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d.docs.live.net/6b18b35d8700bc47/Desktop/"/>
    </mc:Choice>
  </mc:AlternateContent>
  <xr:revisionPtr revIDLastSave="1" documentId="11_9860AC79AD10D2EEA1E75134D04A00A168AE6564" xr6:coauthVersionLast="47" xr6:coauthVersionMax="47" xr10:uidLastSave="{5AB68AEF-6200-49C1-BDC7-9F0A5D7DE75F}"/>
  <bookViews>
    <workbookView xWindow="-110" yWindow="-110" windowWidth="19420" windowHeight="115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5" i="1" l="1"/>
  <c r="B26000" i="1"/>
  <c r="B25999" i="1"/>
  <c r="B25998" i="1"/>
  <c r="B25997" i="1"/>
  <c r="B25996" i="1"/>
  <c r="B25995" i="1"/>
  <c r="B25994" i="1"/>
  <c r="B25993" i="1"/>
  <c r="B25992" i="1"/>
  <c r="B25991" i="1"/>
  <c r="B25990" i="1"/>
  <c r="B25989" i="1"/>
  <c r="B25988" i="1"/>
  <c r="B25987" i="1"/>
  <c r="B25986" i="1"/>
  <c r="B25985" i="1"/>
  <c r="B25984" i="1"/>
  <c r="B25983" i="1"/>
  <c r="B25982" i="1"/>
  <c r="B25981" i="1"/>
  <c r="B25980" i="1"/>
  <c r="B25979" i="1"/>
  <c r="B25978" i="1"/>
  <c r="B25977" i="1"/>
  <c r="B25976" i="1"/>
  <c r="B25975" i="1"/>
  <c r="B25974" i="1"/>
  <c r="B25973" i="1"/>
  <c r="B25972" i="1"/>
  <c r="B25971" i="1"/>
  <c r="B25970" i="1"/>
  <c r="B25969" i="1"/>
  <c r="B25968" i="1"/>
  <c r="B25967" i="1"/>
  <c r="B25966" i="1"/>
  <c r="B25965" i="1"/>
  <c r="B25964" i="1"/>
  <c r="B25963" i="1"/>
  <c r="B25962" i="1"/>
  <c r="B25961" i="1"/>
  <c r="B25960" i="1"/>
  <c r="B25959" i="1"/>
  <c r="B25958" i="1"/>
  <c r="B25957" i="1"/>
  <c r="B25956" i="1"/>
  <c r="B25955" i="1"/>
  <c r="B25954" i="1"/>
  <c r="B25953" i="1"/>
  <c r="B25952" i="1"/>
  <c r="B25951" i="1"/>
  <c r="B25950" i="1"/>
  <c r="B25949" i="1"/>
  <c r="B25948" i="1"/>
  <c r="B25947" i="1"/>
  <c r="B25946" i="1"/>
  <c r="B25945" i="1"/>
  <c r="B25944" i="1"/>
  <c r="B25943" i="1"/>
  <c r="B25942" i="1"/>
  <c r="B25941" i="1"/>
  <c r="B25940" i="1"/>
  <c r="B25939" i="1"/>
  <c r="B25938" i="1"/>
  <c r="B25937" i="1"/>
  <c r="B25936" i="1"/>
  <c r="B25935" i="1"/>
  <c r="B25934" i="1"/>
  <c r="B25933" i="1"/>
  <c r="B25932" i="1"/>
  <c r="B25931" i="1"/>
  <c r="B25930" i="1"/>
  <c r="B25929" i="1"/>
  <c r="B25928" i="1"/>
  <c r="B25927" i="1"/>
  <c r="B25926" i="1"/>
  <c r="B25925" i="1"/>
  <c r="B25924" i="1"/>
  <c r="B25923" i="1"/>
  <c r="B25922" i="1"/>
  <c r="B25921" i="1"/>
  <c r="B25920" i="1"/>
  <c r="B25919" i="1"/>
  <c r="B25918" i="1"/>
  <c r="B25917" i="1"/>
  <c r="B25916" i="1"/>
  <c r="B25915" i="1"/>
  <c r="B25914" i="1"/>
  <c r="B25913" i="1"/>
  <c r="B25912" i="1"/>
  <c r="B25911" i="1"/>
  <c r="B25910" i="1"/>
  <c r="B25909" i="1"/>
  <c r="B25908" i="1"/>
  <c r="B25907" i="1"/>
  <c r="B25906" i="1"/>
  <c r="B25905" i="1"/>
  <c r="B25904" i="1"/>
  <c r="B25903" i="1"/>
  <c r="B25902" i="1"/>
  <c r="B25901" i="1"/>
  <c r="B25900" i="1"/>
  <c r="B25899" i="1"/>
  <c r="B25898" i="1"/>
  <c r="B25897" i="1"/>
  <c r="B25896" i="1"/>
  <c r="B25895" i="1"/>
  <c r="B25894" i="1"/>
  <c r="B25893" i="1"/>
  <c r="B25892" i="1"/>
  <c r="B25891" i="1"/>
  <c r="B25890" i="1"/>
  <c r="B25889" i="1"/>
  <c r="B25888" i="1"/>
  <c r="B25887" i="1"/>
  <c r="B25886" i="1"/>
  <c r="B25885" i="1"/>
  <c r="B25884" i="1"/>
  <c r="B25883" i="1"/>
  <c r="B25882" i="1"/>
  <c r="B25881" i="1"/>
  <c r="B25880" i="1"/>
  <c r="B25879" i="1"/>
  <c r="B25878" i="1"/>
  <c r="B25877" i="1"/>
  <c r="B25876" i="1"/>
  <c r="B25875" i="1"/>
  <c r="B25874" i="1"/>
  <c r="B25873" i="1"/>
  <c r="B25872" i="1"/>
  <c r="B25871" i="1"/>
  <c r="B25870" i="1"/>
  <c r="B25869" i="1"/>
  <c r="B25868" i="1"/>
  <c r="B25867" i="1"/>
  <c r="B25866" i="1"/>
  <c r="B25865" i="1"/>
  <c r="B25864" i="1"/>
  <c r="B25863" i="1"/>
  <c r="B25862" i="1"/>
  <c r="B25861" i="1"/>
  <c r="B25860" i="1"/>
  <c r="B25859" i="1"/>
  <c r="B25858" i="1"/>
  <c r="B25857" i="1"/>
  <c r="B25856" i="1"/>
  <c r="B25855" i="1"/>
  <c r="B25854" i="1"/>
  <c r="B25853" i="1"/>
  <c r="B25852" i="1"/>
  <c r="B25851" i="1"/>
  <c r="B25850" i="1"/>
  <c r="B25849" i="1"/>
  <c r="B25848" i="1"/>
  <c r="B25847" i="1"/>
  <c r="B25846" i="1"/>
  <c r="B25845" i="1"/>
  <c r="B25844" i="1"/>
  <c r="B25843" i="1"/>
  <c r="B25842" i="1"/>
  <c r="B25841" i="1"/>
  <c r="B25840" i="1"/>
  <c r="B25839" i="1"/>
  <c r="B25838" i="1"/>
  <c r="B25837" i="1"/>
  <c r="B25836" i="1"/>
  <c r="B25835" i="1"/>
  <c r="B25834" i="1"/>
  <c r="B25833" i="1"/>
  <c r="B25832" i="1"/>
  <c r="B25831" i="1"/>
  <c r="B25830" i="1"/>
  <c r="B25829" i="1"/>
  <c r="B25828" i="1"/>
  <c r="B25827" i="1"/>
  <c r="B25826" i="1"/>
  <c r="B25825" i="1"/>
  <c r="B25824" i="1"/>
  <c r="B25823" i="1"/>
  <c r="B25822" i="1"/>
  <c r="B25821" i="1"/>
  <c r="B25820" i="1"/>
  <c r="B25819" i="1"/>
  <c r="B25818" i="1"/>
  <c r="B25817" i="1"/>
  <c r="B25816" i="1"/>
  <c r="B25815" i="1"/>
  <c r="B25814" i="1"/>
  <c r="B25813" i="1"/>
  <c r="B25812" i="1"/>
  <c r="B25811" i="1"/>
  <c r="B25810" i="1"/>
  <c r="B25809" i="1"/>
  <c r="B25808" i="1"/>
  <c r="B25807" i="1"/>
  <c r="B25806" i="1"/>
  <c r="B25805" i="1"/>
  <c r="B25804" i="1"/>
  <c r="B25803" i="1"/>
  <c r="B25802" i="1"/>
  <c r="B25801" i="1"/>
  <c r="B25800" i="1"/>
  <c r="B25799" i="1"/>
  <c r="B25798" i="1"/>
  <c r="B25797" i="1"/>
  <c r="B25796" i="1"/>
  <c r="B25795" i="1"/>
  <c r="B25794" i="1"/>
  <c r="B25793" i="1"/>
  <c r="B25792" i="1"/>
  <c r="B25791" i="1"/>
  <c r="B25790" i="1"/>
  <c r="B25789" i="1"/>
  <c r="B25788" i="1"/>
  <c r="B25787" i="1"/>
  <c r="B25786" i="1"/>
  <c r="B25785" i="1"/>
  <c r="B25784" i="1"/>
  <c r="B25783" i="1"/>
  <c r="B25782" i="1"/>
  <c r="B25781" i="1"/>
  <c r="B25780" i="1"/>
  <c r="B25779" i="1"/>
  <c r="B25778" i="1"/>
  <c r="B25777" i="1"/>
  <c r="B25776" i="1"/>
  <c r="B25775" i="1"/>
  <c r="B25774" i="1"/>
  <c r="B25773" i="1"/>
  <c r="B25772" i="1"/>
  <c r="B25771" i="1"/>
  <c r="B25770" i="1"/>
  <c r="B25769" i="1"/>
  <c r="B25768" i="1"/>
  <c r="B25767" i="1"/>
  <c r="B25766" i="1"/>
  <c r="B25765" i="1"/>
  <c r="B25764" i="1"/>
  <c r="B25763" i="1"/>
  <c r="B25762" i="1"/>
  <c r="B25761" i="1"/>
  <c r="B25760" i="1"/>
  <c r="B25759" i="1"/>
  <c r="B25758" i="1"/>
  <c r="B25757" i="1"/>
  <c r="B25756" i="1"/>
  <c r="B25755" i="1"/>
  <c r="B25754" i="1"/>
  <c r="B25753" i="1"/>
  <c r="B25752" i="1"/>
  <c r="B25751" i="1"/>
  <c r="B25750" i="1"/>
  <c r="B25749" i="1"/>
  <c r="B25748" i="1"/>
  <c r="B25747" i="1"/>
  <c r="B25746" i="1"/>
  <c r="B25745" i="1"/>
  <c r="B25744" i="1"/>
  <c r="B25743" i="1"/>
  <c r="B25742" i="1"/>
  <c r="B25741" i="1"/>
  <c r="B25740" i="1"/>
  <c r="B25739" i="1"/>
  <c r="B25738" i="1"/>
  <c r="B25737" i="1"/>
  <c r="B25736" i="1"/>
  <c r="B25735" i="1"/>
  <c r="B25734" i="1"/>
  <c r="B25733" i="1"/>
  <c r="B25732" i="1"/>
  <c r="B25731" i="1"/>
  <c r="B25730" i="1"/>
  <c r="B25729" i="1"/>
  <c r="B25728" i="1"/>
  <c r="B25727" i="1"/>
  <c r="B25726" i="1"/>
  <c r="B25725" i="1"/>
  <c r="B25724" i="1"/>
  <c r="B25723" i="1"/>
  <c r="B25722" i="1"/>
  <c r="B25721" i="1"/>
  <c r="B25720" i="1"/>
  <c r="B25719" i="1"/>
  <c r="B25718" i="1"/>
  <c r="B25717" i="1"/>
  <c r="B25716" i="1"/>
  <c r="B25715" i="1"/>
  <c r="B25714" i="1"/>
  <c r="B25713" i="1"/>
  <c r="B25712" i="1"/>
  <c r="B25711" i="1"/>
  <c r="B25710" i="1"/>
  <c r="B25709" i="1"/>
  <c r="B25708" i="1"/>
  <c r="B25707" i="1"/>
  <c r="B25706" i="1"/>
  <c r="B25705" i="1"/>
  <c r="B25704" i="1"/>
  <c r="B25703" i="1"/>
  <c r="B25702" i="1"/>
  <c r="B25701" i="1"/>
  <c r="B25700" i="1"/>
  <c r="B25699" i="1"/>
  <c r="B25698" i="1"/>
  <c r="B25697" i="1"/>
  <c r="B25696" i="1"/>
  <c r="B25695" i="1"/>
  <c r="B25694" i="1"/>
  <c r="B25693" i="1"/>
  <c r="B25692" i="1"/>
  <c r="B25691" i="1"/>
  <c r="B25690" i="1"/>
  <c r="B25689" i="1"/>
  <c r="B25688" i="1"/>
  <c r="B25687" i="1"/>
  <c r="B25686" i="1"/>
  <c r="B25685" i="1"/>
  <c r="B25684" i="1"/>
  <c r="B25683" i="1"/>
  <c r="B25682" i="1"/>
  <c r="B25681" i="1"/>
  <c r="B25680" i="1"/>
  <c r="B25679" i="1"/>
  <c r="B25678" i="1"/>
  <c r="B25677" i="1"/>
  <c r="B25676" i="1"/>
  <c r="B25675" i="1"/>
  <c r="B25674" i="1"/>
  <c r="B25673" i="1"/>
  <c r="B25672" i="1"/>
  <c r="B25671" i="1"/>
  <c r="B25670" i="1"/>
  <c r="B25669" i="1"/>
  <c r="B25668" i="1"/>
  <c r="B25667" i="1"/>
  <c r="B25666" i="1"/>
  <c r="B25665" i="1"/>
  <c r="B25664" i="1"/>
  <c r="B25663" i="1"/>
  <c r="B25662" i="1"/>
  <c r="B25661" i="1"/>
  <c r="B25660" i="1"/>
  <c r="B25659" i="1"/>
  <c r="B25658" i="1"/>
  <c r="B25657" i="1"/>
  <c r="B25656" i="1"/>
  <c r="B25655" i="1"/>
  <c r="B25654" i="1"/>
  <c r="B25653" i="1"/>
  <c r="B25652" i="1"/>
  <c r="B25651" i="1"/>
  <c r="B25650" i="1"/>
  <c r="B25649" i="1"/>
  <c r="B25648" i="1"/>
  <c r="B25647" i="1"/>
  <c r="B25646" i="1"/>
  <c r="B25645" i="1"/>
  <c r="B25644" i="1"/>
  <c r="B25643" i="1"/>
  <c r="B25642" i="1"/>
  <c r="B25641" i="1"/>
  <c r="B25640" i="1"/>
  <c r="B25639" i="1"/>
  <c r="B25638" i="1"/>
  <c r="B25637" i="1"/>
  <c r="B25636" i="1"/>
  <c r="B25635" i="1"/>
  <c r="B25634" i="1"/>
  <c r="B25633" i="1"/>
  <c r="B25632" i="1"/>
  <c r="B25631" i="1"/>
  <c r="B25630" i="1"/>
  <c r="B25629" i="1"/>
  <c r="B25628" i="1"/>
  <c r="B25627" i="1"/>
  <c r="B25626" i="1"/>
  <c r="B25625" i="1"/>
  <c r="B25624" i="1"/>
  <c r="B25623" i="1"/>
  <c r="B25622" i="1"/>
  <c r="B25621" i="1"/>
  <c r="B25620" i="1"/>
  <c r="B25619" i="1"/>
  <c r="B25618" i="1"/>
  <c r="B25617" i="1"/>
  <c r="B25616" i="1"/>
  <c r="B25615" i="1"/>
  <c r="B25614" i="1"/>
  <c r="B25613" i="1"/>
  <c r="B25612" i="1"/>
  <c r="B25611" i="1"/>
  <c r="B25610" i="1"/>
  <c r="B25609" i="1"/>
  <c r="B25608" i="1"/>
  <c r="B25607" i="1"/>
  <c r="B25606" i="1"/>
  <c r="B25605" i="1"/>
  <c r="B25604" i="1"/>
  <c r="B25603" i="1"/>
  <c r="B25602" i="1"/>
  <c r="B25601" i="1"/>
  <c r="B25600" i="1"/>
  <c r="B25599" i="1"/>
  <c r="B25598" i="1"/>
  <c r="B25597" i="1"/>
  <c r="B25596" i="1"/>
  <c r="B25595" i="1"/>
  <c r="B25594" i="1"/>
  <c r="B25593" i="1"/>
  <c r="B25592" i="1"/>
  <c r="B25591" i="1"/>
  <c r="B25590" i="1"/>
  <c r="B25589" i="1"/>
  <c r="B25588" i="1"/>
  <c r="B25587" i="1"/>
  <c r="B25586" i="1"/>
  <c r="B25585" i="1"/>
  <c r="B25584" i="1"/>
  <c r="B25583" i="1"/>
  <c r="B25582" i="1"/>
  <c r="B25581" i="1"/>
  <c r="B25580" i="1"/>
  <c r="B25579" i="1"/>
  <c r="B25578" i="1"/>
  <c r="B25577" i="1"/>
  <c r="B25576" i="1"/>
  <c r="B25575" i="1"/>
  <c r="B25574" i="1"/>
  <c r="B25573" i="1"/>
  <c r="B25572" i="1"/>
  <c r="B25571" i="1"/>
  <c r="B25570" i="1"/>
  <c r="B25569" i="1"/>
  <c r="B25568" i="1"/>
  <c r="B25567" i="1"/>
  <c r="B25566" i="1"/>
  <c r="B25565" i="1"/>
  <c r="B25564" i="1"/>
  <c r="B25563" i="1"/>
  <c r="B25562" i="1"/>
  <c r="B25561" i="1"/>
  <c r="B25560" i="1"/>
  <c r="B25559" i="1"/>
  <c r="B25558" i="1"/>
  <c r="B25557" i="1"/>
  <c r="B25556" i="1"/>
  <c r="B25555" i="1"/>
  <c r="B25554" i="1"/>
  <c r="B25553" i="1"/>
  <c r="B25552" i="1"/>
  <c r="B25551" i="1"/>
  <c r="B25550" i="1"/>
  <c r="B25549" i="1"/>
  <c r="B25548" i="1"/>
  <c r="B25547" i="1"/>
  <c r="B25546" i="1"/>
  <c r="B25545" i="1"/>
  <c r="B25544" i="1"/>
  <c r="B25543" i="1"/>
  <c r="B25542" i="1"/>
  <c r="B25541" i="1"/>
  <c r="B25540" i="1"/>
  <c r="B25539" i="1"/>
  <c r="B25538" i="1"/>
  <c r="B25537" i="1"/>
  <c r="B25536" i="1"/>
  <c r="B25535" i="1"/>
  <c r="B25534" i="1"/>
  <c r="B25533" i="1"/>
  <c r="B25532" i="1"/>
  <c r="B25531" i="1"/>
  <c r="B25530" i="1"/>
  <c r="B25529" i="1"/>
  <c r="B25528" i="1"/>
  <c r="B25527" i="1"/>
  <c r="B25526" i="1"/>
  <c r="B25525" i="1"/>
  <c r="B25524" i="1"/>
  <c r="B25523" i="1"/>
  <c r="B25522" i="1"/>
  <c r="B25521" i="1"/>
  <c r="B25520" i="1"/>
  <c r="B25519" i="1"/>
  <c r="B25518" i="1"/>
  <c r="B25517" i="1"/>
  <c r="B25516" i="1"/>
  <c r="B25515" i="1"/>
  <c r="B25514" i="1"/>
  <c r="B25513" i="1"/>
  <c r="B25512" i="1"/>
  <c r="B25511" i="1"/>
  <c r="B25510" i="1"/>
  <c r="B25509" i="1"/>
  <c r="B25508" i="1"/>
  <c r="B25507" i="1"/>
  <c r="B25506" i="1"/>
  <c r="B25505" i="1"/>
  <c r="B25504" i="1"/>
  <c r="B25503" i="1"/>
  <c r="B25502" i="1"/>
  <c r="B25501" i="1"/>
  <c r="B25500" i="1"/>
  <c r="B25499" i="1"/>
  <c r="B25498" i="1"/>
  <c r="B25497" i="1"/>
  <c r="B25496" i="1"/>
  <c r="B25495" i="1"/>
  <c r="B25494" i="1"/>
  <c r="B25493" i="1"/>
  <c r="B25492" i="1"/>
  <c r="B25491" i="1"/>
  <c r="B25490" i="1"/>
  <c r="B25489" i="1"/>
  <c r="B25488" i="1"/>
  <c r="B25487" i="1"/>
  <c r="B25486" i="1"/>
  <c r="B25485" i="1"/>
  <c r="B25484" i="1"/>
  <c r="B25483" i="1"/>
  <c r="B25482" i="1"/>
  <c r="B25481" i="1"/>
  <c r="B25480" i="1"/>
  <c r="B25479" i="1"/>
  <c r="B25478" i="1"/>
  <c r="B25477" i="1"/>
  <c r="B25476" i="1"/>
  <c r="B25475" i="1"/>
  <c r="B25474" i="1"/>
  <c r="B25473" i="1"/>
  <c r="B25472" i="1"/>
  <c r="B25471" i="1"/>
  <c r="B25470" i="1"/>
  <c r="B25469" i="1"/>
  <c r="B25468" i="1"/>
  <c r="B25467" i="1"/>
  <c r="B25466" i="1"/>
  <c r="B25465" i="1"/>
  <c r="B25464" i="1"/>
  <c r="B25463" i="1"/>
  <c r="B25462" i="1"/>
  <c r="B25461" i="1"/>
  <c r="B25460" i="1"/>
  <c r="B25459" i="1"/>
  <c r="B25458" i="1"/>
  <c r="B25457" i="1"/>
  <c r="B25456" i="1"/>
  <c r="B25455" i="1"/>
  <c r="B25454" i="1"/>
  <c r="B25453" i="1"/>
  <c r="B25452" i="1"/>
  <c r="B25451" i="1"/>
  <c r="B25450" i="1"/>
  <c r="B25449" i="1"/>
  <c r="B25448" i="1"/>
  <c r="B25447" i="1"/>
  <c r="B25446" i="1"/>
  <c r="B25445" i="1"/>
  <c r="B25444" i="1"/>
  <c r="B25443" i="1"/>
  <c r="B25442" i="1"/>
  <c r="B25441" i="1"/>
  <c r="B25440" i="1"/>
  <c r="B25439" i="1"/>
  <c r="B25438" i="1"/>
  <c r="B25437" i="1"/>
  <c r="B25436" i="1"/>
  <c r="B25435" i="1"/>
  <c r="B25434" i="1"/>
  <c r="B25433" i="1"/>
  <c r="B25432" i="1"/>
  <c r="B25431" i="1"/>
  <c r="B25430" i="1"/>
  <c r="B25429" i="1"/>
  <c r="B25428" i="1"/>
  <c r="B25427" i="1"/>
  <c r="B25426" i="1"/>
  <c r="B25425" i="1"/>
  <c r="B25424" i="1"/>
  <c r="B25423" i="1"/>
  <c r="B25422" i="1"/>
  <c r="B25421" i="1"/>
  <c r="B25420" i="1"/>
  <c r="B25419" i="1"/>
  <c r="B25418" i="1"/>
  <c r="B25417" i="1"/>
  <c r="B25416" i="1"/>
  <c r="B25415" i="1"/>
  <c r="B25414" i="1"/>
  <c r="B25413" i="1"/>
  <c r="B25412" i="1"/>
  <c r="B25411" i="1"/>
  <c r="B25410" i="1"/>
  <c r="B25409" i="1"/>
  <c r="B25408" i="1"/>
  <c r="B25407" i="1"/>
  <c r="B25406" i="1"/>
  <c r="B25405" i="1"/>
  <c r="B25404" i="1"/>
  <c r="B25403" i="1"/>
  <c r="B25402" i="1"/>
  <c r="B25401" i="1"/>
  <c r="B25400" i="1"/>
  <c r="B25399" i="1"/>
  <c r="B25398" i="1"/>
  <c r="B25397" i="1"/>
  <c r="B25396" i="1"/>
  <c r="B25395" i="1"/>
  <c r="B25394" i="1"/>
  <c r="B25393" i="1"/>
  <c r="B25392" i="1"/>
  <c r="B25391" i="1"/>
  <c r="B25390" i="1"/>
  <c r="B25389" i="1"/>
  <c r="B25388" i="1"/>
  <c r="B25387" i="1"/>
  <c r="B25386" i="1"/>
  <c r="B25385" i="1"/>
  <c r="B25384" i="1"/>
  <c r="B25383" i="1"/>
  <c r="B25382" i="1"/>
  <c r="B25381" i="1"/>
  <c r="B25380" i="1"/>
  <c r="B25379" i="1"/>
  <c r="B25378" i="1"/>
  <c r="B25377" i="1"/>
  <c r="B25376" i="1"/>
  <c r="B25375" i="1"/>
  <c r="B25374" i="1"/>
  <c r="B25373" i="1"/>
  <c r="B25372" i="1"/>
  <c r="B25371" i="1"/>
  <c r="B25370" i="1"/>
  <c r="B25369" i="1"/>
  <c r="B25368" i="1"/>
  <c r="B25367" i="1"/>
  <c r="B25366" i="1"/>
  <c r="B25365" i="1"/>
  <c r="B25364" i="1"/>
  <c r="B25363" i="1"/>
  <c r="B25362" i="1"/>
  <c r="B25361" i="1"/>
  <c r="B25360" i="1"/>
  <c r="B25359" i="1"/>
  <c r="B25358" i="1"/>
  <c r="B25357" i="1"/>
  <c r="B25356" i="1"/>
  <c r="B25355" i="1"/>
  <c r="B25354" i="1"/>
  <c r="B25353" i="1"/>
  <c r="B25352" i="1"/>
  <c r="B25351" i="1"/>
  <c r="B25350" i="1"/>
  <c r="B25349" i="1"/>
  <c r="B25348" i="1"/>
  <c r="B25347" i="1"/>
  <c r="B25346" i="1"/>
  <c r="B25345" i="1"/>
  <c r="B25344" i="1"/>
  <c r="B25343" i="1"/>
  <c r="B25342" i="1"/>
  <c r="B25341" i="1"/>
  <c r="B25340" i="1"/>
  <c r="B25339" i="1"/>
  <c r="B25338" i="1"/>
  <c r="B25337" i="1"/>
  <c r="B25336" i="1"/>
  <c r="B25335" i="1"/>
  <c r="B25334" i="1"/>
  <c r="B25333" i="1"/>
  <c r="B25332" i="1"/>
  <c r="B25331" i="1"/>
  <c r="B25330" i="1"/>
  <c r="B25329" i="1"/>
  <c r="B25328" i="1"/>
  <c r="B25327" i="1"/>
  <c r="B25326" i="1"/>
  <c r="B25325" i="1"/>
  <c r="B25324" i="1"/>
  <c r="B25323" i="1"/>
  <c r="B25322" i="1"/>
  <c r="B25321" i="1"/>
  <c r="B25320" i="1"/>
  <c r="B25319" i="1"/>
  <c r="B25318" i="1"/>
  <c r="B25317" i="1"/>
  <c r="B25316" i="1"/>
  <c r="B25315" i="1"/>
  <c r="B25314" i="1"/>
  <c r="B25313" i="1"/>
  <c r="B25312" i="1"/>
  <c r="B25311" i="1"/>
  <c r="B25310" i="1"/>
  <c r="B25309" i="1"/>
  <c r="B25308" i="1"/>
  <c r="B25307" i="1"/>
  <c r="B25306" i="1"/>
  <c r="B25305" i="1"/>
  <c r="B25304" i="1"/>
  <c r="B25303" i="1"/>
  <c r="B25302" i="1"/>
  <c r="B25301" i="1"/>
  <c r="B25300" i="1"/>
  <c r="B25299" i="1"/>
  <c r="B25298" i="1"/>
  <c r="B25297" i="1"/>
  <c r="B25296" i="1"/>
  <c r="B25295" i="1"/>
  <c r="B25294" i="1"/>
  <c r="B25293" i="1"/>
  <c r="B25292" i="1"/>
  <c r="B25291" i="1"/>
  <c r="B25290" i="1"/>
  <c r="B25289" i="1"/>
  <c r="B25288" i="1"/>
  <c r="B25287" i="1"/>
  <c r="B25286" i="1"/>
  <c r="B25285" i="1"/>
  <c r="B25284" i="1"/>
  <c r="B25283" i="1"/>
  <c r="B25282" i="1"/>
  <c r="B25281" i="1"/>
  <c r="B25280" i="1"/>
  <c r="B25279" i="1"/>
  <c r="B25278" i="1"/>
  <c r="B25277" i="1"/>
  <c r="B25276" i="1"/>
  <c r="B25275" i="1"/>
  <c r="B25274" i="1"/>
  <c r="B25273" i="1"/>
  <c r="B25272" i="1"/>
  <c r="B25271" i="1"/>
  <c r="B25270" i="1"/>
  <c r="B25269" i="1"/>
  <c r="B25268" i="1"/>
  <c r="B25267" i="1"/>
  <c r="B25266" i="1"/>
  <c r="B25265" i="1"/>
  <c r="B25264" i="1"/>
  <c r="B25263" i="1"/>
  <c r="B25262" i="1"/>
  <c r="B25261" i="1"/>
  <c r="B25260" i="1"/>
  <c r="B25259" i="1"/>
  <c r="B25258" i="1"/>
  <c r="B25257" i="1"/>
  <c r="B25256" i="1"/>
  <c r="B25255" i="1"/>
  <c r="B25254" i="1"/>
  <c r="B25253" i="1"/>
  <c r="B25252" i="1"/>
  <c r="B25251" i="1"/>
  <c r="B25250" i="1"/>
  <c r="B25249" i="1"/>
  <c r="B25248" i="1"/>
  <c r="B25247" i="1"/>
  <c r="B25246" i="1"/>
  <c r="B25245" i="1"/>
  <c r="B25244" i="1"/>
  <c r="B25243" i="1"/>
  <c r="B25242" i="1"/>
  <c r="B25241" i="1"/>
  <c r="B25240" i="1"/>
  <c r="B25239" i="1"/>
  <c r="B25238" i="1"/>
  <c r="B25237" i="1"/>
  <c r="B25236" i="1"/>
  <c r="B25235" i="1"/>
  <c r="B25234" i="1"/>
  <c r="B25233" i="1"/>
  <c r="B25232" i="1"/>
  <c r="B25231" i="1"/>
  <c r="B25230" i="1"/>
  <c r="B25229" i="1"/>
  <c r="B25228" i="1"/>
  <c r="B25227" i="1"/>
  <c r="B25226" i="1"/>
  <c r="B25225" i="1"/>
  <c r="B25224" i="1"/>
  <c r="B25223" i="1"/>
  <c r="B25222" i="1"/>
  <c r="B25221" i="1"/>
  <c r="B25220" i="1"/>
  <c r="B25219" i="1"/>
  <c r="B25218" i="1"/>
  <c r="B25217" i="1"/>
  <c r="B25216" i="1"/>
  <c r="B25215" i="1"/>
  <c r="B25214" i="1"/>
  <c r="B25213" i="1"/>
  <c r="B25212" i="1"/>
  <c r="B25211" i="1"/>
  <c r="B25210" i="1"/>
  <c r="B25209" i="1"/>
  <c r="B25208" i="1"/>
  <c r="B25207" i="1"/>
  <c r="B25206" i="1"/>
  <c r="B25205" i="1"/>
  <c r="B25204" i="1"/>
  <c r="B25203" i="1"/>
  <c r="B25202" i="1"/>
  <c r="B25201" i="1"/>
  <c r="B25200" i="1"/>
  <c r="B25199" i="1"/>
  <c r="B25198" i="1"/>
  <c r="B25197" i="1"/>
  <c r="B25196" i="1"/>
  <c r="B25195" i="1"/>
  <c r="B25194" i="1"/>
  <c r="B25193" i="1"/>
  <c r="B25192" i="1"/>
  <c r="B25191" i="1"/>
  <c r="B25190" i="1"/>
  <c r="B25189" i="1"/>
  <c r="B25188" i="1"/>
  <c r="B25187" i="1"/>
  <c r="B25186" i="1"/>
  <c r="B25185" i="1"/>
  <c r="B25184" i="1"/>
  <c r="B25183" i="1"/>
  <c r="B25182" i="1"/>
  <c r="B25181" i="1"/>
  <c r="B25180" i="1"/>
  <c r="B25179" i="1"/>
  <c r="B25178" i="1"/>
  <c r="B25177" i="1"/>
  <c r="B25176" i="1"/>
  <c r="B25175" i="1"/>
  <c r="B25174" i="1"/>
  <c r="B25173" i="1"/>
  <c r="B25172" i="1"/>
  <c r="B25171" i="1"/>
  <c r="B25170" i="1"/>
  <c r="B25169" i="1"/>
  <c r="B25168" i="1"/>
  <c r="B25167" i="1"/>
  <c r="B25166" i="1"/>
  <c r="B25165" i="1"/>
  <c r="B25164" i="1"/>
  <c r="B25163" i="1"/>
  <c r="B25162" i="1"/>
  <c r="B25161" i="1"/>
  <c r="B25160" i="1"/>
  <c r="B25159" i="1"/>
  <c r="B25158" i="1"/>
  <c r="B25157" i="1"/>
  <c r="B25156" i="1"/>
  <c r="B25155" i="1"/>
  <c r="B25154" i="1"/>
  <c r="B25153" i="1"/>
  <c r="B25152" i="1"/>
  <c r="B25151" i="1"/>
  <c r="B25150" i="1"/>
  <c r="B25149" i="1"/>
  <c r="B25148" i="1"/>
  <c r="B25147" i="1"/>
  <c r="B25146" i="1"/>
  <c r="B25145" i="1"/>
  <c r="B25144" i="1"/>
  <c r="B25143" i="1"/>
  <c r="B25142" i="1"/>
  <c r="B25141" i="1"/>
  <c r="B25140" i="1"/>
  <c r="B25139" i="1"/>
  <c r="B25138" i="1"/>
  <c r="B25137" i="1"/>
  <c r="B25136" i="1"/>
  <c r="B25135" i="1"/>
  <c r="B25134" i="1"/>
  <c r="B25133" i="1"/>
  <c r="B25132" i="1"/>
  <c r="B25131" i="1"/>
  <c r="B25130" i="1"/>
  <c r="B25129" i="1"/>
  <c r="B25128" i="1"/>
  <c r="B25127" i="1"/>
  <c r="B25126" i="1"/>
  <c r="B25125" i="1"/>
  <c r="B25124" i="1"/>
  <c r="B25123" i="1"/>
  <c r="B25122" i="1"/>
  <c r="B25121" i="1"/>
  <c r="B25120" i="1"/>
  <c r="B25119" i="1"/>
  <c r="B25118" i="1"/>
  <c r="B25117" i="1"/>
  <c r="B25116" i="1"/>
  <c r="B25115" i="1"/>
  <c r="B25114" i="1"/>
  <c r="B25113" i="1"/>
  <c r="B25112" i="1"/>
  <c r="B25111" i="1"/>
  <c r="B25110" i="1"/>
  <c r="B25109" i="1"/>
  <c r="B25108" i="1"/>
  <c r="B25107" i="1"/>
  <c r="B25106" i="1"/>
  <c r="B25105" i="1"/>
  <c r="B25104" i="1"/>
  <c r="B25103" i="1"/>
  <c r="B25102" i="1"/>
  <c r="B25101" i="1"/>
  <c r="B25100" i="1"/>
  <c r="B25099" i="1"/>
  <c r="B25098" i="1"/>
  <c r="B25097" i="1"/>
  <c r="B25096" i="1"/>
  <c r="B25095" i="1"/>
  <c r="B25094" i="1"/>
  <c r="B25093" i="1"/>
  <c r="B25092" i="1"/>
  <c r="B25091" i="1"/>
  <c r="B25090" i="1"/>
  <c r="B25089" i="1"/>
  <c r="B25088" i="1"/>
  <c r="B25087" i="1"/>
  <c r="B25086" i="1"/>
  <c r="B25085" i="1"/>
  <c r="B25084" i="1"/>
  <c r="B25083" i="1"/>
  <c r="B25082" i="1"/>
  <c r="B25081" i="1"/>
  <c r="B25080" i="1"/>
  <c r="B25079" i="1"/>
  <c r="B25078" i="1"/>
  <c r="B25077" i="1"/>
  <c r="B25076" i="1"/>
  <c r="B25075" i="1"/>
  <c r="B25074" i="1"/>
  <c r="B25073" i="1"/>
  <c r="B25072" i="1"/>
  <c r="B25071" i="1"/>
  <c r="B25070" i="1"/>
  <c r="B25069" i="1"/>
  <c r="B25068" i="1"/>
  <c r="B25067" i="1"/>
  <c r="B25066" i="1"/>
  <c r="B25065" i="1"/>
  <c r="B25064" i="1"/>
  <c r="B25063" i="1"/>
  <c r="B25062" i="1"/>
  <c r="B25061" i="1"/>
  <c r="B25060" i="1"/>
  <c r="B25059" i="1"/>
  <c r="B25058" i="1"/>
  <c r="B25057" i="1"/>
  <c r="B25056" i="1"/>
  <c r="B25055" i="1"/>
  <c r="B25054" i="1"/>
  <c r="B25053" i="1"/>
  <c r="B25052" i="1"/>
  <c r="B25051" i="1"/>
  <c r="B25050" i="1"/>
  <c r="B25049" i="1"/>
  <c r="B25048" i="1"/>
  <c r="B25047" i="1"/>
  <c r="B25046" i="1"/>
  <c r="B25045" i="1"/>
  <c r="B25044" i="1"/>
  <c r="B25043" i="1"/>
  <c r="B25042" i="1"/>
  <c r="B25041" i="1"/>
  <c r="B25040" i="1"/>
  <c r="B25039" i="1"/>
  <c r="B25038" i="1"/>
  <c r="B25037" i="1"/>
  <c r="B25036" i="1"/>
  <c r="B25035" i="1"/>
  <c r="B25034" i="1"/>
  <c r="B25033" i="1"/>
  <c r="B25032" i="1"/>
  <c r="B25031" i="1"/>
  <c r="B25030" i="1"/>
  <c r="B25029" i="1"/>
  <c r="B25028" i="1"/>
  <c r="B25027" i="1"/>
  <c r="B25026" i="1"/>
  <c r="B25025" i="1"/>
  <c r="B25024" i="1"/>
  <c r="B25023" i="1"/>
  <c r="B25022" i="1"/>
  <c r="B25021" i="1"/>
  <c r="B25020" i="1"/>
  <c r="B25019" i="1"/>
  <c r="B25018" i="1"/>
  <c r="B25017" i="1"/>
  <c r="B25016" i="1"/>
  <c r="B25015" i="1"/>
  <c r="B25014" i="1"/>
  <c r="B25013" i="1"/>
  <c r="B25012" i="1"/>
  <c r="B25011" i="1"/>
  <c r="B25010" i="1"/>
  <c r="B25009" i="1"/>
  <c r="B25008" i="1"/>
  <c r="B25007" i="1"/>
  <c r="B25006" i="1"/>
  <c r="B25005" i="1"/>
  <c r="B25004" i="1"/>
  <c r="B25003" i="1"/>
  <c r="B25002" i="1"/>
  <c r="B25001" i="1"/>
  <c r="B25000" i="1"/>
  <c r="B24999" i="1"/>
  <c r="B24998" i="1"/>
  <c r="B24997" i="1"/>
  <c r="B24996" i="1"/>
  <c r="B24995" i="1"/>
  <c r="B24994" i="1"/>
  <c r="B24993" i="1"/>
  <c r="B24992" i="1"/>
  <c r="B24991" i="1"/>
  <c r="B24990" i="1"/>
  <c r="B24989" i="1"/>
  <c r="B24988" i="1"/>
  <c r="B24987" i="1"/>
  <c r="B24986" i="1"/>
  <c r="B24985" i="1"/>
  <c r="B24984" i="1"/>
  <c r="B24983" i="1"/>
  <c r="B24982" i="1"/>
  <c r="B24981" i="1"/>
  <c r="B24980" i="1"/>
  <c r="B24979" i="1"/>
  <c r="B24978" i="1"/>
  <c r="B24977" i="1"/>
  <c r="B24976" i="1"/>
  <c r="B24975" i="1"/>
  <c r="B24974" i="1"/>
  <c r="B24973" i="1"/>
  <c r="B24972" i="1"/>
  <c r="B24971" i="1"/>
  <c r="B24970" i="1"/>
  <c r="B24969" i="1"/>
  <c r="B24968" i="1"/>
  <c r="B24967" i="1"/>
  <c r="B24966" i="1"/>
  <c r="B24965" i="1"/>
  <c r="B24964" i="1"/>
  <c r="B24963" i="1"/>
  <c r="B24962" i="1"/>
  <c r="B24961" i="1"/>
  <c r="B24960" i="1"/>
  <c r="B24959" i="1"/>
  <c r="B24958" i="1"/>
  <c r="B24957" i="1"/>
  <c r="B24956" i="1"/>
  <c r="B24955" i="1"/>
  <c r="B24954" i="1"/>
  <c r="B24953" i="1"/>
  <c r="B24952" i="1"/>
  <c r="B24951" i="1"/>
  <c r="B24950" i="1"/>
  <c r="B24949" i="1"/>
  <c r="B24948" i="1"/>
  <c r="B24947" i="1"/>
  <c r="B24946" i="1"/>
  <c r="B24945" i="1"/>
  <c r="B24944" i="1"/>
  <c r="B24943" i="1"/>
  <c r="B24942" i="1"/>
  <c r="B24941" i="1"/>
  <c r="B24940" i="1"/>
  <c r="B24939" i="1"/>
  <c r="B24938" i="1"/>
  <c r="B24937" i="1"/>
  <c r="B24936" i="1"/>
  <c r="B24935" i="1"/>
  <c r="B24934" i="1"/>
  <c r="B24933" i="1"/>
  <c r="B24932" i="1"/>
  <c r="B24931" i="1"/>
  <c r="B24930" i="1"/>
  <c r="B24929" i="1"/>
  <c r="B24928" i="1"/>
  <c r="B24927" i="1"/>
  <c r="B24926" i="1"/>
  <c r="B24925" i="1"/>
  <c r="B24924" i="1"/>
  <c r="B24923" i="1"/>
  <c r="B24922" i="1"/>
  <c r="B24921" i="1"/>
  <c r="B24920" i="1"/>
  <c r="B24919" i="1"/>
  <c r="B24918" i="1"/>
  <c r="B24917" i="1"/>
  <c r="B24916" i="1"/>
  <c r="B24915" i="1"/>
  <c r="B24914" i="1"/>
  <c r="B24913" i="1"/>
  <c r="B24912" i="1"/>
  <c r="B24911" i="1"/>
  <c r="B24910" i="1"/>
  <c r="B24909" i="1"/>
  <c r="B24908" i="1"/>
  <c r="B24907" i="1"/>
  <c r="B24906" i="1"/>
  <c r="B24905" i="1"/>
  <c r="B24904" i="1"/>
  <c r="B24903" i="1"/>
  <c r="B24902" i="1"/>
  <c r="B24901" i="1"/>
  <c r="B24900" i="1"/>
  <c r="B24899" i="1"/>
  <c r="B24898" i="1"/>
  <c r="B24897" i="1"/>
  <c r="B24896" i="1"/>
  <c r="B24895" i="1"/>
  <c r="B24894" i="1"/>
  <c r="B24893" i="1"/>
  <c r="B24892" i="1"/>
  <c r="B24891" i="1"/>
  <c r="B24890" i="1"/>
  <c r="B24889" i="1"/>
  <c r="B24888" i="1"/>
  <c r="B24887" i="1"/>
  <c r="B24886" i="1"/>
  <c r="B24885" i="1"/>
  <c r="B24884" i="1"/>
  <c r="B24883" i="1"/>
  <c r="B24882" i="1"/>
  <c r="B24881" i="1"/>
  <c r="B24880" i="1"/>
  <c r="B24879" i="1"/>
  <c r="B24878" i="1"/>
  <c r="B24877" i="1"/>
  <c r="B24876" i="1"/>
  <c r="B24875" i="1"/>
  <c r="B24874" i="1"/>
  <c r="B24873" i="1"/>
  <c r="B24872" i="1"/>
  <c r="B24871" i="1"/>
  <c r="B24870" i="1"/>
  <c r="B24869" i="1"/>
  <c r="B24868" i="1"/>
  <c r="B24867" i="1"/>
  <c r="B24866" i="1"/>
  <c r="B24865" i="1"/>
  <c r="B24864" i="1"/>
  <c r="B24863" i="1"/>
  <c r="B24862" i="1"/>
  <c r="B24861" i="1"/>
  <c r="B24860" i="1"/>
  <c r="B24859" i="1"/>
  <c r="B24858" i="1"/>
  <c r="B24857" i="1"/>
  <c r="B24856" i="1"/>
  <c r="B24855" i="1"/>
  <c r="B24854" i="1"/>
  <c r="B24853" i="1"/>
  <c r="B24852" i="1"/>
  <c r="B24851" i="1"/>
  <c r="B24850" i="1"/>
  <c r="B24849" i="1"/>
  <c r="B24848" i="1"/>
  <c r="B24847" i="1"/>
  <c r="B24846" i="1"/>
  <c r="B24845" i="1"/>
  <c r="B24844" i="1"/>
  <c r="B24843" i="1"/>
  <c r="B24842" i="1"/>
  <c r="B24841" i="1"/>
  <c r="B24840" i="1"/>
  <c r="B24839" i="1"/>
  <c r="B24838" i="1"/>
  <c r="B24837" i="1"/>
  <c r="B24836" i="1"/>
  <c r="B24835" i="1"/>
  <c r="B24834" i="1"/>
  <c r="B24833" i="1"/>
  <c r="B24832" i="1"/>
  <c r="B24831" i="1"/>
  <c r="B24830" i="1"/>
  <c r="B24829" i="1"/>
  <c r="B24828" i="1"/>
  <c r="B24827" i="1"/>
  <c r="B24826" i="1"/>
  <c r="B24825" i="1"/>
  <c r="B24824" i="1"/>
  <c r="B24823" i="1"/>
  <c r="B24822" i="1"/>
  <c r="B24821" i="1"/>
  <c r="B24820" i="1"/>
  <c r="B24819" i="1"/>
  <c r="B24818" i="1"/>
  <c r="B24817" i="1"/>
  <c r="B24816" i="1"/>
  <c r="B24815" i="1"/>
  <c r="B24814" i="1"/>
  <c r="B24813" i="1"/>
  <c r="B24812" i="1"/>
  <c r="B24811" i="1"/>
  <c r="B24810" i="1"/>
  <c r="B24809" i="1"/>
  <c r="B24808" i="1"/>
  <c r="B24807" i="1"/>
  <c r="B24806" i="1"/>
  <c r="B24805" i="1"/>
  <c r="B24804" i="1"/>
  <c r="B24803" i="1"/>
  <c r="B24802" i="1"/>
  <c r="B24801" i="1"/>
  <c r="B24800" i="1"/>
  <c r="B24799" i="1"/>
  <c r="B24798" i="1"/>
  <c r="B24797" i="1"/>
  <c r="B24796" i="1"/>
  <c r="B24795" i="1"/>
  <c r="B24794" i="1"/>
  <c r="B24793" i="1"/>
  <c r="B24792" i="1"/>
  <c r="B24791" i="1"/>
  <c r="B24790" i="1"/>
  <c r="B24789" i="1"/>
  <c r="B24788" i="1"/>
  <c r="B24787" i="1"/>
  <c r="B24786" i="1"/>
  <c r="B24785" i="1"/>
  <c r="B24784" i="1"/>
  <c r="B24783" i="1"/>
  <c r="B24782" i="1"/>
  <c r="B24781" i="1"/>
  <c r="B24780" i="1"/>
  <c r="B24779" i="1"/>
  <c r="B24778" i="1"/>
  <c r="B24777" i="1"/>
  <c r="B24776" i="1"/>
  <c r="B24775" i="1"/>
  <c r="B24774" i="1"/>
  <c r="B24773" i="1"/>
  <c r="B24772" i="1"/>
  <c r="B24771" i="1"/>
  <c r="B24770" i="1"/>
  <c r="B24769" i="1"/>
  <c r="B24768" i="1"/>
  <c r="B24767" i="1"/>
  <c r="B24766" i="1"/>
  <c r="B24765" i="1"/>
  <c r="B24764" i="1"/>
  <c r="B24763" i="1"/>
  <c r="B24762" i="1"/>
  <c r="B24761" i="1"/>
  <c r="B24760" i="1"/>
  <c r="B24759" i="1"/>
  <c r="B24758" i="1"/>
  <c r="B24757" i="1"/>
  <c r="B24756" i="1"/>
  <c r="B24755" i="1"/>
  <c r="B24754" i="1"/>
  <c r="B24753" i="1"/>
  <c r="B24752" i="1"/>
  <c r="B24751" i="1"/>
  <c r="B24750" i="1"/>
  <c r="B24749" i="1"/>
  <c r="B24748" i="1"/>
  <c r="B24747" i="1"/>
  <c r="B24746" i="1"/>
  <c r="B24745" i="1"/>
  <c r="B24744" i="1"/>
  <c r="B24743" i="1"/>
  <c r="B24742" i="1"/>
  <c r="B24741" i="1"/>
  <c r="B24740" i="1"/>
  <c r="B24739" i="1"/>
  <c r="B24738" i="1"/>
  <c r="B24737" i="1"/>
  <c r="B24736" i="1"/>
  <c r="B24735" i="1"/>
  <c r="B24734" i="1"/>
  <c r="B24733" i="1"/>
  <c r="B24732" i="1"/>
  <c r="B24731" i="1"/>
  <c r="B24730" i="1"/>
  <c r="B24729" i="1"/>
  <c r="B24728" i="1"/>
  <c r="B24727" i="1"/>
  <c r="B24726" i="1"/>
  <c r="B24725" i="1"/>
  <c r="B24724" i="1"/>
  <c r="B24723" i="1"/>
  <c r="B24722" i="1"/>
  <c r="B24721" i="1"/>
  <c r="B24720" i="1"/>
  <c r="B24719" i="1"/>
  <c r="B24718" i="1"/>
  <c r="B24717" i="1"/>
  <c r="B24716" i="1"/>
  <c r="B24715" i="1"/>
  <c r="B24714" i="1"/>
  <c r="B24713" i="1"/>
  <c r="B24712" i="1"/>
  <c r="B24711" i="1"/>
  <c r="B24710" i="1"/>
  <c r="B24709" i="1"/>
  <c r="B24708" i="1"/>
  <c r="B24707" i="1"/>
  <c r="B24706" i="1"/>
  <c r="B24705" i="1"/>
  <c r="B24704" i="1"/>
  <c r="B24703" i="1"/>
  <c r="B24702" i="1"/>
  <c r="B24701" i="1"/>
  <c r="B24700" i="1"/>
  <c r="B24699" i="1"/>
  <c r="B24698" i="1"/>
  <c r="B24697" i="1"/>
  <c r="B24696" i="1"/>
  <c r="B24695" i="1"/>
  <c r="B24694" i="1"/>
  <c r="B24693" i="1"/>
  <c r="B24692" i="1"/>
  <c r="B24691" i="1"/>
  <c r="B24690" i="1"/>
  <c r="B24689" i="1"/>
  <c r="B24688" i="1"/>
  <c r="B24687" i="1"/>
  <c r="B24686" i="1"/>
  <c r="B24685" i="1"/>
  <c r="B24684" i="1"/>
  <c r="B24683" i="1"/>
  <c r="B24682" i="1"/>
  <c r="B24681" i="1"/>
  <c r="B24680" i="1"/>
  <c r="B24679" i="1"/>
  <c r="B24678" i="1"/>
  <c r="B24677" i="1"/>
  <c r="B24676" i="1"/>
  <c r="B24675" i="1"/>
  <c r="B24674" i="1"/>
  <c r="B24673" i="1"/>
  <c r="B24672" i="1"/>
  <c r="B24671" i="1"/>
  <c r="B24670" i="1"/>
  <c r="B24669" i="1"/>
  <c r="B24668" i="1"/>
  <c r="B24667" i="1"/>
  <c r="B24666" i="1"/>
  <c r="B24665" i="1"/>
  <c r="B24664" i="1"/>
  <c r="B24663" i="1"/>
  <c r="B24662" i="1"/>
  <c r="B24661" i="1"/>
  <c r="B24660" i="1"/>
  <c r="B24659" i="1"/>
  <c r="B24658" i="1"/>
  <c r="B24657" i="1"/>
  <c r="B24656" i="1"/>
  <c r="B24655" i="1"/>
  <c r="B24654" i="1"/>
  <c r="B24653" i="1"/>
  <c r="B24652" i="1"/>
  <c r="B24651" i="1"/>
  <c r="B24650" i="1"/>
  <c r="B24649" i="1"/>
  <c r="B24648" i="1"/>
  <c r="B24647" i="1"/>
  <c r="B24646" i="1"/>
  <c r="B24645" i="1"/>
  <c r="B24644" i="1"/>
  <c r="B24643" i="1"/>
  <c r="B24642" i="1"/>
  <c r="B24641" i="1"/>
  <c r="B24640" i="1"/>
  <c r="B24639" i="1"/>
  <c r="B24638" i="1"/>
  <c r="B24637" i="1"/>
  <c r="B24636" i="1"/>
  <c r="B24635" i="1"/>
  <c r="B24634" i="1"/>
  <c r="B24633" i="1"/>
  <c r="B24632" i="1"/>
  <c r="B24631" i="1"/>
  <c r="B24630" i="1"/>
  <c r="B24629" i="1"/>
  <c r="B24628" i="1"/>
  <c r="B24627" i="1"/>
  <c r="B24626" i="1"/>
  <c r="B24625" i="1"/>
  <c r="B24624" i="1"/>
  <c r="B24623" i="1"/>
  <c r="B24622" i="1"/>
  <c r="B24621" i="1"/>
  <c r="B24620" i="1"/>
  <c r="B24619" i="1"/>
  <c r="B24618" i="1"/>
  <c r="B24617" i="1"/>
  <c r="B24616" i="1"/>
  <c r="B24615" i="1"/>
  <c r="B24614" i="1"/>
  <c r="B24613" i="1"/>
  <c r="B24612" i="1"/>
  <c r="B24611" i="1"/>
  <c r="B24610" i="1"/>
  <c r="B24609" i="1"/>
  <c r="B24608" i="1"/>
  <c r="B24607" i="1"/>
  <c r="B24606" i="1"/>
  <c r="B24605" i="1"/>
  <c r="B24604" i="1"/>
  <c r="B24603" i="1"/>
  <c r="B24602" i="1"/>
  <c r="B24601" i="1"/>
  <c r="B24600" i="1"/>
  <c r="B24599" i="1"/>
  <c r="B24598" i="1"/>
  <c r="B24597" i="1"/>
  <c r="B24596" i="1"/>
  <c r="B24595" i="1"/>
  <c r="B24594" i="1"/>
  <c r="B24593" i="1"/>
  <c r="B24592" i="1"/>
  <c r="B24591" i="1"/>
  <c r="B24590" i="1"/>
  <c r="B24589" i="1"/>
  <c r="B24588" i="1"/>
  <c r="B24587" i="1"/>
  <c r="B24586" i="1"/>
  <c r="B24585" i="1"/>
  <c r="B24584" i="1"/>
  <c r="B24583" i="1"/>
  <c r="B24582" i="1"/>
  <c r="B24581" i="1"/>
  <c r="B24580" i="1"/>
  <c r="B24579" i="1"/>
  <c r="B24578" i="1"/>
  <c r="B24577" i="1"/>
  <c r="B24576" i="1"/>
  <c r="B24575" i="1"/>
  <c r="B24574" i="1"/>
  <c r="B24573" i="1"/>
  <c r="B24572" i="1"/>
  <c r="B24571" i="1"/>
  <c r="B24570" i="1"/>
  <c r="B24569" i="1"/>
  <c r="B24568" i="1"/>
  <c r="B24567" i="1"/>
  <c r="B24566" i="1"/>
  <c r="B24565" i="1"/>
  <c r="B24564" i="1"/>
  <c r="B24563" i="1"/>
  <c r="B24562" i="1"/>
  <c r="B24561" i="1"/>
  <c r="B24560" i="1"/>
  <c r="B24559" i="1"/>
  <c r="B24558" i="1"/>
  <c r="B24557" i="1"/>
  <c r="B24556" i="1"/>
  <c r="B24555" i="1"/>
  <c r="B24554" i="1"/>
  <c r="B24553" i="1"/>
  <c r="B24552" i="1"/>
  <c r="B24551" i="1"/>
  <c r="B24550" i="1"/>
  <c r="B24549" i="1"/>
  <c r="B24548" i="1"/>
  <c r="B24547" i="1"/>
  <c r="B24546" i="1"/>
  <c r="B24545" i="1"/>
  <c r="B24544" i="1"/>
  <c r="B24543" i="1"/>
  <c r="B24542" i="1"/>
  <c r="B24541" i="1"/>
  <c r="B24540" i="1"/>
  <c r="B24539" i="1"/>
  <c r="B24538" i="1"/>
  <c r="B24537" i="1"/>
  <c r="B24536" i="1"/>
  <c r="B24535" i="1"/>
  <c r="B24534" i="1"/>
  <c r="B24533" i="1"/>
  <c r="B24532" i="1"/>
  <c r="B24531" i="1"/>
  <c r="B24530" i="1"/>
  <c r="B24529" i="1"/>
  <c r="B24528" i="1"/>
  <c r="B24527" i="1"/>
  <c r="B24526" i="1"/>
  <c r="B24525" i="1"/>
  <c r="B24524" i="1"/>
  <c r="B24523" i="1"/>
  <c r="B24522" i="1"/>
  <c r="B24521" i="1"/>
  <c r="B24520" i="1"/>
  <c r="B24519" i="1"/>
  <c r="B24518" i="1"/>
  <c r="B24517" i="1"/>
  <c r="B24516" i="1"/>
  <c r="B24515" i="1"/>
  <c r="B24514" i="1"/>
  <c r="B24513" i="1"/>
  <c r="B24512" i="1"/>
  <c r="B24511" i="1"/>
  <c r="B24510" i="1"/>
  <c r="B24509" i="1"/>
  <c r="B24508" i="1"/>
  <c r="B24507" i="1"/>
  <c r="B24506" i="1"/>
  <c r="B24505" i="1"/>
  <c r="B24504" i="1"/>
  <c r="B24503" i="1"/>
  <c r="B24502" i="1"/>
  <c r="B24501" i="1"/>
  <c r="B24500" i="1"/>
  <c r="B24499" i="1"/>
  <c r="B24498" i="1"/>
  <c r="B24497" i="1"/>
  <c r="B24496" i="1"/>
  <c r="B24495" i="1"/>
  <c r="B24494" i="1"/>
  <c r="B24493" i="1"/>
  <c r="B24492" i="1"/>
  <c r="B24491" i="1"/>
  <c r="B24490" i="1"/>
  <c r="B24489" i="1"/>
  <c r="B24488" i="1"/>
  <c r="B24487" i="1"/>
  <c r="B24486" i="1"/>
  <c r="B24485" i="1"/>
  <c r="B24484" i="1"/>
  <c r="B24483" i="1"/>
  <c r="B24482" i="1"/>
  <c r="B24481" i="1"/>
  <c r="B24480" i="1"/>
  <c r="B24479" i="1"/>
  <c r="B24478" i="1"/>
  <c r="B24477" i="1"/>
  <c r="B24476" i="1"/>
  <c r="B24475" i="1"/>
  <c r="B24474" i="1"/>
  <c r="B24473" i="1"/>
  <c r="B24472" i="1"/>
  <c r="B24471" i="1"/>
  <c r="B24470" i="1"/>
  <c r="B24469" i="1"/>
  <c r="B24468" i="1"/>
  <c r="B24467" i="1"/>
  <c r="B24466" i="1"/>
  <c r="B24465" i="1"/>
  <c r="B24464" i="1"/>
  <c r="B24463" i="1"/>
  <c r="B24462" i="1"/>
  <c r="B24461" i="1"/>
  <c r="B24460" i="1"/>
  <c r="B24459" i="1"/>
  <c r="B24458" i="1"/>
  <c r="B24457" i="1"/>
  <c r="B24456" i="1"/>
  <c r="B24455" i="1"/>
  <c r="B24454" i="1"/>
  <c r="B24453" i="1"/>
  <c r="B24452" i="1"/>
  <c r="B24451" i="1"/>
  <c r="B24450" i="1"/>
  <c r="B24449" i="1"/>
  <c r="B24448" i="1"/>
  <c r="B24447" i="1"/>
  <c r="B24446" i="1"/>
  <c r="B24445" i="1"/>
  <c r="B24444" i="1"/>
  <c r="B24443" i="1"/>
  <c r="B24442" i="1"/>
  <c r="B24441" i="1"/>
  <c r="B24440" i="1"/>
  <c r="B24439" i="1"/>
  <c r="B24438" i="1"/>
  <c r="B24437" i="1"/>
  <c r="B24436" i="1"/>
  <c r="B24435" i="1"/>
  <c r="B24434" i="1"/>
  <c r="B24433" i="1"/>
  <c r="B24432" i="1"/>
  <c r="B24431" i="1"/>
  <c r="B24430" i="1"/>
  <c r="B24429" i="1"/>
  <c r="B24428" i="1"/>
  <c r="B24427" i="1"/>
  <c r="B24426" i="1"/>
  <c r="B24425" i="1"/>
  <c r="B24424" i="1"/>
  <c r="B24423" i="1"/>
  <c r="B24422" i="1"/>
  <c r="B24421" i="1"/>
  <c r="B24420" i="1"/>
  <c r="B24419" i="1"/>
  <c r="B24418" i="1"/>
  <c r="B24417" i="1"/>
  <c r="B24416" i="1"/>
  <c r="B24415" i="1"/>
  <c r="B24414" i="1"/>
  <c r="B24413" i="1"/>
  <c r="B24412" i="1"/>
  <c r="B24411" i="1"/>
  <c r="B24410" i="1"/>
  <c r="B24409" i="1"/>
  <c r="B24408" i="1"/>
  <c r="B24407" i="1"/>
  <c r="B24406" i="1"/>
  <c r="B24405" i="1"/>
  <c r="B24404" i="1"/>
  <c r="B24403" i="1"/>
  <c r="B24402" i="1"/>
  <c r="B24401" i="1"/>
  <c r="B24400" i="1"/>
  <c r="B24399" i="1"/>
  <c r="B24398" i="1"/>
  <c r="B24397" i="1"/>
  <c r="B24396" i="1"/>
  <c r="B24395" i="1"/>
  <c r="B24394" i="1"/>
  <c r="B24393" i="1"/>
  <c r="B24392" i="1"/>
  <c r="B24391" i="1"/>
  <c r="B24390" i="1"/>
  <c r="B24389" i="1"/>
  <c r="B24388" i="1"/>
  <c r="B24387" i="1"/>
  <c r="B24386" i="1"/>
  <c r="B24385" i="1"/>
  <c r="B24384" i="1"/>
  <c r="B24383" i="1"/>
  <c r="B24382" i="1"/>
  <c r="B24381" i="1"/>
  <c r="B24380" i="1"/>
  <c r="B24379" i="1"/>
  <c r="B24378" i="1"/>
  <c r="B24377" i="1"/>
  <c r="B24376" i="1"/>
  <c r="B24375" i="1"/>
  <c r="B24374" i="1"/>
  <c r="B24373" i="1"/>
  <c r="B24372" i="1"/>
  <c r="B24371" i="1"/>
  <c r="B24370" i="1"/>
  <c r="B24369" i="1"/>
  <c r="B24368" i="1"/>
  <c r="B24367" i="1"/>
  <c r="B24366" i="1"/>
  <c r="B24365" i="1"/>
  <c r="B24364" i="1"/>
  <c r="B24363" i="1"/>
  <c r="B24362" i="1"/>
  <c r="B24361" i="1"/>
  <c r="B24360" i="1"/>
  <c r="B24359" i="1"/>
  <c r="B24358" i="1"/>
  <c r="B24357" i="1"/>
  <c r="B24356" i="1"/>
  <c r="B24355" i="1"/>
  <c r="B24354" i="1"/>
  <c r="B24353" i="1"/>
  <c r="B24352" i="1"/>
  <c r="B24351" i="1"/>
  <c r="B24350" i="1"/>
  <c r="B24349" i="1"/>
  <c r="B24348" i="1"/>
  <c r="B24347" i="1"/>
  <c r="B24346" i="1"/>
  <c r="B24345" i="1"/>
  <c r="B24344" i="1"/>
  <c r="B24343" i="1"/>
  <c r="B24342" i="1"/>
  <c r="B24341" i="1"/>
  <c r="B24340" i="1"/>
  <c r="B24339" i="1"/>
  <c r="B24338" i="1"/>
  <c r="B24337" i="1"/>
  <c r="B24336" i="1"/>
  <c r="B24335" i="1"/>
  <c r="B24334" i="1"/>
  <c r="B24333" i="1"/>
  <c r="B24332" i="1"/>
  <c r="B24331" i="1"/>
  <c r="B24330" i="1"/>
  <c r="B24329" i="1"/>
  <c r="B24328" i="1"/>
  <c r="B24327" i="1"/>
  <c r="B24326" i="1"/>
  <c r="B24325" i="1"/>
  <c r="B24324" i="1"/>
  <c r="B24323" i="1"/>
  <c r="B24322" i="1"/>
  <c r="B24321" i="1"/>
  <c r="B24320" i="1"/>
  <c r="B24319" i="1"/>
  <c r="B24318" i="1"/>
  <c r="B24317" i="1"/>
  <c r="B24316" i="1"/>
  <c r="B24315" i="1"/>
  <c r="B24314" i="1"/>
  <c r="B24313" i="1"/>
  <c r="B24312" i="1"/>
  <c r="B24311" i="1"/>
  <c r="B24310" i="1"/>
  <c r="B24309" i="1"/>
  <c r="B24308" i="1"/>
  <c r="B24307" i="1"/>
  <c r="B24306" i="1"/>
  <c r="B24305" i="1"/>
  <c r="B24304" i="1"/>
  <c r="B24303" i="1"/>
  <c r="B24302" i="1"/>
  <c r="B24301" i="1"/>
  <c r="B24300" i="1"/>
  <c r="B24299" i="1"/>
  <c r="B24298" i="1"/>
  <c r="B24297" i="1"/>
  <c r="B24296" i="1"/>
  <c r="B24295" i="1"/>
  <c r="B24294" i="1"/>
  <c r="B24293" i="1"/>
  <c r="B24292" i="1"/>
  <c r="B24291" i="1"/>
  <c r="B24290" i="1"/>
  <c r="B24289" i="1"/>
  <c r="B24288" i="1"/>
  <c r="B24287" i="1"/>
  <c r="B24286" i="1"/>
  <c r="B24285" i="1"/>
  <c r="B24284" i="1"/>
  <c r="B24283" i="1"/>
  <c r="B24282" i="1"/>
  <c r="B24281" i="1"/>
  <c r="B24280" i="1"/>
  <c r="B24279" i="1"/>
  <c r="B24278" i="1"/>
  <c r="B24277" i="1"/>
  <c r="B24276" i="1"/>
  <c r="B24275" i="1"/>
  <c r="B24274" i="1"/>
  <c r="B24273" i="1"/>
  <c r="B24272" i="1"/>
  <c r="B24271" i="1"/>
  <c r="B24270" i="1"/>
  <c r="B24269" i="1"/>
  <c r="B24268" i="1"/>
  <c r="B24267" i="1"/>
  <c r="B24266" i="1"/>
  <c r="B24265" i="1"/>
  <c r="B24264" i="1"/>
  <c r="B24263" i="1"/>
  <c r="B24262" i="1"/>
  <c r="B24261" i="1"/>
  <c r="B24260" i="1"/>
  <c r="B24259" i="1"/>
  <c r="B24258" i="1"/>
  <c r="B24257" i="1"/>
  <c r="B24256" i="1"/>
  <c r="B24255" i="1"/>
  <c r="B24254" i="1"/>
  <c r="B24253" i="1"/>
  <c r="B24252" i="1"/>
  <c r="B24251" i="1"/>
  <c r="B24250" i="1"/>
  <c r="B24249" i="1"/>
  <c r="B24248" i="1"/>
  <c r="B24247" i="1"/>
  <c r="B24246" i="1"/>
  <c r="B24245" i="1"/>
  <c r="B24244" i="1"/>
  <c r="B24243" i="1"/>
  <c r="B24242" i="1"/>
  <c r="B24241" i="1"/>
  <c r="B24240" i="1"/>
  <c r="B24239" i="1"/>
  <c r="B24238" i="1"/>
  <c r="B24237" i="1"/>
  <c r="B24236" i="1"/>
  <c r="B24235" i="1"/>
  <c r="B24234" i="1"/>
  <c r="B24233" i="1"/>
  <c r="B24232" i="1"/>
  <c r="B24231" i="1"/>
  <c r="B24230" i="1"/>
  <c r="B24229" i="1"/>
  <c r="B24228" i="1"/>
  <c r="B24227" i="1"/>
  <c r="B24226" i="1"/>
  <c r="B24225" i="1"/>
  <c r="B24224" i="1"/>
  <c r="B24223" i="1"/>
  <c r="B24222" i="1"/>
  <c r="B24221" i="1"/>
  <c r="B24220" i="1"/>
  <c r="B24219" i="1"/>
  <c r="B24218" i="1"/>
  <c r="B24217" i="1"/>
  <c r="B24216" i="1"/>
  <c r="B24215" i="1"/>
  <c r="B24214" i="1"/>
  <c r="B24213" i="1"/>
  <c r="B24212" i="1"/>
  <c r="B24211" i="1"/>
  <c r="B24210" i="1"/>
  <c r="B24209" i="1"/>
  <c r="B24208" i="1"/>
  <c r="B24207" i="1"/>
  <c r="B24206" i="1"/>
  <c r="B24205" i="1"/>
  <c r="B24204" i="1"/>
  <c r="B24203" i="1"/>
  <c r="B24202" i="1"/>
  <c r="B24201" i="1"/>
  <c r="B24200" i="1"/>
  <c r="B24199" i="1"/>
  <c r="B24198" i="1"/>
  <c r="B24197" i="1"/>
  <c r="B24196" i="1"/>
  <c r="B24195" i="1"/>
  <c r="B24194" i="1"/>
  <c r="B24193" i="1"/>
  <c r="B24192" i="1"/>
  <c r="B24191" i="1"/>
  <c r="B24190" i="1"/>
  <c r="B24189" i="1"/>
  <c r="B24188" i="1"/>
  <c r="B24187" i="1"/>
  <c r="B24186" i="1"/>
  <c r="B24185" i="1"/>
  <c r="B24184" i="1"/>
  <c r="B24183" i="1"/>
  <c r="B24182" i="1"/>
  <c r="B24181" i="1"/>
  <c r="B24180" i="1"/>
  <c r="B24179" i="1"/>
  <c r="B24178" i="1"/>
  <c r="B24177" i="1"/>
  <c r="B24176" i="1"/>
  <c r="B24175" i="1"/>
  <c r="B24174" i="1"/>
  <c r="B24173" i="1"/>
  <c r="B24172" i="1"/>
  <c r="B24171" i="1"/>
  <c r="B24170" i="1"/>
  <c r="B24169" i="1"/>
  <c r="B24168" i="1"/>
  <c r="B24167" i="1"/>
  <c r="B24166" i="1"/>
  <c r="B24165" i="1"/>
  <c r="B24164" i="1"/>
  <c r="B24163" i="1"/>
  <c r="B24162" i="1"/>
  <c r="B24161" i="1"/>
  <c r="B24160" i="1"/>
  <c r="B24159" i="1"/>
  <c r="B24158" i="1"/>
  <c r="B24157" i="1"/>
  <c r="B24156" i="1"/>
  <c r="B24155" i="1"/>
  <c r="B24154" i="1"/>
  <c r="B24153" i="1"/>
  <c r="B24152" i="1"/>
  <c r="B24151" i="1"/>
  <c r="B24150" i="1"/>
  <c r="B24149" i="1"/>
  <c r="B24148" i="1"/>
  <c r="B24147" i="1"/>
  <c r="B24146" i="1"/>
  <c r="B24145" i="1"/>
  <c r="B24144" i="1"/>
  <c r="B24143" i="1"/>
  <c r="B24142" i="1"/>
  <c r="B24141" i="1"/>
  <c r="B24140" i="1"/>
  <c r="B24139" i="1"/>
  <c r="B24138" i="1"/>
  <c r="B24137" i="1"/>
  <c r="B24136" i="1"/>
  <c r="B24135" i="1"/>
  <c r="B24134" i="1"/>
  <c r="B24133" i="1"/>
  <c r="B24132" i="1"/>
  <c r="B24131" i="1"/>
  <c r="B24130" i="1"/>
  <c r="B24129" i="1"/>
  <c r="B24128" i="1"/>
  <c r="B24127" i="1"/>
  <c r="B24126" i="1"/>
  <c r="B24125" i="1"/>
  <c r="B24124" i="1"/>
  <c r="B24123" i="1"/>
  <c r="B24122" i="1"/>
  <c r="B24121" i="1"/>
  <c r="B24120" i="1"/>
  <c r="B24119" i="1"/>
  <c r="B24118" i="1"/>
  <c r="B24117" i="1"/>
  <c r="B24116" i="1"/>
  <c r="B24115" i="1"/>
  <c r="B24114" i="1"/>
  <c r="B24113" i="1"/>
  <c r="B24112" i="1"/>
  <c r="B24111" i="1"/>
  <c r="B24110" i="1"/>
  <c r="B24109" i="1"/>
  <c r="B24108" i="1"/>
  <c r="B24107" i="1"/>
  <c r="B24106" i="1"/>
  <c r="B24105" i="1"/>
  <c r="B24104" i="1"/>
  <c r="B24103" i="1"/>
  <c r="B24102" i="1"/>
  <c r="B24101" i="1"/>
  <c r="B24100" i="1"/>
  <c r="B24099" i="1"/>
  <c r="B24098" i="1"/>
  <c r="B24097" i="1"/>
  <c r="B24096" i="1"/>
  <c r="B24095" i="1"/>
  <c r="B24094" i="1"/>
  <c r="B24093" i="1"/>
  <c r="B24092" i="1"/>
  <c r="B24091" i="1"/>
  <c r="B24090" i="1"/>
  <c r="B24089" i="1"/>
  <c r="B24088" i="1"/>
  <c r="B24087" i="1"/>
  <c r="B24086" i="1"/>
  <c r="B24085" i="1"/>
  <c r="B24084" i="1"/>
  <c r="B24083" i="1"/>
  <c r="B24082" i="1"/>
  <c r="B24081" i="1"/>
  <c r="B24080" i="1"/>
  <c r="B24079" i="1"/>
  <c r="B24078" i="1"/>
  <c r="B24077" i="1"/>
  <c r="B24076" i="1"/>
  <c r="B24075" i="1"/>
  <c r="B24074" i="1"/>
  <c r="B24073" i="1"/>
  <c r="B24072" i="1"/>
  <c r="B24071" i="1"/>
  <c r="B24070" i="1"/>
  <c r="B24069" i="1"/>
  <c r="B24068" i="1"/>
  <c r="B24067" i="1"/>
  <c r="B24066" i="1"/>
  <c r="B24065" i="1"/>
  <c r="B24064" i="1"/>
  <c r="B24063" i="1"/>
  <c r="B24062" i="1"/>
  <c r="B24061" i="1"/>
  <c r="B24060" i="1"/>
  <c r="B24059" i="1"/>
  <c r="B24058" i="1"/>
  <c r="B24057" i="1"/>
  <c r="B24056" i="1"/>
  <c r="B24055" i="1"/>
  <c r="B24054" i="1"/>
  <c r="B24053" i="1"/>
  <c r="B24052" i="1"/>
  <c r="B24051" i="1"/>
  <c r="B24050" i="1"/>
  <c r="B24049" i="1"/>
  <c r="B24048" i="1"/>
  <c r="B24047" i="1"/>
  <c r="B24046" i="1"/>
  <c r="B24045" i="1"/>
  <c r="B24044" i="1"/>
  <c r="B24043" i="1"/>
  <c r="B24042" i="1"/>
  <c r="B24041" i="1"/>
  <c r="B24040" i="1"/>
  <c r="B24039" i="1"/>
  <c r="B24038" i="1"/>
  <c r="B24037" i="1"/>
  <c r="B24036" i="1"/>
  <c r="B24035" i="1"/>
  <c r="B24034" i="1"/>
  <c r="B24033" i="1"/>
  <c r="B24032" i="1"/>
  <c r="B24031" i="1"/>
  <c r="B24030" i="1"/>
  <c r="B24029" i="1"/>
  <c r="B24028" i="1"/>
  <c r="B24027" i="1"/>
  <c r="B24026" i="1"/>
  <c r="B24025" i="1"/>
  <c r="B24024" i="1"/>
  <c r="B24023" i="1"/>
  <c r="B24022" i="1"/>
  <c r="B24021" i="1"/>
  <c r="B24020" i="1"/>
  <c r="B24019" i="1"/>
  <c r="B24018" i="1"/>
  <c r="B24017" i="1"/>
  <c r="B24016" i="1"/>
  <c r="B24015" i="1"/>
  <c r="B24014" i="1"/>
  <c r="B24013" i="1"/>
  <c r="B24012" i="1"/>
  <c r="B24011" i="1"/>
  <c r="B24010" i="1"/>
  <c r="B24009" i="1"/>
  <c r="B24008" i="1"/>
  <c r="B24007" i="1"/>
  <c r="B24006" i="1"/>
  <c r="B24005" i="1"/>
  <c r="B24004" i="1"/>
  <c r="B24003" i="1"/>
  <c r="B24002" i="1"/>
  <c r="B24001" i="1"/>
  <c r="B24000" i="1"/>
  <c r="B23999" i="1"/>
  <c r="B23998" i="1"/>
  <c r="B23997" i="1"/>
  <c r="B23996" i="1"/>
  <c r="B23995" i="1"/>
  <c r="B23994" i="1"/>
  <c r="B23993" i="1"/>
  <c r="B23992" i="1"/>
  <c r="B23991" i="1"/>
  <c r="B23990" i="1"/>
  <c r="B23989" i="1"/>
  <c r="B23988" i="1"/>
  <c r="B23987" i="1"/>
  <c r="B23986" i="1"/>
  <c r="B23985" i="1"/>
  <c r="B23984" i="1"/>
  <c r="B23983" i="1"/>
  <c r="B23982" i="1"/>
  <c r="B23981" i="1"/>
  <c r="B23980" i="1"/>
  <c r="B23979" i="1"/>
  <c r="B23978" i="1"/>
  <c r="B23977" i="1"/>
  <c r="B23976" i="1"/>
  <c r="B23975" i="1"/>
  <c r="B23974" i="1"/>
  <c r="B23973" i="1"/>
  <c r="B23972" i="1"/>
  <c r="B23971" i="1"/>
  <c r="B23970" i="1"/>
  <c r="B23969" i="1"/>
  <c r="B23968" i="1"/>
  <c r="B23967" i="1"/>
  <c r="B23966" i="1"/>
  <c r="B23965" i="1"/>
  <c r="B23964" i="1"/>
  <c r="B23963" i="1"/>
  <c r="B23962" i="1"/>
  <c r="B23961" i="1"/>
  <c r="B23960" i="1"/>
  <c r="B23959" i="1"/>
  <c r="B23958" i="1"/>
  <c r="B23957" i="1"/>
  <c r="B23956" i="1"/>
  <c r="B23955" i="1"/>
  <c r="B23954" i="1"/>
  <c r="B23953" i="1"/>
  <c r="B23952" i="1"/>
  <c r="B23951" i="1"/>
  <c r="B23950" i="1"/>
  <c r="B23949" i="1"/>
  <c r="B23948" i="1"/>
  <c r="B23947" i="1"/>
  <c r="B23946" i="1"/>
  <c r="B23945" i="1"/>
  <c r="B23944" i="1"/>
  <c r="B23943" i="1"/>
  <c r="B23942" i="1"/>
  <c r="B23941" i="1"/>
  <c r="B23940" i="1"/>
  <c r="B23939" i="1"/>
  <c r="B23938" i="1"/>
  <c r="B23937" i="1"/>
  <c r="B23936" i="1"/>
  <c r="B23935" i="1"/>
  <c r="B23934" i="1"/>
  <c r="B23933" i="1"/>
  <c r="B23932" i="1"/>
  <c r="B23931" i="1"/>
  <c r="B23930" i="1"/>
  <c r="B23929" i="1"/>
  <c r="B23928" i="1"/>
  <c r="B23927" i="1"/>
  <c r="B23926" i="1"/>
  <c r="B23925" i="1"/>
  <c r="B23924" i="1"/>
  <c r="B23923" i="1"/>
  <c r="B23922" i="1"/>
  <c r="B23921" i="1"/>
  <c r="B23920" i="1"/>
  <c r="B23919" i="1"/>
  <c r="B23918" i="1"/>
  <c r="B23917" i="1"/>
  <c r="B23916" i="1"/>
  <c r="B23915" i="1"/>
  <c r="B23914" i="1"/>
  <c r="B23913" i="1"/>
  <c r="B23912" i="1"/>
  <c r="B23911" i="1"/>
  <c r="B23910" i="1"/>
  <c r="B23909" i="1"/>
  <c r="B23908" i="1"/>
  <c r="B23907" i="1"/>
  <c r="B23906" i="1"/>
  <c r="B23905" i="1"/>
  <c r="B23904" i="1"/>
  <c r="B23903" i="1"/>
  <c r="B23902" i="1"/>
  <c r="B23901" i="1"/>
  <c r="B23900" i="1"/>
  <c r="B23899" i="1"/>
  <c r="B23898" i="1"/>
  <c r="B23897" i="1"/>
  <c r="B23896" i="1"/>
  <c r="B23895" i="1"/>
  <c r="B23894" i="1"/>
  <c r="B23893" i="1"/>
  <c r="B23892" i="1"/>
  <c r="B23891" i="1"/>
  <c r="B23890" i="1"/>
  <c r="B23889" i="1"/>
  <c r="B23888" i="1"/>
  <c r="B23887" i="1"/>
  <c r="B23886" i="1"/>
  <c r="B23885" i="1"/>
  <c r="B23884" i="1"/>
  <c r="B23883" i="1"/>
  <c r="B23882" i="1"/>
  <c r="B23881" i="1"/>
  <c r="B23880" i="1"/>
  <c r="B23879" i="1"/>
  <c r="B23878" i="1"/>
  <c r="B23877" i="1"/>
  <c r="B23876" i="1"/>
  <c r="B23875" i="1"/>
  <c r="B23874" i="1"/>
  <c r="B23873" i="1"/>
  <c r="B23872" i="1"/>
  <c r="B23871" i="1"/>
  <c r="B23870" i="1"/>
  <c r="B23869" i="1"/>
  <c r="B23868" i="1"/>
  <c r="B23867" i="1"/>
  <c r="B23866" i="1"/>
  <c r="B23865" i="1"/>
  <c r="B23864" i="1"/>
  <c r="B23863" i="1"/>
  <c r="B23862" i="1"/>
  <c r="B23861" i="1"/>
  <c r="B23860" i="1"/>
  <c r="B23859" i="1"/>
  <c r="B23858" i="1"/>
  <c r="B23857" i="1"/>
  <c r="B23856" i="1"/>
  <c r="B23855" i="1"/>
  <c r="B23854" i="1"/>
  <c r="B23853" i="1"/>
  <c r="B23852" i="1"/>
  <c r="B23851" i="1"/>
  <c r="B23850" i="1"/>
  <c r="B23849" i="1"/>
  <c r="B23848" i="1"/>
  <c r="B23847" i="1"/>
  <c r="B23846" i="1"/>
  <c r="B23845" i="1"/>
  <c r="B23844" i="1"/>
  <c r="B23843" i="1"/>
  <c r="B23842" i="1"/>
  <c r="B23841" i="1"/>
  <c r="B23840" i="1"/>
  <c r="B23839" i="1"/>
  <c r="B23838" i="1"/>
  <c r="B23837" i="1"/>
  <c r="B23836" i="1"/>
  <c r="B23835" i="1"/>
  <c r="B23834" i="1"/>
  <c r="B23833" i="1"/>
  <c r="B23832" i="1"/>
  <c r="B23831" i="1"/>
  <c r="B23830" i="1"/>
  <c r="B23829" i="1"/>
  <c r="B23828" i="1"/>
  <c r="B23827" i="1"/>
  <c r="B23826" i="1"/>
  <c r="B23825" i="1"/>
  <c r="B23824" i="1"/>
  <c r="B23823" i="1"/>
  <c r="B23822" i="1"/>
  <c r="B23821" i="1"/>
  <c r="B23820" i="1"/>
  <c r="B23819" i="1"/>
  <c r="B23818" i="1"/>
  <c r="B23817" i="1"/>
  <c r="B23816" i="1"/>
  <c r="B23815" i="1"/>
  <c r="B23814" i="1"/>
  <c r="B23813" i="1"/>
  <c r="B23812" i="1"/>
  <c r="B23811" i="1"/>
  <c r="B23810" i="1"/>
  <c r="B23809" i="1"/>
  <c r="B23808" i="1"/>
  <c r="B23807" i="1"/>
  <c r="B23806" i="1"/>
  <c r="B23805" i="1"/>
  <c r="B23804" i="1"/>
  <c r="B23803" i="1"/>
  <c r="B23802" i="1"/>
  <c r="B23801" i="1"/>
  <c r="B23800" i="1"/>
  <c r="B23799" i="1"/>
  <c r="B23798" i="1"/>
  <c r="B23797" i="1"/>
  <c r="B23796" i="1"/>
  <c r="B23795" i="1"/>
  <c r="B23794" i="1"/>
  <c r="B23793" i="1"/>
  <c r="B23792" i="1"/>
  <c r="B23791" i="1"/>
  <c r="B23790" i="1"/>
  <c r="B23789" i="1"/>
  <c r="B23788" i="1"/>
  <c r="B23787" i="1"/>
  <c r="B23786" i="1"/>
  <c r="B23785" i="1"/>
  <c r="B23784" i="1"/>
  <c r="B23783" i="1"/>
  <c r="B23782" i="1"/>
  <c r="B23781" i="1"/>
  <c r="B23780" i="1"/>
  <c r="B23779" i="1"/>
  <c r="B23778" i="1"/>
  <c r="B23777" i="1"/>
  <c r="B23776" i="1"/>
  <c r="B23775" i="1"/>
  <c r="B23774" i="1"/>
  <c r="B23773" i="1"/>
  <c r="B23772" i="1"/>
  <c r="B23771" i="1"/>
  <c r="B23770" i="1"/>
  <c r="B23769" i="1"/>
  <c r="B23768" i="1"/>
  <c r="B23767" i="1"/>
  <c r="B23766" i="1"/>
  <c r="B23765" i="1"/>
  <c r="B23764" i="1"/>
  <c r="B23763" i="1"/>
  <c r="B23762" i="1"/>
  <c r="B23761" i="1"/>
  <c r="B23760" i="1"/>
  <c r="B23759" i="1"/>
  <c r="B23758" i="1"/>
  <c r="B23757" i="1"/>
  <c r="B23756" i="1"/>
  <c r="B23755" i="1"/>
  <c r="B23754" i="1"/>
  <c r="B23753" i="1"/>
  <c r="B23752" i="1"/>
  <c r="B23751" i="1"/>
  <c r="B23750" i="1"/>
  <c r="B23749" i="1"/>
  <c r="B23748" i="1"/>
  <c r="B23747" i="1"/>
  <c r="B23746" i="1"/>
  <c r="B23745" i="1"/>
  <c r="B23744" i="1"/>
  <c r="B23743" i="1"/>
  <c r="B23742" i="1"/>
  <c r="B23741" i="1"/>
  <c r="B23740" i="1"/>
  <c r="B23739" i="1"/>
  <c r="B23738" i="1"/>
  <c r="B23737" i="1"/>
  <c r="B23736" i="1"/>
  <c r="B23735" i="1"/>
  <c r="B23734" i="1"/>
  <c r="B23733" i="1"/>
  <c r="B23732" i="1"/>
  <c r="B23731" i="1"/>
  <c r="B23730" i="1"/>
  <c r="B23729" i="1"/>
  <c r="B23728" i="1"/>
  <c r="B23727" i="1"/>
  <c r="B23726" i="1"/>
  <c r="B23725" i="1"/>
  <c r="B23724" i="1"/>
  <c r="B23723" i="1"/>
  <c r="B23722" i="1"/>
  <c r="B23721" i="1"/>
  <c r="B23720" i="1"/>
  <c r="B23719" i="1"/>
  <c r="B23718" i="1"/>
  <c r="B23717" i="1"/>
  <c r="B23716" i="1"/>
  <c r="B23715" i="1"/>
  <c r="B23714" i="1"/>
  <c r="B23713" i="1"/>
  <c r="B23712" i="1"/>
  <c r="B23711" i="1"/>
  <c r="B23710" i="1"/>
  <c r="B23709" i="1"/>
  <c r="B23708" i="1"/>
  <c r="B23707" i="1"/>
  <c r="B23706" i="1"/>
  <c r="B23705" i="1"/>
  <c r="B23704" i="1"/>
  <c r="B23703" i="1"/>
  <c r="B23702" i="1"/>
  <c r="B23701" i="1"/>
  <c r="B23700" i="1"/>
  <c r="B23699" i="1"/>
  <c r="B23698" i="1"/>
  <c r="B23697" i="1"/>
  <c r="B23696" i="1"/>
  <c r="B23695" i="1"/>
  <c r="B23694" i="1"/>
  <c r="B23693" i="1"/>
  <c r="B23692" i="1"/>
  <c r="B23691" i="1"/>
  <c r="B23690" i="1"/>
  <c r="B23689" i="1"/>
  <c r="B23688" i="1"/>
  <c r="B23687" i="1"/>
  <c r="B23686" i="1"/>
  <c r="B23685" i="1"/>
  <c r="B23684" i="1"/>
  <c r="B23683" i="1"/>
  <c r="B23682" i="1"/>
  <c r="B23681" i="1"/>
  <c r="B23680" i="1"/>
  <c r="B23679" i="1"/>
  <c r="B23678" i="1"/>
  <c r="B23677" i="1"/>
  <c r="B23676" i="1"/>
  <c r="B23675" i="1"/>
  <c r="B23674" i="1"/>
  <c r="B23673" i="1"/>
  <c r="B23672" i="1"/>
  <c r="B23671" i="1"/>
  <c r="B23670" i="1"/>
  <c r="B23669" i="1"/>
  <c r="B23668" i="1"/>
  <c r="B23667" i="1"/>
  <c r="B23666" i="1"/>
  <c r="B23665" i="1"/>
  <c r="B23664" i="1"/>
  <c r="B23663" i="1"/>
  <c r="B23662" i="1"/>
  <c r="B23661" i="1"/>
  <c r="B23660" i="1"/>
  <c r="B23659" i="1"/>
  <c r="B23658" i="1"/>
  <c r="B23657" i="1"/>
  <c r="B23656" i="1"/>
  <c r="B23655" i="1"/>
  <c r="B23654" i="1"/>
  <c r="B23653" i="1"/>
  <c r="B23652" i="1"/>
  <c r="B23651" i="1"/>
  <c r="B23650" i="1"/>
  <c r="B23649" i="1"/>
  <c r="B23648" i="1"/>
  <c r="B23647" i="1"/>
  <c r="B23646" i="1"/>
  <c r="B23645" i="1"/>
  <c r="B23644" i="1"/>
  <c r="B23643" i="1"/>
  <c r="B23642" i="1"/>
  <c r="B23641" i="1"/>
  <c r="B23640" i="1"/>
  <c r="B23639" i="1"/>
  <c r="B23638" i="1"/>
  <c r="B23637" i="1"/>
  <c r="B23636" i="1"/>
  <c r="B23635" i="1"/>
  <c r="B23634" i="1"/>
  <c r="B23633" i="1"/>
  <c r="B23632" i="1"/>
  <c r="B23631" i="1"/>
  <c r="B23630" i="1"/>
  <c r="B23629" i="1"/>
  <c r="B23628" i="1"/>
  <c r="B23627" i="1"/>
  <c r="B23626" i="1"/>
  <c r="B23625" i="1"/>
  <c r="B23624" i="1"/>
  <c r="B23623" i="1"/>
  <c r="B23622" i="1"/>
  <c r="B23621" i="1"/>
  <c r="B23620" i="1"/>
  <c r="B23619" i="1"/>
  <c r="B23618" i="1"/>
  <c r="B23617" i="1"/>
  <c r="B23616" i="1"/>
  <c r="B23615" i="1"/>
  <c r="B23614" i="1"/>
  <c r="B23613" i="1"/>
  <c r="B23612" i="1"/>
  <c r="B23611" i="1"/>
  <c r="B23610" i="1"/>
  <c r="B23609" i="1"/>
  <c r="B23608" i="1"/>
  <c r="B23607" i="1"/>
  <c r="B23606" i="1"/>
  <c r="B23605" i="1"/>
  <c r="B23604" i="1"/>
  <c r="B23603" i="1"/>
  <c r="B23602" i="1"/>
  <c r="B23601" i="1"/>
  <c r="B23600" i="1"/>
  <c r="B23599" i="1"/>
  <c r="B23598" i="1"/>
  <c r="B23597" i="1"/>
  <c r="B23596" i="1"/>
  <c r="B23595" i="1"/>
  <c r="B23594" i="1"/>
  <c r="B23593" i="1"/>
  <c r="B23592" i="1"/>
  <c r="B23591" i="1"/>
  <c r="B23590" i="1"/>
  <c r="B23589" i="1"/>
  <c r="B23588" i="1"/>
  <c r="B23587" i="1"/>
  <c r="B23586" i="1"/>
  <c r="B23585" i="1"/>
  <c r="B23584" i="1"/>
  <c r="B23583" i="1"/>
  <c r="B23582" i="1"/>
  <c r="B23581" i="1"/>
  <c r="B23580" i="1"/>
  <c r="B23579" i="1"/>
  <c r="B23578" i="1"/>
  <c r="B23577" i="1"/>
  <c r="B23576" i="1"/>
  <c r="B23575" i="1"/>
  <c r="B23574" i="1"/>
  <c r="B23573" i="1"/>
  <c r="B23572" i="1"/>
  <c r="B23571" i="1"/>
  <c r="B23570" i="1"/>
  <c r="B23569" i="1"/>
  <c r="B23568" i="1"/>
  <c r="B23567" i="1"/>
  <c r="B23566" i="1"/>
  <c r="B23565" i="1"/>
  <c r="B23564" i="1"/>
  <c r="B23563" i="1"/>
  <c r="B23562" i="1"/>
  <c r="B23561" i="1"/>
  <c r="B23560" i="1"/>
  <c r="B23559" i="1"/>
  <c r="B23558" i="1"/>
  <c r="B23557" i="1"/>
  <c r="B23556" i="1"/>
  <c r="B23555" i="1"/>
  <c r="B23554" i="1"/>
  <c r="B23553" i="1"/>
  <c r="B23552" i="1"/>
  <c r="B23551" i="1"/>
  <c r="B23550" i="1"/>
  <c r="B23549" i="1"/>
  <c r="B23548" i="1"/>
  <c r="B23547" i="1"/>
  <c r="B23546" i="1"/>
  <c r="B23545" i="1"/>
  <c r="B23544" i="1"/>
  <c r="B23543" i="1"/>
  <c r="B23542" i="1"/>
  <c r="B23541" i="1"/>
  <c r="B23540" i="1"/>
  <c r="B23539" i="1"/>
  <c r="B23538" i="1"/>
  <c r="B23537" i="1"/>
  <c r="B23536" i="1"/>
  <c r="B23535" i="1"/>
  <c r="B23534" i="1"/>
  <c r="B23533" i="1"/>
  <c r="B23532" i="1"/>
  <c r="B23531" i="1"/>
  <c r="B23530" i="1"/>
  <c r="B23529" i="1"/>
  <c r="B23528" i="1"/>
  <c r="B23527" i="1"/>
  <c r="B23526" i="1"/>
  <c r="B23525" i="1"/>
  <c r="B23524" i="1"/>
  <c r="B23523" i="1"/>
  <c r="B23522" i="1"/>
  <c r="B23521" i="1"/>
  <c r="B23520" i="1"/>
  <c r="B23519" i="1"/>
  <c r="B23518" i="1"/>
  <c r="B23517" i="1"/>
  <c r="B23516" i="1"/>
  <c r="B23515" i="1"/>
  <c r="B23514" i="1"/>
  <c r="B23513" i="1"/>
  <c r="B23512" i="1"/>
  <c r="B23511" i="1"/>
  <c r="B23510" i="1"/>
  <c r="B23509" i="1"/>
  <c r="B23508" i="1"/>
  <c r="B23507" i="1"/>
  <c r="B23506" i="1"/>
  <c r="B23505" i="1"/>
  <c r="B23504" i="1"/>
  <c r="B23503" i="1"/>
  <c r="B23502" i="1"/>
  <c r="B23501" i="1"/>
  <c r="B23500" i="1"/>
  <c r="B23499" i="1"/>
  <c r="B23498" i="1"/>
  <c r="B23497" i="1"/>
  <c r="B23496" i="1"/>
  <c r="B23495" i="1"/>
  <c r="B23494" i="1"/>
  <c r="B23493" i="1"/>
  <c r="B23492" i="1"/>
  <c r="B23491" i="1"/>
  <c r="B23490" i="1"/>
  <c r="B23489" i="1"/>
  <c r="B23488" i="1"/>
  <c r="B23487" i="1"/>
  <c r="B23486" i="1"/>
  <c r="B23485" i="1"/>
  <c r="B23484" i="1"/>
  <c r="B23483" i="1"/>
  <c r="B23482" i="1"/>
  <c r="B23481" i="1"/>
  <c r="B23480" i="1"/>
  <c r="B23479" i="1"/>
  <c r="B23478" i="1"/>
  <c r="B23477" i="1"/>
  <c r="B23476" i="1"/>
  <c r="B23475" i="1"/>
  <c r="B23474" i="1"/>
  <c r="B23473" i="1"/>
  <c r="B23472" i="1"/>
  <c r="B23471" i="1"/>
  <c r="B23470" i="1"/>
  <c r="B23469" i="1"/>
  <c r="B23468" i="1"/>
  <c r="B23467" i="1"/>
  <c r="B23466" i="1"/>
  <c r="B23465" i="1"/>
  <c r="B23464" i="1"/>
  <c r="B23463" i="1"/>
  <c r="B23462" i="1"/>
  <c r="B23461" i="1"/>
  <c r="B23460" i="1"/>
  <c r="B23459" i="1"/>
  <c r="B23458" i="1"/>
  <c r="B23457" i="1"/>
  <c r="B23456" i="1"/>
  <c r="B23455" i="1"/>
  <c r="B23454" i="1"/>
  <c r="B23453" i="1"/>
  <c r="B23452" i="1"/>
  <c r="B23451" i="1"/>
  <c r="B23450" i="1"/>
  <c r="B23449" i="1"/>
  <c r="B23448" i="1"/>
  <c r="B23447" i="1"/>
  <c r="B23446" i="1"/>
  <c r="B23445" i="1"/>
  <c r="B23444" i="1"/>
  <c r="B23443" i="1"/>
  <c r="B23442" i="1"/>
  <c r="B23441" i="1"/>
  <c r="B23440" i="1"/>
  <c r="B23439" i="1"/>
  <c r="B23438" i="1"/>
  <c r="B23437" i="1"/>
  <c r="B23436" i="1"/>
  <c r="B23435" i="1"/>
  <c r="B23434" i="1"/>
  <c r="B23433" i="1"/>
  <c r="B23432" i="1"/>
  <c r="B23431" i="1"/>
  <c r="B23430" i="1"/>
  <c r="B23429" i="1"/>
  <c r="B23428" i="1"/>
  <c r="B23427" i="1"/>
  <c r="B23426" i="1"/>
  <c r="B23425" i="1"/>
  <c r="B23424" i="1"/>
  <c r="B23423" i="1"/>
  <c r="B23422" i="1"/>
  <c r="B23421" i="1"/>
  <c r="B23420" i="1"/>
  <c r="B23419" i="1"/>
  <c r="B23418" i="1"/>
  <c r="B23417" i="1"/>
  <c r="B23416" i="1"/>
  <c r="B23415" i="1"/>
  <c r="B23414" i="1"/>
  <c r="B23413" i="1"/>
  <c r="B23412" i="1"/>
  <c r="B23411" i="1"/>
  <c r="B23410" i="1"/>
  <c r="B23409" i="1"/>
  <c r="B23408" i="1"/>
  <c r="B23407" i="1"/>
  <c r="B23406" i="1"/>
  <c r="B23405" i="1"/>
  <c r="B23404" i="1"/>
  <c r="B23403" i="1"/>
  <c r="B23402" i="1"/>
  <c r="B23401" i="1"/>
  <c r="B23400" i="1"/>
  <c r="B23399" i="1"/>
  <c r="B23398" i="1"/>
  <c r="B23397" i="1"/>
  <c r="B23396" i="1"/>
  <c r="B23395" i="1"/>
  <c r="B23394" i="1"/>
  <c r="B23393" i="1"/>
  <c r="B23392" i="1"/>
  <c r="B23391" i="1"/>
  <c r="B23390" i="1"/>
  <c r="B23389" i="1"/>
  <c r="B23388" i="1"/>
  <c r="B23387" i="1"/>
  <c r="B23386" i="1"/>
  <c r="B23385" i="1"/>
  <c r="B23384" i="1"/>
  <c r="B23383" i="1"/>
  <c r="B23382" i="1"/>
  <c r="B23381" i="1"/>
  <c r="B23380" i="1"/>
  <c r="B23379" i="1"/>
  <c r="B23378" i="1"/>
  <c r="B23377" i="1"/>
  <c r="B23376" i="1"/>
  <c r="B23375" i="1"/>
  <c r="B23374" i="1"/>
  <c r="B23373" i="1"/>
  <c r="B23372" i="1"/>
  <c r="B23371" i="1"/>
  <c r="B23370" i="1"/>
  <c r="B23369" i="1"/>
  <c r="B23368" i="1"/>
  <c r="B23367" i="1"/>
  <c r="B23366" i="1"/>
  <c r="B23365" i="1"/>
  <c r="B23364" i="1"/>
  <c r="B23363" i="1"/>
  <c r="B23362" i="1"/>
  <c r="B23361" i="1"/>
  <c r="B23360" i="1"/>
  <c r="B23359" i="1"/>
  <c r="B23358" i="1"/>
  <c r="B23357" i="1"/>
  <c r="B23356" i="1"/>
  <c r="B23355" i="1"/>
  <c r="B23354" i="1"/>
  <c r="B23353" i="1"/>
  <c r="B23352" i="1"/>
  <c r="B23351" i="1"/>
  <c r="B23350" i="1"/>
  <c r="B23349" i="1"/>
  <c r="B23348" i="1"/>
  <c r="B23347" i="1"/>
  <c r="B23346" i="1"/>
  <c r="B23345" i="1"/>
  <c r="B23344" i="1"/>
  <c r="B23343" i="1"/>
  <c r="B23342" i="1"/>
  <c r="B23341" i="1"/>
  <c r="B23340" i="1"/>
  <c r="B23339" i="1"/>
  <c r="B23338" i="1"/>
  <c r="B23337" i="1"/>
  <c r="B23336" i="1"/>
  <c r="B23335" i="1"/>
  <c r="B23334" i="1"/>
  <c r="B23333" i="1"/>
  <c r="B23332" i="1"/>
  <c r="B23331" i="1"/>
  <c r="B23330" i="1"/>
  <c r="B23329" i="1"/>
  <c r="B23328" i="1"/>
  <c r="B23327" i="1"/>
  <c r="B23326" i="1"/>
  <c r="B23325" i="1"/>
  <c r="B23324" i="1"/>
  <c r="B23323" i="1"/>
  <c r="B23322" i="1"/>
  <c r="B23321" i="1"/>
  <c r="B23320" i="1"/>
  <c r="B23319" i="1"/>
  <c r="B23318" i="1"/>
  <c r="B23317" i="1"/>
  <c r="B23316" i="1"/>
  <c r="B23315" i="1"/>
  <c r="B23314" i="1"/>
  <c r="B23313" i="1"/>
  <c r="B23312" i="1"/>
  <c r="B23311" i="1"/>
  <c r="B23310" i="1"/>
  <c r="B23309" i="1"/>
  <c r="B23308" i="1"/>
  <c r="B23307" i="1"/>
  <c r="B23306" i="1"/>
  <c r="B23305" i="1"/>
  <c r="B23304" i="1"/>
  <c r="B23303" i="1"/>
  <c r="B23302" i="1"/>
  <c r="B23301" i="1"/>
  <c r="B23300" i="1"/>
  <c r="B23299" i="1"/>
  <c r="B23298" i="1"/>
  <c r="B23297" i="1"/>
  <c r="B23296" i="1"/>
  <c r="B23295" i="1"/>
  <c r="B23294" i="1"/>
  <c r="B23293" i="1"/>
  <c r="B23292" i="1"/>
  <c r="B23291" i="1"/>
  <c r="B23290" i="1"/>
  <c r="B23289" i="1"/>
  <c r="B23288" i="1"/>
  <c r="B23287" i="1"/>
  <c r="B23286" i="1"/>
  <c r="B23285" i="1"/>
  <c r="B23284" i="1"/>
  <c r="B23283" i="1"/>
  <c r="B23282" i="1"/>
  <c r="B23281" i="1"/>
  <c r="B23280" i="1"/>
  <c r="B23279" i="1"/>
  <c r="B23278" i="1"/>
  <c r="B23277" i="1"/>
  <c r="B23276" i="1"/>
  <c r="B23275" i="1"/>
  <c r="B23274" i="1"/>
  <c r="B23273" i="1"/>
  <c r="B23272" i="1"/>
  <c r="B23271" i="1"/>
  <c r="B23270" i="1"/>
  <c r="B23269" i="1"/>
  <c r="B23268" i="1"/>
  <c r="B23267" i="1"/>
  <c r="B23266" i="1"/>
  <c r="B23265" i="1"/>
  <c r="B23264" i="1"/>
  <c r="B23263" i="1"/>
  <c r="B23262" i="1"/>
  <c r="B23261" i="1"/>
  <c r="B23260" i="1"/>
  <c r="B23259" i="1"/>
  <c r="B23258" i="1"/>
  <c r="B23257" i="1"/>
  <c r="B23256" i="1"/>
  <c r="B23255" i="1"/>
  <c r="B23254" i="1"/>
  <c r="B23253" i="1"/>
  <c r="B23252" i="1"/>
  <c r="B23251" i="1"/>
  <c r="B23250" i="1"/>
  <c r="B23249" i="1"/>
  <c r="B23248" i="1"/>
  <c r="B23247" i="1"/>
  <c r="B23246" i="1"/>
  <c r="B23245" i="1"/>
  <c r="B23244" i="1"/>
  <c r="B23243" i="1"/>
  <c r="B23242" i="1"/>
  <c r="B23241" i="1"/>
  <c r="B23240" i="1"/>
  <c r="B23239" i="1"/>
  <c r="B23238" i="1"/>
  <c r="B23237" i="1"/>
  <c r="B23236" i="1"/>
  <c r="B23235" i="1"/>
  <c r="B23234" i="1"/>
  <c r="B23233" i="1"/>
  <c r="B23232" i="1"/>
  <c r="B23231" i="1"/>
  <c r="B23230" i="1"/>
  <c r="B23229" i="1"/>
  <c r="B23228" i="1"/>
  <c r="B23227" i="1"/>
  <c r="B23226" i="1"/>
  <c r="B23225" i="1"/>
  <c r="B23224" i="1"/>
  <c r="B23223" i="1"/>
  <c r="B23222" i="1"/>
  <c r="B23221" i="1"/>
  <c r="B23220" i="1"/>
  <c r="B23219" i="1"/>
  <c r="B23218" i="1"/>
  <c r="B23217" i="1"/>
  <c r="B23216" i="1"/>
  <c r="B23215" i="1"/>
  <c r="B23214" i="1"/>
  <c r="B23213" i="1"/>
  <c r="B23212" i="1"/>
  <c r="B23211" i="1"/>
  <c r="B23210" i="1"/>
  <c r="B23209" i="1"/>
  <c r="B23208" i="1"/>
  <c r="B23207" i="1"/>
  <c r="B23206" i="1"/>
  <c r="B23205" i="1"/>
  <c r="B23204" i="1"/>
  <c r="B23203" i="1"/>
  <c r="B23202" i="1"/>
  <c r="B23201" i="1"/>
  <c r="B23200" i="1"/>
  <c r="B23199" i="1"/>
  <c r="B23198" i="1"/>
  <c r="B23197" i="1"/>
  <c r="B23196" i="1"/>
  <c r="B23195" i="1"/>
  <c r="B23194" i="1"/>
  <c r="B23193" i="1"/>
  <c r="B23192" i="1"/>
  <c r="B23191" i="1"/>
  <c r="B23190" i="1"/>
  <c r="B23189" i="1"/>
  <c r="B23188" i="1"/>
  <c r="B23187" i="1"/>
  <c r="B23186" i="1"/>
  <c r="B23185" i="1"/>
  <c r="B23184" i="1"/>
  <c r="B23183" i="1"/>
  <c r="B23182" i="1"/>
  <c r="B23181" i="1"/>
  <c r="B23180" i="1"/>
  <c r="B23179" i="1"/>
  <c r="B23178" i="1"/>
  <c r="B23177" i="1"/>
  <c r="B23176" i="1"/>
  <c r="B23175" i="1"/>
  <c r="B23174" i="1"/>
  <c r="B23173" i="1"/>
  <c r="B23172" i="1"/>
  <c r="B23171" i="1"/>
  <c r="B23170" i="1"/>
  <c r="B23169" i="1"/>
  <c r="B23168" i="1"/>
  <c r="B23167" i="1"/>
  <c r="B23166" i="1"/>
  <c r="B23165" i="1"/>
  <c r="B23164" i="1"/>
  <c r="B23163" i="1"/>
  <c r="B23162" i="1"/>
  <c r="B23161" i="1"/>
  <c r="B23160" i="1"/>
  <c r="B23159" i="1"/>
  <c r="B23158" i="1"/>
  <c r="B23157" i="1"/>
  <c r="B23156" i="1"/>
  <c r="B23155" i="1"/>
  <c r="B23154" i="1"/>
  <c r="B23153" i="1"/>
  <c r="B23152" i="1"/>
  <c r="B23151" i="1"/>
  <c r="B23150" i="1"/>
  <c r="B23149" i="1"/>
  <c r="B23148" i="1"/>
  <c r="B23147" i="1"/>
  <c r="B23146" i="1"/>
  <c r="B23145" i="1"/>
  <c r="B23144" i="1"/>
  <c r="B23143" i="1"/>
  <c r="B23142" i="1"/>
  <c r="B23141" i="1"/>
  <c r="B23140" i="1"/>
  <c r="B23139" i="1"/>
  <c r="B23138" i="1"/>
  <c r="B23137" i="1"/>
  <c r="B23136" i="1"/>
  <c r="B23135" i="1"/>
  <c r="B23134" i="1"/>
  <c r="B23133" i="1"/>
  <c r="B23132" i="1"/>
  <c r="B23131" i="1"/>
  <c r="B23130" i="1"/>
  <c r="B23129" i="1"/>
  <c r="B23128" i="1"/>
  <c r="B23127" i="1"/>
  <c r="B23126" i="1"/>
  <c r="B23125" i="1"/>
  <c r="B23124" i="1"/>
  <c r="B23123" i="1"/>
  <c r="B23122" i="1"/>
  <c r="B23121" i="1"/>
  <c r="B23120" i="1"/>
  <c r="B23119" i="1"/>
  <c r="B23118" i="1"/>
  <c r="B23117" i="1"/>
  <c r="B23116" i="1"/>
  <c r="B23115" i="1"/>
  <c r="B23114" i="1"/>
  <c r="B23113" i="1"/>
  <c r="B23112" i="1"/>
  <c r="B23111" i="1"/>
  <c r="B23110" i="1"/>
  <c r="B23109" i="1"/>
  <c r="B23108" i="1"/>
  <c r="B23107" i="1"/>
  <c r="B23106" i="1"/>
  <c r="B23105" i="1"/>
  <c r="B23104" i="1"/>
  <c r="B23103" i="1"/>
  <c r="B23102" i="1"/>
  <c r="B23101" i="1"/>
  <c r="B23100" i="1"/>
  <c r="B23099" i="1"/>
  <c r="B23098" i="1"/>
  <c r="B23097" i="1"/>
  <c r="B23096" i="1"/>
  <c r="B23095" i="1"/>
  <c r="B23094" i="1"/>
  <c r="B23093" i="1"/>
  <c r="B23092" i="1"/>
  <c r="B23091" i="1"/>
  <c r="B23090" i="1"/>
  <c r="B23089" i="1"/>
  <c r="B23088" i="1"/>
  <c r="B23087" i="1"/>
  <c r="B23086" i="1"/>
  <c r="B23085" i="1"/>
  <c r="B23084" i="1"/>
  <c r="B23083" i="1"/>
  <c r="B23082" i="1"/>
  <c r="B23081" i="1"/>
  <c r="B23080" i="1"/>
  <c r="B23079" i="1"/>
  <c r="B23078" i="1"/>
  <c r="B23077" i="1"/>
  <c r="B23076" i="1"/>
  <c r="B23075" i="1"/>
  <c r="B23074" i="1"/>
  <c r="B23073" i="1"/>
  <c r="B23072" i="1"/>
  <c r="B23071" i="1"/>
  <c r="B23070" i="1"/>
  <c r="B23069" i="1"/>
  <c r="B23068" i="1"/>
  <c r="B23067" i="1"/>
  <c r="B23066" i="1"/>
  <c r="B23065" i="1"/>
  <c r="B23064" i="1"/>
  <c r="B23063" i="1"/>
  <c r="B23062" i="1"/>
  <c r="B23061" i="1"/>
  <c r="B23060" i="1"/>
  <c r="B23059" i="1"/>
  <c r="B23058" i="1"/>
  <c r="B23057" i="1"/>
  <c r="B23056" i="1"/>
  <c r="B23055" i="1"/>
  <c r="B23054" i="1"/>
  <c r="B23053" i="1"/>
  <c r="B23052" i="1"/>
  <c r="B23051" i="1"/>
  <c r="B23050" i="1"/>
  <c r="B23049" i="1"/>
  <c r="B23048" i="1"/>
  <c r="B23047" i="1"/>
  <c r="B23046" i="1"/>
  <c r="B23045" i="1"/>
  <c r="B23044" i="1"/>
  <c r="B23043" i="1"/>
  <c r="B23042" i="1"/>
  <c r="B23041" i="1"/>
  <c r="B23040" i="1"/>
  <c r="B23039" i="1"/>
  <c r="B23038" i="1"/>
  <c r="B23037" i="1"/>
  <c r="B23036" i="1"/>
  <c r="B23035" i="1"/>
  <c r="B23034" i="1"/>
  <c r="B23033" i="1"/>
  <c r="B23032" i="1"/>
  <c r="B23031" i="1"/>
  <c r="B23030" i="1"/>
  <c r="B23029" i="1"/>
  <c r="B23028" i="1"/>
  <c r="B23027" i="1"/>
  <c r="B23026" i="1"/>
  <c r="B23025" i="1"/>
  <c r="B23024" i="1"/>
  <c r="B23023" i="1"/>
  <c r="B23022" i="1"/>
  <c r="B23021" i="1"/>
  <c r="B23020" i="1"/>
  <c r="B23019" i="1"/>
  <c r="B23018" i="1"/>
  <c r="B23017" i="1"/>
  <c r="B23016" i="1"/>
  <c r="B23015" i="1"/>
  <c r="B23014" i="1"/>
  <c r="B23013" i="1"/>
  <c r="B23012" i="1"/>
  <c r="B23011" i="1"/>
  <c r="B23010" i="1"/>
  <c r="B23009" i="1"/>
  <c r="B23008" i="1"/>
  <c r="B23007" i="1"/>
  <c r="B23006" i="1"/>
  <c r="B23005" i="1"/>
  <c r="B23004" i="1"/>
  <c r="B23003" i="1"/>
  <c r="B23002" i="1"/>
  <c r="B23001" i="1"/>
  <c r="B23000" i="1"/>
  <c r="B22999" i="1"/>
  <c r="B22998" i="1"/>
  <c r="B22997" i="1"/>
  <c r="B22996" i="1"/>
  <c r="B22995" i="1"/>
  <c r="B22994" i="1"/>
  <c r="B22993" i="1"/>
  <c r="B22992" i="1"/>
  <c r="B22991" i="1"/>
  <c r="B22990" i="1"/>
  <c r="B22989" i="1"/>
  <c r="B22988" i="1"/>
  <c r="B22987" i="1"/>
  <c r="B22986" i="1"/>
  <c r="B22985" i="1"/>
  <c r="B22984" i="1"/>
  <c r="B22983" i="1"/>
  <c r="B22982" i="1"/>
  <c r="B22981" i="1"/>
  <c r="B22980" i="1"/>
  <c r="B22979" i="1"/>
  <c r="B22978" i="1"/>
  <c r="B22977" i="1"/>
  <c r="B22976" i="1"/>
  <c r="B22975" i="1"/>
  <c r="B22974" i="1"/>
  <c r="B22973" i="1"/>
  <c r="B22972" i="1"/>
  <c r="B22971" i="1"/>
  <c r="B22970" i="1"/>
  <c r="B22969" i="1"/>
  <c r="B22968" i="1"/>
  <c r="B22967" i="1"/>
  <c r="B22966" i="1"/>
  <c r="B22965" i="1"/>
  <c r="B22964" i="1"/>
  <c r="B22963" i="1"/>
  <c r="B22962" i="1"/>
  <c r="B22961" i="1"/>
  <c r="B22960" i="1"/>
  <c r="B22959" i="1"/>
  <c r="B22958" i="1"/>
  <c r="B22957" i="1"/>
  <c r="B22956" i="1"/>
  <c r="B22955" i="1"/>
  <c r="B22954" i="1"/>
  <c r="B22953" i="1"/>
  <c r="B22952" i="1"/>
  <c r="B22951" i="1"/>
  <c r="B22950" i="1"/>
  <c r="B22949" i="1"/>
  <c r="B22948" i="1"/>
  <c r="B22947" i="1"/>
  <c r="B22946" i="1"/>
  <c r="B22945" i="1"/>
  <c r="B22944" i="1"/>
  <c r="B22943" i="1"/>
  <c r="B22942" i="1"/>
  <c r="B22941" i="1"/>
  <c r="B22940" i="1"/>
  <c r="B22939" i="1"/>
  <c r="B22938" i="1"/>
  <c r="B22937" i="1"/>
  <c r="B22936" i="1"/>
  <c r="B22935" i="1"/>
  <c r="B22934" i="1"/>
  <c r="B22933" i="1"/>
  <c r="B22932" i="1"/>
  <c r="B22931" i="1"/>
  <c r="B22930" i="1"/>
  <c r="B22929" i="1"/>
  <c r="B22928" i="1"/>
  <c r="B22927" i="1"/>
  <c r="B22926" i="1"/>
  <c r="B22925" i="1"/>
  <c r="B22924" i="1"/>
  <c r="B22923" i="1"/>
  <c r="B22922" i="1"/>
  <c r="B22921" i="1"/>
  <c r="B22920" i="1"/>
  <c r="B22919" i="1"/>
  <c r="B22918" i="1"/>
  <c r="B22917" i="1"/>
  <c r="B22916" i="1"/>
  <c r="B22915" i="1"/>
  <c r="B22914" i="1"/>
  <c r="B22913" i="1"/>
  <c r="B22912" i="1"/>
  <c r="B22911" i="1"/>
  <c r="B22910" i="1"/>
  <c r="B22909" i="1"/>
  <c r="B22908" i="1"/>
  <c r="B22907" i="1"/>
  <c r="B22906" i="1"/>
  <c r="B22905" i="1"/>
  <c r="B22904" i="1"/>
  <c r="B22903" i="1"/>
  <c r="B22902" i="1"/>
  <c r="B22901" i="1"/>
  <c r="B22900" i="1"/>
  <c r="B22899" i="1"/>
  <c r="B22898" i="1"/>
  <c r="B22897" i="1"/>
  <c r="B22896" i="1"/>
  <c r="B22895" i="1"/>
  <c r="B22894" i="1"/>
  <c r="B22893" i="1"/>
  <c r="B22892" i="1"/>
  <c r="B22891" i="1"/>
  <c r="B22890" i="1"/>
  <c r="B22889" i="1"/>
  <c r="B22888" i="1"/>
  <c r="B22887" i="1"/>
  <c r="B22886" i="1"/>
  <c r="B22885" i="1"/>
  <c r="B22884" i="1"/>
  <c r="B22883" i="1"/>
  <c r="B22882" i="1"/>
  <c r="B22881" i="1"/>
  <c r="B22880" i="1"/>
  <c r="B22879" i="1"/>
  <c r="B22878" i="1"/>
  <c r="B22877" i="1"/>
  <c r="B22876" i="1"/>
  <c r="B22875" i="1"/>
  <c r="B22874" i="1"/>
  <c r="B22873" i="1"/>
  <c r="B22872" i="1"/>
  <c r="B22871" i="1"/>
  <c r="B22870" i="1"/>
  <c r="B22869" i="1"/>
  <c r="B22868" i="1"/>
  <c r="B22867" i="1"/>
  <c r="B22866" i="1"/>
  <c r="B22865" i="1"/>
  <c r="B22864" i="1"/>
  <c r="B22863" i="1"/>
  <c r="B22862" i="1"/>
  <c r="B22861" i="1"/>
  <c r="B22860" i="1"/>
  <c r="B22859" i="1"/>
  <c r="B22858" i="1"/>
  <c r="B22857" i="1"/>
  <c r="B22856" i="1"/>
  <c r="B22855" i="1"/>
  <c r="B22854" i="1"/>
  <c r="B22853" i="1"/>
  <c r="B22852" i="1"/>
  <c r="B22851" i="1"/>
  <c r="B22850" i="1"/>
  <c r="B22849" i="1"/>
  <c r="B22848" i="1"/>
  <c r="B22847" i="1"/>
  <c r="B22846" i="1"/>
  <c r="B22845" i="1"/>
  <c r="B22844" i="1"/>
  <c r="B22843" i="1"/>
  <c r="B22842" i="1"/>
  <c r="B22841" i="1"/>
  <c r="B22840" i="1"/>
  <c r="B22839" i="1"/>
  <c r="B22838" i="1"/>
  <c r="B22837" i="1"/>
  <c r="B22836" i="1"/>
  <c r="B22835" i="1"/>
  <c r="B22834" i="1"/>
  <c r="B22833" i="1"/>
  <c r="B22832" i="1"/>
  <c r="B22831" i="1"/>
  <c r="B22830" i="1"/>
  <c r="B22829" i="1"/>
  <c r="B22828" i="1"/>
  <c r="B22827" i="1"/>
  <c r="B22826" i="1"/>
  <c r="B22825" i="1"/>
  <c r="B22824" i="1"/>
  <c r="B22823" i="1"/>
  <c r="B22822" i="1"/>
  <c r="B22821" i="1"/>
  <c r="B22820" i="1"/>
  <c r="B22819" i="1"/>
  <c r="B22818" i="1"/>
  <c r="B22817" i="1"/>
  <c r="B22816" i="1"/>
  <c r="B22815" i="1"/>
  <c r="B22814" i="1"/>
  <c r="B22813" i="1"/>
  <c r="B22812" i="1"/>
  <c r="B22811" i="1"/>
  <c r="B22810" i="1"/>
  <c r="B22809" i="1"/>
  <c r="B22808" i="1"/>
  <c r="B22807" i="1"/>
  <c r="B22806" i="1"/>
  <c r="B22805" i="1"/>
  <c r="B22804" i="1"/>
  <c r="B22803" i="1"/>
  <c r="B22802" i="1"/>
  <c r="B22801" i="1"/>
  <c r="B22800" i="1"/>
  <c r="B22799" i="1"/>
  <c r="B22798" i="1"/>
  <c r="B22797" i="1"/>
  <c r="B22796" i="1"/>
  <c r="B22795" i="1"/>
  <c r="B22794" i="1"/>
  <c r="B22793" i="1"/>
  <c r="B22792" i="1"/>
  <c r="B22791" i="1"/>
  <c r="B22790" i="1"/>
  <c r="B22789" i="1"/>
  <c r="B22788" i="1"/>
  <c r="B22787" i="1"/>
  <c r="B22786" i="1"/>
  <c r="B22785" i="1"/>
  <c r="B22784" i="1"/>
  <c r="B22783" i="1"/>
  <c r="B22782" i="1"/>
  <c r="B22781" i="1"/>
  <c r="B22780" i="1"/>
  <c r="B22779" i="1"/>
  <c r="B22778" i="1"/>
  <c r="B22777" i="1"/>
  <c r="B22776" i="1"/>
  <c r="B22775" i="1"/>
  <c r="B22774" i="1"/>
  <c r="B22773" i="1"/>
  <c r="B22772" i="1"/>
  <c r="B22771" i="1"/>
  <c r="B22770" i="1"/>
  <c r="B22769" i="1"/>
  <c r="B22768" i="1"/>
  <c r="B22767" i="1"/>
  <c r="B22766" i="1"/>
  <c r="B22765" i="1"/>
  <c r="B22764" i="1"/>
  <c r="B22763" i="1"/>
  <c r="B22762" i="1"/>
  <c r="B22761" i="1"/>
  <c r="B22760" i="1"/>
  <c r="B22759" i="1"/>
  <c r="B22758" i="1"/>
  <c r="B22757" i="1"/>
  <c r="B22756" i="1"/>
  <c r="B22755" i="1"/>
  <c r="B22754" i="1"/>
  <c r="B22753" i="1"/>
  <c r="B22752" i="1"/>
  <c r="B22751" i="1"/>
  <c r="B22750" i="1"/>
  <c r="B22749" i="1"/>
  <c r="B22748" i="1"/>
  <c r="B22747" i="1"/>
  <c r="B22746" i="1"/>
  <c r="B22745" i="1"/>
  <c r="B22744" i="1"/>
  <c r="B22743" i="1"/>
  <c r="B22742" i="1"/>
  <c r="B22741" i="1"/>
  <c r="B22740" i="1"/>
  <c r="B22739" i="1"/>
  <c r="B22738" i="1"/>
  <c r="B22737" i="1"/>
  <c r="B22736" i="1"/>
  <c r="B22735" i="1"/>
  <c r="B22734" i="1"/>
  <c r="B22733" i="1"/>
  <c r="B22732" i="1"/>
  <c r="B22731" i="1"/>
  <c r="B22730" i="1"/>
  <c r="B22729" i="1"/>
  <c r="B22728" i="1"/>
  <c r="B22727" i="1"/>
  <c r="B22726" i="1"/>
  <c r="B22725" i="1"/>
  <c r="B22724" i="1"/>
  <c r="B22723" i="1"/>
  <c r="B22722" i="1"/>
  <c r="B22721" i="1"/>
  <c r="B22720" i="1"/>
  <c r="B22719" i="1"/>
  <c r="B22718" i="1"/>
  <c r="B22717" i="1"/>
  <c r="B22716" i="1"/>
  <c r="B22715" i="1"/>
  <c r="B22714" i="1"/>
  <c r="B22713" i="1"/>
  <c r="B22712" i="1"/>
  <c r="B22711" i="1"/>
  <c r="B22710" i="1"/>
  <c r="B22709" i="1"/>
  <c r="B22708" i="1"/>
  <c r="B22707" i="1"/>
  <c r="B22706" i="1"/>
  <c r="B22705" i="1"/>
  <c r="B22704" i="1"/>
  <c r="B22703" i="1"/>
  <c r="B22702" i="1"/>
  <c r="B22701" i="1"/>
  <c r="B22700" i="1"/>
  <c r="B22699" i="1"/>
  <c r="B22698" i="1"/>
  <c r="B22697" i="1"/>
  <c r="B22696" i="1"/>
  <c r="B22695" i="1"/>
  <c r="B22694" i="1"/>
  <c r="B22693" i="1"/>
  <c r="B22692" i="1"/>
  <c r="B22691" i="1"/>
  <c r="B22690" i="1"/>
  <c r="B22689" i="1"/>
  <c r="B22688" i="1"/>
  <c r="B22687" i="1"/>
  <c r="B22686" i="1"/>
  <c r="B22685" i="1"/>
  <c r="B22684" i="1"/>
  <c r="B22683" i="1"/>
  <c r="B22682" i="1"/>
  <c r="B22681" i="1"/>
  <c r="B22680" i="1"/>
  <c r="B22679" i="1"/>
  <c r="B22678" i="1"/>
  <c r="B22677" i="1"/>
  <c r="B22676" i="1"/>
  <c r="B22675" i="1"/>
  <c r="B22674" i="1"/>
  <c r="B22673" i="1"/>
  <c r="B22672" i="1"/>
  <c r="B22671" i="1"/>
  <c r="B22670" i="1"/>
  <c r="B22669" i="1"/>
  <c r="B22668" i="1"/>
  <c r="B22667" i="1"/>
  <c r="B22666" i="1"/>
  <c r="B22665" i="1"/>
  <c r="B22664" i="1"/>
  <c r="B22663" i="1"/>
  <c r="B22662" i="1"/>
  <c r="B22661" i="1"/>
  <c r="B22660" i="1"/>
  <c r="B22659" i="1"/>
  <c r="B22658" i="1"/>
  <c r="B22657" i="1"/>
  <c r="B22656" i="1"/>
  <c r="B22655" i="1"/>
  <c r="B22654" i="1"/>
  <c r="B22653" i="1"/>
  <c r="B22652" i="1"/>
  <c r="B22651" i="1"/>
  <c r="B22650" i="1"/>
  <c r="B22649" i="1"/>
  <c r="B22648" i="1"/>
  <c r="B22647" i="1"/>
  <c r="B22646" i="1"/>
  <c r="B22645" i="1"/>
  <c r="B22644" i="1"/>
  <c r="B22643" i="1"/>
  <c r="B22642" i="1"/>
  <c r="B22641" i="1"/>
  <c r="B22640" i="1"/>
  <c r="B22639" i="1"/>
  <c r="B22638" i="1"/>
  <c r="B22637" i="1"/>
  <c r="B22636" i="1"/>
  <c r="B22635" i="1"/>
  <c r="B22634" i="1"/>
  <c r="B22633" i="1"/>
  <c r="B22632" i="1"/>
  <c r="B22631" i="1"/>
  <c r="B22630" i="1"/>
  <c r="B22629" i="1"/>
  <c r="B22628" i="1"/>
  <c r="B22627" i="1"/>
  <c r="B22626" i="1"/>
  <c r="B22625" i="1"/>
  <c r="B22624" i="1"/>
  <c r="B22623" i="1"/>
  <c r="B22622" i="1"/>
  <c r="B22621" i="1"/>
  <c r="B22620" i="1"/>
  <c r="B22619" i="1"/>
  <c r="B22618" i="1"/>
  <c r="B22617" i="1"/>
  <c r="B22616" i="1"/>
  <c r="B22615" i="1"/>
  <c r="B22614" i="1"/>
  <c r="B22613" i="1"/>
  <c r="B22612" i="1"/>
  <c r="B22611" i="1"/>
  <c r="B22610" i="1"/>
  <c r="B22609" i="1"/>
  <c r="B22608" i="1"/>
  <c r="B22607" i="1"/>
  <c r="B22606" i="1"/>
  <c r="B22605" i="1"/>
  <c r="B22604" i="1"/>
  <c r="B22603" i="1"/>
  <c r="B22602" i="1"/>
  <c r="B22601" i="1"/>
  <c r="B22600" i="1"/>
  <c r="B22599" i="1"/>
  <c r="B22598" i="1"/>
  <c r="B22597" i="1"/>
  <c r="B22596" i="1"/>
  <c r="B22595" i="1"/>
  <c r="B22594" i="1"/>
  <c r="B22593" i="1"/>
  <c r="B22592" i="1"/>
  <c r="B22591" i="1"/>
  <c r="B22590" i="1"/>
  <c r="B22589" i="1"/>
  <c r="B22588" i="1"/>
  <c r="B22587" i="1"/>
  <c r="B22586" i="1"/>
  <c r="B22585" i="1"/>
  <c r="B22584" i="1"/>
  <c r="B22583" i="1"/>
  <c r="B22582" i="1"/>
  <c r="B22581" i="1"/>
  <c r="B22580" i="1"/>
  <c r="B22579" i="1"/>
  <c r="B22578" i="1"/>
  <c r="B22577" i="1"/>
  <c r="B22576" i="1"/>
  <c r="B22575" i="1"/>
  <c r="B22574" i="1"/>
  <c r="B22573" i="1"/>
  <c r="B22572" i="1"/>
  <c r="B22571" i="1"/>
  <c r="B22570" i="1"/>
  <c r="B22569" i="1"/>
  <c r="B22568" i="1"/>
  <c r="B22567" i="1"/>
  <c r="B22566" i="1"/>
  <c r="B22565" i="1"/>
  <c r="B22564" i="1"/>
  <c r="B22563" i="1"/>
  <c r="B22562" i="1"/>
  <c r="B22561" i="1"/>
  <c r="B22560" i="1"/>
  <c r="B22559" i="1"/>
  <c r="B22558" i="1"/>
  <c r="B22557" i="1"/>
  <c r="B22556" i="1"/>
  <c r="B22555" i="1"/>
  <c r="B22554" i="1"/>
  <c r="B22553" i="1"/>
  <c r="B22552" i="1"/>
  <c r="B22551" i="1"/>
  <c r="B22550" i="1"/>
  <c r="B22549" i="1"/>
  <c r="B22548" i="1"/>
  <c r="B22547" i="1"/>
  <c r="B22546" i="1"/>
  <c r="B22545" i="1"/>
  <c r="B22544" i="1"/>
  <c r="B22543" i="1"/>
  <c r="B22542" i="1"/>
  <c r="B22541" i="1"/>
  <c r="B22540" i="1"/>
  <c r="B22539" i="1"/>
  <c r="B22538" i="1"/>
  <c r="B22537" i="1"/>
  <c r="B22536" i="1"/>
  <c r="B22535" i="1"/>
  <c r="B22534" i="1"/>
  <c r="B22533" i="1"/>
  <c r="B22532" i="1"/>
  <c r="B22531" i="1"/>
  <c r="B22530" i="1"/>
  <c r="B22529" i="1"/>
  <c r="B22528" i="1"/>
  <c r="B22527" i="1"/>
  <c r="B22526" i="1"/>
  <c r="B22525" i="1"/>
  <c r="B22524" i="1"/>
  <c r="B22523" i="1"/>
  <c r="B22522" i="1"/>
  <c r="B22521" i="1"/>
  <c r="B22520" i="1"/>
  <c r="B22519" i="1"/>
  <c r="B22518" i="1"/>
  <c r="B22517" i="1"/>
  <c r="B22516" i="1"/>
  <c r="B22515" i="1"/>
  <c r="B22514" i="1"/>
  <c r="B22513" i="1"/>
  <c r="B22512" i="1"/>
  <c r="B22511" i="1"/>
  <c r="B22510" i="1"/>
  <c r="B22509" i="1"/>
  <c r="B22508" i="1"/>
  <c r="B22507" i="1"/>
  <c r="B22506" i="1"/>
  <c r="B22505" i="1"/>
  <c r="B22504" i="1"/>
  <c r="B22503" i="1"/>
  <c r="B22502" i="1"/>
  <c r="B22501" i="1"/>
  <c r="B22500" i="1"/>
  <c r="B22499" i="1"/>
  <c r="B22498" i="1"/>
  <c r="B22497" i="1"/>
  <c r="B22496" i="1"/>
  <c r="B22495" i="1"/>
  <c r="B22494" i="1"/>
  <c r="B22493" i="1"/>
  <c r="B22492" i="1"/>
  <c r="B22491" i="1"/>
  <c r="B22490" i="1"/>
  <c r="B22489" i="1"/>
  <c r="B22488" i="1"/>
  <c r="B22487" i="1"/>
  <c r="B22486" i="1"/>
  <c r="B22485" i="1"/>
  <c r="B22484" i="1"/>
  <c r="B22483" i="1"/>
  <c r="B22482" i="1"/>
  <c r="B22481" i="1"/>
  <c r="B22480" i="1"/>
  <c r="B22479" i="1"/>
  <c r="B22478" i="1"/>
  <c r="B22477" i="1"/>
  <c r="B22476" i="1"/>
  <c r="B22475" i="1"/>
  <c r="B22474" i="1"/>
  <c r="B22473" i="1"/>
  <c r="B22472" i="1"/>
  <c r="B22471" i="1"/>
  <c r="B22470" i="1"/>
  <c r="B22469" i="1"/>
  <c r="B22468" i="1"/>
  <c r="B22467" i="1"/>
  <c r="B22466" i="1"/>
  <c r="B22465" i="1"/>
  <c r="B22464" i="1"/>
  <c r="B22463" i="1"/>
  <c r="B22462" i="1"/>
  <c r="B22461" i="1"/>
  <c r="B22460" i="1"/>
  <c r="B22459" i="1"/>
  <c r="B22458" i="1"/>
  <c r="B22457" i="1"/>
  <c r="B22456" i="1"/>
  <c r="B22455" i="1"/>
  <c r="B22454" i="1"/>
  <c r="B22453" i="1"/>
  <c r="B22452" i="1"/>
  <c r="B22451" i="1"/>
  <c r="B22450" i="1"/>
  <c r="B22449" i="1"/>
  <c r="B22448" i="1"/>
  <c r="B22447" i="1"/>
  <c r="B22446" i="1"/>
  <c r="B22445" i="1"/>
  <c r="B22444" i="1"/>
  <c r="B22443" i="1"/>
  <c r="B22442" i="1"/>
  <c r="B22441" i="1"/>
  <c r="B22440" i="1"/>
  <c r="B22439" i="1"/>
  <c r="B22438" i="1"/>
  <c r="B22437" i="1"/>
  <c r="B22436" i="1"/>
  <c r="B22435" i="1"/>
  <c r="B22434" i="1"/>
  <c r="B22433" i="1"/>
  <c r="B22432" i="1"/>
  <c r="B22431" i="1"/>
  <c r="B22430" i="1"/>
  <c r="B22429" i="1"/>
  <c r="B22428" i="1"/>
  <c r="B22427" i="1"/>
  <c r="B22426" i="1"/>
  <c r="B22425" i="1"/>
  <c r="B22424" i="1"/>
  <c r="B22423" i="1"/>
  <c r="B22422" i="1"/>
  <c r="B22421" i="1"/>
  <c r="B22420" i="1"/>
  <c r="B22419" i="1"/>
  <c r="B22418" i="1"/>
  <c r="B22417" i="1"/>
  <c r="B22416" i="1"/>
  <c r="B22415" i="1"/>
  <c r="B22414" i="1"/>
  <c r="B22413" i="1"/>
  <c r="B22412" i="1"/>
  <c r="B22411" i="1"/>
  <c r="B22410" i="1"/>
  <c r="B22409" i="1"/>
  <c r="B22408" i="1"/>
  <c r="B22407" i="1"/>
  <c r="B22406" i="1"/>
  <c r="B22405" i="1"/>
  <c r="B22404" i="1"/>
  <c r="B22403" i="1"/>
  <c r="B22402" i="1"/>
  <c r="B22401" i="1"/>
  <c r="B22400" i="1"/>
  <c r="B22399" i="1"/>
  <c r="B22398" i="1"/>
  <c r="B22397" i="1"/>
  <c r="B22396" i="1"/>
  <c r="B22395" i="1"/>
  <c r="B22394" i="1"/>
  <c r="B22393" i="1"/>
  <c r="B22392" i="1"/>
  <c r="B22391" i="1"/>
  <c r="B22390" i="1"/>
  <c r="B22389" i="1"/>
  <c r="B22388" i="1"/>
  <c r="B22387" i="1"/>
  <c r="B22386" i="1"/>
  <c r="B22385" i="1"/>
  <c r="B22384" i="1"/>
  <c r="B22383" i="1"/>
  <c r="B22382" i="1"/>
  <c r="B22381" i="1"/>
  <c r="B22380" i="1"/>
  <c r="B22379" i="1"/>
  <c r="B22378" i="1"/>
  <c r="B22377" i="1"/>
  <c r="B22376" i="1"/>
  <c r="B22375" i="1"/>
  <c r="B22374" i="1"/>
  <c r="B22373" i="1"/>
  <c r="B22372" i="1"/>
  <c r="B22371" i="1"/>
  <c r="B22370" i="1"/>
  <c r="B22369" i="1"/>
  <c r="B22368" i="1"/>
  <c r="B22367" i="1"/>
  <c r="B22366" i="1"/>
  <c r="B22365" i="1"/>
  <c r="B22364" i="1"/>
  <c r="B22363" i="1"/>
  <c r="B22362" i="1"/>
  <c r="B22361" i="1"/>
  <c r="B22360" i="1"/>
  <c r="B22359" i="1"/>
  <c r="B22358" i="1"/>
  <c r="B22357" i="1"/>
  <c r="B22356" i="1"/>
  <c r="B22355" i="1"/>
  <c r="B22354" i="1"/>
  <c r="B22353" i="1"/>
  <c r="B22352" i="1"/>
  <c r="B22351" i="1"/>
  <c r="B22350" i="1"/>
  <c r="B22349" i="1"/>
  <c r="B22348" i="1"/>
  <c r="B22347" i="1"/>
  <c r="B22346" i="1"/>
  <c r="B22345" i="1"/>
  <c r="B22344" i="1"/>
  <c r="B22343" i="1"/>
  <c r="B22342" i="1"/>
  <c r="B22341" i="1"/>
  <c r="B22340" i="1"/>
  <c r="B22339" i="1"/>
  <c r="B22338" i="1"/>
  <c r="B22337" i="1"/>
  <c r="B22336" i="1"/>
  <c r="B22335" i="1"/>
  <c r="B22334" i="1"/>
  <c r="B22333" i="1"/>
  <c r="B22332" i="1"/>
  <c r="B22331" i="1"/>
  <c r="B22330" i="1"/>
  <c r="B22329" i="1"/>
  <c r="B22328" i="1"/>
  <c r="B22327" i="1"/>
  <c r="B22326" i="1"/>
  <c r="B22325" i="1"/>
  <c r="B22324" i="1"/>
  <c r="B22323" i="1"/>
  <c r="B22322" i="1"/>
  <c r="B22321" i="1"/>
  <c r="B22320" i="1"/>
  <c r="B22319" i="1"/>
  <c r="B22318" i="1"/>
  <c r="B22317" i="1"/>
  <c r="B22316" i="1"/>
  <c r="B22315" i="1"/>
  <c r="B22314" i="1"/>
  <c r="B22313" i="1"/>
  <c r="B22312" i="1"/>
  <c r="B22311" i="1"/>
  <c r="B22310" i="1"/>
  <c r="B22309" i="1"/>
  <c r="B22308" i="1"/>
  <c r="B22307" i="1"/>
  <c r="B22306" i="1"/>
  <c r="B22305" i="1"/>
  <c r="B22304" i="1"/>
  <c r="B22303" i="1"/>
  <c r="B22302" i="1"/>
  <c r="B22301" i="1"/>
  <c r="B22300" i="1"/>
  <c r="B22299" i="1"/>
  <c r="B22298" i="1"/>
  <c r="B22297" i="1"/>
  <c r="B22296" i="1"/>
  <c r="B22295" i="1"/>
  <c r="B22294" i="1"/>
  <c r="B22293" i="1"/>
  <c r="B22292" i="1"/>
  <c r="B22291" i="1"/>
  <c r="B22290" i="1"/>
  <c r="B22289" i="1"/>
  <c r="B22288" i="1"/>
  <c r="B22287" i="1"/>
  <c r="B22286" i="1"/>
  <c r="B22285" i="1"/>
  <c r="B22284" i="1"/>
  <c r="B22283" i="1"/>
  <c r="B22282" i="1"/>
  <c r="B22281" i="1"/>
  <c r="B22280" i="1"/>
  <c r="B22279" i="1"/>
  <c r="B22278" i="1"/>
  <c r="B22277" i="1"/>
  <c r="B22276" i="1"/>
  <c r="B22275" i="1"/>
  <c r="B22274" i="1"/>
  <c r="B22273" i="1"/>
  <c r="B22272" i="1"/>
  <c r="B22271" i="1"/>
  <c r="B22270" i="1"/>
  <c r="B22269" i="1"/>
  <c r="B22268" i="1"/>
  <c r="B22267" i="1"/>
  <c r="B22266" i="1"/>
  <c r="B22265" i="1"/>
  <c r="B22264" i="1"/>
  <c r="B22263" i="1"/>
  <c r="B22262" i="1"/>
  <c r="B22261" i="1"/>
  <c r="B22260" i="1"/>
  <c r="B22259" i="1"/>
  <c r="B22258" i="1"/>
  <c r="B22257" i="1"/>
  <c r="B22256" i="1"/>
  <c r="B22255" i="1"/>
  <c r="B22254" i="1"/>
  <c r="B22253" i="1"/>
  <c r="B22252" i="1"/>
  <c r="B22251" i="1"/>
  <c r="B22250" i="1"/>
  <c r="B22249" i="1"/>
  <c r="B22248" i="1"/>
  <c r="B22247" i="1"/>
  <c r="B22246" i="1"/>
  <c r="B22245" i="1"/>
  <c r="B22244" i="1"/>
  <c r="B22243" i="1"/>
  <c r="B22242" i="1"/>
  <c r="B22241" i="1"/>
  <c r="B22240" i="1"/>
  <c r="B22239" i="1"/>
  <c r="B22238" i="1"/>
  <c r="B22237" i="1"/>
  <c r="B22236" i="1"/>
  <c r="B22235" i="1"/>
  <c r="B22234" i="1"/>
  <c r="B22233" i="1"/>
  <c r="B22232" i="1"/>
  <c r="B22231" i="1"/>
  <c r="B22230" i="1"/>
  <c r="B22229" i="1"/>
  <c r="B22228" i="1"/>
  <c r="B22227" i="1"/>
  <c r="B22226" i="1"/>
  <c r="B22225" i="1"/>
  <c r="B22224" i="1"/>
  <c r="B22223" i="1"/>
  <c r="B22222" i="1"/>
  <c r="B22221" i="1"/>
  <c r="B22220" i="1"/>
  <c r="B22219" i="1"/>
  <c r="B22218" i="1"/>
  <c r="B22217" i="1"/>
  <c r="B22216" i="1"/>
  <c r="B22215" i="1"/>
  <c r="B22214" i="1"/>
  <c r="B22213" i="1"/>
  <c r="B22212" i="1"/>
  <c r="B22211" i="1"/>
  <c r="B22210" i="1"/>
  <c r="B22209" i="1"/>
  <c r="B22208" i="1"/>
  <c r="B22207" i="1"/>
  <c r="B22206" i="1"/>
  <c r="B22205" i="1"/>
  <c r="B22204" i="1"/>
  <c r="B22203" i="1"/>
  <c r="B22202" i="1"/>
  <c r="B22201" i="1"/>
  <c r="B22200" i="1"/>
  <c r="B22199" i="1"/>
  <c r="B22198" i="1"/>
  <c r="B22197" i="1"/>
  <c r="B22196" i="1"/>
  <c r="B22195" i="1"/>
  <c r="B22194" i="1"/>
  <c r="B22193" i="1"/>
  <c r="B22192" i="1"/>
  <c r="B22191" i="1"/>
  <c r="B22190" i="1"/>
  <c r="B22189" i="1"/>
  <c r="B22188" i="1"/>
  <c r="B22187" i="1"/>
  <c r="B22186" i="1"/>
  <c r="B22185" i="1"/>
  <c r="B22184" i="1"/>
  <c r="B22183" i="1"/>
  <c r="B22182" i="1"/>
  <c r="B22181" i="1"/>
  <c r="B22180" i="1"/>
  <c r="B22179" i="1"/>
  <c r="B22178" i="1"/>
  <c r="B22177" i="1"/>
  <c r="B22176" i="1"/>
  <c r="B22175" i="1"/>
  <c r="B22174" i="1"/>
  <c r="B22173" i="1"/>
  <c r="B22172" i="1"/>
  <c r="B22171" i="1"/>
  <c r="B22170" i="1"/>
  <c r="B22169" i="1"/>
  <c r="B22168" i="1"/>
  <c r="B22167" i="1"/>
  <c r="B22166" i="1"/>
  <c r="B22165" i="1"/>
  <c r="B22164" i="1"/>
  <c r="B22163" i="1"/>
  <c r="B22162" i="1"/>
  <c r="B22161" i="1"/>
  <c r="B22160" i="1"/>
  <c r="B22159" i="1"/>
  <c r="B22158" i="1"/>
  <c r="B22157" i="1"/>
  <c r="B22156" i="1"/>
  <c r="B22155" i="1"/>
  <c r="B22154" i="1"/>
  <c r="B22153" i="1"/>
  <c r="B22152" i="1"/>
  <c r="B22151" i="1"/>
  <c r="B22150" i="1"/>
  <c r="B22149" i="1"/>
  <c r="B22148" i="1"/>
  <c r="B22147" i="1"/>
  <c r="B22146" i="1"/>
  <c r="B22145" i="1"/>
  <c r="B22144" i="1"/>
  <c r="B22143" i="1"/>
  <c r="B22142" i="1"/>
  <c r="B22141" i="1"/>
  <c r="B22140" i="1"/>
  <c r="B22139" i="1"/>
  <c r="B22138" i="1"/>
  <c r="B22137" i="1"/>
  <c r="B22136" i="1"/>
  <c r="B22135" i="1"/>
  <c r="B22134" i="1"/>
  <c r="B22133" i="1"/>
  <c r="B22132" i="1"/>
  <c r="B22131" i="1"/>
  <c r="B22130" i="1"/>
  <c r="B22129" i="1"/>
  <c r="B22128" i="1"/>
  <c r="B22127" i="1"/>
  <c r="B22126" i="1"/>
  <c r="B22125" i="1"/>
  <c r="B22124" i="1"/>
  <c r="B22123" i="1"/>
  <c r="B22122" i="1"/>
  <c r="B22121" i="1"/>
  <c r="B22120" i="1"/>
  <c r="B22119" i="1"/>
  <c r="B22118" i="1"/>
  <c r="B22117" i="1"/>
  <c r="B22116" i="1"/>
  <c r="B22115" i="1"/>
  <c r="B22114" i="1"/>
  <c r="B22113" i="1"/>
  <c r="B22112" i="1"/>
  <c r="B22111" i="1"/>
  <c r="B22110" i="1"/>
  <c r="B22109" i="1"/>
  <c r="B22108" i="1"/>
  <c r="B22107" i="1"/>
  <c r="B22106" i="1"/>
  <c r="B22105" i="1"/>
  <c r="B22104" i="1"/>
  <c r="B22103" i="1"/>
  <c r="B22102" i="1"/>
  <c r="B22101" i="1"/>
  <c r="B22100" i="1"/>
  <c r="B22099" i="1"/>
  <c r="B22098" i="1"/>
  <c r="B22097" i="1"/>
  <c r="B22096" i="1"/>
  <c r="B22095" i="1"/>
  <c r="B22094" i="1"/>
  <c r="B22093" i="1"/>
  <c r="B22092" i="1"/>
  <c r="B22091" i="1"/>
  <c r="B22090" i="1"/>
  <c r="B22089" i="1"/>
  <c r="B22088" i="1"/>
  <c r="B22087" i="1"/>
  <c r="B22086" i="1"/>
  <c r="B22085" i="1"/>
  <c r="B22084" i="1"/>
  <c r="B22083" i="1"/>
  <c r="B22082" i="1"/>
  <c r="B22081" i="1"/>
  <c r="B22080" i="1"/>
  <c r="B22079" i="1"/>
  <c r="B22078" i="1"/>
  <c r="B22077" i="1"/>
  <c r="B22076" i="1"/>
  <c r="B22075" i="1"/>
  <c r="B22074" i="1"/>
  <c r="B22073" i="1"/>
  <c r="B22072" i="1"/>
  <c r="B22071" i="1"/>
  <c r="B22070" i="1"/>
  <c r="B22069" i="1"/>
  <c r="B22068" i="1"/>
  <c r="B22067" i="1"/>
  <c r="B22066" i="1"/>
  <c r="B22065" i="1"/>
  <c r="B22064" i="1"/>
  <c r="B22063" i="1"/>
  <c r="B22062" i="1"/>
  <c r="B22061" i="1"/>
  <c r="B22060" i="1"/>
  <c r="B22059" i="1"/>
  <c r="B22058" i="1"/>
  <c r="B22057" i="1"/>
  <c r="B22056" i="1"/>
  <c r="B22055" i="1"/>
  <c r="B22054" i="1"/>
  <c r="B22053" i="1"/>
  <c r="B22052" i="1"/>
  <c r="B22051" i="1"/>
  <c r="B22050" i="1"/>
  <c r="B22049" i="1"/>
  <c r="B22048" i="1"/>
  <c r="B22047" i="1"/>
  <c r="B22046" i="1"/>
  <c r="B22045" i="1"/>
  <c r="B22044" i="1"/>
  <c r="B22043" i="1"/>
  <c r="B22042" i="1"/>
  <c r="B22041" i="1"/>
  <c r="B22040" i="1"/>
  <c r="B22039" i="1"/>
  <c r="B22038" i="1"/>
  <c r="B22037" i="1"/>
  <c r="B22036" i="1"/>
  <c r="B22035" i="1"/>
  <c r="B22034" i="1"/>
  <c r="B22033" i="1"/>
  <c r="B22032" i="1"/>
  <c r="B22031" i="1"/>
  <c r="B22030" i="1"/>
  <c r="B22029" i="1"/>
  <c r="B22028" i="1"/>
  <c r="B22027" i="1"/>
  <c r="B22026" i="1"/>
  <c r="B22025" i="1"/>
  <c r="B22024" i="1"/>
  <c r="B22023" i="1"/>
  <c r="B22022" i="1"/>
  <c r="B22021" i="1"/>
  <c r="B22020" i="1"/>
  <c r="B22019" i="1"/>
  <c r="B22018" i="1"/>
  <c r="B22017" i="1"/>
  <c r="B22016" i="1"/>
  <c r="B22015" i="1"/>
  <c r="B22014" i="1"/>
  <c r="B22013" i="1"/>
  <c r="B22012" i="1"/>
  <c r="B22011" i="1"/>
  <c r="B22010" i="1"/>
  <c r="B22009" i="1"/>
  <c r="B22008" i="1"/>
  <c r="B22007" i="1"/>
  <c r="B22006" i="1"/>
  <c r="B22005" i="1"/>
  <c r="B22004" i="1"/>
  <c r="B22003" i="1"/>
  <c r="B22002" i="1"/>
  <c r="B22001" i="1"/>
  <c r="B22000" i="1"/>
  <c r="B21999" i="1"/>
  <c r="B21998" i="1"/>
  <c r="B21997" i="1"/>
  <c r="B21996" i="1"/>
  <c r="B21995" i="1"/>
  <c r="B21994" i="1"/>
  <c r="B21993" i="1"/>
  <c r="B21992" i="1"/>
  <c r="B21991" i="1"/>
  <c r="B21990" i="1"/>
  <c r="B21989" i="1"/>
  <c r="B21988" i="1"/>
  <c r="B21987" i="1"/>
  <c r="B21986" i="1"/>
  <c r="B21985" i="1"/>
  <c r="B21984" i="1"/>
  <c r="B21983" i="1"/>
  <c r="B21982" i="1"/>
  <c r="B21981" i="1"/>
  <c r="B21980" i="1"/>
  <c r="B21979" i="1"/>
  <c r="B21978" i="1"/>
  <c r="B21977" i="1"/>
  <c r="B21976" i="1"/>
  <c r="B21975" i="1"/>
  <c r="B21974" i="1"/>
  <c r="B21973" i="1"/>
  <c r="B21972" i="1"/>
  <c r="B21971" i="1"/>
  <c r="B21970" i="1"/>
  <c r="B21969" i="1"/>
  <c r="B21968" i="1"/>
  <c r="B21967" i="1"/>
  <c r="B21966" i="1"/>
  <c r="B21965" i="1"/>
  <c r="B21964" i="1"/>
  <c r="B21963" i="1"/>
  <c r="B21962" i="1"/>
  <c r="B21961" i="1"/>
  <c r="B21960" i="1"/>
  <c r="B21959" i="1"/>
  <c r="B21958" i="1"/>
  <c r="B21957" i="1"/>
  <c r="B21956" i="1"/>
  <c r="B21955" i="1"/>
  <c r="B21954" i="1"/>
  <c r="B21953" i="1"/>
  <c r="B21952" i="1"/>
  <c r="B21951" i="1"/>
  <c r="B21950" i="1"/>
  <c r="B21949" i="1"/>
  <c r="B21948" i="1"/>
  <c r="B21947" i="1"/>
  <c r="B21946" i="1"/>
  <c r="B21945" i="1"/>
  <c r="B21944" i="1"/>
  <c r="B21943" i="1"/>
  <c r="B21942" i="1"/>
  <c r="B21941" i="1"/>
  <c r="B21940" i="1"/>
  <c r="B21939" i="1"/>
  <c r="B21938" i="1"/>
  <c r="B21937" i="1"/>
  <c r="B21936" i="1"/>
  <c r="B21935" i="1"/>
  <c r="B21934" i="1"/>
  <c r="B21933" i="1"/>
  <c r="B21932" i="1"/>
  <c r="B21931" i="1"/>
  <c r="B21930" i="1"/>
  <c r="B21929" i="1"/>
  <c r="B21928" i="1"/>
  <c r="B21927" i="1"/>
  <c r="B21926" i="1"/>
  <c r="B21925" i="1"/>
  <c r="B21924" i="1"/>
  <c r="B21923" i="1"/>
  <c r="B21922" i="1"/>
  <c r="B21921" i="1"/>
  <c r="B21920" i="1"/>
  <c r="B21919" i="1"/>
  <c r="B21918" i="1"/>
  <c r="B21917" i="1"/>
  <c r="B21916" i="1"/>
  <c r="B21915" i="1"/>
  <c r="B21914" i="1"/>
  <c r="B21913" i="1"/>
  <c r="B21912" i="1"/>
  <c r="B21911" i="1"/>
  <c r="B21910" i="1"/>
  <c r="B21909" i="1"/>
  <c r="B21908" i="1"/>
  <c r="B21907" i="1"/>
  <c r="B21906" i="1"/>
  <c r="B21905" i="1"/>
  <c r="B21904" i="1"/>
  <c r="B21903" i="1"/>
  <c r="B21902" i="1"/>
  <c r="B21901" i="1"/>
  <c r="B21900" i="1"/>
  <c r="B21899" i="1"/>
  <c r="B21898" i="1"/>
  <c r="B21897" i="1"/>
  <c r="B21896" i="1"/>
  <c r="B21895" i="1"/>
  <c r="B21894" i="1"/>
  <c r="B21893" i="1"/>
  <c r="B21892" i="1"/>
  <c r="B21891" i="1"/>
  <c r="B21890" i="1"/>
  <c r="B21889" i="1"/>
  <c r="B21888" i="1"/>
  <c r="B21887" i="1"/>
  <c r="B21886" i="1"/>
  <c r="B21885" i="1"/>
  <c r="B21884" i="1"/>
  <c r="B21883" i="1"/>
  <c r="B21882" i="1"/>
  <c r="B21881" i="1"/>
  <c r="B21880" i="1"/>
  <c r="B21879" i="1"/>
  <c r="B21878" i="1"/>
  <c r="B21877" i="1"/>
  <c r="B21876" i="1"/>
  <c r="B21875" i="1"/>
  <c r="B21874" i="1"/>
  <c r="B21873" i="1"/>
  <c r="B21872" i="1"/>
  <c r="B21871" i="1"/>
  <c r="B21870" i="1"/>
  <c r="B21869" i="1"/>
  <c r="B21868" i="1"/>
  <c r="B21867" i="1"/>
  <c r="B21866" i="1"/>
  <c r="B21865" i="1"/>
  <c r="B21864" i="1"/>
  <c r="B21863" i="1"/>
  <c r="B21862" i="1"/>
  <c r="B21861" i="1"/>
  <c r="B21860" i="1"/>
  <c r="B21859" i="1"/>
  <c r="B21858" i="1"/>
  <c r="B21857" i="1"/>
  <c r="B21856" i="1"/>
  <c r="B21855" i="1"/>
  <c r="B21854" i="1"/>
  <c r="B21853" i="1"/>
  <c r="B21852" i="1"/>
  <c r="B21851" i="1"/>
  <c r="B21850" i="1"/>
  <c r="B21849" i="1"/>
  <c r="B21848" i="1"/>
  <c r="B21847" i="1"/>
  <c r="B21846" i="1"/>
  <c r="B21845" i="1"/>
  <c r="B21844" i="1"/>
  <c r="B21843" i="1"/>
  <c r="B21842" i="1"/>
  <c r="B21841" i="1"/>
  <c r="B21840" i="1"/>
  <c r="B21839" i="1"/>
  <c r="B21838" i="1"/>
  <c r="B21837" i="1"/>
  <c r="B21836" i="1"/>
  <c r="B21835" i="1"/>
  <c r="B21834" i="1"/>
  <c r="B21833" i="1"/>
  <c r="B21832" i="1"/>
  <c r="B21831" i="1"/>
  <c r="B21830" i="1"/>
  <c r="B21829" i="1"/>
  <c r="B21828" i="1"/>
  <c r="B21827" i="1"/>
  <c r="B21826" i="1"/>
  <c r="B21825" i="1"/>
  <c r="B21824" i="1"/>
  <c r="B21823" i="1"/>
  <c r="B21822" i="1"/>
  <c r="B21821" i="1"/>
  <c r="B21820" i="1"/>
  <c r="B21819" i="1"/>
  <c r="B21818" i="1"/>
  <c r="B21817" i="1"/>
  <c r="B21816" i="1"/>
  <c r="B21815" i="1"/>
  <c r="B21814" i="1"/>
  <c r="B21813" i="1"/>
  <c r="B21812" i="1"/>
  <c r="B21811" i="1"/>
  <c r="B21810" i="1"/>
  <c r="B21809" i="1"/>
  <c r="B21808" i="1"/>
  <c r="B21807" i="1"/>
  <c r="B21806" i="1"/>
  <c r="B21805" i="1"/>
  <c r="B21804" i="1"/>
  <c r="B21803" i="1"/>
  <c r="B21802" i="1"/>
  <c r="B21801" i="1"/>
  <c r="B21800" i="1"/>
  <c r="B21799" i="1"/>
  <c r="B21798" i="1"/>
  <c r="B21797" i="1"/>
  <c r="B21796" i="1"/>
  <c r="B21795" i="1"/>
  <c r="B21794" i="1"/>
  <c r="B21793" i="1"/>
  <c r="B21792" i="1"/>
  <c r="B21791" i="1"/>
  <c r="B21790" i="1"/>
  <c r="B21789" i="1"/>
  <c r="B21788" i="1"/>
  <c r="B21787" i="1"/>
  <c r="B21786" i="1"/>
  <c r="B21785" i="1"/>
  <c r="B21784" i="1"/>
  <c r="B21783" i="1"/>
  <c r="B21782" i="1"/>
  <c r="B21781" i="1"/>
  <c r="B21780" i="1"/>
  <c r="B21779" i="1"/>
  <c r="B21778" i="1"/>
  <c r="B21777" i="1"/>
  <c r="B21776" i="1"/>
  <c r="B21775" i="1"/>
  <c r="B21774" i="1"/>
  <c r="B21773" i="1"/>
  <c r="B21772" i="1"/>
  <c r="B21771" i="1"/>
  <c r="B21770" i="1"/>
  <c r="B21769" i="1"/>
  <c r="B21768" i="1"/>
  <c r="B21767" i="1"/>
  <c r="B21766" i="1"/>
  <c r="B21765" i="1"/>
  <c r="B21764" i="1"/>
  <c r="B21763" i="1"/>
  <c r="B21762" i="1"/>
  <c r="B21761" i="1"/>
  <c r="B21760" i="1"/>
  <c r="B21759" i="1"/>
  <c r="B21758" i="1"/>
  <c r="B21757" i="1"/>
  <c r="B21756" i="1"/>
  <c r="B21755" i="1"/>
  <c r="B21754" i="1"/>
  <c r="B21753" i="1"/>
  <c r="B21752" i="1"/>
  <c r="B21751" i="1"/>
  <c r="B21750" i="1"/>
  <c r="B21749" i="1"/>
  <c r="B21748" i="1"/>
  <c r="B21747" i="1"/>
  <c r="B21746" i="1"/>
  <c r="B21745" i="1"/>
  <c r="B21744" i="1"/>
  <c r="B21743" i="1"/>
  <c r="B21742" i="1"/>
  <c r="B21741" i="1"/>
  <c r="B21740" i="1"/>
  <c r="B21739" i="1"/>
  <c r="B21738" i="1"/>
  <c r="B21737" i="1"/>
  <c r="B21736" i="1"/>
  <c r="B21735" i="1"/>
  <c r="B21734" i="1"/>
  <c r="B21733" i="1"/>
  <c r="B21732" i="1"/>
  <c r="B21731" i="1"/>
  <c r="B21730" i="1"/>
  <c r="B21729" i="1"/>
  <c r="B21728" i="1"/>
  <c r="B21727" i="1"/>
  <c r="B21726" i="1"/>
  <c r="B21725" i="1"/>
  <c r="B21724" i="1"/>
  <c r="B21723" i="1"/>
  <c r="B21722" i="1"/>
  <c r="B21721" i="1"/>
  <c r="B21720" i="1"/>
  <c r="B21719" i="1"/>
  <c r="B21718" i="1"/>
  <c r="B21717" i="1"/>
  <c r="B21716" i="1"/>
  <c r="B21715" i="1"/>
  <c r="B21714" i="1"/>
  <c r="B21713" i="1"/>
  <c r="B21712" i="1"/>
  <c r="B21711" i="1"/>
  <c r="B21710" i="1"/>
  <c r="B21709" i="1"/>
  <c r="B21708" i="1"/>
  <c r="B21707" i="1"/>
  <c r="B21706" i="1"/>
  <c r="B21705" i="1"/>
  <c r="B21704" i="1"/>
  <c r="B21703" i="1"/>
  <c r="B21702" i="1"/>
  <c r="B21701" i="1"/>
  <c r="B21700" i="1"/>
  <c r="B21699" i="1"/>
  <c r="B21698" i="1"/>
  <c r="B21697" i="1"/>
  <c r="B21696" i="1"/>
  <c r="B21695" i="1"/>
  <c r="B21694" i="1"/>
  <c r="B21693" i="1"/>
  <c r="B21692" i="1"/>
  <c r="B21691" i="1"/>
  <c r="B21690" i="1"/>
  <c r="B21689" i="1"/>
  <c r="B21688" i="1"/>
  <c r="B21687" i="1"/>
  <c r="B21686" i="1"/>
  <c r="B21685" i="1"/>
  <c r="B21684" i="1"/>
  <c r="B21683" i="1"/>
  <c r="B21682" i="1"/>
  <c r="B21681" i="1"/>
  <c r="B21680" i="1"/>
  <c r="B21679" i="1"/>
  <c r="B21678" i="1"/>
  <c r="B21677" i="1"/>
  <c r="B21676" i="1"/>
  <c r="B21675" i="1"/>
  <c r="B21674" i="1"/>
  <c r="B21673" i="1"/>
  <c r="B21672" i="1"/>
  <c r="B21671" i="1"/>
  <c r="B21670" i="1"/>
  <c r="B21669" i="1"/>
  <c r="B21668" i="1"/>
  <c r="B21667" i="1"/>
  <c r="B21666" i="1"/>
  <c r="B21665" i="1"/>
  <c r="B21664" i="1"/>
  <c r="B21663" i="1"/>
  <c r="B21662" i="1"/>
  <c r="B21661" i="1"/>
  <c r="B21660" i="1"/>
  <c r="B21659" i="1"/>
  <c r="B21658" i="1"/>
  <c r="B21657" i="1"/>
  <c r="B21656" i="1"/>
  <c r="B21655" i="1"/>
  <c r="B21654" i="1"/>
  <c r="B21653" i="1"/>
  <c r="B21652" i="1"/>
  <c r="B21651" i="1"/>
  <c r="B21650" i="1"/>
  <c r="B21649" i="1"/>
  <c r="B21648" i="1"/>
  <c r="B21647" i="1"/>
  <c r="B21646" i="1"/>
  <c r="B21645" i="1"/>
  <c r="B21644" i="1"/>
  <c r="B21643" i="1"/>
  <c r="B21642" i="1"/>
  <c r="B21641" i="1"/>
  <c r="B21640" i="1"/>
  <c r="B21639" i="1"/>
  <c r="B21638" i="1"/>
  <c r="B21637" i="1"/>
  <c r="B21636" i="1"/>
  <c r="B21635" i="1"/>
  <c r="B21634" i="1"/>
  <c r="B21633" i="1"/>
  <c r="B21632" i="1"/>
  <c r="B21631" i="1"/>
  <c r="B21630" i="1"/>
  <c r="B21629" i="1"/>
  <c r="B21628" i="1"/>
  <c r="B21627" i="1"/>
  <c r="B21626" i="1"/>
  <c r="B21625" i="1"/>
  <c r="B21624" i="1"/>
  <c r="B21623" i="1"/>
  <c r="B21622" i="1"/>
  <c r="B21621" i="1"/>
  <c r="B21620" i="1"/>
  <c r="B21619" i="1"/>
  <c r="B21618" i="1"/>
  <c r="B21617" i="1"/>
  <c r="B21616" i="1"/>
  <c r="B21615" i="1"/>
  <c r="B21614" i="1"/>
  <c r="B21613" i="1"/>
  <c r="B21612" i="1"/>
  <c r="B21611" i="1"/>
  <c r="B21610" i="1"/>
  <c r="B21609" i="1"/>
  <c r="B21608" i="1"/>
  <c r="B21607" i="1"/>
  <c r="B21606" i="1"/>
  <c r="B21605" i="1"/>
  <c r="B21604" i="1"/>
  <c r="B21603" i="1"/>
  <c r="B21602" i="1"/>
  <c r="B21601" i="1"/>
  <c r="B21600" i="1"/>
  <c r="B21599" i="1"/>
  <c r="B21598" i="1"/>
  <c r="B21597" i="1"/>
  <c r="B21596" i="1"/>
  <c r="B21595" i="1"/>
  <c r="B21594" i="1"/>
  <c r="B21593" i="1"/>
  <c r="B21592" i="1"/>
  <c r="B21591" i="1"/>
  <c r="B21590" i="1"/>
  <c r="B21589" i="1"/>
  <c r="B21588" i="1"/>
  <c r="B21587" i="1"/>
  <c r="B21586" i="1"/>
  <c r="B21585" i="1"/>
  <c r="B21584" i="1"/>
  <c r="B21583" i="1"/>
  <c r="B21582" i="1"/>
  <c r="B21581" i="1"/>
  <c r="B21580" i="1"/>
  <c r="B21579" i="1"/>
  <c r="B21578" i="1"/>
  <c r="B21577" i="1"/>
  <c r="B21576" i="1"/>
  <c r="B21575" i="1"/>
  <c r="B21574" i="1"/>
  <c r="B21573" i="1"/>
  <c r="B21572" i="1"/>
  <c r="B21571" i="1"/>
  <c r="B21570" i="1"/>
  <c r="B21569" i="1"/>
  <c r="B21568" i="1"/>
  <c r="B21567" i="1"/>
  <c r="B21566" i="1"/>
  <c r="B21565" i="1"/>
  <c r="B21564" i="1"/>
  <c r="B21563" i="1"/>
  <c r="B21562" i="1"/>
  <c r="B21561" i="1"/>
  <c r="B21560" i="1"/>
  <c r="B21559" i="1"/>
  <c r="B21558" i="1"/>
  <c r="B21557" i="1"/>
  <c r="B21556" i="1"/>
  <c r="B21555" i="1"/>
  <c r="B21554" i="1"/>
  <c r="B21553" i="1"/>
  <c r="B21552" i="1"/>
  <c r="B21551" i="1"/>
  <c r="B21550" i="1"/>
  <c r="B21549" i="1"/>
  <c r="B21548" i="1"/>
  <c r="B21547" i="1"/>
  <c r="B21546" i="1"/>
  <c r="B21545" i="1"/>
  <c r="B21544" i="1"/>
  <c r="B21543" i="1"/>
  <c r="B21542" i="1"/>
  <c r="B21541" i="1"/>
  <c r="B21540" i="1"/>
  <c r="B21539" i="1"/>
  <c r="B21538" i="1"/>
  <c r="B21537" i="1"/>
  <c r="B21536" i="1"/>
  <c r="B21535" i="1"/>
  <c r="B21534" i="1"/>
  <c r="B21533" i="1"/>
  <c r="B21532" i="1"/>
  <c r="B21531" i="1"/>
  <c r="B21530" i="1"/>
  <c r="B21529" i="1"/>
  <c r="B21528" i="1"/>
  <c r="B21527" i="1"/>
  <c r="B21526" i="1"/>
  <c r="B21525" i="1"/>
  <c r="B21524" i="1"/>
  <c r="B21523" i="1"/>
  <c r="B21522" i="1"/>
  <c r="B21521" i="1"/>
  <c r="B21520" i="1"/>
  <c r="B21519" i="1"/>
  <c r="B21518" i="1"/>
  <c r="B21517" i="1"/>
  <c r="B21516" i="1"/>
  <c r="B21515" i="1"/>
  <c r="B21514" i="1"/>
  <c r="B21513" i="1"/>
  <c r="B21512" i="1"/>
  <c r="B21511" i="1"/>
  <c r="B21510" i="1"/>
  <c r="B21509" i="1"/>
  <c r="B21508" i="1"/>
  <c r="B21507" i="1"/>
  <c r="B21506" i="1"/>
  <c r="B21505" i="1"/>
  <c r="B21504" i="1"/>
  <c r="B21503" i="1"/>
  <c r="B21502" i="1"/>
  <c r="B21501" i="1"/>
  <c r="B21500" i="1"/>
  <c r="B21499" i="1"/>
  <c r="B21498" i="1"/>
  <c r="B21497" i="1"/>
  <c r="B21496" i="1"/>
  <c r="B21495" i="1"/>
  <c r="B21494" i="1"/>
  <c r="B21493" i="1"/>
  <c r="B21492" i="1"/>
  <c r="B21491" i="1"/>
  <c r="B21490" i="1"/>
  <c r="B21489" i="1"/>
  <c r="B21488" i="1"/>
  <c r="B21487" i="1"/>
  <c r="B21486" i="1"/>
  <c r="B21485" i="1"/>
  <c r="B21484" i="1"/>
  <c r="B21483" i="1"/>
  <c r="B21482" i="1"/>
  <c r="B21481" i="1"/>
  <c r="B21480" i="1"/>
  <c r="B21479" i="1"/>
  <c r="B21478" i="1"/>
  <c r="B21477" i="1"/>
  <c r="B21476" i="1"/>
  <c r="B21475" i="1"/>
  <c r="B21474" i="1"/>
  <c r="B21473" i="1"/>
  <c r="B21472" i="1"/>
  <c r="B21471" i="1"/>
  <c r="B21470" i="1"/>
  <c r="B21469" i="1"/>
  <c r="B21468" i="1"/>
  <c r="B21467" i="1"/>
  <c r="B21466" i="1"/>
  <c r="B21465" i="1"/>
  <c r="B21464" i="1"/>
  <c r="B21463" i="1"/>
  <c r="B21462" i="1"/>
  <c r="B21461" i="1"/>
  <c r="B21460" i="1"/>
  <c r="B21459" i="1"/>
  <c r="B21458" i="1"/>
  <c r="B21457" i="1"/>
  <c r="B21456" i="1"/>
  <c r="B21455" i="1"/>
  <c r="B21454" i="1"/>
  <c r="B21453" i="1"/>
  <c r="B21452" i="1"/>
  <c r="B21451" i="1"/>
  <c r="B21450" i="1"/>
  <c r="B21449" i="1"/>
  <c r="B21448" i="1"/>
  <c r="B21447" i="1"/>
  <c r="B21446" i="1"/>
  <c r="B21445" i="1"/>
  <c r="B21444" i="1"/>
  <c r="B21443" i="1"/>
  <c r="B21442" i="1"/>
  <c r="B21441" i="1"/>
  <c r="B21440" i="1"/>
  <c r="B21439" i="1"/>
  <c r="B21438" i="1"/>
  <c r="B21437" i="1"/>
  <c r="B21436" i="1"/>
  <c r="B21435" i="1"/>
  <c r="B21434" i="1"/>
  <c r="B21433" i="1"/>
  <c r="B21432" i="1"/>
  <c r="B21431" i="1"/>
  <c r="B21430" i="1"/>
  <c r="B21429" i="1"/>
  <c r="B21428" i="1"/>
  <c r="B21427" i="1"/>
  <c r="B21426" i="1"/>
  <c r="B21425" i="1"/>
  <c r="B21424" i="1"/>
  <c r="B21423" i="1"/>
  <c r="B21422" i="1"/>
  <c r="B21421" i="1"/>
  <c r="B21420" i="1"/>
  <c r="B21419" i="1"/>
  <c r="B21418" i="1"/>
  <c r="B21417" i="1"/>
  <c r="B21416" i="1"/>
  <c r="B21415" i="1"/>
  <c r="B21414" i="1"/>
  <c r="B21413" i="1"/>
  <c r="B21412" i="1"/>
  <c r="B21411" i="1"/>
  <c r="B21410" i="1"/>
  <c r="B21409" i="1"/>
  <c r="B21408" i="1"/>
  <c r="B21407" i="1"/>
  <c r="B21406" i="1"/>
  <c r="B21405" i="1"/>
  <c r="B21404" i="1"/>
  <c r="B21403" i="1"/>
  <c r="B21402" i="1"/>
  <c r="B21401" i="1"/>
  <c r="B21400" i="1"/>
  <c r="B21399" i="1"/>
  <c r="B21398" i="1"/>
  <c r="B21397" i="1"/>
  <c r="B21396" i="1"/>
  <c r="B21395" i="1"/>
  <c r="B21394" i="1"/>
  <c r="B21393" i="1"/>
  <c r="B21392" i="1"/>
  <c r="B21391" i="1"/>
  <c r="B21390" i="1"/>
  <c r="B21389" i="1"/>
  <c r="B21388" i="1"/>
  <c r="B21387" i="1"/>
  <c r="B21386" i="1"/>
  <c r="B21385" i="1"/>
  <c r="B21384" i="1"/>
  <c r="B21383" i="1"/>
  <c r="B21382" i="1"/>
  <c r="B21381" i="1"/>
  <c r="B21380" i="1"/>
  <c r="B21379" i="1"/>
  <c r="B21378" i="1"/>
  <c r="B21377" i="1"/>
  <c r="B21376" i="1"/>
  <c r="B21375" i="1"/>
  <c r="B21374" i="1"/>
  <c r="B21373" i="1"/>
  <c r="B21372" i="1"/>
  <c r="B21371" i="1"/>
  <c r="B21370" i="1"/>
  <c r="B21369" i="1"/>
  <c r="B21368" i="1"/>
  <c r="B21367" i="1"/>
  <c r="B21366" i="1"/>
  <c r="B21365" i="1"/>
  <c r="B21364" i="1"/>
  <c r="B21363" i="1"/>
  <c r="B21362" i="1"/>
  <c r="B21361" i="1"/>
  <c r="B21360" i="1"/>
  <c r="B21359" i="1"/>
  <c r="B21358" i="1"/>
  <c r="B21357" i="1"/>
  <c r="B21356" i="1"/>
  <c r="B21355" i="1"/>
  <c r="B21354" i="1"/>
  <c r="B21353" i="1"/>
  <c r="B21352" i="1"/>
  <c r="B21351" i="1"/>
  <c r="B21350" i="1"/>
  <c r="B21349" i="1"/>
  <c r="B21348" i="1"/>
  <c r="B21347" i="1"/>
  <c r="B21346" i="1"/>
  <c r="B21345" i="1"/>
  <c r="B21344" i="1"/>
  <c r="B21343" i="1"/>
  <c r="B21342" i="1"/>
  <c r="B21341" i="1"/>
  <c r="B21340" i="1"/>
  <c r="B21339" i="1"/>
  <c r="B21338" i="1"/>
  <c r="B21337" i="1"/>
  <c r="B21336" i="1"/>
  <c r="B21335" i="1"/>
  <c r="B21334" i="1"/>
  <c r="B21333" i="1"/>
  <c r="B21332" i="1"/>
  <c r="B21331" i="1"/>
  <c r="B21330" i="1"/>
  <c r="B21329" i="1"/>
  <c r="B21328" i="1"/>
  <c r="B21327" i="1"/>
  <c r="B21326" i="1"/>
  <c r="B21325" i="1"/>
  <c r="B21324" i="1"/>
  <c r="B21323" i="1"/>
  <c r="B21322" i="1"/>
  <c r="B21321" i="1"/>
  <c r="B21320" i="1"/>
  <c r="B21319" i="1"/>
  <c r="B21318" i="1"/>
  <c r="B21317" i="1"/>
  <c r="B21316" i="1"/>
  <c r="B21315" i="1"/>
  <c r="B21314" i="1"/>
  <c r="B21313" i="1"/>
  <c r="B21312" i="1"/>
  <c r="B21311" i="1"/>
  <c r="B21310" i="1"/>
  <c r="B21309" i="1"/>
  <c r="B21308" i="1"/>
  <c r="B21307" i="1"/>
  <c r="B21306" i="1"/>
  <c r="B21305" i="1"/>
  <c r="B21304" i="1"/>
  <c r="B21303" i="1"/>
  <c r="B21302" i="1"/>
  <c r="B21301" i="1"/>
  <c r="B21300" i="1"/>
  <c r="B21299" i="1"/>
  <c r="B21298" i="1"/>
  <c r="B21297" i="1"/>
  <c r="B21296" i="1"/>
  <c r="B21295" i="1"/>
  <c r="B21294" i="1"/>
  <c r="B21293" i="1"/>
  <c r="B21292" i="1"/>
  <c r="B21291" i="1"/>
  <c r="B21290" i="1"/>
  <c r="B21289" i="1"/>
  <c r="B21288" i="1"/>
  <c r="B21287" i="1"/>
  <c r="B21286" i="1"/>
  <c r="B21285" i="1"/>
  <c r="B21284" i="1"/>
  <c r="B21283" i="1"/>
  <c r="B21282" i="1"/>
  <c r="B21281" i="1"/>
  <c r="B21280" i="1"/>
  <c r="B21279" i="1"/>
  <c r="B21278" i="1"/>
  <c r="B21277" i="1"/>
  <c r="B21276" i="1"/>
  <c r="B21275" i="1"/>
  <c r="B21274" i="1"/>
  <c r="B21273" i="1"/>
  <c r="B21272" i="1"/>
  <c r="B21271" i="1"/>
  <c r="B21270" i="1"/>
  <c r="B21269" i="1"/>
  <c r="B21268" i="1"/>
  <c r="B21267" i="1"/>
  <c r="B21266" i="1"/>
  <c r="B21265" i="1"/>
  <c r="B21264" i="1"/>
  <c r="B21263" i="1"/>
  <c r="B21262" i="1"/>
  <c r="B21261" i="1"/>
  <c r="B21260" i="1"/>
  <c r="B21259" i="1"/>
  <c r="B21258" i="1"/>
  <c r="B21257" i="1"/>
  <c r="B21256" i="1"/>
  <c r="B21255" i="1"/>
  <c r="B21254" i="1"/>
  <c r="B21253" i="1"/>
  <c r="B21252" i="1"/>
  <c r="B21251" i="1"/>
  <c r="B21250" i="1"/>
  <c r="B21249" i="1"/>
  <c r="B21248" i="1"/>
  <c r="B21247" i="1"/>
  <c r="B21246" i="1"/>
  <c r="B21245" i="1"/>
  <c r="B21244" i="1"/>
  <c r="B21243" i="1"/>
  <c r="B21242" i="1"/>
  <c r="B21241" i="1"/>
  <c r="B21240" i="1"/>
  <c r="B21239" i="1"/>
  <c r="B21238" i="1"/>
  <c r="B21237" i="1"/>
  <c r="B21236" i="1"/>
  <c r="B21235" i="1"/>
  <c r="B21234" i="1"/>
  <c r="B21233" i="1"/>
  <c r="B21232" i="1"/>
  <c r="B21231" i="1"/>
  <c r="B21230" i="1"/>
  <c r="B21229" i="1"/>
  <c r="B21228" i="1"/>
  <c r="B21227" i="1"/>
  <c r="B21226" i="1"/>
  <c r="B21225" i="1"/>
  <c r="B21224" i="1"/>
  <c r="B21223" i="1"/>
  <c r="B21222" i="1"/>
  <c r="B21221" i="1"/>
  <c r="B21220" i="1"/>
  <c r="B21219" i="1"/>
  <c r="B21218" i="1"/>
  <c r="B21217" i="1"/>
  <c r="B21216" i="1"/>
  <c r="B21215" i="1"/>
  <c r="B21214" i="1"/>
  <c r="B21213" i="1"/>
  <c r="B21212" i="1"/>
  <c r="B21211" i="1"/>
  <c r="B21210" i="1"/>
  <c r="B21209" i="1"/>
  <c r="B21208" i="1"/>
  <c r="B21207" i="1"/>
  <c r="B21206" i="1"/>
  <c r="B21205" i="1"/>
  <c r="B21204" i="1"/>
  <c r="B21203" i="1"/>
  <c r="B21202" i="1"/>
  <c r="B21201" i="1"/>
  <c r="B21200" i="1"/>
  <c r="B21199" i="1"/>
  <c r="B21198" i="1"/>
  <c r="B21197" i="1"/>
  <c r="B21196" i="1"/>
  <c r="B21195" i="1"/>
  <c r="B21194" i="1"/>
  <c r="B21193" i="1"/>
  <c r="B21192" i="1"/>
  <c r="B21191" i="1"/>
  <c r="B21190" i="1"/>
  <c r="B21189" i="1"/>
  <c r="B21188" i="1"/>
  <c r="B21187" i="1"/>
  <c r="B21186" i="1"/>
  <c r="B21185" i="1"/>
  <c r="B21184" i="1"/>
  <c r="B21183" i="1"/>
  <c r="B21182" i="1"/>
  <c r="B21181" i="1"/>
  <c r="B21180" i="1"/>
  <c r="B21179" i="1"/>
  <c r="B21178" i="1"/>
  <c r="B21177" i="1"/>
  <c r="B21176" i="1"/>
  <c r="B21175" i="1"/>
  <c r="B21174" i="1"/>
  <c r="B21173" i="1"/>
  <c r="B21172" i="1"/>
  <c r="B21171" i="1"/>
  <c r="B21170" i="1"/>
  <c r="B21169" i="1"/>
  <c r="B21168" i="1"/>
  <c r="B21167" i="1"/>
  <c r="B21166" i="1"/>
  <c r="B21165" i="1"/>
  <c r="B21164" i="1"/>
  <c r="B21163" i="1"/>
  <c r="B21162" i="1"/>
  <c r="B21161" i="1"/>
  <c r="B21160" i="1"/>
  <c r="B21159" i="1"/>
  <c r="B21158" i="1"/>
  <c r="B21157" i="1"/>
  <c r="B21156" i="1"/>
  <c r="B21155" i="1"/>
  <c r="B21154" i="1"/>
  <c r="B21153" i="1"/>
  <c r="B21152" i="1"/>
  <c r="B21151" i="1"/>
  <c r="B21150" i="1"/>
  <c r="B21149" i="1"/>
  <c r="B21148" i="1"/>
  <c r="B21147" i="1"/>
  <c r="B21146" i="1"/>
  <c r="B21145" i="1"/>
  <c r="B21144" i="1"/>
  <c r="B21143" i="1"/>
  <c r="B21142" i="1"/>
  <c r="B21141" i="1"/>
  <c r="B21140" i="1"/>
  <c r="B21139" i="1"/>
  <c r="B21138" i="1"/>
  <c r="B21137" i="1"/>
  <c r="B21136" i="1"/>
  <c r="B21135" i="1"/>
  <c r="B21134" i="1"/>
  <c r="B21133" i="1"/>
  <c r="B21132" i="1"/>
  <c r="B21131" i="1"/>
  <c r="B21130" i="1"/>
  <c r="B21129" i="1"/>
  <c r="B21128" i="1"/>
  <c r="B21127" i="1"/>
  <c r="B21126" i="1"/>
  <c r="B21125" i="1"/>
  <c r="B21124" i="1"/>
  <c r="B21123" i="1"/>
  <c r="B21122" i="1"/>
  <c r="B21121" i="1"/>
  <c r="B21120" i="1"/>
  <c r="B21119" i="1"/>
  <c r="B21118" i="1"/>
  <c r="B21117" i="1"/>
  <c r="B21116" i="1"/>
  <c r="B21115" i="1"/>
  <c r="B21114" i="1"/>
  <c r="B21113" i="1"/>
  <c r="B21112" i="1"/>
  <c r="B21111" i="1"/>
  <c r="B21110" i="1"/>
  <c r="B21109" i="1"/>
  <c r="B21108" i="1"/>
  <c r="B21107" i="1"/>
  <c r="B21106" i="1"/>
  <c r="B21105" i="1"/>
  <c r="B21104" i="1"/>
  <c r="B21103" i="1"/>
  <c r="B21102" i="1"/>
  <c r="B21101" i="1"/>
  <c r="B21100" i="1"/>
  <c r="B21099" i="1"/>
  <c r="B21098" i="1"/>
  <c r="B21097" i="1"/>
  <c r="B21096" i="1"/>
  <c r="B21095" i="1"/>
  <c r="B21094" i="1"/>
  <c r="B21093" i="1"/>
  <c r="B21092" i="1"/>
  <c r="B21091" i="1"/>
  <c r="B21090" i="1"/>
  <c r="B21089" i="1"/>
  <c r="B21088" i="1"/>
  <c r="B21087" i="1"/>
  <c r="B21086" i="1"/>
  <c r="B21085" i="1"/>
  <c r="B21084" i="1"/>
  <c r="B21083" i="1"/>
  <c r="B21082" i="1"/>
  <c r="B21081" i="1"/>
  <c r="B21080" i="1"/>
  <c r="B21079" i="1"/>
  <c r="B21078" i="1"/>
  <c r="B21077" i="1"/>
  <c r="B21076" i="1"/>
  <c r="B21075" i="1"/>
  <c r="B21074" i="1"/>
  <c r="B21073" i="1"/>
  <c r="B21072" i="1"/>
  <c r="B21071" i="1"/>
  <c r="B21070" i="1"/>
  <c r="B21069" i="1"/>
  <c r="B21068" i="1"/>
  <c r="B21067" i="1"/>
  <c r="B21066" i="1"/>
  <c r="B21065" i="1"/>
  <c r="B21064" i="1"/>
  <c r="B21063" i="1"/>
  <c r="B21062" i="1"/>
  <c r="B21061" i="1"/>
  <c r="B21060" i="1"/>
  <c r="B21059" i="1"/>
  <c r="B21058" i="1"/>
  <c r="B21057" i="1"/>
  <c r="B21056" i="1"/>
  <c r="B21055" i="1"/>
  <c r="B21054" i="1"/>
  <c r="B21053" i="1"/>
  <c r="B21052" i="1"/>
  <c r="B21051" i="1"/>
  <c r="B21050" i="1"/>
  <c r="B21049" i="1"/>
  <c r="B21048" i="1"/>
  <c r="B21047" i="1"/>
  <c r="B21046" i="1"/>
  <c r="B21045" i="1"/>
  <c r="B21044" i="1"/>
  <c r="B21043" i="1"/>
  <c r="B21042" i="1"/>
  <c r="B21041" i="1"/>
  <c r="B21040" i="1"/>
  <c r="B21039" i="1"/>
  <c r="B21038" i="1"/>
  <c r="B21037" i="1"/>
  <c r="B21036" i="1"/>
  <c r="B21035" i="1"/>
  <c r="B21034" i="1"/>
  <c r="B21033" i="1"/>
  <c r="B21032" i="1"/>
  <c r="B21031" i="1"/>
  <c r="B21030" i="1"/>
  <c r="B21029" i="1"/>
  <c r="B21028" i="1"/>
  <c r="B21027" i="1"/>
  <c r="B21026" i="1"/>
  <c r="B21025" i="1"/>
  <c r="B21024" i="1"/>
  <c r="B21023" i="1"/>
  <c r="B21022" i="1"/>
  <c r="B21021" i="1"/>
  <c r="B21020" i="1"/>
  <c r="B21019" i="1"/>
  <c r="B21018" i="1"/>
  <c r="B21017" i="1"/>
  <c r="B21016" i="1"/>
  <c r="B21015" i="1"/>
  <c r="B21014" i="1"/>
  <c r="B21013" i="1"/>
  <c r="B21012" i="1"/>
  <c r="B21011" i="1"/>
  <c r="B21010" i="1"/>
  <c r="B21009" i="1"/>
  <c r="B21008" i="1"/>
  <c r="B21007" i="1"/>
  <c r="B21006" i="1"/>
  <c r="B21005" i="1"/>
  <c r="B21004" i="1"/>
  <c r="B21003" i="1"/>
  <c r="B21002" i="1"/>
  <c r="B21001" i="1"/>
  <c r="B21000" i="1"/>
  <c r="B20999" i="1"/>
  <c r="B20998" i="1"/>
  <c r="B20997" i="1"/>
  <c r="B20996" i="1"/>
  <c r="B20995" i="1"/>
  <c r="B20994" i="1"/>
  <c r="B20993" i="1"/>
  <c r="B20992" i="1"/>
  <c r="B20991" i="1"/>
  <c r="B20990" i="1"/>
  <c r="B20989" i="1"/>
  <c r="B20988" i="1"/>
  <c r="B20987" i="1"/>
  <c r="B20986" i="1"/>
  <c r="B20985" i="1"/>
  <c r="B20984" i="1"/>
  <c r="B20983" i="1"/>
  <c r="B20982" i="1"/>
  <c r="B20981" i="1"/>
  <c r="B20980" i="1"/>
  <c r="B20979" i="1"/>
  <c r="B20978" i="1"/>
  <c r="B20977" i="1"/>
  <c r="B20976" i="1"/>
  <c r="B20975" i="1"/>
  <c r="B20974" i="1"/>
  <c r="B20973" i="1"/>
  <c r="B20972" i="1"/>
  <c r="B20971" i="1"/>
  <c r="B20970" i="1"/>
  <c r="B20969" i="1"/>
  <c r="B20968" i="1"/>
  <c r="B20967" i="1"/>
  <c r="B20966" i="1"/>
  <c r="B20965" i="1"/>
  <c r="B20964" i="1"/>
  <c r="B20963" i="1"/>
  <c r="B20962" i="1"/>
  <c r="B20961" i="1"/>
  <c r="B20960" i="1"/>
  <c r="B20959" i="1"/>
  <c r="B20958" i="1"/>
  <c r="B20957" i="1"/>
  <c r="B20956" i="1"/>
  <c r="B20955" i="1"/>
  <c r="B20954" i="1"/>
  <c r="B20953" i="1"/>
  <c r="B20952" i="1"/>
  <c r="B20951" i="1"/>
  <c r="B20950" i="1"/>
  <c r="B20949" i="1"/>
  <c r="B20948" i="1"/>
  <c r="B20947" i="1"/>
  <c r="B20946" i="1"/>
  <c r="B20945" i="1"/>
  <c r="B20944" i="1"/>
  <c r="B20943" i="1"/>
  <c r="B20942" i="1"/>
  <c r="B20941" i="1"/>
  <c r="B20940" i="1"/>
  <c r="B20939" i="1"/>
  <c r="B20938" i="1"/>
  <c r="B20937" i="1"/>
  <c r="B20936" i="1"/>
  <c r="B20935" i="1"/>
  <c r="B20934" i="1"/>
  <c r="B20933" i="1"/>
  <c r="B20932" i="1"/>
  <c r="B20931" i="1"/>
  <c r="B20930" i="1"/>
  <c r="B20929" i="1"/>
  <c r="B20928" i="1"/>
  <c r="B20927" i="1"/>
  <c r="B20926" i="1"/>
  <c r="B20925" i="1"/>
  <c r="B20924" i="1"/>
  <c r="B20923" i="1"/>
  <c r="B20922" i="1"/>
  <c r="B20921" i="1"/>
  <c r="B20920" i="1"/>
  <c r="B20919" i="1"/>
  <c r="B20918" i="1"/>
  <c r="B20917" i="1"/>
  <c r="B20916" i="1"/>
  <c r="B20915" i="1"/>
  <c r="B20914" i="1"/>
  <c r="B20913" i="1"/>
  <c r="B20912" i="1"/>
  <c r="B20911" i="1"/>
  <c r="B20910" i="1"/>
  <c r="B20909" i="1"/>
  <c r="B20908" i="1"/>
  <c r="B20907" i="1"/>
  <c r="B20906" i="1"/>
  <c r="B20905" i="1"/>
  <c r="B20904" i="1"/>
  <c r="B20903" i="1"/>
  <c r="B20902" i="1"/>
  <c r="B20901" i="1"/>
  <c r="B20900" i="1"/>
  <c r="B20899" i="1"/>
  <c r="B20898" i="1"/>
  <c r="B20897" i="1"/>
  <c r="B20896" i="1"/>
  <c r="B20895" i="1"/>
  <c r="B20894" i="1"/>
  <c r="B20893" i="1"/>
  <c r="B20892" i="1"/>
  <c r="B20891" i="1"/>
  <c r="B20890" i="1"/>
  <c r="B20889" i="1"/>
  <c r="B20888" i="1"/>
  <c r="B20887" i="1"/>
  <c r="B20886" i="1"/>
  <c r="B20885" i="1"/>
  <c r="B20884" i="1"/>
  <c r="B20883" i="1"/>
  <c r="B20882" i="1"/>
  <c r="B20881" i="1"/>
  <c r="B20880" i="1"/>
  <c r="B20879" i="1"/>
  <c r="B20878" i="1"/>
  <c r="B20877" i="1"/>
  <c r="B20876" i="1"/>
  <c r="B20875" i="1"/>
  <c r="B20874" i="1"/>
  <c r="B20873" i="1"/>
  <c r="B20872" i="1"/>
  <c r="B20871" i="1"/>
  <c r="B20870" i="1"/>
  <c r="B20869" i="1"/>
  <c r="B20868" i="1"/>
  <c r="B20867" i="1"/>
  <c r="B20866" i="1"/>
  <c r="B20865" i="1"/>
  <c r="B20864" i="1"/>
  <c r="B20863" i="1"/>
  <c r="B20862" i="1"/>
  <c r="B20861" i="1"/>
  <c r="B20860" i="1"/>
  <c r="B20859" i="1"/>
  <c r="B20858" i="1"/>
  <c r="B20857" i="1"/>
  <c r="B20856" i="1"/>
  <c r="B20855" i="1"/>
  <c r="B20854" i="1"/>
  <c r="B20853" i="1"/>
  <c r="B20852" i="1"/>
  <c r="B20851" i="1"/>
  <c r="B20850" i="1"/>
  <c r="B20849" i="1"/>
  <c r="B20848" i="1"/>
  <c r="B20847" i="1"/>
  <c r="B20846" i="1"/>
  <c r="B20845" i="1"/>
  <c r="B20844" i="1"/>
  <c r="B20843" i="1"/>
  <c r="B20842" i="1"/>
  <c r="B20841" i="1"/>
  <c r="B20840" i="1"/>
  <c r="B20839" i="1"/>
  <c r="B20838" i="1"/>
  <c r="B20837" i="1"/>
  <c r="B20836" i="1"/>
  <c r="B20835" i="1"/>
  <c r="B20834" i="1"/>
  <c r="B20833" i="1"/>
  <c r="B20832" i="1"/>
  <c r="B20831" i="1"/>
  <c r="B20830" i="1"/>
  <c r="B20829" i="1"/>
  <c r="B20828" i="1"/>
  <c r="B20827" i="1"/>
  <c r="B20826" i="1"/>
  <c r="B20825" i="1"/>
  <c r="B20824" i="1"/>
  <c r="B20823" i="1"/>
  <c r="B20822" i="1"/>
  <c r="B20821" i="1"/>
  <c r="B20820" i="1"/>
  <c r="B20819" i="1"/>
  <c r="B20818" i="1"/>
  <c r="B20817" i="1"/>
  <c r="B20816" i="1"/>
  <c r="B20815" i="1"/>
  <c r="B20814" i="1"/>
  <c r="B20813" i="1"/>
  <c r="B20812" i="1"/>
  <c r="B20811" i="1"/>
  <c r="B20810" i="1"/>
  <c r="B20809" i="1"/>
  <c r="B20808" i="1"/>
  <c r="B20807" i="1"/>
  <c r="B20806" i="1"/>
  <c r="B20805" i="1"/>
  <c r="B20804" i="1"/>
  <c r="B20803" i="1"/>
  <c r="B20802" i="1"/>
  <c r="B20801" i="1"/>
  <c r="B20800" i="1"/>
  <c r="B20799" i="1"/>
  <c r="B20798" i="1"/>
  <c r="B20797" i="1"/>
  <c r="B20796" i="1"/>
  <c r="B20795" i="1"/>
  <c r="B20794" i="1"/>
  <c r="B20793" i="1"/>
  <c r="B20792" i="1"/>
  <c r="B20791" i="1"/>
  <c r="B20790" i="1"/>
  <c r="B20789" i="1"/>
  <c r="B20788" i="1"/>
  <c r="B20787" i="1"/>
  <c r="B20786" i="1"/>
  <c r="B20785" i="1"/>
  <c r="B20784" i="1"/>
  <c r="B20783" i="1"/>
  <c r="B20782" i="1"/>
  <c r="B20781" i="1"/>
  <c r="B20780" i="1"/>
  <c r="B20779" i="1"/>
  <c r="B20778" i="1"/>
  <c r="B20777" i="1"/>
  <c r="B20776" i="1"/>
  <c r="B20775" i="1"/>
  <c r="B20774" i="1"/>
  <c r="B20773" i="1"/>
  <c r="B20772" i="1"/>
  <c r="B20771" i="1"/>
  <c r="B20770" i="1"/>
  <c r="B20769" i="1"/>
  <c r="B20768" i="1"/>
  <c r="B20767" i="1"/>
  <c r="B20766" i="1"/>
  <c r="B20765" i="1"/>
  <c r="B20764" i="1"/>
  <c r="B20763" i="1"/>
  <c r="B20762" i="1"/>
  <c r="B20761" i="1"/>
  <c r="B20760" i="1"/>
  <c r="B20759" i="1"/>
  <c r="B20758" i="1"/>
  <c r="B20757" i="1"/>
  <c r="B20756" i="1"/>
  <c r="B20755" i="1"/>
  <c r="B20754" i="1"/>
  <c r="B20753" i="1"/>
  <c r="B20752" i="1"/>
  <c r="B20751" i="1"/>
  <c r="B20750" i="1"/>
  <c r="B20749" i="1"/>
  <c r="B20748" i="1"/>
  <c r="B20747" i="1"/>
  <c r="B20746" i="1"/>
  <c r="B20745" i="1"/>
  <c r="B20744" i="1"/>
  <c r="B20743" i="1"/>
  <c r="B20742" i="1"/>
  <c r="B20741" i="1"/>
  <c r="B20740" i="1"/>
  <c r="B20739" i="1"/>
  <c r="B20738" i="1"/>
  <c r="B20737" i="1"/>
  <c r="B20736" i="1"/>
  <c r="B20735" i="1"/>
  <c r="B20734" i="1"/>
  <c r="B20733" i="1"/>
  <c r="B20732" i="1"/>
  <c r="B20731" i="1"/>
  <c r="B20730" i="1"/>
  <c r="B20729" i="1"/>
  <c r="B20728" i="1"/>
  <c r="B20727" i="1"/>
  <c r="B20726" i="1"/>
  <c r="B20725" i="1"/>
  <c r="B20724" i="1"/>
  <c r="B20723" i="1"/>
  <c r="B20722" i="1"/>
  <c r="B20721" i="1"/>
  <c r="B20720" i="1"/>
  <c r="B20719" i="1"/>
  <c r="B20718" i="1"/>
  <c r="B20717" i="1"/>
  <c r="B20716" i="1"/>
  <c r="B20715" i="1"/>
  <c r="B20714" i="1"/>
  <c r="B20713" i="1"/>
  <c r="B20712" i="1"/>
  <c r="B20711" i="1"/>
  <c r="B20710" i="1"/>
  <c r="B20709" i="1"/>
  <c r="B20708" i="1"/>
  <c r="B20707" i="1"/>
  <c r="B20706" i="1"/>
  <c r="B20705" i="1"/>
  <c r="B20704" i="1"/>
  <c r="B20703" i="1"/>
  <c r="B20702" i="1"/>
  <c r="B20701" i="1"/>
  <c r="B20700" i="1"/>
  <c r="B20699" i="1"/>
  <c r="B20698" i="1"/>
  <c r="B20697" i="1"/>
  <c r="B20696" i="1"/>
  <c r="B20695" i="1"/>
  <c r="B20694" i="1"/>
  <c r="B20693" i="1"/>
  <c r="B20692" i="1"/>
  <c r="B20691" i="1"/>
  <c r="B20690" i="1"/>
  <c r="B20689" i="1"/>
  <c r="B20688" i="1"/>
  <c r="B20687" i="1"/>
  <c r="B20686" i="1"/>
  <c r="B20685" i="1"/>
  <c r="B20684" i="1"/>
  <c r="B20683" i="1"/>
  <c r="B20682" i="1"/>
  <c r="B20681" i="1"/>
  <c r="B20680" i="1"/>
  <c r="B20679" i="1"/>
  <c r="B20678" i="1"/>
  <c r="B20677" i="1"/>
  <c r="B20676" i="1"/>
  <c r="B20675" i="1"/>
  <c r="B20674" i="1"/>
  <c r="B20673" i="1"/>
  <c r="B20672" i="1"/>
  <c r="B20671" i="1"/>
  <c r="B20670" i="1"/>
  <c r="B20669" i="1"/>
  <c r="B20668" i="1"/>
  <c r="B20667" i="1"/>
  <c r="B20666" i="1"/>
  <c r="B20665" i="1"/>
  <c r="B20664" i="1"/>
  <c r="B20663" i="1"/>
  <c r="B20662" i="1"/>
  <c r="B20661" i="1"/>
  <c r="B20660" i="1"/>
  <c r="B20659" i="1"/>
  <c r="B20658" i="1"/>
  <c r="B20657" i="1"/>
  <c r="B20656" i="1"/>
  <c r="B20655" i="1"/>
  <c r="B20654" i="1"/>
  <c r="B20653" i="1"/>
  <c r="B20652" i="1"/>
  <c r="B20651" i="1"/>
  <c r="B20650" i="1"/>
  <c r="B20649" i="1"/>
  <c r="B20648" i="1"/>
  <c r="B20647" i="1"/>
  <c r="B20646" i="1"/>
  <c r="B20645" i="1"/>
  <c r="B20644" i="1"/>
  <c r="B20643" i="1"/>
  <c r="B20642" i="1"/>
  <c r="B20641" i="1"/>
  <c r="B20640" i="1"/>
  <c r="B20639" i="1"/>
  <c r="B20638" i="1"/>
  <c r="B20637" i="1"/>
  <c r="B20636" i="1"/>
  <c r="B20635" i="1"/>
  <c r="B20634" i="1"/>
  <c r="B20633" i="1"/>
  <c r="B20632" i="1"/>
  <c r="B20631" i="1"/>
  <c r="B20630" i="1"/>
  <c r="B20629" i="1"/>
  <c r="B20628" i="1"/>
  <c r="B20627" i="1"/>
  <c r="B20626" i="1"/>
  <c r="B20625" i="1"/>
  <c r="B20624" i="1"/>
  <c r="B20623" i="1"/>
  <c r="B20622" i="1"/>
  <c r="B20621" i="1"/>
  <c r="B20620" i="1"/>
  <c r="B20619" i="1"/>
  <c r="B20618" i="1"/>
  <c r="B20617" i="1"/>
  <c r="B20616" i="1"/>
  <c r="B20615" i="1"/>
  <c r="B20614" i="1"/>
  <c r="B20613" i="1"/>
  <c r="B20612" i="1"/>
  <c r="B20611" i="1"/>
  <c r="B20610" i="1"/>
  <c r="B20609" i="1"/>
  <c r="B20608" i="1"/>
  <c r="B20607" i="1"/>
  <c r="B20606" i="1"/>
  <c r="B20605" i="1"/>
  <c r="B20604" i="1"/>
  <c r="B20603" i="1"/>
  <c r="B20602" i="1"/>
  <c r="B20601" i="1"/>
  <c r="B20600" i="1"/>
  <c r="B20599" i="1"/>
  <c r="B20598" i="1"/>
  <c r="B20597" i="1"/>
  <c r="B20596" i="1"/>
  <c r="B20595" i="1"/>
  <c r="B20594" i="1"/>
  <c r="B20593" i="1"/>
  <c r="B20592" i="1"/>
  <c r="B20591" i="1"/>
  <c r="B20590" i="1"/>
  <c r="B20589" i="1"/>
  <c r="B20588" i="1"/>
  <c r="B20587" i="1"/>
  <c r="B20586" i="1"/>
  <c r="B20585" i="1"/>
  <c r="B20584" i="1"/>
  <c r="B20583" i="1"/>
  <c r="B20582" i="1"/>
  <c r="B20581" i="1"/>
  <c r="B20580" i="1"/>
  <c r="B20579" i="1"/>
  <c r="B20578" i="1"/>
  <c r="B20577" i="1"/>
  <c r="B20576" i="1"/>
  <c r="B20575" i="1"/>
  <c r="B20574" i="1"/>
  <c r="B20573" i="1"/>
  <c r="B20572" i="1"/>
  <c r="B20571" i="1"/>
  <c r="B20570" i="1"/>
  <c r="B20569" i="1"/>
  <c r="B20568" i="1"/>
  <c r="B20567" i="1"/>
  <c r="B20566" i="1"/>
  <c r="B20565" i="1"/>
  <c r="B20564" i="1"/>
  <c r="B20563" i="1"/>
  <c r="B20562" i="1"/>
  <c r="B20561" i="1"/>
  <c r="B20560" i="1"/>
  <c r="B20559" i="1"/>
  <c r="B20558" i="1"/>
  <c r="B20557" i="1"/>
  <c r="B20556" i="1"/>
  <c r="B20555" i="1"/>
  <c r="B20554" i="1"/>
  <c r="B20553" i="1"/>
  <c r="B20552" i="1"/>
  <c r="B20551" i="1"/>
  <c r="B20550" i="1"/>
  <c r="B20549" i="1"/>
  <c r="B20548" i="1"/>
  <c r="B20547" i="1"/>
  <c r="B20546" i="1"/>
  <c r="B20545" i="1"/>
  <c r="B20544" i="1"/>
  <c r="B20543" i="1"/>
  <c r="B20542" i="1"/>
  <c r="B20541" i="1"/>
  <c r="B20540" i="1"/>
  <c r="B20539" i="1"/>
  <c r="B20538" i="1"/>
  <c r="B20537" i="1"/>
  <c r="B20536" i="1"/>
  <c r="B20535" i="1"/>
  <c r="B20534" i="1"/>
  <c r="B20533" i="1"/>
  <c r="B20532" i="1"/>
  <c r="B20531" i="1"/>
  <c r="B20530" i="1"/>
  <c r="B20529" i="1"/>
  <c r="B20528" i="1"/>
  <c r="B20527" i="1"/>
  <c r="B20526" i="1"/>
  <c r="B20525" i="1"/>
  <c r="B20524" i="1"/>
  <c r="B20523" i="1"/>
  <c r="B20522" i="1"/>
  <c r="B20521" i="1"/>
  <c r="B20520" i="1"/>
  <c r="B20519" i="1"/>
  <c r="B20518" i="1"/>
  <c r="B20517" i="1"/>
  <c r="B20516" i="1"/>
  <c r="B20515" i="1"/>
  <c r="B20514" i="1"/>
  <c r="B20513" i="1"/>
  <c r="B20512" i="1"/>
  <c r="B20511" i="1"/>
  <c r="B20510" i="1"/>
  <c r="B20509" i="1"/>
  <c r="B20508" i="1"/>
  <c r="B20507" i="1"/>
  <c r="B20506" i="1"/>
  <c r="B20505" i="1"/>
  <c r="B20504" i="1"/>
  <c r="B20503" i="1"/>
  <c r="B20502" i="1"/>
  <c r="B20501" i="1"/>
  <c r="B20500" i="1"/>
  <c r="B20499" i="1"/>
  <c r="B20498" i="1"/>
  <c r="B20497" i="1"/>
  <c r="B20496" i="1"/>
  <c r="B20495" i="1"/>
  <c r="B20494" i="1"/>
  <c r="B20493" i="1"/>
  <c r="B20492" i="1"/>
  <c r="B20491" i="1"/>
  <c r="B20490" i="1"/>
  <c r="B20489" i="1"/>
  <c r="B20488" i="1"/>
  <c r="B20487" i="1"/>
  <c r="B20486" i="1"/>
  <c r="B20485" i="1"/>
  <c r="B20484" i="1"/>
  <c r="B20483" i="1"/>
  <c r="B20482" i="1"/>
  <c r="B20481" i="1"/>
  <c r="B20480" i="1"/>
  <c r="B20479" i="1"/>
  <c r="B20478" i="1"/>
  <c r="B20477" i="1"/>
  <c r="B20476" i="1"/>
  <c r="B20475" i="1"/>
  <c r="B20474" i="1"/>
  <c r="B20473" i="1"/>
  <c r="B20472" i="1"/>
  <c r="B20471" i="1"/>
  <c r="B20470" i="1"/>
  <c r="B20469" i="1"/>
  <c r="B20468" i="1"/>
  <c r="B20467" i="1"/>
  <c r="B20466" i="1"/>
  <c r="B20465" i="1"/>
  <c r="B20464" i="1"/>
  <c r="B20463" i="1"/>
  <c r="B20462" i="1"/>
  <c r="B20461" i="1"/>
  <c r="B20460" i="1"/>
  <c r="B20459" i="1"/>
  <c r="B20458" i="1"/>
  <c r="B20457" i="1"/>
  <c r="B20456" i="1"/>
  <c r="B20455" i="1"/>
  <c r="B20454" i="1"/>
  <c r="B20453" i="1"/>
  <c r="B20452" i="1"/>
  <c r="B20451" i="1"/>
  <c r="B20450" i="1"/>
  <c r="B20449" i="1"/>
  <c r="B20448" i="1"/>
  <c r="B20447" i="1"/>
  <c r="B20446" i="1"/>
  <c r="B20445" i="1"/>
  <c r="B20444" i="1"/>
  <c r="B20443" i="1"/>
  <c r="B20442" i="1"/>
  <c r="B20441" i="1"/>
  <c r="B20440" i="1"/>
  <c r="B20439" i="1"/>
  <c r="B20438" i="1"/>
  <c r="B20437" i="1"/>
  <c r="B20436" i="1"/>
  <c r="B20435" i="1"/>
  <c r="B20434" i="1"/>
  <c r="B20433" i="1"/>
  <c r="B20432" i="1"/>
  <c r="B20431" i="1"/>
  <c r="B20430" i="1"/>
  <c r="B20429" i="1"/>
  <c r="B20428" i="1"/>
  <c r="B20427" i="1"/>
  <c r="B20426" i="1"/>
  <c r="B20425" i="1"/>
  <c r="B20424" i="1"/>
  <c r="B20423" i="1"/>
  <c r="B20422" i="1"/>
  <c r="B20421" i="1"/>
  <c r="B20420" i="1"/>
  <c r="B20419" i="1"/>
  <c r="B20418" i="1"/>
  <c r="B20417" i="1"/>
  <c r="B20416" i="1"/>
  <c r="B20415" i="1"/>
  <c r="B20414" i="1"/>
  <c r="B20413" i="1"/>
  <c r="B20412" i="1"/>
  <c r="B20411" i="1"/>
  <c r="B20410" i="1"/>
  <c r="B20409" i="1"/>
  <c r="B20408" i="1"/>
  <c r="B20407" i="1"/>
  <c r="B20406" i="1"/>
  <c r="B20405" i="1"/>
  <c r="B20404" i="1"/>
  <c r="B20403" i="1"/>
  <c r="B20402" i="1"/>
  <c r="B20401" i="1"/>
  <c r="B20400" i="1"/>
  <c r="B20399" i="1"/>
  <c r="B20398" i="1"/>
  <c r="B20397" i="1"/>
  <c r="B20396" i="1"/>
  <c r="B20395" i="1"/>
  <c r="B20394" i="1"/>
  <c r="B20393" i="1"/>
  <c r="B20392" i="1"/>
  <c r="B20391" i="1"/>
  <c r="B20390" i="1"/>
  <c r="B20389" i="1"/>
  <c r="B20388" i="1"/>
  <c r="B20387" i="1"/>
  <c r="B20386" i="1"/>
  <c r="B20385" i="1"/>
  <c r="B20384" i="1"/>
  <c r="B20383" i="1"/>
  <c r="B20382" i="1"/>
  <c r="B20381" i="1"/>
  <c r="B20380" i="1"/>
  <c r="B20379" i="1"/>
  <c r="B20378" i="1"/>
  <c r="B20377" i="1"/>
  <c r="B20376" i="1"/>
  <c r="B20375" i="1"/>
  <c r="B20374" i="1"/>
  <c r="B20373" i="1"/>
  <c r="B20372" i="1"/>
  <c r="B20371" i="1"/>
  <c r="B20370" i="1"/>
  <c r="B20369" i="1"/>
  <c r="B20368" i="1"/>
  <c r="B20367" i="1"/>
  <c r="B20366" i="1"/>
  <c r="B20365" i="1"/>
  <c r="B20364" i="1"/>
  <c r="B20363" i="1"/>
  <c r="B20362" i="1"/>
  <c r="B20361" i="1"/>
  <c r="B20360" i="1"/>
  <c r="B20359" i="1"/>
  <c r="B20358" i="1"/>
  <c r="B20357" i="1"/>
  <c r="B20356" i="1"/>
  <c r="B20355" i="1"/>
  <c r="B20354" i="1"/>
  <c r="B20353" i="1"/>
  <c r="B20352" i="1"/>
  <c r="B20351" i="1"/>
  <c r="B20350" i="1"/>
  <c r="B20349" i="1"/>
  <c r="B20348" i="1"/>
  <c r="B20347" i="1"/>
  <c r="B20346" i="1"/>
  <c r="B20345" i="1"/>
  <c r="B20344" i="1"/>
  <c r="B20343" i="1"/>
  <c r="B20342" i="1"/>
  <c r="B20341" i="1"/>
  <c r="B20340" i="1"/>
  <c r="B20339" i="1"/>
  <c r="B20338" i="1"/>
  <c r="B20337" i="1"/>
  <c r="B20336" i="1"/>
  <c r="B20335" i="1"/>
  <c r="B20334" i="1"/>
  <c r="B20333" i="1"/>
  <c r="B20332" i="1"/>
  <c r="B20331" i="1"/>
  <c r="B20330" i="1"/>
  <c r="B20329" i="1"/>
  <c r="B20328" i="1"/>
  <c r="B20327" i="1"/>
  <c r="B20326" i="1"/>
  <c r="B20325" i="1"/>
  <c r="B20324" i="1"/>
  <c r="B20323" i="1"/>
  <c r="B20322" i="1"/>
  <c r="B20321" i="1"/>
  <c r="B20320" i="1"/>
  <c r="B20319" i="1"/>
  <c r="B20318" i="1"/>
  <c r="B20317" i="1"/>
  <c r="B20316" i="1"/>
  <c r="B20315" i="1"/>
  <c r="B20314" i="1"/>
  <c r="B20313" i="1"/>
  <c r="B20312" i="1"/>
  <c r="B20311" i="1"/>
  <c r="B20310" i="1"/>
  <c r="B20309" i="1"/>
  <c r="B20308" i="1"/>
  <c r="B20307" i="1"/>
  <c r="B20306" i="1"/>
  <c r="B20305" i="1"/>
  <c r="B20304" i="1"/>
  <c r="B20303" i="1"/>
  <c r="B20302" i="1"/>
  <c r="B20301" i="1"/>
  <c r="B20300" i="1"/>
  <c r="B20299" i="1"/>
  <c r="B20298" i="1"/>
  <c r="B20297" i="1"/>
  <c r="B20296" i="1"/>
  <c r="B20295" i="1"/>
  <c r="B20294" i="1"/>
  <c r="B20293" i="1"/>
  <c r="B20292" i="1"/>
  <c r="B20291" i="1"/>
  <c r="B20290" i="1"/>
  <c r="B20289" i="1"/>
  <c r="B20288" i="1"/>
  <c r="B20287" i="1"/>
  <c r="B20286" i="1"/>
  <c r="B20285" i="1"/>
  <c r="B20284" i="1"/>
  <c r="B20283" i="1"/>
  <c r="B20282" i="1"/>
  <c r="B20281" i="1"/>
  <c r="B20280" i="1"/>
  <c r="B20279" i="1"/>
  <c r="B20278" i="1"/>
  <c r="B20277" i="1"/>
  <c r="B20276" i="1"/>
  <c r="B20275" i="1"/>
  <c r="B20274" i="1"/>
  <c r="B20273" i="1"/>
  <c r="B20272" i="1"/>
  <c r="B20271" i="1"/>
  <c r="B20270" i="1"/>
  <c r="B20269" i="1"/>
  <c r="B20268" i="1"/>
  <c r="B20267" i="1"/>
  <c r="B20266" i="1"/>
  <c r="B20265" i="1"/>
  <c r="B20264" i="1"/>
  <c r="B20263" i="1"/>
  <c r="B20262" i="1"/>
  <c r="B20261" i="1"/>
  <c r="B20260" i="1"/>
  <c r="B20259" i="1"/>
  <c r="B20258" i="1"/>
  <c r="B20257" i="1"/>
  <c r="B20256" i="1"/>
  <c r="B20255" i="1"/>
  <c r="B20254" i="1"/>
  <c r="B20253" i="1"/>
  <c r="B20252" i="1"/>
  <c r="B20251" i="1"/>
  <c r="B20250" i="1"/>
  <c r="B20249" i="1"/>
  <c r="B20248" i="1"/>
  <c r="B20247" i="1"/>
  <c r="B20246" i="1"/>
  <c r="B20245" i="1"/>
  <c r="B20244" i="1"/>
  <c r="B20243" i="1"/>
  <c r="B20242" i="1"/>
  <c r="B20241" i="1"/>
  <c r="B20240" i="1"/>
  <c r="B20239" i="1"/>
  <c r="B20238" i="1"/>
  <c r="B20237" i="1"/>
  <c r="B20236" i="1"/>
  <c r="B20235" i="1"/>
  <c r="B20234" i="1"/>
  <c r="B20233" i="1"/>
  <c r="B20232" i="1"/>
  <c r="B20231" i="1"/>
  <c r="B20230" i="1"/>
  <c r="B20229" i="1"/>
  <c r="B20228" i="1"/>
  <c r="B20227" i="1"/>
  <c r="B20226" i="1"/>
  <c r="B20225" i="1"/>
  <c r="B20224" i="1"/>
  <c r="B20223" i="1"/>
  <c r="B20222" i="1"/>
  <c r="B20221" i="1"/>
  <c r="B20220" i="1"/>
  <c r="B20219" i="1"/>
  <c r="B20218" i="1"/>
  <c r="B20217" i="1"/>
  <c r="B20216" i="1"/>
  <c r="B20215" i="1"/>
  <c r="B20214" i="1"/>
  <c r="B20213" i="1"/>
  <c r="B20212" i="1"/>
  <c r="B20211" i="1"/>
  <c r="B20210" i="1"/>
  <c r="B20209" i="1"/>
  <c r="B20208" i="1"/>
  <c r="B20207" i="1"/>
  <c r="B20206" i="1"/>
  <c r="B20205" i="1"/>
  <c r="B20204" i="1"/>
  <c r="B20203" i="1"/>
  <c r="B20202" i="1"/>
  <c r="B20201" i="1"/>
  <c r="B20200" i="1"/>
  <c r="B20199" i="1"/>
  <c r="B20198" i="1"/>
  <c r="B20197" i="1"/>
  <c r="B20196" i="1"/>
  <c r="B20195" i="1"/>
  <c r="B20194" i="1"/>
  <c r="B20193" i="1"/>
  <c r="B20192" i="1"/>
  <c r="B20191" i="1"/>
  <c r="B20190" i="1"/>
  <c r="B20189" i="1"/>
  <c r="B20188" i="1"/>
  <c r="B20187" i="1"/>
  <c r="B20186" i="1"/>
  <c r="B20185" i="1"/>
  <c r="B20184" i="1"/>
  <c r="B20183" i="1"/>
  <c r="B20182" i="1"/>
  <c r="B20181" i="1"/>
  <c r="B20180" i="1"/>
  <c r="B20179" i="1"/>
  <c r="B20178" i="1"/>
  <c r="B20177" i="1"/>
  <c r="B20176" i="1"/>
  <c r="B20175" i="1"/>
  <c r="B20174" i="1"/>
  <c r="B20173" i="1"/>
  <c r="B20172" i="1"/>
  <c r="B20171" i="1"/>
  <c r="B20170" i="1"/>
  <c r="B20169" i="1"/>
  <c r="B20168" i="1"/>
  <c r="B20167" i="1"/>
  <c r="B20166" i="1"/>
  <c r="B20165" i="1"/>
  <c r="B20164" i="1"/>
  <c r="B20163" i="1"/>
  <c r="B20162" i="1"/>
  <c r="B20161" i="1"/>
  <c r="B20160" i="1"/>
  <c r="B20159" i="1"/>
  <c r="B20158" i="1"/>
  <c r="B20157" i="1"/>
  <c r="B20156" i="1"/>
  <c r="B20155" i="1"/>
  <c r="B20154" i="1"/>
  <c r="B20153" i="1"/>
  <c r="B20152" i="1"/>
  <c r="B20151" i="1"/>
  <c r="B20150" i="1"/>
  <c r="B20149" i="1"/>
  <c r="B20148" i="1"/>
  <c r="B20147" i="1"/>
  <c r="B20146" i="1"/>
  <c r="B20145" i="1"/>
  <c r="B20144" i="1"/>
  <c r="B20143" i="1"/>
  <c r="B20142" i="1"/>
  <c r="B20141" i="1"/>
  <c r="B20140" i="1"/>
  <c r="B20139" i="1"/>
  <c r="B20138" i="1"/>
  <c r="B20137" i="1"/>
  <c r="B20136" i="1"/>
  <c r="B20135" i="1"/>
  <c r="B20134" i="1"/>
  <c r="B20133" i="1"/>
  <c r="B20132" i="1"/>
  <c r="B20131" i="1"/>
  <c r="B20130" i="1"/>
  <c r="B20129" i="1"/>
  <c r="B20128" i="1"/>
  <c r="B20127" i="1"/>
  <c r="B20126" i="1"/>
  <c r="B20125" i="1"/>
  <c r="B20124" i="1"/>
  <c r="B20123" i="1"/>
  <c r="B20122" i="1"/>
  <c r="B20121" i="1"/>
  <c r="B20120" i="1"/>
  <c r="B20119" i="1"/>
  <c r="B20118" i="1"/>
  <c r="B20117" i="1"/>
  <c r="B20116" i="1"/>
  <c r="B20115" i="1"/>
  <c r="B20114" i="1"/>
  <c r="B20113" i="1"/>
  <c r="B20112" i="1"/>
  <c r="B20111" i="1"/>
  <c r="B20110" i="1"/>
  <c r="B20109" i="1"/>
  <c r="B20108" i="1"/>
  <c r="B20107" i="1"/>
  <c r="B20106" i="1"/>
  <c r="B20105" i="1"/>
  <c r="B20104" i="1"/>
  <c r="B20103" i="1"/>
  <c r="B20102" i="1"/>
  <c r="B20101" i="1"/>
  <c r="B20100" i="1"/>
  <c r="B20099" i="1"/>
  <c r="B20098" i="1"/>
  <c r="B20097" i="1"/>
  <c r="B20096" i="1"/>
  <c r="B20095" i="1"/>
  <c r="B20094" i="1"/>
  <c r="B20093" i="1"/>
  <c r="B20092" i="1"/>
  <c r="B20091" i="1"/>
  <c r="B20090" i="1"/>
  <c r="B20089" i="1"/>
  <c r="B20088" i="1"/>
  <c r="B20087" i="1"/>
  <c r="B20086" i="1"/>
  <c r="B20085" i="1"/>
  <c r="B20084" i="1"/>
  <c r="B20083" i="1"/>
  <c r="B20082" i="1"/>
  <c r="B20081" i="1"/>
  <c r="B20080" i="1"/>
  <c r="B20079" i="1"/>
  <c r="B20078" i="1"/>
  <c r="B20077" i="1"/>
  <c r="B20076" i="1"/>
  <c r="B20075" i="1"/>
  <c r="B20074" i="1"/>
  <c r="B20073" i="1"/>
  <c r="B20072" i="1"/>
  <c r="B20071" i="1"/>
  <c r="B20070" i="1"/>
  <c r="B20069" i="1"/>
  <c r="B20068" i="1"/>
  <c r="B20067" i="1"/>
  <c r="B20066" i="1"/>
  <c r="B20065" i="1"/>
  <c r="B20064" i="1"/>
  <c r="B20063" i="1"/>
  <c r="B20062" i="1"/>
  <c r="B20061" i="1"/>
  <c r="B20060" i="1"/>
  <c r="B20059" i="1"/>
  <c r="B20058" i="1"/>
  <c r="B20057" i="1"/>
  <c r="B20056" i="1"/>
  <c r="B20055" i="1"/>
  <c r="B20054" i="1"/>
  <c r="B20053" i="1"/>
  <c r="B20052" i="1"/>
  <c r="B20051" i="1"/>
  <c r="B20050" i="1"/>
  <c r="B20049" i="1"/>
  <c r="B20048" i="1"/>
  <c r="B20047" i="1"/>
  <c r="B20046" i="1"/>
  <c r="B20045" i="1"/>
  <c r="B20044" i="1"/>
  <c r="B20043" i="1"/>
  <c r="B20042" i="1"/>
  <c r="B20041" i="1"/>
  <c r="B20040" i="1"/>
  <c r="B20039" i="1"/>
  <c r="B20038" i="1"/>
  <c r="B20037" i="1"/>
  <c r="B20036" i="1"/>
  <c r="B20035" i="1"/>
  <c r="B20034" i="1"/>
  <c r="B20033" i="1"/>
  <c r="B20032" i="1"/>
  <c r="B20031" i="1"/>
  <c r="B20030" i="1"/>
  <c r="B20029" i="1"/>
  <c r="B20028" i="1"/>
  <c r="B20027" i="1"/>
  <c r="B20026" i="1"/>
  <c r="B20025" i="1"/>
  <c r="B20024" i="1"/>
  <c r="B20023" i="1"/>
  <c r="B20022" i="1"/>
  <c r="B20021" i="1"/>
  <c r="B20020" i="1"/>
  <c r="B20019" i="1"/>
  <c r="B20018" i="1"/>
  <c r="B20017" i="1"/>
  <c r="B20016" i="1"/>
  <c r="B20015" i="1"/>
  <c r="B20014" i="1"/>
  <c r="B20013" i="1"/>
  <c r="B20012" i="1"/>
  <c r="B20011" i="1"/>
  <c r="B20010" i="1"/>
  <c r="B20009" i="1"/>
  <c r="B20008" i="1"/>
  <c r="B20007" i="1"/>
  <c r="B20006" i="1"/>
  <c r="B20005" i="1"/>
  <c r="B20004" i="1"/>
  <c r="B20003" i="1"/>
  <c r="B20002" i="1"/>
  <c r="B20001" i="1"/>
  <c r="B20000" i="1"/>
  <c r="B19999" i="1"/>
  <c r="B19998" i="1"/>
  <c r="B19997" i="1"/>
  <c r="B19996" i="1"/>
  <c r="B19995" i="1"/>
  <c r="B19994" i="1"/>
  <c r="B19993" i="1"/>
  <c r="B19992" i="1"/>
  <c r="B19991" i="1"/>
  <c r="B19990" i="1"/>
  <c r="B19989" i="1"/>
  <c r="B19988" i="1"/>
  <c r="B19987" i="1"/>
  <c r="B19986" i="1"/>
  <c r="B19985" i="1"/>
  <c r="B19984" i="1"/>
  <c r="B19983" i="1"/>
  <c r="B19982" i="1"/>
  <c r="B19981" i="1"/>
  <c r="B19980" i="1"/>
  <c r="B19979" i="1"/>
  <c r="B19978" i="1"/>
  <c r="B19977" i="1"/>
  <c r="B19976" i="1"/>
  <c r="B19975" i="1"/>
  <c r="B19974" i="1"/>
  <c r="B19973" i="1"/>
  <c r="B19972" i="1"/>
  <c r="B19971" i="1"/>
  <c r="B19970" i="1"/>
  <c r="B19969" i="1"/>
  <c r="B19968" i="1"/>
  <c r="B19967" i="1"/>
  <c r="B19966" i="1"/>
  <c r="B19965" i="1"/>
  <c r="B19964" i="1"/>
  <c r="B19963" i="1"/>
  <c r="B19962" i="1"/>
  <c r="B19961" i="1"/>
  <c r="B19960" i="1"/>
  <c r="B19959" i="1"/>
  <c r="B19958" i="1"/>
  <c r="B19957" i="1"/>
  <c r="B19956" i="1"/>
  <c r="B19955" i="1"/>
  <c r="B19954" i="1"/>
  <c r="B19953" i="1"/>
  <c r="B19952" i="1"/>
  <c r="B19951" i="1"/>
  <c r="B19950" i="1"/>
  <c r="B19949" i="1"/>
  <c r="B19948" i="1"/>
  <c r="B19947" i="1"/>
  <c r="B19946" i="1"/>
  <c r="B19945" i="1"/>
  <c r="B19944" i="1"/>
  <c r="B19943" i="1"/>
  <c r="B19942" i="1"/>
  <c r="B19941" i="1"/>
  <c r="B19940" i="1"/>
  <c r="B19939" i="1"/>
  <c r="B19938" i="1"/>
  <c r="B19937" i="1"/>
  <c r="B19936" i="1"/>
  <c r="B19935" i="1"/>
  <c r="B19934" i="1"/>
  <c r="B19933" i="1"/>
  <c r="B19932" i="1"/>
  <c r="B19931" i="1"/>
  <c r="B19930" i="1"/>
  <c r="B19929" i="1"/>
  <c r="B19928" i="1"/>
  <c r="B19927" i="1"/>
  <c r="B19926" i="1"/>
  <c r="B19925" i="1"/>
  <c r="B19924" i="1"/>
  <c r="B19923" i="1"/>
  <c r="B19922" i="1"/>
  <c r="B19921" i="1"/>
  <c r="B19920" i="1"/>
  <c r="B19919" i="1"/>
  <c r="B19918" i="1"/>
  <c r="B19917" i="1"/>
  <c r="B19916" i="1"/>
  <c r="B19915" i="1"/>
  <c r="B19914" i="1"/>
  <c r="B19913" i="1"/>
  <c r="B19912" i="1"/>
  <c r="B19911" i="1"/>
  <c r="B19910" i="1"/>
  <c r="B19909" i="1"/>
  <c r="B19908" i="1"/>
  <c r="B19907" i="1"/>
  <c r="B19906" i="1"/>
  <c r="B19905" i="1"/>
  <c r="B19904" i="1"/>
  <c r="B19903" i="1"/>
  <c r="B19902" i="1"/>
  <c r="B19901" i="1"/>
  <c r="B19900" i="1"/>
  <c r="B19899" i="1"/>
  <c r="B19898" i="1"/>
  <c r="B19897" i="1"/>
  <c r="B19896" i="1"/>
  <c r="B19895" i="1"/>
  <c r="B19894" i="1"/>
  <c r="B19893" i="1"/>
  <c r="B19892" i="1"/>
  <c r="B19891" i="1"/>
  <c r="B19890" i="1"/>
  <c r="B19889" i="1"/>
  <c r="B19888" i="1"/>
  <c r="B19887" i="1"/>
  <c r="B19886" i="1"/>
  <c r="B19885" i="1"/>
  <c r="B19884" i="1"/>
  <c r="B19883" i="1"/>
  <c r="B19882" i="1"/>
  <c r="B19881" i="1"/>
  <c r="B19880" i="1"/>
  <c r="B19879" i="1"/>
  <c r="B19878" i="1"/>
  <c r="B19877" i="1"/>
  <c r="B19876" i="1"/>
  <c r="B19875" i="1"/>
  <c r="B19874" i="1"/>
  <c r="B19873" i="1"/>
  <c r="B19872" i="1"/>
  <c r="B19871" i="1"/>
  <c r="B19870" i="1"/>
  <c r="B19869" i="1"/>
  <c r="B19868" i="1"/>
  <c r="B19867" i="1"/>
  <c r="B19866" i="1"/>
  <c r="B19865" i="1"/>
  <c r="B19864" i="1"/>
  <c r="B19863" i="1"/>
  <c r="B19862" i="1"/>
  <c r="B19861" i="1"/>
  <c r="B19860" i="1"/>
  <c r="B19859" i="1"/>
  <c r="B19858" i="1"/>
  <c r="B19857" i="1"/>
  <c r="B19856" i="1"/>
  <c r="B19855" i="1"/>
  <c r="B19854" i="1"/>
  <c r="B19853" i="1"/>
  <c r="B19852" i="1"/>
  <c r="B19851" i="1"/>
  <c r="B19850" i="1"/>
  <c r="B19849" i="1"/>
  <c r="B19848" i="1"/>
  <c r="B19847" i="1"/>
  <c r="B19846" i="1"/>
  <c r="B19845" i="1"/>
  <c r="B19844" i="1"/>
  <c r="B19843" i="1"/>
  <c r="B19842" i="1"/>
  <c r="B19841" i="1"/>
  <c r="B19840" i="1"/>
  <c r="B19839" i="1"/>
  <c r="B19838" i="1"/>
  <c r="B19837" i="1"/>
  <c r="B19836" i="1"/>
  <c r="B19835" i="1"/>
  <c r="B19834" i="1"/>
  <c r="B19833" i="1"/>
  <c r="B19832" i="1"/>
  <c r="B19831" i="1"/>
  <c r="B19830" i="1"/>
  <c r="B19829" i="1"/>
  <c r="B19828" i="1"/>
  <c r="B19827" i="1"/>
  <c r="B19826" i="1"/>
  <c r="B19825" i="1"/>
  <c r="B19824" i="1"/>
  <c r="B19823" i="1"/>
  <c r="B19822" i="1"/>
  <c r="B19821" i="1"/>
  <c r="B19820" i="1"/>
  <c r="B19819" i="1"/>
  <c r="B19818" i="1"/>
  <c r="B19817" i="1"/>
  <c r="B19816" i="1"/>
  <c r="B19815" i="1"/>
  <c r="B19814" i="1"/>
  <c r="B19813" i="1"/>
  <c r="B19812" i="1"/>
  <c r="B19811" i="1"/>
  <c r="B19810" i="1"/>
  <c r="B19809" i="1"/>
  <c r="B19808" i="1"/>
  <c r="B19807" i="1"/>
  <c r="B19806" i="1"/>
  <c r="B19805" i="1"/>
  <c r="B19804" i="1"/>
  <c r="B19803" i="1"/>
  <c r="B19802" i="1"/>
  <c r="B19801" i="1"/>
  <c r="B19800" i="1"/>
  <c r="B19799" i="1"/>
  <c r="B19798" i="1"/>
  <c r="B19797" i="1"/>
  <c r="B19796" i="1"/>
  <c r="B19795" i="1"/>
  <c r="B19794" i="1"/>
  <c r="B19793" i="1"/>
  <c r="B19792" i="1"/>
  <c r="B19791" i="1"/>
  <c r="B19790" i="1"/>
  <c r="B19789" i="1"/>
  <c r="B19788" i="1"/>
  <c r="B19787" i="1"/>
  <c r="B19786" i="1"/>
  <c r="B19785" i="1"/>
  <c r="B19784" i="1"/>
  <c r="B19783" i="1"/>
  <c r="B19782" i="1"/>
  <c r="B19781" i="1"/>
  <c r="B19780" i="1"/>
  <c r="B19779" i="1"/>
  <c r="B19778" i="1"/>
  <c r="B19777" i="1"/>
  <c r="B19776" i="1"/>
  <c r="B19775" i="1"/>
  <c r="B19774" i="1"/>
  <c r="B19773" i="1"/>
  <c r="B19772" i="1"/>
  <c r="B19771" i="1"/>
  <c r="B19770" i="1"/>
  <c r="B19769" i="1"/>
  <c r="B19768" i="1"/>
  <c r="B19767" i="1"/>
  <c r="B19766" i="1"/>
  <c r="B19765" i="1"/>
  <c r="B19764" i="1"/>
  <c r="B19763" i="1"/>
  <c r="B19762" i="1"/>
  <c r="B19761" i="1"/>
  <c r="B19760" i="1"/>
  <c r="B19759" i="1"/>
  <c r="B19758" i="1"/>
  <c r="B19757" i="1"/>
  <c r="B19756" i="1"/>
  <c r="B19755" i="1"/>
  <c r="B19754" i="1"/>
  <c r="B19753" i="1"/>
  <c r="B19752" i="1"/>
  <c r="B19751" i="1"/>
  <c r="B19750" i="1"/>
  <c r="B19749" i="1"/>
  <c r="B19748" i="1"/>
  <c r="B19747" i="1"/>
  <c r="B19746" i="1"/>
  <c r="B19745" i="1"/>
  <c r="B19744" i="1"/>
  <c r="B19743" i="1"/>
  <c r="B19742" i="1"/>
  <c r="B19741" i="1"/>
  <c r="B19740" i="1"/>
  <c r="B19739" i="1"/>
  <c r="B19738" i="1"/>
  <c r="B19737" i="1"/>
  <c r="B19736" i="1"/>
  <c r="B19735" i="1"/>
  <c r="B19734" i="1"/>
  <c r="B19733" i="1"/>
  <c r="B19732" i="1"/>
  <c r="B19731" i="1"/>
  <c r="B19730" i="1"/>
  <c r="B19729" i="1"/>
  <c r="B19728" i="1"/>
  <c r="B19727" i="1"/>
  <c r="B19726" i="1"/>
  <c r="B19725" i="1"/>
  <c r="B19724" i="1"/>
  <c r="B19723" i="1"/>
  <c r="B19722" i="1"/>
  <c r="B19721" i="1"/>
  <c r="B19720" i="1"/>
  <c r="B19719" i="1"/>
  <c r="B19718" i="1"/>
  <c r="B19717" i="1"/>
  <c r="B19716" i="1"/>
  <c r="B19715" i="1"/>
  <c r="B19714" i="1"/>
  <c r="B19713" i="1"/>
  <c r="B19712" i="1"/>
  <c r="B19711" i="1"/>
  <c r="B19710" i="1"/>
  <c r="B19709" i="1"/>
  <c r="B19708" i="1"/>
  <c r="B19707" i="1"/>
  <c r="B19706" i="1"/>
  <c r="B19705" i="1"/>
  <c r="B19704" i="1"/>
  <c r="B19703" i="1"/>
  <c r="B19702" i="1"/>
  <c r="B19701" i="1"/>
  <c r="B19700" i="1"/>
  <c r="B19699" i="1"/>
  <c r="B19698" i="1"/>
  <c r="B19697" i="1"/>
  <c r="B19696" i="1"/>
  <c r="B19695" i="1"/>
  <c r="B19694" i="1"/>
  <c r="B19693" i="1"/>
  <c r="B19692" i="1"/>
  <c r="B19691" i="1"/>
  <c r="B19690" i="1"/>
  <c r="B19689" i="1"/>
  <c r="B19688" i="1"/>
  <c r="B19687" i="1"/>
  <c r="B19686" i="1"/>
  <c r="B19685" i="1"/>
  <c r="B19684" i="1"/>
  <c r="B19683" i="1"/>
  <c r="B19682" i="1"/>
  <c r="B19681" i="1"/>
  <c r="B19680" i="1"/>
  <c r="B19679" i="1"/>
  <c r="B19678" i="1"/>
  <c r="B19677" i="1"/>
  <c r="B19676" i="1"/>
  <c r="B19675" i="1"/>
  <c r="B19674" i="1"/>
  <c r="B19673" i="1"/>
  <c r="B19672" i="1"/>
  <c r="B19671" i="1"/>
  <c r="B19670" i="1"/>
  <c r="B19669" i="1"/>
  <c r="B19668" i="1"/>
  <c r="B19667" i="1"/>
  <c r="B19666" i="1"/>
  <c r="B19665" i="1"/>
  <c r="B19664" i="1"/>
  <c r="B19663" i="1"/>
  <c r="B19662" i="1"/>
  <c r="B19661" i="1"/>
  <c r="B19660" i="1"/>
  <c r="B19659" i="1"/>
  <c r="B19658" i="1"/>
  <c r="B19657" i="1"/>
  <c r="B19656" i="1"/>
  <c r="B19655" i="1"/>
  <c r="B19654" i="1"/>
  <c r="B19653" i="1"/>
  <c r="B19652" i="1"/>
  <c r="B19651" i="1"/>
  <c r="B19650" i="1"/>
  <c r="B19649" i="1"/>
  <c r="B19648" i="1"/>
  <c r="B19647" i="1"/>
  <c r="B19646" i="1"/>
  <c r="B19645" i="1"/>
  <c r="B19644" i="1"/>
  <c r="B19643" i="1"/>
  <c r="B19642" i="1"/>
  <c r="B19641" i="1"/>
  <c r="B19640" i="1"/>
  <c r="B19639" i="1"/>
  <c r="B19638" i="1"/>
  <c r="B19637" i="1"/>
  <c r="B19636" i="1"/>
  <c r="B19635" i="1"/>
  <c r="B19634" i="1"/>
  <c r="B19633" i="1"/>
  <c r="B19632" i="1"/>
  <c r="B19631" i="1"/>
  <c r="B19630" i="1"/>
  <c r="B19629" i="1"/>
  <c r="B19628" i="1"/>
  <c r="B19627" i="1"/>
  <c r="B19626" i="1"/>
  <c r="B19625" i="1"/>
  <c r="B19624" i="1"/>
  <c r="B19623" i="1"/>
  <c r="B19622" i="1"/>
  <c r="B19621" i="1"/>
  <c r="B19620" i="1"/>
  <c r="B19619" i="1"/>
  <c r="B19618" i="1"/>
  <c r="B19617" i="1"/>
  <c r="B19616" i="1"/>
  <c r="B19615" i="1"/>
  <c r="B19614" i="1"/>
  <c r="B19613" i="1"/>
  <c r="B19612" i="1"/>
  <c r="B19611" i="1"/>
  <c r="B19610" i="1"/>
  <c r="B19609" i="1"/>
  <c r="B19608" i="1"/>
  <c r="B19607" i="1"/>
  <c r="B19606" i="1"/>
  <c r="B19605" i="1"/>
  <c r="B19604" i="1"/>
  <c r="B19603" i="1"/>
  <c r="B19602" i="1"/>
  <c r="B19601" i="1"/>
  <c r="B19600" i="1"/>
  <c r="B19599" i="1"/>
  <c r="B19598" i="1"/>
  <c r="B19597" i="1"/>
  <c r="B19596" i="1"/>
  <c r="B19595" i="1"/>
  <c r="B19594" i="1"/>
  <c r="B19593" i="1"/>
  <c r="B19592" i="1"/>
  <c r="B19591" i="1"/>
  <c r="B19590" i="1"/>
  <c r="B19589" i="1"/>
  <c r="B19588" i="1"/>
  <c r="B19587" i="1"/>
  <c r="B19586" i="1"/>
  <c r="B19585" i="1"/>
  <c r="B19584" i="1"/>
  <c r="B19583" i="1"/>
  <c r="B19582" i="1"/>
  <c r="B19581" i="1"/>
  <c r="B19580" i="1"/>
  <c r="B19579" i="1"/>
  <c r="B19578" i="1"/>
  <c r="B19577" i="1"/>
  <c r="B19576" i="1"/>
  <c r="B19575" i="1"/>
  <c r="B19574" i="1"/>
  <c r="B19573" i="1"/>
  <c r="B19572" i="1"/>
  <c r="B19571" i="1"/>
  <c r="B19570" i="1"/>
  <c r="B19569" i="1"/>
  <c r="B19568" i="1"/>
  <c r="B19567" i="1"/>
  <c r="B19566" i="1"/>
  <c r="B19565" i="1"/>
  <c r="B19564" i="1"/>
  <c r="B19563" i="1"/>
  <c r="B19562" i="1"/>
  <c r="B19561" i="1"/>
  <c r="B19560" i="1"/>
  <c r="B19559" i="1"/>
  <c r="B19558" i="1"/>
  <c r="B19557" i="1"/>
  <c r="B19556" i="1"/>
  <c r="B19555" i="1"/>
  <c r="B19554" i="1"/>
  <c r="B19553" i="1"/>
  <c r="B19552" i="1"/>
  <c r="B19551" i="1"/>
  <c r="B19550" i="1"/>
  <c r="B19549" i="1"/>
  <c r="B19548" i="1"/>
  <c r="B19547" i="1"/>
  <c r="B19546" i="1"/>
  <c r="B19545" i="1"/>
  <c r="B19544" i="1"/>
  <c r="B19543" i="1"/>
  <c r="B19542" i="1"/>
  <c r="B19541" i="1"/>
  <c r="B19540" i="1"/>
  <c r="B19539" i="1"/>
  <c r="B19538" i="1"/>
  <c r="B19537" i="1"/>
  <c r="B19536" i="1"/>
  <c r="B19535" i="1"/>
  <c r="B19534" i="1"/>
  <c r="B19533" i="1"/>
  <c r="B19532" i="1"/>
  <c r="B19531" i="1"/>
  <c r="B19530" i="1"/>
  <c r="B19529" i="1"/>
  <c r="B19528" i="1"/>
  <c r="B19527" i="1"/>
  <c r="B19526" i="1"/>
  <c r="B19525" i="1"/>
  <c r="B19524" i="1"/>
  <c r="B19523" i="1"/>
  <c r="B19522" i="1"/>
  <c r="B19521" i="1"/>
  <c r="B19520" i="1"/>
  <c r="B19519" i="1"/>
  <c r="B19518" i="1"/>
  <c r="B19517" i="1"/>
  <c r="B19516" i="1"/>
  <c r="B19515" i="1"/>
  <c r="B19514" i="1"/>
  <c r="B19513" i="1"/>
  <c r="B19512" i="1"/>
  <c r="B19511" i="1"/>
  <c r="B19510" i="1"/>
  <c r="B19509" i="1"/>
  <c r="B19508" i="1"/>
  <c r="B19507" i="1"/>
  <c r="B19506" i="1"/>
  <c r="B19505" i="1"/>
  <c r="B19504" i="1"/>
  <c r="B19503" i="1"/>
  <c r="B19502" i="1"/>
  <c r="B19501" i="1"/>
  <c r="B19500" i="1"/>
  <c r="B19499" i="1"/>
  <c r="B19498" i="1"/>
  <c r="B19497" i="1"/>
  <c r="B19496" i="1"/>
  <c r="B19495" i="1"/>
  <c r="B19494" i="1"/>
  <c r="B19493" i="1"/>
  <c r="B19492" i="1"/>
  <c r="B19491" i="1"/>
  <c r="B19490" i="1"/>
  <c r="B19489" i="1"/>
  <c r="B19488" i="1"/>
  <c r="B19487" i="1"/>
  <c r="B19486" i="1"/>
  <c r="B19485" i="1"/>
  <c r="B19484" i="1"/>
  <c r="B19483" i="1"/>
  <c r="B19482" i="1"/>
  <c r="B19481" i="1"/>
  <c r="B19480" i="1"/>
  <c r="B19479" i="1"/>
  <c r="B19478" i="1"/>
  <c r="B19477" i="1"/>
  <c r="B19476" i="1"/>
  <c r="B19475" i="1"/>
  <c r="B19474" i="1"/>
  <c r="B19473" i="1"/>
  <c r="B19472" i="1"/>
  <c r="B19471" i="1"/>
  <c r="B19470" i="1"/>
  <c r="B19469" i="1"/>
  <c r="B19468" i="1"/>
  <c r="B19467" i="1"/>
  <c r="B19466" i="1"/>
  <c r="B19465" i="1"/>
  <c r="B19464" i="1"/>
  <c r="B19463" i="1"/>
  <c r="B19462" i="1"/>
  <c r="B19461" i="1"/>
  <c r="B19460" i="1"/>
  <c r="B19459" i="1"/>
  <c r="B19458" i="1"/>
  <c r="B19457" i="1"/>
  <c r="B19456" i="1"/>
  <c r="B19455" i="1"/>
  <c r="B19454" i="1"/>
  <c r="B19453" i="1"/>
  <c r="B19452" i="1"/>
  <c r="B19451" i="1"/>
  <c r="B19450" i="1"/>
  <c r="B19449" i="1"/>
  <c r="B19448" i="1"/>
  <c r="B19447" i="1"/>
  <c r="B19446" i="1"/>
  <c r="B19445" i="1"/>
  <c r="B19444" i="1"/>
  <c r="B19443" i="1"/>
  <c r="B19442" i="1"/>
  <c r="B19441" i="1"/>
  <c r="B19440" i="1"/>
  <c r="B19439" i="1"/>
  <c r="B19438" i="1"/>
  <c r="B19437" i="1"/>
  <c r="B19436" i="1"/>
  <c r="B19435" i="1"/>
  <c r="B19434" i="1"/>
  <c r="B19433" i="1"/>
  <c r="B19432" i="1"/>
  <c r="B19431" i="1"/>
  <c r="B19430" i="1"/>
  <c r="B19429" i="1"/>
  <c r="B19428" i="1"/>
  <c r="B19427" i="1"/>
  <c r="B19426" i="1"/>
  <c r="B19425" i="1"/>
  <c r="B19424" i="1"/>
  <c r="B19423" i="1"/>
  <c r="B19422" i="1"/>
  <c r="B19421" i="1"/>
  <c r="B19420" i="1"/>
  <c r="B19419" i="1"/>
  <c r="B19418" i="1"/>
  <c r="B19417" i="1"/>
  <c r="B19416" i="1"/>
  <c r="B19415" i="1"/>
  <c r="B19414" i="1"/>
  <c r="B19413" i="1"/>
  <c r="B19412" i="1"/>
  <c r="B19411" i="1"/>
  <c r="B19410" i="1"/>
  <c r="B19409" i="1"/>
  <c r="B19408" i="1"/>
  <c r="B19407" i="1"/>
  <c r="B19406" i="1"/>
  <c r="B19405" i="1"/>
  <c r="B19404" i="1"/>
  <c r="B19403" i="1"/>
  <c r="B19402" i="1"/>
  <c r="B19401" i="1"/>
  <c r="B19400" i="1"/>
  <c r="B19399" i="1"/>
  <c r="B19398" i="1"/>
  <c r="B19397" i="1"/>
  <c r="B19396" i="1"/>
  <c r="B19395" i="1"/>
  <c r="B19394" i="1"/>
  <c r="B19393" i="1"/>
  <c r="B19392" i="1"/>
  <c r="B19391" i="1"/>
  <c r="B19390" i="1"/>
  <c r="B19389" i="1"/>
  <c r="B19388" i="1"/>
  <c r="B19387" i="1"/>
  <c r="B19386" i="1"/>
  <c r="B19385" i="1"/>
  <c r="B19384" i="1"/>
  <c r="B19383" i="1"/>
  <c r="B19382" i="1"/>
  <c r="B19381" i="1"/>
  <c r="B19380" i="1"/>
  <c r="B19379" i="1"/>
  <c r="B19378" i="1"/>
  <c r="B19377" i="1"/>
  <c r="B19376" i="1"/>
  <c r="B19375" i="1"/>
  <c r="B19374" i="1"/>
  <c r="B19373" i="1"/>
  <c r="B19372" i="1"/>
  <c r="B19371" i="1"/>
  <c r="B19370" i="1"/>
  <c r="B19369" i="1"/>
  <c r="B19368" i="1"/>
  <c r="B19367" i="1"/>
  <c r="B19366" i="1"/>
  <c r="B19365" i="1"/>
  <c r="B19364" i="1"/>
  <c r="B19363" i="1"/>
  <c r="B19362" i="1"/>
  <c r="B19361" i="1"/>
  <c r="B19360" i="1"/>
  <c r="B19359" i="1"/>
  <c r="B19358" i="1"/>
  <c r="B19357" i="1"/>
  <c r="B19356" i="1"/>
  <c r="B19355" i="1"/>
  <c r="B19354" i="1"/>
  <c r="B19353" i="1"/>
  <c r="B19352" i="1"/>
  <c r="B19351" i="1"/>
  <c r="B19350" i="1"/>
  <c r="B19349" i="1"/>
  <c r="B19348" i="1"/>
  <c r="B19347" i="1"/>
  <c r="B19346" i="1"/>
  <c r="B19345" i="1"/>
  <c r="B19344" i="1"/>
  <c r="B19343" i="1"/>
  <c r="B19342" i="1"/>
  <c r="B19341" i="1"/>
  <c r="B19340" i="1"/>
  <c r="B19339" i="1"/>
  <c r="B19338" i="1"/>
  <c r="B19337" i="1"/>
  <c r="B19336" i="1"/>
  <c r="B19335" i="1"/>
  <c r="B19334" i="1"/>
  <c r="B19333" i="1"/>
  <c r="B19332" i="1"/>
  <c r="B19331" i="1"/>
  <c r="B19330" i="1"/>
  <c r="B19329" i="1"/>
  <c r="B19328" i="1"/>
  <c r="B19327" i="1"/>
  <c r="B19326" i="1"/>
  <c r="B19325" i="1"/>
  <c r="B19324" i="1"/>
  <c r="B19323" i="1"/>
  <c r="B19322" i="1"/>
  <c r="B19321" i="1"/>
  <c r="B19320" i="1"/>
  <c r="B19319" i="1"/>
  <c r="B19318" i="1"/>
  <c r="B19317" i="1"/>
  <c r="B19316" i="1"/>
  <c r="B19315" i="1"/>
  <c r="B19314" i="1"/>
  <c r="B19313" i="1"/>
  <c r="B19312" i="1"/>
  <c r="B19311" i="1"/>
  <c r="B19310" i="1"/>
  <c r="B19309" i="1"/>
  <c r="B19308" i="1"/>
  <c r="B19307" i="1"/>
  <c r="B19306" i="1"/>
  <c r="B19305" i="1"/>
  <c r="B19304" i="1"/>
  <c r="B19303" i="1"/>
  <c r="B19302" i="1"/>
  <c r="B19301" i="1"/>
  <c r="B19300" i="1"/>
  <c r="B19299" i="1"/>
  <c r="B19298" i="1"/>
  <c r="B19297" i="1"/>
  <c r="B19296" i="1"/>
  <c r="B19295" i="1"/>
  <c r="B19294" i="1"/>
  <c r="B19293" i="1"/>
  <c r="B19292" i="1"/>
  <c r="B19291" i="1"/>
  <c r="B19290" i="1"/>
  <c r="B19289" i="1"/>
  <c r="B19288" i="1"/>
  <c r="B19287" i="1"/>
  <c r="B19286" i="1"/>
  <c r="B19285" i="1"/>
  <c r="B19284" i="1"/>
  <c r="B19283" i="1"/>
  <c r="B19282" i="1"/>
  <c r="B19281" i="1"/>
  <c r="B19280" i="1"/>
  <c r="B19279" i="1"/>
  <c r="B19278" i="1"/>
  <c r="B19277" i="1"/>
  <c r="B19276" i="1"/>
  <c r="B19275" i="1"/>
  <c r="B19274" i="1"/>
  <c r="B19273" i="1"/>
  <c r="B19272" i="1"/>
  <c r="B19271" i="1"/>
  <c r="B19270" i="1"/>
  <c r="B19269" i="1"/>
  <c r="B19268" i="1"/>
  <c r="B19267" i="1"/>
  <c r="B19266" i="1"/>
  <c r="B19265" i="1"/>
  <c r="B19264" i="1"/>
  <c r="B19263" i="1"/>
  <c r="B19262" i="1"/>
  <c r="B19261" i="1"/>
  <c r="B19260" i="1"/>
  <c r="B19259" i="1"/>
  <c r="B19258" i="1"/>
  <c r="B19257" i="1"/>
  <c r="B19256" i="1"/>
  <c r="B19255" i="1"/>
  <c r="B19254" i="1"/>
  <c r="B19253" i="1"/>
  <c r="B19252" i="1"/>
  <c r="B19251" i="1"/>
  <c r="B19250" i="1"/>
  <c r="B19249" i="1"/>
  <c r="B19248" i="1"/>
  <c r="B19247" i="1"/>
  <c r="B19246" i="1"/>
  <c r="B19245" i="1"/>
  <c r="B19244" i="1"/>
  <c r="B19243" i="1"/>
  <c r="B19242" i="1"/>
  <c r="B19241" i="1"/>
  <c r="B19240" i="1"/>
  <c r="B19239" i="1"/>
  <c r="B19238" i="1"/>
  <c r="B19237" i="1"/>
  <c r="B19236" i="1"/>
  <c r="B19235" i="1"/>
  <c r="B19234" i="1"/>
  <c r="B19233" i="1"/>
  <c r="B19232" i="1"/>
  <c r="B19231" i="1"/>
  <c r="B19230" i="1"/>
  <c r="B19229" i="1"/>
  <c r="B19228" i="1"/>
  <c r="B19227" i="1"/>
  <c r="B19226" i="1"/>
  <c r="B19225" i="1"/>
  <c r="B19224" i="1"/>
  <c r="B19223" i="1"/>
  <c r="B19222" i="1"/>
  <c r="B19221" i="1"/>
  <c r="B19220" i="1"/>
  <c r="B19219" i="1"/>
  <c r="B19218" i="1"/>
  <c r="B19217" i="1"/>
  <c r="B19216" i="1"/>
  <c r="B19215" i="1"/>
  <c r="B19214" i="1"/>
  <c r="B19213" i="1"/>
  <c r="B19212" i="1"/>
  <c r="B19211" i="1"/>
  <c r="B19210" i="1"/>
  <c r="B19209" i="1"/>
  <c r="B19208" i="1"/>
  <c r="B19207" i="1"/>
  <c r="B19206" i="1"/>
  <c r="B19205" i="1"/>
  <c r="B19204" i="1"/>
  <c r="B19203" i="1"/>
  <c r="B19202" i="1"/>
  <c r="B19201" i="1"/>
  <c r="B19200" i="1"/>
  <c r="B19199" i="1"/>
  <c r="B19198" i="1"/>
  <c r="B19197" i="1"/>
  <c r="B19196" i="1"/>
  <c r="B19195" i="1"/>
  <c r="B19194" i="1"/>
  <c r="B19193" i="1"/>
  <c r="B19192" i="1"/>
  <c r="B19191" i="1"/>
  <c r="B19190" i="1"/>
  <c r="B19189" i="1"/>
  <c r="B19188" i="1"/>
  <c r="B19187" i="1"/>
  <c r="B19186" i="1"/>
  <c r="B19185" i="1"/>
  <c r="B19184" i="1"/>
  <c r="B19183" i="1"/>
  <c r="B19182" i="1"/>
  <c r="B19181" i="1"/>
  <c r="B19180" i="1"/>
  <c r="B19179" i="1"/>
  <c r="B19178" i="1"/>
  <c r="B19177" i="1"/>
  <c r="B19176" i="1"/>
  <c r="B19175" i="1"/>
  <c r="B19174" i="1"/>
  <c r="B19173" i="1"/>
  <c r="B19172" i="1"/>
  <c r="B19171" i="1"/>
  <c r="B19170" i="1"/>
  <c r="B19169" i="1"/>
  <c r="B19168" i="1"/>
  <c r="B19167" i="1"/>
  <c r="B19166" i="1"/>
  <c r="B19165" i="1"/>
  <c r="B19164" i="1"/>
  <c r="B19163" i="1"/>
  <c r="B19162" i="1"/>
  <c r="B19161" i="1"/>
  <c r="B19160" i="1"/>
  <c r="B19159" i="1"/>
  <c r="B19158" i="1"/>
  <c r="B19157" i="1"/>
  <c r="B19156" i="1"/>
  <c r="B19155" i="1"/>
  <c r="B19154" i="1"/>
  <c r="B19153" i="1"/>
  <c r="B19152" i="1"/>
  <c r="B19151" i="1"/>
  <c r="B19150" i="1"/>
  <c r="B19149" i="1"/>
  <c r="B19148" i="1"/>
  <c r="B19147" i="1"/>
  <c r="B19146" i="1"/>
  <c r="B19145" i="1"/>
  <c r="B19144" i="1"/>
  <c r="B19143" i="1"/>
  <c r="B19142" i="1"/>
  <c r="B19141" i="1"/>
  <c r="B19140" i="1"/>
  <c r="B19139" i="1"/>
  <c r="B19138" i="1"/>
  <c r="B19137" i="1"/>
  <c r="B19136" i="1"/>
  <c r="B19135" i="1"/>
  <c r="B19134" i="1"/>
  <c r="B19133" i="1"/>
  <c r="B19132" i="1"/>
  <c r="B19131" i="1"/>
  <c r="B19130" i="1"/>
  <c r="B19129" i="1"/>
  <c r="B19128" i="1"/>
  <c r="B19127" i="1"/>
  <c r="B19126" i="1"/>
  <c r="B19125" i="1"/>
  <c r="B19124" i="1"/>
  <c r="B19123" i="1"/>
  <c r="B19122" i="1"/>
  <c r="B19121" i="1"/>
  <c r="B19120" i="1"/>
  <c r="B19119" i="1"/>
  <c r="B19118" i="1"/>
  <c r="B19117" i="1"/>
  <c r="B19116" i="1"/>
  <c r="B19115" i="1"/>
  <c r="B19114" i="1"/>
  <c r="B19113" i="1"/>
  <c r="B19112" i="1"/>
  <c r="B19111" i="1"/>
  <c r="B19110" i="1"/>
  <c r="B19109" i="1"/>
  <c r="B19108" i="1"/>
  <c r="B19107" i="1"/>
  <c r="B19106" i="1"/>
  <c r="B19105" i="1"/>
  <c r="B19104" i="1"/>
  <c r="B19103" i="1"/>
  <c r="B19102" i="1"/>
  <c r="B19101" i="1"/>
  <c r="B19100" i="1"/>
  <c r="B19099" i="1"/>
  <c r="B19098" i="1"/>
  <c r="B19097" i="1"/>
  <c r="B19096" i="1"/>
  <c r="B19095" i="1"/>
  <c r="B19094" i="1"/>
  <c r="B19093" i="1"/>
  <c r="B19092" i="1"/>
  <c r="B19091" i="1"/>
  <c r="B19090" i="1"/>
  <c r="B19089" i="1"/>
  <c r="B19088" i="1"/>
  <c r="B19087" i="1"/>
  <c r="B19086" i="1"/>
  <c r="B19085" i="1"/>
  <c r="B19084" i="1"/>
  <c r="B19083" i="1"/>
  <c r="B19082" i="1"/>
  <c r="B19081" i="1"/>
  <c r="B19080" i="1"/>
  <c r="B19079" i="1"/>
  <c r="B19078" i="1"/>
  <c r="B19077" i="1"/>
  <c r="B19076" i="1"/>
  <c r="B19075" i="1"/>
  <c r="B19074" i="1"/>
  <c r="B19073" i="1"/>
  <c r="B19072" i="1"/>
  <c r="B19071" i="1"/>
  <c r="B19070" i="1"/>
  <c r="B19069" i="1"/>
  <c r="B19068" i="1"/>
  <c r="B19067" i="1"/>
  <c r="B19066" i="1"/>
  <c r="B19065" i="1"/>
  <c r="B19064" i="1"/>
  <c r="B19063" i="1"/>
  <c r="B19062" i="1"/>
  <c r="B19061" i="1"/>
  <c r="B19060" i="1"/>
  <c r="B19059" i="1"/>
  <c r="B19058" i="1"/>
  <c r="B19057" i="1"/>
  <c r="B19056" i="1"/>
  <c r="B19055" i="1"/>
  <c r="B19054" i="1"/>
  <c r="B19053" i="1"/>
  <c r="B19052" i="1"/>
  <c r="B19051" i="1"/>
  <c r="B19050" i="1"/>
  <c r="B19049" i="1"/>
  <c r="B19048" i="1"/>
  <c r="B19047" i="1"/>
  <c r="B19046" i="1"/>
  <c r="B19045" i="1"/>
  <c r="B19044" i="1"/>
  <c r="B19043" i="1"/>
  <c r="B19042" i="1"/>
  <c r="B19041" i="1"/>
  <c r="B19040" i="1"/>
  <c r="B19039" i="1"/>
  <c r="B19038" i="1"/>
  <c r="B19037" i="1"/>
  <c r="B19036" i="1"/>
  <c r="B19035" i="1"/>
  <c r="B19034" i="1"/>
  <c r="B19033" i="1"/>
  <c r="B19032" i="1"/>
  <c r="B19031" i="1"/>
  <c r="B19030" i="1"/>
  <c r="B19029" i="1"/>
  <c r="B19028" i="1"/>
  <c r="B19027" i="1"/>
  <c r="B19026" i="1"/>
  <c r="B19025" i="1"/>
  <c r="B19024" i="1"/>
  <c r="B19023" i="1"/>
  <c r="B19022" i="1"/>
  <c r="B19021" i="1"/>
  <c r="B19020" i="1"/>
  <c r="B19019" i="1"/>
  <c r="B19018" i="1"/>
  <c r="B19017" i="1"/>
  <c r="B19016" i="1"/>
  <c r="B19015" i="1"/>
  <c r="B19014" i="1"/>
  <c r="B19013" i="1"/>
  <c r="B19012" i="1"/>
  <c r="B19011" i="1"/>
  <c r="B19010" i="1"/>
  <c r="B19009" i="1"/>
  <c r="B19008" i="1"/>
  <c r="B19007" i="1"/>
  <c r="B19006" i="1"/>
  <c r="B19005" i="1"/>
  <c r="B19004" i="1"/>
  <c r="B19003" i="1"/>
  <c r="B19002" i="1"/>
  <c r="B19001" i="1"/>
  <c r="B19000" i="1"/>
  <c r="B18999" i="1"/>
  <c r="B18998" i="1"/>
  <c r="B18997" i="1"/>
  <c r="B18996" i="1"/>
  <c r="B18995" i="1"/>
  <c r="B18994" i="1"/>
  <c r="B18993" i="1"/>
  <c r="B18992" i="1"/>
  <c r="B18991" i="1"/>
  <c r="B18990" i="1"/>
  <c r="B18989" i="1"/>
  <c r="B18988" i="1"/>
  <c r="B18987" i="1"/>
  <c r="B18986" i="1"/>
  <c r="B18985" i="1"/>
  <c r="B18984" i="1"/>
  <c r="B18983" i="1"/>
  <c r="B18982" i="1"/>
  <c r="B18981" i="1"/>
  <c r="B18980" i="1"/>
  <c r="B18979" i="1"/>
  <c r="B18978" i="1"/>
  <c r="B18977" i="1"/>
  <c r="B18976" i="1"/>
  <c r="B18975" i="1"/>
  <c r="B18974" i="1"/>
  <c r="B18973" i="1"/>
  <c r="B18972" i="1"/>
  <c r="B18971" i="1"/>
  <c r="B18970" i="1"/>
  <c r="B18969" i="1"/>
  <c r="B18968" i="1"/>
  <c r="B18967" i="1"/>
  <c r="B18966" i="1"/>
  <c r="B18965" i="1"/>
  <c r="B18964" i="1"/>
  <c r="B18963" i="1"/>
  <c r="B18962" i="1"/>
  <c r="B18961" i="1"/>
  <c r="B18960" i="1"/>
  <c r="B18959" i="1"/>
  <c r="B18958" i="1"/>
  <c r="B18957" i="1"/>
  <c r="B18956" i="1"/>
  <c r="B18955" i="1"/>
  <c r="B18954" i="1"/>
  <c r="B18953" i="1"/>
  <c r="B18952" i="1"/>
  <c r="B18951" i="1"/>
  <c r="B18950" i="1"/>
  <c r="B18949" i="1"/>
  <c r="B18948" i="1"/>
  <c r="B18947" i="1"/>
  <c r="B18946" i="1"/>
  <c r="B18945" i="1"/>
  <c r="B18944" i="1"/>
  <c r="B18943" i="1"/>
  <c r="B18942" i="1"/>
  <c r="B18941" i="1"/>
  <c r="B18940" i="1"/>
  <c r="B18939" i="1"/>
  <c r="B18938" i="1"/>
  <c r="B18937" i="1"/>
  <c r="B18936" i="1"/>
  <c r="B18935" i="1"/>
  <c r="B18934" i="1"/>
  <c r="B18933" i="1"/>
  <c r="B18932" i="1"/>
  <c r="B18931" i="1"/>
  <c r="B18930" i="1"/>
  <c r="B18929" i="1"/>
  <c r="B18928" i="1"/>
  <c r="B18927" i="1"/>
  <c r="B18926" i="1"/>
  <c r="B18925" i="1"/>
  <c r="B18924" i="1"/>
  <c r="B18923" i="1"/>
  <c r="B18922" i="1"/>
  <c r="B18921" i="1"/>
  <c r="B18920" i="1"/>
  <c r="B18919" i="1"/>
  <c r="B18918" i="1"/>
  <c r="B18917" i="1"/>
  <c r="B18916" i="1"/>
  <c r="B18915" i="1"/>
  <c r="B18914" i="1"/>
  <c r="B18913" i="1"/>
  <c r="B18912" i="1"/>
  <c r="B18911" i="1"/>
  <c r="B18910" i="1"/>
  <c r="B18909" i="1"/>
  <c r="B18908" i="1"/>
  <c r="B18907" i="1"/>
  <c r="B18906" i="1"/>
  <c r="B18905" i="1"/>
  <c r="B18904" i="1"/>
  <c r="B18903" i="1"/>
  <c r="B18902" i="1"/>
  <c r="B18901" i="1"/>
  <c r="B18900" i="1"/>
  <c r="B18899" i="1"/>
  <c r="B18898" i="1"/>
  <c r="B18897" i="1"/>
  <c r="B18896" i="1"/>
  <c r="B18895" i="1"/>
  <c r="B18894" i="1"/>
  <c r="B18893" i="1"/>
  <c r="B18892" i="1"/>
  <c r="B18891" i="1"/>
  <c r="B18890" i="1"/>
  <c r="B18889" i="1"/>
  <c r="B18888" i="1"/>
  <c r="B18887" i="1"/>
  <c r="B18886" i="1"/>
  <c r="B18885" i="1"/>
  <c r="B18884" i="1"/>
  <c r="B18883" i="1"/>
  <c r="B18882" i="1"/>
  <c r="B18881" i="1"/>
  <c r="B18880" i="1"/>
  <c r="B18879" i="1"/>
  <c r="B18878" i="1"/>
  <c r="B18877" i="1"/>
  <c r="B18876" i="1"/>
  <c r="B18875" i="1"/>
  <c r="B18874" i="1"/>
  <c r="B18873" i="1"/>
  <c r="B18872" i="1"/>
  <c r="B18871" i="1"/>
  <c r="B18870" i="1"/>
  <c r="B18869" i="1"/>
  <c r="B18868" i="1"/>
  <c r="B18867" i="1"/>
  <c r="B18866" i="1"/>
  <c r="B18865" i="1"/>
  <c r="B18864" i="1"/>
  <c r="B18863" i="1"/>
  <c r="B18862" i="1"/>
  <c r="B18861" i="1"/>
  <c r="B18860" i="1"/>
  <c r="B18859" i="1"/>
  <c r="B18858" i="1"/>
  <c r="B18857" i="1"/>
  <c r="B18856" i="1"/>
  <c r="B18855" i="1"/>
  <c r="B18854" i="1"/>
  <c r="B18853" i="1"/>
  <c r="B18852" i="1"/>
  <c r="B18851" i="1"/>
  <c r="B18850" i="1"/>
  <c r="B18849" i="1"/>
  <c r="B18848" i="1"/>
  <c r="B18847" i="1"/>
  <c r="B18846" i="1"/>
  <c r="B18845" i="1"/>
  <c r="B18844" i="1"/>
  <c r="B18843" i="1"/>
  <c r="B18842" i="1"/>
  <c r="B18841" i="1"/>
  <c r="B18840" i="1"/>
  <c r="B18839" i="1"/>
  <c r="B18838" i="1"/>
  <c r="B18837" i="1"/>
  <c r="B18836" i="1"/>
  <c r="B18835" i="1"/>
  <c r="B18834" i="1"/>
  <c r="B18833" i="1"/>
  <c r="B18832" i="1"/>
  <c r="B18831" i="1"/>
  <c r="B18830" i="1"/>
  <c r="B18829" i="1"/>
  <c r="B18828" i="1"/>
  <c r="B18827" i="1"/>
  <c r="B18826" i="1"/>
  <c r="B18825" i="1"/>
  <c r="B18824" i="1"/>
  <c r="B18823" i="1"/>
  <c r="B18822" i="1"/>
  <c r="B18821" i="1"/>
  <c r="B18820" i="1"/>
  <c r="B18819" i="1"/>
  <c r="B18818" i="1"/>
  <c r="B18817" i="1"/>
  <c r="B18816" i="1"/>
  <c r="B18815" i="1"/>
  <c r="B18814" i="1"/>
  <c r="B18813" i="1"/>
  <c r="B18812" i="1"/>
  <c r="B18811" i="1"/>
  <c r="B18810" i="1"/>
  <c r="B18809" i="1"/>
  <c r="B18808" i="1"/>
  <c r="B18807" i="1"/>
  <c r="B18806" i="1"/>
  <c r="B18805" i="1"/>
  <c r="B18804" i="1"/>
  <c r="B18803" i="1"/>
  <c r="B18802" i="1"/>
  <c r="B18801" i="1"/>
  <c r="B18800" i="1"/>
  <c r="B18799" i="1"/>
  <c r="B18798" i="1"/>
  <c r="B18797" i="1"/>
  <c r="B18796" i="1"/>
  <c r="B18795" i="1"/>
  <c r="B18794" i="1"/>
  <c r="B18793" i="1"/>
  <c r="B18792" i="1"/>
  <c r="B18791" i="1"/>
  <c r="B18790" i="1"/>
  <c r="B18789" i="1"/>
  <c r="B18788" i="1"/>
  <c r="B18787" i="1"/>
  <c r="B18786" i="1"/>
  <c r="B18785" i="1"/>
  <c r="B18784" i="1"/>
  <c r="B18783" i="1"/>
  <c r="B18782" i="1"/>
  <c r="B18781" i="1"/>
  <c r="B18780" i="1"/>
  <c r="B18779" i="1"/>
  <c r="B18778" i="1"/>
  <c r="B18777" i="1"/>
  <c r="B18776" i="1"/>
  <c r="B18775" i="1"/>
  <c r="B18774" i="1"/>
  <c r="B18773" i="1"/>
  <c r="B18772" i="1"/>
  <c r="B18771" i="1"/>
  <c r="B18770" i="1"/>
  <c r="B18769" i="1"/>
  <c r="B18768" i="1"/>
  <c r="B18767" i="1"/>
  <c r="B18766" i="1"/>
  <c r="B18765" i="1"/>
  <c r="B18764" i="1"/>
  <c r="B18763" i="1"/>
  <c r="B18762" i="1"/>
  <c r="B18761" i="1"/>
  <c r="B18760" i="1"/>
  <c r="B18759" i="1"/>
  <c r="B18758" i="1"/>
  <c r="B18757" i="1"/>
  <c r="B18756" i="1"/>
  <c r="B18755" i="1"/>
  <c r="B18754" i="1"/>
  <c r="B18753" i="1"/>
  <c r="B18752" i="1"/>
  <c r="B18751" i="1"/>
  <c r="B18750" i="1"/>
  <c r="B18749" i="1"/>
  <c r="B18748" i="1"/>
  <c r="B18747" i="1"/>
  <c r="B18746" i="1"/>
  <c r="B18745" i="1"/>
  <c r="B18744" i="1"/>
  <c r="B18743" i="1"/>
  <c r="B18742" i="1"/>
  <c r="B18741" i="1"/>
  <c r="B18740" i="1"/>
  <c r="B18739" i="1"/>
  <c r="B18738" i="1"/>
  <c r="B18737" i="1"/>
  <c r="B18736" i="1"/>
  <c r="B18735" i="1"/>
  <c r="B18734" i="1"/>
  <c r="B18733" i="1"/>
  <c r="B18732" i="1"/>
  <c r="B18731" i="1"/>
  <c r="B18730" i="1"/>
  <c r="B18729" i="1"/>
  <c r="B18728" i="1"/>
  <c r="B18727" i="1"/>
  <c r="B18726" i="1"/>
  <c r="B18725" i="1"/>
  <c r="B18724" i="1"/>
  <c r="B18723" i="1"/>
  <c r="B18722" i="1"/>
  <c r="B18721" i="1"/>
  <c r="B18720" i="1"/>
  <c r="B18719" i="1"/>
  <c r="B18718" i="1"/>
  <c r="B18717" i="1"/>
  <c r="B18716" i="1"/>
  <c r="B18715" i="1"/>
  <c r="B18714" i="1"/>
  <c r="B18713" i="1"/>
  <c r="B18712" i="1"/>
  <c r="B18711" i="1"/>
  <c r="B18710" i="1"/>
  <c r="B18709" i="1"/>
  <c r="B18708" i="1"/>
  <c r="B18707" i="1"/>
  <c r="B18706" i="1"/>
  <c r="B18705" i="1"/>
  <c r="B18704" i="1"/>
  <c r="B18703" i="1"/>
  <c r="B18702" i="1"/>
  <c r="B18701" i="1"/>
  <c r="B18700" i="1"/>
  <c r="B18699" i="1"/>
  <c r="B18698" i="1"/>
  <c r="B18697" i="1"/>
  <c r="B18696" i="1"/>
  <c r="B18695" i="1"/>
  <c r="B18694" i="1"/>
  <c r="B18693" i="1"/>
  <c r="B18692" i="1"/>
  <c r="B18691" i="1"/>
  <c r="B18690" i="1"/>
  <c r="B18689" i="1"/>
  <c r="B18688" i="1"/>
  <c r="B18687" i="1"/>
  <c r="B18686" i="1"/>
  <c r="B18685" i="1"/>
  <c r="B18684" i="1"/>
  <c r="B18683" i="1"/>
  <c r="B18682" i="1"/>
  <c r="B18681" i="1"/>
  <c r="B18680" i="1"/>
  <c r="B18679" i="1"/>
  <c r="B18678" i="1"/>
  <c r="B18677" i="1"/>
  <c r="B18676" i="1"/>
  <c r="B18675" i="1"/>
  <c r="B18674" i="1"/>
  <c r="B18673" i="1"/>
  <c r="B18672" i="1"/>
  <c r="B18671" i="1"/>
  <c r="B18670" i="1"/>
  <c r="B18669" i="1"/>
  <c r="B18668" i="1"/>
  <c r="B18667" i="1"/>
  <c r="B18666" i="1"/>
  <c r="B18665" i="1"/>
  <c r="B18664" i="1"/>
  <c r="B18663" i="1"/>
  <c r="B18662" i="1"/>
  <c r="B18661" i="1"/>
  <c r="B18660" i="1"/>
  <c r="B18659" i="1"/>
  <c r="B18658" i="1"/>
  <c r="B18657" i="1"/>
  <c r="B18656" i="1"/>
  <c r="B18655" i="1"/>
  <c r="B18654" i="1"/>
  <c r="B18653" i="1"/>
  <c r="B18652" i="1"/>
  <c r="B18651" i="1"/>
  <c r="B18650" i="1"/>
  <c r="B18649" i="1"/>
  <c r="B18648" i="1"/>
  <c r="B18647" i="1"/>
  <c r="B18646" i="1"/>
  <c r="B18645" i="1"/>
  <c r="B18644" i="1"/>
  <c r="B18643" i="1"/>
  <c r="B18642" i="1"/>
  <c r="B18641" i="1"/>
  <c r="B18640" i="1"/>
  <c r="B18639" i="1"/>
  <c r="B18638" i="1"/>
  <c r="B18637" i="1"/>
  <c r="B18636" i="1"/>
  <c r="B18635" i="1"/>
  <c r="B18634" i="1"/>
  <c r="B18633" i="1"/>
  <c r="B18632" i="1"/>
  <c r="B18631" i="1"/>
  <c r="B18630" i="1"/>
  <c r="B18629" i="1"/>
  <c r="B18628" i="1"/>
  <c r="B18627" i="1"/>
  <c r="B18626" i="1"/>
  <c r="B18625" i="1"/>
  <c r="B18624" i="1"/>
  <c r="B18623" i="1"/>
  <c r="B18622" i="1"/>
  <c r="B18621" i="1"/>
  <c r="B18620" i="1"/>
  <c r="B18619" i="1"/>
  <c r="B18618" i="1"/>
  <c r="B18617" i="1"/>
  <c r="B18616" i="1"/>
  <c r="B18615" i="1"/>
  <c r="B18614" i="1"/>
  <c r="B18613" i="1"/>
  <c r="B18612" i="1"/>
  <c r="B18611" i="1"/>
  <c r="B18610" i="1"/>
  <c r="B18609" i="1"/>
  <c r="B18608" i="1"/>
  <c r="B18607" i="1"/>
  <c r="B18606" i="1"/>
  <c r="B18605" i="1"/>
  <c r="B18604" i="1"/>
  <c r="B18603" i="1"/>
  <c r="B18602" i="1"/>
  <c r="B18601" i="1"/>
  <c r="B18600" i="1"/>
  <c r="B18599" i="1"/>
  <c r="B18598" i="1"/>
  <c r="B18597" i="1"/>
  <c r="B18596" i="1"/>
  <c r="B18595" i="1"/>
  <c r="B18594" i="1"/>
  <c r="B18593" i="1"/>
  <c r="B18592" i="1"/>
  <c r="B18591" i="1"/>
  <c r="B18590" i="1"/>
  <c r="B18589" i="1"/>
  <c r="B18588" i="1"/>
  <c r="B18587" i="1"/>
  <c r="B18586" i="1"/>
  <c r="B18585" i="1"/>
  <c r="B18584" i="1"/>
  <c r="B18583" i="1"/>
  <c r="B18582" i="1"/>
  <c r="B18581" i="1"/>
  <c r="B18580" i="1"/>
  <c r="B18579" i="1"/>
  <c r="B18578" i="1"/>
  <c r="B18577" i="1"/>
  <c r="B18576" i="1"/>
  <c r="B18575" i="1"/>
  <c r="B18574" i="1"/>
  <c r="B18573" i="1"/>
  <c r="B18572" i="1"/>
  <c r="B18571" i="1"/>
  <c r="B18570" i="1"/>
  <c r="B18569" i="1"/>
  <c r="B18568" i="1"/>
  <c r="B18567" i="1"/>
  <c r="B18566" i="1"/>
  <c r="B18565" i="1"/>
  <c r="B18564" i="1"/>
  <c r="B18563" i="1"/>
  <c r="B18562" i="1"/>
  <c r="B18561" i="1"/>
  <c r="B18560" i="1"/>
  <c r="B18559" i="1"/>
  <c r="B18558" i="1"/>
  <c r="B18557" i="1"/>
  <c r="B18556" i="1"/>
  <c r="B18555" i="1"/>
  <c r="B18554" i="1"/>
  <c r="B18553" i="1"/>
  <c r="B18552" i="1"/>
  <c r="B18551" i="1"/>
  <c r="B18550" i="1"/>
  <c r="B18549" i="1"/>
  <c r="B18548" i="1"/>
  <c r="B18547" i="1"/>
  <c r="B18546" i="1"/>
  <c r="B18545" i="1"/>
  <c r="B18544" i="1"/>
  <c r="B18543" i="1"/>
  <c r="B18542" i="1"/>
  <c r="B18541" i="1"/>
  <c r="B18540" i="1"/>
  <c r="B18539" i="1"/>
  <c r="B18538" i="1"/>
  <c r="B18537" i="1"/>
  <c r="B18536" i="1"/>
  <c r="B18535" i="1"/>
  <c r="B18534" i="1"/>
  <c r="B18533" i="1"/>
  <c r="B18532" i="1"/>
  <c r="B18531" i="1"/>
  <c r="B18530" i="1"/>
  <c r="B18529" i="1"/>
  <c r="B18528" i="1"/>
  <c r="B18527" i="1"/>
  <c r="B18526" i="1"/>
  <c r="B18525" i="1"/>
  <c r="B18524" i="1"/>
  <c r="B18523" i="1"/>
  <c r="B18522" i="1"/>
  <c r="B18521" i="1"/>
  <c r="B18520" i="1"/>
  <c r="B18519" i="1"/>
  <c r="B18518" i="1"/>
  <c r="B18517" i="1"/>
  <c r="B18516" i="1"/>
  <c r="B18515" i="1"/>
  <c r="B18514" i="1"/>
  <c r="B18513" i="1"/>
  <c r="B18512" i="1"/>
  <c r="B18511" i="1"/>
  <c r="B18510" i="1"/>
  <c r="B18509" i="1"/>
  <c r="B18508" i="1"/>
  <c r="B18507" i="1"/>
  <c r="B18506" i="1"/>
  <c r="B18505" i="1"/>
  <c r="B18504" i="1"/>
  <c r="B18503" i="1"/>
  <c r="B18502" i="1"/>
  <c r="B18501" i="1"/>
  <c r="B18500" i="1"/>
  <c r="B18499" i="1"/>
  <c r="B18498" i="1"/>
  <c r="B18497" i="1"/>
  <c r="B18496" i="1"/>
  <c r="B18495" i="1"/>
  <c r="B18494" i="1"/>
  <c r="B18493" i="1"/>
  <c r="B18492" i="1"/>
  <c r="B18491" i="1"/>
  <c r="B18490" i="1"/>
  <c r="B18489" i="1"/>
  <c r="B18488" i="1"/>
  <c r="B18487" i="1"/>
  <c r="B18486" i="1"/>
  <c r="B18485" i="1"/>
  <c r="B18484" i="1"/>
  <c r="B18483" i="1"/>
  <c r="B18482" i="1"/>
  <c r="B18481" i="1"/>
  <c r="B18480" i="1"/>
  <c r="B18479" i="1"/>
  <c r="B18478" i="1"/>
  <c r="B18477" i="1"/>
  <c r="B18476" i="1"/>
  <c r="B18475" i="1"/>
  <c r="B18474" i="1"/>
  <c r="B18473" i="1"/>
  <c r="B18472" i="1"/>
  <c r="B18471" i="1"/>
  <c r="B18470" i="1"/>
  <c r="B18469" i="1"/>
  <c r="B18468" i="1"/>
  <c r="B18467" i="1"/>
  <c r="B18466" i="1"/>
  <c r="B18465" i="1"/>
  <c r="B18464" i="1"/>
  <c r="B18463" i="1"/>
  <c r="B18462" i="1"/>
  <c r="B18461" i="1"/>
  <c r="B18460" i="1"/>
  <c r="B18459" i="1"/>
  <c r="B18458" i="1"/>
  <c r="B18457" i="1"/>
  <c r="B18456" i="1"/>
  <c r="B18455" i="1"/>
  <c r="B18454" i="1"/>
  <c r="B18453" i="1"/>
  <c r="B18452" i="1"/>
  <c r="B18451" i="1"/>
  <c r="B18450" i="1"/>
  <c r="B18449" i="1"/>
  <c r="B18448" i="1"/>
  <c r="B18447" i="1"/>
  <c r="B18446" i="1"/>
  <c r="B18445" i="1"/>
  <c r="B18444" i="1"/>
  <c r="B18443" i="1"/>
  <c r="B18442" i="1"/>
  <c r="B18441" i="1"/>
  <c r="B18440" i="1"/>
  <c r="B18439" i="1"/>
  <c r="B18438" i="1"/>
  <c r="B18437" i="1"/>
  <c r="B18436" i="1"/>
  <c r="B18435" i="1"/>
  <c r="B18434" i="1"/>
  <c r="B18433" i="1"/>
  <c r="B18432" i="1"/>
  <c r="B18431" i="1"/>
  <c r="B18430" i="1"/>
  <c r="B18429" i="1"/>
  <c r="B18428" i="1"/>
  <c r="B18427" i="1"/>
  <c r="B18426" i="1"/>
  <c r="B18425" i="1"/>
  <c r="B18424" i="1"/>
  <c r="B18423" i="1"/>
  <c r="B18422" i="1"/>
  <c r="B18421" i="1"/>
  <c r="B18420" i="1"/>
  <c r="B18419" i="1"/>
  <c r="B18418" i="1"/>
  <c r="B18417" i="1"/>
  <c r="B18416" i="1"/>
  <c r="B18415" i="1"/>
  <c r="B18414" i="1"/>
  <c r="B18413" i="1"/>
  <c r="B18412" i="1"/>
  <c r="B18411" i="1"/>
  <c r="B18410" i="1"/>
  <c r="B18409" i="1"/>
  <c r="B18408" i="1"/>
  <c r="B18407" i="1"/>
  <c r="B18406" i="1"/>
  <c r="B18405" i="1"/>
  <c r="B18404" i="1"/>
  <c r="B18403" i="1"/>
  <c r="B18402" i="1"/>
  <c r="B18401" i="1"/>
  <c r="B18400" i="1"/>
  <c r="B18399" i="1"/>
  <c r="B18398" i="1"/>
  <c r="B18397" i="1"/>
  <c r="B18396" i="1"/>
  <c r="B18395" i="1"/>
  <c r="B18394" i="1"/>
  <c r="B18393" i="1"/>
  <c r="B18392" i="1"/>
  <c r="B18391" i="1"/>
  <c r="B18390" i="1"/>
  <c r="B18389" i="1"/>
  <c r="B18388" i="1"/>
  <c r="B18387" i="1"/>
  <c r="B18386" i="1"/>
  <c r="B18385" i="1"/>
  <c r="B18384" i="1"/>
  <c r="B18383" i="1"/>
  <c r="B18382" i="1"/>
  <c r="B18381" i="1"/>
  <c r="B18380" i="1"/>
  <c r="B18379" i="1"/>
  <c r="B18378" i="1"/>
  <c r="B18377" i="1"/>
  <c r="B18376" i="1"/>
  <c r="B18375" i="1"/>
  <c r="B18374" i="1"/>
  <c r="B18373" i="1"/>
  <c r="B18372" i="1"/>
  <c r="B18371" i="1"/>
  <c r="B18370" i="1"/>
  <c r="B18369" i="1"/>
  <c r="B18368" i="1"/>
  <c r="B18367" i="1"/>
  <c r="B18366" i="1"/>
  <c r="B18365" i="1"/>
  <c r="B18364" i="1"/>
  <c r="B18363" i="1"/>
  <c r="B18362" i="1"/>
  <c r="B18361" i="1"/>
  <c r="B18360" i="1"/>
  <c r="B18359" i="1"/>
  <c r="B18358" i="1"/>
  <c r="B18357" i="1"/>
  <c r="B18356" i="1"/>
  <c r="B18355" i="1"/>
  <c r="B18354" i="1"/>
  <c r="B18353" i="1"/>
  <c r="B18352" i="1"/>
  <c r="B18351" i="1"/>
  <c r="B18350" i="1"/>
  <c r="B18349" i="1"/>
  <c r="B18348" i="1"/>
  <c r="B18347" i="1"/>
  <c r="B18346" i="1"/>
  <c r="B18345" i="1"/>
  <c r="B18344" i="1"/>
  <c r="B18343" i="1"/>
  <c r="B18342" i="1"/>
  <c r="B18341" i="1"/>
  <c r="B18340" i="1"/>
  <c r="B18339" i="1"/>
  <c r="B18338" i="1"/>
  <c r="B18337" i="1"/>
  <c r="B18336" i="1"/>
  <c r="B18335" i="1"/>
  <c r="B18334" i="1"/>
  <c r="B18333" i="1"/>
  <c r="B18332" i="1"/>
  <c r="B18331" i="1"/>
  <c r="B18330" i="1"/>
  <c r="B18329" i="1"/>
  <c r="B18328" i="1"/>
  <c r="B18327" i="1"/>
  <c r="B18326" i="1"/>
  <c r="B18325" i="1"/>
  <c r="B18324" i="1"/>
  <c r="B18323" i="1"/>
  <c r="B18322" i="1"/>
  <c r="B18321" i="1"/>
  <c r="B18320" i="1"/>
  <c r="B18319" i="1"/>
  <c r="B18318" i="1"/>
  <c r="B18317" i="1"/>
  <c r="B18316" i="1"/>
  <c r="B18315" i="1"/>
  <c r="B18314" i="1"/>
  <c r="B18313" i="1"/>
  <c r="B18312" i="1"/>
  <c r="B18311" i="1"/>
  <c r="B18310" i="1"/>
  <c r="B18309" i="1"/>
  <c r="B18308" i="1"/>
  <c r="B18307" i="1"/>
  <c r="B18306" i="1"/>
  <c r="B18305" i="1"/>
  <c r="B18304" i="1"/>
  <c r="B18303" i="1"/>
  <c r="B18302" i="1"/>
  <c r="B18301" i="1"/>
  <c r="B18300" i="1"/>
  <c r="B18299" i="1"/>
  <c r="B18298" i="1"/>
  <c r="B18297" i="1"/>
  <c r="B18296" i="1"/>
  <c r="B18295" i="1"/>
  <c r="B18294" i="1"/>
  <c r="B18293" i="1"/>
  <c r="B18292" i="1"/>
  <c r="B18291" i="1"/>
  <c r="B18290" i="1"/>
  <c r="B18289" i="1"/>
  <c r="B18288" i="1"/>
  <c r="B18287" i="1"/>
  <c r="B18286" i="1"/>
  <c r="B18285" i="1"/>
  <c r="B18284" i="1"/>
  <c r="B18283" i="1"/>
  <c r="B18282" i="1"/>
  <c r="B18281" i="1"/>
  <c r="B18280" i="1"/>
  <c r="B18279" i="1"/>
  <c r="B18278" i="1"/>
  <c r="B18277" i="1"/>
  <c r="B18276" i="1"/>
  <c r="B18275" i="1"/>
  <c r="B18274" i="1"/>
  <c r="B18273" i="1"/>
  <c r="B18272" i="1"/>
  <c r="B18271" i="1"/>
  <c r="B18270" i="1"/>
  <c r="B18269" i="1"/>
  <c r="B18268" i="1"/>
  <c r="B18267" i="1"/>
  <c r="B18266" i="1"/>
  <c r="B18265" i="1"/>
  <c r="B18264" i="1"/>
  <c r="B18263" i="1"/>
  <c r="B18262" i="1"/>
  <c r="B18261" i="1"/>
  <c r="B18260" i="1"/>
  <c r="B18259" i="1"/>
  <c r="B18258" i="1"/>
  <c r="B18257" i="1"/>
  <c r="B18256" i="1"/>
  <c r="B18255" i="1"/>
  <c r="B18254" i="1"/>
  <c r="B18253" i="1"/>
  <c r="B18252" i="1"/>
  <c r="B18251" i="1"/>
  <c r="B18250" i="1"/>
  <c r="B18249" i="1"/>
  <c r="B18248" i="1"/>
  <c r="B18247" i="1"/>
  <c r="B18246" i="1"/>
  <c r="B18245" i="1"/>
  <c r="B18244" i="1"/>
  <c r="B18243" i="1"/>
  <c r="B18242" i="1"/>
  <c r="B18241" i="1"/>
  <c r="B18240" i="1"/>
  <c r="B18239" i="1"/>
  <c r="B18238" i="1"/>
  <c r="B18237" i="1"/>
  <c r="B18236" i="1"/>
  <c r="B18235" i="1"/>
  <c r="B18234" i="1"/>
  <c r="B18233" i="1"/>
  <c r="B18232" i="1"/>
  <c r="B18231" i="1"/>
  <c r="B18230" i="1"/>
  <c r="B18229" i="1"/>
  <c r="B18228" i="1"/>
  <c r="B18227" i="1"/>
  <c r="B18226" i="1"/>
  <c r="B18225" i="1"/>
  <c r="B18224" i="1"/>
  <c r="B18223" i="1"/>
  <c r="B18222" i="1"/>
  <c r="B18221" i="1"/>
  <c r="B18220" i="1"/>
  <c r="B18219" i="1"/>
  <c r="B18218" i="1"/>
  <c r="B18217" i="1"/>
  <c r="B18216" i="1"/>
  <c r="B18215" i="1"/>
  <c r="B18214" i="1"/>
  <c r="B18213" i="1"/>
  <c r="B18212" i="1"/>
  <c r="B18211" i="1"/>
  <c r="B18210" i="1"/>
  <c r="B18209" i="1"/>
  <c r="B18208" i="1"/>
  <c r="B18207" i="1"/>
  <c r="B18206" i="1"/>
  <c r="B18205" i="1"/>
  <c r="B18204" i="1"/>
  <c r="B18203" i="1"/>
  <c r="B18202" i="1"/>
  <c r="B18201" i="1"/>
  <c r="B18200" i="1"/>
  <c r="B18199" i="1"/>
  <c r="B18198" i="1"/>
  <c r="B18197" i="1"/>
  <c r="B18196" i="1"/>
  <c r="B18195" i="1"/>
  <c r="B18194" i="1"/>
  <c r="B18193" i="1"/>
  <c r="B18192" i="1"/>
  <c r="B18191" i="1"/>
  <c r="B18190" i="1"/>
  <c r="B18189" i="1"/>
  <c r="B18188" i="1"/>
  <c r="B18187" i="1"/>
  <c r="B18186" i="1"/>
  <c r="B18185" i="1"/>
  <c r="B18184" i="1"/>
  <c r="B18183" i="1"/>
  <c r="B18182" i="1"/>
  <c r="B18181" i="1"/>
  <c r="B18180" i="1"/>
  <c r="B18179" i="1"/>
  <c r="B18178" i="1"/>
  <c r="B18177" i="1"/>
  <c r="B18176" i="1"/>
  <c r="B18175" i="1"/>
  <c r="B18174" i="1"/>
  <c r="B18173" i="1"/>
  <c r="B18172" i="1"/>
  <c r="B18171" i="1"/>
  <c r="B18170" i="1"/>
  <c r="B18169" i="1"/>
  <c r="B18168" i="1"/>
  <c r="B18167" i="1"/>
  <c r="B18166" i="1"/>
  <c r="B18165" i="1"/>
  <c r="B18164" i="1"/>
  <c r="B18163" i="1"/>
  <c r="B18162" i="1"/>
  <c r="B18161" i="1"/>
  <c r="B18160" i="1"/>
  <c r="B18159" i="1"/>
  <c r="B18158" i="1"/>
  <c r="B18157" i="1"/>
  <c r="B18156" i="1"/>
  <c r="B18155" i="1"/>
  <c r="B18154" i="1"/>
  <c r="B18153" i="1"/>
  <c r="B18152" i="1"/>
  <c r="B18151" i="1"/>
  <c r="B18150" i="1"/>
  <c r="B18149" i="1"/>
  <c r="B18148" i="1"/>
  <c r="B18147" i="1"/>
  <c r="B18146" i="1"/>
  <c r="B18145" i="1"/>
  <c r="B18144" i="1"/>
  <c r="B18143" i="1"/>
  <c r="B18142" i="1"/>
  <c r="B18141" i="1"/>
  <c r="B18140" i="1"/>
  <c r="B18139" i="1"/>
  <c r="B18138" i="1"/>
  <c r="B18137" i="1"/>
  <c r="B18136" i="1"/>
  <c r="B18135" i="1"/>
  <c r="B18134" i="1"/>
  <c r="B18133" i="1"/>
  <c r="B18132" i="1"/>
  <c r="B18131" i="1"/>
  <c r="B18130" i="1"/>
  <c r="B18129" i="1"/>
  <c r="B18128" i="1"/>
  <c r="B18127" i="1"/>
  <c r="B18126" i="1"/>
  <c r="B18125" i="1"/>
  <c r="B18124" i="1"/>
  <c r="B18123" i="1"/>
  <c r="B18122" i="1"/>
  <c r="B18121" i="1"/>
  <c r="B18120" i="1"/>
  <c r="B18119" i="1"/>
  <c r="B18118" i="1"/>
  <c r="B18117" i="1"/>
  <c r="B18116" i="1"/>
  <c r="B18115" i="1"/>
  <c r="B18114" i="1"/>
  <c r="B18113" i="1"/>
  <c r="B18112" i="1"/>
  <c r="B18111" i="1"/>
  <c r="B18110" i="1"/>
  <c r="B18109" i="1"/>
  <c r="B18108" i="1"/>
  <c r="B18107" i="1"/>
  <c r="B18106" i="1"/>
  <c r="B18105" i="1"/>
  <c r="B18104" i="1"/>
  <c r="B18103" i="1"/>
  <c r="B18102" i="1"/>
  <c r="B18101" i="1"/>
  <c r="B18100" i="1"/>
  <c r="B18099" i="1"/>
  <c r="B18098" i="1"/>
  <c r="B18097" i="1"/>
  <c r="B18096" i="1"/>
  <c r="B18095" i="1"/>
  <c r="B18094" i="1"/>
  <c r="B18093" i="1"/>
  <c r="B18092" i="1"/>
  <c r="B18091" i="1"/>
  <c r="B18090" i="1"/>
  <c r="B18089" i="1"/>
  <c r="B18088" i="1"/>
  <c r="B18087" i="1"/>
  <c r="B18086" i="1"/>
  <c r="B18085" i="1"/>
  <c r="B18084" i="1"/>
  <c r="B18083" i="1"/>
  <c r="B18082" i="1"/>
  <c r="B18081" i="1"/>
  <c r="B18080" i="1"/>
  <c r="B18079" i="1"/>
  <c r="B18078" i="1"/>
  <c r="B18077" i="1"/>
  <c r="B18076" i="1"/>
  <c r="B18075" i="1"/>
  <c r="B18074" i="1"/>
  <c r="B18073" i="1"/>
  <c r="B18072" i="1"/>
  <c r="B18071" i="1"/>
  <c r="B18070" i="1"/>
  <c r="B18069" i="1"/>
  <c r="B18068" i="1"/>
  <c r="B18067" i="1"/>
  <c r="B18066" i="1"/>
  <c r="B18065" i="1"/>
  <c r="B18064" i="1"/>
  <c r="B18063" i="1"/>
  <c r="B18062" i="1"/>
  <c r="B18061" i="1"/>
  <c r="B18060" i="1"/>
  <c r="B18059" i="1"/>
  <c r="B18058" i="1"/>
  <c r="B18057" i="1"/>
  <c r="B18056" i="1"/>
  <c r="B18055" i="1"/>
  <c r="B18054" i="1"/>
  <c r="B18053" i="1"/>
  <c r="B18052" i="1"/>
  <c r="B18051" i="1"/>
  <c r="B18050" i="1"/>
  <c r="B18049" i="1"/>
  <c r="B18048" i="1"/>
  <c r="B18047" i="1"/>
  <c r="B18046" i="1"/>
  <c r="B18045" i="1"/>
  <c r="B18044" i="1"/>
  <c r="B18043" i="1"/>
  <c r="B18042" i="1"/>
  <c r="B18041" i="1"/>
  <c r="B18040" i="1"/>
  <c r="B18039" i="1"/>
  <c r="B18038" i="1"/>
  <c r="B18037" i="1"/>
  <c r="B18036" i="1"/>
  <c r="B18035" i="1"/>
  <c r="B18034" i="1"/>
  <c r="B18033" i="1"/>
  <c r="B18032" i="1"/>
  <c r="B18031" i="1"/>
  <c r="B18030" i="1"/>
  <c r="B18029" i="1"/>
  <c r="B18028" i="1"/>
  <c r="B18027" i="1"/>
  <c r="B18026" i="1"/>
  <c r="B18025" i="1"/>
  <c r="B18024" i="1"/>
  <c r="B18023" i="1"/>
  <c r="B18022" i="1"/>
  <c r="B18021" i="1"/>
  <c r="B18020" i="1"/>
  <c r="B18019" i="1"/>
  <c r="B18018" i="1"/>
  <c r="B18017" i="1"/>
  <c r="B18016" i="1"/>
  <c r="B18015" i="1"/>
  <c r="B18014" i="1"/>
  <c r="B18013" i="1"/>
  <c r="B18012" i="1"/>
  <c r="B18011" i="1"/>
  <c r="B18010" i="1"/>
  <c r="B18009" i="1"/>
  <c r="B18008" i="1"/>
  <c r="B18007" i="1"/>
  <c r="B18006" i="1"/>
  <c r="B18005" i="1"/>
  <c r="B18004" i="1"/>
  <c r="B18003" i="1"/>
  <c r="B18002" i="1"/>
  <c r="B18001" i="1"/>
  <c r="B18000" i="1"/>
  <c r="B17999" i="1"/>
  <c r="B17998" i="1"/>
  <c r="B17997" i="1"/>
  <c r="B17996" i="1"/>
  <c r="B17995" i="1"/>
  <c r="B17994" i="1"/>
  <c r="B17993" i="1"/>
  <c r="B17992" i="1"/>
  <c r="B17991" i="1"/>
  <c r="B17990" i="1"/>
  <c r="B17989" i="1"/>
  <c r="B17988" i="1"/>
  <c r="B17987" i="1"/>
  <c r="B17986" i="1"/>
  <c r="B17985" i="1"/>
  <c r="B17984" i="1"/>
  <c r="B17983" i="1"/>
  <c r="B17982" i="1"/>
  <c r="B17981" i="1"/>
  <c r="B17980" i="1"/>
  <c r="B17979" i="1"/>
  <c r="B17978" i="1"/>
  <c r="B17977" i="1"/>
  <c r="B17976" i="1"/>
  <c r="B17975" i="1"/>
  <c r="B17974" i="1"/>
  <c r="B17973" i="1"/>
  <c r="B17972" i="1"/>
  <c r="B17971" i="1"/>
  <c r="B17970" i="1"/>
  <c r="B17969" i="1"/>
  <c r="B17968" i="1"/>
  <c r="B17967" i="1"/>
  <c r="B17966" i="1"/>
  <c r="B17965" i="1"/>
  <c r="B17964" i="1"/>
  <c r="B17963" i="1"/>
  <c r="B17962" i="1"/>
  <c r="B17961" i="1"/>
  <c r="B17960" i="1"/>
  <c r="B17959" i="1"/>
  <c r="B17958" i="1"/>
  <c r="B17957" i="1"/>
  <c r="B17956" i="1"/>
  <c r="B17955" i="1"/>
  <c r="B17954" i="1"/>
  <c r="B17953" i="1"/>
  <c r="B17952" i="1"/>
  <c r="B17951" i="1"/>
  <c r="B17950" i="1"/>
  <c r="B17949" i="1"/>
  <c r="B17948" i="1"/>
  <c r="B17947" i="1"/>
  <c r="B17946" i="1"/>
  <c r="B17945" i="1"/>
  <c r="B17944" i="1"/>
  <c r="B17943" i="1"/>
  <c r="B17942" i="1"/>
  <c r="B17941" i="1"/>
  <c r="B17940" i="1"/>
  <c r="B17939" i="1"/>
  <c r="B17938" i="1"/>
  <c r="B17937" i="1"/>
  <c r="B17936" i="1"/>
  <c r="B17935" i="1"/>
  <c r="B17934" i="1"/>
  <c r="B17933" i="1"/>
  <c r="B17932" i="1"/>
  <c r="B17931" i="1"/>
  <c r="B17930" i="1"/>
  <c r="B17929" i="1"/>
  <c r="B17928" i="1"/>
  <c r="B17927" i="1"/>
  <c r="B17926" i="1"/>
  <c r="B17925" i="1"/>
  <c r="B17924" i="1"/>
  <c r="B17923" i="1"/>
  <c r="B17922" i="1"/>
  <c r="B17921" i="1"/>
  <c r="B17920" i="1"/>
  <c r="B17919" i="1"/>
  <c r="B17918" i="1"/>
  <c r="B17917" i="1"/>
  <c r="B17916" i="1"/>
  <c r="B17915" i="1"/>
  <c r="B17914" i="1"/>
  <c r="B17913" i="1"/>
  <c r="B17912" i="1"/>
  <c r="B17911" i="1"/>
  <c r="B17910" i="1"/>
  <c r="B17909" i="1"/>
  <c r="B17908" i="1"/>
  <c r="B17907" i="1"/>
  <c r="B17906" i="1"/>
  <c r="B17905" i="1"/>
  <c r="B17904" i="1"/>
  <c r="B17903" i="1"/>
  <c r="B17902" i="1"/>
  <c r="B17901" i="1"/>
  <c r="B17900" i="1"/>
  <c r="B17899" i="1"/>
  <c r="B17898" i="1"/>
  <c r="B17897" i="1"/>
  <c r="B17896" i="1"/>
  <c r="B17895" i="1"/>
  <c r="B17894" i="1"/>
  <c r="B17893" i="1"/>
  <c r="B17892" i="1"/>
  <c r="B17891" i="1"/>
  <c r="B17890" i="1"/>
  <c r="B17889" i="1"/>
  <c r="B17888" i="1"/>
  <c r="B17887" i="1"/>
  <c r="B17886" i="1"/>
  <c r="B17885" i="1"/>
  <c r="B17884" i="1"/>
  <c r="B17883" i="1"/>
  <c r="B17882" i="1"/>
  <c r="B17881" i="1"/>
  <c r="B17880" i="1"/>
  <c r="B17879" i="1"/>
  <c r="B17878" i="1"/>
  <c r="B17877" i="1"/>
  <c r="B17876" i="1"/>
  <c r="B17875" i="1"/>
  <c r="B17874" i="1"/>
  <c r="B17873" i="1"/>
  <c r="B17872" i="1"/>
  <c r="B17871" i="1"/>
  <c r="B17870" i="1"/>
  <c r="B17869" i="1"/>
  <c r="B17868" i="1"/>
  <c r="B17867" i="1"/>
  <c r="B17866" i="1"/>
  <c r="B17865" i="1"/>
  <c r="B17864" i="1"/>
  <c r="B17863" i="1"/>
  <c r="B17862" i="1"/>
  <c r="B17861" i="1"/>
  <c r="B17860" i="1"/>
  <c r="B17859" i="1"/>
  <c r="B17858" i="1"/>
  <c r="B17857" i="1"/>
  <c r="B17856" i="1"/>
  <c r="B17855" i="1"/>
  <c r="B17854" i="1"/>
  <c r="B17853" i="1"/>
  <c r="B17852" i="1"/>
  <c r="B17851" i="1"/>
  <c r="B17850" i="1"/>
  <c r="B17849" i="1"/>
  <c r="B17848" i="1"/>
  <c r="B17847" i="1"/>
  <c r="B17846" i="1"/>
  <c r="B17845" i="1"/>
  <c r="B17844" i="1"/>
  <c r="B17843" i="1"/>
  <c r="B17842" i="1"/>
  <c r="B17841" i="1"/>
  <c r="B17840" i="1"/>
  <c r="B17839" i="1"/>
  <c r="B17838" i="1"/>
  <c r="B17837" i="1"/>
  <c r="B17836" i="1"/>
  <c r="B17835" i="1"/>
  <c r="B17834" i="1"/>
  <c r="B17833" i="1"/>
  <c r="B17832" i="1"/>
  <c r="B17831" i="1"/>
  <c r="B17830" i="1"/>
  <c r="B17829" i="1"/>
  <c r="B17828" i="1"/>
  <c r="B17827" i="1"/>
  <c r="B17826" i="1"/>
  <c r="B17825" i="1"/>
  <c r="B17824" i="1"/>
  <c r="B17823" i="1"/>
  <c r="B17822" i="1"/>
  <c r="B17821" i="1"/>
  <c r="B17820" i="1"/>
  <c r="B17819" i="1"/>
  <c r="B17818" i="1"/>
  <c r="B17817" i="1"/>
  <c r="B17816" i="1"/>
  <c r="B17815" i="1"/>
  <c r="B17814" i="1"/>
  <c r="B17813" i="1"/>
  <c r="B17812" i="1"/>
  <c r="B17811" i="1"/>
  <c r="B17810" i="1"/>
  <c r="B17809" i="1"/>
  <c r="B17808" i="1"/>
  <c r="B17807" i="1"/>
  <c r="B17806" i="1"/>
  <c r="B17805" i="1"/>
  <c r="B17804" i="1"/>
  <c r="B17803" i="1"/>
  <c r="B17802" i="1"/>
  <c r="B17801" i="1"/>
  <c r="B17800" i="1"/>
  <c r="B17799" i="1"/>
  <c r="B17798" i="1"/>
  <c r="B17797" i="1"/>
  <c r="B17796" i="1"/>
  <c r="B17795" i="1"/>
  <c r="B17794" i="1"/>
  <c r="B17793" i="1"/>
  <c r="B17792" i="1"/>
  <c r="B17791" i="1"/>
  <c r="B17790" i="1"/>
  <c r="B17789" i="1"/>
  <c r="B17788" i="1"/>
  <c r="B17787" i="1"/>
  <c r="B17786" i="1"/>
  <c r="B17785" i="1"/>
  <c r="B17784" i="1"/>
  <c r="B17783" i="1"/>
  <c r="B17782" i="1"/>
  <c r="B17781" i="1"/>
  <c r="B17780" i="1"/>
  <c r="B17779" i="1"/>
  <c r="B17778" i="1"/>
  <c r="B17777" i="1"/>
  <c r="B17776" i="1"/>
  <c r="B17775" i="1"/>
  <c r="B17774" i="1"/>
  <c r="B17773" i="1"/>
  <c r="B17772" i="1"/>
  <c r="B17771" i="1"/>
  <c r="B17770" i="1"/>
  <c r="B17769" i="1"/>
  <c r="B17768" i="1"/>
  <c r="B17767" i="1"/>
  <c r="B17766" i="1"/>
  <c r="B17765" i="1"/>
  <c r="B17764" i="1"/>
  <c r="B17763" i="1"/>
  <c r="B17762" i="1"/>
  <c r="B17761" i="1"/>
  <c r="B17760" i="1"/>
  <c r="B17759" i="1"/>
  <c r="B17758" i="1"/>
  <c r="B17757" i="1"/>
  <c r="B17756" i="1"/>
  <c r="B17755" i="1"/>
  <c r="B17754" i="1"/>
  <c r="B17753" i="1"/>
  <c r="B17752" i="1"/>
  <c r="B17751" i="1"/>
  <c r="B17750" i="1"/>
  <c r="B17749" i="1"/>
  <c r="B17748" i="1"/>
  <c r="B17747" i="1"/>
  <c r="B17746" i="1"/>
  <c r="B17745" i="1"/>
  <c r="B17744" i="1"/>
  <c r="B17743" i="1"/>
  <c r="B17742" i="1"/>
  <c r="B17741" i="1"/>
  <c r="B17740" i="1"/>
  <c r="B17739" i="1"/>
  <c r="B17738" i="1"/>
  <c r="B17737" i="1"/>
  <c r="B17736" i="1"/>
  <c r="B17735" i="1"/>
  <c r="B17734" i="1"/>
  <c r="B17733" i="1"/>
  <c r="B17732" i="1"/>
  <c r="B17731" i="1"/>
  <c r="B17730" i="1"/>
  <c r="B17729" i="1"/>
  <c r="B17728" i="1"/>
  <c r="B17727" i="1"/>
  <c r="B17726" i="1"/>
  <c r="B17725" i="1"/>
  <c r="B17724" i="1"/>
  <c r="B17723" i="1"/>
  <c r="B17722" i="1"/>
  <c r="B17721" i="1"/>
  <c r="B17720" i="1"/>
  <c r="B17719" i="1"/>
  <c r="B17718" i="1"/>
  <c r="B17717" i="1"/>
  <c r="B17716" i="1"/>
  <c r="B17715" i="1"/>
  <c r="B17714" i="1"/>
  <c r="B17713" i="1"/>
  <c r="B17712" i="1"/>
  <c r="B17711" i="1"/>
  <c r="B17710" i="1"/>
  <c r="B17709" i="1"/>
  <c r="B17708" i="1"/>
  <c r="B17707" i="1"/>
  <c r="B17706" i="1"/>
  <c r="B17705" i="1"/>
  <c r="B17704" i="1"/>
  <c r="B17703" i="1"/>
  <c r="B17702" i="1"/>
  <c r="B17701" i="1"/>
  <c r="B17700" i="1"/>
  <c r="B17699" i="1"/>
  <c r="B17698" i="1"/>
  <c r="B17697" i="1"/>
  <c r="B17696" i="1"/>
  <c r="B17695" i="1"/>
  <c r="B17694" i="1"/>
  <c r="B17693" i="1"/>
  <c r="B17692" i="1"/>
  <c r="B17691" i="1"/>
  <c r="B17690" i="1"/>
  <c r="B17689" i="1"/>
  <c r="B17688" i="1"/>
  <c r="B17687" i="1"/>
  <c r="B17686" i="1"/>
  <c r="B17685" i="1"/>
  <c r="B17684" i="1"/>
  <c r="B17683" i="1"/>
  <c r="B17682" i="1"/>
  <c r="B17681" i="1"/>
  <c r="B17680" i="1"/>
  <c r="B17679" i="1"/>
  <c r="B17678" i="1"/>
  <c r="B17677" i="1"/>
  <c r="B17676" i="1"/>
  <c r="B17675" i="1"/>
  <c r="B17674" i="1"/>
  <c r="B17673" i="1"/>
  <c r="B17672" i="1"/>
  <c r="B17671" i="1"/>
  <c r="B17670" i="1"/>
  <c r="B17669" i="1"/>
  <c r="B17668" i="1"/>
  <c r="B17667" i="1"/>
  <c r="B17666" i="1"/>
  <c r="B17665" i="1"/>
  <c r="B17664" i="1"/>
  <c r="B17663" i="1"/>
  <c r="B17662" i="1"/>
  <c r="B17661" i="1"/>
  <c r="B17660" i="1"/>
  <c r="B17659" i="1"/>
  <c r="B17658" i="1"/>
  <c r="B17657" i="1"/>
  <c r="B17656" i="1"/>
  <c r="B17655" i="1"/>
  <c r="B17654" i="1"/>
  <c r="B17653" i="1"/>
  <c r="B17652" i="1"/>
  <c r="B17651" i="1"/>
  <c r="B17650" i="1"/>
  <c r="B17649" i="1"/>
  <c r="B17648" i="1"/>
  <c r="B17647" i="1"/>
  <c r="B17646" i="1"/>
  <c r="B17645" i="1"/>
  <c r="B17644" i="1"/>
  <c r="B17643" i="1"/>
  <c r="B17642" i="1"/>
  <c r="B17641" i="1"/>
  <c r="B17640" i="1"/>
  <c r="B17639" i="1"/>
  <c r="B17638" i="1"/>
  <c r="B17637" i="1"/>
  <c r="B17636" i="1"/>
  <c r="B17635" i="1"/>
  <c r="B17634" i="1"/>
  <c r="B17633" i="1"/>
  <c r="B17632" i="1"/>
  <c r="B17631" i="1"/>
  <c r="B17630" i="1"/>
  <c r="B17629" i="1"/>
  <c r="B17628" i="1"/>
  <c r="B17627" i="1"/>
  <c r="B17626" i="1"/>
  <c r="B17625" i="1"/>
  <c r="B17624" i="1"/>
  <c r="B17623" i="1"/>
  <c r="B17622" i="1"/>
  <c r="B17621" i="1"/>
  <c r="B17620" i="1"/>
  <c r="B17619" i="1"/>
  <c r="B17618" i="1"/>
  <c r="B17617" i="1"/>
  <c r="B17616" i="1"/>
  <c r="B17615" i="1"/>
  <c r="B17614" i="1"/>
  <c r="B17613" i="1"/>
  <c r="B17612" i="1"/>
  <c r="B17611" i="1"/>
  <c r="B17610" i="1"/>
  <c r="B17609" i="1"/>
  <c r="B17608" i="1"/>
  <c r="B17607" i="1"/>
  <c r="B17606" i="1"/>
  <c r="B17605" i="1"/>
  <c r="B17604" i="1"/>
  <c r="B17603" i="1"/>
  <c r="B17602" i="1"/>
  <c r="B17601" i="1"/>
  <c r="B17600" i="1"/>
  <c r="B17599" i="1"/>
  <c r="B17598" i="1"/>
  <c r="B17597" i="1"/>
  <c r="B17596" i="1"/>
  <c r="B17595" i="1"/>
  <c r="B17594" i="1"/>
  <c r="B17593" i="1"/>
  <c r="B17592" i="1"/>
  <c r="B17591" i="1"/>
  <c r="B17590" i="1"/>
  <c r="B17589" i="1"/>
  <c r="B17588" i="1"/>
  <c r="B17587" i="1"/>
  <c r="B17586" i="1"/>
  <c r="B17585" i="1"/>
  <c r="B17584" i="1"/>
  <c r="B17583" i="1"/>
  <c r="B17582" i="1"/>
  <c r="B17581" i="1"/>
  <c r="B17580" i="1"/>
  <c r="B17579" i="1"/>
  <c r="B17578" i="1"/>
  <c r="B17577" i="1"/>
  <c r="B17576" i="1"/>
  <c r="B17575" i="1"/>
  <c r="B17574" i="1"/>
  <c r="B17573" i="1"/>
  <c r="B17572" i="1"/>
  <c r="B17571" i="1"/>
  <c r="B17570" i="1"/>
  <c r="B17569" i="1"/>
  <c r="B17568" i="1"/>
  <c r="B17567" i="1"/>
  <c r="B17566" i="1"/>
  <c r="B17565" i="1"/>
  <c r="B17564" i="1"/>
  <c r="B17563" i="1"/>
  <c r="B17562" i="1"/>
  <c r="B17561" i="1"/>
  <c r="B17560" i="1"/>
  <c r="B17559" i="1"/>
  <c r="B17558" i="1"/>
  <c r="B17557" i="1"/>
  <c r="B17556" i="1"/>
  <c r="B17555" i="1"/>
  <c r="B17554" i="1"/>
  <c r="B17553" i="1"/>
  <c r="B17552" i="1"/>
  <c r="B17551" i="1"/>
  <c r="B17550" i="1"/>
  <c r="B17549" i="1"/>
  <c r="B17548" i="1"/>
  <c r="B17547" i="1"/>
  <c r="B17546" i="1"/>
  <c r="B17545" i="1"/>
  <c r="B17544" i="1"/>
  <c r="B17543" i="1"/>
  <c r="B17542" i="1"/>
  <c r="B17541" i="1"/>
  <c r="B17540" i="1"/>
  <c r="B17539" i="1"/>
  <c r="B17538" i="1"/>
  <c r="B17537" i="1"/>
  <c r="B17536" i="1"/>
  <c r="B17535" i="1"/>
  <c r="B17534" i="1"/>
  <c r="B17533" i="1"/>
  <c r="B17532" i="1"/>
  <c r="B17531" i="1"/>
  <c r="B17530" i="1"/>
  <c r="B17529" i="1"/>
  <c r="B17528" i="1"/>
  <c r="B17527" i="1"/>
  <c r="B17526" i="1"/>
  <c r="B17525" i="1"/>
  <c r="B17524" i="1"/>
  <c r="B17523" i="1"/>
  <c r="B17522" i="1"/>
  <c r="B17521" i="1"/>
  <c r="B17520" i="1"/>
  <c r="B17519" i="1"/>
  <c r="B17518" i="1"/>
  <c r="B17517" i="1"/>
  <c r="B17516" i="1"/>
  <c r="B17515" i="1"/>
  <c r="B17514" i="1"/>
  <c r="B17513" i="1"/>
  <c r="B17512" i="1"/>
  <c r="B17511" i="1"/>
  <c r="B17510" i="1"/>
  <c r="B17509" i="1"/>
  <c r="B17508" i="1"/>
  <c r="B17507" i="1"/>
  <c r="B17506" i="1"/>
  <c r="B17505" i="1"/>
  <c r="B17504" i="1"/>
  <c r="B17503" i="1"/>
  <c r="B17502" i="1"/>
  <c r="B17501" i="1"/>
  <c r="B17500" i="1"/>
  <c r="B17499" i="1"/>
  <c r="B17498" i="1"/>
  <c r="B17497" i="1"/>
  <c r="B17496" i="1"/>
  <c r="B17495" i="1"/>
  <c r="B17494" i="1"/>
  <c r="B17493" i="1"/>
  <c r="B17492" i="1"/>
  <c r="B17491" i="1"/>
  <c r="B17490" i="1"/>
  <c r="B17489" i="1"/>
  <c r="B17488" i="1"/>
  <c r="B17487" i="1"/>
  <c r="B17486" i="1"/>
  <c r="B17485" i="1"/>
  <c r="B17484" i="1"/>
  <c r="B17483" i="1"/>
  <c r="B17482" i="1"/>
  <c r="B17481" i="1"/>
  <c r="B17480" i="1"/>
  <c r="B17479" i="1"/>
  <c r="B17478" i="1"/>
  <c r="B17477" i="1"/>
  <c r="B17476" i="1"/>
  <c r="B17475" i="1"/>
  <c r="B17474" i="1"/>
  <c r="B17473" i="1"/>
  <c r="B17472" i="1"/>
  <c r="B17471" i="1"/>
  <c r="B17470" i="1"/>
  <c r="B17469" i="1"/>
  <c r="B17468" i="1"/>
  <c r="B17467" i="1"/>
  <c r="B17466" i="1"/>
  <c r="B17465" i="1"/>
  <c r="B17464" i="1"/>
  <c r="B17463" i="1"/>
  <c r="B17462" i="1"/>
  <c r="B17461" i="1"/>
  <c r="B17460" i="1"/>
  <c r="B17459" i="1"/>
  <c r="B17458" i="1"/>
  <c r="B17457" i="1"/>
  <c r="B17456" i="1"/>
  <c r="B17455" i="1"/>
  <c r="B17454" i="1"/>
  <c r="B17453" i="1"/>
  <c r="B17452" i="1"/>
  <c r="B17451" i="1"/>
  <c r="B17450" i="1"/>
  <c r="B17449" i="1"/>
  <c r="B17448" i="1"/>
  <c r="B17447" i="1"/>
  <c r="B17446" i="1"/>
  <c r="B17445" i="1"/>
  <c r="B17444" i="1"/>
  <c r="B17443" i="1"/>
  <c r="B17442" i="1"/>
  <c r="B17441" i="1"/>
  <c r="B17440" i="1"/>
  <c r="B17439" i="1"/>
  <c r="B17438" i="1"/>
  <c r="B17437" i="1"/>
  <c r="B17436" i="1"/>
  <c r="B17435" i="1"/>
  <c r="B17434" i="1"/>
  <c r="B17433" i="1"/>
  <c r="B17432" i="1"/>
  <c r="B17431" i="1"/>
  <c r="B17430" i="1"/>
  <c r="B17429" i="1"/>
  <c r="B17428" i="1"/>
  <c r="B17427" i="1"/>
  <c r="B17426" i="1"/>
  <c r="B17425" i="1"/>
  <c r="B17424" i="1"/>
  <c r="B17423" i="1"/>
  <c r="B17422" i="1"/>
  <c r="B17421" i="1"/>
  <c r="B17420" i="1"/>
  <c r="B17419" i="1"/>
  <c r="B17418" i="1"/>
  <c r="B17417" i="1"/>
  <c r="B17416" i="1"/>
  <c r="B17415" i="1"/>
  <c r="B17414" i="1"/>
  <c r="B17413" i="1"/>
  <c r="B17412" i="1"/>
  <c r="B17411" i="1"/>
  <c r="B17410" i="1"/>
  <c r="B17409" i="1"/>
  <c r="B17408" i="1"/>
  <c r="B17407" i="1"/>
  <c r="B17406" i="1"/>
  <c r="B17405" i="1"/>
  <c r="B17404" i="1"/>
  <c r="B17403" i="1"/>
  <c r="B17402" i="1"/>
  <c r="B17401" i="1"/>
  <c r="B17400" i="1"/>
  <c r="B17399" i="1"/>
  <c r="B17398" i="1"/>
  <c r="B17397" i="1"/>
  <c r="B17396" i="1"/>
  <c r="B17395" i="1"/>
  <c r="B17394" i="1"/>
  <c r="B17393" i="1"/>
  <c r="B17392" i="1"/>
  <c r="B17391" i="1"/>
  <c r="B17390" i="1"/>
  <c r="B17389" i="1"/>
  <c r="B17388" i="1"/>
  <c r="B17387" i="1"/>
  <c r="B17386" i="1"/>
  <c r="B17385" i="1"/>
  <c r="B17384" i="1"/>
  <c r="B17383" i="1"/>
  <c r="B17382" i="1"/>
  <c r="B17381" i="1"/>
  <c r="B17380" i="1"/>
  <c r="B17379" i="1"/>
  <c r="B17378" i="1"/>
  <c r="B17377" i="1"/>
  <c r="B17376" i="1"/>
  <c r="B17375" i="1"/>
  <c r="B17374" i="1"/>
  <c r="B17373" i="1"/>
  <c r="B17372" i="1"/>
  <c r="B17371" i="1"/>
  <c r="B17370" i="1"/>
  <c r="B17369" i="1"/>
  <c r="B17368" i="1"/>
  <c r="B17367" i="1"/>
  <c r="B17366" i="1"/>
  <c r="B17365" i="1"/>
  <c r="B17364" i="1"/>
  <c r="B17363" i="1"/>
  <c r="B17362" i="1"/>
  <c r="B17361" i="1"/>
  <c r="B17360" i="1"/>
  <c r="B17359" i="1"/>
  <c r="B17358" i="1"/>
  <c r="B17357" i="1"/>
  <c r="B17356" i="1"/>
  <c r="B17355" i="1"/>
  <c r="B17354" i="1"/>
  <c r="B17353" i="1"/>
  <c r="B17352" i="1"/>
  <c r="B17351" i="1"/>
  <c r="B17350" i="1"/>
  <c r="B17349" i="1"/>
  <c r="B17348" i="1"/>
  <c r="B17347" i="1"/>
  <c r="B17346" i="1"/>
  <c r="B17345" i="1"/>
  <c r="B17344" i="1"/>
  <c r="B17343" i="1"/>
  <c r="B17342" i="1"/>
  <c r="B17341" i="1"/>
  <c r="B17340" i="1"/>
  <c r="B17339" i="1"/>
  <c r="B17338" i="1"/>
  <c r="B17337" i="1"/>
  <c r="B17336" i="1"/>
  <c r="B17335" i="1"/>
  <c r="B17334" i="1"/>
  <c r="B17333" i="1"/>
  <c r="B17332" i="1"/>
  <c r="B17331" i="1"/>
  <c r="B17330" i="1"/>
  <c r="B17329" i="1"/>
  <c r="B17328" i="1"/>
  <c r="B17327" i="1"/>
  <c r="B17326" i="1"/>
  <c r="B17325" i="1"/>
  <c r="B17324" i="1"/>
  <c r="B17323" i="1"/>
  <c r="B17322" i="1"/>
  <c r="B17321" i="1"/>
  <c r="B17320" i="1"/>
  <c r="B17319" i="1"/>
  <c r="B17318" i="1"/>
  <c r="B17317" i="1"/>
  <c r="B17316" i="1"/>
  <c r="B17315" i="1"/>
  <c r="B17314" i="1"/>
  <c r="B17313" i="1"/>
  <c r="B17312" i="1"/>
  <c r="B17311" i="1"/>
  <c r="B17310" i="1"/>
  <c r="B17309" i="1"/>
  <c r="B17308" i="1"/>
  <c r="B17307" i="1"/>
  <c r="B17306" i="1"/>
  <c r="B17305" i="1"/>
  <c r="B17304" i="1"/>
  <c r="B17303" i="1"/>
  <c r="B17302" i="1"/>
  <c r="B17301" i="1"/>
  <c r="B17300" i="1"/>
  <c r="B17299" i="1"/>
  <c r="B17298" i="1"/>
  <c r="B17297" i="1"/>
  <c r="B17296" i="1"/>
  <c r="B17295" i="1"/>
  <c r="B17294" i="1"/>
  <c r="B17293" i="1"/>
  <c r="B17292" i="1"/>
  <c r="B17291" i="1"/>
  <c r="B17290" i="1"/>
  <c r="B17289" i="1"/>
  <c r="B17288" i="1"/>
  <c r="B17287" i="1"/>
  <c r="B17286" i="1"/>
  <c r="B17285" i="1"/>
  <c r="B17284" i="1"/>
  <c r="B17283" i="1"/>
  <c r="B17282" i="1"/>
  <c r="B17281" i="1"/>
  <c r="B17280" i="1"/>
  <c r="B17279" i="1"/>
  <c r="B17278" i="1"/>
  <c r="B17277" i="1"/>
  <c r="B17276" i="1"/>
  <c r="B17275" i="1"/>
  <c r="B17274" i="1"/>
  <c r="B17273" i="1"/>
  <c r="B17272" i="1"/>
  <c r="B17271" i="1"/>
  <c r="B17270" i="1"/>
  <c r="B17269" i="1"/>
  <c r="B17268" i="1"/>
  <c r="B17267" i="1"/>
  <c r="B17266" i="1"/>
  <c r="B17265" i="1"/>
  <c r="B17264" i="1"/>
  <c r="B17263" i="1"/>
  <c r="B17262" i="1"/>
  <c r="B17261" i="1"/>
  <c r="B17260" i="1"/>
  <c r="B17259" i="1"/>
  <c r="B17258" i="1"/>
  <c r="B17257" i="1"/>
  <c r="B17256" i="1"/>
  <c r="B17255" i="1"/>
  <c r="B17254" i="1"/>
  <c r="B17253" i="1"/>
  <c r="B17252" i="1"/>
  <c r="B17251" i="1"/>
  <c r="B17250" i="1"/>
  <c r="B17249" i="1"/>
  <c r="B17248" i="1"/>
  <c r="B17247" i="1"/>
  <c r="B17246" i="1"/>
  <c r="B17245" i="1"/>
  <c r="B17244" i="1"/>
  <c r="B17243" i="1"/>
  <c r="B17242" i="1"/>
  <c r="B17241" i="1"/>
  <c r="B17240" i="1"/>
  <c r="B17239" i="1"/>
  <c r="B17238" i="1"/>
  <c r="B17237" i="1"/>
  <c r="B17236" i="1"/>
  <c r="B17235" i="1"/>
  <c r="B17234" i="1"/>
  <c r="B17233" i="1"/>
  <c r="B17232" i="1"/>
  <c r="B17231" i="1"/>
  <c r="B17230" i="1"/>
  <c r="B17229" i="1"/>
  <c r="B17228" i="1"/>
  <c r="B17227" i="1"/>
  <c r="B17226" i="1"/>
  <c r="B17225" i="1"/>
  <c r="B17224" i="1"/>
  <c r="B17223" i="1"/>
  <c r="B17222" i="1"/>
  <c r="B17221" i="1"/>
  <c r="B17220" i="1"/>
  <c r="B17219" i="1"/>
  <c r="B17218" i="1"/>
  <c r="B17217" i="1"/>
  <c r="B17216" i="1"/>
  <c r="B17215" i="1"/>
  <c r="B17214" i="1"/>
  <c r="B17213" i="1"/>
  <c r="B17212" i="1"/>
  <c r="B17211" i="1"/>
  <c r="B17210" i="1"/>
  <c r="B17209" i="1"/>
  <c r="B17208" i="1"/>
  <c r="B17207" i="1"/>
  <c r="B17206" i="1"/>
  <c r="B17205" i="1"/>
  <c r="B17204" i="1"/>
  <c r="B17203" i="1"/>
  <c r="B17202" i="1"/>
  <c r="B17201" i="1"/>
  <c r="B17200" i="1"/>
  <c r="B17199" i="1"/>
  <c r="B17198" i="1"/>
  <c r="B17197" i="1"/>
  <c r="B17196" i="1"/>
  <c r="B17195" i="1"/>
  <c r="B17194" i="1"/>
  <c r="B17193" i="1"/>
  <c r="B17192" i="1"/>
  <c r="B17191" i="1"/>
  <c r="B17190" i="1"/>
  <c r="B17189" i="1"/>
  <c r="B17188" i="1"/>
  <c r="B17187" i="1"/>
  <c r="B17186" i="1"/>
  <c r="B17185" i="1"/>
  <c r="B17184" i="1"/>
  <c r="B17183" i="1"/>
  <c r="B17182" i="1"/>
  <c r="B17181" i="1"/>
  <c r="B17180" i="1"/>
  <c r="B17179" i="1"/>
  <c r="B17178" i="1"/>
  <c r="B17177" i="1"/>
  <c r="B17176" i="1"/>
  <c r="B17175" i="1"/>
  <c r="B17174" i="1"/>
  <c r="B17173" i="1"/>
  <c r="B17172" i="1"/>
  <c r="B17171" i="1"/>
  <c r="B17170" i="1"/>
  <c r="B17169" i="1"/>
  <c r="B17168" i="1"/>
  <c r="B17167" i="1"/>
  <c r="B17166" i="1"/>
  <c r="B17165" i="1"/>
  <c r="B17164" i="1"/>
  <c r="B17163" i="1"/>
  <c r="B17162" i="1"/>
  <c r="B17161" i="1"/>
  <c r="B17160" i="1"/>
  <c r="B17159" i="1"/>
  <c r="B17158" i="1"/>
  <c r="B17157" i="1"/>
  <c r="B17156" i="1"/>
  <c r="B17155" i="1"/>
  <c r="B17154" i="1"/>
  <c r="B17153" i="1"/>
  <c r="B17152" i="1"/>
  <c r="B17151" i="1"/>
  <c r="B17150" i="1"/>
  <c r="B17149" i="1"/>
  <c r="B17148" i="1"/>
  <c r="B17147" i="1"/>
  <c r="B17146" i="1"/>
  <c r="B17145" i="1"/>
  <c r="B17144" i="1"/>
  <c r="B17143" i="1"/>
  <c r="B17142" i="1"/>
  <c r="B17141" i="1"/>
  <c r="B17140" i="1"/>
  <c r="B17139" i="1"/>
  <c r="B17138" i="1"/>
  <c r="B17137" i="1"/>
  <c r="B17136" i="1"/>
  <c r="B17135" i="1"/>
  <c r="B17134" i="1"/>
  <c r="B17133" i="1"/>
  <c r="B17132" i="1"/>
  <c r="B17131" i="1"/>
  <c r="B17130" i="1"/>
  <c r="B17129" i="1"/>
  <c r="B17128" i="1"/>
  <c r="B17127" i="1"/>
  <c r="B17126" i="1"/>
  <c r="B17125" i="1"/>
  <c r="B17124" i="1"/>
  <c r="B17123" i="1"/>
  <c r="B17122" i="1"/>
  <c r="B17121" i="1"/>
  <c r="B17120" i="1"/>
  <c r="B17119" i="1"/>
  <c r="B17118" i="1"/>
  <c r="B17117" i="1"/>
  <c r="B17116" i="1"/>
  <c r="B17115" i="1"/>
  <c r="B17114" i="1"/>
  <c r="B17113" i="1"/>
  <c r="B17112" i="1"/>
  <c r="B17111" i="1"/>
  <c r="B17110" i="1"/>
  <c r="B17109" i="1"/>
  <c r="B17108" i="1"/>
  <c r="B17107" i="1"/>
  <c r="B17106" i="1"/>
  <c r="B17105" i="1"/>
  <c r="B17104" i="1"/>
  <c r="B17103" i="1"/>
  <c r="B17102" i="1"/>
  <c r="B17101" i="1"/>
  <c r="B17100" i="1"/>
  <c r="B17099" i="1"/>
  <c r="B17098" i="1"/>
  <c r="B17097" i="1"/>
  <c r="B17096" i="1"/>
  <c r="B17095" i="1"/>
  <c r="B17094" i="1"/>
  <c r="B17093" i="1"/>
  <c r="B17092" i="1"/>
  <c r="B17091" i="1"/>
  <c r="B17090" i="1"/>
  <c r="B17089" i="1"/>
  <c r="B17088" i="1"/>
  <c r="B17087" i="1"/>
  <c r="B17086" i="1"/>
  <c r="B17085" i="1"/>
  <c r="B17084" i="1"/>
  <c r="B17083" i="1"/>
  <c r="B17082" i="1"/>
  <c r="B17081" i="1"/>
  <c r="B17080" i="1"/>
  <c r="B17079" i="1"/>
  <c r="B17078" i="1"/>
  <c r="B17077" i="1"/>
  <c r="B17076" i="1"/>
  <c r="B17075" i="1"/>
  <c r="B17074" i="1"/>
  <c r="B17073" i="1"/>
  <c r="B17072" i="1"/>
  <c r="B17071" i="1"/>
  <c r="B17070" i="1"/>
  <c r="B17069" i="1"/>
  <c r="B17068" i="1"/>
  <c r="B17067" i="1"/>
  <c r="B17066" i="1"/>
  <c r="B17065" i="1"/>
  <c r="B17064" i="1"/>
  <c r="B17063" i="1"/>
  <c r="B17062" i="1"/>
  <c r="B17061" i="1"/>
  <c r="B17060" i="1"/>
  <c r="B17059" i="1"/>
  <c r="B17058" i="1"/>
  <c r="B17057" i="1"/>
  <c r="B17056" i="1"/>
  <c r="B17055" i="1"/>
  <c r="B17054" i="1"/>
  <c r="B17053" i="1"/>
  <c r="B17052" i="1"/>
  <c r="B17051" i="1"/>
  <c r="B17050" i="1"/>
  <c r="B17049" i="1"/>
  <c r="B17048" i="1"/>
  <c r="B17047" i="1"/>
  <c r="B17046" i="1"/>
  <c r="B17045" i="1"/>
  <c r="B17044" i="1"/>
  <c r="B17043" i="1"/>
  <c r="B17042" i="1"/>
  <c r="B17041" i="1"/>
  <c r="B17040" i="1"/>
  <c r="B17039" i="1"/>
  <c r="B17038" i="1"/>
  <c r="B17037" i="1"/>
  <c r="B17036" i="1"/>
  <c r="B17035" i="1"/>
  <c r="B17034" i="1"/>
  <c r="B17033" i="1"/>
  <c r="B17032" i="1"/>
  <c r="B17031" i="1"/>
  <c r="B17030" i="1"/>
  <c r="B17029" i="1"/>
  <c r="B17028" i="1"/>
  <c r="B17027" i="1"/>
  <c r="B17026" i="1"/>
  <c r="B17025" i="1"/>
  <c r="B17024" i="1"/>
  <c r="B17023" i="1"/>
  <c r="B17022" i="1"/>
  <c r="B17021" i="1"/>
  <c r="B17020" i="1"/>
  <c r="B17019" i="1"/>
  <c r="B17018" i="1"/>
  <c r="B17017" i="1"/>
  <c r="B17016" i="1"/>
  <c r="B17015" i="1"/>
  <c r="B17014" i="1"/>
  <c r="B17013" i="1"/>
  <c r="B17012" i="1"/>
  <c r="B17011" i="1"/>
  <c r="B17010" i="1"/>
  <c r="B17009" i="1"/>
  <c r="B17008" i="1"/>
  <c r="B17007" i="1"/>
  <c r="B17006" i="1"/>
  <c r="B17005" i="1"/>
  <c r="B17004" i="1"/>
  <c r="B17003" i="1"/>
  <c r="B17002" i="1"/>
  <c r="B17001" i="1"/>
  <c r="B17000" i="1"/>
  <c r="B16999" i="1"/>
  <c r="B16998" i="1"/>
  <c r="B16997" i="1"/>
  <c r="B16996" i="1"/>
  <c r="B16995" i="1"/>
  <c r="B16994" i="1"/>
  <c r="B16993" i="1"/>
  <c r="B16992" i="1"/>
  <c r="B16991" i="1"/>
  <c r="B16990" i="1"/>
  <c r="B16989" i="1"/>
  <c r="B16988" i="1"/>
  <c r="B16987" i="1"/>
  <c r="B16986" i="1"/>
  <c r="B16985" i="1"/>
  <c r="B16984" i="1"/>
  <c r="B16983" i="1"/>
  <c r="B16982" i="1"/>
  <c r="B16981" i="1"/>
  <c r="B16980" i="1"/>
  <c r="B16979" i="1"/>
  <c r="B16978" i="1"/>
  <c r="B16977" i="1"/>
  <c r="B16976" i="1"/>
  <c r="B16975" i="1"/>
  <c r="B16974" i="1"/>
  <c r="B16973" i="1"/>
  <c r="B16972" i="1"/>
  <c r="B16971" i="1"/>
  <c r="B16970" i="1"/>
  <c r="B16969" i="1"/>
  <c r="B16968" i="1"/>
  <c r="B16967" i="1"/>
  <c r="B16966" i="1"/>
  <c r="B16965" i="1"/>
  <c r="B16964" i="1"/>
  <c r="B16963" i="1"/>
  <c r="B16962" i="1"/>
  <c r="B16961" i="1"/>
  <c r="B16960" i="1"/>
  <c r="B16959" i="1"/>
  <c r="B16958" i="1"/>
  <c r="B16957" i="1"/>
  <c r="B16956" i="1"/>
  <c r="B16955" i="1"/>
  <c r="B16954" i="1"/>
  <c r="B16953" i="1"/>
  <c r="B16952" i="1"/>
  <c r="B16951" i="1"/>
  <c r="B16950" i="1"/>
  <c r="B16949" i="1"/>
  <c r="B16948" i="1"/>
  <c r="B16947" i="1"/>
  <c r="B16946" i="1"/>
  <c r="B16945" i="1"/>
  <c r="B16944" i="1"/>
  <c r="B16943" i="1"/>
  <c r="B16942" i="1"/>
  <c r="B16941" i="1"/>
  <c r="B16940" i="1"/>
  <c r="B16939" i="1"/>
  <c r="B16938" i="1"/>
  <c r="B16937" i="1"/>
  <c r="B16936" i="1"/>
  <c r="B16935" i="1"/>
  <c r="B16934" i="1"/>
  <c r="B16933" i="1"/>
  <c r="B16932" i="1"/>
  <c r="B16931" i="1"/>
  <c r="B16930" i="1"/>
  <c r="B16929" i="1"/>
  <c r="B16928" i="1"/>
  <c r="B16927" i="1"/>
  <c r="B16926" i="1"/>
  <c r="B16925" i="1"/>
  <c r="B16924" i="1"/>
  <c r="B16923" i="1"/>
  <c r="B16922" i="1"/>
  <c r="B16921" i="1"/>
  <c r="B16920" i="1"/>
  <c r="B16919" i="1"/>
  <c r="B16918" i="1"/>
  <c r="B16917" i="1"/>
  <c r="B16916" i="1"/>
  <c r="B16915" i="1"/>
  <c r="B16914" i="1"/>
  <c r="B16913" i="1"/>
  <c r="B16912" i="1"/>
  <c r="B16911" i="1"/>
  <c r="B16910" i="1"/>
  <c r="B16909" i="1"/>
  <c r="B16908" i="1"/>
  <c r="B16907" i="1"/>
  <c r="B16906" i="1"/>
  <c r="B16905" i="1"/>
  <c r="B16904" i="1"/>
  <c r="B16903" i="1"/>
  <c r="B16902" i="1"/>
  <c r="B16901" i="1"/>
  <c r="B16900" i="1"/>
  <c r="B16899" i="1"/>
  <c r="B16898" i="1"/>
  <c r="B16897" i="1"/>
  <c r="B16896" i="1"/>
  <c r="B16895" i="1"/>
  <c r="B16894" i="1"/>
  <c r="B16893" i="1"/>
  <c r="B16892" i="1"/>
  <c r="B16891" i="1"/>
  <c r="B16890" i="1"/>
  <c r="B16889" i="1"/>
  <c r="B16888" i="1"/>
  <c r="B16887" i="1"/>
  <c r="B16886" i="1"/>
  <c r="B16885" i="1"/>
  <c r="B16884" i="1"/>
  <c r="B16883" i="1"/>
  <c r="B16882" i="1"/>
  <c r="B16881" i="1"/>
  <c r="B16880" i="1"/>
  <c r="B16879" i="1"/>
  <c r="B16878" i="1"/>
  <c r="B16877" i="1"/>
  <c r="B16876" i="1"/>
  <c r="B16875" i="1"/>
  <c r="B16874" i="1"/>
  <c r="B16873" i="1"/>
  <c r="B16872" i="1"/>
  <c r="B16871" i="1"/>
  <c r="B16870" i="1"/>
  <c r="B16869" i="1"/>
  <c r="B16868" i="1"/>
  <c r="B16867" i="1"/>
  <c r="B16866" i="1"/>
  <c r="B16865" i="1"/>
  <c r="B16864" i="1"/>
  <c r="B16863" i="1"/>
  <c r="B16862" i="1"/>
  <c r="B16861" i="1"/>
  <c r="B16860" i="1"/>
  <c r="B16859" i="1"/>
  <c r="B16858" i="1"/>
  <c r="B16857" i="1"/>
  <c r="B16856" i="1"/>
  <c r="B16855" i="1"/>
  <c r="B16854" i="1"/>
  <c r="B16853" i="1"/>
  <c r="B16852" i="1"/>
  <c r="B16851" i="1"/>
  <c r="B16850" i="1"/>
  <c r="B16849" i="1"/>
  <c r="B16848" i="1"/>
  <c r="B16847" i="1"/>
  <c r="B16846" i="1"/>
  <c r="B16845" i="1"/>
  <c r="B16844" i="1"/>
  <c r="B16843" i="1"/>
  <c r="B16842" i="1"/>
  <c r="B16841" i="1"/>
  <c r="B16840" i="1"/>
  <c r="B16839" i="1"/>
  <c r="B16838" i="1"/>
  <c r="B16837" i="1"/>
  <c r="B16836" i="1"/>
  <c r="B16835" i="1"/>
  <c r="B16834" i="1"/>
  <c r="B16833" i="1"/>
  <c r="B16832" i="1"/>
  <c r="B16831" i="1"/>
  <c r="B16830" i="1"/>
  <c r="B16829" i="1"/>
  <c r="B16828" i="1"/>
  <c r="B16827" i="1"/>
  <c r="B16826" i="1"/>
  <c r="B16825" i="1"/>
  <c r="B16824" i="1"/>
  <c r="B16823" i="1"/>
  <c r="B16822" i="1"/>
  <c r="B16821" i="1"/>
  <c r="B16820" i="1"/>
  <c r="B16819" i="1"/>
  <c r="B16818" i="1"/>
  <c r="B16817" i="1"/>
  <c r="B16816" i="1"/>
  <c r="B16815" i="1"/>
  <c r="B16814" i="1"/>
  <c r="B16813" i="1"/>
  <c r="B16812" i="1"/>
  <c r="B16811" i="1"/>
  <c r="B16810" i="1"/>
  <c r="B16809" i="1"/>
  <c r="B16808" i="1"/>
  <c r="B16807" i="1"/>
  <c r="B16806" i="1"/>
  <c r="B16805" i="1"/>
  <c r="B16804" i="1"/>
  <c r="B16803" i="1"/>
  <c r="B16802" i="1"/>
  <c r="B16801" i="1"/>
  <c r="B16800" i="1"/>
  <c r="B16799" i="1"/>
  <c r="B16798" i="1"/>
  <c r="B16797" i="1"/>
  <c r="B16796" i="1"/>
  <c r="B16795" i="1"/>
  <c r="B16794" i="1"/>
  <c r="B16793" i="1"/>
  <c r="B16792" i="1"/>
  <c r="B16791" i="1"/>
  <c r="B16790" i="1"/>
  <c r="B16789" i="1"/>
  <c r="B16788" i="1"/>
  <c r="B16787" i="1"/>
  <c r="B16786" i="1"/>
  <c r="B16785" i="1"/>
  <c r="B16784" i="1"/>
  <c r="B16783" i="1"/>
  <c r="B16782" i="1"/>
  <c r="B16781" i="1"/>
  <c r="B16780" i="1"/>
  <c r="B16779" i="1"/>
  <c r="B16778" i="1"/>
  <c r="B16777" i="1"/>
  <c r="B16776" i="1"/>
  <c r="B16775" i="1"/>
  <c r="B16774" i="1"/>
  <c r="B16773" i="1"/>
  <c r="B16772" i="1"/>
  <c r="B16771" i="1"/>
  <c r="B16770" i="1"/>
  <c r="B16769" i="1"/>
  <c r="B16768" i="1"/>
  <c r="B16767" i="1"/>
  <c r="B16766" i="1"/>
  <c r="B16765" i="1"/>
  <c r="B16764" i="1"/>
  <c r="B16763" i="1"/>
  <c r="B16762" i="1"/>
  <c r="B16761" i="1"/>
  <c r="B16760" i="1"/>
  <c r="B16759" i="1"/>
  <c r="B16758" i="1"/>
  <c r="B16757" i="1"/>
  <c r="B16756" i="1"/>
  <c r="B16755" i="1"/>
  <c r="B16754" i="1"/>
  <c r="B16753" i="1"/>
  <c r="B16752" i="1"/>
  <c r="B16751" i="1"/>
  <c r="B16750" i="1"/>
  <c r="B16749" i="1"/>
  <c r="B16748" i="1"/>
  <c r="B16747" i="1"/>
  <c r="B16746" i="1"/>
  <c r="B16745" i="1"/>
  <c r="B16744" i="1"/>
  <c r="B16743" i="1"/>
  <c r="B16742" i="1"/>
  <c r="B16741" i="1"/>
  <c r="B16740" i="1"/>
  <c r="B16739" i="1"/>
  <c r="B16738" i="1"/>
  <c r="B16737" i="1"/>
  <c r="B16736" i="1"/>
  <c r="B16735" i="1"/>
  <c r="B16734" i="1"/>
  <c r="B16733" i="1"/>
  <c r="B16732" i="1"/>
  <c r="B16731" i="1"/>
  <c r="B16730" i="1"/>
  <c r="B16729" i="1"/>
  <c r="B16728" i="1"/>
  <c r="B16727" i="1"/>
  <c r="B16726" i="1"/>
  <c r="B16725" i="1"/>
  <c r="B16724" i="1"/>
  <c r="B16723" i="1"/>
  <c r="B16722" i="1"/>
  <c r="B16721" i="1"/>
  <c r="B16720" i="1"/>
  <c r="B16719" i="1"/>
  <c r="B16718" i="1"/>
  <c r="B16717" i="1"/>
  <c r="B16716" i="1"/>
  <c r="B16715" i="1"/>
  <c r="B16714" i="1"/>
  <c r="B16713" i="1"/>
  <c r="B16712" i="1"/>
  <c r="B16711" i="1"/>
  <c r="B16710" i="1"/>
  <c r="B16709" i="1"/>
  <c r="B16708" i="1"/>
  <c r="B16707" i="1"/>
  <c r="B16706" i="1"/>
  <c r="B16705" i="1"/>
  <c r="B16704" i="1"/>
  <c r="B16703" i="1"/>
  <c r="B16702" i="1"/>
  <c r="B16701" i="1"/>
  <c r="B16700" i="1"/>
  <c r="B16699" i="1"/>
  <c r="B16698" i="1"/>
  <c r="B16697" i="1"/>
  <c r="B16696" i="1"/>
  <c r="B16695" i="1"/>
  <c r="B16694" i="1"/>
  <c r="B16693" i="1"/>
  <c r="B16692" i="1"/>
  <c r="B16691" i="1"/>
  <c r="B16690" i="1"/>
  <c r="B16689" i="1"/>
  <c r="B16688" i="1"/>
  <c r="B16687" i="1"/>
  <c r="B16686" i="1"/>
  <c r="B16685" i="1"/>
  <c r="B16684" i="1"/>
  <c r="B16683" i="1"/>
  <c r="B16682" i="1"/>
  <c r="B16681" i="1"/>
  <c r="B16680" i="1"/>
  <c r="B16679" i="1"/>
  <c r="B16678" i="1"/>
  <c r="B16677" i="1"/>
  <c r="B16676" i="1"/>
  <c r="B16675" i="1"/>
  <c r="B16674" i="1"/>
  <c r="B16673" i="1"/>
  <c r="B16672" i="1"/>
  <c r="B16671" i="1"/>
  <c r="B16670" i="1"/>
  <c r="B16669" i="1"/>
  <c r="B16668" i="1"/>
  <c r="B16667" i="1"/>
  <c r="B16666" i="1"/>
  <c r="B16665" i="1"/>
  <c r="B16664" i="1"/>
  <c r="B16663" i="1"/>
  <c r="B16662" i="1"/>
  <c r="B16661" i="1"/>
  <c r="B16660" i="1"/>
  <c r="B16659" i="1"/>
  <c r="B16658" i="1"/>
  <c r="B16657" i="1"/>
  <c r="B16656" i="1"/>
  <c r="B16655" i="1"/>
  <c r="B16654" i="1"/>
  <c r="B16653" i="1"/>
  <c r="B16652" i="1"/>
  <c r="B16651" i="1"/>
  <c r="B16650" i="1"/>
  <c r="B16649" i="1"/>
  <c r="B16648" i="1"/>
  <c r="B16647" i="1"/>
  <c r="B16646" i="1"/>
  <c r="B16645" i="1"/>
  <c r="B16644" i="1"/>
  <c r="B16643" i="1"/>
  <c r="B16642" i="1"/>
  <c r="B16641" i="1"/>
  <c r="B16640" i="1"/>
  <c r="B16639" i="1"/>
  <c r="B16638" i="1"/>
  <c r="B16637" i="1"/>
  <c r="B16636" i="1"/>
  <c r="B16635" i="1"/>
  <c r="B16634" i="1"/>
  <c r="B16633" i="1"/>
  <c r="B16632" i="1"/>
  <c r="B16631" i="1"/>
  <c r="B16630" i="1"/>
  <c r="B16629" i="1"/>
  <c r="B16628" i="1"/>
  <c r="B16627" i="1"/>
  <c r="B16626" i="1"/>
  <c r="B16625" i="1"/>
  <c r="B16624" i="1"/>
  <c r="B16623" i="1"/>
  <c r="B16622" i="1"/>
  <c r="B16621" i="1"/>
  <c r="B16620" i="1"/>
  <c r="B16619" i="1"/>
  <c r="B16618" i="1"/>
  <c r="B16617" i="1"/>
  <c r="B16616" i="1"/>
  <c r="B16615" i="1"/>
  <c r="B16614" i="1"/>
  <c r="B16613" i="1"/>
  <c r="B16612" i="1"/>
  <c r="B16611" i="1"/>
  <c r="B16610" i="1"/>
  <c r="B16609" i="1"/>
  <c r="B16608" i="1"/>
  <c r="B16607" i="1"/>
  <c r="B16606" i="1"/>
  <c r="B16605" i="1"/>
  <c r="B16604" i="1"/>
  <c r="B16603" i="1"/>
  <c r="B16602" i="1"/>
  <c r="B16601" i="1"/>
  <c r="B16600" i="1"/>
  <c r="B16599" i="1"/>
  <c r="B16598" i="1"/>
  <c r="B16597" i="1"/>
  <c r="B16596" i="1"/>
  <c r="B16595" i="1"/>
  <c r="B16594" i="1"/>
  <c r="B16593" i="1"/>
  <c r="B16592" i="1"/>
  <c r="B16591" i="1"/>
  <c r="B16590" i="1"/>
  <c r="B16589" i="1"/>
  <c r="B16588" i="1"/>
  <c r="B16587" i="1"/>
  <c r="B16586" i="1"/>
  <c r="B16585" i="1"/>
  <c r="B16584" i="1"/>
  <c r="B16583" i="1"/>
  <c r="B16582" i="1"/>
  <c r="B16581" i="1"/>
  <c r="B16580" i="1"/>
  <c r="B16579" i="1"/>
  <c r="B16578" i="1"/>
  <c r="B16577" i="1"/>
  <c r="B16576" i="1"/>
  <c r="B16575" i="1"/>
  <c r="B16574" i="1"/>
  <c r="B16573" i="1"/>
  <c r="B16572" i="1"/>
  <c r="B16571" i="1"/>
  <c r="B16570" i="1"/>
  <c r="B16569" i="1"/>
  <c r="B16568" i="1"/>
  <c r="B16567" i="1"/>
  <c r="B16566" i="1"/>
  <c r="B16565" i="1"/>
  <c r="B16564" i="1"/>
  <c r="B16563" i="1"/>
  <c r="B16562" i="1"/>
  <c r="B16561" i="1"/>
  <c r="B16560" i="1"/>
  <c r="B16559" i="1"/>
  <c r="B16558" i="1"/>
  <c r="B16557" i="1"/>
  <c r="B16556" i="1"/>
  <c r="B16555" i="1"/>
  <c r="B16554" i="1"/>
  <c r="B16553" i="1"/>
  <c r="B16552" i="1"/>
  <c r="B16551" i="1"/>
  <c r="B16550" i="1"/>
  <c r="B16549" i="1"/>
  <c r="B16548" i="1"/>
  <c r="B16547" i="1"/>
  <c r="B16546" i="1"/>
  <c r="B16545" i="1"/>
  <c r="B16544" i="1"/>
  <c r="B16543" i="1"/>
  <c r="B16542" i="1"/>
  <c r="B16541" i="1"/>
  <c r="B16540" i="1"/>
  <c r="B16539" i="1"/>
  <c r="B16538" i="1"/>
  <c r="B16537" i="1"/>
  <c r="B16536" i="1"/>
  <c r="B16535" i="1"/>
  <c r="B16534" i="1"/>
  <c r="B16533" i="1"/>
  <c r="B16532" i="1"/>
  <c r="B16531" i="1"/>
  <c r="B16530" i="1"/>
  <c r="B16529" i="1"/>
  <c r="B16528" i="1"/>
  <c r="B16527" i="1"/>
  <c r="B16526" i="1"/>
  <c r="B16525" i="1"/>
  <c r="B16524" i="1"/>
  <c r="B16523" i="1"/>
  <c r="B16522" i="1"/>
  <c r="B16521" i="1"/>
  <c r="B16520" i="1"/>
  <c r="B16519" i="1"/>
  <c r="B16518" i="1"/>
  <c r="B16517" i="1"/>
  <c r="B16516" i="1"/>
  <c r="B16515" i="1"/>
  <c r="B16514" i="1"/>
  <c r="B16513" i="1"/>
  <c r="B16512" i="1"/>
  <c r="B16511" i="1"/>
  <c r="B16510" i="1"/>
  <c r="B16509" i="1"/>
  <c r="B16508" i="1"/>
  <c r="B16507" i="1"/>
  <c r="B16506" i="1"/>
  <c r="B16505" i="1"/>
  <c r="B16504" i="1"/>
  <c r="B16503" i="1"/>
  <c r="B16502" i="1"/>
  <c r="B16501" i="1"/>
  <c r="B16500" i="1"/>
  <c r="B16499" i="1"/>
  <c r="B16498" i="1"/>
  <c r="B16497" i="1"/>
  <c r="B16496" i="1"/>
  <c r="B16495" i="1"/>
  <c r="B16494" i="1"/>
  <c r="B16493" i="1"/>
  <c r="B16492" i="1"/>
  <c r="B16491" i="1"/>
  <c r="B16490" i="1"/>
  <c r="B16489" i="1"/>
  <c r="B16488" i="1"/>
  <c r="B16487" i="1"/>
  <c r="B16486" i="1"/>
  <c r="B16485" i="1"/>
  <c r="B16484" i="1"/>
  <c r="B16483" i="1"/>
  <c r="B16482" i="1"/>
  <c r="B16481" i="1"/>
  <c r="B16480" i="1"/>
  <c r="B16479" i="1"/>
  <c r="B16478" i="1"/>
  <c r="B16477" i="1"/>
  <c r="B16476" i="1"/>
  <c r="B16475" i="1"/>
  <c r="B16474" i="1"/>
  <c r="B16473" i="1"/>
  <c r="B16472" i="1"/>
  <c r="B16471" i="1"/>
  <c r="B16470" i="1"/>
  <c r="B16469" i="1"/>
  <c r="B16468" i="1"/>
  <c r="B16467" i="1"/>
  <c r="B16466" i="1"/>
  <c r="B16465" i="1"/>
  <c r="B16464" i="1"/>
  <c r="B16463" i="1"/>
  <c r="B16462" i="1"/>
  <c r="B16461" i="1"/>
  <c r="B16460" i="1"/>
  <c r="B16459" i="1"/>
  <c r="B16458" i="1"/>
  <c r="B16457" i="1"/>
  <c r="B16456" i="1"/>
  <c r="B16455" i="1"/>
  <c r="B16454" i="1"/>
  <c r="B16453" i="1"/>
  <c r="B16452" i="1"/>
  <c r="B16451" i="1"/>
  <c r="B16450" i="1"/>
  <c r="B16449" i="1"/>
  <c r="B16448" i="1"/>
  <c r="B16447" i="1"/>
  <c r="B16446" i="1"/>
  <c r="B16445" i="1"/>
  <c r="B16444" i="1"/>
  <c r="B16443" i="1"/>
  <c r="B16442" i="1"/>
  <c r="B16441" i="1"/>
  <c r="B16440" i="1"/>
  <c r="B16439" i="1"/>
  <c r="B16438" i="1"/>
  <c r="B16437" i="1"/>
  <c r="B16436" i="1"/>
  <c r="B16435" i="1"/>
  <c r="B16434" i="1"/>
  <c r="B16433" i="1"/>
  <c r="B16432" i="1"/>
  <c r="B16431" i="1"/>
  <c r="B16430" i="1"/>
  <c r="B16429" i="1"/>
  <c r="B16428" i="1"/>
  <c r="B16427" i="1"/>
  <c r="B16426" i="1"/>
  <c r="B16425" i="1"/>
  <c r="B16424" i="1"/>
  <c r="B16423" i="1"/>
  <c r="B16422" i="1"/>
  <c r="B16421" i="1"/>
  <c r="B16420" i="1"/>
  <c r="B16419" i="1"/>
  <c r="B16418" i="1"/>
  <c r="B16417" i="1"/>
  <c r="B16416" i="1"/>
  <c r="B16415" i="1"/>
  <c r="B16414" i="1"/>
  <c r="B16413" i="1"/>
  <c r="B16412" i="1"/>
  <c r="B16411" i="1"/>
  <c r="B16410" i="1"/>
  <c r="B16409" i="1"/>
  <c r="B16408" i="1"/>
  <c r="B16407" i="1"/>
  <c r="B16406" i="1"/>
  <c r="B16405" i="1"/>
  <c r="B16404" i="1"/>
  <c r="B16403" i="1"/>
  <c r="B16402" i="1"/>
  <c r="B16401" i="1"/>
  <c r="B16400" i="1"/>
  <c r="B16399" i="1"/>
  <c r="B16398" i="1"/>
  <c r="B16397" i="1"/>
  <c r="B16396" i="1"/>
  <c r="B16395" i="1"/>
  <c r="B16394" i="1"/>
  <c r="B16393" i="1"/>
  <c r="B16392" i="1"/>
  <c r="B16391" i="1"/>
  <c r="B16390" i="1"/>
  <c r="B16389" i="1"/>
  <c r="B16388" i="1"/>
  <c r="B16387" i="1"/>
  <c r="B16386" i="1"/>
  <c r="B16385" i="1"/>
  <c r="B16384" i="1"/>
  <c r="B16383" i="1"/>
  <c r="B16382" i="1"/>
  <c r="B16381" i="1"/>
  <c r="B16380" i="1"/>
  <c r="B16379" i="1"/>
  <c r="B16378" i="1"/>
  <c r="B16377" i="1"/>
  <c r="B16376" i="1"/>
  <c r="B16375" i="1"/>
  <c r="B16374" i="1"/>
  <c r="B16373" i="1"/>
  <c r="B16372" i="1"/>
  <c r="B16371" i="1"/>
  <c r="B16370" i="1"/>
  <c r="B16369" i="1"/>
  <c r="B16368" i="1"/>
  <c r="B16367" i="1"/>
  <c r="B16366" i="1"/>
  <c r="B16365" i="1"/>
  <c r="B16364" i="1"/>
  <c r="B16363" i="1"/>
  <c r="B16362" i="1"/>
  <c r="B16361" i="1"/>
  <c r="B16360" i="1"/>
  <c r="B16359" i="1"/>
  <c r="B16358" i="1"/>
  <c r="B16357" i="1"/>
  <c r="B16356" i="1"/>
  <c r="B16355" i="1"/>
  <c r="B16354" i="1"/>
  <c r="B16353" i="1"/>
  <c r="B16352" i="1"/>
  <c r="B16351" i="1"/>
  <c r="B16350" i="1"/>
  <c r="B16349" i="1"/>
  <c r="B16348" i="1"/>
  <c r="B16347" i="1"/>
  <c r="B16346" i="1"/>
  <c r="B16345" i="1"/>
  <c r="B16344" i="1"/>
  <c r="B16343" i="1"/>
  <c r="B16342" i="1"/>
  <c r="B16341" i="1"/>
  <c r="B16340" i="1"/>
  <c r="B16339" i="1"/>
  <c r="B16338" i="1"/>
  <c r="B16337" i="1"/>
  <c r="B16336" i="1"/>
  <c r="B16335" i="1"/>
  <c r="B16334" i="1"/>
  <c r="B16333" i="1"/>
  <c r="B16332" i="1"/>
  <c r="B16331" i="1"/>
  <c r="B16330" i="1"/>
  <c r="B16329" i="1"/>
  <c r="B16328" i="1"/>
  <c r="B16327" i="1"/>
  <c r="B16326" i="1"/>
  <c r="B16325" i="1"/>
  <c r="B16324" i="1"/>
  <c r="B16323" i="1"/>
  <c r="B16322" i="1"/>
  <c r="B16321" i="1"/>
  <c r="B16320" i="1"/>
  <c r="B16319" i="1"/>
  <c r="B16318" i="1"/>
  <c r="B16317" i="1"/>
  <c r="B16316" i="1"/>
  <c r="B16315" i="1"/>
  <c r="B16314" i="1"/>
  <c r="B16313" i="1"/>
  <c r="B16312" i="1"/>
  <c r="B16311" i="1"/>
  <c r="B16310" i="1"/>
  <c r="B16309" i="1"/>
  <c r="B16308" i="1"/>
  <c r="B16307" i="1"/>
  <c r="B16306" i="1"/>
  <c r="B16305" i="1"/>
  <c r="B16304" i="1"/>
  <c r="B16303" i="1"/>
  <c r="B16302" i="1"/>
  <c r="B16301" i="1"/>
  <c r="B16300" i="1"/>
  <c r="B16299" i="1"/>
  <c r="B16298" i="1"/>
  <c r="B16297" i="1"/>
  <c r="B16296" i="1"/>
  <c r="B16295" i="1"/>
  <c r="B16294" i="1"/>
  <c r="B16293" i="1"/>
  <c r="B16292" i="1"/>
  <c r="B16291" i="1"/>
  <c r="B16290" i="1"/>
  <c r="B16289" i="1"/>
  <c r="B16288" i="1"/>
  <c r="B16287" i="1"/>
  <c r="B16286" i="1"/>
  <c r="B16285" i="1"/>
  <c r="B16284" i="1"/>
  <c r="B16283" i="1"/>
  <c r="B16282" i="1"/>
  <c r="B16281" i="1"/>
  <c r="B16280" i="1"/>
  <c r="B16279" i="1"/>
  <c r="B16278" i="1"/>
  <c r="B16277" i="1"/>
  <c r="B16276" i="1"/>
  <c r="B16275" i="1"/>
  <c r="B16274" i="1"/>
  <c r="B16273" i="1"/>
  <c r="B16272" i="1"/>
  <c r="B16271" i="1"/>
  <c r="B16270" i="1"/>
  <c r="B16269" i="1"/>
  <c r="B16268" i="1"/>
  <c r="B16267" i="1"/>
  <c r="B16266" i="1"/>
  <c r="B16265" i="1"/>
  <c r="B16264" i="1"/>
  <c r="B16263" i="1"/>
  <c r="B16262" i="1"/>
  <c r="B16261" i="1"/>
  <c r="B16260" i="1"/>
  <c r="B16259" i="1"/>
  <c r="B16258" i="1"/>
  <c r="B16257" i="1"/>
  <c r="B16256" i="1"/>
  <c r="B16255" i="1"/>
  <c r="B16254" i="1"/>
  <c r="B16253" i="1"/>
  <c r="B16252" i="1"/>
  <c r="B16251" i="1"/>
  <c r="B16250" i="1"/>
  <c r="B16249" i="1"/>
  <c r="B16248" i="1"/>
  <c r="B16247" i="1"/>
  <c r="B16246" i="1"/>
  <c r="B16245" i="1"/>
  <c r="B16244" i="1"/>
  <c r="B16243" i="1"/>
  <c r="B16242" i="1"/>
  <c r="B16241" i="1"/>
  <c r="B16240" i="1"/>
  <c r="B16239" i="1"/>
  <c r="B16238" i="1"/>
  <c r="B16237" i="1"/>
  <c r="B16236" i="1"/>
  <c r="B16235" i="1"/>
  <c r="B16234" i="1"/>
  <c r="B16233" i="1"/>
  <c r="B16232" i="1"/>
  <c r="B16231" i="1"/>
  <c r="B16230" i="1"/>
  <c r="B16229" i="1"/>
  <c r="B16228" i="1"/>
  <c r="B16227" i="1"/>
  <c r="B16226" i="1"/>
  <c r="B16225" i="1"/>
  <c r="B16224" i="1"/>
  <c r="B16223" i="1"/>
  <c r="B16222" i="1"/>
  <c r="B16221" i="1"/>
  <c r="B16220" i="1"/>
  <c r="B16219" i="1"/>
  <c r="B16218" i="1"/>
  <c r="B16217" i="1"/>
  <c r="B16216" i="1"/>
  <c r="B16215" i="1"/>
  <c r="B16214" i="1"/>
  <c r="B16213" i="1"/>
  <c r="B16212" i="1"/>
  <c r="B16211" i="1"/>
  <c r="B16210" i="1"/>
  <c r="B16209" i="1"/>
  <c r="B16208" i="1"/>
  <c r="B16207" i="1"/>
  <c r="B16206" i="1"/>
  <c r="B16205" i="1"/>
  <c r="B16204" i="1"/>
  <c r="B16203" i="1"/>
  <c r="B16202" i="1"/>
  <c r="B16201" i="1"/>
  <c r="B16200" i="1"/>
  <c r="B16199" i="1"/>
  <c r="B16198" i="1"/>
  <c r="B16197" i="1"/>
  <c r="B16196" i="1"/>
  <c r="B16195" i="1"/>
  <c r="B16194" i="1"/>
  <c r="B16193" i="1"/>
  <c r="B16192" i="1"/>
  <c r="B16191" i="1"/>
  <c r="B16190" i="1"/>
  <c r="B16189" i="1"/>
  <c r="B16188" i="1"/>
  <c r="B16187" i="1"/>
  <c r="B16186" i="1"/>
  <c r="B16185" i="1"/>
  <c r="B16184" i="1"/>
  <c r="B16183" i="1"/>
  <c r="B16182" i="1"/>
  <c r="B16181" i="1"/>
  <c r="B16180" i="1"/>
  <c r="B16179" i="1"/>
  <c r="B16178" i="1"/>
  <c r="B16177" i="1"/>
  <c r="B16176" i="1"/>
  <c r="B16175" i="1"/>
  <c r="B16174" i="1"/>
  <c r="B16173" i="1"/>
  <c r="B16172" i="1"/>
  <c r="B16171" i="1"/>
  <c r="B16170" i="1"/>
  <c r="B16169" i="1"/>
  <c r="B16168" i="1"/>
  <c r="B16167" i="1"/>
  <c r="B16166" i="1"/>
  <c r="B16165" i="1"/>
  <c r="B16164" i="1"/>
  <c r="B16163" i="1"/>
  <c r="B16162" i="1"/>
  <c r="B16161" i="1"/>
  <c r="B16160" i="1"/>
  <c r="B16159" i="1"/>
  <c r="B16158" i="1"/>
  <c r="B16157" i="1"/>
  <c r="B16156" i="1"/>
  <c r="B16155" i="1"/>
  <c r="B16154" i="1"/>
  <c r="B16153" i="1"/>
  <c r="B16152" i="1"/>
  <c r="B16151" i="1"/>
  <c r="B16150" i="1"/>
  <c r="B16149" i="1"/>
  <c r="B16148" i="1"/>
  <c r="B16147" i="1"/>
  <c r="B16146" i="1"/>
  <c r="B16145" i="1"/>
  <c r="B16144" i="1"/>
  <c r="B16143" i="1"/>
  <c r="B16142" i="1"/>
  <c r="B16141" i="1"/>
  <c r="B16140" i="1"/>
  <c r="B16139" i="1"/>
  <c r="B16138" i="1"/>
  <c r="B16137" i="1"/>
  <c r="B16136" i="1"/>
  <c r="B16135" i="1"/>
  <c r="B16134" i="1"/>
  <c r="B16133" i="1"/>
  <c r="B16132" i="1"/>
  <c r="B16131" i="1"/>
  <c r="B16130" i="1"/>
  <c r="B16129" i="1"/>
  <c r="B16128" i="1"/>
  <c r="B16127" i="1"/>
  <c r="B16126" i="1"/>
  <c r="B16125" i="1"/>
  <c r="B16124" i="1"/>
  <c r="B16123" i="1"/>
  <c r="B16122" i="1"/>
  <c r="B16121" i="1"/>
  <c r="B16120" i="1"/>
  <c r="B16119" i="1"/>
  <c r="B16118" i="1"/>
  <c r="B16117" i="1"/>
  <c r="B16116" i="1"/>
  <c r="B16115" i="1"/>
  <c r="B16114" i="1"/>
  <c r="B16113" i="1"/>
  <c r="B16112" i="1"/>
  <c r="B16111" i="1"/>
  <c r="B16110" i="1"/>
  <c r="B16109" i="1"/>
  <c r="B16108" i="1"/>
  <c r="B16107" i="1"/>
  <c r="B16106" i="1"/>
  <c r="B16105" i="1"/>
  <c r="B16104" i="1"/>
  <c r="B16103" i="1"/>
  <c r="B16102" i="1"/>
  <c r="B16101" i="1"/>
  <c r="B16100" i="1"/>
  <c r="B16099" i="1"/>
  <c r="B16098" i="1"/>
  <c r="B16097" i="1"/>
  <c r="B16096" i="1"/>
  <c r="B16095" i="1"/>
  <c r="B16094" i="1"/>
  <c r="B16093" i="1"/>
  <c r="B16092" i="1"/>
  <c r="B16091" i="1"/>
  <c r="B16090" i="1"/>
  <c r="B16089" i="1"/>
  <c r="B16088" i="1"/>
  <c r="B16087" i="1"/>
  <c r="B16086" i="1"/>
  <c r="B16085" i="1"/>
  <c r="B16084" i="1"/>
  <c r="B16083" i="1"/>
  <c r="B16082" i="1"/>
  <c r="B16081" i="1"/>
  <c r="B16080" i="1"/>
  <c r="B16079" i="1"/>
  <c r="B16078" i="1"/>
  <c r="B16077" i="1"/>
  <c r="B16076" i="1"/>
  <c r="B16075" i="1"/>
  <c r="B16074" i="1"/>
  <c r="B16073" i="1"/>
  <c r="B16072" i="1"/>
  <c r="B16071" i="1"/>
  <c r="B16070" i="1"/>
  <c r="B16069" i="1"/>
  <c r="B16068" i="1"/>
  <c r="B16067" i="1"/>
  <c r="B16066" i="1"/>
  <c r="B16065" i="1"/>
  <c r="B16064" i="1"/>
  <c r="B16063" i="1"/>
  <c r="B16062" i="1"/>
  <c r="B16061" i="1"/>
  <c r="B16060" i="1"/>
  <c r="B16059" i="1"/>
  <c r="B16058" i="1"/>
  <c r="B16057" i="1"/>
  <c r="B16056" i="1"/>
  <c r="B16055" i="1"/>
  <c r="B16054" i="1"/>
  <c r="B16053" i="1"/>
  <c r="B16052" i="1"/>
  <c r="B16051" i="1"/>
  <c r="B16050" i="1"/>
  <c r="B16049" i="1"/>
  <c r="B16048" i="1"/>
  <c r="B16047" i="1"/>
  <c r="B16046" i="1"/>
  <c r="B16045" i="1"/>
  <c r="B16044" i="1"/>
  <c r="B16043" i="1"/>
  <c r="B16042" i="1"/>
  <c r="B16041" i="1"/>
  <c r="B16040" i="1"/>
  <c r="B16039" i="1"/>
  <c r="B16038" i="1"/>
  <c r="B16037" i="1"/>
  <c r="B16036" i="1"/>
  <c r="B16035" i="1"/>
  <c r="B16034" i="1"/>
  <c r="B16033" i="1"/>
  <c r="B16032" i="1"/>
  <c r="B16031" i="1"/>
  <c r="B16030" i="1"/>
  <c r="B16029" i="1"/>
  <c r="B16028" i="1"/>
  <c r="B16027" i="1"/>
  <c r="B16026" i="1"/>
  <c r="B16025" i="1"/>
  <c r="B16024" i="1"/>
  <c r="B16023" i="1"/>
  <c r="B16022" i="1"/>
  <c r="B16021" i="1"/>
  <c r="B16020" i="1"/>
  <c r="B16019" i="1"/>
  <c r="B16018" i="1"/>
  <c r="B16017" i="1"/>
  <c r="B16016" i="1"/>
  <c r="B16015" i="1"/>
  <c r="B16014" i="1"/>
  <c r="B16013" i="1"/>
  <c r="B16012" i="1"/>
  <c r="B16011" i="1"/>
  <c r="B16010" i="1"/>
  <c r="B16009" i="1"/>
  <c r="B16008" i="1"/>
  <c r="B16007" i="1"/>
  <c r="B16006" i="1"/>
  <c r="B16005" i="1"/>
  <c r="B16004" i="1"/>
  <c r="B16003" i="1"/>
  <c r="B16002" i="1"/>
  <c r="B16001" i="1"/>
  <c r="B16000" i="1"/>
  <c r="B15999" i="1"/>
  <c r="B15998" i="1"/>
  <c r="B15997" i="1"/>
  <c r="B15996" i="1"/>
  <c r="B15995" i="1"/>
  <c r="B15994" i="1"/>
  <c r="B15993" i="1"/>
  <c r="B15992" i="1"/>
  <c r="B15991" i="1"/>
  <c r="B15990" i="1"/>
  <c r="B15989" i="1"/>
  <c r="B15988" i="1"/>
  <c r="B15987" i="1"/>
  <c r="B15986" i="1"/>
  <c r="B15985" i="1"/>
  <c r="B15984" i="1"/>
  <c r="B15983" i="1"/>
  <c r="B15982" i="1"/>
  <c r="B15981" i="1"/>
  <c r="B15980" i="1"/>
  <c r="B15979" i="1"/>
  <c r="B15978" i="1"/>
  <c r="B15977" i="1"/>
  <c r="B15976" i="1"/>
  <c r="B15975" i="1"/>
  <c r="B15974" i="1"/>
  <c r="B15973" i="1"/>
  <c r="B15972" i="1"/>
  <c r="B15971" i="1"/>
  <c r="B15970" i="1"/>
  <c r="B15969" i="1"/>
  <c r="B15968" i="1"/>
  <c r="B15967" i="1"/>
  <c r="B15966" i="1"/>
  <c r="B15965" i="1"/>
  <c r="B15964" i="1"/>
  <c r="B15963" i="1"/>
  <c r="B15962" i="1"/>
  <c r="B15961" i="1"/>
  <c r="B15960" i="1"/>
  <c r="B15959" i="1"/>
  <c r="B15958" i="1"/>
  <c r="B15957" i="1"/>
  <c r="B15956" i="1"/>
  <c r="B15955" i="1"/>
  <c r="B15954" i="1"/>
  <c r="B15953" i="1"/>
  <c r="B15952" i="1"/>
  <c r="B15951" i="1"/>
  <c r="B15950" i="1"/>
  <c r="B15949" i="1"/>
  <c r="B15948" i="1"/>
  <c r="B15947" i="1"/>
  <c r="B15946" i="1"/>
  <c r="B15945" i="1"/>
  <c r="B15944" i="1"/>
  <c r="B15943" i="1"/>
  <c r="B15942" i="1"/>
  <c r="B15941" i="1"/>
  <c r="B15940" i="1"/>
  <c r="B15939" i="1"/>
  <c r="B15938" i="1"/>
  <c r="B15937" i="1"/>
  <c r="B15936" i="1"/>
  <c r="B15935" i="1"/>
  <c r="B15934" i="1"/>
  <c r="B15933" i="1"/>
  <c r="B15932" i="1"/>
  <c r="B15931" i="1"/>
  <c r="B15930" i="1"/>
  <c r="B15929" i="1"/>
  <c r="B15928" i="1"/>
  <c r="B15927" i="1"/>
  <c r="B15926" i="1"/>
  <c r="B15925" i="1"/>
  <c r="B15924" i="1"/>
  <c r="B15923" i="1"/>
  <c r="B15922" i="1"/>
  <c r="B15921" i="1"/>
  <c r="B15920" i="1"/>
  <c r="B15919" i="1"/>
  <c r="B15918" i="1"/>
  <c r="B15917" i="1"/>
  <c r="B15916" i="1"/>
  <c r="B15915" i="1"/>
  <c r="B15914" i="1"/>
  <c r="B15913" i="1"/>
  <c r="B15912" i="1"/>
  <c r="B15911" i="1"/>
  <c r="B15910" i="1"/>
  <c r="B15909" i="1"/>
  <c r="B15908" i="1"/>
  <c r="B15907" i="1"/>
  <c r="B15906" i="1"/>
  <c r="B15905" i="1"/>
  <c r="B15904" i="1"/>
  <c r="B15903" i="1"/>
  <c r="B15902" i="1"/>
  <c r="B15901" i="1"/>
  <c r="B15900" i="1"/>
  <c r="B15899" i="1"/>
  <c r="B15898" i="1"/>
  <c r="B15897" i="1"/>
  <c r="B15896" i="1"/>
  <c r="B15895" i="1"/>
  <c r="B15894" i="1"/>
  <c r="B15893" i="1"/>
  <c r="B15892" i="1"/>
  <c r="B15891" i="1"/>
  <c r="B15890" i="1"/>
  <c r="B15889" i="1"/>
  <c r="B15888" i="1"/>
  <c r="B15887" i="1"/>
  <c r="B15886" i="1"/>
  <c r="B15885" i="1"/>
  <c r="B15884" i="1"/>
  <c r="B15883" i="1"/>
  <c r="B15882" i="1"/>
  <c r="B15881" i="1"/>
  <c r="B15880" i="1"/>
  <c r="B15879" i="1"/>
  <c r="B15878" i="1"/>
  <c r="B15877" i="1"/>
  <c r="B15876" i="1"/>
  <c r="B15875" i="1"/>
  <c r="B15874" i="1"/>
  <c r="B15873" i="1"/>
  <c r="B15872" i="1"/>
  <c r="B15871" i="1"/>
  <c r="B15870" i="1"/>
  <c r="B15869" i="1"/>
  <c r="B15868" i="1"/>
  <c r="B15867" i="1"/>
  <c r="B15866" i="1"/>
  <c r="B15865" i="1"/>
  <c r="B15864" i="1"/>
  <c r="B15863" i="1"/>
  <c r="B15862" i="1"/>
  <c r="B15861" i="1"/>
  <c r="B15860" i="1"/>
  <c r="B15859" i="1"/>
  <c r="B15858" i="1"/>
  <c r="B15857" i="1"/>
  <c r="B15856" i="1"/>
  <c r="B15855" i="1"/>
  <c r="B15854" i="1"/>
  <c r="B15853" i="1"/>
  <c r="B15852" i="1"/>
  <c r="B15851" i="1"/>
  <c r="B15850" i="1"/>
  <c r="B15849" i="1"/>
  <c r="B15848" i="1"/>
  <c r="B15847" i="1"/>
  <c r="B15846" i="1"/>
  <c r="B15845" i="1"/>
  <c r="B15844" i="1"/>
  <c r="B15843" i="1"/>
  <c r="B15842" i="1"/>
  <c r="B15841" i="1"/>
  <c r="B15840" i="1"/>
  <c r="B15839" i="1"/>
  <c r="B15838" i="1"/>
  <c r="B15837" i="1"/>
  <c r="B15836" i="1"/>
  <c r="B15835" i="1"/>
  <c r="B15834" i="1"/>
  <c r="B15833" i="1"/>
  <c r="B15832" i="1"/>
  <c r="B15831" i="1"/>
  <c r="B15830" i="1"/>
  <c r="B15829" i="1"/>
  <c r="B15828" i="1"/>
  <c r="B15827" i="1"/>
  <c r="B15826" i="1"/>
  <c r="B15825" i="1"/>
  <c r="B15824" i="1"/>
  <c r="B15823" i="1"/>
  <c r="B15822" i="1"/>
  <c r="B15821" i="1"/>
  <c r="B15820" i="1"/>
  <c r="B15819" i="1"/>
  <c r="B15818" i="1"/>
  <c r="B15817" i="1"/>
  <c r="B15816" i="1"/>
  <c r="B15815" i="1"/>
  <c r="B15814" i="1"/>
  <c r="B15813" i="1"/>
  <c r="B15812" i="1"/>
  <c r="B15811" i="1"/>
  <c r="B15810" i="1"/>
  <c r="B15809" i="1"/>
  <c r="B15808" i="1"/>
  <c r="B15807" i="1"/>
  <c r="B15806" i="1"/>
  <c r="B15805" i="1"/>
  <c r="B15804" i="1"/>
  <c r="B15803" i="1"/>
  <c r="B15802" i="1"/>
  <c r="B15801" i="1"/>
  <c r="B15800" i="1"/>
  <c r="B15799" i="1"/>
  <c r="B15798" i="1"/>
  <c r="B15797" i="1"/>
  <c r="B15796" i="1"/>
  <c r="B15795" i="1"/>
  <c r="B15794" i="1"/>
  <c r="B15793" i="1"/>
  <c r="B15792" i="1"/>
  <c r="B15791" i="1"/>
  <c r="B15790" i="1"/>
  <c r="B15789" i="1"/>
  <c r="B15788" i="1"/>
  <c r="B15787" i="1"/>
  <c r="B15786" i="1"/>
  <c r="B15785" i="1"/>
  <c r="B15784" i="1"/>
  <c r="B15783" i="1"/>
  <c r="B15782" i="1"/>
  <c r="B15781" i="1"/>
  <c r="B15780" i="1"/>
  <c r="B15779" i="1"/>
  <c r="B15778" i="1"/>
  <c r="B15777" i="1"/>
  <c r="B15776" i="1"/>
  <c r="B15775" i="1"/>
  <c r="B15774" i="1"/>
  <c r="B15773" i="1"/>
  <c r="B15772" i="1"/>
  <c r="B15771" i="1"/>
  <c r="B15770" i="1"/>
  <c r="B15769" i="1"/>
  <c r="B15768" i="1"/>
  <c r="B15767" i="1"/>
  <c r="B15766" i="1"/>
  <c r="B15765" i="1"/>
  <c r="B15764" i="1"/>
  <c r="B15763" i="1"/>
  <c r="B15762" i="1"/>
  <c r="B15761" i="1"/>
  <c r="B15760" i="1"/>
  <c r="B15759" i="1"/>
  <c r="B15758" i="1"/>
  <c r="B15757" i="1"/>
  <c r="B15756" i="1"/>
  <c r="B15755" i="1"/>
  <c r="B15754" i="1"/>
  <c r="B15753" i="1"/>
  <c r="B15752" i="1"/>
  <c r="B15751" i="1"/>
  <c r="B15750" i="1"/>
  <c r="B15749" i="1"/>
  <c r="B15748" i="1"/>
  <c r="B15747" i="1"/>
  <c r="B15746" i="1"/>
  <c r="B15745" i="1"/>
  <c r="B15744" i="1"/>
  <c r="B15743" i="1"/>
  <c r="B15742" i="1"/>
  <c r="B15741" i="1"/>
  <c r="B15740" i="1"/>
  <c r="B15739" i="1"/>
  <c r="B15738" i="1"/>
  <c r="B15737" i="1"/>
  <c r="B15736" i="1"/>
  <c r="B15735" i="1"/>
  <c r="B15734" i="1"/>
  <c r="B15733" i="1"/>
  <c r="B15732" i="1"/>
  <c r="B15731" i="1"/>
  <c r="B15730" i="1"/>
  <c r="B15729" i="1"/>
  <c r="B15728" i="1"/>
  <c r="B15727" i="1"/>
  <c r="B15726" i="1"/>
  <c r="B15725" i="1"/>
  <c r="B15724" i="1"/>
  <c r="B15723" i="1"/>
  <c r="B15722" i="1"/>
  <c r="B15721" i="1"/>
  <c r="B15720" i="1"/>
  <c r="B15719" i="1"/>
  <c r="B15718" i="1"/>
  <c r="B15717" i="1"/>
  <c r="B15716" i="1"/>
  <c r="B15715" i="1"/>
  <c r="B15714" i="1"/>
  <c r="B15713" i="1"/>
  <c r="B15712" i="1"/>
  <c r="B15711" i="1"/>
  <c r="B15710" i="1"/>
  <c r="B15709" i="1"/>
  <c r="B15708" i="1"/>
  <c r="B15707" i="1"/>
  <c r="B15706" i="1"/>
  <c r="B15705" i="1"/>
  <c r="B15704" i="1"/>
  <c r="B15703" i="1"/>
  <c r="B15702" i="1"/>
  <c r="B15701" i="1"/>
  <c r="B15700" i="1"/>
  <c r="B15699" i="1"/>
  <c r="B15698" i="1"/>
  <c r="B15697" i="1"/>
  <c r="B15696" i="1"/>
  <c r="B15695" i="1"/>
  <c r="B15694" i="1"/>
  <c r="B15693" i="1"/>
  <c r="B15692" i="1"/>
  <c r="B15691" i="1"/>
  <c r="B15690" i="1"/>
  <c r="B15689" i="1"/>
  <c r="B15688" i="1"/>
  <c r="B15687" i="1"/>
  <c r="B15686" i="1"/>
  <c r="B15685" i="1"/>
  <c r="B15684" i="1"/>
  <c r="B15683" i="1"/>
  <c r="B15682" i="1"/>
  <c r="B15681" i="1"/>
  <c r="B15680" i="1"/>
  <c r="B15679" i="1"/>
  <c r="B15678" i="1"/>
  <c r="B15677" i="1"/>
  <c r="B15676" i="1"/>
  <c r="B15675" i="1"/>
  <c r="B15674" i="1"/>
  <c r="B15673" i="1"/>
  <c r="B15672" i="1"/>
  <c r="B15671" i="1"/>
  <c r="B15670" i="1"/>
  <c r="B15669" i="1"/>
  <c r="B15668" i="1"/>
  <c r="B15667" i="1"/>
  <c r="B15666" i="1"/>
  <c r="B15665" i="1"/>
  <c r="B15664" i="1"/>
  <c r="B15663" i="1"/>
  <c r="B15662" i="1"/>
  <c r="B15661" i="1"/>
  <c r="B15660" i="1"/>
  <c r="B15659" i="1"/>
  <c r="B15658" i="1"/>
  <c r="B15657" i="1"/>
  <c r="B15656" i="1"/>
  <c r="B15655" i="1"/>
  <c r="B15654" i="1"/>
  <c r="B15653" i="1"/>
  <c r="B15652" i="1"/>
  <c r="B15651" i="1"/>
  <c r="B15650" i="1"/>
  <c r="B15649" i="1"/>
  <c r="B15648" i="1"/>
  <c r="B15647" i="1"/>
  <c r="B15646" i="1"/>
  <c r="B15645" i="1"/>
  <c r="B15644" i="1"/>
  <c r="B15643" i="1"/>
  <c r="B15642" i="1"/>
  <c r="B15641" i="1"/>
  <c r="B15640" i="1"/>
  <c r="B15639" i="1"/>
  <c r="B15638" i="1"/>
  <c r="B15637" i="1"/>
  <c r="B15636" i="1"/>
  <c r="B15635" i="1"/>
  <c r="B15634" i="1"/>
  <c r="B15633" i="1"/>
  <c r="B15632" i="1"/>
  <c r="B15631" i="1"/>
  <c r="B15630" i="1"/>
  <c r="B15629" i="1"/>
  <c r="B15628" i="1"/>
  <c r="B15627" i="1"/>
  <c r="B15626" i="1"/>
  <c r="B15625" i="1"/>
  <c r="B15624" i="1"/>
  <c r="B15623" i="1"/>
  <c r="B15622" i="1"/>
  <c r="B15621" i="1"/>
  <c r="B15620" i="1"/>
  <c r="B15619" i="1"/>
  <c r="B15618" i="1"/>
  <c r="B15617" i="1"/>
  <c r="B15616" i="1"/>
  <c r="B15615" i="1"/>
  <c r="B15614" i="1"/>
  <c r="B15613" i="1"/>
  <c r="B15612" i="1"/>
  <c r="B15611" i="1"/>
  <c r="B15610" i="1"/>
  <c r="B15609" i="1"/>
  <c r="B15608" i="1"/>
  <c r="B15607" i="1"/>
  <c r="B15606" i="1"/>
  <c r="B15605" i="1"/>
  <c r="B15604" i="1"/>
  <c r="B15603" i="1"/>
  <c r="B15602" i="1"/>
  <c r="B15601" i="1"/>
  <c r="B15600" i="1"/>
  <c r="B15599" i="1"/>
  <c r="B15598" i="1"/>
  <c r="B15597" i="1"/>
  <c r="B15596" i="1"/>
  <c r="B15595" i="1"/>
  <c r="B15594" i="1"/>
  <c r="B15593" i="1"/>
  <c r="B15592" i="1"/>
  <c r="B15591" i="1"/>
  <c r="B15590" i="1"/>
  <c r="B15589" i="1"/>
  <c r="B15588" i="1"/>
  <c r="B15587" i="1"/>
  <c r="B15586" i="1"/>
  <c r="B15585" i="1"/>
  <c r="B15584" i="1"/>
  <c r="B15583" i="1"/>
  <c r="B15582" i="1"/>
  <c r="B15581" i="1"/>
  <c r="B15580" i="1"/>
  <c r="B15579" i="1"/>
  <c r="B15578" i="1"/>
  <c r="B15577" i="1"/>
  <c r="B15576" i="1"/>
  <c r="B15575" i="1"/>
  <c r="B15574" i="1"/>
  <c r="B15573" i="1"/>
  <c r="B15572" i="1"/>
  <c r="B15571" i="1"/>
  <c r="B15570" i="1"/>
  <c r="B15569" i="1"/>
  <c r="B15568" i="1"/>
  <c r="B15567" i="1"/>
  <c r="B15566" i="1"/>
  <c r="B15565" i="1"/>
  <c r="B15564" i="1"/>
  <c r="B15563" i="1"/>
  <c r="B15562" i="1"/>
  <c r="B15561" i="1"/>
  <c r="B15560" i="1"/>
  <c r="B15559" i="1"/>
  <c r="B15558" i="1"/>
  <c r="B15557" i="1"/>
  <c r="B15556" i="1"/>
  <c r="B15555" i="1"/>
  <c r="B15554" i="1"/>
  <c r="B15553" i="1"/>
  <c r="B15552" i="1"/>
  <c r="B15551" i="1"/>
  <c r="B15550" i="1"/>
  <c r="B15549" i="1"/>
  <c r="B15548" i="1"/>
  <c r="B15547" i="1"/>
  <c r="B15546" i="1"/>
  <c r="B15545" i="1"/>
  <c r="B15544" i="1"/>
  <c r="B15543" i="1"/>
  <c r="B15542" i="1"/>
  <c r="B15541" i="1"/>
  <c r="B15540" i="1"/>
  <c r="B15539" i="1"/>
  <c r="B15538" i="1"/>
  <c r="B15537" i="1"/>
  <c r="B15536" i="1"/>
  <c r="B15535" i="1"/>
  <c r="B15534" i="1"/>
  <c r="B15533" i="1"/>
  <c r="B15532" i="1"/>
  <c r="B15531" i="1"/>
  <c r="B15530" i="1"/>
  <c r="B15529" i="1"/>
  <c r="B15528" i="1"/>
  <c r="B15527" i="1"/>
  <c r="B15526" i="1"/>
  <c r="B15525" i="1"/>
  <c r="B15524" i="1"/>
  <c r="B15523" i="1"/>
  <c r="B15522" i="1"/>
  <c r="B15521" i="1"/>
  <c r="B15520" i="1"/>
  <c r="B15519" i="1"/>
  <c r="B15518" i="1"/>
  <c r="B15517" i="1"/>
  <c r="B15516" i="1"/>
  <c r="B15515" i="1"/>
  <c r="B15514" i="1"/>
  <c r="B15513" i="1"/>
  <c r="B15512" i="1"/>
  <c r="B15511" i="1"/>
  <c r="B15510" i="1"/>
  <c r="B15509" i="1"/>
  <c r="B15508" i="1"/>
  <c r="B15507" i="1"/>
  <c r="B15506" i="1"/>
  <c r="B15505" i="1"/>
  <c r="B15504" i="1"/>
  <c r="B15503" i="1"/>
  <c r="B15502" i="1"/>
  <c r="B15501" i="1"/>
  <c r="B15500" i="1"/>
  <c r="B15499" i="1"/>
  <c r="B15498" i="1"/>
  <c r="B15497" i="1"/>
  <c r="B15496" i="1"/>
  <c r="B15495" i="1"/>
  <c r="B15494" i="1"/>
  <c r="B15493" i="1"/>
  <c r="B15492" i="1"/>
  <c r="B15491" i="1"/>
  <c r="B15490" i="1"/>
  <c r="B15489" i="1"/>
  <c r="B15488" i="1"/>
  <c r="B15487" i="1"/>
  <c r="B15486" i="1"/>
  <c r="B15485" i="1"/>
  <c r="B15484" i="1"/>
  <c r="B15483" i="1"/>
  <c r="B15482" i="1"/>
  <c r="B15481" i="1"/>
  <c r="B15480" i="1"/>
  <c r="B15479" i="1"/>
  <c r="B15478" i="1"/>
  <c r="B15477" i="1"/>
  <c r="B15476" i="1"/>
  <c r="B15475" i="1"/>
  <c r="B15474" i="1"/>
  <c r="B15473" i="1"/>
  <c r="B15472" i="1"/>
  <c r="B15471" i="1"/>
  <c r="B15470" i="1"/>
  <c r="B15469" i="1"/>
  <c r="B15468" i="1"/>
  <c r="B15467" i="1"/>
  <c r="B15466" i="1"/>
  <c r="B15465" i="1"/>
  <c r="B15464" i="1"/>
  <c r="B15463" i="1"/>
  <c r="B15462" i="1"/>
  <c r="B15461" i="1"/>
  <c r="B15460" i="1"/>
  <c r="B15459" i="1"/>
  <c r="B15458" i="1"/>
  <c r="B15457" i="1"/>
  <c r="B15456" i="1"/>
  <c r="B15455" i="1"/>
  <c r="B15454" i="1"/>
  <c r="B15453" i="1"/>
  <c r="B15452" i="1"/>
  <c r="B15451" i="1"/>
  <c r="B15450" i="1"/>
  <c r="B15449" i="1"/>
  <c r="B15448" i="1"/>
  <c r="B15447" i="1"/>
  <c r="B15446" i="1"/>
  <c r="B15445" i="1"/>
  <c r="B15444" i="1"/>
  <c r="B15443" i="1"/>
  <c r="B15442" i="1"/>
  <c r="B15441" i="1"/>
  <c r="B15440" i="1"/>
  <c r="B15439" i="1"/>
  <c r="B15438" i="1"/>
  <c r="B15437" i="1"/>
  <c r="B15436" i="1"/>
  <c r="B15435" i="1"/>
  <c r="B15434" i="1"/>
  <c r="B15433" i="1"/>
  <c r="B15432" i="1"/>
  <c r="B15431" i="1"/>
  <c r="B15430" i="1"/>
  <c r="B15429" i="1"/>
  <c r="B15428" i="1"/>
  <c r="B15427" i="1"/>
  <c r="B15426" i="1"/>
  <c r="B15425" i="1"/>
  <c r="B15424" i="1"/>
  <c r="B15423" i="1"/>
  <c r="B15422" i="1"/>
  <c r="B15421" i="1"/>
  <c r="B15420" i="1"/>
  <c r="B15419" i="1"/>
  <c r="B15418" i="1"/>
  <c r="B15417" i="1"/>
  <c r="B15416" i="1"/>
  <c r="B15415" i="1"/>
  <c r="B15414" i="1"/>
  <c r="B15413" i="1"/>
  <c r="B15412" i="1"/>
  <c r="B15411" i="1"/>
  <c r="B15410" i="1"/>
  <c r="B15409" i="1"/>
  <c r="B15408" i="1"/>
  <c r="B15407" i="1"/>
  <c r="B15406" i="1"/>
  <c r="B15405" i="1"/>
  <c r="B15404" i="1"/>
  <c r="B15403" i="1"/>
  <c r="B15402" i="1"/>
  <c r="B15401" i="1"/>
  <c r="B15400" i="1"/>
  <c r="B15399" i="1"/>
  <c r="B15398" i="1"/>
  <c r="B15397" i="1"/>
  <c r="B15396" i="1"/>
  <c r="B15395" i="1"/>
  <c r="B15394" i="1"/>
  <c r="B15393" i="1"/>
  <c r="B15392" i="1"/>
  <c r="B15391" i="1"/>
  <c r="B15390" i="1"/>
  <c r="B15389" i="1"/>
  <c r="B15388" i="1"/>
  <c r="B15387" i="1"/>
  <c r="B15386" i="1"/>
  <c r="B15385" i="1"/>
  <c r="B15384" i="1"/>
  <c r="B15383" i="1"/>
  <c r="B15382" i="1"/>
  <c r="B15381" i="1"/>
  <c r="B15380" i="1"/>
  <c r="B15379" i="1"/>
  <c r="B15378" i="1"/>
  <c r="B15377" i="1"/>
  <c r="B15376" i="1"/>
  <c r="B15375" i="1"/>
  <c r="B15374" i="1"/>
  <c r="B15373" i="1"/>
  <c r="B15372" i="1"/>
  <c r="B15371" i="1"/>
  <c r="B15370" i="1"/>
  <c r="B15369" i="1"/>
  <c r="B15368" i="1"/>
  <c r="B15367" i="1"/>
  <c r="B15366" i="1"/>
  <c r="B15365" i="1"/>
  <c r="B15364" i="1"/>
  <c r="B15363" i="1"/>
  <c r="B15362" i="1"/>
  <c r="B15361" i="1"/>
  <c r="B15360" i="1"/>
  <c r="B15359" i="1"/>
  <c r="B15358" i="1"/>
  <c r="B15357" i="1"/>
  <c r="B15356" i="1"/>
  <c r="B15355" i="1"/>
  <c r="B15354" i="1"/>
  <c r="B15353" i="1"/>
  <c r="B15352" i="1"/>
  <c r="B15351" i="1"/>
  <c r="B15350" i="1"/>
  <c r="B15349" i="1"/>
  <c r="B15348" i="1"/>
  <c r="B15347" i="1"/>
  <c r="B15346" i="1"/>
  <c r="B15345" i="1"/>
  <c r="B15344" i="1"/>
  <c r="B15343" i="1"/>
  <c r="B15342" i="1"/>
  <c r="B15341" i="1"/>
  <c r="B15340" i="1"/>
  <c r="B15339" i="1"/>
  <c r="B15338" i="1"/>
  <c r="B15337" i="1"/>
  <c r="B15336" i="1"/>
  <c r="B15335" i="1"/>
  <c r="B15334" i="1"/>
  <c r="B15333" i="1"/>
  <c r="B15332" i="1"/>
  <c r="B15331" i="1"/>
  <c r="B15330" i="1"/>
  <c r="B15329" i="1"/>
  <c r="B15328" i="1"/>
  <c r="B15327" i="1"/>
  <c r="B15326" i="1"/>
  <c r="B15325" i="1"/>
  <c r="B15324" i="1"/>
  <c r="B15323" i="1"/>
  <c r="B15322" i="1"/>
  <c r="B15321" i="1"/>
  <c r="B15320" i="1"/>
  <c r="B15319" i="1"/>
  <c r="B15318" i="1"/>
  <c r="B15317" i="1"/>
  <c r="B15316" i="1"/>
  <c r="B15315" i="1"/>
  <c r="B15314" i="1"/>
  <c r="B15313" i="1"/>
  <c r="B15312" i="1"/>
  <c r="B15311" i="1"/>
  <c r="B15310" i="1"/>
  <c r="B15309" i="1"/>
  <c r="B15308" i="1"/>
  <c r="B15307" i="1"/>
  <c r="B15306" i="1"/>
  <c r="B15305" i="1"/>
  <c r="B15304" i="1"/>
  <c r="B15303" i="1"/>
  <c r="B15302" i="1"/>
  <c r="B15301" i="1"/>
  <c r="B15300" i="1"/>
  <c r="B15299" i="1"/>
  <c r="B15298" i="1"/>
  <c r="B15297" i="1"/>
  <c r="B15296" i="1"/>
  <c r="B15295" i="1"/>
  <c r="B15294" i="1"/>
  <c r="B15293" i="1"/>
  <c r="B15292" i="1"/>
  <c r="B15291" i="1"/>
  <c r="B15290" i="1"/>
  <c r="B15289" i="1"/>
  <c r="B15288" i="1"/>
  <c r="B15287" i="1"/>
  <c r="B15286" i="1"/>
  <c r="B15285" i="1"/>
  <c r="B15284" i="1"/>
  <c r="B15283" i="1"/>
  <c r="B15282" i="1"/>
  <c r="B15281" i="1"/>
  <c r="B15280" i="1"/>
  <c r="B15279" i="1"/>
  <c r="B15278" i="1"/>
  <c r="B15277" i="1"/>
  <c r="B15276" i="1"/>
  <c r="B15275" i="1"/>
  <c r="B15274" i="1"/>
  <c r="B15273" i="1"/>
  <c r="B15272" i="1"/>
  <c r="B15271" i="1"/>
  <c r="B15270" i="1"/>
  <c r="B15269" i="1"/>
  <c r="B15268" i="1"/>
  <c r="B15267" i="1"/>
  <c r="B15266" i="1"/>
  <c r="B15265" i="1"/>
  <c r="B15264" i="1"/>
  <c r="B15263" i="1"/>
  <c r="B15262" i="1"/>
  <c r="B15261" i="1"/>
  <c r="B15260" i="1"/>
  <c r="B15259" i="1"/>
  <c r="B15258" i="1"/>
  <c r="B15257" i="1"/>
  <c r="B15256" i="1"/>
  <c r="B15255" i="1"/>
  <c r="B15254" i="1"/>
  <c r="B15253" i="1"/>
  <c r="B15252" i="1"/>
  <c r="B15251" i="1"/>
  <c r="B15250" i="1"/>
  <c r="B15249" i="1"/>
  <c r="B15248" i="1"/>
  <c r="B15247" i="1"/>
  <c r="B15246" i="1"/>
  <c r="B15245" i="1"/>
  <c r="B15244" i="1"/>
  <c r="B15243" i="1"/>
  <c r="B15242" i="1"/>
  <c r="B15241" i="1"/>
  <c r="B15240" i="1"/>
  <c r="B15239" i="1"/>
  <c r="B15238" i="1"/>
  <c r="B15237" i="1"/>
  <c r="B15236" i="1"/>
  <c r="B15235" i="1"/>
  <c r="B15234" i="1"/>
  <c r="B15233" i="1"/>
  <c r="B15232" i="1"/>
  <c r="B15231" i="1"/>
  <c r="B15230" i="1"/>
  <c r="B15229" i="1"/>
  <c r="B15228" i="1"/>
  <c r="B15227" i="1"/>
  <c r="B15226" i="1"/>
  <c r="B15225" i="1"/>
  <c r="B15224" i="1"/>
  <c r="B15223" i="1"/>
  <c r="B15222" i="1"/>
  <c r="B15221" i="1"/>
  <c r="B15220" i="1"/>
  <c r="B15219" i="1"/>
  <c r="B15218" i="1"/>
  <c r="B15217" i="1"/>
  <c r="B15216" i="1"/>
  <c r="B15215" i="1"/>
  <c r="B15214" i="1"/>
  <c r="B15213" i="1"/>
  <c r="B15212" i="1"/>
  <c r="B15211" i="1"/>
  <c r="B15210" i="1"/>
  <c r="B15209" i="1"/>
  <c r="B15208" i="1"/>
  <c r="B15207" i="1"/>
  <c r="B15206" i="1"/>
  <c r="B15205" i="1"/>
  <c r="B15204" i="1"/>
  <c r="B15203" i="1"/>
  <c r="B15202" i="1"/>
  <c r="B15201" i="1"/>
  <c r="B15200" i="1"/>
  <c r="B15199" i="1"/>
  <c r="B15198" i="1"/>
  <c r="B15197" i="1"/>
  <c r="B15196" i="1"/>
  <c r="B15195" i="1"/>
  <c r="B15194" i="1"/>
  <c r="B15193" i="1"/>
  <c r="B15192" i="1"/>
  <c r="B15191" i="1"/>
  <c r="B15190" i="1"/>
  <c r="B15189" i="1"/>
  <c r="B15188" i="1"/>
  <c r="B15187" i="1"/>
  <c r="B15186" i="1"/>
  <c r="B15185" i="1"/>
  <c r="B15184" i="1"/>
  <c r="B15183" i="1"/>
  <c r="B15182" i="1"/>
  <c r="B15181" i="1"/>
  <c r="B15180" i="1"/>
  <c r="B15179" i="1"/>
  <c r="B15178" i="1"/>
  <c r="B15177" i="1"/>
  <c r="B15176" i="1"/>
  <c r="B15175" i="1"/>
  <c r="B15174" i="1"/>
  <c r="B15173" i="1"/>
  <c r="B15172" i="1"/>
  <c r="B15171" i="1"/>
  <c r="B15170" i="1"/>
  <c r="B15169" i="1"/>
  <c r="B15168" i="1"/>
  <c r="B15167" i="1"/>
  <c r="B15166" i="1"/>
  <c r="B15165" i="1"/>
  <c r="B15164" i="1"/>
  <c r="B15163" i="1"/>
  <c r="B15162" i="1"/>
  <c r="B15161" i="1"/>
  <c r="B15160" i="1"/>
  <c r="B15159" i="1"/>
  <c r="B15158" i="1"/>
  <c r="B15157" i="1"/>
  <c r="B15156" i="1"/>
  <c r="B15155" i="1"/>
  <c r="B15154" i="1"/>
  <c r="B15153" i="1"/>
  <c r="B15152" i="1"/>
  <c r="B15151" i="1"/>
  <c r="B15150" i="1"/>
  <c r="B15149" i="1"/>
  <c r="B15148" i="1"/>
  <c r="B15147" i="1"/>
  <c r="B15146" i="1"/>
  <c r="B15145" i="1"/>
  <c r="B15144" i="1"/>
  <c r="B15143" i="1"/>
  <c r="B15142" i="1"/>
  <c r="B15141" i="1"/>
  <c r="B15140" i="1"/>
  <c r="B15139" i="1"/>
  <c r="B15138" i="1"/>
  <c r="B15137" i="1"/>
  <c r="B15136" i="1"/>
  <c r="B15135" i="1"/>
  <c r="B15134" i="1"/>
  <c r="B15133" i="1"/>
  <c r="B15132" i="1"/>
  <c r="B15131" i="1"/>
  <c r="B15130" i="1"/>
  <c r="B15129" i="1"/>
  <c r="B15128" i="1"/>
  <c r="B15127" i="1"/>
  <c r="B15126" i="1"/>
  <c r="B15125" i="1"/>
  <c r="B15124" i="1"/>
  <c r="B15123" i="1"/>
  <c r="B15122" i="1"/>
  <c r="B15121" i="1"/>
  <c r="B15120" i="1"/>
  <c r="B15119" i="1"/>
  <c r="B15118" i="1"/>
  <c r="B15117" i="1"/>
  <c r="B15116" i="1"/>
  <c r="B15115" i="1"/>
  <c r="B15114" i="1"/>
  <c r="B15113" i="1"/>
  <c r="B15112" i="1"/>
  <c r="B15111" i="1"/>
  <c r="B15110" i="1"/>
  <c r="B15109" i="1"/>
  <c r="B15108" i="1"/>
  <c r="B15107" i="1"/>
  <c r="B15106" i="1"/>
  <c r="B15105" i="1"/>
  <c r="B15104" i="1"/>
  <c r="B15103" i="1"/>
  <c r="B15102" i="1"/>
  <c r="B15101" i="1"/>
  <c r="B15100" i="1"/>
  <c r="B15099" i="1"/>
  <c r="B15098" i="1"/>
  <c r="B15097" i="1"/>
  <c r="B15096" i="1"/>
  <c r="B15095" i="1"/>
  <c r="B15094" i="1"/>
  <c r="B15093" i="1"/>
  <c r="B15092" i="1"/>
  <c r="B15091" i="1"/>
  <c r="B15090" i="1"/>
  <c r="B15089" i="1"/>
  <c r="B15088" i="1"/>
  <c r="B15087" i="1"/>
  <c r="B15086" i="1"/>
  <c r="B15085" i="1"/>
  <c r="B15084" i="1"/>
  <c r="B15083" i="1"/>
  <c r="B15082" i="1"/>
  <c r="B15081" i="1"/>
  <c r="B15080" i="1"/>
  <c r="B15079" i="1"/>
  <c r="B15078" i="1"/>
  <c r="B15077" i="1"/>
  <c r="B15076" i="1"/>
  <c r="B15075" i="1"/>
  <c r="B15074" i="1"/>
  <c r="B15073" i="1"/>
  <c r="B15072" i="1"/>
  <c r="B15071" i="1"/>
  <c r="B15070" i="1"/>
  <c r="B15069" i="1"/>
  <c r="B15068" i="1"/>
  <c r="B15067" i="1"/>
  <c r="B15066" i="1"/>
  <c r="B15065" i="1"/>
  <c r="B15064" i="1"/>
  <c r="B15063" i="1"/>
  <c r="B15062" i="1"/>
  <c r="B15061" i="1"/>
  <c r="B15060" i="1"/>
  <c r="B15059" i="1"/>
  <c r="B15058" i="1"/>
  <c r="B15057" i="1"/>
  <c r="B15056" i="1"/>
  <c r="B15055" i="1"/>
  <c r="B15054" i="1"/>
  <c r="B15053" i="1"/>
  <c r="B15052" i="1"/>
  <c r="B15051" i="1"/>
  <c r="B15050" i="1"/>
  <c r="B15049" i="1"/>
  <c r="B15048" i="1"/>
  <c r="B15047" i="1"/>
  <c r="B15046" i="1"/>
  <c r="B15045" i="1"/>
  <c r="B15044" i="1"/>
  <c r="B15043" i="1"/>
  <c r="B15042" i="1"/>
  <c r="B15041" i="1"/>
  <c r="B15040" i="1"/>
  <c r="B15039" i="1"/>
  <c r="B15038" i="1"/>
  <c r="B15037" i="1"/>
  <c r="B15036" i="1"/>
  <c r="B15035" i="1"/>
  <c r="B15034" i="1"/>
  <c r="B15033" i="1"/>
  <c r="B15032" i="1"/>
  <c r="B15031" i="1"/>
  <c r="B15030" i="1"/>
  <c r="B15029" i="1"/>
  <c r="B15028" i="1"/>
  <c r="B15027" i="1"/>
  <c r="B15026" i="1"/>
  <c r="B15025" i="1"/>
  <c r="B15024" i="1"/>
  <c r="B15023" i="1"/>
  <c r="B15022" i="1"/>
  <c r="B15021" i="1"/>
  <c r="B15020" i="1"/>
  <c r="B15019" i="1"/>
  <c r="B15018" i="1"/>
  <c r="B15017" i="1"/>
  <c r="B15016" i="1"/>
  <c r="B15015" i="1"/>
  <c r="B15014" i="1"/>
  <c r="B15013" i="1"/>
  <c r="B15012" i="1"/>
  <c r="B15011" i="1"/>
  <c r="B15010" i="1"/>
  <c r="B15009" i="1"/>
  <c r="B15008" i="1"/>
  <c r="B15007" i="1"/>
  <c r="B15006" i="1"/>
  <c r="B15005" i="1"/>
  <c r="B15004" i="1"/>
  <c r="B15003" i="1"/>
  <c r="B15002" i="1"/>
  <c r="B15001" i="1"/>
  <c r="B15000" i="1"/>
  <c r="B14999" i="1"/>
  <c r="B14998" i="1"/>
  <c r="B14997" i="1"/>
  <c r="B14996" i="1"/>
  <c r="B14995" i="1"/>
  <c r="B14994" i="1"/>
  <c r="B14993" i="1"/>
  <c r="B14992" i="1"/>
  <c r="B14991" i="1"/>
  <c r="B14990" i="1"/>
  <c r="B14989" i="1"/>
  <c r="B14988" i="1"/>
  <c r="B14987" i="1"/>
  <c r="B14986" i="1"/>
  <c r="B14985" i="1"/>
  <c r="B14984" i="1"/>
  <c r="B14983" i="1"/>
  <c r="B14982" i="1"/>
  <c r="B14981" i="1"/>
  <c r="B14980" i="1"/>
  <c r="B14979" i="1"/>
  <c r="B14978" i="1"/>
  <c r="B14977" i="1"/>
  <c r="B14976" i="1"/>
  <c r="B14975" i="1"/>
  <c r="B14974" i="1"/>
  <c r="B14973" i="1"/>
  <c r="B14972" i="1"/>
  <c r="B14971" i="1"/>
  <c r="B14970" i="1"/>
  <c r="B14969" i="1"/>
  <c r="B14968" i="1"/>
  <c r="B14967" i="1"/>
  <c r="B14966" i="1"/>
  <c r="B14965" i="1"/>
  <c r="B14964" i="1"/>
  <c r="B14963" i="1"/>
  <c r="B14962" i="1"/>
  <c r="B14961" i="1"/>
  <c r="B14960" i="1"/>
  <c r="B14959" i="1"/>
  <c r="B14958" i="1"/>
  <c r="B14957" i="1"/>
  <c r="B14956" i="1"/>
  <c r="B14955" i="1"/>
  <c r="B14954" i="1"/>
  <c r="B14953" i="1"/>
  <c r="B14952" i="1"/>
  <c r="B14951" i="1"/>
  <c r="B14950" i="1"/>
  <c r="B14949" i="1"/>
  <c r="B14948" i="1"/>
  <c r="B14947" i="1"/>
  <c r="B14946" i="1"/>
  <c r="B14945" i="1"/>
  <c r="B14944" i="1"/>
  <c r="B14943" i="1"/>
  <c r="B14942" i="1"/>
  <c r="B14941" i="1"/>
  <c r="B14940" i="1"/>
  <c r="B14939" i="1"/>
  <c r="B14938" i="1"/>
  <c r="B14937" i="1"/>
  <c r="B14936" i="1"/>
  <c r="B14935" i="1"/>
  <c r="B14934" i="1"/>
  <c r="B14933" i="1"/>
  <c r="B14932" i="1"/>
  <c r="B14931" i="1"/>
  <c r="B14930" i="1"/>
  <c r="B14929" i="1"/>
  <c r="B14928" i="1"/>
  <c r="B14927" i="1"/>
  <c r="B14926" i="1"/>
  <c r="B14925" i="1"/>
  <c r="B14924" i="1"/>
  <c r="B14923" i="1"/>
  <c r="B14922" i="1"/>
  <c r="B14921" i="1"/>
  <c r="B14920" i="1"/>
  <c r="B14919" i="1"/>
  <c r="B14918" i="1"/>
  <c r="B14917" i="1"/>
  <c r="B14916" i="1"/>
  <c r="B14915" i="1"/>
  <c r="B14914" i="1"/>
  <c r="B14913" i="1"/>
  <c r="B14912" i="1"/>
  <c r="B14911" i="1"/>
  <c r="B14910" i="1"/>
  <c r="B14909" i="1"/>
  <c r="B14908" i="1"/>
  <c r="B14907" i="1"/>
  <c r="B14906" i="1"/>
  <c r="B14905" i="1"/>
  <c r="B14904" i="1"/>
  <c r="B14903" i="1"/>
  <c r="B14902" i="1"/>
  <c r="B14901" i="1"/>
  <c r="B14900" i="1"/>
  <c r="B14899" i="1"/>
  <c r="B14898" i="1"/>
  <c r="B14897" i="1"/>
  <c r="B14896" i="1"/>
  <c r="B14895" i="1"/>
  <c r="B14894" i="1"/>
  <c r="B14893" i="1"/>
  <c r="B14892" i="1"/>
  <c r="B14891" i="1"/>
  <c r="B14890" i="1"/>
  <c r="B14889" i="1"/>
  <c r="B14888" i="1"/>
  <c r="B14887" i="1"/>
  <c r="B14886" i="1"/>
  <c r="B14885" i="1"/>
  <c r="B14884" i="1"/>
  <c r="B14883" i="1"/>
  <c r="B14882" i="1"/>
  <c r="B14881" i="1"/>
  <c r="B14880" i="1"/>
  <c r="B14879" i="1"/>
  <c r="B14878" i="1"/>
  <c r="B14877" i="1"/>
  <c r="B14876" i="1"/>
  <c r="B14875" i="1"/>
  <c r="B14874" i="1"/>
  <c r="B14873" i="1"/>
  <c r="B14872" i="1"/>
  <c r="B14871" i="1"/>
  <c r="B14870" i="1"/>
  <c r="B14869" i="1"/>
  <c r="B14868" i="1"/>
  <c r="B14867" i="1"/>
  <c r="B14866" i="1"/>
  <c r="B14865" i="1"/>
  <c r="B14864" i="1"/>
  <c r="B14863" i="1"/>
  <c r="B14862" i="1"/>
  <c r="B14861" i="1"/>
  <c r="B14860" i="1"/>
  <c r="B14859" i="1"/>
  <c r="B14858" i="1"/>
  <c r="B14857" i="1"/>
  <c r="B14856" i="1"/>
  <c r="B14855" i="1"/>
  <c r="B14854" i="1"/>
  <c r="B14853" i="1"/>
  <c r="B14852" i="1"/>
  <c r="B14851" i="1"/>
  <c r="B14850" i="1"/>
  <c r="B14849" i="1"/>
  <c r="B14848" i="1"/>
  <c r="B14847" i="1"/>
  <c r="B14846" i="1"/>
  <c r="B14845" i="1"/>
  <c r="B14844" i="1"/>
  <c r="B14843" i="1"/>
  <c r="B14842" i="1"/>
  <c r="B14841" i="1"/>
  <c r="B14840" i="1"/>
  <c r="B14839" i="1"/>
  <c r="B14838" i="1"/>
  <c r="B14837" i="1"/>
  <c r="B14836" i="1"/>
  <c r="B14835" i="1"/>
  <c r="B14834" i="1"/>
  <c r="B14833" i="1"/>
  <c r="B14832" i="1"/>
  <c r="B14831" i="1"/>
  <c r="B14830" i="1"/>
  <c r="B14829" i="1"/>
  <c r="B14828" i="1"/>
  <c r="B14827" i="1"/>
  <c r="B14826" i="1"/>
  <c r="B14825" i="1"/>
  <c r="B14824" i="1"/>
  <c r="B14823" i="1"/>
  <c r="B14822" i="1"/>
  <c r="B14821" i="1"/>
  <c r="B14820" i="1"/>
  <c r="B14819" i="1"/>
  <c r="B14818" i="1"/>
  <c r="B14817" i="1"/>
  <c r="B14816" i="1"/>
  <c r="B14815" i="1"/>
  <c r="B14814" i="1"/>
  <c r="B14813" i="1"/>
  <c r="B14812" i="1"/>
  <c r="B14811" i="1"/>
  <c r="B14810" i="1"/>
  <c r="B14809" i="1"/>
  <c r="B14808" i="1"/>
  <c r="B14807" i="1"/>
  <c r="B14806" i="1"/>
  <c r="B14805" i="1"/>
  <c r="B14804" i="1"/>
  <c r="B14803" i="1"/>
  <c r="B14802" i="1"/>
  <c r="B14801" i="1"/>
  <c r="B14800" i="1"/>
  <c r="B14799" i="1"/>
  <c r="B14798" i="1"/>
  <c r="B14797" i="1"/>
  <c r="B14796" i="1"/>
  <c r="B14795" i="1"/>
  <c r="B14794" i="1"/>
  <c r="B14793" i="1"/>
  <c r="B14792" i="1"/>
  <c r="B14791" i="1"/>
  <c r="B14790" i="1"/>
  <c r="B14789" i="1"/>
  <c r="B14788" i="1"/>
  <c r="B14787" i="1"/>
  <c r="B14786" i="1"/>
  <c r="B14785" i="1"/>
  <c r="B14784" i="1"/>
  <c r="B14783" i="1"/>
  <c r="B14782" i="1"/>
  <c r="B14781" i="1"/>
  <c r="B14780" i="1"/>
  <c r="B14779" i="1"/>
  <c r="B14778" i="1"/>
  <c r="B14777" i="1"/>
  <c r="B14776" i="1"/>
  <c r="B14775" i="1"/>
  <c r="B14774" i="1"/>
  <c r="B14773" i="1"/>
  <c r="B14772" i="1"/>
  <c r="B14771" i="1"/>
  <c r="B14770" i="1"/>
  <c r="B14769" i="1"/>
  <c r="B14768" i="1"/>
  <c r="B14767" i="1"/>
  <c r="B14766" i="1"/>
  <c r="B14765" i="1"/>
  <c r="B14764" i="1"/>
  <c r="B14763" i="1"/>
  <c r="B14762" i="1"/>
  <c r="B14761" i="1"/>
  <c r="B14760" i="1"/>
  <c r="B14759" i="1"/>
  <c r="B14758" i="1"/>
  <c r="B14757" i="1"/>
  <c r="B14756" i="1"/>
  <c r="B14755" i="1"/>
  <c r="B14754" i="1"/>
  <c r="B14753" i="1"/>
  <c r="B14752" i="1"/>
  <c r="B14751" i="1"/>
  <c r="B14750" i="1"/>
  <c r="B14749" i="1"/>
  <c r="B14748" i="1"/>
  <c r="B14747" i="1"/>
  <c r="B14746" i="1"/>
  <c r="B14745" i="1"/>
  <c r="B14744" i="1"/>
  <c r="B14743" i="1"/>
  <c r="B14742" i="1"/>
  <c r="B14741" i="1"/>
  <c r="B14740" i="1"/>
  <c r="B14739" i="1"/>
  <c r="B14738" i="1"/>
  <c r="B14737" i="1"/>
  <c r="B14736" i="1"/>
  <c r="B14735" i="1"/>
  <c r="B14734" i="1"/>
  <c r="B14733" i="1"/>
  <c r="B14732" i="1"/>
  <c r="B14731" i="1"/>
  <c r="B14730" i="1"/>
  <c r="B14729" i="1"/>
  <c r="B14728" i="1"/>
  <c r="B14727" i="1"/>
  <c r="B14726" i="1"/>
  <c r="B14725" i="1"/>
  <c r="B14724" i="1"/>
  <c r="B14723" i="1"/>
  <c r="B14722" i="1"/>
  <c r="B14721" i="1"/>
  <c r="B14720" i="1"/>
  <c r="B14719" i="1"/>
  <c r="B14718" i="1"/>
  <c r="B14717" i="1"/>
  <c r="B14716" i="1"/>
  <c r="B14715" i="1"/>
  <c r="B14714" i="1"/>
  <c r="B14713" i="1"/>
  <c r="B14712" i="1"/>
  <c r="B14711" i="1"/>
  <c r="B14710" i="1"/>
  <c r="B14709" i="1"/>
  <c r="B14708" i="1"/>
  <c r="B14707" i="1"/>
  <c r="B14706" i="1"/>
  <c r="B14705" i="1"/>
  <c r="B14704" i="1"/>
  <c r="B14703" i="1"/>
  <c r="B14702" i="1"/>
  <c r="B14701" i="1"/>
  <c r="B14700" i="1"/>
  <c r="B14699" i="1"/>
  <c r="B14698" i="1"/>
  <c r="B14697" i="1"/>
  <c r="B14696" i="1"/>
  <c r="B14695" i="1"/>
  <c r="B14694" i="1"/>
  <c r="B14693" i="1"/>
  <c r="B14692" i="1"/>
  <c r="B14691" i="1"/>
  <c r="B14690" i="1"/>
  <c r="B14689" i="1"/>
  <c r="B14688" i="1"/>
  <c r="B14687" i="1"/>
  <c r="B14686" i="1"/>
  <c r="B14685" i="1"/>
  <c r="B14684" i="1"/>
  <c r="B14683" i="1"/>
  <c r="B14682" i="1"/>
  <c r="B14681" i="1"/>
  <c r="B14680" i="1"/>
  <c r="B14679" i="1"/>
  <c r="B14678" i="1"/>
  <c r="B14677" i="1"/>
  <c r="B14676" i="1"/>
  <c r="B14675" i="1"/>
  <c r="B14674" i="1"/>
  <c r="B14673" i="1"/>
  <c r="B14672" i="1"/>
  <c r="B14671" i="1"/>
  <c r="B14670" i="1"/>
  <c r="B14669" i="1"/>
  <c r="B14668" i="1"/>
  <c r="B14667" i="1"/>
  <c r="B14666" i="1"/>
  <c r="B14665" i="1"/>
  <c r="B14664" i="1"/>
  <c r="B14663" i="1"/>
  <c r="B14662" i="1"/>
  <c r="B14661" i="1"/>
  <c r="B14660" i="1"/>
  <c r="B14659" i="1"/>
  <c r="B14658" i="1"/>
  <c r="B14657" i="1"/>
  <c r="B14656" i="1"/>
  <c r="B14655" i="1"/>
  <c r="B14654" i="1"/>
  <c r="B14653" i="1"/>
  <c r="B14652" i="1"/>
  <c r="B14651" i="1"/>
  <c r="B14650" i="1"/>
  <c r="B14649" i="1"/>
  <c r="B14648" i="1"/>
  <c r="B14647" i="1"/>
  <c r="B14646" i="1"/>
  <c r="B14645" i="1"/>
  <c r="B14644" i="1"/>
  <c r="B14643" i="1"/>
  <c r="B14642" i="1"/>
  <c r="B14641" i="1"/>
  <c r="B14640" i="1"/>
  <c r="B14639" i="1"/>
  <c r="B14638" i="1"/>
  <c r="B14637" i="1"/>
  <c r="B14636" i="1"/>
  <c r="B14635" i="1"/>
  <c r="B14634" i="1"/>
  <c r="B14633" i="1"/>
  <c r="B14632" i="1"/>
  <c r="B14631" i="1"/>
  <c r="B14630" i="1"/>
  <c r="B14629" i="1"/>
  <c r="B14628" i="1"/>
  <c r="B14627" i="1"/>
  <c r="B14626" i="1"/>
  <c r="B14625" i="1"/>
  <c r="B14624" i="1"/>
  <c r="B14623" i="1"/>
  <c r="B14622" i="1"/>
  <c r="B14621" i="1"/>
  <c r="B14620" i="1"/>
  <c r="B14619" i="1"/>
  <c r="B14618" i="1"/>
  <c r="B14617" i="1"/>
  <c r="B14616" i="1"/>
  <c r="B14615" i="1"/>
  <c r="B14614" i="1"/>
  <c r="B14613" i="1"/>
  <c r="B14612" i="1"/>
  <c r="B14611" i="1"/>
  <c r="B14610" i="1"/>
  <c r="B14609" i="1"/>
  <c r="B14608" i="1"/>
  <c r="B14607" i="1"/>
  <c r="B14606" i="1"/>
  <c r="B14605" i="1"/>
  <c r="B14604" i="1"/>
  <c r="B14603" i="1"/>
  <c r="B14602" i="1"/>
  <c r="B14601" i="1"/>
  <c r="B14600" i="1"/>
  <c r="B14599" i="1"/>
  <c r="B14598" i="1"/>
  <c r="B14597" i="1"/>
  <c r="B14596" i="1"/>
  <c r="B14595" i="1"/>
  <c r="B14594" i="1"/>
  <c r="B14593" i="1"/>
  <c r="B14592" i="1"/>
  <c r="B14591" i="1"/>
  <c r="B14590" i="1"/>
  <c r="B14589" i="1"/>
  <c r="B14588" i="1"/>
  <c r="B14587" i="1"/>
  <c r="B14586" i="1"/>
  <c r="B14585" i="1"/>
  <c r="B14584" i="1"/>
  <c r="B14583" i="1"/>
  <c r="B14582" i="1"/>
  <c r="B14581" i="1"/>
  <c r="B14580" i="1"/>
  <c r="B14579" i="1"/>
  <c r="B14578" i="1"/>
  <c r="B14577" i="1"/>
  <c r="B14576" i="1"/>
  <c r="B14575" i="1"/>
  <c r="B14574" i="1"/>
  <c r="B14573" i="1"/>
  <c r="B14572" i="1"/>
  <c r="B14571" i="1"/>
  <c r="B14570" i="1"/>
  <c r="B14569" i="1"/>
  <c r="B14568" i="1"/>
  <c r="B14567" i="1"/>
  <c r="B14566" i="1"/>
  <c r="B14565" i="1"/>
  <c r="B14564" i="1"/>
  <c r="B14563" i="1"/>
  <c r="B14562" i="1"/>
  <c r="B14561" i="1"/>
  <c r="B14560" i="1"/>
  <c r="B14559" i="1"/>
  <c r="B14558" i="1"/>
  <c r="B14557" i="1"/>
  <c r="B14556" i="1"/>
  <c r="B14555" i="1"/>
  <c r="B14554" i="1"/>
  <c r="B14553" i="1"/>
  <c r="B14552" i="1"/>
  <c r="B14551" i="1"/>
  <c r="B14550" i="1"/>
  <c r="B14549" i="1"/>
  <c r="B14548" i="1"/>
  <c r="B14547" i="1"/>
  <c r="B14546" i="1"/>
  <c r="B14545" i="1"/>
  <c r="B14544" i="1"/>
  <c r="B14543" i="1"/>
  <c r="B14542" i="1"/>
  <c r="B14541" i="1"/>
  <c r="B14540" i="1"/>
  <c r="B14539" i="1"/>
  <c r="B14538" i="1"/>
  <c r="B14537" i="1"/>
  <c r="B14536" i="1"/>
  <c r="B14535" i="1"/>
  <c r="B14534" i="1"/>
  <c r="B14533" i="1"/>
  <c r="B14532" i="1"/>
  <c r="B14531" i="1"/>
  <c r="B14530" i="1"/>
  <c r="B14529" i="1"/>
  <c r="B14528" i="1"/>
  <c r="B14527" i="1"/>
  <c r="B14526" i="1"/>
  <c r="B14525" i="1"/>
  <c r="B14524" i="1"/>
  <c r="B14523" i="1"/>
  <c r="B14522" i="1"/>
  <c r="B14521" i="1"/>
  <c r="B14520" i="1"/>
  <c r="B14519" i="1"/>
  <c r="B14518" i="1"/>
  <c r="B14517" i="1"/>
  <c r="B14516" i="1"/>
  <c r="B14515" i="1"/>
  <c r="B14514" i="1"/>
  <c r="B14513" i="1"/>
  <c r="B14512" i="1"/>
  <c r="B14511" i="1"/>
  <c r="B14510" i="1"/>
  <c r="B14509" i="1"/>
  <c r="B14508" i="1"/>
  <c r="B14507" i="1"/>
  <c r="B14506" i="1"/>
  <c r="B14505" i="1"/>
  <c r="B14504" i="1"/>
  <c r="B14503" i="1"/>
  <c r="B14502" i="1"/>
  <c r="B14501" i="1"/>
  <c r="B14500" i="1"/>
  <c r="B14499" i="1"/>
  <c r="B14498" i="1"/>
  <c r="B14497" i="1"/>
  <c r="B14496" i="1"/>
  <c r="B14495" i="1"/>
  <c r="B14494" i="1"/>
  <c r="B14493" i="1"/>
  <c r="B14492" i="1"/>
  <c r="B14491" i="1"/>
  <c r="B14490" i="1"/>
  <c r="B14489" i="1"/>
  <c r="B14488" i="1"/>
  <c r="B14487" i="1"/>
  <c r="B14486" i="1"/>
  <c r="B14485" i="1"/>
  <c r="B14484" i="1"/>
  <c r="B14483" i="1"/>
  <c r="B14482" i="1"/>
  <c r="B14481" i="1"/>
  <c r="B14480" i="1"/>
  <c r="B14479" i="1"/>
  <c r="B14478" i="1"/>
  <c r="B14477" i="1"/>
  <c r="B14476" i="1"/>
  <c r="B14475" i="1"/>
  <c r="B14474" i="1"/>
  <c r="B14473" i="1"/>
  <c r="B14472" i="1"/>
  <c r="B14471" i="1"/>
  <c r="B14470" i="1"/>
  <c r="B14469" i="1"/>
  <c r="B14468" i="1"/>
  <c r="B14467" i="1"/>
  <c r="B14466" i="1"/>
  <c r="B14465" i="1"/>
  <c r="B14464" i="1"/>
  <c r="B14463" i="1"/>
  <c r="B14462" i="1"/>
  <c r="B14461" i="1"/>
  <c r="B14460" i="1"/>
  <c r="B14459" i="1"/>
  <c r="B14458" i="1"/>
  <c r="B14457" i="1"/>
  <c r="B14456" i="1"/>
  <c r="B14455" i="1"/>
  <c r="B14454" i="1"/>
  <c r="B14453" i="1"/>
  <c r="B14452" i="1"/>
  <c r="B14451" i="1"/>
  <c r="B14450" i="1"/>
  <c r="B14449" i="1"/>
  <c r="B14448" i="1"/>
  <c r="B14447" i="1"/>
  <c r="B14446" i="1"/>
  <c r="B14445" i="1"/>
  <c r="B14444" i="1"/>
  <c r="B14443" i="1"/>
  <c r="B14442" i="1"/>
  <c r="B14441" i="1"/>
  <c r="B14440" i="1"/>
  <c r="B14439" i="1"/>
  <c r="B14438" i="1"/>
  <c r="B14437" i="1"/>
  <c r="B14436" i="1"/>
  <c r="B14435" i="1"/>
  <c r="B14434" i="1"/>
  <c r="B14433" i="1"/>
  <c r="B14432" i="1"/>
  <c r="B14431" i="1"/>
  <c r="B14430" i="1"/>
  <c r="B14429" i="1"/>
  <c r="B14428" i="1"/>
  <c r="B14427" i="1"/>
  <c r="B14426" i="1"/>
  <c r="B14425" i="1"/>
  <c r="B14424" i="1"/>
  <c r="B14423" i="1"/>
  <c r="B14422" i="1"/>
  <c r="B14421" i="1"/>
  <c r="B14420" i="1"/>
  <c r="B14419" i="1"/>
  <c r="B14418" i="1"/>
  <c r="B14417" i="1"/>
  <c r="B14416" i="1"/>
  <c r="B14415" i="1"/>
  <c r="B14414" i="1"/>
  <c r="B14413" i="1"/>
  <c r="B14412" i="1"/>
  <c r="B14411" i="1"/>
  <c r="B14410" i="1"/>
  <c r="B14409" i="1"/>
  <c r="B14408" i="1"/>
  <c r="B14407" i="1"/>
  <c r="B14406" i="1"/>
  <c r="B14405" i="1"/>
  <c r="B14404" i="1"/>
  <c r="B14403" i="1"/>
  <c r="B14402" i="1"/>
  <c r="B14401" i="1"/>
  <c r="B14400" i="1"/>
  <c r="B14399" i="1"/>
  <c r="B14398" i="1"/>
  <c r="B14397" i="1"/>
  <c r="B14396" i="1"/>
  <c r="B14395" i="1"/>
  <c r="B14394" i="1"/>
  <c r="B14393" i="1"/>
  <c r="B14392" i="1"/>
  <c r="B14391" i="1"/>
  <c r="B14390" i="1"/>
  <c r="B14389" i="1"/>
  <c r="B14388" i="1"/>
  <c r="B14387" i="1"/>
  <c r="B14386" i="1"/>
  <c r="B14385" i="1"/>
  <c r="B14384" i="1"/>
  <c r="B14383" i="1"/>
  <c r="B14382" i="1"/>
  <c r="B14381" i="1"/>
  <c r="B14380" i="1"/>
  <c r="B14379" i="1"/>
  <c r="B14378" i="1"/>
  <c r="B14377" i="1"/>
  <c r="B14376" i="1"/>
  <c r="B14375" i="1"/>
  <c r="B14374" i="1"/>
  <c r="B14373" i="1"/>
  <c r="B14372" i="1"/>
  <c r="B14371" i="1"/>
  <c r="B14370" i="1"/>
  <c r="B14369" i="1"/>
  <c r="B14368" i="1"/>
  <c r="B14367" i="1"/>
  <c r="B14366" i="1"/>
  <c r="B14365" i="1"/>
  <c r="B14364" i="1"/>
  <c r="B14363" i="1"/>
  <c r="B14362" i="1"/>
  <c r="B14361" i="1"/>
  <c r="B14360" i="1"/>
  <c r="B14359" i="1"/>
  <c r="B14358" i="1"/>
  <c r="B14357" i="1"/>
  <c r="B14356" i="1"/>
  <c r="B14355" i="1"/>
  <c r="B14354" i="1"/>
  <c r="B14353" i="1"/>
  <c r="B14352" i="1"/>
  <c r="B14351" i="1"/>
  <c r="B14350" i="1"/>
  <c r="B14349" i="1"/>
  <c r="B14348" i="1"/>
  <c r="B14347" i="1"/>
  <c r="B14346" i="1"/>
  <c r="B14345" i="1"/>
  <c r="B14344" i="1"/>
  <c r="B14343" i="1"/>
  <c r="B14342" i="1"/>
  <c r="B14341" i="1"/>
  <c r="B14340" i="1"/>
  <c r="B14339" i="1"/>
  <c r="B14338" i="1"/>
  <c r="B14337" i="1"/>
  <c r="B14336" i="1"/>
  <c r="B14335" i="1"/>
  <c r="B14334" i="1"/>
  <c r="B14333" i="1"/>
  <c r="B14332" i="1"/>
  <c r="B14331" i="1"/>
  <c r="B14330" i="1"/>
  <c r="B14329" i="1"/>
  <c r="B14328" i="1"/>
  <c r="B14327" i="1"/>
  <c r="B14326" i="1"/>
  <c r="B14325" i="1"/>
  <c r="B14324" i="1"/>
  <c r="B14323" i="1"/>
  <c r="B14322" i="1"/>
  <c r="B14321" i="1"/>
  <c r="B14320" i="1"/>
  <c r="B14319" i="1"/>
  <c r="B14318" i="1"/>
  <c r="B14317" i="1"/>
  <c r="B14316" i="1"/>
  <c r="B14315" i="1"/>
  <c r="B14314" i="1"/>
  <c r="B14313" i="1"/>
  <c r="B14312" i="1"/>
  <c r="B14311" i="1"/>
  <c r="B14310" i="1"/>
  <c r="B14309" i="1"/>
  <c r="B14308" i="1"/>
  <c r="B14307" i="1"/>
  <c r="B14306" i="1"/>
  <c r="B14305" i="1"/>
  <c r="B14304" i="1"/>
  <c r="B14303" i="1"/>
  <c r="B14302" i="1"/>
  <c r="B14301" i="1"/>
  <c r="B14300" i="1"/>
  <c r="B14299" i="1"/>
  <c r="B14298" i="1"/>
  <c r="B14297" i="1"/>
  <c r="B14296" i="1"/>
  <c r="B14295" i="1"/>
  <c r="B14294" i="1"/>
  <c r="B14293" i="1"/>
  <c r="B14292" i="1"/>
  <c r="B14291" i="1"/>
  <c r="B14290" i="1"/>
  <c r="B14289" i="1"/>
  <c r="B14288" i="1"/>
  <c r="B14287" i="1"/>
  <c r="B14286" i="1"/>
  <c r="B14285" i="1"/>
  <c r="B14284" i="1"/>
  <c r="B14283" i="1"/>
  <c r="B14282" i="1"/>
  <c r="B14281" i="1"/>
  <c r="B14280" i="1"/>
  <c r="B14279" i="1"/>
  <c r="B14278" i="1"/>
  <c r="B14277" i="1"/>
  <c r="B14276" i="1"/>
  <c r="B14275" i="1"/>
  <c r="B14274" i="1"/>
  <c r="B14273" i="1"/>
  <c r="B14272" i="1"/>
  <c r="B14271" i="1"/>
  <c r="B14270" i="1"/>
  <c r="B14269" i="1"/>
  <c r="B14268" i="1"/>
  <c r="B14267" i="1"/>
  <c r="B14266" i="1"/>
  <c r="B14265" i="1"/>
  <c r="B14264" i="1"/>
  <c r="B14263" i="1"/>
  <c r="B14262" i="1"/>
  <c r="B14261" i="1"/>
  <c r="B14260" i="1"/>
  <c r="B14259" i="1"/>
  <c r="B14258" i="1"/>
  <c r="B14257" i="1"/>
  <c r="B14256" i="1"/>
  <c r="B14255" i="1"/>
  <c r="B14254" i="1"/>
  <c r="B14253" i="1"/>
  <c r="B14252" i="1"/>
  <c r="B14251" i="1"/>
  <c r="B14250" i="1"/>
  <c r="B14249" i="1"/>
  <c r="B14248" i="1"/>
  <c r="B14247" i="1"/>
  <c r="B14246" i="1"/>
  <c r="B14245" i="1"/>
  <c r="B14244" i="1"/>
  <c r="B14243" i="1"/>
  <c r="B14242" i="1"/>
  <c r="B14241" i="1"/>
  <c r="B14240" i="1"/>
  <c r="B14239" i="1"/>
  <c r="B14238" i="1"/>
  <c r="B14237" i="1"/>
  <c r="B14236" i="1"/>
  <c r="B14235" i="1"/>
  <c r="B14234" i="1"/>
  <c r="B14233" i="1"/>
  <c r="B14232" i="1"/>
  <c r="B14231" i="1"/>
  <c r="B14230" i="1"/>
  <c r="B14229" i="1"/>
  <c r="B14228" i="1"/>
  <c r="B14227" i="1"/>
  <c r="B14226" i="1"/>
  <c r="B14225" i="1"/>
  <c r="B14224" i="1"/>
  <c r="B14223" i="1"/>
  <c r="B14222" i="1"/>
  <c r="B14221" i="1"/>
  <c r="B14220" i="1"/>
  <c r="B14219" i="1"/>
  <c r="B14218" i="1"/>
  <c r="B14217" i="1"/>
  <c r="B14216" i="1"/>
  <c r="B14215" i="1"/>
  <c r="B14214" i="1"/>
  <c r="B14213" i="1"/>
  <c r="B14212" i="1"/>
  <c r="B14211" i="1"/>
  <c r="B14210" i="1"/>
  <c r="B14209" i="1"/>
  <c r="B14208" i="1"/>
  <c r="B14207" i="1"/>
  <c r="B14206" i="1"/>
  <c r="B14205" i="1"/>
  <c r="B14204" i="1"/>
  <c r="B14203" i="1"/>
  <c r="B14202" i="1"/>
  <c r="B14201" i="1"/>
  <c r="B14200" i="1"/>
  <c r="B14199" i="1"/>
  <c r="B14198" i="1"/>
  <c r="B14197" i="1"/>
  <c r="B14196" i="1"/>
  <c r="B14195" i="1"/>
  <c r="B14194" i="1"/>
  <c r="B14193" i="1"/>
  <c r="B14192" i="1"/>
  <c r="B14191" i="1"/>
  <c r="B14190" i="1"/>
  <c r="B14189" i="1"/>
  <c r="B14188" i="1"/>
  <c r="B14187" i="1"/>
  <c r="B14186" i="1"/>
  <c r="B14185" i="1"/>
  <c r="B14184" i="1"/>
  <c r="B14183" i="1"/>
  <c r="B14182" i="1"/>
  <c r="B14181" i="1"/>
  <c r="B14180" i="1"/>
  <c r="B14179" i="1"/>
  <c r="B14178" i="1"/>
  <c r="B14177" i="1"/>
  <c r="B14176" i="1"/>
  <c r="B14175" i="1"/>
  <c r="B14174" i="1"/>
  <c r="B14173" i="1"/>
  <c r="B14172" i="1"/>
  <c r="B14171" i="1"/>
  <c r="B14170" i="1"/>
  <c r="B14169" i="1"/>
  <c r="B14168" i="1"/>
  <c r="B14167" i="1"/>
  <c r="B14166" i="1"/>
  <c r="B14165" i="1"/>
  <c r="B14164" i="1"/>
  <c r="B14163" i="1"/>
  <c r="B14162" i="1"/>
  <c r="B14161" i="1"/>
  <c r="B14160" i="1"/>
  <c r="B14159" i="1"/>
  <c r="B14158" i="1"/>
  <c r="B14157" i="1"/>
  <c r="B14156" i="1"/>
  <c r="B14155" i="1"/>
  <c r="B14154" i="1"/>
  <c r="B14153" i="1"/>
  <c r="B14152" i="1"/>
  <c r="B14151" i="1"/>
  <c r="B14150" i="1"/>
  <c r="B14149" i="1"/>
  <c r="B14148" i="1"/>
  <c r="B14147" i="1"/>
  <c r="B14146" i="1"/>
  <c r="B14145" i="1"/>
  <c r="B14144" i="1"/>
  <c r="B14143" i="1"/>
  <c r="B14142" i="1"/>
  <c r="B14141" i="1"/>
  <c r="B14140" i="1"/>
  <c r="B14139" i="1"/>
  <c r="B14138" i="1"/>
  <c r="B14137" i="1"/>
  <c r="B14136" i="1"/>
  <c r="B14135" i="1"/>
  <c r="B14134" i="1"/>
  <c r="B14133" i="1"/>
  <c r="B14132" i="1"/>
  <c r="B14131" i="1"/>
  <c r="B14130" i="1"/>
  <c r="B14129" i="1"/>
  <c r="B14128" i="1"/>
  <c r="B14127" i="1"/>
  <c r="B14126" i="1"/>
  <c r="B14125" i="1"/>
  <c r="B14124" i="1"/>
  <c r="B14123" i="1"/>
  <c r="B14122" i="1"/>
  <c r="B14121" i="1"/>
  <c r="B14120" i="1"/>
  <c r="B14119" i="1"/>
  <c r="B14118" i="1"/>
  <c r="B14117" i="1"/>
  <c r="B14116" i="1"/>
  <c r="B14115" i="1"/>
  <c r="B14114" i="1"/>
  <c r="B14113" i="1"/>
  <c r="B14112" i="1"/>
  <c r="B14111" i="1"/>
  <c r="B14110" i="1"/>
  <c r="B14109" i="1"/>
  <c r="B14108" i="1"/>
  <c r="B14107" i="1"/>
  <c r="B14106" i="1"/>
  <c r="B14105" i="1"/>
  <c r="B14104" i="1"/>
  <c r="B14103" i="1"/>
  <c r="B14102" i="1"/>
  <c r="B14101" i="1"/>
  <c r="B14100" i="1"/>
  <c r="B14099" i="1"/>
  <c r="B14098" i="1"/>
  <c r="B14097" i="1"/>
  <c r="B14096" i="1"/>
  <c r="B14095" i="1"/>
  <c r="B14094" i="1"/>
  <c r="B14093" i="1"/>
  <c r="B14092" i="1"/>
  <c r="B14091" i="1"/>
  <c r="B14090" i="1"/>
  <c r="B14089" i="1"/>
  <c r="B14088" i="1"/>
  <c r="B14087" i="1"/>
  <c r="B14086" i="1"/>
  <c r="B14085" i="1"/>
  <c r="B14084" i="1"/>
  <c r="B14083" i="1"/>
  <c r="B14082" i="1"/>
  <c r="B14081" i="1"/>
  <c r="B14080" i="1"/>
  <c r="B14079" i="1"/>
  <c r="B14078" i="1"/>
  <c r="B14077" i="1"/>
  <c r="B14076" i="1"/>
  <c r="B14075" i="1"/>
  <c r="B14074" i="1"/>
  <c r="B14073" i="1"/>
  <c r="B14072" i="1"/>
  <c r="B14071" i="1"/>
  <c r="B14070" i="1"/>
  <c r="B14069" i="1"/>
  <c r="B14068" i="1"/>
  <c r="B14067" i="1"/>
  <c r="B14066" i="1"/>
  <c r="B14065" i="1"/>
  <c r="B14064" i="1"/>
  <c r="B14063" i="1"/>
  <c r="B14062" i="1"/>
  <c r="B14061" i="1"/>
  <c r="B14060" i="1"/>
  <c r="B14059" i="1"/>
  <c r="B14058" i="1"/>
  <c r="B14057" i="1"/>
  <c r="B14056" i="1"/>
  <c r="B14055" i="1"/>
  <c r="B14054" i="1"/>
  <c r="B14053" i="1"/>
  <c r="B14052" i="1"/>
  <c r="B14051" i="1"/>
  <c r="B14050" i="1"/>
  <c r="B14049" i="1"/>
  <c r="B14048" i="1"/>
  <c r="B14047" i="1"/>
  <c r="B14046" i="1"/>
  <c r="B14045" i="1"/>
  <c r="B14044" i="1"/>
  <c r="B14043" i="1"/>
  <c r="B14042" i="1"/>
  <c r="B14041" i="1"/>
  <c r="B14040" i="1"/>
  <c r="B14039" i="1"/>
  <c r="B14038" i="1"/>
  <c r="B14037" i="1"/>
  <c r="B14036" i="1"/>
  <c r="B14035" i="1"/>
  <c r="B14034" i="1"/>
  <c r="B14033" i="1"/>
  <c r="B14032" i="1"/>
  <c r="B14031" i="1"/>
  <c r="B14030" i="1"/>
  <c r="B14029" i="1"/>
  <c r="B14028" i="1"/>
  <c r="B14027" i="1"/>
  <c r="B14026" i="1"/>
  <c r="B14025" i="1"/>
  <c r="B14024" i="1"/>
  <c r="B14023" i="1"/>
  <c r="B14022" i="1"/>
  <c r="B14021" i="1"/>
  <c r="B14020" i="1"/>
  <c r="B14019" i="1"/>
  <c r="B14018" i="1"/>
  <c r="B14017" i="1"/>
  <c r="B14016" i="1"/>
  <c r="B14015" i="1"/>
  <c r="B14014" i="1"/>
  <c r="B14013" i="1"/>
  <c r="B14012" i="1"/>
  <c r="B14011" i="1"/>
  <c r="B14010" i="1"/>
  <c r="B14009" i="1"/>
  <c r="B14008" i="1"/>
  <c r="B14007" i="1"/>
  <c r="B14006" i="1"/>
  <c r="B14005" i="1"/>
  <c r="B14004" i="1"/>
  <c r="B14003" i="1"/>
  <c r="B14002" i="1"/>
  <c r="B14001" i="1"/>
  <c r="B14000" i="1"/>
  <c r="B13999" i="1"/>
  <c r="B13998" i="1"/>
  <c r="B13997" i="1"/>
  <c r="B13996" i="1"/>
  <c r="B13995" i="1"/>
  <c r="B13994" i="1"/>
  <c r="B13993" i="1"/>
  <c r="B13992" i="1"/>
  <c r="B13991" i="1"/>
  <c r="B13990" i="1"/>
  <c r="B13989" i="1"/>
  <c r="B13988" i="1"/>
  <c r="B13987" i="1"/>
  <c r="B13986" i="1"/>
  <c r="B13985" i="1"/>
  <c r="B13984" i="1"/>
  <c r="B13983" i="1"/>
  <c r="B13982" i="1"/>
  <c r="B13981" i="1"/>
  <c r="B13980" i="1"/>
  <c r="B13979" i="1"/>
  <c r="B13978" i="1"/>
  <c r="B13977" i="1"/>
  <c r="B13976" i="1"/>
  <c r="B13975" i="1"/>
  <c r="B13974" i="1"/>
  <c r="B13973" i="1"/>
  <c r="B13972" i="1"/>
  <c r="B13971" i="1"/>
  <c r="B13970" i="1"/>
  <c r="B13969" i="1"/>
  <c r="B13968" i="1"/>
  <c r="B13967" i="1"/>
  <c r="B13966" i="1"/>
  <c r="B13965" i="1"/>
  <c r="B13964" i="1"/>
  <c r="B13963" i="1"/>
  <c r="B13962" i="1"/>
  <c r="B13961" i="1"/>
  <c r="B13960" i="1"/>
  <c r="B13959" i="1"/>
  <c r="B13958" i="1"/>
  <c r="B13957" i="1"/>
  <c r="B13956" i="1"/>
  <c r="B13955" i="1"/>
  <c r="B13954" i="1"/>
  <c r="B13953" i="1"/>
  <c r="B13952" i="1"/>
  <c r="B13951" i="1"/>
  <c r="B13950" i="1"/>
  <c r="B13949" i="1"/>
  <c r="B13948" i="1"/>
  <c r="B13947" i="1"/>
  <c r="B13946" i="1"/>
  <c r="B13945" i="1"/>
  <c r="B13944" i="1"/>
  <c r="B13943" i="1"/>
  <c r="B13942" i="1"/>
  <c r="B13941" i="1"/>
  <c r="B13940" i="1"/>
  <c r="B13939" i="1"/>
  <c r="B13938" i="1"/>
  <c r="B13937" i="1"/>
  <c r="B13936" i="1"/>
  <c r="B13935" i="1"/>
  <c r="B13934" i="1"/>
  <c r="B13933" i="1"/>
  <c r="B13932" i="1"/>
  <c r="B13931" i="1"/>
  <c r="B13930" i="1"/>
  <c r="B13929" i="1"/>
  <c r="B13928" i="1"/>
  <c r="B13927" i="1"/>
  <c r="B13926" i="1"/>
  <c r="B13925" i="1"/>
  <c r="B13924" i="1"/>
  <c r="B13923" i="1"/>
  <c r="B13922" i="1"/>
  <c r="B13921" i="1"/>
  <c r="B13920" i="1"/>
  <c r="B13919" i="1"/>
  <c r="B13918" i="1"/>
  <c r="B13917" i="1"/>
  <c r="B13916" i="1"/>
  <c r="B13915" i="1"/>
  <c r="B13914" i="1"/>
  <c r="B13913" i="1"/>
  <c r="B13912" i="1"/>
  <c r="B13911" i="1"/>
  <c r="B13910" i="1"/>
  <c r="B13909" i="1"/>
  <c r="B13908" i="1"/>
  <c r="B13907" i="1"/>
  <c r="B13906" i="1"/>
  <c r="B13905" i="1"/>
  <c r="B13904" i="1"/>
  <c r="B13903" i="1"/>
  <c r="B13902" i="1"/>
  <c r="B13901" i="1"/>
  <c r="B13900" i="1"/>
  <c r="B13899" i="1"/>
  <c r="B13898" i="1"/>
  <c r="B13897" i="1"/>
  <c r="B13896" i="1"/>
  <c r="B13895" i="1"/>
  <c r="B13894" i="1"/>
  <c r="B13893" i="1"/>
  <c r="B13892" i="1"/>
  <c r="B13891" i="1"/>
  <c r="B13890" i="1"/>
  <c r="B13889" i="1"/>
  <c r="B13888" i="1"/>
  <c r="B13887" i="1"/>
  <c r="B13886" i="1"/>
  <c r="B13885" i="1"/>
  <c r="B13884" i="1"/>
  <c r="B13883" i="1"/>
  <c r="B13882" i="1"/>
  <c r="B13881" i="1"/>
  <c r="B13880" i="1"/>
  <c r="B13879" i="1"/>
  <c r="B13878" i="1"/>
  <c r="B13877" i="1"/>
  <c r="B13876" i="1"/>
  <c r="B13875" i="1"/>
  <c r="B13874" i="1"/>
  <c r="B13873" i="1"/>
  <c r="B13872" i="1"/>
  <c r="B13871" i="1"/>
  <c r="B13870" i="1"/>
  <c r="B13869" i="1"/>
  <c r="B13868" i="1"/>
  <c r="B13867" i="1"/>
  <c r="B13866" i="1"/>
  <c r="B13865" i="1"/>
  <c r="B13864" i="1"/>
  <c r="B13863" i="1"/>
  <c r="B13862" i="1"/>
  <c r="B13861" i="1"/>
  <c r="B13860" i="1"/>
  <c r="B13859" i="1"/>
  <c r="B13858" i="1"/>
  <c r="B13857" i="1"/>
  <c r="B13856" i="1"/>
  <c r="B13855" i="1"/>
  <c r="B13854" i="1"/>
  <c r="B13853" i="1"/>
  <c r="B13852" i="1"/>
  <c r="B13851" i="1"/>
  <c r="B13850" i="1"/>
  <c r="B13849" i="1"/>
  <c r="B13848" i="1"/>
  <c r="B13847" i="1"/>
  <c r="B13846" i="1"/>
  <c r="B13845" i="1"/>
  <c r="B13844" i="1"/>
  <c r="B13843" i="1"/>
  <c r="B13842" i="1"/>
  <c r="B13841" i="1"/>
  <c r="B13840" i="1"/>
  <c r="B13839" i="1"/>
  <c r="B13838" i="1"/>
  <c r="B13837" i="1"/>
  <c r="B13836" i="1"/>
  <c r="B13835" i="1"/>
  <c r="B13834" i="1"/>
  <c r="B13833" i="1"/>
  <c r="B13832" i="1"/>
  <c r="B13831" i="1"/>
  <c r="B13830" i="1"/>
  <c r="B13829" i="1"/>
  <c r="B13828" i="1"/>
  <c r="B13827" i="1"/>
  <c r="B13826" i="1"/>
  <c r="B13825" i="1"/>
  <c r="B13824" i="1"/>
  <c r="B13823" i="1"/>
  <c r="B13822" i="1"/>
  <c r="B13821" i="1"/>
  <c r="B13820" i="1"/>
  <c r="B13819" i="1"/>
  <c r="B13818" i="1"/>
  <c r="B13817" i="1"/>
  <c r="B13816" i="1"/>
  <c r="B13815" i="1"/>
  <c r="B13814" i="1"/>
  <c r="B13813" i="1"/>
  <c r="B13812" i="1"/>
  <c r="B13811" i="1"/>
  <c r="B13810" i="1"/>
  <c r="B13809" i="1"/>
  <c r="B13808" i="1"/>
  <c r="B13807" i="1"/>
  <c r="B13806" i="1"/>
  <c r="B13805" i="1"/>
  <c r="B13804" i="1"/>
  <c r="B13803" i="1"/>
  <c r="B13802" i="1"/>
  <c r="B13801" i="1"/>
  <c r="B13800" i="1"/>
  <c r="B13799" i="1"/>
  <c r="B13798" i="1"/>
  <c r="B13797" i="1"/>
  <c r="B13796" i="1"/>
  <c r="B13795" i="1"/>
  <c r="B13794" i="1"/>
  <c r="B13793" i="1"/>
  <c r="B13792" i="1"/>
  <c r="B13791" i="1"/>
  <c r="B13790" i="1"/>
  <c r="B13789" i="1"/>
  <c r="B13788" i="1"/>
  <c r="B13787" i="1"/>
  <c r="B13786" i="1"/>
  <c r="B13785" i="1"/>
  <c r="B13784" i="1"/>
  <c r="B13783" i="1"/>
  <c r="B13782" i="1"/>
  <c r="B13781" i="1"/>
  <c r="B13780" i="1"/>
  <c r="B13779" i="1"/>
  <c r="B13778" i="1"/>
  <c r="B13777" i="1"/>
  <c r="B13776" i="1"/>
  <c r="B13775" i="1"/>
  <c r="B13774" i="1"/>
  <c r="B13773" i="1"/>
  <c r="B13772" i="1"/>
  <c r="B13771" i="1"/>
  <c r="B13770" i="1"/>
  <c r="B13769" i="1"/>
  <c r="B13768" i="1"/>
  <c r="B13767" i="1"/>
  <c r="B13766" i="1"/>
  <c r="B13765" i="1"/>
  <c r="B13764" i="1"/>
  <c r="B13763" i="1"/>
  <c r="B13762" i="1"/>
  <c r="B13761" i="1"/>
  <c r="B13760" i="1"/>
  <c r="B13759" i="1"/>
  <c r="B13758" i="1"/>
  <c r="B13757" i="1"/>
  <c r="B13756" i="1"/>
  <c r="B13755" i="1"/>
  <c r="B13754" i="1"/>
  <c r="B13753" i="1"/>
  <c r="B13752" i="1"/>
  <c r="B13751" i="1"/>
  <c r="B13750" i="1"/>
  <c r="B13749" i="1"/>
  <c r="B13748" i="1"/>
  <c r="B13747" i="1"/>
  <c r="B13746" i="1"/>
  <c r="B13745" i="1"/>
  <c r="B13744" i="1"/>
  <c r="B13743" i="1"/>
  <c r="B13742" i="1"/>
  <c r="B13741" i="1"/>
  <c r="B13740" i="1"/>
  <c r="B13739" i="1"/>
  <c r="B13738" i="1"/>
  <c r="B13737" i="1"/>
  <c r="B13736" i="1"/>
  <c r="B13735" i="1"/>
  <c r="B13734" i="1"/>
  <c r="B13733" i="1"/>
  <c r="B13732" i="1"/>
  <c r="B13731" i="1"/>
  <c r="B13730" i="1"/>
  <c r="B13729" i="1"/>
  <c r="B13728" i="1"/>
  <c r="B13727" i="1"/>
  <c r="B13726" i="1"/>
  <c r="B13725" i="1"/>
  <c r="B13724" i="1"/>
  <c r="B13723" i="1"/>
  <c r="B13722" i="1"/>
  <c r="B13721" i="1"/>
  <c r="B13720" i="1"/>
  <c r="B13719" i="1"/>
  <c r="B13718" i="1"/>
  <c r="B13717" i="1"/>
  <c r="B13716" i="1"/>
  <c r="B13715" i="1"/>
  <c r="B13714" i="1"/>
  <c r="B13713" i="1"/>
  <c r="B13712" i="1"/>
  <c r="B13711" i="1"/>
  <c r="B13710" i="1"/>
  <c r="B13709" i="1"/>
  <c r="B13708" i="1"/>
  <c r="B13707" i="1"/>
  <c r="B13706" i="1"/>
  <c r="B13705" i="1"/>
  <c r="B13704" i="1"/>
  <c r="B13703" i="1"/>
  <c r="B13702" i="1"/>
  <c r="B13701" i="1"/>
  <c r="B13700" i="1"/>
  <c r="B13699" i="1"/>
  <c r="B13698" i="1"/>
  <c r="B13697" i="1"/>
  <c r="B13696" i="1"/>
  <c r="B13695" i="1"/>
  <c r="B13694" i="1"/>
  <c r="B13693" i="1"/>
  <c r="B13692" i="1"/>
  <c r="B13691" i="1"/>
  <c r="B13690" i="1"/>
  <c r="B13689" i="1"/>
  <c r="B13688" i="1"/>
  <c r="B13687" i="1"/>
  <c r="B13686" i="1"/>
  <c r="B13685" i="1"/>
  <c r="B13684" i="1"/>
  <c r="B13683" i="1"/>
  <c r="B13682" i="1"/>
  <c r="B13681" i="1"/>
  <c r="B13680" i="1"/>
  <c r="B13679" i="1"/>
  <c r="B13678" i="1"/>
  <c r="B13677" i="1"/>
  <c r="B13676" i="1"/>
  <c r="B13675" i="1"/>
  <c r="B13674" i="1"/>
  <c r="B13673" i="1"/>
  <c r="B13672" i="1"/>
  <c r="B13671" i="1"/>
  <c r="B13670" i="1"/>
  <c r="B13669" i="1"/>
  <c r="B13668" i="1"/>
  <c r="B13667" i="1"/>
  <c r="B13666" i="1"/>
  <c r="B13665" i="1"/>
  <c r="B13664" i="1"/>
  <c r="B13663" i="1"/>
  <c r="B13662" i="1"/>
  <c r="B13661" i="1"/>
  <c r="B13660" i="1"/>
  <c r="B13659" i="1"/>
  <c r="B13658" i="1"/>
  <c r="B13657" i="1"/>
  <c r="B13656" i="1"/>
  <c r="B13655" i="1"/>
  <c r="B13654" i="1"/>
  <c r="B13653" i="1"/>
  <c r="B13652" i="1"/>
  <c r="B13651" i="1"/>
  <c r="B13650" i="1"/>
  <c r="B13649" i="1"/>
  <c r="B13648" i="1"/>
  <c r="B13647" i="1"/>
  <c r="B13646" i="1"/>
  <c r="B13645" i="1"/>
  <c r="B13644" i="1"/>
  <c r="B13643" i="1"/>
  <c r="B13642" i="1"/>
  <c r="B13641" i="1"/>
  <c r="B13640" i="1"/>
  <c r="B13639" i="1"/>
  <c r="B13638" i="1"/>
  <c r="B13637" i="1"/>
  <c r="B13636" i="1"/>
  <c r="B13635" i="1"/>
  <c r="B13634" i="1"/>
  <c r="B13633" i="1"/>
  <c r="B13632" i="1"/>
  <c r="B13631" i="1"/>
  <c r="B13630" i="1"/>
  <c r="B13629" i="1"/>
  <c r="B13628" i="1"/>
  <c r="B13627" i="1"/>
  <c r="B13626" i="1"/>
  <c r="B13625" i="1"/>
  <c r="B13624" i="1"/>
  <c r="B13623" i="1"/>
  <c r="B13622" i="1"/>
  <c r="B13621" i="1"/>
  <c r="B13620" i="1"/>
  <c r="B13619" i="1"/>
  <c r="B13618" i="1"/>
  <c r="B13617" i="1"/>
  <c r="B13616" i="1"/>
  <c r="B13615" i="1"/>
  <c r="B13614" i="1"/>
  <c r="B13613" i="1"/>
  <c r="B13612" i="1"/>
  <c r="B13611" i="1"/>
  <c r="B13610" i="1"/>
  <c r="B13609" i="1"/>
  <c r="B13608" i="1"/>
  <c r="B13607" i="1"/>
  <c r="B13606" i="1"/>
  <c r="B13605" i="1"/>
  <c r="B13604" i="1"/>
  <c r="B13603" i="1"/>
  <c r="B13602" i="1"/>
  <c r="B13601" i="1"/>
  <c r="B13600" i="1"/>
  <c r="B13599" i="1"/>
  <c r="B13598" i="1"/>
  <c r="B13597" i="1"/>
  <c r="B13596" i="1"/>
  <c r="B13595" i="1"/>
  <c r="B13594" i="1"/>
  <c r="B13593" i="1"/>
  <c r="B13592" i="1"/>
  <c r="B13591" i="1"/>
  <c r="B13590" i="1"/>
  <c r="B13589" i="1"/>
  <c r="B13588" i="1"/>
  <c r="B13587" i="1"/>
  <c r="B13586" i="1"/>
  <c r="B13585" i="1"/>
  <c r="B13584" i="1"/>
  <c r="B13583" i="1"/>
  <c r="B13582" i="1"/>
  <c r="B13581" i="1"/>
  <c r="B13580" i="1"/>
  <c r="B13579" i="1"/>
  <c r="B13578" i="1"/>
  <c r="B13577" i="1"/>
  <c r="B13576" i="1"/>
  <c r="B13575" i="1"/>
  <c r="B13574" i="1"/>
  <c r="B13573" i="1"/>
  <c r="B13572" i="1"/>
  <c r="B13571" i="1"/>
  <c r="B13570" i="1"/>
  <c r="B13569" i="1"/>
  <c r="B13568" i="1"/>
  <c r="B13567" i="1"/>
  <c r="B13566" i="1"/>
  <c r="B13565" i="1"/>
  <c r="B13564" i="1"/>
  <c r="B13563" i="1"/>
  <c r="B13562" i="1"/>
  <c r="B13561" i="1"/>
  <c r="B13560" i="1"/>
  <c r="B13559" i="1"/>
  <c r="B13558" i="1"/>
  <c r="B13557" i="1"/>
  <c r="B13556" i="1"/>
  <c r="B13555" i="1"/>
  <c r="B13554" i="1"/>
  <c r="B13553" i="1"/>
  <c r="B13552" i="1"/>
  <c r="B13551" i="1"/>
  <c r="B13550" i="1"/>
  <c r="B13549" i="1"/>
  <c r="B13548" i="1"/>
  <c r="B13547" i="1"/>
  <c r="B13546" i="1"/>
  <c r="B13545" i="1"/>
  <c r="B13544" i="1"/>
  <c r="B13543" i="1"/>
  <c r="B13542" i="1"/>
  <c r="B13541" i="1"/>
  <c r="B13540" i="1"/>
  <c r="B13539" i="1"/>
  <c r="B13538" i="1"/>
  <c r="B13537" i="1"/>
  <c r="B13536" i="1"/>
  <c r="B13535" i="1"/>
  <c r="B13534" i="1"/>
  <c r="B13533" i="1"/>
  <c r="B13532" i="1"/>
  <c r="B13531" i="1"/>
  <c r="B13530" i="1"/>
  <c r="B13529" i="1"/>
  <c r="B13528" i="1"/>
  <c r="B13527" i="1"/>
  <c r="B13526" i="1"/>
  <c r="B13525" i="1"/>
  <c r="B13524" i="1"/>
  <c r="B13523" i="1"/>
  <c r="B13522" i="1"/>
  <c r="B13521" i="1"/>
  <c r="B13520" i="1"/>
  <c r="B13519" i="1"/>
  <c r="B13518" i="1"/>
  <c r="B13517" i="1"/>
  <c r="B13516" i="1"/>
  <c r="B13515" i="1"/>
  <c r="B13514" i="1"/>
  <c r="B13513" i="1"/>
  <c r="B13512" i="1"/>
  <c r="B13511" i="1"/>
  <c r="B13510" i="1"/>
  <c r="B13509" i="1"/>
  <c r="B13508" i="1"/>
  <c r="B13507" i="1"/>
  <c r="B13506" i="1"/>
  <c r="B13505" i="1"/>
  <c r="B13504" i="1"/>
  <c r="B13503" i="1"/>
  <c r="B13502" i="1"/>
  <c r="B13501" i="1"/>
  <c r="B13500" i="1"/>
  <c r="B13499" i="1"/>
  <c r="B13498" i="1"/>
  <c r="B13497" i="1"/>
  <c r="B13496" i="1"/>
  <c r="B13495" i="1"/>
  <c r="B13494" i="1"/>
  <c r="B13493" i="1"/>
  <c r="B13492" i="1"/>
  <c r="B13491" i="1"/>
  <c r="B13490" i="1"/>
  <c r="B13489" i="1"/>
  <c r="B13488" i="1"/>
  <c r="B13487" i="1"/>
  <c r="B13486" i="1"/>
  <c r="B13485" i="1"/>
  <c r="B13484" i="1"/>
  <c r="B13483" i="1"/>
  <c r="B13482" i="1"/>
  <c r="B13481" i="1"/>
  <c r="B13480" i="1"/>
  <c r="B13479" i="1"/>
  <c r="B13478" i="1"/>
  <c r="B13477" i="1"/>
  <c r="B13476" i="1"/>
  <c r="B13475" i="1"/>
  <c r="B13474" i="1"/>
  <c r="B13473" i="1"/>
  <c r="B13472" i="1"/>
  <c r="B13471" i="1"/>
  <c r="B13470" i="1"/>
  <c r="B13469" i="1"/>
  <c r="B13468" i="1"/>
  <c r="B13467" i="1"/>
  <c r="B13466" i="1"/>
  <c r="B13465" i="1"/>
  <c r="B13464" i="1"/>
  <c r="B13463" i="1"/>
  <c r="B13462" i="1"/>
  <c r="B13461" i="1"/>
  <c r="B13460" i="1"/>
  <c r="B13459" i="1"/>
  <c r="B13458" i="1"/>
  <c r="B13457" i="1"/>
  <c r="B13456" i="1"/>
  <c r="B13455" i="1"/>
  <c r="B13454" i="1"/>
  <c r="B13453" i="1"/>
  <c r="B13452" i="1"/>
  <c r="B13451" i="1"/>
  <c r="B13450" i="1"/>
  <c r="B13449" i="1"/>
  <c r="B13448" i="1"/>
  <c r="B13447" i="1"/>
  <c r="B13446" i="1"/>
  <c r="B13445" i="1"/>
  <c r="B13444" i="1"/>
  <c r="B13443" i="1"/>
  <c r="B13442" i="1"/>
  <c r="B13441" i="1"/>
  <c r="B13440" i="1"/>
  <c r="B13439" i="1"/>
  <c r="B13438" i="1"/>
  <c r="B13437" i="1"/>
  <c r="B13436" i="1"/>
  <c r="B13435" i="1"/>
  <c r="B13434" i="1"/>
  <c r="B13433" i="1"/>
  <c r="B13432" i="1"/>
  <c r="B13431" i="1"/>
  <c r="B13430" i="1"/>
  <c r="B13429" i="1"/>
  <c r="B13428" i="1"/>
  <c r="B13427" i="1"/>
  <c r="B13426" i="1"/>
  <c r="B13425" i="1"/>
  <c r="B13424" i="1"/>
  <c r="B13423" i="1"/>
  <c r="B13422" i="1"/>
  <c r="B13421" i="1"/>
  <c r="B13420" i="1"/>
  <c r="B13419" i="1"/>
  <c r="B13418" i="1"/>
  <c r="B13417" i="1"/>
  <c r="B13416" i="1"/>
  <c r="B13415" i="1"/>
  <c r="B13414" i="1"/>
  <c r="B13413" i="1"/>
  <c r="B13412" i="1"/>
  <c r="B13411" i="1"/>
  <c r="B13410" i="1"/>
  <c r="B13409" i="1"/>
  <c r="B13408" i="1"/>
  <c r="B13407" i="1"/>
  <c r="B13406" i="1"/>
  <c r="B13405" i="1"/>
  <c r="B13404" i="1"/>
  <c r="B13403" i="1"/>
  <c r="B13402" i="1"/>
  <c r="B13401" i="1"/>
  <c r="B13400" i="1"/>
  <c r="B13399" i="1"/>
  <c r="B13398" i="1"/>
  <c r="B13397" i="1"/>
  <c r="B13396" i="1"/>
  <c r="B13395" i="1"/>
  <c r="B13394" i="1"/>
  <c r="B13393" i="1"/>
  <c r="B13392" i="1"/>
  <c r="B13391" i="1"/>
  <c r="B13390" i="1"/>
  <c r="B13389" i="1"/>
  <c r="B13388" i="1"/>
  <c r="B13387" i="1"/>
  <c r="B13386" i="1"/>
  <c r="B13385" i="1"/>
  <c r="B13384" i="1"/>
  <c r="B13383" i="1"/>
  <c r="B13382" i="1"/>
  <c r="B13381" i="1"/>
  <c r="B13380" i="1"/>
  <c r="B13379" i="1"/>
  <c r="B13378" i="1"/>
  <c r="B13377" i="1"/>
  <c r="B13376" i="1"/>
  <c r="B13375" i="1"/>
  <c r="B13374" i="1"/>
  <c r="B13373" i="1"/>
  <c r="B13372" i="1"/>
  <c r="B13371" i="1"/>
  <c r="B13370" i="1"/>
  <c r="B13369" i="1"/>
  <c r="B13368" i="1"/>
  <c r="B13367" i="1"/>
  <c r="B13366" i="1"/>
  <c r="B13365" i="1"/>
  <c r="B13364" i="1"/>
  <c r="B13363" i="1"/>
  <c r="B13362" i="1"/>
  <c r="B13361" i="1"/>
  <c r="B13360" i="1"/>
  <c r="B13359" i="1"/>
  <c r="B13358" i="1"/>
  <c r="B13357" i="1"/>
  <c r="B13356" i="1"/>
  <c r="B13355" i="1"/>
  <c r="B13354" i="1"/>
  <c r="B13353" i="1"/>
  <c r="B13352" i="1"/>
  <c r="B13351" i="1"/>
  <c r="B13350" i="1"/>
  <c r="B13349" i="1"/>
  <c r="B13348" i="1"/>
  <c r="B13347" i="1"/>
  <c r="B13346" i="1"/>
  <c r="B13345" i="1"/>
  <c r="B13344" i="1"/>
  <c r="B13343" i="1"/>
  <c r="B13342" i="1"/>
  <c r="B13341" i="1"/>
  <c r="B13340" i="1"/>
  <c r="B13339" i="1"/>
  <c r="B13338" i="1"/>
  <c r="B13337" i="1"/>
  <c r="B13336" i="1"/>
  <c r="B13335" i="1"/>
  <c r="B13334" i="1"/>
  <c r="B13333" i="1"/>
  <c r="B13332" i="1"/>
  <c r="B13331" i="1"/>
  <c r="B13330" i="1"/>
  <c r="B13329" i="1"/>
  <c r="B13328" i="1"/>
  <c r="B13327" i="1"/>
  <c r="B13326" i="1"/>
  <c r="B13325" i="1"/>
  <c r="B13324" i="1"/>
  <c r="B13323" i="1"/>
  <c r="B13322" i="1"/>
  <c r="B13321" i="1"/>
  <c r="B13320" i="1"/>
  <c r="B13319" i="1"/>
  <c r="B13318" i="1"/>
  <c r="B13317" i="1"/>
  <c r="B13316" i="1"/>
  <c r="B13315" i="1"/>
  <c r="B13314" i="1"/>
  <c r="B13313" i="1"/>
  <c r="B13312" i="1"/>
  <c r="B13311" i="1"/>
  <c r="B13310" i="1"/>
  <c r="B13309" i="1"/>
  <c r="B13308" i="1"/>
  <c r="B13307" i="1"/>
  <c r="B13306" i="1"/>
  <c r="B13305" i="1"/>
  <c r="B13304" i="1"/>
  <c r="B13303" i="1"/>
  <c r="B13302" i="1"/>
  <c r="B13301" i="1"/>
  <c r="B13300" i="1"/>
  <c r="B13299" i="1"/>
  <c r="B13298" i="1"/>
  <c r="B13297" i="1"/>
  <c r="B13296" i="1"/>
  <c r="B13295" i="1"/>
  <c r="B13294" i="1"/>
  <c r="B13293" i="1"/>
  <c r="B13292" i="1"/>
  <c r="B13291" i="1"/>
  <c r="B13290" i="1"/>
  <c r="B13289" i="1"/>
  <c r="B13288" i="1"/>
  <c r="B13287" i="1"/>
  <c r="B13286" i="1"/>
  <c r="B13285" i="1"/>
  <c r="B13284" i="1"/>
  <c r="B13283" i="1"/>
  <c r="B13282" i="1"/>
  <c r="B13281" i="1"/>
  <c r="B13280" i="1"/>
  <c r="B13279" i="1"/>
  <c r="B13278" i="1"/>
  <c r="B13277" i="1"/>
  <c r="B13276" i="1"/>
  <c r="B13275" i="1"/>
  <c r="B13274" i="1"/>
  <c r="B13273" i="1"/>
  <c r="B13272" i="1"/>
  <c r="B13271" i="1"/>
  <c r="B13270" i="1"/>
  <c r="B13269" i="1"/>
  <c r="B13268" i="1"/>
  <c r="B13267" i="1"/>
  <c r="B13266" i="1"/>
  <c r="B13265" i="1"/>
  <c r="B13264" i="1"/>
  <c r="B13263" i="1"/>
  <c r="B13262" i="1"/>
  <c r="B13261" i="1"/>
  <c r="B13260" i="1"/>
  <c r="B13259" i="1"/>
  <c r="B13258" i="1"/>
  <c r="B13257" i="1"/>
  <c r="B13256" i="1"/>
  <c r="B13255" i="1"/>
  <c r="B13254" i="1"/>
  <c r="B13253" i="1"/>
  <c r="B13252" i="1"/>
  <c r="B13251" i="1"/>
  <c r="B13250" i="1"/>
  <c r="B13249" i="1"/>
  <c r="B13248" i="1"/>
  <c r="B13247" i="1"/>
  <c r="B13246" i="1"/>
  <c r="B13245" i="1"/>
  <c r="B13244" i="1"/>
  <c r="B13243" i="1"/>
  <c r="B13242" i="1"/>
  <c r="B13241" i="1"/>
  <c r="B13240" i="1"/>
  <c r="B13239" i="1"/>
  <c r="B13238" i="1"/>
  <c r="B13237" i="1"/>
  <c r="B13236" i="1"/>
  <c r="B13235" i="1"/>
  <c r="B13234" i="1"/>
  <c r="B13233" i="1"/>
  <c r="B13232" i="1"/>
  <c r="B13231" i="1"/>
  <c r="B13230" i="1"/>
  <c r="B13229" i="1"/>
  <c r="B13228" i="1"/>
  <c r="B13227" i="1"/>
  <c r="B13226" i="1"/>
  <c r="B13225" i="1"/>
  <c r="B13224" i="1"/>
  <c r="B13223" i="1"/>
  <c r="B13222" i="1"/>
  <c r="B13221" i="1"/>
  <c r="B13220" i="1"/>
  <c r="B13219" i="1"/>
  <c r="B13218" i="1"/>
  <c r="B13217" i="1"/>
  <c r="B13216" i="1"/>
  <c r="B13215" i="1"/>
  <c r="B13214" i="1"/>
  <c r="B13213" i="1"/>
  <c r="B13212" i="1"/>
  <c r="B13211" i="1"/>
  <c r="B13210" i="1"/>
  <c r="B13209" i="1"/>
  <c r="B13208" i="1"/>
  <c r="B13207" i="1"/>
  <c r="B13206" i="1"/>
  <c r="B13205" i="1"/>
  <c r="B13204" i="1"/>
  <c r="B13203" i="1"/>
  <c r="B13202" i="1"/>
  <c r="B13201" i="1"/>
  <c r="B13200" i="1"/>
  <c r="B13199" i="1"/>
  <c r="B13198" i="1"/>
  <c r="B13197" i="1"/>
  <c r="B13196" i="1"/>
  <c r="B13195" i="1"/>
  <c r="B13194" i="1"/>
  <c r="B13193" i="1"/>
  <c r="B13192" i="1"/>
  <c r="B13191" i="1"/>
  <c r="B13190" i="1"/>
  <c r="B13189" i="1"/>
  <c r="B13188" i="1"/>
  <c r="B13187" i="1"/>
  <c r="B13186" i="1"/>
  <c r="B13185" i="1"/>
  <c r="B13184" i="1"/>
  <c r="B13183" i="1"/>
  <c r="B13182" i="1"/>
  <c r="B13181" i="1"/>
  <c r="B13180" i="1"/>
  <c r="B13179" i="1"/>
  <c r="B13178" i="1"/>
  <c r="B13177" i="1"/>
  <c r="B13176" i="1"/>
  <c r="B13175" i="1"/>
  <c r="B13174" i="1"/>
  <c r="B13173" i="1"/>
  <c r="B13172" i="1"/>
  <c r="B13171" i="1"/>
  <c r="B13170" i="1"/>
  <c r="B13169" i="1"/>
  <c r="B13168" i="1"/>
  <c r="B13167" i="1"/>
  <c r="B13166" i="1"/>
  <c r="B13165" i="1"/>
  <c r="B13164" i="1"/>
  <c r="B13163" i="1"/>
  <c r="B13162" i="1"/>
  <c r="B13161" i="1"/>
  <c r="B13160" i="1"/>
  <c r="B13159" i="1"/>
  <c r="B13158" i="1"/>
  <c r="B13157" i="1"/>
  <c r="B13156" i="1"/>
  <c r="B13155" i="1"/>
  <c r="B13154" i="1"/>
  <c r="B13153" i="1"/>
  <c r="B13152" i="1"/>
  <c r="B13151" i="1"/>
  <c r="B13150" i="1"/>
  <c r="B13149" i="1"/>
  <c r="B13148" i="1"/>
  <c r="B13147" i="1"/>
  <c r="B13146" i="1"/>
  <c r="B13145" i="1"/>
  <c r="B13144" i="1"/>
  <c r="B13143" i="1"/>
  <c r="B13142" i="1"/>
  <c r="B13141" i="1"/>
  <c r="B13140" i="1"/>
  <c r="B13139" i="1"/>
  <c r="B13138" i="1"/>
  <c r="B13137" i="1"/>
  <c r="B13136" i="1"/>
  <c r="B13135" i="1"/>
  <c r="B13134" i="1"/>
  <c r="B13133" i="1"/>
  <c r="B13132" i="1"/>
  <c r="B13131" i="1"/>
  <c r="B13130" i="1"/>
  <c r="B13129" i="1"/>
  <c r="B13128" i="1"/>
  <c r="B13127" i="1"/>
  <c r="B13126" i="1"/>
  <c r="B13125" i="1"/>
  <c r="B13124" i="1"/>
  <c r="B13123" i="1"/>
  <c r="B13122" i="1"/>
  <c r="B13121" i="1"/>
  <c r="B13120" i="1"/>
  <c r="B13119" i="1"/>
  <c r="B13118" i="1"/>
  <c r="B13117" i="1"/>
  <c r="B13116" i="1"/>
  <c r="B13115" i="1"/>
  <c r="B13114" i="1"/>
  <c r="B13113" i="1"/>
  <c r="B13112" i="1"/>
  <c r="B13111" i="1"/>
  <c r="B13110" i="1"/>
  <c r="B13109" i="1"/>
  <c r="B13108" i="1"/>
  <c r="B13107" i="1"/>
  <c r="B13106" i="1"/>
  <c r="B13105" i="1"/>
  <c r="B13104" i="1"/>
  <c r="B13103" i="1"/>
  <c r="B13102" i="1"/>
  <c r="B13101" i="1"/>
  <c r="B13100" i="1"/>
  <c r="B13099" i="1"/>
  <c r="B13098" i="1"/>
  <c r="B13097" i="1"/>
  <c r="B13096" i="1"/>
  <c r="B13095" i="1"/>
  <c r="B13094" i="1"/>
  <c r="B13093" i="1"/>
  <c r="B13092" i="1"/>
  <c r="B13091" i="1"/>
  <c r="B13090" i="1"/>
  <c r="B13089" i="1"/>
  <c r="B13088" i="1"/>
  <c r="B13087" i="1"/>
  <c r="B13086" i="1"/>
  <c r="B13085" i="1"/>
  <c r="B13084" i="1"/>
  <c r="B13083" i="1"/>
  <c r="B13082" i="1"/>
  <c r="B13081" i="1"/>
  <c r="B13080" i="1"/>
  <c r="B13079" i="1"/>
  <c r="B13078" i="1"/>
  <c r="B13077" i="1"/>
  <c r="B13076" i="1"/>
  <c r="B13075" i="1"/>
  <c r="B13074" i="1"/>
  <c r="B13073" i="1"/>
  <c r="B13072" i="1"/>
  <c r="B13071" i="1"/>
  <c r="B13070" i="1"/>
  <c r="B13069" i="1"/>
  <c r="B13068" i="1"/>
  <c r="B13067" i="1"/>
  <c r="B13066" i="1"/>
  <c r="B13065" i="1"/>
  <c r="B13064" i="1"/>
  <c r="B13063" i="1"/>
  <c r="B13062" i="1"/>
  <c r="B13061" i="1"/>
  <c r="B13060" i="1"/>
  <c r="B13059" i="1"/>
  <c r="B13058" i="1"/>
  <c r="B13057" i="1"/>
  <c r="B13056" i="1"/>
  <c r="B13055" i="1"/>
  <c r="B13054" i="1"/>
  <c r="B13053" i="1"/>
  <c r="B13052" i="1"/>
  <c r="B13051" i="1"/>
  <c r="B13050" i="1"/>
  <c r="B13049" i="1"/>
  <c r="B13048" i="1"/>
  <c r="B13047" i="1"/>
  <c r="B13046" i="1"/>
  <c r="B13045" i="1"/>
  <c r="B13044" i="1"/>
  <c r="B13043" i="1"/>
  <c r="B13042" i="1"/>
  <c r="B13041" i="1"/>
  <c r="B13040" i="1"/>
  <c r="B13039" i="1"/>
  <c r="B13038" i="1"/>
  <c r="B13037" i="1"/>
  <c r="B13036" i="1"/>
  <c r="B13035" i="1"/>
  <c r="B13034" i="1"/>
  <c r="B13033" i="1"/>
  <c r="B13032" i="1"/>
  <c r="B13031" i="1"/>
  <c r="B13030" i="1"/>
  <c r="B13029" i="1"/>
  <c r="B13028" i="1"/>
  <c r="B13027" i="1"/>
  <c r="B13026" i="1"/>
  <c r="B13025" i="1"/>
  <c r="B13024" i="1"/>
  <c r="B13023" i="1"/>
  <c r="B13022" i="1"/>
  <c r="B13021" i="1"/>
  <c r="B13020" i="1"/>
  <c r="B13019" i="1"/>
  <c r="B13018" i="1"/>
  <c r="B13017" i="1"/>
  <c r="B13016" i="1"/>
  <c r="B13015" i="1"/>
  <c r="B13014" i="1"/>
  <c r="B13013" i="1"/>
  <c r="B13012" i="1"/>
  <c r="B13011" i="1"/>
  <c r="B13010" i="1"/>
  <c r="B13009" i="1"/>
  <c r="B13008" i="1"/>
  <c r="B13007" i="1"/>
  <c r="B13006" i="1"/>
  <c r="B13005" i="1"/>
  <c r="B13004" i="1"/>
  <c r="B13003" i="1"/>
  <c r="B13002" i="1"/>
  <c r="B13001" i="1"/>
  <c r="B13000" i="1"/>
  <c r="B12999" i="1"/>
  <c r="B12998" i="1"/>
  <c r="B12997" i="1"/>
  <c r="B12996" i="1"/>
  <c r="B12995" i="1"/>
  <c r="B12994" i="1"/>
  <c r="B12993" i="1"/>
  <c r="B12992" i="1"/>
  <c r="B12991" i="1"/>
  <c r="B12990" i="1"/>
  <c r="B12989" i="1"/>
  <c r="B12988" i="1"/>
  <c r="B12987" i="1"/>
  <c r="B12986" i="1"/>
  <c r="B12985" i="1"/>
  <c r="B12984" i="1"/>
  <c r="B12983" i="1"/>
  <c r="B12982" i="1"/>
  <c r="B12981" i="1"/>
  <c r="B12980" i="1"/>
  <c r="B12979" i="1"/>
  <c r="B12978" i="1"/>
  <c r="B12977" i="1"/>
  <c r="B12976" i="1"/>
  <c r="B12975" i="1"/>
  <c r="B12974" i="1"/>
  <c r="B12973" i="1"/>
  <c r="B12972" i="1"/>
  <c r="B12971" i="1"/>
  <c r="B12970" i="1"/>
  <c r="B12969" i="1"/>
  <c r="B12968" i="1"/>
  <c r="B12967" i="1"/>
  <c r="B12966" i="1"/>
  <c r="B12965" i="1"/>
  <c r="B12964" i="1"/>
  <c r="B12963" i="1"/>
  <c r="B12962" i="1"/>
  <c r="B12961" i="1"/>
  <c r="B12960" i="1"/>
  <c r="B12959" i="1"/>
  <c r="B12958" i="1"/>
  <c r="B12957" i="1"/>
  <c r="B12956" i="1"/>
  <c r="B12955" i="1"/>
  <c r="B12954" i="1"/>
  <c r="B12953" i="1"/>
  <c r="B12952" i="1"/>
  <c r="B12951" i="1"/>
  <c r="B12950" i="1"/>
  <c r="B12949" i="1"/>
  <c r="B12948" i="1"/>
  <c r="B12947" i="1"/>
  <c r="B12946" i="1"/>
  <c r="B12945" i="1"/>
  <c r="B12944" i="1"/>
  <c r="B12943" i="1"/>
  <c r="B12942" i="1"/>
  <c r="B12941" i="1"/>
  <c r="B12940" i="1"/>
  <c r="B12939" i="1"/>
  <c r="B12938" i="1"/>
  <c r="B12937" i="1"/>
  <c r="B12936" i="1"/>
  <c r="B12935" i="1"/>
  <c r="B12934" i="1"/>
  <c r="B12933" i="1"/>
  <c r="B12932" i="1"/>
  <c r="B12931" i="1"/>
  <c r="B12930" i="1"/>
  <c r="B12929" i="1"/>
  <c r="B12928" i="1"/>
  <c r="B12927" i="1"/>
  <c r="B12926" i="1"/>
  <c r="B12925" i="1"/>
  <c r="B12924" i="1"/>
  <c r="B12923" i="1"/>
  <c r="B12922" i="1"/>
  <c r="B12921" i="1"/>
  <c r="B12920" i="1"/>
  <c r="B12919" i="1"/>
  <c r="B12918" i="1"/>
  <c r="B12917" i="1"/>
  <c r="B12916" i="1"/>
  <c r="B12915" i="1"/>
  <c r="B12914" i="1"/>
  <c r="B12913" i="1"/>
  <c r="B12912" i="1"/>
  <c r="B12911" i="1"/>
  <c r="B12910" i="1"/>
  <c r="B12909" i="1"/>
  <c r="B12908" i="1"/>
  <c r="B12907" i="1"/>
  <c r="B12906" i="1"/>
  <c r="B12905" i="1"/>
  <c r="B12904" i="1"/>
  <c r="B12903" i="1"/>
  <c r="B12902" i="1"/>
  <c r="B12901" i="1"/>
  <c r="B12900" i="1"/>
  <c r="B12899" i="1"/>
  <c r="B12898" i="1"/>
  <c r="B12897" i="1"/>
  <c r="B12896" i="1"/>
  <c r="B12895" i="1"/>
  <c r="B12894" i="1"/>
  <c r="B12893" i="1"/>
  <c r="B12892" i="1"/>
  <c r="B12891" i="1"/>
  <c r="B12890" i="1"/>
  <c r="B12889" i="1"/>
  <c r="B12888" i="1"/>
  <c r="B12887" i="1"/>
  <c r="B12886" i="1"/>
  <c r="B12885" i="1"/>
  <c r="B12884" i="1"/>
  <c r="B12883" i="1"/>
  <c r="B12882" i="1"/>
  <c r="B12881" i="1"/>
  <c r="B12880" i="1"/>
  <c r="B12879" i="1"/>
  <c r="B12878" i="1"/>
  <c r="B12877" i="1"/>
  <c r="B12876" i="1"/>
  <c r="B12875" i="1"/>
  <c r="B12874" i="1"/>
  <c r="B12873" i="1"/>
  <c r="B12872" i="1"/>
  <c r="B12871" i="1"/>
  <c r="B12870" i="1"/>
  <c r="B12869" i="1"/>
  <c r="B12868" i="1"/>
  <c r="B12867" i="1"/>
  <c r="B12866" i="1"/>
  <c r="B12865" i="1"/>
  <c r="B12864" i="1"/>
  <c r="B12863" i="1"/>
  <c r="B12862" i="1"/>
  <c r="B12861" i="1"/>
  <c r="B12860" i="1"/>
  <c r="B12859" i="1"/>
  <c r="B12858" i="1"/>
  <c r="B12857" i="1"/>
  <c r="B12856" i="1"/>
  <c r="B12855" i="1"/>
  <c r="B12854" i="1"/>
  <c r="B12853" i="1"/>
  <c r="B12852" i="1"/>
  <c r="B12851" i="1"/>
  <c r="B12850" i="1"/>
  <c r="B12849" i="1"/>
  <c r="B12848" i="1"/>
  <c r="B12847" i="1"/>
  <c r="B12846" i="1"/>
  <c r="B12845" i="1"/>
  <c r="B12844" i="1"/>
  <c r="B12843" i="1"/>
  <c r="B12842" i="1"/>
  <c r="B12841" i="1"/>
  <c r="B12840" i="1"/>
  <c r="B12839" i="1"/>
  <c r="B12838" i="1"/>
  <c r="B12837" i="1"/>
  <c r="B12836" i="1"/>
  <c r="B12835" i="1"/>
  <c r="B12834" i="1"/>
  <c r="B12833" i="1"/>
  <c r="B12832" i="1"/>
  <c r="B12831" i="1"/>
  <c r="B12830" i="1"/>
  <c r="B12829" i="1"/>
  <c r="B12828" i="1"/>
  <c r="B12827" i="1"/>
  <c r="B12826" i="1"/>
  <c r="B12825" i="1"/>
  <c r="B12824" i="1"/>
  <c r="B12823" i="1"/>
  <c r="B12822" i="1"/>
  <c r="B12821" i="1"/>
  <c r="B12820" i="1"/>
  <c r="B12819" i="1"/>
  <c r="B12818" i="1"/>
  <c r="B12817" i="1"/>
  <c r="B12816" i="1"/>
  <c r="B12815" i="1"/>
  <c r="B12814" i="1"/>
  <c r="B12813" i="1"/>
  <c r="B12812" i="1"/>
  <c r="B12811" i="1"/>
  <c r="B12810" i="1"/>
  <c r="B12809" i="1"/>
  <c r="B12808" i="1"/>
  <c r="B12807" i="1"/>
  <c r="B12806" i="1"/>
  <c r="B12805" i="1"/>
  <c r="B12804" i="1"/>
  <c r="B12803" i="1"/>
  <c r="B12802" i="1"/>
  <c r="B12801" i="1"/>
  <c r="B12800" i="1"/>
  <c r="B12799" i="1"/>
  <c r="B12798" i="1"/>
  <c r="B12797" i="1"/>
  <c r="B12796" i="1"/>
  <c r="B12795" i="1"/>
  <c r="B12794" i="1"/>
  <c r="B12793" i="1"/>
  <c r="B12792" i="1"/>
  <c r="B12791" i="1"/>
  <c r="B12790" i="1"/>
  <c r="B12789" i="1"/>
  <c r="B12788" i="1"/>
  <c r="B12787" i="1"/>
  <c r="B12786" i="1"/>
  <c r="B12785" i="1"/>
  <c r="B12784" i="1"/>
  <c r="B12783" i="1"/>
  <c r="B12782" i="1"/>
  <c r="B12781" i="1"/>
  <c r="B12780" i="1"/>
  <c r="B12779" i="1"/>
  <c r="B12778" i="1"/>
  <c r="B12777" i="1"/>
  <c r="B12776" i="1"/>
  <c r="B12775" i="1"/>
  <c r="B12774" i="1"/>
  <c r="B12773" i="1"/>
  <c r="B12772" i="1"/>
  <c r="B12771" i="1"/>
  <c r="B12770" i="1"/>
  <c r="B12769" i="1"/>
  <c r="B12768" i="1"/>
  <c r="B12767" i="1"/>
  <c r="B12766" i="1"/>
  <c r="B12765" i="1"/>
  <c r="B12764" i="1"/>
  <c r="B12763" i="1"/>
  <c r="B12762" i="1"/>
  <c r="B12761" i="1"/>
  <c r="B12760" i="1"/>
  <c r="B12759" i="1"/>
  <c r="B12758" i="1"/>
  <c r="B12757" i="1"/>
  <c r="B12756" i="1"/>
  <c r="B12755" i="1"/>
  <c r="B12754" i="1"/>
  <c r="B12753" i="1"/>
  <c r="B12752" i="1"/>
  <c r="B12751" i="1"/>
  <c r="B12750" i="1"/>
  <c r="B12749" i="1"/>
  <c r="B12748" i="1"/>
  <c r="B12747" i="1"/>
  <c r="B12746" i="1"/>
  <c r="B12745" i="1"/>
  <c r="B12744" i="1"/>
  <c r="B12743" i="1"/>
  <c r="B12742" i="1"/>
  <c r="B12741" i="1"/>
  <c r="B12740" i="1"/>
  <c r="B12739" i="1"/>
  <c r="B12738" i="1"/>
  <c r="B12737" i="1"/>
  <c r="B12736" i="1"/>
  <c r="B12735" i="1"/>
  <c r="B12734" i="1"/>
  <c r="B12733" i="1"/>
  <c r="B12732" i="1"/>
  <c r="B12731" i="1"/>
  <c r="B12730" i="1"/>
  <c r="B12729" i="1"/>
  <c r="B12728" i="1"/>
  <c r="B12727" i="1"/>
  <c r="B12726" i="1"/>
  <c r="B12725" i="1"/>
  <c r="B12724" i="1"/>
  <c r="B12723" i="1"/>
  <c r="B12722" i="1"/>
  <c r="B12721" i="1"/>
  <c r="B12720" i="1"/>
  <c r="B12719" i="1"/>
  <c r="B12718" i="1"/>
  <c r="B12717" i="1"/>
  <c r="B12716" i="1"/>
  <c r="B12715" i="1"/>
  <c r="B12714" i="1"/>
  <c r="B12713" i="1"/>
  <c r="B12712" i="1"/>
  <c r="B12711" i="1"/>
  <c r="B12710" i="1"/>
  <c r="B12709" i="1"/>
  <c r="B12708" i="1"/>
  <c r="B12707" i="1"/>
  <c r="B12706" i="1"/>
  <c r="B12705" i="1"/>
  <c r="B12704" i="1"/>
  <c r="B12703" i="1"/>
  <c r="B12702" i="1"/>
  <c r="B12701" i="1"/>
  <c r="B12700" i="1"/>
  <c r="B12699" i="1"/>
  <c r="B12698" i="1"/>
  <c r="B12697" i="1"/>
  <c r="B12696" i="1"/>
  <c r="B12695" i="1"/>
  <c r="B12694" i="1"/>
  <c r="B12693" i="1"/>
  <c r="B12692" i="1"/>
  <c r="B12691" i="1"/>
  <c r="B12690" i="1"/>
  <c r="B12689" i="1"/>
  <c r="B12688" i="1"/>
  <c r="B12687" i="1"/>
  <c r="B12686" i="1"/>
  <c r="B12685" i="1"/>
  <c r="B12684" i="1"/>
  <c r="B12683" i="1"/>
  <c r="B12682" i="1"/>
  <c r="B12681" i="1"/>
  <c r="B12680" i="1"/>
  <c r="B12679" i="1"/>
  <c r="B12678" i="1"/>
  <c r="B12677" i="1"/>
  <c r="B12676" i="1"/>
  <c r="B12675" i="1"/>
  <c r="B12674" i="1"/>
  <c r="B12673" i="1"/>
  <c r="B12672" i="1"/>
  <c r="B12671" i="1"/>
  <c r="B12670" i="1"/>
  <c r="B12669" i="1"/>
  <c r="B12668" i="1"/>
  <c r="B12667" i="1"/>
  <c r="B12666" i="1"/>
  <c r="B12665" i="1"/>
  <c r="B12664" i="1"/>
  <c r="B12663" i="1"/>
  <c r="B12662" i="1"/>
  <c r="B12661" i="1"/>
  <c r="B12660" i="1"/>
  <c r="B12659" i="1"/>
  <c r="B12658" i="1"/>
  <c r="B12657" i="1"/>
  <c r="B12656" i="1"/>
  <c r="B12655" i="1"/>
  <c r="B12654" i="1"/>
  <c r="B12653" i="1"/>
  <c r="B12652" i="1"/>
  <c r="B12651" i="1"/>
  <c r="B12650" i="1"/>
  <c r="B12649" i="1"/>
  <c r="B12648" i="1"/>
  <c r="B12647" i="1"/>
  <c r="B12646" i="1"/>
  <c r="B12645" i="1"/>
  <c r="B12644" i="1"/>
  <c r="B12643" i="1"/>
  <c r="B12642" i="1"/>
  <c r="B12641" i="1"/>
  <c r="B12640" i="1"/>
  <c r="B12639" i="1"/>
  <c r="B12638" i="1"/>
  <c r="B12637" i="1"/>
  <c r="B12636" i="1"/>
  <c r="B12635" i="1"/>
  <c r="B12634" i="1"/>
  <c r="B12633" i="1"/>
  <c r="B12632" i="1"/>
  <c r="B12631" i="1"/>
  <c r="B12630" i="1"/>
  <c r="B12629" i="1"/>
  <c r="B12628" i="1"/>
  <c r="B12627" i="1"/>
  <c r="B12626" i="1"/>
  <c r="B12625" i="1"/>
  <c r="B12624" i="1"/>
  <c r="B12623" i="1"/>
  <c r="B12622" i="1"/>
  <c r="B12621" i="1"/>
  <c r="B12620" i="1"/>
  <c r="B12619" i="1"/>
  <c r="B12618" i="1"/>
  <c r="B12617" i="1"/>
  <c r="B12616" i="1"/>
  <c r="B12615" i="1"/>
  <c r="B12614" i="1"/>
  <c r="B12613" i="1"/>
  <c r="B12612" i="1"/>
  <c r="B12611" i="1"/>
  <c r="B12610" i="1"/>
  <c r="B12609" i="1"/>
  <c r="B12608" i="1"/>
  <c r="B12607" i="1"/>
  <c r="B12606" i="1"/>
  <c r="B12605" i="1"/>
  <c r="B12604" i="1"/>
  <c r="B12603" i="1"/>
  <c r="B12602" i="1"/>
  <c r="B12601" i="1"/>
  <c r="B12600" i="1"/>
  <c r="B12599" i="1"/>
  <c r="B12598" i="1"/>
  <c r="B12597" i="1"/>
  <c r="B12596" i="1"/>
  <c r="B12595" i="1"/>
  <c r="B12594" i="1"/>
  <c r="B12593" i="1"/>
  <c r="B12592" i="1"/>
  <c r="B12591" i="1"/>
  <c r="B12590" i="1"/>
  <c r="B12589" i="1"/>
  <c r="B12588" i="1"/>
  <c r="B12587" i="1"/>
  <c r="B12586" i="1"/>
  <c r="B12585" i="1"/>
  <c r="B12584" i="1"/>
  <c r="B12583" i="1"/>
  <c r="B12582" i="1"/>
  <c r="B12581" i="1"/>
  <c r="B12580" i="1"/>
  <c r="B12579" i="1"/>
  <c r="B12578" i="1"/>
  <c r="B12577" i="1"/>
  <c r="B12576" i="1"/>
  <c r="B12575" i="1"/>
  <c r="B12574" i="1"/>
  <c r="B12573" i="1"/>
  <c r="B12572" i="1"/>
  <c r="B12571" i="1"/>
  <c r="B12570" i="1"/>
  <c r="B12569" i="1"/>
  <c r="B12568" i="1"/>
  <c r="B12567" i="1"/>
  <c r="B12566" i="1"/>
  <c r="B12565" i="1"/>
  <c r="B12564" i="1"/>
  <c r="B12563" i="1"/>
  <c r="B12562" i="1"/>
  <c r="B12561" i="1"/>
  <c r="B12560" i="1"/>
  <c r="B12559" i="1"/>
  <c r="B12558" i="1"/>
  <c r="B12557" i="1"/>
  <c r="B12556" i="1"/>
  <c r="B12555" i="1"/>
  <c r="B12554" i="1"/>
  <c r="B12553" i="1"/>
  <c r="B12552" i="1"/>
  <c r="B12551" i="1"/>
  <c r="B12550" i="1"/>
  <c r="B12549" i="1"/>
  <c r="B12548" i="1"/>
  <c r="B12547" i="1"/>
  <c r="B12546" i="1"/>
  <c r="B12545" i="1"/>
  <c r="B12544" i="1"/>
  <c r="B12543" i="1"/>
  <c r="B12542" i="1"/>
  <c r="B12541" i="1"/>
  <c r="B12540" i="1"/>
  <c r="B12539" i="1"/>
  <c r="B12538" i="1"/>
  <c r="B12537" i="1"/>
  <c r="B12536" i="1"/>
  <c r="B12535" i="1"/>
  <c r="B12534" i="1"/>
  <c r="B12533" i="1"/>
  <c r="B12532" i="1"/>
  <c r="B12531" i="1"/>
  <c r="B12530" i="1"/>
  <c r="B12529" i="1"/>
  <c r="B12528" i="1"/>
  <c r="B12527" i="1"/>
  <c r="B12526" i="1"/>
  <c r="B12525" i="1"/>
  <c r="B12524" i="1"/>
  <c r="B12523" i="1"/>
  <c r="B12522" i="1"/>
  <c r="B12521" i="1"/>
  <c r="B12520" i="1"/>
  <c r="B12519" i="1"/>
  <c r="B12518" i="1"/>
  <c r="B12517" i="1"/>
  <c r="B12516" i="1"/>
  <c r="B12515" i="1"/>
  <c r="B12514" i="1"/>
  <c r="B12513" i="1"/>
  <c r="B12512" i="1"/>
  <c r="B12511" i="1"/>
  <c r="B12510" i="1"/>
  <c r="B12509" i="1"/>
  <c r="B12508" i="1"/>
  <c r="B12507" i="1"/>
  <c r="B12506" i="1"/>
  <c r="B12505" i="1"/>
  <c r="B12504" i="1"/>
  <c r="B12503" i="1"/>
  <c r="B12502" i="1"/>
  <c r="B12501" i="1"/>
  <c r="B12500" i="1"/>
  <c r="B12499" i="1"/>
  <c r="B12498" i="1"/>
  <c r="B12497" i="1"/>
  <c r="B12496" i="1"/>
  <c r="B12495" i="1"/>
  <c r="B12494" i="1"/>
  <c r="B12493" i="1"/>
  <c r="B12492" i="1"/>
  <c r="B12491" i="1"/>
  <c r="B12490" i="1"/>
  <c r="B12489" i="1"/>
  <c r="B12488" i="1"/>
  <c r="B12487" i="1"/>
  <c r="B12486" i="1"/>
  <c r="B12485" i="1"/>
  <c r="B12484" i="1"/>
  <c r="B12483" i="1"/>
  <c r="B12482" i="1"/>
  <c r="B12481" i="1"/>
  <c r="B12480" i="1"/>
  <c r="B12479" i="1"/>
  <c r="B12478" i="1"/>
  <c r="B12477" i="1"/>
  <c r="B12476" i="1"/>
  <c r="B12475" i="1"/>
  <c r="B12474" i="1"/>
  <c r="B12473" i="1"/>
  <c r="B12472" i="1"/>
  <c r="B12471" i="1"/>
  <c r="B12470" i="1"/>
  <c r="B12469" i="1"/>
  <c r="B12468" i="1"/>
  <c r="B12467" i="1"/>
  <c r="B12466" i="1"/>
  <c r="B12465" i="1"/>
  <c r="B12464" i="1"/>
  <c r="B12463" i="1"/>
  <c r="B12462" i="1"/>
  <c r="B12461" i="1"/>
  <c r="B12460" i="1"/>
  <c r="B12459" i="1"/>
  <c r="B12458" i="1"/>
  <c r="B12457" i="1"/>
  <c r="B12456" i="1"/>
  <c r="B12455" i="1"/>
  <c r="B12454" i="1"/>
  <c r="B12453" i="1"/>
  <c r="B12452" i="1"/>
  <c r="B12451" i="1"/>
  <c r="B12450" i="1"/>
  <c r="B12449" i="1"/>
  <c r="B12448" i="1"/>
  <c r="B12447" i="1"/>
  <c r="B12446" i="1"/>
  <c r="B12445" i="1"/>
  <c r="B12444" i="1"/>
  <c r="B12443" i="1"/>
  <c r="B12442" i="1"/>
  <c r="B12441" i="1"/>
  <c r="B12440" i="1"/>
  <c r="B12439" i="1"/>
  <c r="B12438" i="1"/>
  <c r="B12437" i="1"/>
  <c r="B12436" i="1"/>
  <c r="B12435" i="1"/>
  <c r="B12434" i="1"/>
  <c r="B12433" i="1"/>
  <c r="B12432" i="1"/>
  <c r="B12431" i="1"/>
  <c r="B12430" i="1"/>
  <c r="B12429" i="1"/>
  <c r="B12428" i="1"/>
  <c r="B12427" i="1"/>
  <c r="B12426" i="1"/>
  <c r="B12425" i="1"/>
  <c r="B12424" i="1"/>
  <c r="B12423" i="1"/>
  <c r="B12422" i="1"/>
  <c r="B12421" i="1"/>
  <c r="B12420" i="1"/>
  <c r="B12419" i="1"/>
  <c r="B12418" i="1"/>
  <c r="B12417" i="1"/>
  <c r="B12416" i="1"/>
  <c r="B12415" i="1"/>
  <c r="B12414" i="1"/>
  <c r="B12413" i="1"/>
  <c r="B12412" i="1"/>
  <c r="B12411" i="1"/>
  <c r="B12410" i="1"/>
  <c r="B12409" i="1"/>
  <c r="B12408" i="1"/>
  <c r="B12407" i="1"/>
  <c r="B12406" i="1"/>
  <c r="B12405" i="1"/>
  <c r="B12404" i="1"/>
  <c r="B12403" i="1"/>
  <c r="B12402" i="1"/>
  <c r="B12401" i="1"/>
  <c r="B12400" i="1"/>
  <c r="B12399" i="1"/>
  <c r="B12398" i="1"/>
  <c r="B12397" i="1"/>
  <c r="B12396" i="1"/>
  <c r="B12395" i="1"/>
  <c r="B12394" i="1"/>
  <c r="B12393" i="1"/>
  <c r="B12392" i="1"/>
  <c r="B12391" i="1"/>
  <c r="B12390" i="1"/>
  <c r="B12389" i="1"/>
  <c r="B12388" i="1"/>
  <c r="B12387" i="1"/>
  <c r="B12386" i="1"/>
  <c r="B12385" i="1"/>
  <c r="B12384" i="1"/>
  <c r="B12383" i="1"/>
  <c r="B12382" i="1"/>
  <c r="B12381" i="1"/>
  <c r="B12380" i="1"/>
  <c r="B12379" i="1"/>
  <c r="B12378" i="1"/>
  <c r="B12377" i="1"/>
  <c r="B12376" i="1"/>
  <c r="B12375" i="1"/>
  <c r="B12374" i="1"/>
  <c r="B12373" i="1"/>
  <c r="B12372" i="1"/>
  <c r="B12371" i="1"/>
  <c r="B12370" i="1"/>
  <c r="B12369" i="1"/>
  <c r="B12368" i="1"/>
  <c r="B12367" i="1"/>
  <c r="B12366" i="1"/>
  <c r="B12365" i="1"/>
  <c r="B12364" i="1"/>
  <c r="B12363" i="1"/>
  <c r="B12362" i="1"/>
  <c r="B12361" i="1"/>
  <c r="B12360" i="1"/>
  <c r="B12359" i="1"/>
  <c r="B12358" i="1"/>
  <c r="B12357" i="1"/>
  <c r="B12356" i="1"/>
  <c r="B12355" i="1"/>
  <c r="B12354" i="1"/>
  <c r="B12353" i="1"/>
  <c r="B12352" i="1"/>
  <c r="B12351" i="1"/>
  <c r="B12350" i="1"/>
  <c r="B12349" i="1"/>
  <c r="B12348" i="1"/>
  <c r="B12347" i="1"/>
  <c r="B12346" i="1"/>
  <c r="B12345" i="1"/>
  <c r="B12344" i="1"/>
  <c r="B12343" i="1"/>
  <c r="B12342" i="1"/>
  <c r="B12341" i="1"/>
  <c r="B12340" i="1"/>
  <c r="B12339" i="1"/>
  <c r="B12338" i="1"/>
  <c r="B12337" i="1"/>
  <c r="B12336" i="1"/>
  <c r="B12335" i="1"/>
  <c r="B12334" i="1"/>
  <c r="B12333" i="1"/>
  <c r="B12332" i="1"/>
  <c r="B12331" i="1"/>
  <c r="B12330" i="1"/>
  <c r="B12329" i="1"/>
  <c r="B12328" i="1"/>
  <c r="B12327" i="1"/>
  <c r="B12326" i="1"/>
  <c r="B12325" i="1"/>
  <c r="B12324" i="1"/>
  <c r="B12323" i="1"/>
  <c r="B12322" i="1"/>
  <c r="B12321" i="1"/>
  <c r="B12320" i="1"/>
  <c r="B12319" i="1"/>
  <c r="B12318" i="1"/>
  <c r="B12317" i="1"/>
  <c r="B12316" i="1"/>
  <c r="B12315" i="1"/>
  <c r="B12314" i="1"/>
  <c r="B12313" i="1"/>
  <c r="B12312" i="1"/>
  <c r="B12311" i="1"/>
  <c r="B12310" i="1"/>
  <c r="B12309" i="1"/>
  <c r="B12308" i="1"/>
  <c r="B12307" i="1"/>
  <c r="B12306" i="1"/>
  <c r="B12305" i="1"/>
  <c r="B12304" i="1"/>
  <c r="B12303" i="1"/>
  <c r="B12302" i="1"/>
  <c r="B12301" i="1"/>
  <c r="B12300" i="1"/>
  <c r="B12299" i="1"/>
  <c r="B12298" i="1"/>
  <c r="B12297" i="1"/>
  <c r="B12296" i="1"/>
  <c r="B12295" i="1"/>
  <c r="B12294" i="1"/>
  <c r="B12293" i="1"/>
  <c r="B12292" i="1"/>
  <c r="B12291" i="1"/>
  <c r="B12290" i="1"/>
  <c r="B12289" i="1"/>
  <c r="B12288" i="1"/>
  <c r="B12287" i="1"/>
  <c r="B12286" i="1"/>
  <c r="B12285" i="1"/>
  <c r="B12284" i="1"/>
  <c r="B12283" i="1"/>
  <c r="B12282" i="1"/>
  <c r="B12281" i="1"/>
  <c r="B12280" i="1"/>
  <c r="B12279" i="1"/>
  <c r="B12278" i="1"/>
  <c r="B12277" i="1"/>
  <c r="B12276" i="1"/>
  <c r="B12275" i="1"/>
  <c r="B12274" i="1"/>
  <c r="B12273" i="1"/>
  <c r="B12272" i="1"/>
  <c r="B12271" i="1"/>
  <c r="B12270" i="1"/>
  <c r="B12269" i="1"/>
  <c r="B12268" i="1"/>
  <c r="B12267" i="1"/>
  <c r="B12266" i="1"/>
  <c r="B12265" i="1"/>
  <c r="B12264" i="1"/>
  <c r="B12263" i="1"/>
  <c r="B12262" i="1"/>
  <c r="B12261" i="1"/>
  <c r="B12260" i="1"/>
  <c r="B12259" i="1"/>
  <c r="B12258" i="1"/>
  <c r="B12257" i="1"/>
  <c r="B12256" i="1"/>
  <c r="B12255" i="1"/>
  <c r="B12254" i="1"/>
  <c r="B12253" i="1"/>
  <c r="B12252" i="1"/>
  <c r="B12251" i="1"/>
  <c r="B12250" i="1"/>
  <c r="B12249" i="1"/>
  <c r="B12248" i="1"/>
  <c r="B12247" i="1"/>
  <c r="B12246" i="1"/>
  <c r="B12245" i="1"/>
  <c r="B12244" i="1"/>
  <c r="B12243" i="1"/>
  <c r="B12242" i="1"/>
  <c r="B12241" i="1"/>
  <c r="B12240" i="1"/>
  <c r="B12239" i="1"/>
  <c r="B12238" i="1"/>
  <c r="B12237" i="1"/>
  <c r="B12236" i="1"/>
  <c r="B12235" i="1"/>
  <c r="B12234" i="1"/>
  <c r="B12233" i="1"/>
  <c r="B12232" i="1"/>
  <c r="B12231" i="1"/>
  <c r="B12230" i="1"/>
  <c r="B12229" i="1"/>
  <c r="B12228" i="1"/>
  <c r="B12227" i="1"/>
  <c r="B12226" i="1"/>
  <c r="B12225" i="1"/>
  <c r="B12224" i="1"/>
  <c r="B12223" i="1"/>
  <c r="B12222" i="1"/>
  <c r="B12221" i="1"/>
  <c r="B12220" i="1"/>
  <c r="B12219" i="1"/>
  <c r="B12218" i="1"/>
  <c r="B12217" i="1"/>
  <c r="B12216" i="1"/>
  <c r="B12215" i="1"/>
  <c r="B12214" i="1"/>
  <c r="B12213" i="1"/>
  <c r="B12212" i="1"/>
  <c r="B12211" i="1"/>
  <c r="B12210" i="1"/>
  <c r="B12209" i="1"/>
  <c r="B12208" i="1"/>
  <c r="B12207" i="1"/>
  <c r="B12206" i="1"/>
  <c r="B12205" i="1"/>
  <c r="B12204" i="1"/>
  <c r="B12203" i="1"/>
  <c r="B12202" i="1"/>
  <c r="B12201" i="1"/>
  <c r="B12200" i="1"/>
  <c r="B12199" i="1"/>
  <c r="B12198" i="1"/>
  <c r="B12197" i="1"/>
  <c r="B12196" i="1"/>
  <c r="B12195" i="1"/>
  <c r="B12194" i="1"/>
  <c r="B12193" i="1"/>
  <c r="B12192" i="1"/>
  <c r="B12191" i="1"/>
  <c r="B12190" i="1"/>
  <c r="B12189" i="1"/>
  <c r="B12188" i="1"/>
  <c r="B12187" i="1"/>
  <c r="B12186" i="1"/>
  <c r="B12185" i="1"/>
  <c r="B12184" i="1"/>
  <c r="B12183" i="1"/>
  <c r="B12182" i="1"/>
  <c r="B12181" i="1"/>
  <c r="B12180" i="1"/>
  <c r="B12179" i="1"/>
  <c r="B12178" i="1"/>
  <c r="B12177" i="1"/>
  <c r="B12176" i="1"/>
  <c r="B12175" i="1"/>
  <c r="B12174" i="1"/>
  <c r="B12173" i="1"/>
  <c r="B12172" i="1"/>
  <c r="B12171" i="1"/>
  <c r="B12170" i="1"/>
  <c r="B12169" i="1"/>
  <c r="B12168" i="1"/>
  <c r="B12167" i="1"/>
  <c r="B12166" i="1"/>
  <c r="B12165" i="1"/>
  <c r="B12164" i="1"/>
  <c r="B12163" i="1"/>
  <c r="B12162" i="1"/>
  <c r="B12161" i="1"/>
  <c r="B12160" i="1"/>
  <c r="B12159" i="1"/>
  <c r="B12158" i="1"/>
  <c r="B12157" i="1"/>
  <c r="B12156" i="1"/>
  <c r="B12155" i="1"/>
  <c r="B12154" i="1"/>
  <c r="B12153" i="1"/>
  <c r="B12152" i="1"/>
  <c r="B12151" i="1"/>
  <c r="B12150" i="1"/>
  <c r="B12149" i="1"/>
  <c r="B12148" i="1"/>
  <c r="B12147" i="1"/>
  <c r="B12146" i="1"/>
  <c r="B12145" i="1"/>
  <c r="B12144" i="1"/>
  <c r="B12143" i="1"/>
  <c r="B12142" i="1"/>
  <c r="B12141" i="1"/>
  <c r="B12140" i="1"/>
  <c r="B12139" i="1"/>
  <c r="B12138" i="1"/>
  <c r="B12137" i="1"/>
  <c r="B12136" i="1"/>
  <c r="B12135" i="1"/>
  <c r="B12134" i="1"/>
  <c r="B12133" i="1"/>
  <c r="B12132" i="1"/>
  <c r="B12131" i="1"/>
  <c r="B12130" i="1"/>
  <c r="B12129" i="1"/>
  <c r="B12128" i="1"/>
  <c r="B12127" i="1"/>
  <c r="B12126" i="1"/>
  <c r="B12125" i="1"/>
  <c r="B12124" i="1"/>
  <c r="B12123" i="1"/>
  <c r="B12122" i="1"/>
  <c r="B12121" i="1"/>
  <c r="B12120" i="1"/>
  <c r="B12119" i="1"/>
  <c r="B12118" i="1"/>
  <c r="B12117" i="1"/>
  <c r="B12116" i="1"/>
  <c r="B12115" i="1"/>
  <c r="B12114" i="1"/>
  <c r="B12113" i="1"/>
  <c r="B12112" i="1"/>
  <c r="B12111" i="1"/>
  <c r="B12110" i="1"/>
  <c r="B12109" i="1"/>
  <c r="B12108" i="1"/>
  <c r="B12107" i="1"/>
  <c r="B12106" i="1"/>
  <c r="B12105" i="1"/>
  <c r="B12104" i="1"/>
  <c r="B12103" i="1"/>
  <c r="B12102" i="1"/>
  <c r="B12101" i="1"/>
  <c r="B12100" i="1"/>
  <c r="B12099" i="1"/>
  <c r="B12098" i="1"/>
  <c r="B12097" i="1"/>
  <c r="B12096" i="1"/>
  <c r="B12095" i="1"/>
  <c r="B12094" i="1"/>
  <c r="B12093" i="1"/>
  <c r="B12092" i="1"/>
  <c r="B12091" i="1"/>
  <c r="B12090" i="1"/>
  <c r="B12089" i="1"/>
  <c r="B12088" i="1"/>
  <c r="B12087" i="1"/>
  <c r="B12086" i="1"/>
  <c r="B12085" i="1"/>
  <c r="B12084" i="1"/>
  <c r="B12083" i="1"/>
  <c r="B12082" i="1"/>
  <c r="B12081" i="1"/>
  <c r="B12080" i="1"/>
  <c r="B12079" i="1"/>
  <c r="B12078" i="1"/>
  <c r="B12077" i="1"/>
  <c r="B12076" i="1"/>
  <c r="B12075" i="1"/>
  <c r="B12074" i="1"/>
  <c r="B12073" i="1"/>
  <c r="B12072" i="1"/>
  <c r="B12071" i="1"/>
  <c r="B12070" i="1"/>
  <c r="B12069" i="1"/>
  <c r="B12068" i="1"/>
  <c r="B12067" i="1"/>
  <c r="B12066" i="1"/>
  <c r="B12065" i="1"/>
  <c r="B12064" i="1"/>
  <c r="B12063" i="1"/>
  <c r="B12062" i="1"/>
  <c r="B12061" i="1"/>
  <c r="B12060" i="1"/>
  <c r="B12059" i="1"/>
  <c r="B12058" i="1"/>
  <c r="B12057" i="1"/>
  <c r="B12056" i="1"/>
  <c r="B12055" i="1"/>
  <c r="B12054" i="1"/>
  <c r="B12053" i="1"/>
  <c r="B12052" i="1"/>
  <c r="B12051" i="1"/>
  <c r="B12050" i="1"/>
  <c r="B12049" i="1"/>
  <c r="B12048" i="1"/>
  <c r="B12047" i="1"/>
  <c r="B12046" i="1"/>
  <c r="B12045" i="1"/>
  <c r="B12044" i="1"/>
  <c r="B12043" i="1"/>
  <c r="B12042" i="1"/>
  <c r="B12041" i="1"/>
  <c r="B12040" i="1"/>
  <c r="B12039" i="1"/>
  <c r="B12038" i="1"/>
  <c r="B12037" i="1"/>
  <c r="B12036" i="1"/>
  <c r="B12035" i="1"/>
  <c r="B12034" i="1"/>
  <c r="B12033" i="1"/>
  <c r="B12032" i="1"/>
  <c r="B12031" i="1"/>
  <c r="B12030" i="1"/>
  <c r="B12029" i="1"/>
  <c r="B12028" i="1"/>
  <c r="B12027" i="1"/>
  <c r="B12026" i="1"/>
  <c r="B12025" i="1"/>
  <c r="B12024" i="1"/>
  <c r="B12023" i="1"/>
  <c r="B12022" i="1"/>
  <c r="B12021" i="1"/>
  <c r="B12020" i="1"/>
  <c r="B12019" i="1"/>
  <c r="B12018" i="1"/>
  <c r="B12017" i="1"/>
  <c r="B12016" i="1"/>
  <c r="B12015" i="1"/>
  <c r="B12014" i="1"/>
  <c r="B12013" i="1"/>
  <c r="B12012" i="1"/>
  <c r="B12011" i="1"/>
  <c r="B12010" i="1"/>
  <c r="B12009" i="1"/>
  <c r="B12008" i="1"/>
  <c r="B12007" i="1"/>
  <c r="B12006" i="1"/>
  <c r="B12005" i="1"/>
  <c r="B12004" i="1"/>
  <c r="B12003" i="1"/>
  <c r="B12002" i="1"/>
  <c r="B12001" i="1"/>
  <c r="B12000" i="1"/>
  <c r="B11999" i="1"/>
  <c r="B11998" i="1"/>
  <c r="B11997" i="1"/>
  <c r="B11996" i="1"/>
  <c r="B11995" i="1"/>
  <c r="B11994" i="1"/>
  <c r="B11993" i="1"/>
  <c r="B11992" i="1"/>
  <c r="B11991" i="1"/>
  <c r="B11990" i="1"/>
  <c r="B11989" i="1"/>
  <c r="B11988" i="1"/>
  <c r="B11987" i="1"/>
  <c r="B11986" i="1"/>
  <c r="B11985" i="1"/>
  <c r="B11984" i="1"/>
  <c r="B11983" i="1"/>
  <c r="B11982" i="1"/>
  <c r="B11981" i="1"/>
  <c r="B11980" i="1"/>
  <c r="B11979" i="1"/>
  <c r="B11978" i="1"/>
  <c r="B11977" i="1"/>
  <c r="B11976" i="1"/>
  <c r="B11975" i="1"/>
  <c r="B11974" i="1"/>
  <c r="B11973" i="1"/>
  <c r="B11972" i="1"/>
  <c r="B11971" i="1"/>
  <c r="B11970" i="1"/>
  <c r="B11969" i="1"/>
  <c r="B11968" i="1"/>
  <c r="B11967" i="1"/>
  <c r="B11966" i="1"/>
  <c r="B11965" i="1"/>
  <c r="B11964" i="1"/>
  <c r="B11963" i="1"/>
  <c r="B11962" i="1"/>
  <c r="B11961" i="1"/>
  <c r="B11960" i="1"/>
  <c r="B11959" i="1"/>
  <c r="B11958" i="1"/>
  <c r="B11957" i="1"/>
  <c r="B11956" i="1"/>
  <c r="B11955" i="1"/>
  <c r="B11954" i="1"/>
  <c r="B11953" i="1"/>
  <c r="B11952" i="1"/>
  <c r="B11951" i="1"/>
  <c r="B11950" i="1"/>
  <c r="B11949" i="1"/>
  <c r="B11948" i="1"/>
  <c r="B11947" i="1"/>
  <c r="B11946" i="1"/>
  <c r="B11945" i="1"/>
  <c r="B11944" i="1"/>
  <c r="B11943" i="1"/>
  <c r="B11942" i="1"/>
  <c r="B11941" i="1"/>
  <c r="B11940" i="1"/>
  <c r="B11939" i="1"/>
  <c r="B11938" i="1"/>
  <c r="B11937" i="1"/>
  <c r="B11936" i="1"/>
  <c r="B11935" i="1"/>
  <c r="B11934" i="1"/>
  <c r="B11933" i="1"/>
  <c r="B11932" i="1"/>
  <c r="B11931" i="1"/>
  <c r="B11930" i="1"/>
  <c r="B11929" i="1"/>
  <c r="B11928" i="1"/>
  <c r="B11927" i="1"/>
  <c r="B11926" i="1"/>
  <c r="B11925" i="1"/>
  <c r="B11924" i="1"/>
  <c r="B11923" i="1"/>
  <c r="B11922" i="1"/>
  <c r="B11921" i="1"/>
  <c r="B11920" i="1"/>
  <c r="B11919" i="1"/>
  <c r="B11918" i="1"/>
  <c r="B11917" i="1"/>
  <c r="B11916" i="1"/>
  <c r="B11915" i="1"/>
  <c r="B11914" i="1"/>
  <c r="B11913" i="1"/>
  <c r="B11912" i="1"/>
  <c r="B11911" i="1"/>
  <c r="B11910" i="1"/>
  <c r="B11909" i="1"/>
  <c r="B11908" i="1"/>
  <c r="B11907" i="1"/>
  <c r="B11906" i="1"/>
  <c r="B11905" i="1"/>
  <c r="B11904" i="1"/>
  <c r="B11903" i="1"/>
  <c r="B11902" i="1"/>
  <c r="B11901" i="1"/>
  <c r="B11900" i="1"/>
  <c r="B11899" i="1"/>
  <c r="B11898" i="1"/>
  <c r="B11897" i="1"/>
  <c r="B11896" i="1"/>
  <c r="B11895" i="1"/>
  <c r="B11894" i="1"/>
  <c r="B11893" i="1"/>
  <c r="B11892" i="1"/>
  <c r="B11891" i="1"/>
  <c r="B11890" i="1"/>
  <c r="B11889" i="1"/>
  <c r="B11888" i="1"/>
  <c r="B11887" i="1"/>
  <c r="B11886" i="1"/>
  <c r="B11885" i="1"/>
  <c r="B11884" i="1"/>
  <c r="B11883" i="1"/>
  <c r="B11882" i="1"/>
  <c r="B11881" i="1"/>
  <c r="B11880" i="1"/>
  <c r="B11879" i="1"/>
  <c r="B11878" i="1"/>
  <c r="B11877" i="1"/>
  <c r="B11876" i="1"/>
  <c r="B11875" i="1"/>
  <c r="B11874" i="1"/>
  <c r="B11873" i="1"/>
  <c r="B11872" i="1"/>
  <c r="B11871" i="1"/>
  <c r="B11870" i="1"/>
  <c r="B11869" i="1"/>
  <c r="B11868" i="1"/>
  <c r="B11867" i="1"/>
  <c r="B11866" i="1"/>
  <c r="B11865" i="1"/>
  <c r="B11864" i="1"/>
  <c r="B11863" i="1"/>
  <c r="B11862" i="1"/>
  <c r="B11861" i="1"/>
  <c r="B11860" i="1"/>
  <c r="B11859" i="1"/>
  <c r="B11858" i="1"/>
  <c r="B11857" i="1"/>
  <c r="B11856" i="1"/>
  <c r="B11855" i="1"/>
  <c r="B11854" i="1"/>
  <c r="B11853" i="1"/>
  <c r="B11852" i="1"/>
  <c r="B11851" i="1"/>
  <c r="B11850" i="1"/>
  <c r="B11849" i="1"/>
  <c r="B11848" i="1"/>
  <c r="B11847" i="1"/>
  <c r="B11846" i="1"/>
  <c r="B11845" i="1"/>
  <c r="B11844" i="1"/>
  <c r="B11843" i="1"/>
  <c r="B11842" i="1"/>
  <c r="B11841" i="1"/>
  <c r="B11840" i="1"/>
  <c r="B11839" i="1"/>
  <c r="B11838" i="1"/>
  <c r="B11837" i="1"/>
  <c r="B11836" i="1"/>
  <c r="B11835" i="1"/>
  <c r="B11834" i="1"/>
  <c r="B11833" i="1"/>
  <c r="B11832" i="1"/>
  <c r="B11831" i="1"/>
  <c r="B11830" i="1"/>
  <c r="B11829" i="1"/>
  <c r="B11828" i="1"/>
  <c r="B11827" i="1"/>
  <c r="B11826" i="1"/>
  <c r="B11825" i="1"/>
  <c r="B11824" i="1"/>
  <c r="B11823" i="1"/>
  <c r="B11822" i="1"/>
  <c r="B11821" i="1"/>
  <c r="B11820" i="1"/>
  <c r="B11819" i="1"/>
  <c r="B11818" i="1"/>
  <c r="B11817" i="1"/>
  <c r="B11816" i="1"/>
  <c r="B11815" i="1"/>
  <c r="B11814" i="1"/>
  <c r="B11813" i="1"/>
  <c r="B11812" i="1"/>
  <c r="B11811" i="1"/>
  <c r="B11810" i="1"/>
  <c r="B11809" i="1"/>
  <c r="B11808" i="1"/>
  <c r="B11807" i="1"/>
  <c r="B11806" i="1"/>
  <c r="B11805" i="1"/>
  <c r="B11804" i="1"/>
  <c r="B11803" i="1"/>
  <c r="B11802" i="1"/>
  <c r="B11801" i="1"/>
  <c r="B11800" i="1"/>
  <c r="B11799" i="1"/>
  <c r="B11798" i="1"/>
  <c r="B11797" i="1"/>
  <c r="B11796" i="1"/>
  <c r="B11795" i="1"/>
  <c r="B11794" i="1"/>
  <c r="B11793" i="1"/>
  <c r="B11792" i="1"/>
  <c r="B11791" i="1"/>
  <c r="B11790" i="1"/>
  <c r="B11789" i="1"/>
  <c r="B11788" i="1"/>
  <c r="B11787" i="1"/>
  <c r="B11786" i="1"/>
  <c r="B11785" i="1"/>
  <c r="B11784" i="1"/>
  <c r="B11783" i="1"/>
  <c r="B11782" i="1"/>
  <c r="B11781" i="1"/>
  <c r="B11780" i="1"/>
  <c r="B11779" i="1"/>
  <c r="B11778" i="1"/>
  <c r="B11777" i="1"/>
  <c r="B11776" i="1"/>
  <c r="B11775" i="1"/>
  <c r="B11774" i="1"/>
  <c r="B11773" i="1"/>
  <c r="B11772" i="1"/>
  <c r="B11771" i="1"/>
  <c r="B11770" i="1"/>
  <c r="B11769" i="1"/>
  <c r="B11768" i="1"/>
  <c r="B11767" i="1"/>
  <c r="B11766" i="1"/>
  <c r="B11765" i="1"/>
  <c r="B11764" i="1"/>
  <c r="B11763" i="1"/>
  <c r="B11762" i="1"/>
  <c r="B11761" i="1"/>
  <c r="B11760" i="1"/>
  <c r="B11759" i="1"/>
  <c r="B11758" i="1"/>
  <c r="B11757" i="1"/>
  <c r="B11756" i="1"/>
  <c r="B11755" i="1"/>
  <c r="B11754" i="1"/>
  <c r="B11753" i="1"/>
  <c r="B11752" i="1"/>
  <c r="B11751" i="1"/>
  <c r="B11750" i="1"/>
  <c r="B11749" i="1"/>
  <c r="B11748" i="1"/>
  <c r="B11747" i="1"/>
  <c r="B11746" i="1"/>
  <c r="B11745" i="1"/>
  <c r="B11744" i="1"/>
  <c r="B11743" i="1"/>
  <c r="B11742" i="1"/>
  <c r="B11741" i="1"/>
  <c r="B11740" i="1"/>
  <c r="B11739" i="1"/>
  <c r="B11738" i="1"/>
  <c r="B11737" i="1"/>
  <c r="B11736" i="1"/>
  <c r="B11735" i="1"/>
  <c r="B11734" i="1"/>
  <c r="B11733" i="1"/>
  <c r="B11732" i="1"/>
  <c r="B11731" i="1"/>
  <c r="B11730" i="1"/>
  <c r="B11729" i="1"/>
  <c r="B11728" i="1"/>
  <c r="B11727" i="1"/>
  <c r="B11726" i="1"/>
  <c r="B11725" i="1"/>
  <c r="B11724" i="1"/>
  <c r="B11723" i="1"/>
  <c r="B11722" i="1"/>
  <c r="B11721" i="1"/>
  <c r="B11720" i="1"/>
  <c r="B11719" i="1"/>
  <c r="B11718" i="1"/>
  <c r="B11717" i="1"/>
  <c r="B11716" i="1"/>
  <c r="B11715" i="1"/>
  <c r="B11714" i="1"/>
  <c r="B11713" i="1"/>
  <c r="B11712" i="1"/>
  <c r="B11711" i="1"/>
  <c r="B11710" i="1"/>
  <c r="B11709" i="1"/>
  <c r="B11708" i="1"/>
  <c r="B11707" i="1"/>
  <c r="B11706" i="1"/>
  <c r="B11705" i="1"/>
  <c r="B11704" i="1"/>
  <c r="B11703" i="1"/>
  <c r="B11702" i="1"/>
  <c r="B11701" i="1"/>
  <c r="B11700" i="1"/>
  <c r="B11699" i="1"/>
  <c r="B11698" i="1"/>
  <c r="B11697" i="1"/>
  <c r="B11696" i="1"/>
  <c r="B11695" i="1"/>
  <c r="B11694" i="1"/>
  <c r="B11693" i="1"/>
  <c r="B11692" i="1"/>
  <c r="B11691" i="1"/>
  <c r="B11690" i="1"/>
  <c r="B11689" i="1"/>
  <c r="B11688" i="1"/>
  <c r="B11687" i="1"/>
  <c r="B11686" i="1"/>
  <c r="B11685" i="1"/>
  <c r="B11684" i="1"/>
  <c r="B11683" i="1"/>
  <c r="B11682" i="1"/>
  <c r="B11681" i="1"/>
  <c r="B11680" i="1"/>
  <c r="B11679" i="1"/>
  <c r="B11678" i="1"/>
  <c r="B11677" i="1"/>
  <c r="B11676" i="1"/>
  <c r="B11675" i="1"/>
  <c r="B11674" i="1"/>
  <c r="B11673" i="1"/>
  <c r="B11672" i="1"/>
  <c r="B11671" i="1"/>
  <c r="B11670" i="1"/>
  <c r="B11669" i="1"/>
  <c r="B11668" i="1"/>
  <c r="B11667" i="1"/>
  <c r="B11666" i="1"/>
  <c r="B11665" i="1"/>
  <c r="B11664" i="1"/>
  <c r="B11663" i="1"/>
  <c r="B11662" i="1"/>
  <c r="B11661" i="1"/>
  <c r="B11660" i="1"/>
  <c r="B11659" i="1"/>
  <c r="B11658" i="1"/>
  <c r="B11657" i="1"/>
  <c r="B11656" i="1"/>
  <c r="B11655" i="1"/>
  <c r="B11654" i="1"/>
  <c r="B11653" i="1"/>
  <c r="B11652" i="1"/>
  <c r="B11651" i="1"/>
  <c r="B11650" i="1"/>
  <c r="B11649" i="1"/>
  <c r="B11648" i="1"/>
  <c r="B11647" i="1"/>
  <c r="B11646" i="1"/>
  <c r="B11645" i="1"/>
  <c r="B11644" i="1"/>
  <c r="B11643" i="1"/>
  <c r="B11642" i="1"/>
  <c r="B11641" i="1"/>
  <c r="B11640" i="1"/>
  <c r="B11639" i="1"/>
  <c r="B11638" i="1"/>
  <c r="B11637" i="1"/>
  <c r="B11636" i="1"/>
  <c r="B11635" i="1"/>
  <c r="B11634" i="1"/>
  <c r="B11633" i="1"/>
  <c r="B11632" i="1"/>
  <c r="B11631" i="1"/>
  <c r="B11630" i="1"/>
  <c r="B11629" i="1"/>
  <c r="B11628" i="1"/>
  <c r="B11627" i="1"/>
  <c r="B11626" i="1"/>
  <c r="B11625" i="1"/>
  <c r="B11624" i="1"/>
  <c r="B11623" i="1"/>
  <c r="B11622" i="1"/>
  <c r="B11621" i="1"/>
  <c r="B11620" i="1"/>
  <c r="B11619" i="1"/>
  <c r="B11618" i="1"/>
  <c r="B11617" i="1"/>
  <c r="B11616" i="1"/>
  <c r="B11615" i="1"/>
  <c r="B11614" i="1"/>
  <c r="B11613" i="1"/>
  <c r="B11612" i="1"/>
  <c r="B11611" i="1"/>
  <c r="B11610" i="1"/>
  <c r="B11609" i="1"/>
  <c r="B11608" i="1"/>
  <c r="B11607" i="1"/>
  <c r="B11606" i="1"/>
  <c r="B11605" i="1"/>
  <c r="B11604" i="1"/>
  <c r="B11603" i="1"/>
  <c r="B11602" i="1"/>
  <c r="B11601" i="1"/>
  <c r="B11600" i="1"/>
  <c r="B11599" i="1"/>
  <c r="B11598" i="1"/>
  <c r="B11597" i="1"/>
  <c r="B11596" i="1"/>
  <c r="B11595" i="1"/>
  <c r="B11594" i="1"/>
  <c r="B11593" i="1"/>
  <c r="B11592" i="1"/>
  <c r="B11591" i="1"/>
  <c r="B11590" i="1"/>
  <c r="B11589" i="1"/>
  <c r="B11588" i="1"/>
  <c r="B11587" i="1"/>
  <c r="B11586" i="1"/>
  <c r="B11585" i="1"/>
  <c r="B11584" i="1"/>
  <c r="B11583" i="1"/>
  <c r="B11582" i="1"/>
  <c r="B11581" i="1"/>
  <c r="B11580" i="1"/>
  <c r="B11579" i="1"/>
  <c r="B11578" i="1"/>
  <c r="B11577" i="1"/>
  <c r="B11576" i="1"/>
  <c r="B11575" i="1"/>
  <c r="B11574" i="1"/>
  <c r="B11573" i="1"/>
  <c r="B11572" i="1"/>
  <c r="B11571" i="1"/>
  <c r="B11570" i="1"/>
  <c r="B11569" i="1"/>
  <c r="B11568" i="1"/>
  <c r="B11567" i="1"/>
  <c r="B11566" i="1"/>
  <c r="B11565" i="1"/>
  <c r="B11564" i="1"/>
  <c r="B11563" i="1"/>
  <c r="B11562" i="1"/>
  <c r="B11561" i="1"/>
  <c r="B11560" i="1"/>
  <c r="B11559" i="1"/>
  <c r="B11558" i="1"/>
  <c r="B11557" i="1"/>
  <c r="B11556" i="1"/>
  <c r="B11555" i="1"/>
  <c r="B11554" i="1"/>
  <c r="B11553" i="1"/>
  <c r="B11552" i="1"/>
  <c r="B11551" i="1"/>
  <c r="B11550" i="1"/>
  <c r="B11549" i="1"/>
  <c r="B11548" i="1"/>
  <c r="B11547" i="1"/>
  <c r="B11546" i="1"/>
  <c r="B11545" i="1"/>
  <c r="B11544" i="1"/>
  <c r="B11543" i="1"/>
  <c r="B11542" i="1"/>
  <c r="B11541" i="1"/>
  <c r="B11540" i="1"/>
  <c r="B11539" i="1"/>
  <c r="B11538" i="1"/>
  <c r="B11537" i="1"/>
  <c r="B11536" i="1"/>
  <c r="B11535" i="1"/>
  <c r="B11534" i="1"/>
  <c r="B11533" i="1"/>
  <c r="B11532" i="1"/>
  <c r="B11531" i="1"/>
  <c r="B11530" i="1"/>
  <c r="B11529" i="1"/>
  <c r="B11528" i="1"/>
  <c r="B11527" i="1"/>
  <c r="B11526" i="1"/>
  <c r="B11525" i="1"/>
  <c r="B11524" i="1"/>
  <c r="B11523" i="1"/>
  <c r="B11522" i="1"/>
  <c r="B11521" i="1"/>
  <c r="B11520" i="1"/>
  <c r="B11519" i="1"/>
  <c r="B11518" i="1"/>
  <c r="B11517" i="1"/>
  <c r="B11516" i="1"/>
  <c r="B11515" i="1"/>
  <c r="B11514" i="1"/>
  <c r="B11513" i="1"/>
  <c r="B11512" i="1"/>
  <c r="B11511" i="1"/>
  <c r="B11510" i="1"/>
  <c r="B11509" i="1"/>
  <c r="B11508" i="1"/>
  <c r="B11507" i="1"/>
  <c r="B11506" i="1"/>
  <c r="B11505" i="1"/>
  <c r="B11504" i="1"/>
  <c r="B11503" i="1"/>
  <c r="B11502" i="1"/>
  <c r="B11501" i="1"/>
  <c r="B11500" i="1"/>
  <c r="B11499" i="1"/>
  <c r="B11498" i="1"/>
  <c r="B11497" i="1"/>
  <c r="B11496" i="1"/>
  <c r="B11495" i="1"/>
  <c r="B11494" i="1"/>
  <c r="B11493" i="1"/>
  <c r="B11492" i="1"/>
  <c r="B11491" i="1"/>
  <c r="B11490" i="1"/>
  <c r="B11489" i="1"/>
  <c r="B11488" i="1"/>
  <c r="B11487" i="1"/>
  <c r="B11486" i="1"/>
  <c r="B11485" i="1"/>
  <c r="B11484" i="1"/>
  <c r="B11483" i="1"/>
  <c r="B11482" i="1"/>
  <c r="B11481" i="1"/>
  <c r="B11480" i="1"/>
  <c r="B11479" i="1"/>
  <c r="B11478" i="1"/>
  <c r="B11477" i="1"/>
  <c r="B11476" i="1"/>
  <c r="B11475" i="1"/>
  <c r="B11474" i="1"/>
  <c r="B11473" i="1"/>
  <c r="B11472" i="1"/>
  <c r="B11471" i="1"/>
  <c r="B11470" i="1"/>
  <c r="B11469" i="1"/>
  <c r="B11468" i="1"/>
  <c r="B11467" i="1"/>
  <c r="B11466" i="1"/>
  <c r="B11465" i="1"/>
  <c r="B11464" i="1"/>
  <c r="B11463" i="1"/>
  <c r="B11462" i="1"/>
  <c r="B11461" i="1"/>
  <c r="B11460" i="1"/>
  <c r="B11459" i="1"/>
  <c r="B11458" i="1"/>
  <c r="B11457" i="1"/>
  <c r="B11456" i="1"/>
  <c r="B11455" i="1"/>
  <c r="B11454" i="1"/>
  <c r="B11453" i="1"/>
  <c r="B11452" i="1"/>
  <c r="B11451" i="1"/>
  <c r="B11450" i="1"/>
  <c r="B11449" i="1"/>
  <c r="B11448" i="1"/>
  <c r="B11447" i="1"/>
  <c r="B11446" i="1"/>
  <c r="B11445" i="1"/>
  <c r="B11444" i="1"/>
  <c r="B11443" i="1"/>
  <c r="B11442" i="1"/>
  <c r="B11441" i="1"/>
  <c r="B11440" i="1"/>
  <c r="B11439" i="1"/>
  <c r="B11438" i="1"/>
  <c r="B11437" i="1"/>
  <c r="B11436" i="1"/>
  <c r="B11435" i="1"/>
  <c r="B11434" i="1"/>
  <c r="B11433" i="1"/>
  <c r="B11432" i="1"/>
  <c r="B11431" i="1"/>
  <c r="B11430" i="1"/>
  <c r="B11429" i="1"/>
  <c r="B11428" i="1"/>
  <c r="B11427" i="1"/>
  <c r="B11426" i="1"/>
  <c r="B11425" i="1"/>
  <c r="B11424" i="1"/>
  <c r="B11423" i="1"/>
  <c r="B11422" i="1"/>
  <c r="B11421" i="1"/>
  <c r="B11420" i="1"/>
  <c r="B11419" i="1"/>
  <c r="B11418" i="1"/>
  <c r="B11417" i="1"/>
  <c r="B11416" i="1"/>
  <c r="B11415" i="1"/>
  <c r="B11414" i="1"/>
  <c r="B11413" i="1"/>
  <c r="B11412" i="1"/>
  <c r="B11411" i="1"/>
  <c r="B11410" i="1"/>
  <c r="B11409" i="1"/>
  <c r="B11408" i="1"/>
  <c r="B11407" i="1"/>
  <c r="B11406" i="1"/>
  <c r="B11405" i="1"/>
  <c r="B11404" i="1"/>
  <c r="B11403" i="1"/>
  <c r="B11402" i="1"/>
  <c r="B11401" i="1"/>
  <c r="B11400" i="1"/>
  <c r="B11399" i="1"/>
  <c r="B11398" i="1"/>
  <c r="B11397" i="1"/>
  <c r="B11396" i="1"/>
  <c r="B11395" i="1"/>
  <c r="B11394" i="1"/>
  <c r="B11393" i="1"/>
  <c r="B11392" i="1"/>
  <c r="B11391" i="1"/>
  <c r="B11390" i="1"/>
  <c r="B11389" i="1"/>
  <c r="B11388" i="1"/>
  <c r="B11387" i="1"/>
  <c r="B11386" i="1"/>
  <c r="B11385" i="1"/>
  <c r="B11384" i="1"/>
  <c r="B11383" i="1"/>
  <c r="B11382" i="1"/>
  <c r="B11381" i="1"/>
  <c r="B11380" i="1"/>
  <c r="B11379" i="1"/>
  <c r="B11378" i="1"/>
  <c r="B11377" i="1"/>
  <c r="B11376" i="1"/>
  <c r="B11375" i="1"/>
  <c r="B11374" i="1"/>
  <c r="B11373" i="1"/>
  <c r="B11372" i="1"/>
  <c r="B11371" i="1"/>
  <c r="B11370" i="1"/>
  <c r="B11369" i="1"/>
  <c r="B11368" i="1"/>
  <c r="B11367" i="1"/>
  <c r="B11366" i="1"/>
  <c r="B11365" i="1"/>
  <c r="B11364" i="1"/>
  <c r="B11363" i="1"/>
  <c r="B11362" i="1"/>
  <c r="B11361" i="1"/>
  <c r="B11360" i="1"/>
  <c r="B11359" i="1"/>
  <c r="B11358" i="1"/>
  <c r="B11357" i="1"/>
  <c r="B11356" i="1"/>
  <c r="B11355" i="1"/>
  <c r="B11354" i="1"/>
  <c r="B11353" i="1"/>
  <c r="B11352" i="1"/>
  <c r="B11351" i="1"/>
  <c r="B11350" i="1"/>
  <c r="B11349" i="1"/>
  <c r="B11348" i="1"/>
  <c r="B11347" i="1"/>
  <c r="B11346" i="1"/>
  <c r="B11345" i="1"/>
  <c r="B11344" i="1"/>
  <c r="B11343" i="1"/>
  <c r="B11342" i="1"/>
  <c r="B11341" i="1"/>
  <c r="B11340" i="1"/>
  <c r="B11339" i="1"/>
  <c r="B11338" i="1"/>
  <c r="B11337" i="1"/>
  <c r="B11336" i="1"/>
  <c r="B11335" i="1"/>
  <c r="B11334" i="1"/>
  <c r="B11333" i="1"/>
  <c r="B11332" i="1"/>
  <c r="B11331" i="1"/>
  <c r="B11330" i="1"/>
  <c r="B11329" i="1"/>
  <c r="B11328" i="1"/>
  <c r="B11327" i="1"/>
  <c r="B11326" i="1"/>
  <c r="B11325" i="1"/>
  <c r="B11324" i="1"/>
  <c r="B11323" i="1"/>
  <c r="B11322" i="1"/>
  <c r="B11321" i="1"/>
  <c r="B11320" i="1"/>
  <c r="B11319" i="1"/>
  <c r="B11318" i="1"/>
  <c r="B11317" i="1"/>
  <c r="B11316" i="1"/>
  <c r="B11315" i="1"/>
  <c r="B11314" i="1"/>
  <c r="B11313" i="1"/>
  <c r="B11312" i="1"/>
  <c r="B11311" i="1"/>
  <c r="B11310" i="1"/>
  <c r="B11309" i="1"/>
  <c r="B11308" i="1"/>
  <c r="B11307" i="1"/>
  <c r="B11306" i="1"/>
  <c r="B11305" i="1"/>
  <c r="B11304" i="1"/>
  <c r="B11303" i="1"/>
  <c r="B11302" i="1"/>
  <c r="B11301" i="1"/>
  <c r="B11300" i="1"/>
  <c r="B11299" i="1"/>
  <c r="B11298" i="1"/>
  <c r="B11297" i="1"/>
  <c r="B11296" i="1"/>
  <c r="B11295" i="1"/>
  <c r="B11294" i="1"/>
  <c r="B11293" i="1"/>
  <c r="B11292" i="1"/>
  <c r="B11291" i="1"/>
  <c r="B11290" i="1"/>
  <c r="B11289" i="1"/>
  <c r="B11288" i="1"/>
  <c r="B11287" i="1"/>
  <c r="B11286" i="1"/>
  <c r="B11285" i="1"/>
  <c r="B11284" i="1"/>
  <c r="B11283" i="1"/>
  <c r="B11282" i="1"/>
  <c r="B11281" i="1"/>
  <c r="B11280" i="1"/>
  <c r="B11279" i="1"/>
  <c r="B11278" i="1"/>
  <c r="B11277" i="1"/>
  <c r="B11276" i="1"/>
  <c r="B11275" i="1"/>
  <c r="B11274" i="1"/>
  <c r="B11273" i="1"/>
  <c r="B11272" i="1"/>
  <c r="B11271" i="1"/>
  <c r="B11270" i="1"/>
  <c r="B11269" i="1"/>
  <c r="B11268" i="1"/>
  <c r="B11267" i="1"/>
  <c r="B11266" i="1"/>
  <c r="B11265" i="1"/>
  <c r="B11264" i="1"/>
  <c r="B11263" i="1"/>
  <c r="B11262" i="1"/>
  <c r="B11261" i="1"/>
  <c r="B11260" i="1"/>
  <c r="B11259" i="1"/>
  <c r="B11258" i="1"/>
  <c r="B11257" i="1"/>
  <c r="B11256" i="1"/>
  <c r="B11255" i="1"/>
  <c r="B11254" i="1"/>
  <c r="B11253" i="1"/>
  <c r="B11252" i="1"/>
  <c r="B11251" i="1"/>
  <c r="B11250" i="1"/>
  <c r="B11249" i="1"/>
  <c r="B11248" i="1"/>
  <c r="B11247" i="1"/>
  <c r="B11246" i="1"/>
  <c r="B11245" i="1"/>
  <c r="B11244" i="1"/>
  <c r="B11243" i="1"/>
  <c r="B11242" i="1"/>
  <c r="B11241" i="1"/>
  <c r="B11240" i="1"/>
  <c r="B11239" i="1"/>
  <c r="B11238" i="1"/>
  <c r="B11237" i="1"/>
  <c r="B11236" i="1"/>
  <c r="B11235" i="1"/>
  <c r="B11234" i="1"/>
  <c r="B11233" i="1"/>
  <c r="B11232" i="1"/>
  <c r="B11231" i="1"/>
  <c r="B11230" i="1"/>
  <c r="B11229" i="1"/>
  <c r="B11228" i="1"/>
  <c r="B11227" i="1"/>
  <c r="B11226" i="1"/>
  <c r="B11225" i="1"/>
  <c r="B11224" i="1"/>
  <c r="B11223" i="1"/>
  <c r="B11222" i="1"/>
  <c r="B11221" i="1"/>
  <c r="B11220" i="1"/>
  <c r="B11219" i="1"/>
  <c r="B11218" i="1"/>
  <c r="B11217" i="1"/>
  <c r="B11216" i="1"/>
  <c r="B11215" i="1"/>
  <c r="B11214" i="1"/>
  <c r="B11213" i="1"/>
  <c r="B11212" i="1"/>
  <c r="B11211" i="1"/>
  <c r="B11210" i="1"/>
  <c r="B11209" i="1"/>
  <c r="B11208" i="1"/>
  <c r="B11207" i="1"/>
  <c r="B11206" i="1"/>
  <c r="B11205" i="1"/>
  <c r="B11204" i="1"/>
  <c r="B11203" i="1"/>
  <c r="B11202" i="1"/>
  <c r="B11201" i="1"/>
  <c r="B11200" i="1"/>
  <c r="B11199" i="1"/>
  <c r="B11198" i="1"/>
  <c r="B11197" i="1"/>
  <c r="B11196" i="1"/>
  <c r="B11195" i="1"/>
  <c r="B11194" i="1"/>
  <c r="B11193" i="1"/>
  <c r="B11192" i="1"/>
  <c r="B11191" i="1"/>
  <c r="B11190" i="1"/>
  <c r="B11189" i="1"/>
  <c r="B11188" i="1"/>
  <c r="B11187" i="1"/>
  <c r="B11186" i="1"/>
  <c r="B11185" i="1"/>
  <c r="B11184" i="1"/>
  <c r="B11183" i="1"/>
  <c r="B11182" i="1"/>
  <c r="B11181" i="1"/>
  <c r="B11180" i="1"/>
  <c r="B11179" i="1"/>
  <c r="B11178" i="1"/>
  <c r="B11177" i="1"/>
  <c r="B11176" i="1"/>
  <c r="B11175" i="1"/>
  <c r="B11174" i="1"/>
  <c r="B11173" i="1"/>
  <c r="B11172" i="1"/>
  <c r="B11171" i="1"/>
  <c r="B11170" i="1"/>
  <c r="B11169" i="1"/>
  <c r="B11168" i="1"/>
  <c r="B11167" i="1"/>
  <c r="B11166" i="1"/>
  <c r="B11165" i="1"/>
  <c r="B11164" i="1"/>
  <c r="B11163" i="1"/>
  <c r="B11162" i="1"/>
  <c r="B11161" i="1"/>
  <c r="B11160" i="1"/>
  <c r="B11159" i="1"/>
  <c r="B11158" i="1"/>
  <c r="B11157" i="1"/>
  <c r="B11156" i="1"/>
  <c r="B11155" i="1"/>
  <c r="B11154" i="1"/>
  <c r="B11153" i="1"/>
  <c r="B11152" i="1"/>
  <c r="B11151" i="1"/>
  <c r="B11150" i="1"/>
  <c r="B11149" i="1"/>
  <c r="B11148" i="1"/>
  <c r="B11147" i="1"/>
  <c r="B11146" i="1"/>
  <c r="B11145" i="1"/>
  <c r="B11144" i="1"/>
  <c r="B11143" i="1"/>
  <c r="B11142" i="1"/>
  <c r="B11141" i="1"/>
  <c r="B11140" i="1"/>
  <c r="B11139" i="1"/>
  <c r="B11138" i="1"/>
  <c r="B11137" i="1"/>
  <c r="B11136" i="1"/>
  <c r="B11135" i="1"/>
  <c r="B11134" i="1"/>
  <c r="B11133" i="1"/>
  <c r="B11132" i="1"/>
  <c r="B11131" i="1"/>
  <c r="B11130" i="1"/>
  <c r="B11129" i="1"/>
  <c r="B11128" i="1"/>
  <c r="B11127" i="1"/>
  <c r="B11126" i="1"/>
  <c r="B11125" i="1"/>
  <c r="B11124" i="1"/>
  <c r="B11123" i="1"/>
  <c r="B11122" i="1"/>
  <c r="B11121" i="1"/>
  <c r="B11120" i="1"/>
  <c r="B11119" i="1"/>
  <c r="B11118" i="1"/>
  <c r="B11117" i="1"/>
  <c r="B11116" i="1"/>
  <c r="B11115" i="1"/>
  <c r="B11114" i="1"/>
  <c r="B11113" i="1"/>
  <c r="B11112" i="1"/>
  <c r="B11111" i="1"/>
  <c r="B11110" i="1"/>
  <c r="B11109" i="1"/>
  <c r="B11108" i="1"/>
  <c r="B11107" i="1"/>
  <c r="B11106" i="1"/>
  <c r="B11105" i="1"/>
  <c r="B11104" i="1"/>
  <c r="B11103" i="1"/>
  <c r="B11102" i="1"/>
  <c r="B11101" i="1"/>
  <c r="B11100" i="1"/>
  <c r="B11099" i="1"/>
  <c r="B11098" i="1"/>
  <c r="B11097" i="1"/>
  <c r="B11096" i="1"/>
  <c r="B11095" i="1"/>
  <c r="B11094" i="1"/>
  <c r="B11093" i="1"/>
  <c r="B11092" i="1"/>
  <c r="B11091" i="1"/>
  <c r="B11090" i="1"/>
  <c r="B11089" i="1"/>
  <c r="B11088" i="1"/>
  <c r="B11087" i="1"/>
  <c r="B11086" i="1"/>
  <c r="B11085" i="1"/>
  <c r="B11084" i="1"/>
  <c r="B11083" i="1"/>
  <c r="B11082" i="1"/>
  <c r="B11081" i="1"/>
  <c r="B11080" i="1"/>
  <c r="B11079" i="1"/>
  <c r="B11078" i="1"/>
  <c r="B11077" i="1"/>
  <c r="B11076" i="1"/>
  <c r="B11075" i="1"/>
  <c r="B11074" i="1"/>
  <c r="B11073" i="1"/>
  <c r="B11072" i="1"/>
  <c r="B11071" i="1"/>
  <c r="B11070" i="1"/>
  <c r="B11069" i="1"/>
  <c r="B11068" i="1"/>
  <c r="B11067" i="1"/>
  <c r="B11066" i="1"/>
  <c r="B11065" i="1"/>
  <c r="B11064" i="1"/>
  <c r="B11063" i="1"/>
  <c r="B11062" i="1"/>
  <c r="B11061" i="1"/>
  <c r="B11060" i="1"/>
  <c r="B11059" i="1"/>
  <c r="B11058" i="1"/>
  <c r="B11057" i="1"/>
  <c r="B11056" i="1"/>
  <c r="B11055" i="1"/>
  <c r="B11054" i="1"/>
  <c r="B11053" i="1"/>
  <c r="B11052" i="1"/>
  <c r="B11051" i="1"/>
  <c r="B11050" i="1"/>
  <c r="B11049" i="1"/>
  <c r="B11048" i="1"/>
  <c r="B11047" i="1"/>
  <c r="B11046" i="1"/>
  <c r="B11045" i="1"/>
  <c r="B11044" i="1"/>
  <c r="B11043" i="1"/>
  <c r="B11042" i="1"/>
  <c r="B11041" i="1"/>
  <c r="B11040" i="1"/>
  <c r="B11039" i="1"/>
  <c r="B11038" i="1"/>
  <c r="B11037" i="1"/>
  <c r="B11036" i="1"/>
  <c r="B11035" i="1"/>
  <c r="B11034" i="1"/>
  <c r="B11033" i="1"/>
  <c r="B11032" i="1"/>
  <c r="B11031" i="1"/>
  <c r="B11030" i="1"/>
  <c r="B11029" i="1"/>
  <c r="B11028" i="1"/>
  <c r="B11027" i="1"/>
  <c r="B11026" i="1"/>
  <c r="B11025" i="1"/>
  <c r="B11024" i="1"/>
  <c r="B11023" i="1"/>
  <c r="B11022" i="1"/>
  <c r="B11021" i="1"/>
  <c r="B11020" i="1"/>
  <c r="B11019" i="1"/>
  <c r="B11018" i="1"/>
  <c r="B11017" i="1"/>
  <c r="B11016" i="1"/>
  <c r="B11015" i="1"/>
  <c r="B11014" i="1"/>
  <c r="B11013" i="1"/>
  <c r="B11012" i="1"/>
  <c r="B11011" i="1"/>
  <c r="B11010" i="1"/>
  <c r="B11009" i="1"/>
  <c r="B11008" i="1"/>
  <c r="B11007" i="1"/>
  <c r="B11006" i="1"/>
  <c r="B11005" i="1"/>
  <c r="B11004" i="1"/>
  <c r="B11003" i="1"/>
  <c r="B11002" i="1"/>
  <c r="B11001" i="1"/>
  <c r="B11000" i="1"/>
  <c r="B10999" i="1"/>
  <c r="B10998" i="1"/>
  <c r="B10997" i="1"/>
  <c r="B10996" i="1"/>
  <c r="B10995" i="1"/>
  <c r="B10994" i="1"/>
  <c r="B10993" i="1"/>
  <c r="B10992" i="1"/>
  <c r="B10991" i="1"/>
  <c r="B10990" i="1"/>
  <c r="B10989" i="1"/>
  <c r="B10988" i="1"/>
  <c r="B10987" i="1"/>
  <c r="B10986" i="1"/>
  <c r="B10985" i="1"/>
  <c r="B10984" i="1"/>
  <c r="B10983" i="1"/>
  <c r="B10982" i="1"/>
  <c r="B10981" i="1"/>
  <c r="B10980" i="1"/>
  <c r="B10979" i="1"/>
  <c r="B10978" i="1"/>
  <c r="B10977" i="1"/>
  <c r="B10976" i="1"/>
  <c r="B10975" i="1"/>
  <c r="B10974" i="1"/>
  <c r="B10973" i="1"/>
  <c r="B10972" i="1"/>
  <c r="B10971" i="1"/>
  <c r="B10970" i="1"/>
  <c r="B10969" i="1"/>
  <c r="B10968" i="1"/>
  <c r="B10967" i="1"/>
  <c r="B10966" i="1"/>
  <c r="B10965" i="1"/>
  <c r="B10964" i="1"/>
  <c r="B10963" i="1"/>
  <c r="B10962" i="1"/>
  <c r="B10961" i="1"/>
  <c r="B10960" i="1"/>
  <c r="B10959" i="1"/>
  <c r="B10958" i="1"/>
  <c r="B10957" i="1"/>
  <c r="B10956" i="1"/>
  <c r="B10955" i="1"/>
  <c r="B10954" i="1"/>
  <c r="B10953" i="1"/>
  <c r="B10952" i="1"/>
  <c r="B10951" i="1"/>
  <c r="B10950" i="1"/>
  <c r="B10949" i="1"/>
  <c r="B10948" i="1"/>
  <c r="B10947" i="1"/>
  <c r="B10946" i="1"/>
  <c r="B10945" i="1"/>
  <c r="B10944" i="1"/>
  <c r="B10943" i="1"/>
  <c r="B10942" i="1"/>
  <c r="B10941" i="1"/>
  <c r="B10940" i="1"/>
  <c r="B10939" i="1"/>
  <c r="B10938" i="1"/>
  <c r="B10937" i="1"/>
  <c r="B10936" i="1"/>
  <c r="B10935" i="1"/>
  <c r="B10934" i="1"/>
  <c r="B10933" i="1"/>
  <c r="B10932" i="1"/>
  <c r="B10931" i="1"/>
  <c r="B10930" i="1"/>
  <c r="B10929" i="1"/>
  <c r="B10928" i="1"/>
  <c r="B10927" i="1"/>
  <c r="B10926" i="1"/>
  <c r="B10925" i="1"/>
  <c r="B10924" i="1"/>
  <c r="B10923" i="1"/>
  <c r="B10922" i="1"/>
  <c r="B10921" i="1"/>
  <c r="B10920" i="1"/>
  <c r="B10919" i="1"/>
  <c r="B10918" i="1"/>
  <c r="B10917" i="1"/>
  <c r="B10916" i="1"/>
  <c r="B10915" i="1"/>
  <c r="B10914" i="1"/>
  <c r="B10913" i="1"/>
  <c r="B10912" i="1"/>
  <c r="B10911" i="1"/>
  <c r="B10910" i="1"/>
  <c r="B10909" i="1"/>
  <c r="B10908" i="1"/>
  <c r="B10907" i="1"/>
  <c r="B10906" i="1"/>
  <c r="B10905" i="1"/>
  <c r="B10904" i="1"/>
  <c r="B10903" i="1"/>
  <c r="B10902" i="1"/>
  <c r="B10901" i="1"/>
  <c r="B10900" i="1"/>
  <c r="B10899" i="1"/>
  <c r="B10898" i="1"/>
  <c r="B10897" i="1"/>
  <c r="B10896" i="1"/>
  <c r="B10895" i="1"/>
  <c r="B10894" i="1"/>
  <c r="B10893" i="1"/>
  <c r="B10892" i="1"/>
  <c r="B10891" i="1"/>
  <c r="B10890" i="1"/>
  <c r="B10889" i="1"/>
  <c r="B10888" i="1"/>
  <c r="B10887" i="1"/>
  <c r="B10886" i="1"/>
  <c r="B10885" i="1"/>
  <c r="B10884" i="1"/>
  <c r="B10883" i="1"/>
  <c r="B10882" i="1"/>
  <c r="B10881" i="1"/>
  <c r="B10880" i="1"/>
  <c r="B10879" i="1"/>
  <c r="B10878" i="1"/>
  <c r="B10877" i="1"/>
  <c r="B10876" i="1"/>
  <c r="B10875" i="1"/>
  <c r="B10874" i="1"/>
  <c r="B10873" i="1"/>
  <c r="B10872" i="1"/>
  <c r="B10871" i="1"/>
  <c r="B10870" i="1"/>
  <c r="B10869" i="1"/>
  <c r="B10868" i="1"/>
  <c r="B10867" i="1"/>
  <c r="B10866" i="1"/>
  <c r="B10865" i="1"/>
  <c r="B10864" i="1"/>
  <c r="B10863" i="1"/>
  <c r="B10862" i="1"/>
  <c r="B10861" i="1"/>
  <c r="B10860" i="1"/>
  <c r="B10859" i="1"/>
  <c r="B10858" i="1"/>
  <c r="B10857" i="1"/>
  <c r="B10856" i="1"/>
  <c r="B10855" i="1"/>
  <c r="B10854" i="1"/>
  <c r="B10853" i="1"/>
  <c r="B10852" i="1"/>
  <c r="B10851" i="1"/>
  <c r="B10850" i="1"/>
  <c r="B10849" i="1"/>
  <c r="B10848" i="1"/>
  <c r="B10847" i="1"/>
  <c r="B10846" i="1"/>
  <c r="B10845" i="1"/>
  <c r="B10844" i="1"/>
  <c r="B10843" i="1"/>
  <c r="B10842" i="1"/>
  <c r="B10841" i="1"/>
  <c r="B10840" i="1"/>
  <c r="B10839" i="1"/>
  <c r="B10838" i="1"/>
  <c r="B10837" i="1"/>
  <c r="B10836" i="1"/>
  <c r="B10835" i="1"/>
  <c r="B10834" i="1"/>
  <c r="B10833" i="1"/>
  <c r="B10832" i="1"/>
  <c r="B10831" i="1"/>
  <c r="B10830" i="1"/>
  <c r="B10829" i="1"/>
  <c r="B10828" i="1"/>
  <c r="B10827" i="1"/>
  <c r="B10826" i="1"/>
  <c r="B10825" i="1"/>
  <c r="B10824" i="1"/>
  <c r="B10823" i="1"/>
  <c r="B10822" i="1"/>
  <c r="B10821" i="1"/>
  <c r="B10820" i="1"/>
  <c r="B10819" i="1"/>
  <c r="B10818" i="1"/>
  <c r="B10817" i="1"/>
  <c r="B10816" i="1"/>
  <c r="B10815" i="1"/>
  <c r="B10814" i="1"/>
  <c r="B10813" i="1"/>
  <c r="B10812" i="1"/>
  <c r="B10811" i="1"/>
  <c r="B10810" i="1"/>
  <c r="B10809" i="1"/>
  <c r="B10808" i="1"/>
  <c r="B10807" i="1"/>
  <c r="B10806" i="1"/>
  <c r="B10805" i="1"/>
  <c r="B10804" i="1"/>
  <c r="B10803" i="1"/>
  <c r="B10802" i="1"/>
  <c r="B10801" i="1"/>
  <c r="B10800" i="1"/>
  <c r="B10799" i="1"/>
  <c r="B10798" i="1"/>
  <c r="B10797" i="1"/>
  <c r="B10796" i="1"/>
  <c r="B10795" i="1"/>
  <c r="B10794" i="1"/>
  <c r="B10793" i="1"/>
  <c r="B10792" i="1"/>
  <c r="B10791" i="1"/>
  <c r="B10790" i="1"/>
  <c r="B10789" i="1"/>
  <c r="B10788" i="1"/>
  <c r="B10787" i="1"/>
  <c r="B10786" i="1"/>
  <c r="B10785" i="1"/>
  <c r="B10784" i="1"/>
  <c r="B10783" i="1"/>
  <c r="B10782" i="1"/>
  <c r="B10781" i="1"/>
  <c r="B10780" i="1"/>
  <c r="B10779" i="1"/>
  <c r="B10778" i="1"/>
  <c r="B10777" i="1"/>
  <c r="B10776" i="1"/>
  <c r="B10775" i="1"/>
  <c r="B10774" i="1"/>
  <c r="B10773" i="1"/>
  <c r="B10772" i="1"/>
  <c r="B10771" i="1"/>
  <c r="B10770" i="1"/>
  <c r="B10769" i="1"/>
  <c r="B10768" i="1"/>
  <c r="B10767" i="1"/>
  <c r="B10766" i="1"/>
  <c r="B10765" i="1"/>
  <c r="B10764" i="1"/>
  <c r="B10763" i="1"/>
  <c r="B10762" i="1"/>
  <c r="B10761" i="1"/>
  <c r="B10760" i="1"/>
  <c r="B10759" i="1"/>
  <c r="B10758" i="1"/>
  <c r="B10757" i="1"/>
  <c r="B10756" i="1"/>
  <c r="B10755" i="1"/>
  <c r="B10754" i="1"/>
  <c r="B10753" i="1"/>
  <c r="B10752" i="1"/>
  <c r="B10751" i="1"/>
  <c r="B10750" i="1"/>
  <c r="B10749" i="1"/>
  <c r="B10748" i="1"/>
  <c r="B10747" i="1"/>
  <c r="B10746" i="1"/>
  <c r="B10745" i="1"/>
  <c r="B10744" i="1"/>
  <c r="B10743" i="1"/>
  <c r="B10742" i="1"/>
  <c r="B10741" i="1"/>
  <c r="B10740" i="1"/>
  <c r="B10739" i="1"/>
  <c r="B10738" i="1"/>
  <c r="B10737" i="1"/>
  <c r="B10736" i="1"/>
  <c r="B10735" i="1"/>
  <c r="B10734" i="1"/>
  <c r="B10733" i="1"/>
  <c r="B10732" i="1"/>
  <c r="B10731" i="1"/>
  <c r="B10730" i="1"/>
  <c r="B10729" i="1"/>
  <c r="B10728" i="1"/>
  <c r="B10727" i="1"/>
  <c r="B10726" i="1"/>
  <c r="B10725" i="1"/>
  <c r="B10724" i="1"/>
  <c r="B10723" i="1"/>
  <c r="B10722" i="1"/>
  <c r="B10721" i="1"/>
  <c r="B10720" i="1"/>
  <c r="B10719" i="1"/>
  <c r="B10718" i="1"/>
  <c r="B10717" i="1"/>
  <c r="B10716" i="1"/>
  <c r="B10715" i="1"/>
  <c r="B10714" i="1"/>
  <c r="B10713" i="1"/>
  <c r="B10712" i="1"/>
  <c r="B10711" i="1"/>
  <c r="B10710" i="1"/>
  <c r="B10709" i="1"/>
  <c r="B10708" i="1"/>
  <c r="B10707" i="1"/>
  <c r="B10706" i="1"/>
  <c r="B10705" i="1"/>
  <c r="B10704" i="1"/>
  <c r="B10703" i="1"/>
  <c r="B10702" i="1"/>
  <c r="B10701" i="1"/>
  <c r="B10700" i="1"/>
  <c r="B10699" i="1"/>
  <c r="B10698" i="1"/>
  <c r="B10697" i="1"/>
  <c r="B10696" i="1"/>
  <c r="B10695" i="1"/>
  <c r="B10694" i="1"/>
  <c r="B10693" i="1"/>
  <c r="B10692" i="1"/>
  <c r="B10691" i="1"/>
  <c r="B10690" i="1"/>
  <c r="B10689" i="1"/>
  <c r="B10688" i="1"/>
  <c r="B10687" i="1"/>
  <c r="B10686" i="1"/>
  <c r="B10685" i="1"/>
  <c r="B10684" i="1"/>
  <c r="B10683" i="1"/>
  <c r="B10682" i="1"/>
  <c r="B10681" i="1"/>
  <c r="B10680" i="1"/>
  <c r="B10679" i="1"/>
  <c r="B10678" i="1"/>
  <c r="B10677" i="1"/>
  <c r="B10676" i="1"/>
  <c r="B10675" i="1"/>
  <c r="B10674" i="1"/>
  <c r="B10673" i="1"/>
  <c r="B10672" i="1"/>
  <c r="B10671" i="1"/>
  <c r="B10670" i="1"/>
  <c r="B10669" i="1"/>
  <c r="B10668" i="1"/>
  <c r="B10667" i="1"/>
  <c r="B10666" i="1"/>
  <c r="B10665" i="1"/>
  <c r="B10664" i="1"/>
  <c r="B10663" i="1"/>
  <c r="B10662" i="1"/>
  <c r="B10661" i="1"/>
  <c r="B10660" i="1"/>
  <c r="B10659" i="1"/>
  <c r="B10658" i="1"/>
  <c r="B10657" i="1"/>
  <c r="B10656" i="1"/>
  <c r="B10655" i="1"/>
  <c r="B10654" i="1"/>
  <c r="B10653" i="1"/>
  <c r="B10652" i="1"/>
  <c r="B10651" i="1"/>
  <c r="B10650" i="1"/>
  <c r="B10649" i="1"/>
  <c r="B10648" i="1"/>
  <c r="B10647" i="1"/>
  <c r="B10646" i="1"/>
  <c r="B10645" i="1"/>
  <c r="B10644" i="1"/>
  <c r="B10643" i="1"/>
  <c r="B10642" i="1"/>
  <c r="B10641" i="1"/>
  <c r="B10640" i="1"/>
  <c r="B10639" i="1"/>
  <c r="B10638" i="1"/>
  <c r="B10637" i="1"/>
  <c r="B10636" i="1"/>
  <c r="B10635" i="1"/>
  <c r="B10634" i="1"/>
  <c r="B10633" i="1"/>
  <c r="B10632" i="1"/>
  <c r="B10631" i="1"/>
  <c r="B10630" i="1"/>
  <c r="B10629" i="1"/>
  <c r="B10628" i="1"/>
  <c r="B10627" i="1"/>
  <c r="B10626" i="1"/>
  <c r="B10625" i="1"/>
  <c r="B10624" i="1"/>
  <c r="B10623" i="1"/>
  <c r="B10622" i="1"/>
  <c r="B10621" i="1"/>
  <c r="B10620" i="1"/>
  <c r="B10619" i="1"/>
  <c r="B10618" i="1"/>
  <c r="B10617" i="1"/>
  <c r="B10616" i="1"/>
  <c r="B10615" i="1"/>
  <c r="B10614" i="1"/>
  <c r="B10613" i="1"/>
  <c r="B10612" i="1"/>
  <c r="B10611" i="1"/>
  <c r="B10610" i="1"/>
  <c r="B10609" i="1"/>
  <c r="B10608" i="1"/>
  <c r="B10607" i="1"/>
  <c r="B10606" i="1"/>
  <c r="B10605" i="1"/>
  <c r="B10604" i="1"/>
  <c r="B10603" i="1"/>
  <c r="B10602" i="1"/>
  <c r="B10601" i="1"/>
  <c r="B10600" i="1"/>
  <c r="B10599" i="1"/>
  <c r="B10598" i="1"/>
  <c r="B10597" i="1"/>
  <c r="B10596" i="1"/>
  <c r="B10595" i="1"/>
  <c r="B10594" i="1"/>
  <c r="B10593" i="1"/>
  <c r="B10592" i="1"/>
  <c r="B10591" i="1"/>
  <c r="B10590" i="1"/>
  <c r="B10589" i="1"/>
  <c r="B10588" i="1"/>
  <c r="B10587" i="1"/>
  <c r="B10586" i="1"/>
  <c r="B10585" i="1"/>
  <c r="B10584" i="1"/>
  <c r="B10583" i="1"/>
  <c r="B10582" i="1"/>
  <c r="B10581" i="1"/>
  <c r="B10580" i="1"/>
  <c r="B10579" i="1"/>
  <c r="B10578" i="1"/>
  <c r="B10577" i="1"/>
  <c r="B10576" i="1"/>
  <c r="B10575" i="1"/>
  <c r="B10574" i="1"/>
  <c r="B10573" i="1"/>
  <c r="B10572" i="1"/>
  <c r="B10571" i="1"/>
  <c r="B10570" i="1"/>
  <c r="B10569" i="1"/>
  <c r="B10568" i="1"/>
  <c r="B10567" i="1"/>
  <c r="B10566" i="1"/>
  <c r="B10565" i="1"/>
  <c r="B10564" i="1"/>
  <c r="B10563" i="1"/>
  <c r="B10562" i="1"/>
  <c r="B10561" i="1"/>
  <c r="B10560" i="1"/>
  <c r="B10559" i="1"/>
  <c r="B10558" i="1"/>
  <c r="B10557" i="1"/>
  <c r="B10556" i="1"/>
  <c r="B10555" i="1"/>
  <c r="B10554" i="1"/>
  <c r="B10553" i="1"/>
  <c r="B10552" i="1"/>
  <c r="B10551" i="1"/>
  <c r="B10550" i="1"/>
  <c r="B10549" i="1"/>
  <c r="B10548" i="1"/>
  <c r="B10547" i="1"/>
  <c r="B10546" i="1"/>
  <c r="B10545" i="1"/>
  <c r="B10544" i="1"/>
  <c r="B10543" i="1"/>
  <c r="B10542" i="1"/>
  <c r="B10541" i="1"/>
  <c r="B10540" i="1"/>
  <c r="B10539" i="1"/>
  <c r="B10538" i="1"/>
  <c r="B10537" i="1"/>
  <c r="B10536" i="1"/>
  <c r="B10535" i="1"/>
  <c r="B10534" i="1"/>
  <c r="B10533" i="1"/>
  <c r="B10532" i="1"/>
  <c r="B10531" i="1"/>
  <c r="B10530" i="1"/>
  <c r="B10529" i="1"/>
  <c r="B10528" i="1"/>
  <c r="B10527" i="1"/>
  <c r="B10526" i="1"/>
  <c r="B10525" i="1"/>
  <c r="B10524" i="1"/>
  <c r="B10523" i="1"/>
  <c r="B10522" i="1"/>
  <c r="B10521" i="1"/>
  <c r="B10520" i="1"/>
  <c r="B10519" i="1"/>
  <c r="B10518" i="1"/>
  <c r="B10517" i="1"/>
  <c r="B10516" i="1"/>
  <c r="B10515" i="1"/>
  <c r="B10514" i="1"/>
  <c r="B10513" i="1"/>
  <c r="B10512" i="1"/>
  <c r="B10511" i="1"/>
  <c r="B10510" i="1"/>
  <c r="B10509" i="1"/>
  <c r="B10508" i="1"/>
  <c r="B10507" i="1"/>
  <c r="B10506" i="1"/>
  <c r="B10505" i="1"/>
  <c r="B10504" i="1"/>
  <c r="B10503" i="1"/>
  <c r="B10502" i="1"/>
  <c r="B10501" i="1"/>
  <c r="B10500" i="1"/>
  <c r="B10499" i="1"/>
  <c r="B10498" i="1"/>
  <c r="B10497" i="1"/>
  <c r="B10496" i="1"/>
  <c r="B10495" i="1"/>
  <c r="B10494" i="1"/>
  <c r="B10493" i="1"/>
  <c r="B10492" i="1"/>
  <c r="B10491" i="1"/>
  <c r="B10490" i="1"/>
  <c r="B10489" i="1"/>
  <c r="B10488" i="1"/>
  <c r="B10487" i="1"/>
  <c r="B10486" i="1"/>
  <c r="B10485" i="1"/>
  <c r="B10484" i="1"/>
  <c r="B10483" i="1"/>
  <c r="B10482" i="1"/>
  <c r="B10481" i="1"/>
  <c r="B10480" i="1"/>
  <c r="B10479" i="1"/>
  <c r="B10478" i="1"/>
  <c r="B10477" i="1"/>
  <c r="B10476" i="1"/>
  <c r="B10475" i="1"/>
  <c r="B10474" i="1"/>
  <c r="B10473" i="1"/>
  <c r="B10472" i="1"/>
  <c r="B10471" i="1"/>
  <c r="B10470" i="1"/>
  <c r="B10469" i="1"/>
  <c r="B10468" i="1"/>
  <c r="B10467" i="1"/>
  <c r="B10466" i="1"/>
  <c r="B10465" i="1"/>
  <c r="B10464" i="1"/>
  <c r="B10463" i="1"/>
  <c r="B10462" i="1"/>
  <c r="B10461" i="1"/>
  <c r="B10460" i="1"/>
  <c r="B10459" i="1"/>
  <c r="B10458" i="1"/>
  <c r="B10457" i="1"/>
  <c r="B10456" i="1"/>
  <c r="B10455" i="1"/>
  <c r="B10454" i="1"/>
  <c r="B10453" i="1"/>
  <c r="B10452" i="1"/>
  <c r="B10451" i="1"/>
  <c r="B10450" i="1"/>
  <c r="B10449" i="1"/>
  <c r="B10448" i="1"/>
  <c r="B10447" i="1"/>
  <c r="B10446" i="1"/>
  <c r="B10445" i="1"/>
  <c r="B10444" i="1"/>
  <c r="B10443" i="1"/>
  <c r="B10442" i="1"/>
  <c r="B10441" i="1"/>
  <c r="B10440" i="1"/>
  <c r="B10439" i="1"/>
  <c r="B10438" i="1"/>
  <c r="B10437" i="1"/>
  <c r="B10436" i="1"/>
  <c r="B10435" i="1"/>
  <c r="B10434" i="1"/>
  <c r="B10433" i="1"/>
  <c r="B10432" i="1"/>
  <c r="B10431" i="1"/>
  <c r="B10430" i="1"/>
  <c r="B10429" i="1"/>
  <c r="B10428" i="1"/>
  <c r="B10427" i="1"/>
  <c r="B10426" i="1"/>
  <c r="B10425" i="1"/>
  <c r="B10424" i="1"/>
  <c r="B10423" i="1"/>
  <c r="B10422" i="1"/>
  <c r="B10421" i="1"/>
  <c r="B10420" i="1"/>
  <c r="B10419" i="1"/>
  <c r="B10418" i="1"/>
  <c r="B10417" i="1"/>
  <c r="B10416" i="1"/>
  <c r="B10415" i="1"/>
  <c r="B10414" i="1"/>
  <c r="B10413" i="1"/>
  <c r="B10412" i="1"/>
  <c r="B10411" i="1"/>
  <c r="B10410" i="1"/>
  <c r="B10409" i="1"/>
  <c r="B10408" i="1"/>
  <c r="B10407" i="1"/>
  <c r="B10406" i="1"/>
  <c r="B10405" i="1"/>
  <c r="B10404" i="1"/>
  <c r="B10403" i="1"/>
  <c r="B10402" i="1"/>
  <c r="B10401" i="1"/>
  <c r="B10400" i="1"/>
  <c r="B10399" i="1"/>
  <c r="B10398" i="1"/>
  <c r="B10397" i="1"/>
  <c r="B10396" i="1"/>
  <c r="B10395" i="1"/>
  <c r="B10394" i="1"/>
  <c r="B10393" i="1"/>
  <c r="B10392" i="1"/>
  <c r="B10391" i="1"/>
  <c r="B10390" i="1"/>
  <c r="B10389" i="1"/>
  <c r="B10388" i="1"/>
  <c r="B10387" i="1"/>
  <c r="B10386" i="1"/>
  <c r="B10385" i="1"/>
  <c r="B10384" i="1"/>
  <c r="B10383" i="1"/>
  <c r="B10382" i="1"/>
  <c r="B10381" i="1"/>
  <c r="B10380" i="1"/>
  <c r="B10379" i="1"/>
  <c r="B10378" i="1"/>
  <c r="B10377" i="1"/>
  <c r="B10376" i="1"/>
  <c r="B10375" i="1"/>
  <c r="B10374" i="1"/>
  <c r="B10373" i="1"/>
  <c r="B10372" i="1"/>
  <c r="B10371" i="1"/>
  <c r="B10370" i="1"/>
  <c r="B10369" i="1"/>
  <c r="B10368" i="1"/>
  <c r="B10367" i="1"/>
  <c r="B10366" i="1"/>
  <c r="B10365" i="1"/>
  <c r="B10364" i="1"/>
  <c r="B10363" i="1"/>
  <c r="B10362" i="1"/>
  <c r="B10361" i="1"/>
  <c r="B10360" i="1"/>
  <c r="B10359" i="1"/>
  <c r="B10358" i="1"/>
  <c r="B10357" i="1"/>
  <c r="B10356" i="1"/>
  <c r="B10355" i="1"/>
  <c r="B10354" i="1"/>
  <c r="B10353" i="1"/>
  <c r="B10352" i="1"/>
  <c r="B10351" i="1"/>
  <c r="B10350" i="1"/>
  <c r="B10349" i="1"/>
  <c r="B10348" i="1"/>
  <c r="B10347" i="1"/>
  <c r="B10346" i="1"/>
  <c r="B10345" i="1"/>
  <c r="B10344" i="1"/>
  <c r="B10343" i="1"/>
  <c r="B10342" i="1"/>
  <c r="B10341" i="1"/>
  <c r="B10340" i="1"/>
  <c r="B10339" i="1"/>
  <c r="B10338" i="1"/>
  <c r="B10337" i="1"/>
  <c r="B10336" i="1"/>
  <c r="B10335" i="1"/>
  <c r="B10334" i="1"/>
  <c r="B10333" i="1"/>
  <c r="B10332" i="1"/>
  <c r="B10331" i="1"/>
  <c r="B10330" i="1"/>
  <c r="B10329" i="1"/>
  <c r="B10328" i="1"/>
  <c r="B10327" i="1"/>
  <c r="B10326" i="1"/>
  <c r="B10325" i="1"/>
  <c r="B10324" i="1"/>
  <c r="B10323" i="1"/>
  <c r="B10322" i="1"/>
  <c r="B10321" i="1"/>
  <c r="B10320" i="1"/>
  <c r="B10319" i="1"/>
  <c r="B10318" i="1"/>
  <c r="B10317" i="1"/>
  <c r="B10316" i="1"/>
  <c r="B10315" i="1"/>
  <c r="B10314" i="1"/>
  <c r="B10313" i="1"/>
  <c r="B10312" i="1"/>
  <c r="B10311" i="1"/>
  <c r="B10310" i="1"/>
  <c r="B10309" i="1"/>
  <c r="B10308" i="1"/>
  <c r="B10307" i="1"/>
  <c r="B10306" i="1"/>
  <c r="B10305" i="1"/>
  <c r="B10304" i="1"/>
  <c r="B10303" i="1"/>
  <c r="B10302" i="1"/>
  <c r="B10301" i="1"/>
  <c r="B10300" i="1"/>
  <c r="B10299" i="1"/>
  <c r="B10298" i="1"/>
  <c r="B10297" i="1"/>
  <c r="B10296" i="1"/>
  <c r="B10295" i="1"/>
  <c r="B10294" i="1"/>
  <c r="B10293" i="1"/>
  <c r="B10292" i="1"/>
  <c r="B10291" i="1"/>
  <c r="B10290" i="1"/>
  <c r="B10289" i="1"/>
  <c r="B10288" i="1"/>
  <c r="B10287" i="1"/>
  <c r="B10286" i="1"/>
  <c r="B10285" i="1"/>
  <c r="B10284" i="1"/>
  <c r="B10283" i="1"/>
  <c r="B10282" i="1"/>
  <c r="B10281" i="1"/>
  <c r="B10280" i="1"/>
  <c r="B10279" i="1"/>
  <c r="B10278" i="1"/>
  <c r="B10277" i="1"/>
  <c r="B10276" i="1"/>
  <c r="B10275" i="1"/>
  <c r="B10274" i="1"/>
  <c r="B10273" i="1"/>
  <c r="B10272" i="1"/>
  <c r="B10271" i="1"/>
  <c r="B10270" i="1"/>
  <c r="B10269" i="1"/>
  <c r="B10268" i="1"/>
  <c r="B10267" i="1"/>
  <c r="B10266" i="1"/>
  <c r="B10265" i="1"/>
  <c r="B10264" i="1"/>
  <c r="B10263" i="1"/>
  <c r="B10262" i="1"/>
  <c r="B10261" i="1"/>
  <c r="B10260" i="1"/>
  <c r="B10259" i="1"/>
  <c r="B10258" i="1"/>
  <c r="B10257" i="1"/>
  <c r="B10256" i="1"/>
  <c r="B10255" i="1"/>
  <c r="B10254" i="1"/>
  <c r="B10253" i="1"/>
  <c r="B10252" i="1"/>
  <c r="B10251" i="1"/>
  <c r="B10250" i="1"/>
  <c r="B10249" i="1"/>
  <c r="B10248" i="1"/>
  <c r="B10247" i="1"/>
  <c r="B10246" i="1"/>
  <c r="B10245" i="1"/>
  <c r="B10244" i="1"/>
  <c r="B10243" i="1"/>
  <c r="B10242" i="1"/>
  <c r="B10241" i="1"/>
  <c r="B10240" i="1"/>
  <c r="B10239" i="1"/>
  <c r="B10238" i="1"/>
  <c r="B10237" i="1"/>
  <c r="B10236" i="1"/>
  <c r="B10235" i="1"/>
  <c r="B10234" i="1"/>
  <c r="B10233" i="1"/>
  <c r="B10232" i="1"/>
  <c r="B10231" i="1"/>
  <c r="B10230" i="1"/>
  <c r="B10229" i="1"/>
  <c r="B10228" i="1"/>
  <c r="B10227" i="1"/>
  <c r="B10226" i="1"/>
  <c r="B10225" i="1"/>
  <c r="B10224" i="1"/>
  <c r="B10223" i="1"/>
  <c r="B10222" i="1"/>
  <c r="B10221" i="1"/>
  <c r="B10220" i="1"/>
  <c r="B10219" i="1"/>
  <c r="B10218" i="1"/>
  <c r="B10217" i="1"/>
  <c r="B10216" i="1"/>
  <c r="B10215" i="1"/>
  <c r="B10214" i="1"/>
  <c r="B10213" i="1"/>
  <c r="B10212" i="1"/>
  <c r="B10211" i="1"/>
  <c r="B10210" i="1"/>
  <c r="B10209" i="1"/>
  <c r="B10208" i="1"/>
  <c r="B10207" i="1"/>
  <c r="B10206" i="1"/>
  <c r="B10205" i="1"/>
  <c r="B10204" i="1"/>
  <c r="B10203" i="1"/>
  <c r="B10202" i="1"/>
  <c r="B10201" i="1"/>
  <c r="B10200" i="1"/>
  <c r="B10199" i="1"/>
  <c r="B10198" i="1"/>
  <c r="B10197" i="1"/>
  <c r="B10196" i="1"/>
  <c r="B10195" i="1"/>
  <c r="B10194" i="1"/>
  <c r="B10193" i="1"/>
  <c r="B10192" i="1"/>
  <c r="B10191" i="1"/>
  <c r="B10190" i="1"/>
  <c r="B10189" i="1"/>
  <c r="B10188" i="1"/>
  <c r="B10187" i="1"/>
  <c r="B10186" i="1"/>
  <c r="B10185" i="1"/>
  <c r="B10184" i="1"/>
  <c r="B10183" i="1"/>
  <c r="B10182" i="1"/>
  <c r="B10181" i="1"/>
  <c r="B10180" i="1"/>
  <c r="B10179" i="1"/>
  <c r="B10178" i="1"/>
  <c r="B10177" i="1"/>
  <c r="B10176" i="1"/>
  <c r="B10175" i="1"/>
  <c r="B10174" i="1"/>
  <c r="B10173" i="1"/>
  <c r="B10172" i="1"/>
  <c r="B10171" i="1"/>
  <c r="B10170" i="1"/>
  <c r="B10169" i="1"/>
  <c r="B10168" i="1"/>
  <c r="B10167" i="1"/>
  <c r="B10166" i="1"/>
  <c r="B10165" i="1"/>
  <c r="B10164" i="1"/>
  <c r="B10163" i="1"/>
  <c r="B10162" i="1"/>
  <c r="B10161" i="1"/>
  <c r="B10160" i="1"/>
  <c r="B10159" i="1"/>
  <c r="B10158" i="1"/>
  <c r="B10157" i="1"/>
  <c r="B10156" i="1"/>
  <c r="B10155" i="1"/>
  <c r="B10154" i="1"/>
  <c r="B10153" i="1"/>
  <c r="B10152" i="1"/>
  <c r="B10151" i="1"/>
  <c r="B10150" i="1"/>
  <c r="B10149" i="1"/>
  <c r="B10148" i="1"/>
  <c r="B10147" i="1"/>
  <c r="B10146" i="1"/>
  <c r="B10145" i="1"/>
  <c r="B10144" i="1"/>
  <c r="B10143" i="1"/>
  <c r="B10142" i="1"/>
  <c r="B10141" i="1"/>
  <c r="B10140" i="1"/>
  <c r="B10139" i="1"/>
  <c r="B10138" i="1"/>
  <c r="B10137" i="1"/>
  <c r="B10136" i="1"/>
  <c r="B10135" i="1"/>
  <c r="B10134" i="1"/>
  <c r="B10133" i="1"/>
  <c r="B10132" i="1"/>
  <c r="B10131" i="1"/>
  <c r="B10130" i="1"/>
  <c r="B10129" i="1"/>
  <c r="B10128" i="1"/>
  <c r="B10127" i="1"/>
  <c r="B10126" i="1"/>
  <c r="B10125" i="1"/>
  <c r="B10124" i="1"/>
  <c r="B10123" i="1"/>
  <c r="B10122" i="1"/>
  <c r="B10121" i="1"/>
  <c r="B10120" i="1"/>
  <c r="B10119" i="1"/>
  <c r="B10118" i="1"/>
  <c r="B10117" i="1"/>
  <c r="B10116" i="1"/>
  <c r="B10115" i="1"/>
  <c r="B10114" i="1"/>
  <c r="B10113" i="1"/>
  <c r="B10112" i="1"/>
  <c r="B10111" i="1"/>
  <c r="B10110" i="1"/>
  <c r="B10109" i="1"/>
  <c r="B10108" i="1"/>
  <c r="B10107" i="1"/>
  <c r="B10106" i="1"/>
  <c r="B10105" i="1"/>
  <c r="B10104" i="1"/>
  <c r="B10103" i="1"/>
  <c r="B10102" i="1"/>
  <c r="B10101" i="1"/>
  <c r="B10100" i="1"/>
  <c r="B10099" i="1"/>
  <c r="B10098" i="1"/>
  <c r="B10097" i="1"/>
  <c r="B10096" i="1"/>
  <c r="B10095" i="1"/>
  <c r="B10094" i="1"/>
  <c r="B10093" i="1"/>
  <c r="B10092" i="1"/>
  <c r="B10091" i="1"/>
  <c r="B10090" i="1"/>
  <c r="B10089" i="1"/>
  <c r="B10088" i="1"/>
  <c r="B10087" i="1"/>
  <c r="B10086" i="1"/>
  <c r="B10085" i="1"/>
  <c r="B10084" i="1"/>
  <c r="B10083" i="1"/>
  <c r="B10082" i="1"/>
  <c r="B10081" i="1"/>
  <c r="B10080" i="1"/>
  <c r="B10079" i="1"/>
  <c r="B10078" i="1"/>
  <c r="B10077" i="1"/>
  <c r="B10076" i="1"/>
  <c r="B10075" i="1"/>
  <c r="B10074" i="1"/>
  <c r="B10073" i="1"/>
  <c r="B10072" i="1"/>
  <c r="B10071" i="1"/>
  <c r="B10070" i="1"/>
  <c r="B10069" i="1"/>
  <c r="B10068" i="1"/>
  <c r="B10067" i="1"/>
  <c r="B10066" i="1"/>
  <c r="B10065" i="1"/>
  <c r="B10064" i="1"/>
  <c r="B10063" i="1"/>
  <c r="B10062" i="1"/>
  <c r="B10061" i="1"/>
  <c r="B10060" i="1"/>
  <c r="B10059" i="1"/>
  <c r="B10058" i="1"/>
  <c r="B10057" i="1"/>
  <c r="B10056" i="1"/>
  <c r="B10055" i="1"/>
  <c r="B10054" i="1"/>
  <c r="B10053" i="1"/>
  <c r="B10052" i="1"/>
  <c r="B10051" i="1"/>
  <c r="B10050" i="1"/>
  <c r="B10049" i="1"/>
  <c r="B10048" i="1"/>
  <c r="B10047" i="1"/>
  <c r="B10046" i="1"/>
  <c r="B10045" i="1"/>
  <c r="B10044" i="1"/>
  <c r="B10043" i="1"/>
  <c r="B10042" i="1"/>
  <c r="B10041" i="1"/>
  <c r="B10040" i="1"/>
  <c r="B10039" i="1"/>
  <c r="B10038" i="1"/>
  <c r="B10037" i="1"/>
  <c r="B10036" i="1"/>
  <c r="B10035" i="1"/>
  <c r="B10034" i="1"/>
  <c r="B10033" i="1"/>
  <c r="B10032" i="1"/>
  <c r="B10031" i="1"/>
  <c r="B10030" i="1"/>
  <c r="B10029" i="1"/>
  <c r="B10028" i="1"/>
  <c r="B10027" i="1"/>
  <c r="B10026" i="1"/>
  <c r="B10025" i="1"/>
  <c r="B10024" i="1"/>
  <c r="B10023" i="1"/>
  <c r="B10022" i="1"/>
  <c r="B10021" i="1"/>
  <c r="B10020" i="1"/>
  <c r="B10019" i="1"/>
  <c r="B10018" i="1"/>
  <c r="B10017" i="1"/>
  <c r="B10016" i="1"/>
  <c r="B10015" i="1"/>
  <c r="B10014" i="1"/>
  <c r="B10013" i="1"/>
  <c r="B10012" i="1"/>
  <c r="B10011" i="1"/>
  <c r="B10010" i="1"/>
  <c r="B10009" i="1"/>
  <c r="B10008" i="1"/>
  <c r="B10007" i="1"/>
  <c r="B10006" i="1"/>
  <c r="B10005" i="1"/>
  <c r="B10004" i="1"/>
  <c r="B10003" i="1"/>
  <c r="B10002" i="1"/>
  <c r="B10001" i="1"/>
  <c r="B10000" i="1"/>
  <c r="B9999" i="1"/>
  <c r="B9998" i="1"/>
  <c r="B9997" i="1"/>
  <c r="B9996" i="1"/>
  <c r="B9995" i="1"/>
  <c r="B9994" i="1"/>
  <c r="B9993" i="1"/>
  <c r="B9992" i="1"/>
  <c r="B9991" i="1"/>
  <c r="B9990" i="1"/>
  <c r="B9989" i="1"/>
  <c r="B9988" i="1"/>
  <c r="B9987" i="1"/>
  <c r="B9986" i="1"/>
  <c r="B9985" i="1"/>
  <c r="B9984" i="1"/>
  <c r="B9983" i="1"/>
  <c r="B9982" i="1"/>
  <c r="B9981" i="1"/>
  <c r="B9980" i="1"/>
  <c r="B9979" i="1"/>
  <c r="B9978" i="1"/>
  <c r="B9977" i="1"/>
  <c r="B9976" i="1"/>
  <c r="B9975" i="1"/>
  <c r="B9974" i="1"/>
  <c r="B9973" i="1"/>
  <c r="B9972" i="1"/>
  <c r="B9971" i="1"/>
  <c r="B9970" i="1"/>
  <c r="B9969" i="1"/>
  <c r="B9968" i="1"/>
  <c r="B9967" i="1"/>
  <c r="B9966" i="1"/>
  <c r="B9965" i="1"/>
  <c r="B9964" i="1"/>
  <c r="B9963" i="1"/>
  <c r="B9962" i="1"/>
  <c r="B9961" i="1"/>
  <c r="B9960" i="1"/>
  <c r="B9959" i="1"/>
  <c r="B9958" i="1"/>
  <c r="B9957" i="1"/>
  <c r="B9956" i="1"/>
  <c r="B9955" i="1"/>
  <c r="B9954" i="1"/>
  <c r="B9953" i="1"/>
  <c r="B9952" i="1"/>
  <c r="B9951" i="1"/>
  <c r="B9950" i="1"/>
  <c r="B9949" i="1"/>
  <c r="B9948" i="1"/>
  <c r="B9947" i="1"/>
  <c r="B9946" i="1"/>
  <c r="B9945" i="1"/>
  <c r="B9944" i="1"/>
  <c r="B9943" i="1"/>
  <c r="B9942" i="1"/>
  <c r="B9941" i="1"/>
  <c r="B9940" i="1"/>
  <c r="B9939" i="1"/>
  <c r="B9938" i="1"/>
  <c r="B9937" i="1"/>
  <c r="B9936" i="1"/>
  <c r="B9935" i="1"/>
  <c r="B9934" i="1"/>
  <c r="B9933" i="1"/>
  <c r="B9932" i="1"/>
  <c r="B9931" i="1"/>
  <c r="B9930" i="1"/>
  <c r="B9929" i="1"/>
  <c r="B9928" i="1"/>
  <c r="B9927" i="1"/>
  <c r="B9926" i="1"/>
  <c r="B9925" i="1"/>
  <c r="B9924" i="1"/>
  <c r="B9923" i="1"/>
  <c r="B9922" i="1"/>
  <c r="B9921" i="1"/>
  <c r="B9920" i="1"/>
  <c r="B9919" i="1"/>
  <c r="B9918" i="1"/>
  <c r="B9917" i="1"/>
  <c r="B9916" i="1"/>
  <c r="B9915" i="1"/>
  <c r="B9914" i="1"/>
  <c r="B9913" i="1"/>
  <c r="B9912" i="1"/>
  <c r="B9911" i="1"/>
  <c r="B9910" i="1"/>
  <c r="B9909" i="1"/>
  <c r="B9908" i="1"/>
  <c r="B9907" i="1"/>
  <c r="B9906" i="1"/>
  <c r="B9905" i="1"/>
  <c r="B9904" i="1"/>
  <c r="B9903" i="1"/>
  <c r="B9902" i="1"/>
  <c r="B9901" i="1"/>
  <c r="B9900" i="1"/>
  <c r="B9899" i="1"/>
  <c r="B9898" i="1"/>
  <c r="B9897" i="1"/>
  <c r="B9896" i="1"/>
  <c r="B9895" i="1"/>
  <c r="B9894" i="1"/>
  <c r="B9893" i="1"/>
  <c r="B9892" i="1"/>
  <c r="B9891" i="1"/>
  <c r="B9890" i="1"/>
  <c r="B9889" i="1"/>
  <c r="B9888" i="1"/>
  <c r="B9887" i="1"/>
  <c r="B9886" i="1"/>
  <c r="B9885" i="1"/>
  <c r="B9884" i="1"/>
  <c r="B9883" i="1"/>
  <c r="B9882" i="1"/>
  <c r="B9881" i="1"/>
  <c r="B9880" i="1"/>
  <c r="B9879" i="1"/>
  <c r="B9878" i="1"/>
  <c r="B9877" i="1"/>
  <c r="B9876" i="1"/>
  <c r="B9875" i="1"/>
  <c r="B9874" i="1"/>
  <c r="B9873" i="1"/>
  <c r="B9872" i="1"/>
  <c r="B9871" i="1"/>
  <c r="B9870" i="1"/>
  <c r="B9869" i="1"/>
  <c r="B9868" i="1"/>
  <c r="B9867" i="1"/>
  <c r="B9866" i="1"/>
  <c r="B9865" i="1"/>
  <c r="B9864" i="1"/>
  <c r="B9863" i="1"/>
  <c r="B9862" i="1"/>
  <c r="B9861" i="1"/>
  <c r="B9860" i="1"/>
  <c r="B9859" i="1"/>
  <c r="B9858" i="1"/>
  <c r="B9857" i="1"/>
  <c r="B9856" i="1"/>
  <c r="B9855" i="1"/>
  <c r="B9854" i="1"/>
  <c r="B9853" i="1"/>
  <c r="B9852" i="1"/>
  <c r="B9851" i="1"/>
  <c r="B9850" i="1"/>
  <c r="B9849" i="1"/>
  <c r="B9848" i="1"/>
  <c r="B9847" i="1"/>
  <c r="B9846" i="1"/>
  <c r="B9845" i="1"/>
  <c r="B9844" i="1"/>
  <c r="B9843" i="1"/>
  <c r="B9842" i="1"/>
  <c r="B9841" i="1"/>
  <c r="B9840" i="1"/>
  <c r="B9839" i="1"/>
  <c r="B9838" i="1"/>
  <c r="B9837" i="1"/>
  <c r="B9836" i="1"/>
  <c r="B9835" i="1"/>
  <c r="B9834" i="1"/>
  <c r="B9833" i="1"/>
  <c r="B9832" i="1"/>
  <c r="B9831" i="1"/>
  <c r="B9830" i="1"/>
  <c r="B9829" i="1"/>
  <c r="B9828" i="1"/>
  <c r="B9827" i="1"/>
  <c r="B9826" i="1"/>
  <c r="B9825" i="1"/>
  <c r="B9824" i="1"/>
  <c r="B9823" i="1"/>
  <c r="B9822" i="1"/>
  <c r="B9821" i="1"/>
  <c r="B9820" i="1"/>
  <c r="B9819" i="1"/>
  <c r="B9818" i="1"/>
  <c r="B9817" i="1"/>
  <c r="B9816" i="1"/>
  <c r="B9815" i="1"/>
  <c r="B9814" i="1"/>
  <c r="B9813" i="1"/>
  <c r="B9812" i="1"/>
  <c r="B9811" i="1"/>
  <c r="B9810" i="1"/>
  <c r="B9809" i="1"/>
  <c r="B9808" i="1"/>
  <c r="B9807" i="1"/>
  <c r="B9806" i="1"/>
  <c r="B9805" i="1"/>
  <c r="B9804" i="1"/>
  <c r="B9803" i="1"/>
  <c r="B9802" i="1"/>
  <c r="B9801" i="1"/>
  <c r="B9800" i="1"/>
  <c r="B9799" i="1"/>
  <c r="B9798" i="1"/>
  <c r="B9797" i="1"/>
  <c r="B9796" i="1"/>
  <c r="B9795" i="1"/>
  <c r="B9794" i="1"/>
  <c r="B9793" i="1"/>
  <c r="B9792" i="1"/>
  <c r="B9791" i="1"/>
  <c r="B9790" i="1"/>
  <c r="B9789" i="1"/>
  <c r="B9788" i="1"/>
  <c r="B9787" i="1"/>
  <c r="B9786" i="1"/>
  <c r="B9785" i="1"/>
  <c r="B9784" i="1"/>
  <c r="B9783" i="1"/>
  <c r="B9782" i="1"/>
  <c r="B9781" i="1"/>
  <c r="B9780" i="1"/>
  <c r="B9779" i="1"/>
  <c r="B9778" i="1"/>
  <c r="B9777" i="1"/>
  <c r="B9776" i="1"/>
  <c r="B9775" i="1"/>
  <c r="B9774" i="1"/>
  <c r="B9773" i="1"/>
  <c r="B9772" i="1"/>
  <c r="B9771" i="1"/>
  <c r="B9770" i="1"/>
  <c r="B9769" i="1"/>
  <c r="B9768" i="1"/>
  <c r="B9767" i="1"/>
  <c r="B9766" i="1"/>
  <c r="B9765" i="1"/>
  <c r="B9764" i="1"/>
  <c r="B9763" i="1"/>
  <c r="B9762" i="1"/>
  <c r="B9761" i="1"/>
  <c r="B9760" i="1"/>
  <c r="B9759" i="1"/>
  <c r="B9758" i="1"/>
  <c r="B9757" i="1"/>
  <c r="B9756" i="1"/>
  <c r="B9755" i="1"/>
  <c r="B9754" i="1"/>
  <c r="B9753" i="1"/>
  <c r="B9752" i="1"/>
  <c r="B9751" i="1"/>
  <c r="B9750" i="1"/>
  <c r="B9749" i="1"/>
  <c r="B9748" i="1"/>
  <c r="B9747" i="1"/>
  <c r="B9746" i="1"/>
  <c r="B9745" i="1"/>
  <c r="B9744" i="1"/>
  <c r="B9743" i="1"/>
  <c r="B9742" i="1"/>
  <c r="B9741" i="1"/>
  <c r="B9740" i="1"/>
  <c r="B9739" i="1"/>
  <c r="B9738" i="1"/>
  <c r="B9737" i="1"/>
  <c r="B9736" i="1"/>
  <c r="B9735" i="1"/>
  <c r="B9734" i="1"/>
  <c r="B9733" i="1"/>
  <c r="B9732" i="1"/>
  <c r="B9731" i="1"/>
  <c r="B9730" i="1"/>
  <c r="B9729" i="1"/>
  <c r="B9728" i="1"/>
  <c r="B9727" i="1"/>
  <c r="B9726" i="1"/>
  <c r="B9725" i="1"/>
  <c r="B9724" i="1"/>
  <c r="B9723" i="1"/>
  <c r="B9722" i="1"/>
  <c r="B9721" i="1"/>
  <c r="B9720" i="1"/>
  <c r="B9719" i="1"/>
  <c r="B9718" i="1"/>
  <c r="B9717" i="1"/>
  <c r="B9716" i="1"/>
  <c r="B9715" i="1"/>
  <c r="B9714" i="1"/>
  <c r="B9713" i="1"/>
  <c r="B9712" i="1"/>
  <c r="B9711" i="1"/>
  <c r="B9710" i="1"/>
  <c r="B9709" i="1"/>
  <c r="B9708" i="1"/>
  <c r="B9707" i="1"/>
  <c r="B9706" i="1"/>
  <c r="B9705" i="1"/>
  <c r="B9704" i="1"/>
  <c r="B9703" i="1"/>
  <c r="B9702" i="1"/>
  <c r="B9701" i="1"/>
  <c r="B9700" i="1"/>
  <c r="B9699" i="1"/>
  <c r="B9698" i="1"/>
  <c r="B9697" i="1"/>
  <c r="B9696" i="1"/>
  <c r="B9695" i="1"/>
  <c r="B9694" i="1"/>
  <c r="B9693" i="1"/>
  <c r="B9692" i="1"/>
  <c r="B9691" i="1"/>
  <c r="B9690" i="1"/>
  <c r="B9689" i="1"/>
  <c r="B9688" i="1"/>
  <c r="B9687" i="1"/>
  <c r="B9686" i="1"/>
  <c r="B9685" i="1"/>
  <c r="B9684" i="1"/>
  <c r="B9683" i="1"/>
  <c r="B9682" i="1"/>
  <c r="B9681" i="1"/>
  <c r="B9680" i="1"/>
  <c r="B9679" i="1"/>
  <c r="B9678" i="1"/>
  <c r="B9677" i="1"/>
  <c r="B9676" i="1"/>
  <c r="B9675" i="1"/>
  <c r="B9674" i="1"/>
  <c r="B9673" i="1"/>
  <c r="B9672" i="1"/>
  <c r="B9671" i="1"/>
  <c r="B9670" i="1"/>
  <c r="B9669" i="1"/>
  <c r="B9668" i="1"/>
  <c r="B9667" i="1"/>
  <c r="B9666" i="1"/>
  <c r="B9665" i="1"/>
  <c r="B9664" i="1"/>
  <c r="B9663" i="1"/>
  <c r="B9662" i="1"/>
  <c r="B9661" i="1"/>
  <c r="B9660" i="1"/>
  <c r="B9659" i="1"/>
  <c r="B9658" i="1"/>
  <c r="B9657" i="1"/>
  <c r="B9656" i="1"/>
  <c r="B9655" i="1"/>
  <c r="B9654" i="1"/>
  <c r="B9653" i="1"/>
  <c r="B9652" i="1"/>
  <c r="B9651" i="1"/>
  <c r="B9650" i="1"/>
  <c r="B9649" i="1"/>
  <c r="B9648" i="1"/>
  <c r="B9647" i="1"/>
  <c r="B9646" i="1"/>
  <c r="B9645" i="1"/>
  <c r="B9644" i="1"/>
  <c r="B9643" i="1"/>
  <c r="B9642" i="1"/>
  <c r="B9641" i="1"/>
  <c r="B9640" i="1"/>
  <c r="B9639" i="1"/>
  <c r="B9638" i="1"/>
  <c r="B9637" i="1"/>
  <c r="B9636" i="1"/>
  <c r="B9635" i="1"/>
  <c r="B9634" i="1"/>
  <c r="B9633" i="1"/>
  <c r="B9632" i="1"/>
  <c r="B9631" i="1"/>
  <c r="B9630" i="1"/>
  <c r="B9629" i="1"/>
  <c r="B9628" i="1"/>
  <c r="B9627" i="1"/>
  <c r="B9626" i="1"/>
  <c r="B9625" i="1"/>
  <c r="B9624" i="1"/>
  <c r="B9623" i="1"/>
  <c r="B9622" i="1"/>
  <c r="B9621" i="1"/>
  <c r="B9620" i="1"/>
  <c r="B9619" i="1"/>
  <c r="B9618" i="1"/>
  <c r="B9617" i="1"/>
  <c r="B9616" i="1"/>
  <c r="B9615" i="1"/>
  <c r="B9614" i="1"/>
  <c r="B9613" i="1"/>
  <c r="B9612" i="1"/>
  <c r="B9611" i="1"/>
  <c r="B9610" i="1"/>
  <c r="B9609" i="1"/>
  <c r="B9608" i="1"/>
  <c r="B9607" i="1"/>
  <c r="B9606" i="1"/>
  <c r="B9605" i="1"/>
  <c r="B9604" i="1"/>
  <c r="B9603" i="1"/>
  <c r="B9602" i="1"/>
  <c r="B9601" i="1"/>
  <c r="B9600" i="1"/>
  <c r="B9599" i="1"/>
  <c r="B9598" i="1"/>
  <c r="B9597" i="1"/>
  <c r="B9596" i="1"/>
  <c r="B9595" i="1"/>
  <c r="B9594" i="1"/>
  <c r="B9593" i="1"/>
  <c r="B9592" i="1"/>
  <c r="B9591" i="1"/>
  <c r="B9590" i="1"/>
  <c r="B9589" i="1"/>
  <c r="B9588" i="1"/>
  <c r="B9587" i="1"/>
  <c r="B9586" i="1"/>
  <c r="B9585" i="1"/>
  <c r="B9584" i="1"/>
  <c r="B9583" i="1"/>
  <c r="B9582" i="1"/>
  <c r="B9581" i="1"/>
  <c r="B9580" i="1"/>
  <c r="B9579" i="1"/>
  <c r="B9578" i="1"/>
  <c r="B9577" i="1"/>
  <c r="B9576" i="1"/>
  <c r="B9575" i="1"/>
  <c r="B9574" i="1"/>
  <c r="B9573" i="1"/>
  <c r="B9572" i="1"/>
  <c r="B9571" i="1"/>
  <c r="B9570" i="1"/>
  <c r="B9569" i="1"/>
  <c r="B9568" i="1"/>
  <c r="B9567" i="1"/>
  <c r="B9566" i="1"/>
  <c r="B9565" i="1"/>
  <c r="B9564" i="1"/>
  <c r="B9563" i="1"/>
  <c r="B9562" i="1"/>
  <c r="B9561" i="1"/>
  <c r="B9560" i="1"/>
  <c r="B9559" i="1"/>
  <c r="B9558" i="1"/>
  <c r="B9557" i="1"/>
  <c r="B9556" i="1"/>
  <c r="B9555" i="1"/>
  <c r="B9554" i="1"/>
  <c r="B9553" i="1"/>
  <c r="B9552" i="1"/>
  <c r="B9551" i="1"/>
  <c r="B9550" i="1"/>
  <c r="B9549" i="1"/>
  <c r="B9548" i="1"/>
  <c r="B9547" i="1"/>
  <c r="B9546" i="1"/>
  <c r="B9545" i="1"/>
  <c r="B9544" i="1"/>
  <c r="B9543" i="1"/>
  <c r="B9542" i="1"/>
  <c r="B9541" i="1"/>
  <c r="B9540" i="1"/>
  <c r="B9539" i="1"/>
  <c r="B9538" i="1"/>
  <c r="B9537" i="1"/>
  <c r="B9536" i="1"/>
  <c r="B9535" i="1"/>
  <c r="B9534" i="1"/>
  <c r="B9533" i="1"/>
  <c r="B9532" i="1"/>
  <c r="B9531" i="1"/>
  <c r="B9530" i="1"/>
  <c r="B9529" i="1"/>
  <c r="B9528" i="1"/>
  <c r="B9527" i="1"/>
  <c r="B9526" i="1"/>
  <c r="B9525" i="1"/>
  <c r="B9524" i="1"/>
  <c r="B9523" i="1"/>
  <c r="B9522" i="1"/>
  <c r="B9521" i="1"/>
  <c r="B9520" i="1"/>
  <c r="B9519" i="1"/>
  <c r="B9518" i="1"/>
  <c r="B9517" i="1"/>
  <c r="B9516" i="1"/>
  <c r="B9515" i="1"/>
  <c r="B9514" i="1"/>
  <c r="B9513" i="1"/>
  <c r="B9512" i="1"/>
  <c r="B9511" i="1"/>
  <c r="B9510" i="1"/>
  <c r="B9509" i="1"/>
  <c r="B9508" i="1"/>
  <c r="B9507" i="1"/>
  <c r="B9506" i="1"/>
  <c r="B9505" i="1"/>
  <c r="B9504" i="1"/>
  <c r="B9503" i="1"/>
  <c r="B9502" i="1"/>
  <c r="B9501" i="1"/>
  <c r="B9500" i="1"/>
  <c r="B9499" i="1"/>
  <c r="B9498" i="1"/>
  <c r="B9497" i="1"/>
  <c r="B9496" i="1"/>
  <c r="B9495" i="1"/>
  <c r="B9494" i="1"/>
  <c r="B9493" i="1"/>
  <c r="B9492" i="1"/>
  <c r="B9491" i="1"/>
  <c r="B9490" i="1"/>
  <c r="B9489" i="1"/>
  <c r="B9488" i="1"/>
  <c r="B9487" i="1"/>
  <c r="B9486" i="1"/>
  <c r="B9485" i="1"/>
  <c r="B9484" i="1"/>
  <c r="B9483" i="1"/>
  <c r="B9482" i="1"/>
  <c r="B9481" i="1"/>
  <c r="B9480" i="1"/>
  <c r="B9479" i="1"/>
  <c r="B9478" i="1"/>
  <c r="B9477" i="1"/>
  <c r="B9476" i="1"/>
  <c r="B9475" i="1"/>
  <c r="B9474" i="1"/>
  <c r="B9473" i="1"/>
  <c r="B9472" i="1"/>
  <c r="B9471" i="1"/>
  <c r="B9470" i="1"/>
  <c r="B9469" i="1"/>
  <c r="B9468" i="1"/>
  <c r="B9467" i="1"/>
  <c r="B9466" i="1"/>
  <c r="B9465" i="1"/>
  <c r="B9464" i="1"/>
  <c r="B9463" i="1"/>
  <c r="B9462" i="1"/>
  <c r="B9461" i="1"/>
  <c r="B9460" i="1"/>
  <c r="B9459" i="1"/>
  <c r="B9458" i="1"/>
  <c r="B9457" i="1"/>
  <c r="B9456" i="1"/>
  <c r="B9455" i="1"/>
  <c r="B9454" i="1"/>
  <c r="B9453" i="1"/>
  <c r="B9452" i="1"/>
  <c r="B9451" i="1"/>
  <c r="B9450" i="1"/>
  <c r="B9449" i="1"/>
  <c r="B9448" i="1"/>
  <c r="B9447" i="1"/>
  <c r="B9446" i="1"/>
  <c r="B9445" i="1"/>
  <c r="B9444" i="1"/>
  <c r="B9443" i="1"/>
  <c r="B9442" i="1"/>
  <c r="B9441" i="1"/>
  <c r="B9440" i="1"/>
  <c r="B9439" i="1"/>
  <c r="B9438" i="1"/>
  <c r="B9437" i="1"/>
  <c r="B9436" i="1"/>
  <c r="B9435" i="1"/>
  <c r="B9434" i="1"/>
  <c r="B9433" i="1"/>
  <c r="B9432" i="1"/>
  <c r="B9431" i="1"/>
  <c r="B9430" i="1"/>
  <c r="B9429" i="1"/>
  <c r="B9428" i="1"/>
  <c r="B9427" i="1"/>
  <c r="B9426" i="1"/>
  <c r="B9425" i="1"/>
  <c r="B9424" i="1"/>
  <c r="B9423" i="1"/>
  <c r="B9422" i="1"/>
  <c r="B9421" i="1"/>
  <c r="B9420" i="1"/>
  <c r="B9419" i="1"/>
  <c r="B9418" i="1"/>
  <c r="B9417" i="1"/>
  <c r="B9416" i="1"/>
  <c r="B9415" i="1"/>
  <c r="B9414" i="1"/>
  <c r="B9413" i="1"/>
  <c r="B9412" i="1"/>
  <c r="B9411" i="1"/>
  <c r="B9410" i="1"/>
  <c r="B9409" i="1"/>
  <c r="B9408" i="1"/>
  <c r="B9407" i="1"/>
  <c r="B9406" i="1"/>
  <c r="B9405" i="1"/>
  <c r="B9404" i="1"/>
  <c r="B9403" i="1"/>
  <c r="B9402" i="1"/>
  <c r="B9401" i="1"/>
  <c r="B9400" i="1"/>
  <c r="B9399" i="1"/>
  <c r="B9398" i="1"/>
  <c r="B9397" i="1"/>
  <c r="B9396" i="1"/>
  <c r="B9395" i="1"/>
  <c r="B9394" i="1"/>
  <c r="B9393" i="1"/>
  <c r="B9392" i="1"/>
  <c r="B9391" i="1"/>
  <c r="B9390" i="1"/>
  <c r="B9389" i="1"/>
  <c r="B9388" i="1"/>
  <c r="B9387" i="1"/>
  <c r="B9386" i="1"/>
  <c r="B9385" i="1"/>
  <c r="B9384" i="1"/>
  <c r="B9383" i="1"/>
  <c r="B9382" i="1"/>
  <c r="B9381" i="1"/>
  <c r="B9380" i="1"/>
  <c r="B9379" i="1"/>
  <c r="B9378" i="1"/>
  <c r="B9377" i="1"/>
  <c r="B9376" i="1"/>
  <c r="B9375" i="1"/>
  <c r="B9374" i="1"/>
  <c r="B9373" i="1"/>
  <c r="B9372" i="1"/>
  <c r="B9371" i="1"/>
  <c r="B9370" i="1"/>
  <c r="B9369" i="1"/>
  <c r="B9368" i="1"/>
  <c r="B9367" i="1"/>
  <c r="B9366" i="1"/>
  <c r="B9365" i="1"/>
  <c r="B9364" i="1"/>
  <c r="B9363" i="1"/>
  <c r="B9362" i="1"/>
  <c r="B9361" i="1"/>
  <c r="B9360" i="1"/>
  <c r="B9359" i="1"/>
  <c r="B9358" i="1"/>
  <c r="B9357" i="1"/>
  <c r="B9356" i="1"/>
  <c r="B9355" i="1"/>
  <c r="B9354" i="1"/>
  <c r="B9353" i="1"/>
  <c r="B9352" i="1"/>
  <c r="B9351" i="1"/>
  <c r="B9350" i="1"/>
  <c r="B9349" i="1"/>
  <c r="B9348" i="1"/>
  <c r="B9347" i="1"/>
  <c r="B9346" i="1"/>
  <c r="B9345" i="1"/>
  <c r="B9344" i="1"/>
  <c r="B9343" i="1"/>
  <c r="B9342" i="1"/>
  <c r="B9341" i="1"/>
  <c r="B9340" i="1"/>
  <c r="B9339" i="1"/>
  <c r="B9338" i="1"/>
  <c r="B9337" i="1"/>
  <c r="B9336" i="1"/>
  <c r="B9335" i="1"/>
  <c r="B9334" i="1"/>
  <c r="B9333" i="1"/>
  <c r="B9332" i="1"/>
  <c r="B9331" i="1"/>
  <c r="B9330" i="1"/>
  <c r="B9329" i="1"/>
  <c r="B9328" i="1"/>
  <c r="B9327" i="1"/>
  <c r="B9326" i="1"/>
  <c r="B9325" i="1"/>
  <c r="B9324" i="1"/>
  <c r="B9323" i="1"/>
  <c r="B9322" i="1"/>
  <c r="B9321" i="1"/>
  <c r="B9320" i="1"/>
  <c r="B9319" i="1"/>
  <c r="B9318" i="1"/>
  <c r="B9317" i="1"/>
  <c r="B9316" i="1"/>
  <c r="B9315" i="1"/>
  <c r="B9314" i="1"/>
  <c r="B9313" i="1"/>
  <c r="B9312" i="1"/>
  <c r="B9311" i="1"/>
  <c r="B9310" i="1"/>
  <c r="B9309" i="1"/>
  <c r="B9308" i="1"/>
  <c r="B9307" i="1"/>
  <c r="B9306" i="1"/>
  <c r="B9305" i="1"/>
  <c r="B9304" i="1"/>
  <c r="B9303" i="1"/>
  <c r="B9302" i="1"/>
  <c r="B9301" i="1"/>
  <c r="B9300" i="1"/>
  <c r="B9299" i="1"/>
  <c r="B9298" i="1"/>
  <c r="B9297" i="1"/>
  <c r="B9296" i="1"/>
  <c r="B9295" i="1"/>
  <c r="B9294" i="1"/>
  <c r="B9293" i="1"/>
  <c r="B9292" i="1"/>
  <c r="B9291" i="1"/>
  <c r="B9290" i="1"/>
  <c r="B9289" i="1"/>
  <c r="B9288" i="1"/>
  <c r="B9287" i="1"/>
  <c r="B9286" i="1"/>
  <c r="B9285" i="1"/>
  <c r="B9284" i="1"/>
  <c r="B9283" i="1"/>
  <c r="B9282" i="1"/>
  <c r="B9281" i="1"/>
  <c r="B9280" i="1"/>
  <c r="B9279" i="1"/>
  <c r="B9278" i="1"/>
  <c r="B9277" i="1"/>
  <c r="B9276" i="1"/>
  <c r="B9275" i="1"/>
  <c r="B9274" i="1"/>
  <c r="B9273" i="1"/>
  <c r="B9272" i="1"/>
  <c r="B9271" i="1"/>
  <c r="B9270" i="1"/>
  <c r="B9269" i="1"/>
  <c r="B9268" i="1"/>
  <c r="B9267" i="1"/>
  <c r="B9266" i="1"/>
  <c r="B9265" i="1"/>
  <c r="B9264" i="1"/>
  <c r="B9263" i="1"/>
  <c r="B9262" i="1"/>
  <c r="B9261" i="1"/>
  <c r="B9260" i="1"/>
  <c r="B9259" i="1"/>
  <c r="B9258" i="1"/>
  <c r="B9257" i="1"/>
  <c r="B9256" i="1"/>
  <c r="B9255" i="1"/>
  <c r="B9254" i="1"/>
  <c r="B9253" i="1"/>
  <c r="B9252" i="1"/>
  <c r="B9251" i="1"/>
  <c r="B9250" i="1"/>
  <c r="B9249" i="1"/>
  <c r="B9248" i="1"/>
  <c r="B9247" i="1"/>
  <c r="B9246" i="1"/>
  <c r="B9245" i="1"/>
  <c r="B9244" i="1"/>
  <c r="B9243" i="1"/>
  <c r="B9242" i="1"/>
  <c r="B9241" i="1"/>
  <c r="B9240" i="1"/>
  <c r="B9239" i="1"/>
  <c r="B9238" i="1"/>
  <c r="B9237" i="1"/>
  <c r="B9236" i="1"/>
  <c r="B9235" i="1"/>
  <c r="B9234" i="1"/>
  <c r="B9233" i="1"/>
  <c r="B9232" i="1"/>
  <c r="B9231" i="1"/>
  <c r="B9230" i="1"/>
  <c r="B9229" i="1"/>
  <c r="B9228" i="1"/>
  <c r="B9227" i="1"/>
  <c r="B9226" i="1"/>
  <c r="B9225" i="1"/>
  <c r="B9224" i="1"/>
  <c r="B9223" i="1"/>
  <c r="B9222" i="1"/>
  <c r="B9221" i="1"/>
  <c r="B9220" i="1"/>
  <c r="B9219" i="1"/>
  <c r="B9218" i="1"/>
  <c r="B9217" i="1"/>
  <c r="B9216" i="1"/>
  <c r="B9215" i="1"/>
  <c r="B9214" i="1"/>
  <c r="B9213" i="1"/>
  <c r="B9212" i="1"/>
  <c r="B9211" i="1"/>
  <c r="B9210" i="1"/>
  <c r="B9209" i="1"/>
  <c r="B9208" i="1"/>
  <c r="B9207" i="1"/>
  <c r="B9206" i="1"/>
  <c r="B9205" i="1"/>
  <c r="B9204" i="1"/>
  <c r="B9203" i="1"/>
  <c r="B9202" i="1"/>
  <c r="B9201" i="1"/>
  <c r="B9200" i="1"/>
  <c r="B9199" i="1"/>
  <c r="B9198" i="1"/>
  <c r="B9197" i="1"/>
  <c r="B9196" i="1"/>
  <c r="B9195" i="1"/>
  <c r="B9194" i="1"/>
  <c r="B9193" i="1"/>
  <c r="B9192" i="1"/>
  <c r="B9191" i="1"/>
  <c r="B9190" i="1"/>
  <c r="B9189" i="1"/>
  <c r="B9188" i="1"/>
  <c r="B9187" i="1"/>
  <c r="B9186" i="1"/>
  <c r="B9185" i="1"/>
  <c r="B9184" i="1"/>
  <c r="B9183" i="1"/>
  <c r="B9182" i="1"/>
  <c r="B9181" i="1"/>
  <c r="B9180" i="1"/>
  <c r="B9179" i="1"/>
  <c r="B9178" i="1"/>
  <c r="B9177" i="1"/>
  <c r="B9176" i="1"/>
  <c r="B9175" i="1"/>
  <c r="B9174" i="1"/>
  <c r="B9173" i="1"/>
  <c r="B9172" i="1"/>
  <c r="B9171" i="1"/>
  <c r="B9170" i="1"/>
  <c r="B9169" i="1"/>
  <c r="B9168" i="1"/>
  <c r="B9167" i="1"/>
  <c r="B9166" i="1"/>
  <c r="B9165" i="1"/>
  <c r="B9164" i="1"/>
  <c r="B9163" i="1"/>
  <c r="B9162" i="1"/>
  <c r="B9161" i="1"/>
  <c r="B9160" i="1"/>
  <c r="B9159" i="1"/>
  <c r="B9158" i="1"/>
  <c r="B9157" i="1"/>
  <c r="B9156" i="1"/>
  <c r="B9155" i="1"/>
  <c r="B9154" i="1"/>
  <c r="B9153" i="1"/>
  <c r="B9152" i="1"/>
  <c r="B9151" i="1"/>
  <c r="B9150" i="1"/>
  <c r="B9149" i="1"/>
  <c r="B9148" i="1"/>
  <c r="B9147" i="1"/>
  <c r="B9146" i="1"/>
  <c r="B9145" i="1"/>
  <c r="B9144" i="1"/>
  <c r="B9143" i="1"/>
  <c r="B9142" i="1"/>
  <c r="B9141" i="1"/>
  <c r="B9140" i="1"/>
  <c r="B9139" i="1"/>
  <c r="B9138" i="1"/>
  <c r="B9137" i="1"/>
  <c r="B9136" i="1"/>
  <c r="B9135" i="1"/>
  <c r="B9134" i="1"/>
  <c r="B9133" i="1"/>
  <c r="B9132" i="1"/>
  <c r="B9131" i="1"/>
  <c r="B9130" i="1"/>
  <c r="B9129" i="1"/>
  <c r="B9128" i="1"/>
  <c r="B9127" i="1"/>
  <c r="B9126" i="1"/>
  <c r="B9125" i="1"/>
  <c r="B9124" i="1"/>
  <c r="B9123" i="1"/>
  <c r="B9122" i="1"/>
  <c r="B9121" i="1"/>
  <c r="B9120" i="1"/>
  <c r="B9119" i="1"/>
  <c r="B9118" i="1"/>
  <c r="B9117" i="1"/>
  <c r="B9116" i="1"/>
  <c r="B9115" i="1"/>
  <c r="B9114" i="1"/>
  <c r="B9113" i="1"/>
  <c r="B9112" i="1"/>
  <c r="B9111" i="1"/>
  <c r="B9110" i="1"/>
  <c r="B9109" i="1"/>
  <c r="B9108" i="1"/>
  <c r="B9107" i="1"/>
  <c r="B9106" i="1"/>
  <c r="B9105" i="1"/>
  <c r="B9104" i="1"/>
  <c r="B9103" i="1"/>
  <c r="B9102" i="1"/>
  <c r="B9101" i="1"/>
  <c r="B9100" i="1"/>
  <c r="B9099" i="1"/>
  <c r="B9098" i="1"/>
  <c r="B9097" i="1"/>
  <c r="B9096" i="1"/>
  <c r="B9095" i="1"/>
  <c r="B9094" i="1"/>
  <c r="B9093" i="1"/>
  <c r="B9092" i="1"/>
  <c r="B9091" i="1"/>
  <c r="B9090" i="1"/>
  <c r="B9089" i="1"/>
  <c r="B9088" i="1"/>
  <c r="B9087" i="1"/>
  <c r="B9086" i="1"/>
  <c r="B9085" i="1"/>
  <c r="B9084" i="1"/>
  <c r="B9083" i="1"/>
  <c r="B9082" i="1"/>
  <c r="B9081" i="1"/>
  <c r="B9080" i="1"/>
  <c r="B9079" i="1"/>
  <c r="B9078" i="1"/>
  <c r="B9077" i="1"/>
  <c r="B9076" i="1"/>
  <c r="B9075" i="1"/>
  <c r="B9074" i="1"/>
  <c r="B9073" i="1"/>
  <c r="B9072" i="1"/>
  <c r="B9071" i="1"/>
  <c r="B9070" i="1"/>
  <c r="B9069" i="1"/>
  <c r="B9068" i="1"/>
  <c r="B9067" i="1"/>
  <c r="B9066" i="1"/>
  <c r="B9065" i="1"/>
  <c r="B9064" i="1"/>
  <c r="B9063" i="1"/>
  <c r="B9062" i="1"/>
  <c r="B9061" i="1"/>
  <c r="B9060" i="1"/>
  <c r="B9059" i="1"/>
  <c r="B9058" i="1"/>
  <c r="B9057" i="1"/>
  <c r="B9056" i="1"/>
  <c r="B9055" i="1"/>
  <c r="B9054" i="1"/>
  <c r="B9053" i="1"/>
  <c r="B9052" i="1"/>
  <c r="B9051" i="1"/>
  <c r="B9050" i="1"/>
  <c r="B9049" i="1"/>
  <c r="B9048" i="1"/>
  <c r="B9047" i="1"/>
  <c r="B9046" i="1"/>
  <c r="B9045" i="1"/>
  <c r="B9044" i="1"/>
  <c r="B9043" i="1"/>
  <c r="B9042" i="1"/>
  <c r="B9041" i="1"/>
  <c r="B9040" i="1"/>
  <c r="B9039" i="1"/>
  <c r="B9038" i="1"/>
  <c r="B9037" i="1"/>
  <c r="B9036" i="1"/>
  <c r="B9035" i="1"/>
  <c r="B9034" i="1"/>
  <c r="B9033" i="1"/>
  <c r="B9032" i="1"/>
  <c r="B9031" i="1"/>
  <c r="B9030" i="1"/>
  <c r="B9029" i="1"/>
  <c r="B9028" i="1"/>
  <c r="B9027" i="1"/>
  <c r="B9026" i="1"/>
  <c r="B9025" i="1"/>
  <c r="B9024" i="1"/>
  <c r="B9023" i="1"/>
  <c r="B9022" i="1"/>
  <c r="B9021" i="1"/>
  <c r="B9020" i="1"/>
  <c r="B9019" i="1"/>
  <c r="B9018" i="1"/>
  <c r="B9017" i="1"/>
  <c r="B9016" i="1"/>
  <c r="B9015" i="1"/>
  <c r="B9014" i="1"/>
  <c r="B9013" i="1"/>
  <c r="B9012" i="1"/>
  <c r="B9011" i="1"/>
  <c r="B9010" i="1"/>
  <c r="B9009" i="1"/>
  <c r="B9008" i="1"/>
  <c r="B9007" i="1"/>
  <c r="B9006" i="1"/>
  <c r="B9005" i="1"/>
  <c r="B9004" i="1"/>
  <c r="B9003" i="1"/>
  <c r="B9002" i="1"/>
  <c r="B9001" i="1"/>
  <c r="B9000" i="1"/>
  <c r="B8999" i="1"/>
  <c r="B8998" i="1"/>
  <c r="B8997" i="1"/>
  <c r="B8996" i="1"/>
  <c r="B8995" i="1"/>
  <c r="B8994" i="1"/>
  <c r="B8993" i="1"/>
  <c r="B8992" i="1"/>
  <c r="B8991" i="1"/>
  <c r="B8990" i="1"/>
  <c r="B8989" i="1"/>
  <c r="B8988" i="1"/>
  <c r="B8987" i="1"/>
  <c r="B8986" i="1"/>
  <c r="B8985" i="1"/>
  <c r="B8984" i="1"/>
  <c r="B8983" i="1"/>
  <c r="B8982" i="1"/>
  <c r="B8981" i="1"/>
  <c r="B8980" i="1"/>
  <c r="B8979" i="1"/>
  <c r="B8978" i="1"/>
  <c r="B8977" i="1"/>
  <c r="B8976" i="1"/>
  <c r="B8975" i="1"/>
  <c r="B8974" i="1"/>
  <c r="B8973" i="1"/>
  <c r="B8972" i="1"/>
  <c r="B8971" i="1"/>
  <c r="B8970" i="1"/>
  <c r="B8969" i="1"/>
  <c r="B8968" i="1"/>
  <c r="B8967" i="1"/>
  <c r="B8966" i="1"/>
  <c r="B8965" i="1"/>
  <c r="B8964" i="1"/>
  <c r="B8963" i="1"/>
  <c r="B8962" i="1"/>
  <c r="B8961" i="1"/>
  <c r="B8960" i="1"/>
  <c r="B8959" i="1"/>
  <c r="B8958" i="1"/>
  <c r="B8957" i="1"/>
  <c r="B8956" i="1"/>
  <c r="B8955" i="1"/>
  <c r="B8954" i="1"/>
  <c r="B8953" i="1"/>
  <c r="B8952" i="1"/>
  <c r="B8951" i="1"/>
  <c r="B8950" i="1"/>
  <c r="B8949" i="1"/>
  <c r="B8948" i="1"/>
  <c r="B8947" i="1"/>
  <c r="B8946" i="1"/>
  <c r="B8945" i="1"/>
  <c r="B8944" i="1"/>
  <c r="B8943" i="1"/>
  <c r="B8942" i="1"/>
  <c r="B8941" i="1"/>
  <c r="B8940" i="1"/>
  <c r="B8939" i="1"/>
  <c r="B8938" i="1"/>
  <c r="B8937" i="1"/>
  <c r="B8936" i="1"/>
  <c r="B8935" i="1"/>
  <c r="B8934" i="1"/>
  <c r="B8933" i="1"/>
  <c r="B8932" i="1"/>
  <c r="B8931" i="1"/>
  <c r="B8930" i="1"/>
  <c r="B8929" i="1"/>
  <c r="B8928" i="1"/>
  <c r="B8927" i="1"/>
  <c r="B8926" i="1"/>
  <c r="B8925" i="1"/>
  <c r="B8924" i="1"/>
  <c r="B8923" i="1"/>
  <c r="B8922" i="1"/>
  <c r="B8921" i="1"/>
  <c r="B8920" i="1"/>
  <c r="B8919" i="1"/>
  <c r="B8918" i="1"/>
  <c r="B8917" i="1"/>
  <c r="B8916" i="1"/>
  <c r="B8915" i="1"/>
  <c r="B8914" i="1"/>
  <c r="B8913" i="1"/>
  <c r="B8912" i="1"/>
  <c r="B8911" i="1"/>
  <c r="B8910" i="1"/>
  <c r="B8909" i="1"/>
  <c r="B8908" i="1"/>
  <c r="B8907" i="1"/>
  <c r="B8906" i="1"/>
  <c r="B8905" i="1"/>
  <c r="B8904" i="1"/>
  <c r="B8903" i="1"/>
  <c r="B8902" i="1"/>
  <c r="B8901" i="1"/>
  <c r="B8900" i="1"/>
  <c r="B8899" i="1"/>
  <c r="B8898" i="1"/>
  <c r="B8897" i="1"/>
  <c r="B8896" i="1"/>
  <c r="B8895" i="1"/>
  <c r="B8894" i="1"/>
  <c r="B8893" i="1"/>
  <c r="B8892" i="1"/>
  <c r="B8891" i="1"/>
  <c r="B8890" i="1"/>
  <c r="B8889" i="1"/>
  <c r="B8888" i="1"/>
  <c r="B8887" i="1"/>
  <c r="B8886" i="1"/>
  <c r="B8885" i="1"/>
  <c r="B8884" i="1"/>
  <c r="B8883" i="1"/>
  <c r="B8882" i="1"/>
  <c r="B8881" i="1"/>
  <c r="B8880" i="1"/>
  <c r="B8879" i="1"/>
  <c r="B8878" i="1"/>
  <c r="B8877" i="1"/>
  <c r="B8876" i="1"/>
  <c r="B8875" i="1"/>
  <c r="B8874" i="1"/>
  <c r="B8873" i="1"/>
  <c r="B8872" i="1"/>
  <c r="B8871" i="1"/>
  <c r="B8870" i="1"/>
  <c r="B8869" i="1"/>
  <c r="B8868" i="1"/>
  <c r="B8867" i="1"/>
  <c r="B8866" i="1"/>
  <c r="B8865" i="1"/>
  <c r="B8864" i="1"/>
  <c r="B8863" i="1"/>
  <c r="B8862" i="1"/>
  <c r="B8861" i="1"/>
  <c r="B8860" i="1"/>
  <c r="B8859" i="1"/>
  <c r="B8858" i="1"/>
  <c r="B8857" i="1"/>
  <c r="B8856" i="1"/>
  <c r="B8855" i="1"/>
  <c r="B8854" i="1"/>
  <c r="B8853" i="1"/>
  <c r="B8852" i="1"/>
  <c r="B8851" i="1"/>
  <c r="B8850" i="1"/>
  <c r="B8849" i="1"/>
  <c r="B8848" i="1"/>
  <c r="B8847" i="1"/>
  <c r="B8846" i="1"/>
  <c r="B8845" i="1"/>
  <c r="B8844" i="1"/>
  <c r="B8843" i="1"/>
  <c r="B8842" i="1"/>
  <c r="B8841" i="1"/>
  <c r="B8840" i="1"/>
  <c r="B8839" i="1"/>
  <c r="B8838" i="1"/>
  <c r="B8837" i="1"/>
  <c r="B8836" i="1"/>
  <c r="B8835" i="1"/>
  <c r="B8834" i="1"/>
  <c r="B8833" i="1"/>
  <c r="B8832" i="1"/>
  <c r="B8831" i="1"/>
  <c r="B8830" i="1"/>
  <c r="B8829" i="1"/>
  <c r="B8828" i="1"/>
  <c r="B8827" i="1"/>
  <c r="B8826" i="1"/>
  <c r="B8825" i="1"/>
  <c r="B8824" i="1"/>
  <c r="B8823" i="1"/>
  <c r="B8822" i="1"/>
  <c r="B8821" i="1"/>
  <c r="B8820" i="1"/>
  <c r="B8819" i="1"/>
  <c r="B8818" i="1"/>
  <c r="B8817" i="1"/>
  <c r="B8816" i="1"/>
  <c r="B8815" i="1"/>
  <c r="B8814" i="1"/>
  <c r="B8813" i="1"/>
  <c r="B8812" i="1"/>
  <c r="B8811" i="1"/>
  <c r="B8810" i="1"/>
  <c r="B8809" i="1"/>
  <c r="B8808" i="1"/>
  <c r="B8807" i="1"/>
  <c r="B8806" i="1"/>
  <c r="B8805" i="1"/>
  <c r="B8804" i="1"/>
  <c r="B8803" i="1"/>
  <c r="B8802" i="1"/>
  <c r="B8801" i="1"/>
  <c r="B8800" i="1"/>
  <c r="B8799" i="1"/>
  <c r="B8798" i="1"/>
  <c r="B8797" i="1"/>
  <c r="B8796" i="1"/>
  <c r="B8795" i="1"/>
  <c r="B8794" i="1"/>
  <c r="B8793" i="1"/>
  <c r="B8792" i="1"/>
  <c r="B8791" i="1"/>
  <c r="B8790" i="1"/>
  <c r="B8789" i="1"/>
  <c r="B8788" i="1"/>
  <c r="B8787" i="1"/>
  <c r="B8786" i="1"/>
  <c r="B8785" i="1"/>
  <c r="B8784" i="1"/>
  <c r="B8783" i="1"/>
  <c r="B8782" i="1"/>
  <c r="B8781" i="1"/>
  <c r="B8780" i="1"/>
  <c r="B8779" i="1"/>
  <c r="B8778" i="1"/>
  <c r="B8777" i="1"/>
  <c r="B8776" i="1"/>
  <c r="B8775" i="1"/>
  <c r="B8774" i="1"/>
  <c r="B8773" i="1"/>
  <c r="B8772" i="1"/>
  <c r="B8771" i="1"/>
  <c r="B8770" i="1"/>
  <c r="B8769" i="1"/>
  <c r="B8768" i="1"/>
  <c r="B8767" i="1"/>
  <c r="B8766" i="1"/>
  <c r="B8765" i="1"/>
  <c r="B8764" i="1"/>
  <c r="B8763" i="1"/>
  <c r="B8762" i="1"/>
  <c r="B8761" i="1"/>
  <c r="B8760" i="1"/>
  <c r="B8759" i="1"/>
  <c r="B8758" i="1"/>
  <c r="B8757" i="1"/>
  <c r="B8756" i="1"/>
  <c r="B8755" i="1"/>
  <c r="B8754" i="1"/>
  <c r="B8753" i="1"/>
  <c r="B8752" i="1"/>
  <c r="B8751" i="1"/>
  <c r="B8750" i="1"/>
  <c r="B8749" i="1"/>
  <c r="B8748" i="1"/>
  <c r="B8747" i="1"/>
  <c r="B8746" i="1"/>
  <c r="B8745" i="1"/>
  <c r="B8744" i="1"/>
  <c r="B8743" i="1"/>
  <c r="B8742" i="1"/>
  <c r="B8741" i="1"/>
  <c r="B8740" i="1"/>
  <c r="B8739" i="1"/>
  <c r="B8738" i="1"/>
  <c r="B8737" i="1"/>
  <c r="B8736" i="1"/>
  <c r="B8735" i="1"/>
  <c r="B8734" i="1"/>
  <c r="B8733" i="1"/>
  <c r="B8732" i="1"/>
  <c r="B8731" i="1"/>
  <c r="B8730" i="1"/>
  <c r="B8729" i="1"/>
  <c r="B8728" i="1"/>
  <c r="B8727" i="1"/>
  <c r="B8726" i="1"/>
  <c r="B8725" i="1"/>
  <c r="B8724" i="1"/>
  <c r="B8723" i="1"/>
  <c r="B8722" i="1"/>
  <c r="B8721" i="1"/>
  <c r="B8720" i="1"/>
  <c r="B8719" i="1"/>
  <c r="B8718" i="1"/>
  <c r="B8717" i="1"/>
  <c r="B8716" i="1"/>
  <c r="B8715" i="1"/>
  <c r="B8714" i="1"/>
  <c r="B8713" i="1"/>
  <c r="B8712" i="1"/>
  <c r="B8711" i="1"/>
  <c r="B8710" i="1"/>
  <c r="B8709" i="1"/>
  <c r="B8708" i="1"/>
  <c r="B8707" i="1"/>
  <c r="B8706" i="1"/>
  <c r="B8705" i="1"/>
  <c r="B8704" i="1"/>
  <c r="B8703" i="1"/>
  <c r="B8702" i="1"/>
  <c r="B8701" i="1"/>
  <c r="B8700" i="1"/>
  <c r="B8699" i="1"/>
  <c r="B8698" i="1"/>
  <c r="B8697" i="1"/>
  <c r="B8696" i="1"/>
  <c r="B8695" i="1"/>
  <c r="B8694" i="1"/>
  <c r="B8693" i="1"/>
  <c r="B8692" i="1"/>
  <c r="B8691" i="1"/>
  <c r="B8690" i="1"/>
  <c r="B8689" i="1"/>
  <c r="B8688" i="1"/>
  <c r="B8687" i="1"/>
  <c r="B8686" i="1"/>
  <c r="B8685" i="1"/>
  <c r="B8684" i="1"/>
  <c r="B8683" i="1"/>
  <c r="B8682" i="1"/>
  <c r="B8681" i="1"/>
  <c r="B8680" i="1"/>
  <c r="B8679" i="1"/>
  <c r="B8678" i="1"/>
  <c r="B8677" i="1"/>
  <c r="B8676" i="1"/>
  <c r="B8675" i="1"/>
  <c r="B8674" i="1"/>
  <c r="B8673" i="1"/>
  <c r="B8672" i="1"/>
  <c r="B8671" i="1"/>
  <c r="B8670" i="1"/>
  <c r="B8669" i="1"/>
  <c r="B8668" i="1"/>
  <c r="B8667" i="1"/>
  <c r="B8666" i="1"/>
  <c r="B8665" i="1"/>
  <c r="B8664" i="1"/>
  <c r="B8663" i="1"/>
  <c r="B8662" i="1"/>
  <c r="B8661" i="1"/>
  <c r="B8660" i="1"/>
  <c r="B8659" i="1"/>
  <c r="B8658" i="1"/>
  <c r="B8657" i="1"/>
  <c r="B8656" i="1"/>
  <c r="B8655" i="1"/>
  <c r="B8654" i="1"/>
  <c r="B8653" i="1"/>
  <c r="B8652" i="1"/>
  <c r="B8651" i="1"/>
  <c r="B8650" i="1"/>
  <c r="B8649" i="1"/>
  <c r="B8648" i="1"/>
  <c r="B8647" i="1"/>
  <c r="B8646" i="1"/>
  <c r="B8645" i="1"/>
  <c r="B8644" i="1"/>
  <c r="B8643" i="1"/>
  <c r="B8642" i="1"/>
  <c r="B8641" i="1"/>
  <c r="B8640" i="1"/>
  <c r="B8639" i="1"/>
  <c r="B8638" i="1"/>
  <c r="B8637" i="1"/>
  <c r="B8636" i="1"/>
  <c r="B8635" i="1"/>
  <c r="B8634" i="1"/>
  <c r="B8633" i="1"/>
  <c r="B8632" i="1"/>
  <c r="B8631" i="1"/>
  <c r="B8630" i="1"/>
  <c r="B8629" i="1"/>
  <c r="B8628" i="1"/>
  <c r="B8627" i="1"/>
  <c r="B8626" i="1"/>
  <c r="B8625" i="1"/>
  <c r="B8624" i="1"/>
  <c r="B8623" i="1"/>
  <c r="B8622" i="1"/>
  <c r="B8621" i="1"/>
  <c r="B8620" i="1"/>
  <c r="B8619" i="1"/>
  <c r="B8618" i="1"/>
  <c r="B8617" i="1"/>
  <c r="B8616" i="1"/>
  <c r="B8615" i="1"/>
  <c r="B8614" i="1"/>
  <c r="B8613" i="1"/>
  <c r="B8612" i="1"/>
  <c r="B8611" i="1"/>
  <c r="B8610" i="1"/>
  <c r="B8609" i="1"/>
  <c r="B8608" i="1"/>
  <c r="B8607" i="1"/>
  <c r="B8606" i="1"/>
  <c r="B8605" i="1"/>
  <c r="B8604" i="1"/>
  <c r="B8603" i="1"/>
  <c r="B8602" i="1"/>
  <c r="B8601" i="1"/>
  <c r="B8600" i="1"/>
  <c r="B8599" i="1"/>
  <c r="B8598" i="1"/>
  <c r="B8597" i="1"/>
  <c r="B8596" i="1"/>
  <c r="B8595" i="1"/>
  <c r="B8594" i="1"/>
  <c r="B8593" i="1"/>
  <c r="B8592" i="1"/>
  <c r="B8591" i="1"/>
  <c r="B8590" i="1"/>
  <c r="B8589" i="1"/>
  <c r="B8588" i="1"/>
  <c r="B8587" i="1"/>
  <c r="B8586" i="1"/>
  <c r="B8585" i="1"/>
  <c r="B8584" i="1"/>
  <c r="B8583" i="1"/>
  <c r="B8582" i="1"/>
  <c r="B8581" i="1"/>
  <c r="B8580" i="1"/>
  <c r="B8579" i="1"/>
  <c r="B8578" i="1"/>
  <c r="B8577" i="1"/>
  <c r="B8576" i="1"/>
  <c r="B8575" i="1"/>
  <c r="B8574" i="1"/>
  <c r="B8573" i="1"/>
  <c r="B8572" i="1"/>
  <c r="B8571" i="1"/>
  <c r="B8570" i="1"/>
  <c r="B8569" i="1"/>
  <c r="B8568" i="1"/>
  <c r="B8567" i="1"/>
  <c r="B8566" i="1"/>
  <c r="B8565" i="1"/>
  <c r="B8564" i="1"/>
  <c r="B8563" i="1"/>
  <c r="B8562" i="1"/>
  <c r="B8561" i="1"/>
  <c r="B8560" i="1"/>
  <c r="B8559" i="1"/>
  <c r="B8558" i="1"/>
  <c r="B8557" i="1"/>
  <c r="B8556" i="1"/>
  <c r="B8555" i="1"/>
  <c r="B8554" i="1"/>
  <c r="B8553" i="1"/>
  <c r="B8552" i="1"/>
  <c r="B8551" i="1"/>
  <c r="B8550" i="1"/>
  <c r="B8549" i="1"/>
  <c r="B8548" i="1"/>
  <c r="B8547" i="1"/>
  <c r="B8546" i="1"/>
  <c r="B8545" i="1"/>
  <c r="B8544" i="1"/>
  <c r="B8543" i="1"/>
  <c r="B8542" i="1"/>
  <c r="B8541" i="1"/>
  <c r="B8540" i="1"/>
  <c r="B8539" i="1"/>
  <c r="B8538" i="1"/>
  <c r="B8537" i="1"/>
  <c r="B8536" i="1"/>
  <c r="B8535" i="1"/>
  <c r="B8534" i="1"/>
  <c r="B8533" i="1"/>
  <c r="B8532" i="1"/>
  <c r="B8531" i="1"/>
  <c r="B8530" i="1"/>
  <c r="B8529" i="1"/>
  <c r="B8528" i="1"/>
  <c r="B8527" i="1"/>
  <c r="B8526" i="1"/>
  <c r="B8525" i="1"/>
  <c r="B8524" i="1"/>
  <c r="B8523" i="1"/>
  <c r="B8522" i="1"/>
  <c r="B8521" i="1"/>
  <c r="B8520" i="1"/>
  <c r="B8519" i="1"/>
  <c r="B8518" i="1"/>
  <c r="B8517" i="1"/>
  <c r="B8516" i="1"/>
  <c r="B8515" i="1"/>
  <c r="B8514" i="1"/>
  <c r="B8513" i="1"/>
  <c r="B8512" i="1"/>
  <c r="B8511" i="1"/>
  <c r="B8510" i="1"/>
  <c r="B8509" i="1"/>
  <c r="B8508" i="1"/>
  <c r="B8507" i="1"/>
  <c r="B8506" i="1"/>
  <c r="B8505" i="1"/>
  <c r="B8504" i="1"/>
  <c r="B8503" i="1"/>
  <c r="B8502" i="1"/>
  <c r="B8501" i="1"/>
  <c r="B8500" i="1"/>
  <c r="B8499" i="1"/>
  <c r="B8498" i="1"/>
  <c r="B8497" i="1"/>
  <c r="B8496" i="1"/>
  <c r="B8495" i="1"/>
  <c r="B8494" i="1"/>
  <c r="B8493" i="1"/>
  <c r="B8492" i="1"/>
  <c r="B8491" i="1"/>
  <c r="B8490" i="1"/>
  <c r="B8489" i="1"/>
  <c r="B8488" i="1"/>
  <c r="B8487" i="1"/>
  <c r="B8486" i="1"/>
  <c r="B8485" i="1"/>
  <c r="B8484" i="1"/>
  <c r="B8483" i="1"/>
  <c r="B8482" i="1"/>
  <c r="B8481" i="1"/>
  <c r="B8480" i="1"/>
  <c r="B8479" i="1"/>
  <c r="B8478" i="1"/>
  <c r="B8477" i="1"/>
  <c r="B8476" i="1"/>
  <c r="B8475" i="1"/>
  <c r="B8474" i="1"/>
  <c r="B8473" i="1"/>
  <c r="B8472" i="1"/>
  <c r="B8471" i="1"/>
  <c r="B8470" i="1"/>
  <c r="B8469" i="1"/>
  <c r="B8468" i="1"/>
  <c r="B8467" i="1"/>
  <c r="B8466" i="1"/>
  <c r="B8465" i="1"/>
  <c r="B8464" i="1"/>
  <c r="B8463" i="1"/>
  <c r="B8462" i="1"/>
  <c r="B8461" i="1"/>
  <c r="B8460" i="1"/>
  <c r="B8459" i="1"/>
  <c r="B8458" i="1"/>
  <c r="B8457" i="1"/>
  <c r="B8456" i="1"/>
  <c r="B8455" i="1"/>
  <c r="B8454" i="1"/>
  <c r="B8453" i="1"/>
  <c r="B8452" i="1"/>
  <c r="B8451" i="1"/>
  <c r="B8450" i="1"/>
  <c r="B8449" i="1"/>
  <c r="B8448" i="1"/>
  <c r="B8447" i="1"/>
  <c r="B8446" i="1"/>
  <c r="B8445" i="1"/>
  <c r="B8444" i="1"/>
  <c r="B8443" i="1"/>
  <c r="B8442" i="1"/>
  <c r="B8441" i="1"/>
  <c r="B8440" i="1"/>
  <c r="B8439" i="1"/>
  <c r="B8438" i="1"/>
  <c r="B8437" i="1"/>
  <c r="B8436" i="1"/>
  <c r="B8435" i="1"/>
  <c r="B8434" i="1"/>
  <c r="B8433" i="1"/>
  <c r="B8432" i="1"/>
  <c r="B8431" i="1"/>
  <c r="B8430" i="1"/>
  <c r="B8429" i="1"/>
  <c r="B8428" i="1"/>
  <c r="B8427" i="1"/>
  <c r="B8426" i="1"/>
  <c r="B8425" i="1"/>
  <c r="B8424" i="1"/>
  <c r="B8423" i="1"/>
  <c r="B8422" i="1"/>
  <c r="B8421" i="1"/>
  <c r="B8420" i="1"/>
  <c r="B8419" i="1"/>
  <c r="B8418" i="1"/>
  <c r="B8417" i="1"/>
  <c r="B8416" i="1"/>
  <c r="B8415" i="1"/>
  <c r="B8414" i="1"/>
  <c r="B8413" i="1"/>
  <c r="B8412" i="1"/>
  <c r="B8411" i="1"/>
  <c r="B8410" i="1"/>
  <c r="B8409" i="1"/>
  <c r="B8408" i="1"/>
  <c r="B8407" i="1"/>
  <c r="B8406" i="1"/>
  <c r="B8405" i="1"/>
  <c r="B8404" i="1"/>
  <c r="B8403" i="1"/>
  <c r="B8402" i="1"/>
  <c r="B8401" i="1"/>
  <c r="B8400" i="1"/>
  <c r="B8399" i="1"/>
  <c r="B8398" i="1"/>
  <c r="B8397" i="1"/>
  <c r="B8396" i="1"/>
  <c r="B8395" i="1"/>
  <c r="B8394" i="1"/>
  <c r="B8393" i="1"/>
  <c r="B8392" i="1"/>
  <c r="B8391" i="1"/>
  <c r="B8390" i="1"/>
  <c r="B8389" i="1"/>
  <c r="B8388" i="1"/>
  <c r="B8387" i="1"/>
  <c r="B8386" i="1"/>
  <c r="B8385" i="1"/>
  <c r="B8384" i="1"/>
  <c r="B8383" i="1"/>
  <c r="B8382" i="1"/>
  <c r="B8381" i="1"/>
  <c r="B8380" i="1"/>
  <c r="B8379" i="1"/>
  <c r="B8378" i="1"/>
  <c r="B8377" i="1"/>
  <c r="B8376" i="1"/>
  <c r="B8375" i="1"/>
  <c r="B8374" i="1"/>
  <c r="B8373" i="1"/>
  <c r="B8372" i="1"/>
  <c r="B8371" i="1"/>
  <c r="B8370" i="1"/>
  <c r="B8369" i="1"/>
  <c r="B8368" i="1"/>
  <c r="B8367" i="1"/>
  <c r="B8366" i="1"/>
  <c r="B8365" i="1"/>
  <c r="B8364" i="1"/>
  <c r="B8363" i="1"/>
  <c r="B8362" i="1"/>
  <c r="B8361" i="1"/>
  <c r="B8360" i="1"/>
  <c r="B8359" i="1"/>
  <c r="B8358" i="1"/>
  <c r="B8357" i="1"/>
  <c r="B8356" i="1"/>
  <c r="B8355" i="1"/>
  <c r="B8354" i="1"/>
  <c r="B8353" i="1"/>
  <c r="B8352" i="1"/>
  <c r="B8351" i="1"/>
  <c r="B8350" i="1"/>
  <c r="B8349" i="1"/>
  <c r="B8348" i="1"/>
  <c r="B8347" i="1"/>
  <c r="B8346" i="1"/>
  <c r="B8345" i="1"/>
  <c r="B8344" i="1"/>
  <c r="B8343" i="1"/>
  <c r="B8342" i="1"/>
  <c r="B8341" i="1"/>
  <c r="B8340" i="1"/>
  <c r="B8339" i="1"/>
  <c r="B8338" i="1"/>
  <c r="B8337" i="1"/>
  <c r="B8336" i="1"/>
  <c r="B8335" i="1"/>
  <c r="B8334" i="1"/>
  <c r="B8333" i="1"/>
  <c r="B8332" i="1"/>
  <c r="B8331" i="1"/>
  <c r="B8330" i="1"/>
  <c r="B8329" i="1"/>
  <c r="B8328" i="1"/>
  <c r="B8327" i="1"/>
  <c r="B8326" i="1"/>
  <c r="B8325" i="1"/>
  <c r="B8324" i="1"/>
  <c r="B8323" i="1"/>
  <c r="B8322" i="1"/>
  <c r="B8321" i="1"/>
  <c r="B8320" i="1"/>
  <c r="B8319" i="1"/>
  <c r="B8318" i="1"/>
  <c r="B8317" i="1"/>
  <c r="B8316" i="1"/>
  <c r="B8315" i="1"/>
  <c r="B8314" i="1"/>
  <c r="B8313" i="1"/>
  <c r="B8312" i="1"/>
  <c r="B8311" i="1"/>
  <c r="B8310" i="1"/>
  <c r="B8309" i="1"/>
  <c r="B8308" i="1"/>
  <c r="B8307" i="1"/>
  <c r="B8306" i="1"/>
  <c r="B8305" i="1"/>
  <c r="B8304" i="1"/>
  <c r="B8303" i="1"/>
  <c r="B8302" i="1"/>
  <c r="B8301" i="1"/>
  <c r="B8300" i="1"/>
  <c r="B8299" i="1"/>
  <c r="B8298" i="1"/>
  <c r="B8297" i="1"/>
  <c r="B8296" i="1"/>
  <c r="B8295" i="1"/>
  <c r="B8294" i="1"/>
  <c r="B8293" i="1"/>
  <c r="B8292" i="1"/>
  <c r="B8291" i="1"/>
  <c r="B8290" i="1"/>
  <c r="B8289" i="1"/>
  <c r="B8288" i="1"/>
  <c r="B8287" i="1"/>
  <c r="B8286" i="1"/>
  <c r="B8285" i="1"/>
  <c r="B8284" i="1"/>
  <c r="B8283" i="1"/>
  <c r="B8282" i="1"/>
  <c r="B8281" i="1"/>
  <c r="B8280" i="1"/>
  <c r="B8279" i="1"/>
  <c r="B8278" i="1"/>
  <c r="B8277" i="1"/>
  <c r="B8276" i="1"/>
  <c r="B8275" i="1"/>
  <c r="B8274" i="1"/>
  <c r="B8273" i="1"/>
  <c r="B8272" i="1"/>
  <c r="B8271" i="1"/>
  <c r="B8270" i="1"/>
  <c r="B8269" i="1"/>
  <c r="B8268" i="1"/>
  <c r="B8267" i="1"/>
  <c r="B8266" i="1"/>
  <c r="B8265" i="1"/>
  <c r="B8264" i="1"/>
  <c r="B8263" i="1"/>
  <c r="B8262" i="1"/>
  <c r="B8261" i="1"/>
  <c r="B8260" i="1"/>
  <c r="B8259" i="1"/>
  <c r="B8258" i="1"/>
  <c r="B8257" i="1"/>
  <c r="B8256" i="1"/>
  <c r="B8255" i="1"/>
  <c r="B8254" i="1"/>
  <c r="B8253" i="1"/>
  <c r="B8252" i="1"/>
  <c r="B8251" i="1"/>
  <c r="B8250" i="1"/>
  <c r="B8249" i="1"/>
  <c r="B8248" i="1"/>
  <c r="B8247" i="1"/>
  <c r="B8246" i="1"/>
  <c r="B8245" i="1"/>
  <c r="B8244" i="1"/>
  <c r="B8243" i="1"/>
  <c r="B8242" i="1"/>
  <c r="B8241" i="1"/>
  <c r="B8240" i="1"/>
  <c r="B8239" i="1"/>
  <c r="B8238" i="1"/>
  <c r="B8237" i="1"/>
  <c r="B8236" i="1"/>
  <c r="B8235" i="1"/>
  <c r="B8234" i="1"/>
  <c r="B8233" i="1"/>
  <c r="B8232" i="1"/>
  <c r="B8231" i="1"/>
  <c r="B8230" i="1"/>
  <c r="B8229" i="1"/>
  <c r="B8228" i="1"/>
  <c r="B8227" i="1"/>
  <c r="B8226" i="1"/>
  <c r="B8225" i="1"/>
  <c r="B8224" i="1"/>
  <c r="B8223" i="1"/>
  <c r="B8222" i="1"/>
  <c r="B8221" i="1"/>
  <c r="B8220" i="1"/>
  <c r="B8219" i="1"/>
  <c r="B8218" i="1"/>
  <c r="B8217" i="1"/>
  <c r="B8216" i="1"/>
  <c r="B8215" i="1"/>
  <c r="B8214" i="1"/>
  <c r="B8213" i="1"/>
  <c r="B8212" i="1"/>
  <c r="B8211" i="1"/>
  <c r="B8210" i="1"/>
  <c r="B8209" i="1"/>
  <c r="B8208" i="1"/>
  <c r="B8207" i="1"/>
  <c r="B8206" i="1"/>
  <c r="B8205" i="1"/>
  <c r="B8204" i="1"/>
  <c r="B8203" i="1"/>
  <c r="B8202" i="1"/>
  <c r="B8201" i="1"/>
  <c r="B8200" i="1"/>
  <c r="B8199" i="1"/>
  <c r="B8198" i="1"/>
  <c r="B8197" i="1"/>
  <c r="B8196" i="1"/>
  <c r="B8195" i="1"/>
  <c r="B8194" i="1"/>
  <c r="B8193" i="1"/>
  <c r="B8192" i="1"/>
  <c r="B8191" i="1"/>
  <c r="B8190" i="1"/>
  <c r="B8189" i="1"/>
  <c r="B8188" i="1"/>
  <c r="B8187" i="1"/>
  <c r="B8186" i="1"/>
  <c r="B8185" i="1"/>
  <c r="B8184" i="1"/>
  <c r="B8183" i="1"/>
  <c r="B8182" i="1"/>
  <c r="B8181" i="1"/>
  <c r="B8180" i="1"/>
  <c r="B8179" i="1"/>
  <c r="B8178" i="1"/>
  <c r="B8177" i="1"/>
  <c r="B8176" i="1"/>
  <c r="B8175" i="1"/>
  <c r="B8174" i="1"/>
  <c r="B8173" i="1"/>
  <c r="B8172" i="1"/>
  <c r="B8171" i="1"/>
  <c r="B8170" i="1"/>
  <c r="B8169" i="1"/>
  <c r="B8168" i="1"/>
  <c r="B8167" i="1"/>
  <c r="B8166" i="1"/>
  <c r="B8165" i="1"/>
  <c r="B8164" i="1"/>
  <c r="B8163" i="1"/>
  <c r="B8162" i="1"/>
  <c r="B8161" i="1"/>
  <c r="B8160" i="1"/>
  <c r="B8159" i="1"/>
  <c r="B8158" i="1"/>
  <c r="B8157" i="1"/>
  <c r="B8156" i="1"/>
  <c r="B8155" i="1"/>
  <c r="B8154" i="1"/>
  <c r="B8153" i="1"/>
  <c r="B8152" i="1"/>
  <c r="B8151" i="1"/>
  <c r="B8150" i="1"/>
  <c r="B8149" i="1"/>
  <c r="B8148" i="1"/>
  <c r="B8147" i="1"/>
  <c r="B8146" i="1"/>
  <c r="B8145" i="1"/>
  <c r="B8144" i="1"/>
  <c r="B8143" i="1"/>
  <c r="B8142" i="1"/>
  <c r="B8141" i="1"/>
  <c r="B8140" i="1"/>
  <c r="B8139" i="1"/>
  <c r="B8138" i="1"/>
  <c r="B8137" i="1"/>
  <c r="B8136" i="1"/>
  <c r="B8135" i="1"/>
  <c r="B8134" i="1"/>
  <c r="B8133" i="1"/>
  <c r="B8132" i="1"/>
  <c r="B8131" i="1"/>
  <c r="B8130" i="1"/>
  <c r="B8129" i="1"/>
  <c r="B8128" i="1"/>
  <c r="B8127" i="1"/>
  <c r="B8126" i="1"/>
  <c r="B8125" i="1"/>
  <c r="B8124" i="1"/>
  <c r="B8123" i="1"/>
  <c r="B8122" i="1"/>
  <c r="B8121" i="1"/>
  <c r="B8120" i="1"/>
  <c r="B8119" i="1"/>
  <c r="B8118" i="1"/>
  <c r="B8117" i="1"/>
  <c r="B8116" i="1"/>
  <c r="B8115" i="1"/>
  <c r="B8114" i="1"/>
  <c r="B8113" i="1"/>
  <c r="B8112" i="1"/>
  <c r="B8111" i="1"/>
  <c r="B8110" i="1"/>
  <c r="B8109" i="1"/>
  <c r="B8108" i="1"/>
  <c r="B8107" i="1"/>
  <c r="B8106" i="1"/>
  <c r="B8105" i="1"/>
  <c r="B8104" i="1"/>
  <c r="B8103" i="1"/>
  <c r="B8102" i="1"/>
  <c r="B8101" i="1"/>
  <c r="B8100" i="1"/>
  <c r="B8099" i="1"/>
  <c r="B8098" i="1"/>
  <c r="B8097" i="1"/>
  <c r="B8096" i="1"/>
  <c r="B8095" i="1"/>
  <c r="B8094" i="1"/>
  <c r="B8093" i="1"/>
  <c r="B8092" i="1"/>
  <c r="B8091" i="1"/>
  <c r="B8090" i="1"/>
  <c r="B8089" i="1"/>
  <c r="B8088" i="1"/>
  <c r="B8087" i="1"/>
  <c r="B8086" i="1"/>
  <c r="B8085" i="1"/>
  <c r="B8084" i="1"/>
  <c r="B8083" i="1"/>
  <c r="B8082" i="1"/>
  <c r="B8081" i="1"/>
  <c r="B8080" i="1"/>
  <c r="B8079" i="1"/>
  <c r="B8078" i="1"/>
  <c r="B8077" i="1"/>
  <c r="B8076" i="1"/>
  <c r="B8075" i="1"/>
  <c r="B8074" i="1"/>
  <c r="B8073" i="1"/>
  <c r="B8072" i="1"/>
  <c r="B8071" i="1"/>
  <c r="B8070" i="1"/>
  <c r="B8069" i="1"/>
  <c r="B8068" i="1"/>
  <c r="B8067" i="1"/>
  <c r="B8066" i="1"/>
  <c r="B8065" i="1"/>
  <c r="B8064" i="1"/>
  <c r="B8063" i="1"/>
  <c r="B8062" i="1"/>
  <c r="B8061" i="1"/>
  <c r="B8060" i="1"/>
  <c r="B8059" i="1"/>
  <c r="B8058" i="1"/>
  <c r="B8057" i="1"/>
  <c r="B8056" i="1"/>
  <c r="B8055" i="1"/>
  <c r="B8054" i="1"/>
  <c r="B8053" i="1"/>
  <c r="B8052" i="1"/>
  <c r="B8051" i="1"/>
  <c r="B8050" i="1"/>
  <c r="B8049" i="1"/>
  <c r="B8048" i="1"/>
  <c r="B8047" i="1"/>
  <c r="B8046" i="1"/>
  <c r="B8045" i="1"/>
  <c r="B8044" i="1"/>
  <c r="B8043" i="1"/>
  <c r="B8042" i="1"/>
  <c r="B8041" i="1"/>
  <c r="B8040" i="1"/>
  <c r="B8039" i="1"/>
  <c r="B8038" i="1"/>
  <c r="B8037" i="1"/>
  <c r="B8036" i="1"/>
  <c r="B8035" i="1"/>
  <c r="B8034" i="1"/>
  <c r="B8033" i="1"/>
  <c r="B8032" i="1"/>
  <c r="B8031" i="1"/>
  <c r="B8030" i="1"/>
  <c r="B8029" i="1"/>
  <c r="B8028" i="1"/>
  <c r="B8027" i="1"/>
  <c r="B8026" i="1"/>
  <c r="B8025" i="1"/>
  <c r="B8024" i="1"/>
  <c r="B8023" i="1"/>
  <c r="B8022" i="1"/>
  <c r="B8021" i="1"/>
  <c r="B8020" i="1"/>
  <c r="B8019" i="1"/>
  <c r="B8018" i="1"/>
  <c r="B8017" i="1"/>
  <c r="B8016" i="1"/>
  <c r="B8015" i="1"/>
  <c r="B8014" i="1"/>
  <c r="B8013" i="1"/>
  <c r="B8012" i="1"/>
  <c r="B8011" i="1"/>
  <c r="B8010" i="1"/>
  <c r="B8009" i="1"/>
  <c r="B8008" i="1"/>
  <c r="B8007" i="1"/>
  <c r="B8006" i="1"/>
  <c r="B8005" i="1"/>
  <c r="B8004" i="1"/>
  <c r="B8003" i="1"/>
  <c r="B8002" i="1"/>
  <c r="B8001" i="1"/>
  <c r="B8000" i="1"/>
  <c r="B7999" i="1"/>
  <c r="B7998" i="1"/>
  <c r="B7997" i="1"/>
  <c r="B7996" i="1"/>
  <c r="B7995" i="1"/>
  <c r="B7994" i="1"/>
  <c r="B7993" i="1"/>
  <c r="B7992" i="1"/>
  <c r="B7991" i="1"/>
  <c r="B7990" i="1"/>
  <c r="B7989" i="1"/>
  <c r="B7988" i="1"/>
  <c r="B7987" i="1"/>
  <c r="B7986" i="1"/>
  <c r="B7985" i="1"/>
  <c r="B7984" i="1"/>
  <c r="B7983" i="1"/>
  <c r="B7982" i="1"/>
  <c r="B7981" i="1"/>
  <c r="B7980" i="1"/>
  <c r="B7979" i="1"/>
  <c r="B7978" i="1"/>
  <c r="B7977" i="1"/>
  <c r="B7976" i="1"/>
  <c r="B7975" i="1"/>
  <c r="B7974" i="1"/>
  <c r="B7973" i="1"/>
  <c r="B7972" i="1"/>
  <c r="B7971" i="1"/>
  <c r="B7970" i="1"/>
  <c r="B7969" i="1"/>
  <c r="B7968" i="1"/>
  <c r="B7967" i="1"/>
  <c r="B7966" i="1"/>
  <c r="B7965" i="1"/>
  <c r="B7964" i="1"/>
  <c r="B7963" i="1"/>
  <c r="B7962" i="1"/>
  <c r="B7961" i="1"/>
  <c r="B7960" i="1"/>
  <c r="B7959" i="1"/>
  <c r="B7958" i="1"/>
  <c r="B7957" i="1"/>
  <c r="B7956" i="1"/>
  <c r="B7955" i="1"/>
  <c r="B7954" i="1"/>
  <c r="B7953" i="1"/>
  <c r="B7952" i="1"/>
  <c r="B7951" i="1"/>
  <c r="B7950" i="1"/>
  <c r="B7949" i="1"/>
  <c r="B7948" i="1"/>
  <c r="B7947" i="1"/>
  <c r="B7946" i="1"/>
  <c r="B7945" i="1"/>
  <c r="B7944" i="1"/>
  <c r="B7943" i="1"/>
  <c r="B7942" i="1"/>
  <c r="B7941" i="1"/>
  <c r="B7940" i="1"/>
  <c r="B7939" i="1"/>
  <c r="B7938" i="1"/>
  <c r="B7937" i="1"/>
  <c r="B7936" i="1"/>
  <c r="B7935" i="1"/>
  <c r="B7934" i="1"/>
  <c r="B7933" i="1"/>
  <c r="B7932" i="1"/>
  <c r="B7931" i="1"/>
  <c r="B7930" i="1"/>
  <c r="B7929" i="1"/>
  <c r="B7928" i="1"/>
  <c r="B7927" i="1"/>
  <c r="B7926" i="1"/>
  <c r="B7925" i="1"/>
  <c r="B7924" i="1"/>
  <c r="B7923" i="1"/>
  <c r="B7922" i="1"/>
  <c r="B7921" i="1"/>
  <c r="B7920" i="1"/>
  <c r="B7919" i="1"/>
  <c r="B7918" i="1"/>
  <c r="B7917" i="1"/>
  <c r="B7916" i="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4" i="1"/>
  <c r="B13" i="1"/>
  <c r="B12" i="1"/>
  <c r="B11" i="1"/>
  <c r="B10" i="1"/>
  <c r="B9" i="1"/>
  <c r="B8" i="1"/>
  <c r="B7" i="1"/>
  <c r="B6" i="1"/>
  <c r="B5" i="1"/>
  <c r="B4" i="1"/>
  <c r="B3" i="1"/>
  <c r="B2" i="1"/>
  <c r="B1" i="1"/>
</calcChain>
</file>

<file path=xl/sharedStrings.xml><?xml version="1.0" encoding="utf-8"?>
<sst xmlns="http://schemas.openxmlformats.org/spreadsheetml/2006/main" count="25998" uniqueCount="24549">
  <si>
    <t>text</t>
  </si>
  <si>
    <t>Ravish kumar Sar ji Adab Sar Aap Pen pensil ka Pekin ka Eed kar Rahehen Veh Log Firod .kar Rahe.hen</t>
  </si>
  <si>
    <t>Hi brokar</t>
  </si>
  <si>
    <t>22:20 Ravish ji is baat ko pahle se hi jaante.</t>
  </si>
  <si>
    <t>Chal jhuthae</t>
  </si>
  <si>
    <t>https://youtu.be/6bozyHzbIys?si=4JvRt5DB8ba6Hz-a</t>
  </si>
  <si>
    <t>Sidhu mose wala</t>
  </si>
  <si>
    <t>❤❤❤</t>
  </si>
  <si>
    <r>
      <rPr>
        <sz val="11"/>
        <color rgb="FF000000"/>
        <rFont val="Calibri"/>
      </rPr>
      <t xml:space="preserve">2:42 </t>
    </r>
    <r>
      <rPr>
        <sz val="11"/>
        <color rgb="FF000000"/>
        <rFont val="Linux Libertine G"/>
      </rPr>
      <t xml:space="preserve">पर  </t>
    </r>
    <r>
      <rPr>
        <sz val="11"/>
        <color rgb="FF000000"/>
        <rFont val="Calibri"/>
      </rPr>
      <t>exit poll</t>
    </r>
  </si>
  <si>
    <r>
      <rPr>
        <sz val="11"/>
        <color rgb="FF000000"/>
        <rFont val="Linux Libertine G"/>
      </rPr>
      <t xml:space="preserve">रवीश जी ट्रेनों के बारे में कुछ कहिए सर जी मे मुनेश्वर ठाकुर आज मुझे छपरा से चलना है और जिस ट्रेन से चलना है वो तीन नंबर </t>
    </r>
    <r>
      <rPr>
        <sz val="11"/>
        <color rgb="FF000000"/>
        <rFont val="Calibri"/>
      </rPr>
      <t xml:space="preserve">02563 </t>
    </r>
    <r>
      <rPr>
        <sz val="11"/>
        <color rgb="FF000000"/>
        <rFont val="Linux Libertine G"/>
      </rPr>
      <t xml:space="preserve">नई दिल्ली के लिए और वो तीन </t>
    </r>
    <r>
      <rPr>
        <sz val="11"/>
        <color rgb="FF000000"/>
        <rFont val="Calibri"/>
      </rPr>
      <t>12/17</t>
    </r>
    <r>
      <rPr>
        <sz val="11"/>
        <color rgb="FF000000"/>
        <rFont val="Linux Libertine G"/>
      </rPr>
      <t>मिनट से रवाना होनी थी लेकिन अभी तक अपने गंतव्य के लिए रवाना हो नही हुई है पता नही नई दिल्ली कब पहुंचेगी सर</t>
    </r>
  </si>
  <si>
    <t>Jal gai  app ki . Result  ke bad me kya bole ge  ???</t>
  </si>
  <si>
    <t>BJP only BJP</t>
  </si>
  <si>
    <t>Sir please EVM JINDA H ISS PAR EK VIDEO PLEASE NEUTRAL REHTE HUEEE</t>
  </si>
  <si>
    <t>Pagal you Tuber 😢😅😅</t>
  </si>
  <si>
    <r>
      <rPr>
        <sz val="11"/>
        <color rgb="FF000000"/>
        <rFont val="Linux Libertine G"/>
      </rPr>
      <t>संविधान खत्म हो जाएगा</t>
    </r>
    <r>
      <rPr>
        <sz val="11"/>
        <color rgb="FF000000"/>
        <rFont val="Calibri"/>
      </rPr>
      <t xml:space="preserve">, </t>
    </r>
    <r>
      <rPr>
        <sz val="11"/>
        <color rgb="FF000000"/>
        <rFont val="Linux Libertine G"/>
      </rPr>
      <t>ये आखिरी चुनाव है</t>
    </r>
    <r>
      <rPr>
        <sz val="11"/>
        <color rgb="FF000000"/>
        <rFont val="Calibri"/>
      </rPr>
      <t xml:space="preserve">, </t>
    </r>
    <r>
      <rPr>
        <sz val="11"/>
        <color rgb="FF000000"/>
        <rFont val="Linux Libertine G"/>
      </rPr>
      <t>संवैधानिक संस्थान के प्रति झूठ किसने फैलाया है झूठी तो पप्पू मीडिया ही है। और पप्पू मीडिया के प्रमुख आप ही है आप को पत्रकारिता पर भाषण देने का कोई अधिक नहीं है</t>
    </r>
  </si>
  <si>
    <t>295❤</t>
  </si>
  <si>
    <t>Sir, now Gatbandhan needs control on Godi Media for publicity of policies, programs and agendas of Gatbandhan Sarkar. Now is the time. Act fast. Don't wait far nda formed govt to fall.</t>
  </si>
  <si>
    <t>Ravish Kumar ji Sabhi channel ko Godi media Naam Rakh Diya aap apna bhi to namkaran kijiye aapane guarantee card ka budget bataiye kitna hota</t>
  </si>
  <si>
    <t>Ek lakh kab dilayega Ravish apne papa Rahul khan se</t>
  </si>
  <si>
    <t>Tu kyu ro rha patrakari kar pattalkari mat kr</t>
  </si>
  <si>
    <t>Future PM Rahul bhai very soon</t>
  </si>
  <si>
    <t>Ravish bhai Kejriwal to sala chor hai</t>
  </si>
  <si>
    <t>Jai shree Ram</t>
  </si>
  <si>
    <r>
      <rPr>
        <sz val="11"/>
        <color rgb="FF000000"/>
        <rFont val="Linux Libertine G"/>
      </rPr>
      <t>चालबाज़ की चल सकी यहाँ न कोई चाल</t>
    </r>
    <r>
      <rPr>
        <sz val="11"/>
        <color rgb="FF000000"/>
        <rFont val="Calibri"/>
      </rPr>
      <t xml:space="preserve">,
</t>
    </r>
    <r>
      <rPr>
        <sz val="11"/>
        <color rgb="FF000000"/>
        <rFont val="Linux Libertine G"/>
      </rPr>
      <t>आज उठा के ले चला  चालबाज़ को काल</t>
    </r>
    <r>
      <rPr>
        <sz val="11"/>
        <color rgb="FF000000"/>
        <rFont val="Calibri"/>
      </rPr>
      <t>.</t>
    </r>
  </si>
  <si>
    <t>Ravish Kumar aap ko namaskar sar aap ne Jo NEET UG ka Mudda uthaya iske liye aapka bahut bahut dhanyvad karta hun kya sar ismein nyaay milega yah har mudde ki tarah isko bhi daba Diya jaega</t>
  </si>
  <si>
    <t>Arre yrr Desh me toh Dictatorship h fir bhi Kutte bhonk rhe hai@Ravishpattalkar 😂😂😂 ye kesi dictatorship h....</t>
  </si>
  <si>
    <t>Sir Rahul Gandhi ji ka live news dikhao 30 lakh karod ka ghotala dikhaya gaya hai</t>
  </si>
  <si>
    <t>sir can you please add english title also in video title?</t>
  </si>
  <si>
    <t>Aap bahut accha bolte h l like you very much❤</t>
  </si>
  <si>
    <t>Gong.ke gadho ne muslim mahilao ko 1lakh ka guaranti card bantkar chalaki se vote prap kiye. Chamcho chunaw beimani se nahi jite jate</t>
  </si>
  <si>
    <r>
      <rPr>
        <sz val="11"/>
        <color rgb="FF000000"/>
        <rFont val="Calibri"/>
      </rPr>
      <t xml:space="preserve">This couldn't have happened without Journalists and YouTubers like you. Your contribution to spreading awareness cannot be underestimated. You're one of the true heroes of our times. Kudos to you! 
</t>
    </r>
    <r>
      <rPr>
        <sz val="11"/>
        <color rgb="FF000000"/>
        <rFont val="Linux Libertine G"/>
      </rPr>
      <t>कुछ बात है कि हस्ती</t>
    </r>
    <r>
      <rPr>
        <sz val="11"/>
        <color rgb="FF000000"/>
        <rFont val="Calibri"/>
      </rPr>
      <t xml:space="preserve">, </t>
    </r>
    <r>
      <rPr>
        <sz val="11"/>
        <color rgb="FF000000"/>
        <rFont val="Linux Libertine G"/>
      </rPr>
      <t>मिटती नहीं हमारी।
सदियों रहा है दुश्मन</t>
    </r>
    <r>
      <rPr>
        <sz val="11"/>
        <color rgb="FF000000"/>
        <rFont val="Calibri"/>
      </rPr>
      <t xml:space="preserve">, </t>
    </r>
    <r>
      <rPr>
        <sz val="11"/>
        <color rgb="FF000000"/>
        <rFont val="Linux Libertine G"/>
      </rPr>
      <t>दौर</t>
    </r>
    <r>
      <rPr>
        <sz val="11"/>
        <color rgb="FF000000"/>
        <rFont val="Calibri"/>
      </rPr>
      <t>-</t>
    </r>
    <r>
      <rPr>
        <sz val="11"/>
        <color rgb="FF000000"/>
        <rFont val="Linux Libertine G"/>
      </rPr>
      <t>ए</t>
    </r>
    <r>
      <rPr>
        <sz val="11"/>
        <color rgb="FF000000"/>
        <rFont val="Calibri"/>
      </rPr>
      <t>-</t>
    </r>
    <r>
      <rPr>
        <sz val="11"/>
        <color rgb="FF000000"/>
        <rFont val="Linux Libertine G"/>
      </rPr>
      <t xml:space="preserve">ज़माँ हमारा।।
</t>
    </r>
    <r>
      <rPr>
        <sz val="11"/>
        <color rgb="FF000000"/>
        <rFont val="Calibri"/>
      </rPr>
      <t xml:space="preserve">But this is not the end. Please don't let up. Picture </t>
    </r>
    <r>
      <rPr>
        <sz val="11"/>
        <color rgb="FF000000"/>
        <rFont val="Linux Libertine G"/>
      </rPr>
      <t>अभी बाकी है</t>
    </r>
    <r>
      <rPr>
        <sz val="11"/>
        <color rgb="FF000000"/>
        <rFont val="Calibri"/>
      </rPr>
      <t xml:space="preserve">, </t>
    </r>
    <r>
      <rPr>
        <sz val="11"/>
        <color rgb="FF000000"/>
        <rFont val="Linux Libertine G"/>
      </rPr>
      <t>मेरे दोस्त</t>
    </r>
    <r>
      <rPr>
        <sz val="11"/>
        <color rgb="FF000000"/>
        <rFont val="Calibri"/>
      </rPr>
      <t>!
🙏🙏</t>
    </r>
  </si>
  <si>
    <t>Godi media per jaanch honi chahie</t>
  </si>
  <si>
    <t>Manoj Tiwar ki vote Dhandhli Video jo band kari gai is link me hai</t>
  </si>
  <si>
    <t>https://youtu.be/nEIU3Ok-enU?si=BHnpFdOwDVOvAi5U</t>
  </si>
  <si>
    <t>Please justice for neet aspirant</t>
  </si>
  <si>
    <t>Respected sir
 please raise the voice for neet aspirants.  Greatest scam has done by NTA in neet exam 2024 result.</t>
  </si>
  <si>
    <t>ajase ravish kumar ka kam khatam agar rahul sarkar aai toh. bechara pura berojagar hokar ab naukari mangega</t>
  </si>
  <si>
    <t>Tum kon sa mid... ho.</t>
  </si>
  <si>
    <t>😂😂😂</t>
  </si>
  <si>
    <t>Very.     Nice.     News.         Sir</t>
  </si>
  <si>
    <t>Where is Dubey. Pk? He should come out and explain why he made totally wrong prediction?</t>
  </si>
  <si>
    <t>*************FAKE EXIT POLLS !!!*************</t>
  </si>
  <si>
    <t>Deshdrohi</t>
  </si>
  <si>
    <t>❤❤❤❤❤❤❤❤❤❤❤❤❤🎉🎉🎉🎉🎉🎉🎉🎉🎉</t>
  </si>
  <si>
    <t>Goodi Media is completely exposed</t>
  </si>
  <si>
    <t>Suit kitnay kaha silwaya chhchu</t>
  </si>
  <si>
    <t>Good job. done. Mr. Ravish Kumar</t>
  </si>
  <si>
    <t>😊</t>
  </si>
  <si>
    <t>तुम दोगले पत्रकार हो दो गर्लफ्रेंड ही करोगे</t>
  </si>
  <si>
    <t>❤❤❤❤❤❤</t>
  </si>
  <si>
    <t>Sikho ne jitaya hai punjab ka sochna please</t>
  </si>
  <si>
    <t>Hasnain khan kaise</t>
  </si>
  <si>
    <t>👌👌👌👌👋👋👋👋👋👍
👍👍👍👍👍👍</t>
  </si>
  <si>
    <t>Naseeruddin</t>
  </si>
  <si>
    <t>Modi adani ka saath nhi deta to bhikari hota</t>
  </si>
  <si>
    <t>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Hamari shan hamari jaan hamari aan Rhul❤❤❤❤❤❤❤❤❤❤❤❤❤❤❤❤❤❤❤❤🇨🇮🇨🇮🇨🇮🇨🇮🇨🇮🇨🇮🇨🇮🇨🇮🇨🇮🇨🇮🇨🇮🇨🇮🇨🇮🇨🇮🇨🇮🇨🇮🇨🇮🇨🇮🇨🇮🇨🇮🇨🇮🇨🇮🇨🇮🇨🇮🇨🇮🇨🇮🇨🇮🇨🇮🇨🇮🇨🇮🇨🇮🇨🇮🇨🇮🇨🇮🇨🇮🇨🇮🇨🇮🇨🇮🇨🇮🇨🇮</t>
  </si>
  <si>
    <t>Sale exitpol nahi ahh sale modi de kute aaa</t>
  </si>
  <si>
    <t>Good aaa jee ravis Kumar jee</t>
  </si>
  <si>
    <t>રાહુલ ગાંધી જીનદાબાદ 👏👏👏👏👏👏👏</t>
  </si>
  <si>
    <t>Namskar ye Ravis Kumar congresi😂😂😂</t>
  </si>
  <si>
    <t>❤❤❤❤</t>
  </si>
  <si>
    <t>Sir AAP kudh prime minister ban jaye aur Desh chaliye.</t>
  </si>
  <si>
    <t>Godi midya ka exit poll bilkul feal</t>
  </si>
  <si>
    <t>God bless u sir</t>
  </si>
  <si>
    <t>295 ho Gya BJP,, desh k bure chahne walo matan manao</t>
  </si>
  <si>
    <t>Modi sarkar ka Paisa dubba Jo media ko deya gaya.....?</t>
  </si>
  <si>
    <t>Tu salaa jhuta he</t>
  </si>
  <si>
    <t>❤😂🎉😂😂🎉🎉😂😂❤❤🙌🙌🙌🤚✋🤚🤚✋🤚🖐🖖🖖🖖</t>
  </si>
  <si>
    <t>Ap gardar h0  desh ke liye ap khatra ho</t>
  </si>
  <si>
    <t>Ravish ji ap pagal ho chuke ho</t>
  </si>
  <si>
    <t>❤❤❤❤❤❤❤❤</t>
  </si>
  <si>
    <t>Thank you so much sir ji❤</t>
  </si>
  <si>
    <t>Thank You very much for your epic performance all along 🙏. Your broadcasts throughout have kept our hopes alive. I single you out as the premier light in the fight for Indian democracy .</t>
  </si>
  <si>
    <t>Most negative anchor</t>
  </si>
  <si>
    <t>Mughal or angrej aise hi bharat pe kabjaa nhi kare Ravish kumar or kanahiya kumar jaise gaddaaro ki wajah se sambhav ho paya</t>
  </si>
  <si>
    <t>Rahul Gandhi jindabad</t>
  </si>
  <si>
    <t>Voting systems in India, Bangladesh and Pakistan have been corrupted. The condition of common people in these three countries is the same. Pakistan has Imran khan ❤, India has Rahul ❤ &amp; Kaniya kumar❤ but Bangladesh has non😢😢😂😂😂, but we have media like godi.</t>
  </si>
  <si>
    <r>
      <rPr>
        <sz val="11"/>
        <color rgb="FF000000"/>
        <rFont val="Calibri"/>
      </rPr>
      <t xml:space="preserve">BJP </t>
    </r>
    <r>
      <rPr>
        <sz val="11"/>
        <color rgb="FF000000"/>
        <rFont val="Linux Libertine G"/>
      </rPr>
      <t>ही आएगी बे चुटिया</t>
    </r>
  </si>
  <si>
    <t>Pagal</t>
  </si>
  <si>
    <t>Congress</t>
  </si>
  <si>
    <t>Welcome congress</t>
  </si>
  <si>
    <r>
      <rPr>
        <sz val="11"/>
        <color rgb="FF000000"/>
        <rFont val="Linux Libertine G"/>
      </rPr>
      <t xml:space="preserve">लक्ष्य अटल है चुनाव चिन्ह कमल है
</t>
    </r>
    <r>
      <rPr>
        <sz val="11"/>
        <color rgb="FF000000"/>
        <rFont val="Calibri"/>
      </rPr>
      <t xml:space="preserve">4 </t>
    </r>
    <r>
      <rPr>
        <sz val="11"/>
        <color rgb="FF000000"/>
        <rFont val="Linux Libertine G"/>
      </rPr>
      <t>जून को कर ली तैयारी 
आ रहे भगवाधारी 🚩🚩</t>
    </r>
  </si>
  <si>
    <t>Dhanyawaad rubbish ji</t>
  </si>
  <si>
    <r>
      <rPr>
        <sz val="11"/>
        <color rgb="FF000000"/>
        <rFont val="Linux Libertine G"/>
      </rPr>
      <t>दुनिया का सरवशरेषठ</t>
    </r>
    <r>
      <rPr>
        <sz val="11"/>
        <color rgb="FF000000"/>
        <rFont val="Calibri"/>
      </rPr>
      <t xml:space="preserve">, </t>
    </r>
    <r>
      <rPr>
        <sz val="11"/>
        <color rgb="FF000000"/>
        <rFont val="Linux Libertine G"/>
      </rPr>
      <t xml:space="preserve">निडर </t>
    </r>
    <r>
      <rPr>
        <sz val="11"/>
        <color rgb="FF000000"/>
        <rFont val="Calibri"/>
      </rPr>
      <t xml:space="preserve">, </t>
    </r>
    <r>
      <rPr>
        <sz val="11"/>
        <color rgb="FF000000"/>
        <rFont val="Linux Libertine G"/>
      </rPr>
      <t>निरपेक्ष व परमात्मा के आशीर्वाद से भरा हुआ पत्रकार रवीश कुमार जी</t>
    </r>
    <r>
      <rPr>
        <sz val="11"/>
        <color rgb="FF000000"/>
        <rFont val="Calibri"/>
      </rPr>
      <t xml:space="preserve">! </t>
    </r>
    <r>
      <rPr>
        <sz val="11"/>
        <color rgb="FF000000"/>
        <rFont val="Linux Libertine G"/>
      </rPr>
      <t xml:space="preserve">इन को बार बार झुक से धन्यवाद व ढेरों शुभकामनाएं हो </t>
    </r>
    <r>
      <rPr>
        <sz val="11"/>
        <color rgb="FF000000"/>
        <rFont val="Calibri"/>
      </rPr>
      <t>!</t>
    </r>
  </si>
  <si>
    <t>Godi media pr yakeen nhi h kisi ko</t>
  </si>
  <si>
    <t>Godi media to bjp ko ki aage dekhegi</t>
  </si>
  <si>
    <t>Exit poll bikau bikau hain</t>
  </si>
  <si>
    <t>Pappu patrakar
Pappu media 
Lappu ravish</t>
  </si>
  <si>
    <t>Hum ap ke sath hai. ...😂😂😂</t>
  </si>
  <si>
    <t>Chatukar</t>
  </si>
  <si>
    <r>
      <rPr>
        <sz val="11"/>
        <color rgb="FF000000"/>
        <rFont val="Linux Libertine G"/>
      </rPr>
      <t>गोदी मीडिया फेल हो रही</t>
    </r>
    <r>
      <rPr>
        <sz val="11"/>
        <color rgb="FF000000"/>
        <rFont val="Calibri"/>
      </rPr>
      <t>..</t>
    </r>
  </si>
  <si>
    <t>Voice is not clear</t>
  </si>
  <si>
    <t>Honest ❤❤</t>
  </si>
  <si>
    <t>Is desh ko raveesh jaisa pm chahiye aanp sahmat hain to laik kejeye</t>
  </si>
  <si>
    <t>Raveesh Kumar jaisa patrkar sadiyon me kahin ja kar paida hota hai shameem khan</t>
  </si>
  <si>
    <t>Dear, 
Ravish kumar ji
I request you to please make a video or a series of videos on the gambling and betting business which is being run in India after legalizing it. Like dream 11 cricket team, rummy circle, junglee rummy. Where so called celebrities of India are seen promoting such legal gamble. This legal gambling has completely hollowed out a section of India's youth. The youth are not interested in their future, they just want to get some money from this gambling for their expenses, and they have started being happy with it. India's invaluable asset, our youth, is getting wasted in it.</t>
  </si>
  <si>
    <t>S 👏 sir please your live start</t>
  </si>
  <si>
    <t>Pta nahi kon jitega lekin hum aapko yaad rakhenge hmesha</t>
  </si>
  <si>
    <t>Dhruv rathee ki lathee barsegi ...who is with dhruv rathee....❤❤❤ mission 100crore❤❤</t>
  </si>
  <si>
    <r>
      <rPr>
        <sz val="11"/>
        <color rgb="FF000000"/>
        <rFont val="Linux Libertine G"/>
      </rPr>
      <t>अंधेर नगरी चौपट राजा टके सेर भाजी टके सेर खाजा</t>
    </r>
    <r>
      <rPr>
        <sz val="11"/>
        <color rgb="FF000000"/>
        <rFont val="Calibri"/>
      </rPr>
      <t>...Yeh hain iss desh ka haal</t>
    </r>
  </si>
  <si>
    <t>Exit poll me india  modi ji thora bahot age piche karke jit jayega evm electron cumisson ki jo he</t>
  </si>
  <si>
    <t>मनोवैज्ञानिक पागलों के लिए होता है जो वोट दे दिए हैं वह तो मोदी ही जीतेगा</t>
  </si>
  <si>
    <t>Har har modi🚩💯# India</t>
  </si>
  <si>
    <t>Congress zindabad zindabad zindabad zindabad zindabad zindabad zindabad zindabad zindabad 💯💯💯💯💯💯💯💯✨🎉🎉</t>
  </si>
  <si>
    <t>Aapko Allah tala salamt rakhhe</t>
  </si>
  <si>
    <t>Soni shots video ha kuki tumhare sath hi dogalibaji kiya h 😂😂abe tumne padha hi kitna h you tube channel chla rhi ho modi ko dogla bolti hu..</t>
  </si>
  <si>
    <t>Modi sarkar me bahut berojgari ho gyi hai is chutiya patrakar ki bhi naukari chali gyi</t>
  </si>
  <si>
    <t>Sal exit poll band karo</t>
  </si>
  <si>
    <t>congratulations raveesh ji .</t>
  </si>
  <si>
    <t>Ha sb drr rhe h jb India m wapus se chori or dange aatankwadi chize bdhegi tb ye sare thande hojayenge  .....ye kejriwal akhilesh yaadv😂</t>
  </si>
  <si>
    <t>वाहा</t>
  </si>
  <si>
    <t>Jai hind sir great journalist ❤️</t>
  </si>
  <si>
    <t>Ravesh ji Aap bhi Natije batayen</t>
  </si>
  <si>
    <t>🙏❣️Jay hind jay bharat ❣️🙏</t>
  </si>
  <si>
    <t>Bharat Hindu aur muslim nhi hindustan h jha sbko ek sman mana jana chahiye 🙏🙏 next PM rahul Gandhi 🙏🙏</t>
  </si>
  <si>
    <t>Right👍</t>
  </si>
  <si>
    <t>Patrakar ho to aap jaisa, nirbhik aur sachchi baat.karnewala.salute hai aapko...</t>
  </si>
  <si>
    <r>
      <rPr>
        <sz val="11"/>
        <color rgb="FF000000"/>
        <rFont val="Linux Libertine G"/>
      </rPr>
      <t>वोटिंग किसी को भी कीजिये</t>
    </r>
    <r>
      <rPr>
        <sz val="11"/>
        <color rgb="FF000000"/>
        <rFont val="Calibri"/>
      </rPr>
      <t xml:space="preserve">... </t>
    </r>
    <r>
      <rPr>
        <sz val="11"/>
        <color rgb="FF000000"/>
        <rFont val="Linux Libertine G"/>
      </rPr>
      <t>जीतेगी बीजेपी</t>
    </r>
    <r>
      <rPr>
        <sz val="11"/>
        <color rgb="FF000000"/>
        <rFont val="Calibri"/>
      </rPr>
      <t xml:space="preserve">... </t>
    </r>
    <r>
      <rPr>
        <sz val="11"/>
        <color rgb="FF000000"/>
        <rFont val="Linux Libertine G"/>
      </rPr>
      <t>सबको पता हैं</t>
    </r>
    <r>
      <rPr>
        <sz val="11"/>
        <color rgb="FF000000"/>
        <rFont val="Calibri"/>
      </rPr>
      <t xml:space="preserve">... </t>
    </r>
    <r>
      <rPr>
        <sz val="11"/>
        <color rgb="FF000000"/>
        <rFont val="Linux Libertine G"/>
      </rPr>
      <t>इसका कारण भी सबको पता हैं 👍🙏</t>
    </r>
  </si>
  <si>
    <t>Godi media kehte ho 
Tm logo ko chamche media keh sakte hai 😂</t>
  </si>
  <si>
    <r>
      <rPr>
        <sz val="11"/>
        <color rgb="FF000000"/>
        <rFont val="Linux Libertine G"/>
      </rPr>
      <t>चुनाव आयोग बिक चुकी हैं सर</t>
    </r>
    <r>
      <rPr>
        <sz val="11"/>
        <color rgb="FF000000"/>
        <rFont val="Calibri"/>
      </rPr>
      <t xml:space="preserve">... </t>
    </r>
    <r>
      <rPr>
        <sz val="11"/>
        <color rgb="FF000000"/>
        <rFont val="Linux Libertine G"/>
      </rPr>
      <t>और पूरा बड़े ऑफिसर बिक चुके हैं बीजेपी के हाथो</t>
    </r>
    <r>
      <rPr>
        <sz val="11"/>
        <color rgb="FF000000"/>
        <rFont val="Calibri"/>
      </rPr>
      <t xml:space="preserve">....... </t>
    </r>
    <r>
      <rPr>
        <sz val="11"/>
        <color rgb="FF000000"/>
        <rFont val="Linux Libertine G"/>
      </rPr>
      <t>जैसे भी जीत हो</t>
    </r>
    <r>
      <rPr>
        <sz val="11"/>
        <color rgb="FF000000"/>
        <rFont val="Calibri"/>
      </rPr>
      <t xml:space="preserve">... </t>
    </r>
    <r>
      <rPr>
        <sz val="11"/>
        <color rgb="FF000000"/>
        <rFont val="Linux Libertine G"/>
      </rPr>
      <t>पर जीतेगी बीजेपी</t>
    </r>
    <r>
      <rPr>
        <sz val="11"/>
        <color rgb="FF000000"/>
        <rFont val="Calibri"/>
      </rPr>
      <t xml:space="preserve">.... 🙏   </t>
    </r>
    <r>
      <rPr>
        <sz val="11"/>
        <color rgb="FF000000"/>
        <rFont val="Linux Libertine G"/>
      </rPr>
      <t>क्यू की हजारों बेईमानी हाथखंडे अपना रहे हैं बीजेपी</t>
    </r>
    <r>
      <rPr>
        <sz val="11"/>
        <color rgb="FF000000"/>
        <rFont val="Calibri"/>
      </rPr>
      <t>.....</t>
    </r>
  </si>
  <si>
    <t>Expected same words from him</t>
  </si>
  <si>
    <t>Mulle teri kyu jal rahi hai 😂😂</t>
  </si>
  <si>
    <t>Har Har Modi</t>
  </si>
  <si>
    <t>2024 modi pm like button</t>
  </si>
  <si>
    <r>
      <rPr>
        <sz val="11"/>
        <color rgb="FF000000"/>
        <rFont val="Linux Libertine G"/>
      </rPr>
      <t>नमस्कार</t>
    </r>
    <r>
      <rPr>
        <sz val="11"/>
        <color rgb="FF000000"/>
        <rFont val="Calibri"/>
      </rPr>
      <t>,</t>
    </r>
    <r>
      <rPr>
        <sz val="11"/>
        <color rgb="FF000000"/>
        <rFont val="Linux Libertine G"/>
      </rPr>
      <t>में बेरोजगार 😂😂😂😂</t>
    </r>
  </si>
  <si>
    <t>Kar Li chaplusi</t>
  </si>
  <si>
    <t>ravish ji main aapko ndtv ke time se follow kar raha hu.. aapki reporting jab NDTV mein nishpaksh hua karti thi.. tabse main aapka fan raha hu.. aapki language ne humesha prabhaavit kiyaa hai.. 
mujhe laga aap youtube par aake nishpaksh rahenge.. lekin aap sirf ek ANTI MODI youtuber banke reh gaye hai..
congress mein aaj ki date mei ek bhi strong leadership nahi hai..
Itni saari gathbandhan waali team banakar sanjay raut kehte hai ki har saal ek pradhanmantri banaynge!!
rahul gandhi kehte hai ki reservation limit ko 50% se bhi zyada leke jaaynge!!
waqf board mein sabse zyada funding hogi aisa kehne waale dilli mein liquour drinking ko mass level pe promote karne waale arvind kejriwaal religion politics karte nazar aa chuke hai..
aisee confused leadership jo jiska koi aim nahi hai.. aap use promote karte nazar aaye..</t>
  </si>
  <si>
    <t>Ab evm hack hoga rabies kukur😂</t>
  </si>
  <si>
    <t>Ab to ghade sab samne aa gaya kyon joote khane ka kaam karta he sakal achi nhi he tere baat to achi kiya kr</t>
  </si>
  <si>
    <t>Modi is best ❤🎉</t>
  </si>
  <si>
    <t>sabse pehle to aap rona band kijiye🤣🤣</t>
  </si>
  <si>
    <t>Only bjp full support 💪🏻❤</t>
  </si>
  <si>
    <t>Sidhu moosewala ka shlok 😂😂😂</t>
  </si>
  <si>
    <t>😂😂😂😂😂😂</t>
  </si>
  <si>
    <t>Ravish ji aap bh ajao kha ho aap</t>
  </si>
  <si>
    <r>
      <rPr>
        <sz val="11"/>
        <color rgb="FF000000"/>
        <rFont val="Calibri"/>
      </rPr>
      <t xml:space="preserve">Modi Re-elected President the constitution of India 3.1 </t>
    </r>
    <r>
      <rPr>
        <sz val="11"/>
        <color rgb="FF000000"/>
        <rFont val="Linux Libertine G"/>
      </rPr>
      <t xml:space="preserve">महत्वपूर्ण घड़ी का बौद्धिक कार्यकाल काशी मथुरै प्रशस्ति </t>
    </r>
    <r>
      <rPr>
        <sz val="11"/>
        <color rgb="FF000000"/>
        <rFont val="Calibri"/>
      </rPr>
      <t xml:space="preserve">xx
</t>
    </r>
    <r>
      <rPr>
        <sz val="11"/>
        <color rgb="FF000000"/>
        <rFont val="Linux Libertine G"/>
      </rPr>
      <t>नमस्ते भा₹त</t>
    </r>
    <r>
      <rPr>
        <sz val="11"/>
        <color rgb="FF000000"/>
        <rFont val="Calibri"/>
      </rPr>
      <t>-</t>
    </r>
    <r>
      <rPr>
        <sz val="11"/>
        <color rgb="FF000000"/>
        <rFont val="Linux Libertine G"/>
      </rPr>
      <t>भा₹ती परिवार</t>
    </r>
    <r>
      <rPr>
        <sz val="11"/>
        <color rgb="FF000000"/>
        <rFont val="Calibri"/>
      </rPr>
      <t>.in</t>
    </r>
  </si>
  <si>
    <t>Gathbandan sarkar ayegi agar bjp ka ghapla nhi kiya to 👍</t>
  </si>
  <si>
    <t>Abhi se .....abhi se dekh dekh ...NDA KI JEET DEKH OR APNA RONA PHIR SE RO.....JAAAHIL PATTALKAAR...😂😂😂😂😂.....KHUD KO NISHPAKSH KEHNE WALE KHAANGRESSI PATTALKAAR CHAMCHE.....JANTA KO AAP MURKH SAMHNAAA BAND KAR DIJIYE😂😂😂..ZEHRILLE SAAANP......</t>
  </si>
  <si>
    <t>सुधर जाओ रविश जी अभी भी वक्त है 🙏</t>
  </si>
  <si>
    <r>
      <rPr>
        <sz val="11"/>
        <color rgb="FF000000"/>
        <rFont val="Linux Libertine G"/>
      </rPr>
      <t>अब्बा मोदी🌶️🌶️🌶️🌶️🌶️🌶️🌶️🌶️🌶️🌶️🌶️🌶️🌶️🌶️🌶️🌶️ अब्बा मोदी ने लगा दिया गुलामों को मिर्ची</t>
    </r>
    <r>
      <rPr>
        <sz val="11"/>
        <color rgb="FF000000"/>
        <rFont val="Calibri"/>
      </rPr>
      <t xml:space="preserve">, </t>
    </r>
    <r>
      <rPr>
        <sz val="11"/>
        <color rgb="FF000000"/>
        <rFont val="Linux Libertine G"/>
      </rPr>
      <t xml:space="preserve">अब्बा हुजूर अब्बा 😂😂😂😂😂
पर मोदी हे तो तुम जेसे </t>
    </r>
    <r>
      <rPr>
        <sz val="11"/>
        <color rgb="FF000000"/>
        <rFont val="Calibri"/>
      </rPr>
      <t xml:space="preserve">youtuber </t>
    </r>
    <r>
      <rPr>
        <sz val="11"/>
        <color rgb="FF000000"/>
        <rFont val="Linux Libertine G"/>
      </rPr>
      <t>मंडली की रोजगार हे</t>
    </r>
    <r>
      <rPr>
        <sz val="11"/>
        <color rgb="FF000000"/>
        <rFont val="Calibri"/>
      </rPr>
      <t xml:space="preserve">, </t>
    </r>
    <r>
      <rPr>
        <sz val="11"/>
        <color rgb="FF000000"/>
        <rFont val="Linux Libertine G"/>
      </rPr>
      <t>मुद्दा हे और मुस्लिम को बेबखुफ़ बनाने की करण भी ले</t>
    </r>
    <r>
      <rPr>
        <sz val="11"/>
        <color rgb="FF000000"/>
        <rFont val="Calibri"/>
      </rPr>
      <t xml:space="preserve">,   </t>
    </r>
    <r>
      <rPr>
        <sz val="11"/>
        <color rgb="FF000000"/>
        <rFont val="Linux Libertine G"/>
      </rPr>
      <t>पर इस बार मुल्ले भी तुम लोगो को बॉयकॉट करेगा</t>
    </r>
  </si>
  <si>
    <t>❤❤❤❤❤❤❤❤❤❤❤❤❤❤❤❤❤❤❤❤❤❤❤❤❤❤❤❤❤❤❤❤❤❤❤❤❤❤❤❤❤❤❤❤❤❤❤❤❤❤</t>
  </si>
  <si>
    <t>https://www.youtube.com/watch?v=Ej8QyjTaIDU</t>
  </si>
  <si>
    <t>Rabbis the gutter man</t>
  </si>
  <si>
    <t>Ravish ji rahul Gandhi 53 saal ke age me v Yuva hai</t>
  </si>
  <si>
    <r>
      <rPr>
        <sz val="11"/>
        <color rgb="FF000000"/>
        <rFont val="Linux Libertine G"/>
      </rPr>
      <t xml:space="preserve">প্রতিটি বাংলাদেশি ভারতের নির্বাচন </t>
    </r>
    <r>
      <rPr>
        <sz val="11"/>
        <color rgb="FF000000"/>
        <rFont val="Calibri"/>
      </rPr>
      <t xml:space="preserve">2024 </t>
    </r>
    <r>
      <rPr>
        <sz val="11"/>
        <color rgb="FF000000"/>
        <rFont val="Linux Libertine G"/>
      </rPr>
      <t xml:space="preserve">ঘনিষ্ঠভাবে পর্যবেক্ষণ করছে। প্রতিটি বাংলাদেশি আশা করে যে এই নির্বাচনে নরেন্দ্র মোদির বিজেপি </t>
    </r>
    <r>
      <rPr>
        <sz val="11"/>
        <color rgb="FF000000"/>
        <rFont val="Calibri"/>
      </rPr>
      <t>+</t>
    </r>
    <r>
      <rPr>
        <sz val="11"/>
        <color rgb="FF000000"/>
        <rFont val="Linux Libertine G"/>
      </rPr>
      <t>আরএসএস সরকার পরাজিত হবে। তবে</t>
    </r>
    <r>
      <rPr>
        <sz val="11"/>
        <color rgb="FF000000"/>
        <rFont val="Calibri"/>
      </rPr>
      <t xml:space="preserve">, </t>
    </r>
    <r>
      <rPr>
        <sz val="11"/>
        <color rgb="FF000000"/>
        <rFont val="Linux Libertine G"/>
      </rPr>
      <t>যদি কোনো কারণে মোদির এনডিএ নির্বাচনে জয়ী হয়</t>
    </r>
    <r>
      <rPr>
        <sz val="11"/>
        <color rgb="FF000000"/>
        <rFont val="Calibri"/>
      </rPr>
      <t xml:space="preserve">, </t>
    </r>
    <r>
      <rPr>
        <sz val="11"/>
        <color rgb="FF000000"/>
        <rFont val="Linux Libertine G"/>
      </rPr>
      <t xml:space="preserve">আমি মনে করি আগামী দিনে ভারত ও বাংলাদেশের সম্পর্ক খারাপ থেকে খারাপের দিকে যাবে। ভারত বয়কট প্রচারাভিযান যা ইতিমধ্যে বাংলাদেশে কার্যকর হয়েছে তা সর্বোচ্চ শিখরে তীব্রতর হবে এবং দুই প্রতিবেশী দেশের মধ্যে দ্বিপাক্ষিক সম্পর্ক ভবিষ্যতে একটি অপরিবর্তনীয় মোড় নেবে। আসুন আশা করি মোদি এবং তার আরএসএস </t>
    </r>
    <r>
      <rPr>
        <sz val="11"/>
        <color rgb="FF000000"/>
        <rFont val="Calibri"/>
      </rPr>
      <t xml:space="preserve">2024 </t>
    </r>
    <r>
      <rPr>
        <sz val="11"/>
        <color rgb="FF000000"/>
        <rFont val="Linux Libertine G"/>
      </rPr>
      <t>সালে ক্ষমতায় ফিরে আসবে না।</t>
    </r>
  </si>
  <si>
    <r>
      <rPr>
        <sz val="11"/>
        <color rgb="FF000000"/>
        <rFont val="Calibri"/>
      </rPr>
      <t xml:space="preserve">Tumhara band bajega baas time start hoo chuka hay deshdrohiyo </t>
    </r>
    <r>
      <rPr>
        <sz val="11"/>
        <color rgb="FF000000"/>
        <rFont val="Linux Libertine G"/>
      </rPr>
      <t>।।</t>
    </r>
  </si>
  <si>
    <r>
      <rPr>
        <sz val="11"/>
        <color rgb="FF000000"/>
        <rFont val="Linux Libertine G"/>
      </rPr>
      <t>जब तक रवीश कुमार</t>
    </r>
    <r>
      <rPr>
        <sz val="11"/>
        <color rgb="FF000000"/>
        <rFont val="Calibri"/>
      </rPr>
      <t xml:space="preserve">, </t>
    </r>
    <r>
      <rPr>
        <sz val="11"/>
        <color rgb="FF000000"/>
        <rFont val="Linux Libertine G"/>
      </rPr>
      <t>ध्रुव राठी</t>
    </r>
    <r>
      <rPr>
        <sz val="11"/>
        <color rgb="FF000000"/>
        <rFont val="Calibri"/>
      </rPr>
      <t xml:space="preserve">, PP </t>
    </r>
    <r>
      <rPr>
        <sz val="11"/>
        <color rgb="FF000000"/>
        <rFont val="Linux Libertine G"/>
      </rPr>
      <t>वाजपेई</t>
    </r>
    <r>
      <rPr>
        <sz val="11"/>
        <color rgb="FF000000"/>
        <rFont val="Calibri"/>
      </rPr>
      <t xml:space="preserve">, </t>
    </r>
    <r>
      <rPr>
        <sz val="11"/>
        <color rgb="FF000000"/>
        <rFont val="Linux Libertine G"/>
      </rPr>
      <t>अजीत अंजुम खुद को पत्रकार कहेंगे तब तक गोदी मीडिया का भी होना उतना ही जरूरी है</t>
    </r>
    <r>
      <rPr>
        <sz val="11"/>
        <color rgb="FF000000"/>
        <rFont val="Calibri"/>
      </rPr>
      <t xml:space="preserve">, </t>
    </r>
    <r>
      <rPr>
        <sz val="11"/>
        <color rgb="FF000000"/>
        <rFont val="Linux Libertine G"/>
      </rPr>
      <t>जितना चाटुकार पत्रकारों को।</t>
    </r>
  </si>
  <si>
    <t>Abhi exit poll farzi, iske bad kahenge EVM farzi</t>
  </si>
  <si>
    <t>Jai Congress</t>
  </si>
  <si>
    <t>@SoniShorts, Modi ka Konsa Niti dogli lagi aapko hame bhi explain Karen madam #Agendadhari !!</t>
  </si>
  <si>
    <t>Jay shree Ram Ram Ram Ram Ram Ram Ram Ram Ram Ram Ram Ram Ram Ram Ram Ram Ram Ram Ram Ram Ram Ram Ram Ram Ram Ram</t>
  </si>
  <si>
    <t>😂😂😂😂</t>
  </si>
  <si>
    <t>Pappu l ka chamcha</t>
  </si>
  <si>
    <t>Congress jindabad</t>
  </si>
  <si>
    <t>Rona chalu ho gya Iska 😂</t>
  </si>
  <si>
    <t>Today ravish ji will play evm hack recording on hi channel i m waiting  
EVM HACK HO GAYA MENE HELP KIA H HACK KRNE ME</t>
  </si>
  <si>
    <t>Indian media is 160 out of 180 in global
Last benchers k bare m kya k h na</t>
  </si>
  <si>
    <r>
      <rPr>
        <sz val="11"/>
        <color rgb="FF000000"/>
        <rFont val="Linux Libertine G"/>
      </rPr>
      <t>अभी एग्जिट पोल पर थोडासा रो लेना</t>
    </r>
    <r>
      <rPr>
        <sz val="11"/>
        <color rgb="FF000000"/>
        <rFont val="Calibri"/>
      </rPr>
      <t>.....</t>
    </r>
    <r>
      <rPr>
        <sz val="11"/>
        <color rgb="FF000000"/>
        <rFont val="Linux Libertine G"/>
      </rPr>
      <t>बाद मैं ईवीएम पर भी जी भरकर रो लेना</t>
    </r>
    <r>
      <rPr>
        <sz val="11"/>
        <color rgb="FF000000"/>
        <rFont val="Calibri"/>
      </rPr>
      <t>.....😂😂😂</t>
    </r>
  </si>
  <si>
    <r>
      <rPr>
        <sz val="11"/>
        <color rgb="FF000000"/>
        <rFont val="Linux Libertine G"/>
      </rPr>
      <t xml:space="preserve">इसकी गांड मे आग लगा हुआ </t>
    </r>
    <r>
      <rPr>
        <sz val="11"/>
        <color rgb="FF000000"/>
        <rFont val="Calibri"/>
      </rPr>
      <t>hai</t>
    </r>
  </si>
  <si>
    <t>Rahulji Zindabad</t>
  </si>
  <si>
    <t>तू कब तक सुधरेगा</t>
  </si>
  <si>
    <t>Duffer</t>
  </si>
  <si>
    <t>Rotadu ravish</t>
  </si>
  <si>
    <t>Sidhu moose wale ko kon kon janta hai 😢😢</t>
  </si>
  <si>
    <t>Bengal mein jail mein dala gya to mtlb Mamta didi ne dala na yaar kitna dogla h ye aadmi upar se bol rha h 2019 mein Andhra mein hua Issey clear h ki ye SB Indi Alliance kr rhi h</t>
  </si>
  <si>
    <t>thodi DER me ye bhi Bata dijiyega kal se kis² bato pr matha pityga 🙆</t>
  </si>
  <si>
    <t>Evm ka rona start ho gaya inka</t>
  </si>
  <si>
    <t>Tatti kumar😂😂</t>
  </si>
  <si>
    <t>Waack thooo😂😂</t>
  </si>
  <si>
    <t>Chutie ki aakhri 24 ghante😂😂😂</t>
  </si>
  <si>
    <t>Gobar kumar😂😂</t>
  </si>
  <si>
    <t>Ravish kumar is slowly becoming Rubbish kumar... 
Aaj Indi Alliance khatam, 
Ab kal se kya karoge bhai... ?? 😊</t>
  </si>
  <si>
    <t>Apka chehra bta rha h result kya ayega</t>
  </si>
  <si>
    <t>आप तो निष्पक्स की बात कर रहे हो तो आप तो बिलकुल विपक्ष की फेवर मे बाते कर रहे हो ये आप अपना दोगलापन बंध करिये जनता आपको कभी भी माफ़ नई करेंगी याद रखियेगा आने वाला समय आपको जवाब जरूर देगा जय श्री राम 🙏🏻</t>
  </si>
  <si>
    <t>घण्टा ले लो ।</t>
  </si>
  <si>
    <t>Hah😂😂😂😂😂 😂😂</t>
  </si>
  <si>
    <t>इटली की तैयारी कर लो बे ।।</t>
  </si>
  <si>
    <t>Jab Tak Desh me evm h tab tak bjp ko koi nhi peeche kar sakta - ayega to Modi hi</t>
  </si>
  <si>
    <t>Only bjp</t>
  </si>
  <si>
    <t>Sir bhut Bara khel hogaya hai
Sare news channel Paisa lekar kaam karahe</t>
  </si>
  <si>
    <t>Dogla patrkar😂</t>
  </si>
  <si>
    <t>Tu to bathroom m news padne wala tha modi ne platform de Diya nihi na</t>
  </si>
  <si>
    <t>Pappu can't dance sala😂</t>
  </si>
  <si>
    <t>bus 3 hour more tu bolne layak ni rhega.</t>
  </si>
  <si>
    <t>🤣😂ye bs khilaf rehta h... result k baad hasne aana is pr</t>
  </si>
  <si>
    <t>Ghgfsdvkklncdaq</t>
  </si>
  <si>
    <t>Exit Poll - Part 3 coming 8PM tonight</t>
  </si>
  <si>
    <r>
      <rPr>
        <sz val="11"/>
        <color rgb="FF000000"/>
        <rFont val="Calibri"/>
      </rPr>
      <t xml:space="preserve">Chutiya bolte kyo nhi ho sidha sidha ki tera ab kuchh </t>
    </r>
    <r>
      <rPr>
        <sz val="11"/>
        <color rgb="FF000000"/>
        <rFont val="Linux Libertine G"/>
      </rPr>
      <t xml:space="preserve">होने </t>
    </r>
    <r>
      <rPr>
        <sz val="11"/>
        <color rgb="FF000000"/>
        <rFont val="Calibri"/>
      </rPr>
      <t>wala nhi h</t>
    </r>
  </si>
  <si>
    <t>Are dalal chatukar Modi aa rhe hain</t>
  </si>
  <si>
    <t>Result aaega sbka muh band ho jaega 😂</t>
  </si>
  <si>
    <t>5 saal or jlne vaali h</t>
  </si>
  <si>
    <t>Iss bhdwe ko log neutral bolte hai 😂</t>
  </si>
  <si>
    <t>Sir i really didn't see you video before ; and will never want to see again .Go use washroom to release you poop it's YouTube you are in wrong place.A ILLOGICAL BULLSEET</t>
  </si>
  <si>
    <r>
      <rPr>
        <sz val="11"/>
        <color rgb="FF000000"/>
        <rFont val="Linux Libertine G"/>
      </rPr>
      <t>अबे तू अब बाल मुंडवा ले बेवड़े</t>
    </r>
    <r>
      <rPr>
        <sz val="11"/>
        <color rgb="FF000000"/>
        <rFont val="Calibri"/>
      </rPr>
      <t xml:space="preserve">, </t>
    </r>
    <r>
      <rPr>
        <sz val="11"/>
        <color rgb="FF000000"/>
        <rFont val="Linux Libertine G"/>
      </rPr>
      <t xml:space="preserve">अब कहेगा </t>
    </r>
    <r>
      <rPr>
        <sz val="11"/>
        <color rgb="FF000000"/>
        <rFont val="Calibri"/>
      </rPr>
      <t xml:space="preserve">evm </t>
    </r>
    <r>
      <rPr>
        <sz val="11"/>
        <color rgb="FF000000"/>
        <rFont val="Linux Libertine G"/>
      </rPr>
      <t>में गड़बड़ है 😂😂😂</t>
    </r>
  </si>
  <si>
    <t>Modi hi ayenge tu Rahul ka chhat ravish Kumar 😂</t>
  </si>
  <si>
    <t>Woo lok e godi or app ho Congress ka cupnewala 😂😂</t>
  </si>
  <si>
    <t>Ravish is rabish kutta congess ka😂😂😂😂</t>
  </si>
  <si>
    <t>देशद्रोहियों की फटी पड़ी है
मोदी जी से</t>
  </si>
  <si>
    <t>Main abhi 7:20 am dt:04/06/2024 ko tumahar bisleshon dekhrahu ho sakta Hain adhaghanta bad tum a video dlt.kar sakta.</t>
  </si>
  <si>
    <t>Sir Aaj 4 June h plz live aa jau</t>
  </si>
  <si>
    <t>Ro mat</t>
  </si>
  <si>
    <t>Result ke din ab rona mat</t>
  </si>
  <si>
    <t>As a bangali i can assure bjp will win in Bengal .</t>
  </si>
  <si>
    <r>
      <rPr>
        <sz val="11"/>
        <color rgb="FF000000"/>
        <rFont val="Calibri"/>
      </rPr>
      <t xml:space="preserve">Kon </t>
    </r>
    <r>
      <rPr>
        <sz val="11"/>
        <color rgb="FF000000"/>
        <rFont val="Linux Libertine G"/>
      </rPr>
      <t>दिन रविश हमसे जूता खायेगा</t>
    </r>
  </si>
  <si>
    <r>
      <rPr>
        <sz val="11"/>
        <color rgb="FF000000"/>
        <rFont val="Calibri"/>
      </rPr>
      <t xml:space="preserve">modi ayega ye to confirm hai. But iska kitna fata hua hai beta tum iss bar jail me </t>
    </r>
    <r>
      <rPr>
        <sz val="11"/>
        <color rgb="FF000000"/>
        <rFont val="Linux Libertine G"/>
      </rPr>
      <t>रहोगे</t>
    </r>
  </si>
  <si>
    <t>Thanks sir</t>
  </si>
  <si>
    <t>Only yr best news❤❤❤</t>
  </si>
  <si>
    <t>Kejriwal khud farzi hai</t>
  </si>
  <si>
    <t>गोदी मोदी मीडिया जनता को गुमराह कर रहे हे जुठे एक्जिट पोल बता रहे हे ताकी इवीएम सेटिंग का शक ना हो</t>
  </si>
  <si>
    <t>Badaduwa lge BJP ko haaar jayen</t>
  </si>
  <si>
    <t>Aaj ..bol tu ..ravish ...Teri mmi 😂</t>
  </si>
  <si>
    <t>EXMUSLIM SAHIL OFFICIAL YOUTUBE CHANNEL, EXMUSLIM SAMEER YOUTUB, EXMUSLIM ADAMSEEKER URDU YOUTUBE CHANNEL, EXMUSLIM NABIASLI YOUTUBE CHANNEL, EXMUSLIM ZAFAR HERETIC YOUTUBE channel, EXMUSLIM QUARANWALA</t>
  </si>
  <si>
    <t>EXMUSLIM SAHIL OFFICIAL backup YOUTUBE , EXMUSLIM SAMEER YOUTUB, EXMUSLIM ADAMSEEKER URDU YOUTUBE CHANNEL, EXMUSLIM NABIASLI YOUTUBE CHANNEL, EXMUSLIM ZAFAR HERETIC YOUTUBE channel, EXMUSLIM QUARANWALA</t>
  </si>
  <si>
    <t>Ravish Kumar patrakarita par ek kalank</t>
  </si>
  <si>
    <t>Hm 7wa.charn vote saicle . Akhilesh Yadav ko..Congress vijyi ho 🙏🙏</t>
  </si>
  <si>
    <t>Kalank</t>
  </si>
  <si>
    <t>Chamche 😂😂🤣🤣🤣</t>
  </si>
  <si>
    <r>
      <rPr>
        <sz val="11"/>
        <color rgb="FF000000"/>
        <rFont val="Calibri"/>
      </rPr>
      <t xml:space="preserve">India </t>
    </r>
    <r>
      <rPr>
        <sz val="11"/>
        <color rgb="FF000000"/>
        <rFont val="Linux Libertine G"/>
      </rPr>
      <t>गठबंधन</t>
    </r>
  </si>
  <si>
    <r>
      <rPr>
        <sz val="11"/>
        <color rgb="FF000000"/>
        <rFont val="Calibri"/>
      </rPr>
      <t xml:space="preserve">Tuesday </t>
    </r>
    <r>
      <rPr>
        <sz val="11"/>
        <color rgb="FF000000"/>
        <rFont val="Linux Libertine G"/>
      </rPr>
      <t>को इस दल्ले की सूरत देखने लायक है</t>
    </r>
    <r>
      <rPr>
        <sz val="11"/>
        <color rgb="FF000000"/>
        <rFont val="Calibri"/>
      </rPr>
      <t xml:space="preserve">..😂😂😂😂😂
</t>
    </r>
    <r>
      <rPr>
        <sz val="11"/>
        <color rgb="FF000000"/>
        <rFont val="Linux Libertine G"/>
      </rPr>
      <t>अपनी मालकिन बारवाली की हार को पचा नहीं पाएगा</t>
    </r>
    <r>
      <rPr>
        <sz val="11"/>
        <color rgb="FF000000"/>
        <rFont val="Calibri"/>
      </rPr>
      <t>..</t>
    </r>
  </si>
  <si>
    <t>मोदी जी की लुंगी उतार दी जाएगी 👍</t>
  </si>
  <si>
    <t>Ruk ja cutiye tu kya kar raha hai sab godi media hai tu kya pappu media hai</t>
  </si>
  <si>
    <t>Kitna v gaar ragar lo aayega to modi hi ab phir 5 saal koste raho</t>
  </si>
  <si>
    <t>Modi ji speech to achha se dijiye</t>
  </si>
  <si>
    <t>Ravi sar pranam good news</t>
  </si>
  <si>
    <t>गोदी मीडिया का एजेंडा है</t>
  </si>
  <si>
    <t>Bjp mana chuki hai aap kab banayenge</t>
  </si>
  <si>
    <t>Kahan se ye gawhar kahani late ho</t>
  </si>
  <si>
    <t>BJP lover ❤</t>
  </si>
  <si>
    <t>Yuwa neta😂😂😂😂</t>
  </si>
  <si>
    <t>India alliance ka pm kon hoga😅😅😅😅</t>
  </si>
  <si>
    <t>Ab EVM hack ka randi Rona start hoga kuch der m 😂😂😂</t>
  </si>
  <si>
    <t>Kuch bhi 😅😅😅😅</t>
  </si>
  <si>
    <t>Who win🎉</t>
  </si>
  <si>
    <t>Cheating krne ki taiyari m h, BJP wale</t>
  </si>
  <si>
    <t>Ye bokhla gya hai</t>
  </si>
  <si>
    <t>😂😂😂😂😂 Bhai kab sudhrega ?</t>
  </si>
  <si>
    <t>Exit poll se jyaada seat aane wali hai BJP ko ❤❤❤❤❤❤5 hours baad sab saaf ho jaega fir aana aur bolna fir</t>
  </si>
  <si>
    <t>Awww le le le 
Jal raha hai shayad kisi ka
😂😂😂😂😂
Aayenge toh Modiji hi❤</t>
  </si>
  <si>
    <t>Tu to aise hi Mar jayega, chaplusi krte krte</t>
  </si>
  <si>
    <t>Bhai
Tu ultimate hai ..
Chatukarita koi aap say seekha...</t>
  </si>
  <si>
    <t>सिंहासन की करो तैयारी
देशद्रोहियों की आयी रोने की बारी
क्रमशः वही रंडी रोना 
सबसे पहले प्रचार की विपक्ष जीत रहा है और जब पता है कि अब कुछ घंटे मैंसच सामने आने वाला है तो ठीकरा इवीएम पे फोड दो हर बार की तरह 😂 बेशर्मी के बादशाह हैं आप</t>
  </si>
  <si>
    <t>400 par hoga tabish ka tabiyat bigdegi or wo Ranchi hospital jayega</t>
  </si>
  <si>
    <t>Godi patrakar</t>
  </si>
  <si>
    <t>CHL Rona start kr de😂😂😂</t>
  </si>
  <si>
    <t>Dusre ko godi media bolta h salA😂😂😂😂😂😂😂😂</t>
  </si>
  <si>
    <t>BJP sarkaar ❤❤🎉🎉😅😅</t>
  </si>
  <si>
    <t>https://youtu.be/nItmn-c0P2Q?si=cWEHl20ZZZOL19aH</t>
  </si>
  <si>
    <t>Rahul ka chamcha Lavish tumar😂</t>
  </si>
  <si>
    <t>Jala hua aadmi</t>
  </si>
  <si>
    <t>Ravish kumar Gandi Rajniti krta hi 
Jaise bkk bkk indi wale kar rhe hi waise hi Ravish bkk bkka rha hi Lol</t>
  </si>
  <si>
    <t>तू अपनी ही धुन में है 😂😂
जय श्री राम 🚩</t>
  </si>
  <si>
    <t>Fake</t>
  </si>
  <si>
    <t>Ravish dalit virodhi hai Congress support karta hai BSP BSP BSP BSP BSP BSP BSP BSP BSP BSP BSP BSP BSP BSP BSP BSP BSP BSP BSP jindavad</t>
  </si>
  <si>
    <t>Abe chapganju konsa 33 show kr raha h 
Jo agency jari krti h vo dekhe
Dr ke mare math ke number hi bhull gye 😂</t>
  </si>
  <si>
    <r>
      <rPr>
        <sz val="11"/>
        <color rgb="FF000000"/>
        <rFont val="Linux Libertine G"/>
      </rPr>
      <t>तुम्हारी फटेगी गान</t>
    </r>
    <r>
      <rPr>
        <sz val="11"/>
        <color rgb="FF000000"/>
        <rFont val="Calibri"/>
      </rPr>
      <t>*</t>
    </r>
    <r>
      <rPr>
        <sz val="11"/>
        <color rgb="FF000000"/>
        <rFont val="Linux Libertine G"/>
      </rPr>
      <t>ड हम हिन्दुओं की बढ़ेगी आन बान शान</t>
    </r>
  </si>
  <si>
    <t>Mera naam bhi list se hatwaya gaya</t>
  </si>
  <si>
    <t>रविश का पेट में दर्द होना वाजिब है
केजरी के सर में बी दर्द</t>
  </si>
  <si>
    <r>
      <rPr>
        <sz val="11"/>
        <color rgb="FF000000"/>
        <rFont val="Linux Libertine G"/>
      </rPr>
      <t>तुम्हारी फटेगी गान</t>
    </r>
    <r>
      <rPr>
        <sz val="11"/>
        <color rgb="FF000000"/>
        <rFont val="Calibri"/>
      </rPr>
      <t>*</t>
    </r>
    <r>
      <rPr>
        <sz val="11"/>
        <color rgb="FF000000"/>
        <rFont val="Linux Libertine G"/>
      </rPr>
      <t xml:space="preserve">ड </t>
    </r>
    <r>
      <rPr>
        <sz val="11"/>
        <color rgb="FF000000"/>
        <rFont val="Calibri"/>
      </rPr>
      <t xml:space="preserve">4 </t>
    </r>
    <r>
      <rPr>
        <sz val="11"/>
        <color rgb="FF000000"/>
        <rFont val="Linux Libertine G"/>
      </rPr>
      <t>तारीख को।
अब तुम पेले जाओगे बे बेशरम</t>
    </r>
  </si>
  <si>
    <t>Yeh insaan , INDIA leaders se zada mansik dawao mai hai. You are no different from other news channels.</t>
  </si>
  <si>
    <t>रवीश कुमार जी आप पत्रकार कम लेकिन इंडी गठबंधन के एजेंट ज्यादा  लग  रहे हैं।</t>
  </si>
  <si>
    <t>Daar ka mahol 😂😂😂😂
Intolerance 😂😂😂😂
EVM hack 😂😂😂😂
App dhyanna ho pravu 🙏🙏🙏🙏</t>
  </si>
  <si>
    <t>Next PM Arvind Kejriwal</t>
  </si>
  <si>
    <t>One sided</t>
  </si>
  <si>
    <t>इस झाड़ू छाप से बड़ा फर्जी तो कोई है ही नहीं।</t>
  </si>
  <si>
    <t>Esi tarah lage raho,
Tumara dana pani 
Modi birodhi log chalate rahenge😅😅😅😅😅</t>
  </si>
  <si>
    <t>Is ke hisab se Congress Jeet gayi hai.......congressi chamcha</t>
  </si>
  <si>
    <t>Is boss di wale ko tummy mein bahut pain hota hai</t>
  </si>
  <si>
    <t>Murky hai ye....</t>
  </si>
  <si>
    <t>Agar hum jite to EVM sehi hai....... But BJP jite to EVM farzi....😂😂😂😂</t>
  </si>
  <si>
    <t>जय भगवा विजयी भगवा</t>
  </si>
  <si>
    <t>पप्पू और पप्पू के चम्मचों का कुछ नहीं हो सकता है।</t>
  </si>
  <si>
    <t>Kejriwal / khujliwal pura ka pura farzi hai</t>
  </si>
  <si>
    <t>Rahul Gandhi isko kis angle sa yuva nazar aa raha hai</t>
  </si>
  <si>
    <t>Today is the Result..let's see what happens</t>
  </si>
  <si>
    <t>Chup pe chorte - leftist</t>
  </si>
  <si>
    <t>German shepherd ka chacha rabies Kumar 😅😅😅</t>
  </si>
  <si>
    <t>Yeh kud bi pharji hai.33ur25 me antar nahi samaj sake media person.</t>
  </si>
  <si>
    <t>Dar ka mahol😂😅 nai hai chutiya, burnol ka demand jyada hai..😅</t>
  </si>
  <si>
    <t>Good job sir</t>
  </si>
  <si>
    <t>Jahilo ka sarvest patrakar 😊😅</t>
  </si>
  <si>
    <t>मालिक्कार्जून खडगे नये प्रधानमंत्री 💐💐💐😝😝😝🥰🥰</t>
  </si>
  <si>
    <t>Aj to tu Burnol lagake, phirse randirona suru krega..😂😅</t>
  </si>
  <si>
    <t>Suno RavishKhan Tum Munh fadte Rah jaega</t>
  </si>
  <si>
    <t>Ye congress ka chamcha hai</t>
  </si>
  <si>
    <t>Modi media poll fantasy goal😂</t>
  </si>
  <si>
    <t>#arrestexmuslimsameer please ravish sir iske upar ap jaldi vedio banaw quran ki beadbi ki gai he</t>
  </si>
  <si>
    <r>
      <rPr>
        <sz val="11"/>
        <color rgb="FF000000"/>
        <rFont val="Linux Libertine G"/>
      </rPr>
      <t xml:space="preserve">अच्छा रवीश सर ये बताओ अप सरकार </t>
    </r>
    <r>
      <rPr>
        <sz val="11"/>
        <color rgb="FF000000"/>
        <rFont val="Calibri"/>
      </rPr>
      <t xml:space="preserve">congress </t>
    </r>
    <r>
      <rPr>
        <sz val="11"/>
        <color rgb="FF000000"/>
        <rFont val="Linux Libertine G"/>
      </rPr>
      <t xml:space="preserve">की पहली थी </t>
    </r>
    <r>
      <rPr>
        <sz val="11"/>
        <color rgb="FF000000"/>
        <rFont val="Calibri"/>
      </rPr>
      <t xml:space="preserve">10 </t>
    </r>
    <r>
      <rPr>
        <sz val="11"/>
        <color rgb="FF000000"/>
        <rFont val="Linux Libertine G"/>
      </rPr>
      <t xml:space="preserve">साल 
तो हमे ये बताओ की </t>
    </r>
    <r>
      <rPr>
        <sz val="11"/>
        <color rgb="FF000000"/>
        <rFont val="Calibri"/>
      </rPr>
      <t xml:space="preserve">kyu nahi </t>
    </r>
    <r>
      <rPr>
        <sz val="11"/>
        <color rgb="FF000000"/>
        <rFont val="Linux Libertine G"/>
      </rPr>
      <t xml:space="preserve">उनकी सरकार में स्वच्छ भारत का अभियान आया जाके के रेलवे प्लेटफॉर्म देख लो
क्यू </t>
    </r>
    <r>
      <rPr>
        <sz val="11"/>
        <color rgb="FF000000"/>
        <rFont val="Calibri"/>
      </rPr>
      <t xml:space="preserve">nhi pahle </t>
    </r>
    <r>
      <rPr>
        <sz val="11"/>
        <color rgb="FF000000"/>
        <rFont val="Linux Libertine G"/>
      </rPr>
      <t xml:space="preserve">रोड बन गए
क्यू नहीं पहले हर घर शौचाले बन गया 
क्यू नहीं आयुष्मान कार्ड आया
क्यू नहीं राममंदिर बना 
क्यू नहीं उन्ही के टाइम से हर </t>
    </r>
    <r>
      <rPr>
        <sz val="11"/>
        <color rgb="FF000000"/>
        <rFont val="Calibri"/>
      </rPr>
      <t xml:space="preserve">district medical College </t>
    </r>
    <r>
      <rPr>
        <sz val="11"/>
        <color rgb="FF000000"/>
        <rFont val="Linux Libertine G"/>
      </rPr>
      <t xml:space="preserve">आया
क्यू </t>
    </r>
    <r>
      <rPr>
        <sz val="11"/>
        <color rgb="FF000000"/>
        <rFont val="Calibri"/>
      </rPr>
      <t xml:space="preserve">nhi </t>
    </r>
    <r>
      <rPr>
        <sz val="11"/>
        <color rgb="FF000000"/>
        <rFont val="Linux Libertine G"/>
      </rPr>
      <t xml:space="preserve">हर घर सिलेंडर आया 
क्यू </t>
    </r>
    <r>
      <rPr>
        <sz val="11"/>
        <color rgb="FF000000"/>
        <rFont val="Calibri"/>
      </rPr>
      <t xml:space="preserve">nhi </t>
    </r>
    <r>
      <rPr>
        <sz val="11"/>
        <color rgb="FF000000"/>
        <rFont val="Linux Libertine G"/>
      </rPr>
      <t xml:space="preserve">हर घर आवास आया बताओ आप 
क्यू </t>
    </r>
    <r>
      <rPr>
        <sz val="11"/>
        <color rgb="FF000000"/>
        <rFont val="Calibri"/>
      </rPr>
      <t xml:space="preserve">nhi 370 hta 
</t>
    </r>
    <r>
      <rPr>
        <sz val="11"/>
        <color rgb="FF000000"/>
        <rFont val="Linux Libertine G"/>
      </rPr>
      <t xml:space="preserve">बताओ आप यार हमेसा नेगेटिव ही नही दो सोचते पॉजिटिव </t>
    </r>
    <r>
      <rPr>
        <sz val="11"/>
        <color rgb="FF000000"/>
        <rFont val="Calibri"/>
      </rPr>
      <t xml:space="preserve">v </t>
    </r>
    <r>
      <rPr>
        <sz val="11"/>
        <color rgb="FF000000"/>
        <rFont val="Linux Libertine G"/>
      </rPr>
      <t xml:space="preserve">सोच लिया करो आप ।। 
और थी </t>
    </r>
    <r>
      <rPr>
        <sz val="11"/>
        <color rgb="FF000000"/>
        <rFont val="Calibri"/>
      </rPr>
      <t xml:space="preserve">bat </t>
    </r>
    <r>
      <rPr>
        <sz val="11"/>
        <color rgb="FF000000"/>
        <rFont val="Linux Libertine G"/>
      </rPr>
      <t xml:space="preserve">रोजगार की तो आपको बता दे वैकेंसी अभी </t>
    </r>
    <r>
      <rPr>
        <sz val="11"/>
        <color rgb="FF000000"/>
        <rFont val="Calibri"/>
      </rPr>
      <t xml:space="preserve">v a </t>
    </r>
    <r>
      <rPr>
        <sz val="11"/>
        <color rgb="FF000000"/>
        <rFont val="Linux Libertine G"/>
      </rPr>
      <t xml:space="preserve">रही हैं पर थोड़ा कम है और बेरोजगार का बड़ा मुद्दा जनसंख्या हैं
और रही बात भ्रष्टाचार की तो ओ कांग्रेस सरकार में </t>
    </r>
    <r>
      <rPr>
        <sz val="11"/>
        <color rgb="FF000000"/>
        <rFont val="Calibri"/>
      </rPr>
      <t xml:space="preserve">v </t>
    </r>
    <r>
      <rPr>
        <sz val="11"/>
        <color rgb="FF000000"/>
        <rFont val="Linux Libertine G"/>
      </rPr>
      <t xml:space="preserve">थी और अभी भी हैं </t>
    </r>
    <r>
      <rPr>
        <sz val="11"/>
        <color rgb="FF000000"/>
        <rFont val="Calibri"/>
      </rPr>
      <t xml:space="preserve">o </t>
    </r>
    <r>
      <rPr>
        <sz val="11"/>
        <color rgb="FF000000"/>
        <rFont val="Linux Libertine G"/>
      </rPr>
      <t>उनके खुद कि सोच पर डिपेंड है 
अप तो न्यूज एंकर हैं जानते ही होंगे।</t>
    </r>
  </si>
  <si>
    <t>Agar koi galt hua to aandolan hona taye.</t>
  </si>
  <si>
    <t>Congresh ke pagal midiya</t>
  </si>
  <si>
    <t>Pura Hindustan cha rahah hi ki sharka change ho tab log andaja laga sakte hi</t>
  </si>
  <si>
    <t>We need change ,education and bureaucratic reforms are a must</t>
  </si>
  <si>
    <t>अरे केजरीवाल तूने तो गुजरात में भी लिख कर दिया था क्या हुआ</t>
  </si>
  <si>
    <t>Congress ruined india and did nothing for it</t>
  </si>
  <si>
    <t>Ravish ji julab ki dava manga lo..kyuki aayega to.modi hi😊</t>
  </si>
  <si>
    <t>Hawa hawa me pappu ko baat karna aacha lagata hai 😂😂😂😂</t>
  </si>
  <si>
    <t>नमस्कार रेबीज़ खान 😅</t>
  </si>
  <si>
    <t>khabis kumar tum anti india ho</t>
  </si>
  <si>
    <t>Tu hi bta de Tera real exit poll kya hai... Exit poll se bhi darte ho tum log😂😂😂</t>
  </si>
  <si>
    <t>Ya to Rahul midia ha</t>
  </si>
  <si>
    <t>Bhai 4 June ko video ayegi koi</t>
  </si>
  <si>
    <t>400 par hai es bar</t>
  </si>
  <si>
    <t>विश 😂</t>
  </si>
  <si>
    <r>
      <rPr>
        <sz val="11"/>
        <color rgb="FF000000"/>
        <rFont val="Linux Libertine G"/>
      </rPr>
      <t>हार्ट अटैक ना आ जाये तुम्हें</t>
    </r>
    <r>
      <rPr>
        <sz val="11"/>
        <color rgb="FF000000"/>
        <rFont val="Calibri"/>
      </rPr>
      <t xml:space="preserve">, </t>
    </r>
    <r>
      <rPr>
        <sz val="11"/>
        <color rgb="FF000000"/>
        <rFont val="Linux Libertine G"/>
      </rPr>
      <t>कौवे</t>
    </r>
  </si>
  <si>
    <t>Bhai AJ b video bnaye pls</t>
  </si>
  <si>
    <t>Sabse bada farji Kejriwal</t>
  </si>
  <si>
    <t>Aayega to modi hi❤❤❤❤</t>
  </si>
  <si>
    <r>
      <rPr>
        <sz val="11"/>
        <color rgb="FF000000"/>
        <rFont val="Linux Libertine G"/>
      </rPr>
      <t xml:space="preserve">आज ये न्यूज़ पेपर एक्जिट पोल बीजेपी के पक्ष में </t>
    </r>
    <r>
      <rPr>
        <sz val="11"/>
        <color rgb="FF000000"/>
        <rFont val="Calibri"/>
      </rPr>
      <t xml:space="preserve">a </t>
    </r>
    <r>
      <rPr>
        <sz val="11"/>
        <color rgb="FF000000"/>
        <rFont val="Linux Libertine G"/>
      </rPr>
      <t>रही हैं तो तुम लोगो को बहुत तकलीफ है नही तो इनका ही न्यूज क्लिप दिखा कर फैक्ट चेक कराते हो</t>
    </r>
  </si>
  <si>
    <t>🤣🤣🤣🤣🤣 abbey tu jaake firse andhere room mein baith ja... aaj tera mooh dekhne layak nai hoga...rubbish kumar</t>
  </si>
  <si>
    <t>Sidhu moosewala 🙏</t>
  </si>
  <si>
    <r>
      <rPr>
        <sz val="11"/>
        <color rgb="FF000000"/>
        <rFont val="Linux Libertine G"/>
      </rPr>
      <t>नमस्कार में मोदी का अंध विरोधी रवीश कुमार</t>
    </r>
    <r>
      <rPr>
        <sz val="11"/>
        <color rgb="FF000000"/>
        <rFont val="Calibri"/>
      </rPr>
      <t xml:space="preserve">, </t>
    </r>
    <r>
      <rPr>
        <sz val="11"/>
        <color rgb="FF000000"/>
        <rFont val="Linux Libertine G"/>
      </rPr>
      <t>ह ह ह ह ह आयेगा तो मोदी ही</t>
    </r>
  </si>
  <si>
    <t>India</t>
  </si>
  <si>
    <t>Rahul Gandhi</t>
  </si>
  <si>
    <t>Ab tera kya exit poll h congress ko 400 seat aayegi 😂😂😂😂</t>
  </si>
  <si>
    <t>295</t>
  </si>
  <si>
    <t>Only ✋🙌🙌🙌🖐️🙌🖐️🖐️🙌🙌🖐️</t>
  </si>
  <si>
    <t>Tuto gayo 😂😂😂😂😂😂😂</t>
  </si>
  <si>
    <t>Abe chutiye patrakar lagi mirchi congress ke chatukar😅😅😅😅 ravish</t>
  </si>
  <si>
    <t>Youtube channel bhi band hoga tera</t>
  </si>
  <si>
    <t>Are you that stupid? I know people hate modi but till this extent</t>
  </si>
  <si>
    <t>1 june ko voting tha or exit poll dikhane mtlb tha ki public ke ummido ko todna or isse public bhi NDA ko voting krne lage</t>
  </si>
  <si>
    <t>पहला सवाल एग्जिट पोल पार्टी करवाती है बेवकूफी वाला भाषण केजरी इस पर बोलो</t>
  </si>
  <si>
    <t>😂Metldown would be crazy 😂</t>
  </si>
  <si>
    <t>आप निस्पछ नहीं बोलते हो</t>
  </si>
  <si>
    <t>Ravish bechare ka sakal dekh k bda dukh ho rha h😂😂😂😂😂😂😂😂😂😂😂😂</t>
  </si>
  <si>
    <t>Mashallaha</t>
  </si>
  <si>
    <t>1 june 4 june ka to baat hi nai rha na bhaiya ji.... 2029 ya fir 2047 tk ka modi ji bolen h ...
are jb dukaane bnd ho gya h bhaiya ji to ab kya hi anchoring kr rhe h....Ramayan dekhiye ab...hum logo ne corona kal me dekh liya tha..modi ji ki kripa se....aap to uho time na dekh paae the.....</t>
  </si>
  <si>
    <t>sirji just to oppose bjp dont support others....respect u for unbiased journalism....plss maintain.....</t>
  </si>
  <si>
    <t>❤❤❤❤❤</t>
  </si>
  <si>
    <t>all theives seated in round table. wah wah</t>
  </si>
  <si>
    <t>Bengal mai 1 bhi seat BJP to nahi payega,T.M.C. , Congress and CPI (M)  seat payega</t>
  </si>
  <si>
    <t>कल सब पता चल जाएग😅</t>
  </si>
  <si>
    <t>Burnol ki shortage hone wali hai aaj ,, jldi jakr kharide aap bhi😜</t>
  </si>
  <si>
    <t>Rubbish Kumar 😂😂😂😂</t>
  </si>
  <si>
    <t>Desh ka Harishchandra</t>
  </si>
  <si>
    <t>Sabut Kha h Jay ram Ramesh ke pass</t>
  </si>
  <si>
    <t>Tum sab marwane jao Sham Tak ka vate karo Aaj ke</t>
  </si>
  <si>
    <t>Jay ram Ramesh ko chunav aayog ki muh ki khani Padi h</t>
  </si>
  <si>
    <t>नमस्कार मैं चमचा कुमार</t>
  </si>
  <si>
    <t>Bete jb tum ndtv me the to din bhar exit poll pr lge rhte the😂😂😂</t>
  </si>
  <si>
    <t>AP Congress ke support me jitna bolna chahte ho bolo.</t>
  </si>
  <si>
    <t>Agar Modi ko dikhane Wale godi media hai to ae bhi pappu media hai sala sab ek ek party ko pakad kar chal rahe</t>
  </si>
  <si>
    <t>Rona abhi se shuru Ho gaya hai 😅😅😂😂</t>
  </si>
  <si>
    <t>Puchho isse inke exit poll kya h, apna hi bta do sahi exitpoll dusro ka glt h to.</t>
  </si>
  <si>
    <t>Vote brbaad thodi krna h isliye modi ko diya</t>
  </si>
  <si>
    <t>sir...are you out of your mind?? show the facts.</t>
  </si>
  <si>
    <t>Sir 55 sal ka yuva hai to 30 sal ka to bacha hi hoga 😂😂😂😂</t>
  </si>
  <si>
    <t>App ache patkar hi</t>
  </si>
  <si>
    <t>A</t>
  </si>
  <si>
    <t>Hi sir</t>
  </si>
  <si>
    <t>মথামোটা সাংবাদিক</t>
  </si>
  <si>
    <t>Tu bhi Italy jayega 😂😂</t>
  </si>
  <si>
    <r>
      <rPr>
        <sz val="11"/>
        <color rgb="FF000000"/>
        <rFont val="Linux Libertine G"/>
      </rPr>
      <t xml:space="preserve">इडिया गठबंधन </t>
    </r>
    <r>
      <rPr>
        <sz val="11"/>
        <color rgb="FF000000"/>
        <rFont val="Calibri"/>
      </rPr>
      <t xml:space="preserve">300+ </t>
    </r>
    <r>
      <rPr>
        <sz val="11"/>
        <color rgb="FF000000"/>
        <rFont val="Linux Libertine G"/>
      </rPr>
      <t>जीत रहा है ✍️🌲🚴🌹🙏</t>
    </r>
  </si>
  <si>
    <t>aaj 04 June aapka intezaar rahega, aap mat mano lekin aapke chehre par udasi acche se dekhi ja sakti h jab jab BJP jeet jati h.
vese aapke 90% followers ki halat bhi aap jaisi hi rahti hogi.
i hope 4 June polls sahi ho.</t>
  </si>
  <si>
    <r>
      <rPr>
        <sz val="11"/>
        <color rgb="FF000000"/>
        <rFont val="Linux Libertine G"/>
      </rPr>
      <t>इससे स्पष्ट है कि मीडिया</t>
    </r>
    <r>
      <rPr>
        <sz val="11"/>
        <color rgb="FF000000"/>
        <rFont val="Calibri"/>
      </rPr>
      <t>,</t>
    </r>
    <r>
      <rPr>
        <sz val="11"/>
        <color rgb="FF000000"/>
        <rFont val="Linux Libertine G"/>
      </rPr>
      <t>अखबार</t>
    </r>
    <r>
      <rPr>
        <sz val="11"/>
        <color rgb="FF000000"/>
        <rFont val="Calibri"/>
      </rPr>
      <t>,</t>
    </r>
    <r>
      <rPr>
        <sz val="11"/>
        <color rgb="FF000000"/>
        <rFont val="Linux Libertine G"/>
      </rPr>
      <t>मनुवादी सोच के पूरी तरह भ्रम फैला रहे है जनता को यह बता कर ईवीएम मे प्रशासन द्वारा गलत परिणाम निकाल कर भ्रम फैला सकते है</t>
    </r>
  </si>
  <si>
    <t>Sir kitna jhooth bologe app. you are loosing your credibility</t>
  </si>
  <si>
    <t>Ravish Congress party dalal no 1</t>
  </si>
  <si>
    <r>
      <rPr>
        <sz val="11"/>
        <color rgb="FF000000"/>
        <rFont val="Linux Libertine G"/>
      </rPr>
      <t xml:space="preserve">मोदी गया काम से अब थैला उठा लो </t>
    </r>
    <r>
      <rPr>
        <sz val="11"/>
        <color rgb="FF000000"/>
        <rFont val="Calibri"/>
      </rPr>
      <t>,</t>
    </r>
    <r>
      <rPr>
        <sz val="11"/>
        <color rgb="FF000000"/>
        <rFont val="Linux Libertine G"/>
      </rPr>
      <t>चौराहा इंतजार कर रहा है जय जनता</t>
    </r>
    <r>
      <rPr>
        <sz val="11"/>
        <color rgb="FF000000"/>
        <rFont val="Calibri"/>
      </rPr>
      <t>,</t>
    </r>
    <r>
      <rPr>
        <sz val="11"/>
        <color rgb="FF000000"/>
        <rFont val="Linux Libertine G"/>
      </rPr>
      <t>जय प्रकृति जय संविधान ✍️🌲🚴🌹🙏</t>
    </r>
  </si>
  <si>
    <t>Tu apni ESI...........;#?</t>
  </si>
  <si>
    <t>कोई ना आपका नंबर भी आएगा मेरे भाई</t>
  </si>
  <si>
    <t>Kon kon pappu ki baat seriously leta hai😂😂😂</t>
  </si>
  <si>
    <t>Randi ka rona shuru 😂😂😂</t>
  </si>
  <si>
    <r>
      <rPr>
        <sz val="11"/>
        <color rgb="FF000000"/>
        <rFont val="Linux Libertine G"/>
      </rPr>
      <t>রভিশ লিব্রান্ডো</t>
    </r>
    <r>
      <rPr>
        <sz val="11"/>
        <color rgb="FF000000"/>
        <rFont val="Calibri"/>
      </rPr>
      <t>'</t>
    </r>
    <r>
      <rPr>
        <sz val="11"/>
        <color rgb="FF000000"/>
        <rFont val="Linux Libertine G"/>
      </rPr>
      <t>র এই খবর রাবিশ।</t>
    </r>
  </si>
  <si>
    <t>Ha Ha Har Gaye</t>
  </si>
  <si>
    <t>रवीश जी आपका चेहरा ऐसा कैसे हो गया…मोहब्बत की दुकान पर शरबत नहीं पिया क्या</t>
  </si>
  <si>
    <t>Aaega to modi hi</t>
  </si>
  <si>
    <t>मोहब्बत की दुकान घाटे में चलते बंद कर दी गई है…अब यह दुकान पाक में खुलेगी</t>
  </si>
  <si>
    <t>5 saal or rona pdega ess chor ko</t>
  </si>
  <si>
    <t>If Modi wins ...then ?</t>
  </si>
  <si>
    <t>Don't be upset bro Modi will be the next PM again ,you carry on with your entertainment 😅</t>
  </si>
  <si>
    <t>Godi midiya ka kamal hai</t>
  </si>
  <si>
    <r>
      <rPr>
        <sz val="11"/>
        <color rgb="FF000000"/>
        <rFont val="Linux Libertine G"/>
      </rPr>
      <t>भाई साहब एक आप ही हो जो चमचे की आखिरी उम्मीद हो</t>
    </r>
    <r>
      <rPr>
        <sz val="11"/>
        <color rgb="FF000000"/>
        <rFont val="Calibri"/>
      </rPr>
      <t xml:space="preserve">,  </t>
    </r>
    <r>
      <rPr>
        <sz val="11"/>
        <color rgb="FF000000"/>
        <rFont val="Linux Libertine G"/>
      </rPr>
      <t>नहीं तो एक्जिट पोल आने के बाद चमचे बहुत बेचैनी में जी रहे है 😢</t>
    </r>
  </si>
  <si>
    <t>Youth ke liye ravish sir legend hai</t>
  </si>
  <si>
    <r>
      <rPr>
        <sz val="11"/>
        <color rgb="FF000000"/>
        <rFont val="Linux Libertine G"/>
      </rPr>
      <t xml:space="preserve">चाहे जितने भी </t>
    </r>
    <r>
      <rPr>
        <sz val="11"/>
        <color rgb="FF000000"/>
        <rFont val="Calibri"/>
      </rPr>
      <t>""</t>
    </r>
    <r>
      <rPr>
        <sz val="11"/>
        <color rgb="FF000000"/>
        <rFont val="Linux Libertine G"/>
      </rPr>
      <t>भड़ास</t>
    </r>
    <r>
      <rPr>
        <sz val="11"/>
        <color rgb="FF000000"/>
        <rFont val="Calibri"/>
      </rPr>
      <t xml:space="preserve">"" </t>
    </r>
    <r>
      <rPr>
        <sz val="11"/>
        <color rgb="FF000000"/>
        <rFont val="Linux Libertine G"/>
      </rPr>
      <t>निकाल लो आएगा तो</t>
    </r>
    <r>
      <rPr>
        <sz val="11"/>
        <color rgb="FF000000"/>
        <rFont val="Calibri"/>
      </rPr>
      <t xml:space="preserve">.......😂😂😂😂😂
</t>
    </r>
    <r>
      <rPr>
        <sz val="11"/>
        <color rgb="FF000000"/>
        <rFont val="Linux Libertine G"/>
      </rPr>
      <t>जब जीतो तो</t>
    </r>
    <r>
      <rPr>
        <sz val="11"/>
        <color rgb="FF000000"/>
        <rFont val="Calibri"/>
      </rPr>
      <t xml:space="preserve">..... </t>
    </r>
    <r>
      <rPr>
        <sz val="11"/>
        <color rgb="FF000000"/>
        <rFont val="Linux Libertine G"/>
      </rPr>
      <t>ई वी एम ठीक
और अगर हार जाओ तो</t>
    </r>
    <r>
      <rPr>
        <sz val="11"/>
        <color rgb="FF000000"/>
        <rFont val="Calibri"/>
      </rPr>
      <t xml:space="preserve">.... </t>
    </r>
    <r>
      <rPr>
        <sz val="11"/>
        <color rgb="FF000000"/>
        <rFont val="Linux Libertine G"/>
      </rPr>
      <t>ई बी एम में गड़बड़ी 🤬🤬🤬🤬🤬</t>
    </r>
  </si>
  <si>
    <t>BJP jitegi kyunki Hindu virodhi ka illaj thik se karna hai</t>
  </si>
  <si>
    <t>Is there really a way you can fight against the system? Agreed that you can make people aware with your videos and hats off to you. But, really, is there anything going to be changed? I admire your courage and standing against the entire system. 
Whenever I visit back my hometown I wonder how people don’t want to use their brain and blindly believe the leaders. 
Anyways, wish you thee best. Keep fighting and stay strong.</t>
  </si>
  <si>
    <t>Ravish teri toh jhunda bhi nikal gaya 😂</t>
  </si>
  <si>
    <t>All the Information is FULL of FRAUDULENT INFORMATION from FRAUD CONVICTED CRIMINALS LALLUS And LADY LALLUS of PATNA DELHI &amp; KALIGHAT And The GANG.</t>
  </si>
  <si>
    <t>pig</t>
  </si>
  <si>
    <t>Kal aapka rote hue video dekhne me maja aayga 😂</t>
  </si>
  <si>
    <t>Sare desh drohi tere channel 😂 per hei ..tum sabki jali na ....wait karo  ..modi gesa great neta nahi milega kamino...abhi bhi samgh javoge</t>
  </si>
  <si>
    <t>Sir we are belive you ,
And our India alliance win minimum 326.</t>
  </si>
  <si>
    <t>Evm tab bhi tha jab ruling party congress ko harake bjp center me aayi. Evm tab bhi tha jab south me bjp kai baar haari. Evm tab bhi tha jab punjab aur delhi me AAP jeet ke aayi. But evm ko tabhi gaali di jati hai jab bjp jeet ke aati hai.</t>
  </si>
  <si>
    <t>Modi Aa rha hai 2024 abhi baar 400 par🎉 sare Chamche Sun le</t>
  </si>
  <si>
    <t>Sir g 295 ko 594 million views hai</t>
  </si>
  <si>
    <t>Congratulations sir  more than 1cr subscribers unme se ek mai bhi hu aap ki iman dari ko salam</t>
  </si>
  <si>
    <t>Sir Aapka Manshik santulan hil gaya hai😂</t>
  </si>
  <si>
    <t>Good</t>
  </si>
  <si>
    <t>Rahul darta nahi h</t>
  </si>
  <si>
    <t>😅</t>
  </si>
  <si>
    <t>Sabash mere desh ke sher sabash mardon ke bich me rahne wala mard hai ravish Kumar haq hai aap ko patrkarita karne ka sar salam</t>
  </si>
  <si>
    <t>Kuch jlne ki bdbu aa rhi h</t>
  </si>
  <si>
    <r>
      <rPr>
        <sz val="11"/>
        <color rgb="FF000000"/>
        <rFont val="Linux Libertine G"/>
      </rPr>
      <t>सब मुंगेरीलाल</t>
    </r>
    <r>
      <rPr>
        <sz val="11"/>
        <color rgb="FF000000"/>
        <rFont val="Calibri"/>
      </rPr>
      <t>...!!!</t>
    </r>
  </si>
  <si>
    <t>I hate Rubbish Kumar</t>
  </si>
  <si>
    <t>Bhai itna bhi nahi rona chahiye... Actual result to aa len do... breathe...😑</t>
  </si>
  <si>
    <t>Ha ha ha</t>
  </si>
  <si>
    <t>Rone ka content thoda kam hai......usko aur bdhana hoga........tab aur view aayega</t>
  </si>
  <si>
    <t>Ek bahut badi galti Kiya hai ravish Kumar kahta hai ki Paisa ka koi power nahin hota hai are paise Sahi sab power hota hai paise se hi vah media ko khareed ke godi media banaa Diya hai paise se hi chief justice supreme court ke judges Ko kharida hai paise se hi election commissioner ko bhi kharida hai pahle Charan ke election ke bad 11 din tak der kyon Kiya data batane mein tum apne aap ko bade jagruk media wala kahate Ho is chij per charcha kyon nahin kiya ke 11 din bad karodon ki sankhya badhakar kyon dikhaya voters ka yah dhaandli ho chuki hai isliye vah log pm aur hm koi 400 to koi 300 bar kahta hai kyunki mujhe maloom hai pahle Sharan se hi dhaandli gadbadi EVM ka chalu ho gaya hai</t>
  </si>
  <si>
    <t>Yeh ravish Kumar toh bahut bada chamcha hai Congress ka</t>
  </si>
  <si>
    <t>First of all Kejriwal should just shut up and go back to jail ….</t>
  </si>
  <si>
    <t>Ravis bhai aap 4th ko bhai show karna bhai bhag nahi jana bhai 300 nahi aai to aap bolo voh me karunga bhai</t>
  </si>
  <si>
    <t>Press conference karnwy wala jairam ramesh kvi v loksabha chunav v nahi lda</t>
  </si>
  <si>
    <t>IIM Ahmedabad should establish a business statistics chair in the name of sidhu moosewala, Pappu will fund it.</t>
  </si>
  <si>
    <t>Sir i use your video on social media</t>
  </si>
  <si>
    <t>Exit pol rong</t>
  </si>
  <si>
    <t>Modi🎉🎉🎉🎉🎉🎉🎉🎉🎉</t>
  </si>
  <si>
    <t>Rahul Gandhi Zindabad ❤</t>
  </si>
  <si>
    <t>BJP will not cross 400 seats even along with NDA... BJP alone will get more than 300 seats... Let's talk about the number of seats along with NDA !!! Comment below .....</t>
  </si>
  <si>
    <t>Ravish jali to hai 😂</t>
  </si>
  <si>
    <t>Ravish Kumar aap bhi Congress mein shamil hone ki ghoshana kardo</t>
  </si>
  <si>
    <t>31 minute tak randi rona hai</t>
  </si>
  <si>
    <t>Election commission par barasa nahi ye log scam karenge behaya hai ye modi ka talwa chatne wale EC</t>
  </si>
  <si>
    <t>is ka ek view badha diya frji mai yrr....rabish ji apke liye burnol maine kreeed rkhi ha.. tnsn na lo..</t>
  </si>
  <si>
    <t>When he’s looking into opposition’s action he’s taking it positively but when he’s looking into something said by bjp he’s deciphering it as some kind of plan for ghotaala in his words. Wah re unbiased analysis</t>
  </si>
  <si>
    <t>EVM pe ilzam nhi lagoge na bhai ye baat kal bhi yaad rkhna</t>
  </si>
  <si>
    <t>Desh tanasahi ho chuki hai! EVM scam se BJP jitega!</t>
  </si>
  <si>
    <r>
      <rPr>
        <sz val="11"/>
        <color rgb="FF000000"/>
        <rFont val="Calibri"/>
      </rPr>
      <t xml:space="preserve">Axit </t>
    </r>
    <r>
      <rPr>
        <sz val="11"/>
        <color rgb="FF000000"/>
        <rFont val="Linux Libertine G"/>
      </rPr>
      <t xml:space="preserve">पोल </t>
    </r>
    <r>
      <rPr>
        <sz val="11"/>
        <color rgb="FF000000"/>
        <rFont val="Calibri"/>
      </rPr>
      <t>400+</t>
    </r>
    <r>
      <rPr>
        <sz val="11"/>
        <color rgb="FF000000"/>
        <rFont val="Linux Libertine G"/>
      </rPr>
      <t>है बेटे</t>
    </r>
  </si>
  <si>
    <t>🇮🇳 I.N.D.I.A.338+💪🏾✊🏾💪🏾✊🏾👍🏾</t>
  </si>
  <si>
    <t>अरे गधो आएंगे तो मोदीजी ही</t>
  </si>
  <si>
    <t>Kal rahul gandhi ku India se landan ku bhaj na ha ab papu tikat kara diya ha pure Congress ka choro ka</t>
  </si>
  <si>
    <r>
      <rPr>
        <sz val="11"/>
        <color rgb="FF000000"/>
        <rFont val="Linux Libertine G"/>
      </rPr>
      <t xml:space="preserve">तू भी अपना </t>
    </r>
    <r>
      <rPr>
        <sz val="11"/>
        <color rgb="FF000000"/>
        <rFont val="Calibri"/>
      </rPr>
      <t xml:space="preserve">exit </t>
    </r>
    <r>
      <rPr>
        <sz val="11"/>
        <color rgb="FF000000"/>
        <rFont val="Linux Libertine G"/>
      </rPr>
      <t>पोल खोल ले झूठा</t>
    </r>
  </si>
  <si>
    <t>Ye exit pol farji hai</t>
  </si>
  <si>
    <t>https://youtube.com/shorts/p-Fd6PXq1Zk?si=pJV1kqn4kxYbAW3N</t>
  </si>
  <si>
    <r>
      <rPr>
        <sz val="11"/>
        <color rgb="FF000000"/>
        <rFont val="Calibri"/>
      </rPr>
      <t xml:space="preserve">*-------: </t>
    </r>
    <r>
      <rPr>
        <sz val="11"/>
        <color rgb="FF000000"/>
        <rFont val="Linux Libertine G"/>
      </rPr>
      <t xml:space="preserve">चेतावनी </t>
    </r>
    <r>
      <rPr>
        <sz val="11"/>
        <color rgb="FF000000"/>
        <rFont val="Calibri"/>
      </rPr>
      <t xml:space="preserve">:-------*
*🌧️ </t>
    </r>
    <r>
      <rPr>
        <sz val="11"/>
        <color rgb="FF000000"/>
        <rFont val="Linux Libertine G"/>
      </rPr>
      <t>मौसम विभाग और नासा ने जारी की चेतावनी</t>
    </r>
    <r>
      <rPr>
        <sz val="11"/>
        <color rgb="FF000000"/>
        <rFont val="Calibri"/>
      </rPr>
      <t>:-*
*</t>
    </r>
    <r>
      <rPr>
        <sz val="11"/>
        <color rgb="FF000000"/>
        <rFont val="Linux Libertine G"/>
      </rPr>
      <t>मोदी नाम का एक  महातूफ़ान बड़ी तेज़ी से केरल</t>
    </r>
    <r>
      <rPr>
        <sz val="11"/>
        <color rgb="FF000000"/>
        <rFont val="Calibri"/>
      </rPr>
      <t xml:space="preserve">, </t>
    </r>
    <r>
      <rPr>
        <sz val="11"/>
        <color rgb="FF000000"/>
        <rFont val="Linux Libertine G"/>
      </rPr>
      <t>आन्ध्रप्रदेश</t>
    </r>
    <r>
      <rPr>
        <sz val="11"/>
        <color rgb="FF000000"/>
        <rFont val="Calibri"/>
      </rPr>
      <t xml:space="preserve">, </t>
    </r>
    <r>
      <rPr>
        <sz val="11"/>
        <color rgb="FF000000"/>
        <rFont val="Linux Libertine G"/>
      </rPr>
      <t>गोवा</t>
    </r>
    <r>
      <rPr>
        <sz val="11"/>
        <color rgb="FF000000"/>
        <rFont val="Calibri"/>
      </rPr>
      <t xml:space="preserve">, </t>
    </r>
    <r>
      <rPr>
        <sz val="11"/>
        <color rgb="FF000000"/>
        <rFont val="Linux Libertine G"/>
      </rPr>
      <t>तेलंगाना</t>
    </r>
    <r>
      <rPr>
        <sz val="11"/>
        <color rgb="FF000000"/>
        <rFont val="Calibri"/>
      </rPr>
      <t xml:space="preserve">, </t>
    </r>
    <r>
      <rPr>
        <sz val="11"/>
        <color rgb="FF000000"/>
        <rFont val="Linux Libertine G"/>
      </rPr>
      <t>कर्नाटका</t>
    </r>
    <r>
      <rPr>
        <sz val="11"/>
        <color rgb="FF000000"/>
        <rFont val="Calibri"/>
      </rPr>
      <t xml:space="preserve">, </t>
    </r>
    <r>
      <rPr>
        <sz val="11"/>
        <color rgb="FF000000"/>
        <rFont val="Linux Libertine G"/>
      </rPr>
      <t>तमिलनाडु</t>
    </r>
    <r>
      <rPr>
        <sz val="11"/>
        <color rgb="FF000000"/>
        <rFont val="Calibri"/>
      </rPr>
      <t xml:space="preserve">, </t>
    </r>
    <r>
      <rPr>
        <sz val="11"/>
        <color rgb="FF000000"/>
        <rFont val="Linux Libertine G"/>
      </rPr>
      <t>महाराष्ट्र</t>
    </r>
    <r>
      <rPr>
        <sz val="11"/>
        <color rgb="FF000000"/>
        <rFont val="Calibri"/>
      </rPr>
      <t xml:space="preserve">, </t>
    </r>
    <r>
      <rPr>
        <sz val="11"/>
        <color rgb="FF000000"/>
        <rFont val="Linux Libertine G"/>
      </rPr>
      <t>राजस्थान</t>
    </r>
    <r>
      <rPr>
        <sz val="11"/>
        <color rgb="FF000000"/>
        <rFont val="Calibri"/>
      </rPr>
      <t xml:space="preserve">, </t>
    </r>
    <r>
      <rPr>
        <sz val="11"/>
        <color rgb="FF000000"/>
        <rFont val="Linux Libertine G"/>
      </rPr>
      <t>गुजरात</t>
    </r>
    <r>
      <rPr>
        <sz val="11"/>
        <color rgb="FF000000"/>
        <rFont val="Calibri"/>
      </rPr>
      <t xml:space="preserve">, </t>
    </r>
    <r>
      <rPr>
        <sz val="11"/>
        <color rgb="FF000000"/>
        <rFont val="Linux Libertine G"/>
      </rPr>
      <t>छत्तीसगढ़</t>
    </r>
    <r>
      <rPr>
        <sz val="11"/>
        <color rgb="FF000000"/>
        <rFont val="Calibri"/>
      </rPr>
      <t xml:space="preserve">, </t>
    </r>
    <r>
      <rPr>
        <sz val="11"/>
        <color rgb="FF000000"/>
        <rFont val="Linux Libertine G"/>
      </rPr>
      <t>मध्यप्रदेश</t>
    </r>
    <r>
      <rPr>
        <sz val="11"/>
        <color rgb="FF000000"/>
        <rFont val="Calibri"/>
      </rPr>
      <t xml:space="preserve">, </t>
    </r>
    <r>
      <rPr>
        <sz val="11"/>
        <color rgb="FF000000"/>
        <rFont val="Linux Libertine G"/>
      </rPr>
      <t>उड़ीसा</t>
    </r>
    <r>
      <rPr>
        <sz val="11"/>
        <color rgb="FF000000"/>
        <rFont val="Calibri"/>
      </rPr>
      <t xml:space="preserve">, </t>
    </r>
    <r>
      <rPr>
        <sz val="11"/>
        <color rgb="FF000000"/>
        <rFont val="Linux Libertine G"/>
      </rPr>
      <t>पश्चिम बंगाल</t>
    </r>
    <r>
      <rPr>
        <sz val="11"/>
        <color rgb="FF000000"/>
        <rFont val="Calibri"/>
      </rPr>
      <t xml:space="preserve">, </t>
    </r>
    <r>
      <rPr>
        <sz val="11"/>
        <color rgb="FF000000"/>
        <rFont val="Linux Libertine G"/>
      </rPr>
      <t xml:space="preserve">आसाम </t>
    </r>
    <r>
      <rPr>
        <sz val="11"/>
        <color rgb="FF000000"/>
        <rFont val="Calibri"/>
      </rPr>
      <t xml:space="preserve">- </t>
    </r>
    <r>
      <rPr>
        <sz val="11"/>
        <color rgb="FF000000"/>
        <rFont val="Linux Libertine G"/>
      </rPr>
      <t>उत्तरपूर्वी राज्यों</t>
    </r>
    <r>
      <rPr>
        <sz val="11"/>
        <color rgb="FF000000"/>
        <rFont val="Calibri"/>
      </rPr>
      <t xml:space="preserve">, </t>
    </r>
    <r>
      <rPr>
        <sz val="11"/>
        <color rgb="FF000000"/>
        <rFont val="Linux Libertine G"/>
      </rPr>
      <t>बिहार</t>
    </r>
    <r>
      <rPr>
        <sz val="11"/>
        <color rgb="FF000000"/>
        <rFont val="Calibri"/>
      </rPr>
      <t xml:space="preserve">, </t>
    </r>
    <r>
      <rPr>
        <sz val="11"/>
        <color rgb="FF000000"/>
        <rFont val="Linux Libertine G"/>
      </rPr>
      <t>झारखण्ड</t>
    </r>
    <r>
      <rPr>
        <sz val="11"/>
        <color rgb="FF000000"/>
        <rFont val="Calibri"/>
      </rPr>
      <t xml:space="preserve">, </t>
    </r>
    <r>
      <rPr>
        <sz val="11"/>
        <color rgb="FF000000"/>
        <rFont val="Linux Libertine G"/>
      </rPr>
      <t>उत्तरप्रदेश</t>
    </r>
    <r>
      <rPr>
        <sz val="11"/>
        <color rgb="FF000000"/>
        <rFont val="Calibri"/>
      </rPr>
      <t xml:space="preserve">, </t>
    </r>
    <r>
      <rPr>
        <sz val="11"/>
        <color rgb="FF000000"/>
        <rFont val="Linux Libertine G"/>
      </rPr>
      <t>उत्तराखण्ड</t>
    </r>
    <r>
      <rPr>
        <sz val="11"/>
        <color rgb="FF000000"/>
        <rFont val="Calibri"/>
      </rPr>
      <t xml:space="preserve">, </t>
    </r>
    <r>
      <rPr>
        <sz val="11"/>
        <color rgb="FF000000"/>
        <rFont val="Linux Libertine G"/>
      </rPr>
      <t>हिमाचल प्रदेश</t>
    </r>
    <r>
      <rPr>
        <sz val="11"/>
        <color rgb="FF000000"/>
        <rFont val="Calibri"/>
      </rPr>
      <t xml:space="preserve">, </t>
    </r>
    <r>
      <rPr>
        <sz val="11"/>
        <color rgb="FF000000"/>
        <rFont val="Linux Libertine G"/>
      </rPr>
      <t>जम्मू कश्मीर</t>
    </r>
    <r>
      <rPr>
        <sz val="11"/>
        <color rgb="FF000000"/>
        <rFont val="Calibri"/>
      </rPr>
      <t xml:space="preserve">, </t>
    </r>
    <r>
      <rPr>
        <sz val="11"/>
        <color rgb="FF000000"/>
        <rFont val="Linux Libertine G"/>
      </rPr>
      <t>पंजाब</t>
    </r>
    <r>
      <rPr>
        <sz val="11"/>
        <color rgb="FF000000"/>
        <rFont val="Calibri"/>
      </rPr>
      <t xml:space="preserve">, </t>
    </r>
    <r>
      <rPr>
        <sz val="11"/>
        <color rgb="FF000000"/>
        <rFont val="Linux Libertine G"/>
      </rPr>
      <t>हरियाणा के रास्ते होते हुए दिल्ली की ओर बढ़ रहा है।</t>
    </r>
    <r>
      <rPr>
        <sz val="11"/>
        <color rgb="FF000000"/>
        <rFont val="Calibri"/>
      </rPr>
      <t>*
*</t>
    </r>
    <r>
      <rPr>
        <sz val="11"/>
        <color rgb="FF000000"/>
        <rFont val="Linux Libertine G"/>
      </rPr>
      <t xml:space="preserve">जिससे </t>
    </r>
    <r>
      <rPr>
        <sz val="11"/>
        <color rgb="FF000000"/>
        <rFont val="Calibri"/>
      </rPr>
      <t xml:space="preserve">10 </t>
    </r>
    <r>
      <rPr>
        <sz val="11"/>
        <color rgb="FF000000"/>
        <rFont val="Linux Libertine G"/>
      </rPr>
      <t>जनपथ में भारी तबाही की आशंका है।</t>
    </r>
    <r>
      <rPr>
        <sz val="11"/>
        <color rgb="FF000000"/>
        <rFont val="Calibri"/>
      </rPr>
      <t>*
*</t>
    </r>
    <r>
      <rPr>
        <sz val="11"/>
        <color rgb="FF000000"/>
        <rFont val="Linux Libertine G"/>
      </rPr>
      <t>सभी काँग्रेसियों को सूचित किया जाता है की वे शीघ्र ही सुरक्षित स्थानों की ओर चले जाए।</t>
    </r>
    <r>
      <rPr>
        <sz val="11"/>
        <color rgb="FF000000"/>
        <rFont val="Calibri"/>
      </rPr>
      <t>*
*</t>
    </r>
    <r>
      <rPr>
        <sz val="11"/>
        <color rgb="FF000000"/>
        <rFont val="Linux Libertine G"/>
      </rPr>
      <t xml:space="preserve">इस तूफ़ान की गति सीमा </t>
    </r>
    <r>
      <rPr>
        <sz val="11"/>
        <color rgb="FF000000"/>
        <rFont val="Calibri"/>
      </rPr>
      <t xml:space="preserve">415 </t>
    </r>
    <r>
      <rPr>
        <sz val="11"/>
        <color rgb="FF000000"/>
        <rFont val="Linux Libertine G"/>
      </rPr>
      <t xml:space="preserve">सीट्स से अधिक और </t>
    </r>
    <r>
      <rPr>
        <sz val="11"/>
        <color rgb="FF000000"/>
        <rFont val="Calibri"/>
      </rPr>
      <t xml:space="preserve">435 </t>
    </r>
    <r>
      <rPr>
        <sz val="11"/>
        <color rgb="FF000000"/>
        <rFont val="Linux Libertine G"/>
      </rPr>
      <t>किलोमीटर की रफ्तार तक तेज हवाएँ चलेगी।</t>
    </r>
    <r>
      <rPr>
        <sz val="11"/>
        <color rgb="FF000000"/>
        <rFont val="Calibri"/>
      </rPr>
      <t>*
*</t>
    </r>
    <r>
      <rPr>
        <sz val="11"/>
        <color rgb="FF000000"/>
        <rFont val="Linux Libertine G"/>
      </rPr>
      <t xml:space="preserve">यह </t>
    </r>
    <r>
      <rPr>
        <sz val="11"/>
        <color rgb="FF000000"/>
        <rFont val="Calibri"/>
      </rPr>
      <t xml:space="preserve">100 % 04 </t>
    </r>
    <r>
      <rPr>
        <sz val="11"/>
        <color rgb="FF000000"/>
        <rFont val="Linux Libertine G"/>
      </rPr>
      <t>जून को दिल्ली पहुँच जाएगा।</t>
    </r>
    <r>
      <rPr>
        <sz val="11"/>
        <color rgb="FF000000"/>
        <rFont val="Calibri"/>
      </rPr>
      <t>*
*</t>
    </r>
    <r>
      <rPr>
        <sz val="11"/>
        <color rgb="FF000000"/>
        <rFont val="Linux Libertine G"/>
      </rPr>
      <t>ऊपर अम्बर नीचे छाया।</t>
    </r>
    <r>
      <rPr>
        <sz val="11"/>
        <color rgb="FF000000"/>
        <rFont val="Calibri"/>
      </rPr>
      <t>*
*</t>
    </r>
    <r>
      <rPr>
        <sz val="11"/>
        <color rgb="FF000000"/>
        <rFont val="Linux Libertine G"/>
      </rPr>
      <t>भागो ठगबन्धन मोदी आया।</t>
    </r>
    <r>
      <rPr>
        <sz val="11"/>
        <color rgb="FF000000"/>
        <rFont val="Calibri"/>
      </rPr>
      <t>*</t>
    </r>
  </si>
  <si>
    <t>Kutte kitna bhi bhonke, AAYEGA TO MODI HI!</t>
  </si>
  <si>
    <t>Only MODI 🧡 Abki baar 400 par 🚩 Joy Shree Ram 🧡🪔🙏</t>
  </si>
  <si>
    <t>Yeh dukh hai ke sala khatam he nahi hota 😂</t>
  </si>
  <si>
    <t>Ravish making fun of himself</t>
  </si>
  <si>
    <t>Always pleasure to watch your show</t>
  </si>
  <si>
    <t>agale pradhanmantri ravish  kumar</t>
  </si>
  <si>
    <t>Next  pm ravis 😂😂😂 Modi ❤</t>
  </si>
  <si>
    <t>Mirchi lagi</t>
  </si>
  <si>
    <r>
      <rPr>
        <sz val="11"/>
        <color rgb="FF000000"/>
        <rFont val="Calibri"/>
      </rPr>
      <t xml:space="preserve">Pet animal </t>
    </r>
    <r>
      <rPr>
        <sz val="11"/>
        <color rgb="FF000000"/>
        <rFont val="Linux Libertine G"/>
      </rPr>
      <t>रबीश कुमार</t>
    </r>
    <r>
      <rPr>
        <sz val="11"/>
        <color rgb="FF000000"/>
        <rFont val="Calibri"/>
      </rPr>
      <t>,,,</t>
    </r>
    <r>
      <rPr>
        <sz val="11"/>
        <color rgb="FF000000"/>
        <rFont val="Linux Libertine G"/>
      </rPr>
      <t>रंगा सियार रबीश कुमार</t>
    </r>
  </si>
  <si>
    <t>Phele aapne bola manovgyanik ka aklan karenge phir bola is manovgyanik ke baare mai batate hai start video mai</t>
  </si>
  <si>
    <t>If you think EVM can be hacked why not you just prove it wrong &amp; be the hero of the country 🤡</t>
  </si>
  <si>
    <r>
      <rPr>
        <sz val="11"/>
        <color rgb="FF000000"/>
        <rFont val="Calibri"/>
      </rPr>
      <t xml:space="preserve">Arey survey hotha hai bye marshchoo. </t>
    </r>
    <r>
      <rPr>
        <sz val="11"/>
        <color rgb="FF000000"/>
        <rFont val="Linux Libertine G"/>
      </rPr>
      <t>।।।।।।</t>
    </r>
    <r>
      <rPr>
        <sz val="11"/>
        <color rgb="FF000000"/>
        <rFont val="Calibri"/>
      </rPr>
      <t>d</t>
    </r>
  </si>
  <si>
    <t>BJP LOSES ELECTIONS 2024
https://youtu.be/rUcb-Ur_tH4?feature=shared
Kindly view my Bjp loss predictions 
MikaEL70MillionViewers</t>
  </si>
  <si>
    <r>
      <rPr>
        <sz val="11"/>
        <color rgb="FF000000"/>
        <rFont val="Calibri"/>
      </rPr>
      <t>MODI 3.0 CELEBRATION  👑🎉🎉🎉🎉</t>
    </r>
    <r>
      <rPr>
        <sz val="11"/>
        <color rgb="FF000000"/>
        <rFont val="Linux Libertine G"/>
      </rPr>
      <t>कल मोदीजी तीसरी बार इतिहास रचेंगे</t>
    </r>
    <r>
      <rPr>
        <sz val="11"/>
        <color rgb="FF000000"/>
        <rFont val="Calibri"/>
      </rPr>
      <t xml:space="preserve">. </t>
    </r>
    <r>
      <rPr>
        <sz val="11"/>
        <color rgb="FF000000"/>
        <rFont val="Linux Libertine G"/>
      </rPr>
      <t>आप भी इसका हिस्सा बने</t>
    </r>
  </si>
  <si>
    <t>O lodu tu ek bat bts de bs Modi  bjp Puri party gatiya h chikk k...  Pr itne bta de bs baki jitne ye bchgi.. Indi Aalincnce aale sare... Dudh k dhoye h k ktii.. Kit h  Tera jmir  . Hmesha ek trfi... Bat Kerr h jo reply jrur kriye tu</t>
  </si>
  <si>
    <t>इन पाखंडियों ने हर उस वर्ग को चुनाव से दूर रखने की पूरी कोशिश की जो इस चुनाव में उनके विरुद्ध वोट डालता जैसे कि प्रवासी वोटर</t>
  </si>
  <si>
    <t>Godi midiya ko jeel hona chiya</t>
  </si>
  <si>
    <r>
      <rPr>
        <sz val="11"/>
        <color rgb="FF000000"/>
        <rFont val="Linux Libertine G"/>
      </rPr>
      <t>मेरा अनुरोध है इंडिया गठबंधन से की अब से वे अपना व्यक्तिगत स्वार्थ भुलाकर भारत के हर चुनाव में इसी तरह एकजुट होकर लड़ें</t>
    </r>
    <r>
      <rPr>
        <sz val="11"/>
        <color rgb="FF000000"/>
        <rFont val="Calibri"/>
      </rPr>
      <t xml:space="preserve">, </t>
    </r>
    <r>
      <rPr>
        <sz val="11"/>
        <color rgb="FF000000"/>
        <rFont val="Linux Libertine G"/>
      </rPr>
      <t xml:space="preserve">क्योंकि जो बेचैनी इस बार दो चेहरों पर देखी गई है वो यकीनन भविष्य में इनके अंत की आहट है </t>
    </r>
    <r>
      <rPr>
        <sz val="11"/>
        <color rgb="FF000000"/>
        <rFont val="Calibri"/>
      </rPr>
      <t>l</t>
    </r>
  </si>
  <si>
    <t>If you say exit poll is wrong and tomorrow same result is out as per exit poll will you exit from YouTube 😂😂😂😂😂😂</t>
  </si>
  <si>
    <t>These people are very dangerous to the nation, including this rabies kumar...</t>
  </si>
  <si>
    <r>
      <rPr>
        <sz val="11"/>
        <color rgb="FF000000"/>
        <rFont val="Linux Libertine G"/>
      </rPr>
      <t>रविश जी आप  इन सभी ढोंगियों की पोल इसी तरह खोलते रहें</t>
    </r>
    <r>
      <rPr>
        <sz val="11"/>
        <color rgb="FF000000"/>
        <rFont val="Calibri"/>
      </rPr>
      <t xml:space="preserve">, </t>
    </r>
    <r>
      <rPr>
        <sz val="11"/>
        <color rgb="FF000000"/>
        <rFont val="Linux Libertine G"/>
      </rPr>
      <t>हम सभी देशभक्त जनता आपके साथ हैं</t>
    </r>
  </si>
  <si>
    <t>Ayege to Modi Ji hi, Saalo Choro.  June 4th 8.00 am, you're going to be shocked..lol.  TUM ANTI INDIAN TRAITORS KA KUCH NAHI HO SAKTA. This Person Ravish needs medical help.  F******A**H***</t>
  </si>
  <si>
    <t>Jai shree ram har har Mahadev 🙏🙏 400 par Modi sarkar 🇮🇳🇮🇳</t>
  </si>
  <si>
    <r>
      <rPr>
        <sz val="11"/>
        <color rgb="FF000000"/>
        <rFont val="Linux Libertine G"/>
      </rPr>
      <t xml:space="preserve">जिस जिस सीट पर वोट मार्जिन </t>
    </r>
    <r>
      <rPr>
        <sz val="11"/>
        <color rgb="FF000000"/>
        <rFont val="Calibri"/>
      </rPr>
      <t xml:space="preserve">50,000 </t>
    </r>
    <r>
      <rPr>
        <sz val="11"/>
        <color rgb="FF000000"/>
        <rFont val="Linux Libertine G"/>
      </rPr>
      <t>से कम होगा उन्ही सीट पर खेला हुआ है</t>
    </r>
  </si>
  <si>
    <t>Kal evm ka ghotala wali video recording kar lo ab😂 ayega to modi hi......parso se funding bhi band hogi congres ki😢</t>
  </si>
  <si>
    <t>2-2 c.m. ko jail men dalakar ek party ke 5-5 netaon ko jail men dalkar har vipaksh ke neta ko darakar ED CBI ka khof dikhakar jo ghinona khel inhone khela hai, uski saja aur koi nahi to
ishawar inhen jarur dega.</t>
  </si>
  <si>
    <t>Khanish kumar rote rahoge</t>
  </si>
  <si>
    <t>😂😂</t>
  </si>
  <si>
    <t>Congressiyo ki fattiii pdi hae....
Or saath mae thumhri bhi.....</t>
  </si>
  <si>
    <t>Jitga to NDA hi😊</t>
  </si>
  <si>
    <t>India gathbandhan zindabaad ❤</t>
  </si>
  <si>
    <t>Kay fuddi vid bnatay ho.....
Or fuddu or ghdhay admiyo kae clip dikhtay ho.....
congress mt choor party.....
Ghotaloo ki party......</t>
  </si>
  <si>
    <t>Congress000000000
I.N.D.I.A 000000000</t>
  </si>
  <si>
    <t>Ayga modi hi.....</t>
  </si>
  <si>
    <t>Congress000000000</t>
  </si>
  <si>
    <t>Bjp</t>
  </si>
  <si>
    <t>Tumhara ab nahi chalta,, bagho yeha  se.  You tube video  bandh Karo.. jai sree Ram joy.💞💞💞💞💞💞💞💞</t>
  </si>
  <si>
    <t>bangal se doosra rajya ka tulna na karein to behtar hai, kyon ki counting me bhi bahot dhandli kiya jata hai.</t>
  </si>
  <si>
    <t>🎉🎉🎉🎉🎉🎉🎉🎉🎉🎉🎉
Good sir 🎉🎉🎉🎉🎉 305 sate</t>
  </si>
  <si>
    <t>Jai shree Ram joy ❤❤❤❤❤❤❤❤❤❤❤❤❤❤❤❤❤❤❤</t>
  </si>
  <si>
    <t>Fraud exit poll hai</t>
  </si>
  <si>
    <t>RG is young neta !!!!!</t>
  </si>
  <si>
    <t>Are  Ye  Harami  Ravisha  kimar  kaha  se  tapka  pakisatani  dalal  easka  nambar  kab  aayega  Anadar  jsne  ka  ye  sala  bhdava  ravisha kumar  deshadorohi  hai</t>
  </si>
  <si>
    <t>Jay shree ram modiji jindabaad</t>
  </si>
  <si>
    <t>2024 June 4 Go Go Go 😂 Godi Media Dalal Go Go Modi Amit Shah Yogi Toilet 😂😂😂</t>
  </si>
  <si>
    <t>Bjp400 par</t>
  </si>
  <si>
    <t>Ketu bhai Rahu bhai jambamt bhai se sabdhan</t>
  </si>
  <si>
    <t>कितने लोग चाहते हैं कि राहुल गांधी ही प्रधान मंत्री बने ❤</t>
  </si>
  <si>
    <t>Chamche 😅😅</t>
  </si>
  <si>
    <t>Chamche 😂😂</t>
  </si>
  <si>
    <t>Pata Nahi yese log kyon Chanel banate hai 😅😅😅Tu bada jankar aadmi hai Bhai 😅😅Rahul Baba tumko PM Bana skate hai</t>
  </si>
  <si>
    <t>Ap ka channel ka kia rai he</t>
  </si>
  <si>
    <t>#ravish Kumar Desh ka gaddar 👍</t>
  </si>
  <si>
    <t>BJP 400 Par.  Jai Modiji,Modiji   sab kuch  sambhav kar sakte hai E Ram ji ka kripa hai ,aaplog  jitnabhi badnam kare  Jai houga  Satya ka</t>
  </si>
  <si>
    <t>400 br phir ek br modi sarkar</t>
  </si>
  <si>
    <t>Press   committee of  bjp  party😀</t>
  </si>
  <si>
    <t>India grur jitaga Mera shuvo kamona hai. Thanks all.</t>
  </si>
  <si>
    <r>
      <rPr>
        <sz val="11"/>
        <color rgb="FF000000"/>
        <rFont val="Linux Libertine G"/>
      </rPr>
      <t>रवीश जी</t>
    </r>
    <r>
      <rPr>
        <sz val="11"/>
        <color rgb="FF000000"/>
        <rFont val="Calibri"/>
      </rPr>
      <t>,</t>
    </r>
    <r>
      <rPr>
        <sz val="11"/>
        <color rgb="FF000000"/>
        <rFont val="Linux Libertine G"/>
      </rPr>
      <t>बधाई हो</t>
    </r>
    <r>
      <rPr>
        <sz val="11"/>
        <color rgb="FF000000"/>
        <rFont val="Calibri"/>
      </rPr>
      <t xml:space="preserve">! </t>
    </r>
    <r>
      <rPr>
        <sz val="11"/>
        <color rgb="FF000000"/>
        <rFont val="Linux Libertine G"/>
      </rPr>
      <t>आपके पांच साल  रोने की अवधि बढ़ा दी गई है</t>
    </r>
  </si>
  <si>
    <t>Thanks for the lecture ravish, where are you on 4 jun</t>
  </si>
  <si>
    <t>Pappu media..😂</t>
  </si>
  <si>
    <t>Bholahat hain</t>
  </si>
  <si>
    <t>একজিট পোলের কারনে বিজেপি ইভিএমে ভোট চুরি করে আবারও খমতায় আসবে বিজেপি। তা না হলে মোদি কিভাবেই বলে বিজেপি ৪০০ পার করবে।</t>
  </si>
  <si>
    <t>4 june Results k baad mu kala karke aana...</t>
  </si>
  <si>
    <t>Jab BBC par ek Documentry ki wajha se Raid kardi iss Sarkaar ne........to ye sab Exit Poll waali to Gharelu Compniya h........inki to Pro Max Hawa Tight h Saheb se 🤕</t>
  </si>
  <si>
    <t>Har har modi</t>
  </si>
  <si>
    <t>बहुत रो रहा है 😅😅</t>
  </si>
  <si>
    <r>
      <rPr>
        <sz val="11"/>
        <color rgb="FF000000"/>
        <rFont val="Linux Libertine G"/>
      </rPr>
      <t xml:space="preserve">ईव्हीएम मे पहले ही तयारी कर दिया था😂 </t>
    </r>
    <r>
      <rPr>
        <sz val="11"/>
        <color rgb="FF000000"/>
        <rFont val="Calibri"/>
      </rPr>
      <t xml:space="preserve">400 </t>
    </r>
    <r>
      <rPr>
        <sz val="11"/>
        <color rgb="FF000000"/>
        <rFont val="Linux Libertine G"/>
      </rPr>
      <t>पर</t>
    </r>
  </si>
  <si>
    <t>https://youtu.be/SR5mZVjqLZU?si=nSbLeq_6PazTeVBQ</t>
  </si>
  <si>
    <t>Ravish my friend stop licking congress ass😅😅😅</t>
  </si>
  <si>
    <t>Sir aap jaisa report r log hai to hum logo ki pass sahi khabar deakh paate hain</t>
  </si>
  <si>
    <t>Pappu anchor😂</t>
  </si>
  <si>
    <r>
      <rPr>
        <sz val="11"/>
        <color rgb="FF000000"/>
        <rFont val="Calibri"/>
      </rPr>
      <t xml:space="preserve">100% </t>
    </r>
    <r>
      <rPr>
        <sz val="11"/>
        <color rgb="FF000000"/>
        <rFont val="Linux Libertine G"/>
      </rPr>
      <t xml:space="preserve">मोदी सरकार </t>
    </r>
    <r>
      <rPr>
        <sz val="11"/>
        <color rgb="FF000000"/>
        <rFont val="Calibri"/>
      </rPr>
      <t>400</t>
    </r>
    <r>
      <rPr>
        <sz val="11"/>
        <color rgb="FF000000"/>
        <rFont val="Linux Libertine G"/>
      </rPr>
      <t>पार ❤️ मोदी ❤ मोदी ❤️मोदी❤मोदी❤मोदी❤मोदी❤मोदी❤मोदी❤मोदी❤मोदी❤मोदी❤मोदी❤मोदी❤ मोदी ❤मोदी❤मोदी❤ मोदी ❤️मोदी❤️मोदी❤️मोदी❤️मोदी❤️मोदी❤️मोदी❤️मोदी❤️मोदी❤️मोदी❤️मोदी❤️</t>
    </r>
  </si>
  <si>
    <t>Aayega to Modi hi</t>
  </si>
  <si>
    <t>patrakarita kaisi ki jani chahiye.. Koi aap logo se sikhe.. Shukar h.. Abi b kuch ache log b h desh me.. Jai Hind🙏</t>
  </si>
  <si>
    <t>INDIA GATBANDHAN JEET CHUKA HAI</t>
  </si>
  <si>
    <t>I expect exit poll results slightly may be Rong</t>
  </si>
  <si>
    <t>Rahul Gandhi sahi bola</t>
  </si>
  <si>
    <t>shame on you ravish kumar shame</t>
  </si>
  <si>
    <t>tum nahin sudhroge, deshdrohi</t>
  </si>
  <si>
    <t>तेरा रोना बहुत अच्छालगता है</t>
  </si>
  <si>
    <t>GUNDAHI CHORI KARTA HAI</t>
  </si>
  <si>
    <t>MODIKA HARJAGAH CHORI PAKRA JATA HAI</t>
  </si>
  <si>
    <t>Jali na teri jali na😂</t>
  </si>
  <si>
    <t>Sir dekhiye jo bhi boliye
Aayega toh Modi hi.</t>
  </si>
  <si>
    <t>Bilkul sahi baat kaha Rahul Gandhi ne</t>
  </si>
  <si>
    <t>Pyare bhaio   agar india jeet gaya to khushi manana 
Agar Modi jeeta to EVM ka randi rona karna hai 
Dono taraf fayda hai</t>
  </si>
  <si>
    <t>Bjp jitega to bolega ki janata bebkoof hai</t>
  </si>
  <si>
    <t>Kal jaldi hi sabse imndar patrakar ayenge bolne rvm pr</t>
  </si>
  <si>
    <t>Supreme Court on Monday has remarked that Anil Masih, returning officer in Chandigarh Mayor election, has to be prosecuted as he was interfering with the election process. The apex court quizzed Anil Masih, returning officer for Chandigarh mayoral polls</t>
  </si>
  <si>
    <t>Yeh  Rabishva  Rahul gandhi ke aage Apni pent  utaar kar ukdu ho kar bolta hai
"Jahanpanah tussi great ho   tohfa kabool karo"
Itni chamchagiri bhi achi nahi hoti ki apna jeeja hi bana lo</t>
  </si>
  <si>
    <t>Correct Ravish sir, plz advise Rahul Ji to start preparation for 2047</t>
  </si>
  <si>
    <t>Modi ki wife bahut chila ke bol rhi thi aaj tak wali</t>
  </si>
  <si>
    <t>Exit poll ❌
Modi poll ✅😂</t>
  </si>
  <si>
    <t>RAVISH JI AAP JHOOTE HAIN.. WOH BHI NIHAYAT HE OCCHE</t>
  </si>
  <si>
    <t>Soo funny,wats the use of exit poll ,soo shame, results will come out in june 4 on tat day  oly will know. Next loksabha election better not to hav exist. Poll .</t>
  </si>
  <si>
    <t>dirty c...</t>
  </si>
  <si>
    <t>Only Modi</t>
  </si>
  <si>
    <t>ND TV se kiu Vogaya Tumko😂😂😂😂😂</t>
  </si>
  <si>
    <t>We will see your long face tomorrow!</t>
  </si>
  <si>
    <t>Congres winer</t>
  </si>
  <si>
    <t>Indía jitaga joitaha</t>
  </si>
  <si>
    <t>Ravish tum iss des ke sabse bade jhuthe or khatarnak patarkar ho Pura des aap ko or aapke Khan mkt gang ko janta hai Rote raho Jaihind</t>
  </si>
  <si>
    <t>4 Ke Baad Tera Kya Hoga Ravish</t>
  </si>
  <si>
    <t>Inshallah 295</t>
  </si>
  <si>
    <t>Modi ko 290 seat aayegiii</t>
  </si>
  <si>
    <t>Tum moorkh ho kyaaaaa</t>
  </si>
  <si>
    <t>Salamalikum ravish kahan</t>
  </si>
  <si>
    <t>Guruji ravish Kumar jee bas karo yaar .......aap wrong number par ja rahe ho</t>
  </si>
  <si>
    <t>Only one bjp ❤❤❤</t>
  </si>
  <si>
    <t>आखिर आप ईवीएम सवाल उठाने वाले हो जय भाजपा</t>
  </si>
  <si>
    <t>BJP will win 350</t>
  </si>
  <si>
    <t>All the best all of you</t>
  </si>
  <si>
    <t>Chor kitna Diya hai Rahul tere ko</t>
  </si>
  <si>
    <t>jeetega toh modi hi ye leftists ki gand jale toh hum kya kare</t>
  </si>
  <si>
    <t>Bhai saab bas karo yaar ...... garmi Jayda hai nind nahi aa raha comedy ke liye video dekh raha hoon aapka news dekhkar hasi aa raha......sone de bhai</t>
  </si>
  <si>
    <t>रवीश जी आप तो हमेशा कांग्रेस के बारे में ही क्यू सपोर्ट करते है मोदी जी के बारे में भी बात किया करे</t>
  </si>
  <si>
    <t>You are originally rabish 😂😂😂 kurja, dirty.   Nonsense</t>
  </si>
  <si>
    <t>Hahaha😂😂😂...tumhara kush nahi ho sakta beta😅😅</t>
  </si>
  <si>
    <t>😂😂 how he only show positive side of opposition, my question is BJP has not done a singe good things in 10 years 😂</t>
  </si>
  <si>
    <t>Why elections have been postponed after Rajiv Gandhi's death...does that was goes with our constitution?</t>
  </si>
  <si>
    <t>Rahul Gandhi ne kitna Paisa Diya</t>
  </si>
  <si>
    <t>Burnal 😃😃😃</t>
  </si>
  <si>
    <t>gajab topibaaz aadmi h yeh mtlb ab kuch bhi bol lo, ab to chunaa bhi khtm ho gae abhi bhi pese mil rhe kya 🤣</t>
  </si>
  <si>
    <t>सही है सर</t>
  </si>
  <si>
    <t>Evm  me koi gadbadi nahi heaapke najariye me khami he rahul to gaya😅</t>
  </si>
  <si>
    <t>Rubbish tujhe 4 june ko dekhega sath main chips pepsi cola aur tera dukh vari mukh bahut maja aayega</t>
  </si>
  <si>
    <t>Kal ake evm ka randi rona mat karna</t>
  </si>
  <si>
    <t>Thumahari bharuagiri se kuchh fark parne wala nahi hai</t>
  </si>
  <si>
    <r>
      <rPr>
        <sz val="11"/>
        <color rgb="FF000000"/>
        <rFont val="Linux Libertine G"/>
      </rPr>
      <t>एग्जिट पोल वाले बीजेपी के पालतू कुत्ते है</t>
    </r>
    <r>
      <rPr>
        <sz val="11"/>
        <color rgb="FF000000"/>
        <rFont val="Calibri"/>
      </rPr>
      <t xml:space="preserve">... </t>
    </r>
    <r>
      <rPr>
        <sz val="11"/>
        <color rgb="FF000000"/>
        <rFont val="Linux Libertine G"/>
      </rPr>
      <t>टेंशन मत लो</t>
    </r>
    <r>
      <rPr>
        <sz val="11"/>
        <color rgb="FF000000"/>
        <rFont val="Calibri"/>
      </rPr>
      <t xml:space="preserve">.. </t>
    </r>
    <r>
      <rPr>
        <sz val="11"/>
        <color rgb="FF000000"/>
        <rFont val="Linux Libertine G"/>
      </rPr>
      <t>कहो दिल से कांग्रेस फिर से ✋🏻✋🏻✋🏻</t>
    </r>
  </si>
  <si>
    <t>BJP ki election campaign ka balance baki thi.. uss paise ko lene ka technique thaa..</t>
  </si>
  <si>
    <t>Chatu patrkar</t>
  </si>
  <si>
    <t>Jai shree ram</t>
  </si>
  <si>
    <t>Modi hi jetenge babuaa ravish</t>
  </si>
  <si>
    <t>Ravish jee Dil ko thandak rakhe aap ka exit poll wrong hai.......4 Tarik ko dekh lena 369 seat laa Rahi hai BJP ye mera exit poll hai......</t>
  </si>
  <si>
    <t>Aap ulta bolkar view aur like hi badhate rahoge</t>
  </si>
  <si>
    <t>Shayad aapki mehnat rang ka rahi hai sir</t>
  </si>
  <si>
    <t>Either bjp win or lose but dhruv rathee and ravish Kumar change the mentality of many andhbhakt and Gobarbhakt</t>
  </si>
  <si>
    <t>Result ke pehle hi rona start kr diya 😂. Jab result fever me aaya to sahi hai our against aaya to hack huva hai😅</t>
  </si>
  <si>
    <t>Next PM Rahul Gandhi</t>
  </si>
  <si>
    <t>Jaise teri gaa*d faati thi Adani ke aate hi, dekh ke maza aata hai tumari behuda aur baseless baate sun ke. Chu**ya hai tu jaise tere Malik Owl baba hai... sir roge yaha se tum</t>
  </si>
  <si>
    <t>Thank good bye ravish Kumar</t>
  </si>
  <si>
    <t>Bopu chor chup</t>
  </si>
  <si>
    <t>Hum hain godimedia aur tum ho rahul baba ka chela</t>
  </si>
  <si>
    <t>जीतेगी तो बीजेपी ही चाहे ताऊ तू कितना भी रोला कर ले😅</t>
  </si>
  <si>
    <t>Chhora hai oh</t>
  </si>
  <si>
    <t>Jail me tv lagwa do keju ko dikhna chahiye chasma utha k...or hnn ye. Anchor to Congress ka dalla hai</t>
  </si>
  <si>
    <r>
      <rPr>
        <sz val="11"/>
        <color rgb="FF000000"/>
        <rFont val="Calibri"/>
      </rPr>
      <t xml:space="preserve">4 </t>
    </r>
    <r>
      <rPr>
        <sz val="11"/>
        <color rgb="FF000000"/>
        <rFont val="Linux Libertine G"/>
      </rPr>
      <t>जून के बाद आपको भी समझ में आजाएगा</t>
    </r>
  </si>
  <si>
    <t>Ravis is good ancar not dlaal</t>
  </si>
  <si>
    <t>Sir, I am from West Bengal . We, the Bengali want that " koi vi aya jaye, par mamta jaye".</t>
  </si>
  <si>
    <t>सभी डरना है रवीश कुमार केवल आप ही के सीने में शेर का खून है</t>
  </si>
  <si>
    <t>4th June Ka Wait To Kijiye,
Yahi Ravish Ji Aap Sab Ko Sambodhit Karenge😂😂😂</t>
  </si>
  <si>
    <t>NDA- 280-295 and india- 180-200</t>
  </si>
  <si>
    <t>Ravish Kumar from RAGA media kal kaun sa bahana dikhaoge</t>
  </si>
  <si>
    <t>Ravis jii kal fir modi ji AA rahee hai</t>
  </si>
  <si>
    <t>kal subh modi ki jeet ki sabko badhai</t>
  </si>
  <si>
    <t>Siddhu Praa 295✅✅✅✅🥳🥳</t>
  </si>
  <si>
    <t>aaayega to modi wo bhi 400 se</t>
  </si>
  <si>
    <t>Ab bewkoof mat banaao</t>
  </si>
  <si>
    <t>Have pacha vli jav ne sir</t>
  </si>
  <si>
    <t>Kaal aap log TV me mat aiye.
B.J.P. 320+40=360 likh lo jiye.</t>
  </si>
  <si>
    <t>Modi zindabad</t>
  </si>
  <si>
    <t>Ravish Kumar's mouth will be shut on 4th June</t>
  </si>
  <si>
    <t>Good reporting</t>
  </si>
  <si>
    <t>Modi ji ki wajah se tumhara ghar chalta hai</t>
  </si>
  <si>
    <t>Main Muslim and West Bengal se huin, lekin 3rd time BJP government chahata Hui. Banggal main thief Mamata Banerjee (TMC) full corruption hai.</t>
  </si>
  <si>
    <t>What about your brother who was in Congress ?</t>
  </si>
  <si>
    <t>How it can be said that exist poll are fake. Why INDIA is afraided ?</t>
  </si>
  <si>
    <t>90%Pakistani viewer with rubbish</t>
  </si>
  <si>
    <t>Bhdwa hai tu hindu hokar hindu ka virodh kar rha hai tu hijda hai tu , bjp 400 par kregi ya nhi pta nhi lekin 2024 4 jun ko ghoshit kiya jayega modiji fir ek baar pradhanmantri banane ja rhe hai</t>
  </si>
  <si>
    <t>Loktantra khatre mein 😭😭😭😭
EVM😭😭😭😭
Dictator 😭😭😭😭
EVM...EVM...
Pura Desh 😂😂😂😂😂😂😂</t>
  </si>
  <si>
    <t>Koi jite public ko kuchh nahi milega full garantee hai</t>
  </si>
  <si>
    <t>❤</t>
  </si>
  <si>
    <t>Ravish Kujli
Kujli😭😭😭EVM...😭😭😭
EVM😭😭😭😭😭😭EVM...EVM...
Loktantra khatre me 😭😭😭
EVM....
Pura Desh 😂😂😂😂😂😂😂</t>
  </si>
  <si>
    <t>Abhimanyu ki tarh kisi ne  bhi kuch suna hai kya.... chakravyuh kaise todna hai 😂😂</t>
  </si>
  <si>
    <t>Matlab dab kahe suraj purav se nikalta hai to dekha delh bol rahe hai …jhoot hai …abbe chacha sach hoga to sab ek jaisa hi bolenge na</t>
  </si>
  <si>
    <t>israel murda baad, https://www.youtube.com/live/QLeqDLgVqu8?si=MsKr1eUXVs6CTbNY</t>
  </si>
  <si>
    <t>HiNDU❌
MUSliM❌
SiKH ❌
ISAi ❌
  First🫀Love  🇮🇳 INDIAN 
=======Keya Bolte MODi  Bhai  🦟👉🏻Hindu Muslim Sikh Isai
        Pure INDiANs Apne Bhai Bhai🫀</t>
  </si>
  <si>
    <t>Never request dear Sir to watch video till end. If, any telecast is accurate and authentic for sure audience will watch.</t>
  </si>
  <si>
    <t>West Bengal corruption ki bareme video banane</t>
  </si>
  <si>
    <t>Modi Disaster for India</t>
  </si>
  <si>
    <t>Hahahaha</t>
  </si>
  <si>
    <t>Will talk on 4th june</t>
  </si>
  <si>
    <t>Abe bsk Rahane de tumse na ho payega</t>
  </si>
  <si>
    <t>Jay Shree Ram....</t>
  </si>
  <si>
    <r>
      <rPr>
        <sz val="11"/>
        <color rgb="FF000000"/>
        <rFont val="Linux Libertine G"/>
      </rPr>
      <t>अब देश में औपचारिकता पूरा कराने के लिए चुनाव होता है वोटरों से छल करने के लिए</t>
    </r>
    <r>
      <rPr>
        <sz val="11"/>
        <color rgb="FF000000"/>
        <rFont val="Calibri"/>
      </rPr>
      <t xml:space="preserve">,, </t>
    </r>
    <r>
      <rPr>
        <sz val="11"/>
        <color rgb="FF000000"/>
        <rFont val="Linux Libertine G"/>
      </rPr>
      <t>जबकि देश के तमाम सरकारी तंत्र</t>
    </r>
    <r>
      <rPr>
        <sz val="11"/>
        <color rgb="FF000000"/>
        <rFont val="Calibri"/>
      </rPr>
      <t>,</t>
    </r>
    <r>
      <rPr>
        <sz val="11"/>
        <color rgb="FF000000"/>
        <rFont val="Linux Libertine G"/>
      </rPr>
      <t>एजेंसियां</t>
    </r>
    <r>
      <rPr>
        <sz val="11"/>
        <color rgb="FF000000"/>
        <rFont val="Calibri"/>
      </rPr>
      <t>,</t>
    </r>
    <r>
      <rPr>
        <sz val="11"/>
        <color rgb="FF000000"/>
        <rFont val="Linux Libertine G"/>
      </rPr>
      <t>चुनाव आयोग</t>
    </r>
    <r>
      <rPr>
        <sz val="11"/>
        <color rgb="FF000000"/>
        <rFont val="Calibri"/>
      </rPr>
      <t>,</t>
    </r>
    <r>
      <rPr>
        <sz val="11"/>
        <color rgb="FF000000"/>
        <rFont val="Linux Libertine G"/>
      </rPr>
      <t>मीडिया</t>
    </r>
    <r>
      <rPr>
        <sz val="11"/>
        <color rgb="FF000000"/>
        <rFont val="Calibri"/>
      </rPr>
      <t>,</t>
    </r>
    <r>
      <rPr>
        <sz val="11"/>
        <color rgb="FF000000"/>
        <rFont val="Linux Libertine G"/>
      </rPr>
      <t>न्यायपालिका सभी मोदी भाजपा के इसारे पर नाच रही है</t>
    </r>
    <r>
      <rPr>
        <sz val="11"/>
        <color rgb="FF000000"/>
        <rFont val="Calibri"/>
      </rPr>
      <t xml:space="preserve">,,,, </t>
    </r>
    <r>
      <rPr>
        <sz val="11"/>
        <color rgb="FF000000"/>
        <rFont val="Linux Libertine G"/>
      </rPr>
      <t>एक और भाजपा मौजूदा मोदी  को वोट करने वाले किसको वोट करने दो</t>
    </r>
    <r>
      <rPr>
        <sz val="11"/>
        <color rgb="FF000000"/>
        <rFont val="Calibri"/>
      </rPr>
      <t>,,,</t>
    </r>
    <r>
      <rPr>
        <sz val="11"/>
        <color rgb="FF000000"/>
        <rFont val="Linux Libertine G"/>
      </rPr>
      <t xml:space="preserve">भाजपा मोदी को देखना नही चाहते ऐसे देश के तमाम जनता को वोट  ही नही डालने चाहिए सभी चुपचाप घरों में बैठे रहे एक भी वोट विपक्ष को एक भी वोट नही पड़ने चाहिए उसके बाद वोट की गड़ना करे </t>
    </r>
    <r>
      <rPr>
        <sz val="11"/>
        <color rgb="FF000000"/>
        <rFont val="Calibri"/>
      </rPr>
      <t>,,</t>
    </r>
    <r>
      <rPr>
        <sz val="11"/>
        <color rgb="FF000000"/>
        <rFont val="Linux Libertine G"/>
      </rPr>
      <t xml:space="preserve">मैं दावा करता हु वोट नही डालने वाले की संख्या </t>
    </r>
    <r>
      <rPr>
        <sz val="11"/>
        <color rgb="FF000000"/>
        <rFont val="Calibri"/>
      </rPr>
      <t xml:space="preserve">80 </t>
    </r>
    <r>
      <rPr>
        <sz val="11"/>
        <color rgb="FF000000"/>
        <rFont val="Linux Libertine G"/>
      </rPr>
      <t xml:space="preserve">प्रतिसत होगा और वोट डालने वालों की संख्या </t>
    </r>
    <r>
      <rPr>
        <sz val="11"/>
        <color rgb="FF000000"/>
        <rFont val="Calibri"/>
      </rPr>
      <t xml:space="preserve">20 </t>
    </r>
    <r>
      <rPr>
        <sz val="11"/>
        <color rgb="FF000000"/>
        <rFont val="Linux Libertine G"/>
      </rPr>
      <t xml:space="preserve">प्रतिसत  विपक्ष वाले यह तरकीब अपनाएं  गारंटी है विपक्ष </t>
    </r>
    <r>
      <rPr>
        <sz val="11"/>
        <color rgb="FF000000"/>
        <rFont val="Calibri"/>
      </rPr>
      <t xml:space="preserve">543 </t>
    </r>
    <r>
      <rPr>
        <sz val="11"/>
        <color rgb="FF000000"/>
        <rFont val="Linux Libertine G"/>
      </rPr>
      <t xml:space="preserve">में </t>
    </r>
    <r>
      <rPr>
        <sz val="11"/>
        <color rgb="FF000000"/>
        <rFont val="Calibri"/>
      </rPr>
      <t xml:space="preserve">543 </t>
    </r>
    <r>
      <rPr>
        <sz val="11"/>
        <color rgb="FF000000"/>
        <rFont val="Linux Libertine G"/>
      </rPr>
      <t>सीट  हासिल करेंगे</t>
    </r>
    <r>
      <rPr>
        <sz val="11"/>
        <color rgb="FF000000"/>
        <rFont val="Calibri"/>
      </rPr>
      <t>,,</t>
    </r>
    <r>
      <rPr>
        <sz val="11"/>
        <color rgb="FF000000"/>
        <rFont val="Linux Libertine G"/>
      </rPr>
      <t>अब इस रणनीति पर काम करे</t>
    </r>
  </si>
  <si>
    <t>BJP ❤</t>
  </si>
  <si>
    <r>
      <rPr>
        <sz val="11"/>
        <color rgb="FF000000"/>
        <rFont val="Linux Libertine G"/>
      </rPr>
      <t>कुछ भी कर लो</t>
    </r>
    <r>
      <rPr>
        <sz val="11"/>
        <color rgb="FF000000"/>
        <rFont val="Calibri"/>
      </rPr>
      <t xml:space="preserve">, </t>
    </r>
    <r>
      <rPr>
        <sz val="11"/>
        <color rgb="FF000000"/>
        <rFont val="Linux Libertine G"/>
      </rPr>
      <t>आएगा तो नीच</t>
    </r>
    <r>
      <rPr>
        <sz val="11"/>
        <color rgb="FF000000"/>
        <rFont val="Calibri"/>
      </rPr>
      <t xml:space="preserve">, </t>
    </r>
    <r>
      <rPr>
        <sz val="11"/>
        <color rgb="FF000000"/>
        <rFont val="Linux Libertine G"/>
      </rPr>
      <t>पनौती</t>
    </r>
    <r>
      <rPr>
        <sz val="11"/>
        <color rgb="FF000000"/>
        <rFont val="Calibri"/>
      </rPr>
      <t xml:space="preserve">, </t>
    </r>
    <r>
      <rPr>
        <sz val="11"/>
        <color rgb="FF000000"/>
        <rFont val="Linux Libertine G"/>
      </rPr>
      <t>पाखंडी</t>
    </r>
    <r>
      <rPr>
        <sz val="11"/>
        <color rgb="FF000000"/>
        <rFont val="Calibri"/>
      </rPr>
      <t xml:space="preserve">, </t>
    </r>
    <r>
      <rPr>
        <sz val="11"/>
        <color rgb="FF000000"/>
        <rFont val="Linux Libertine G"/>
      </rPr>
      <t>सत्ता भोगी शी जिनपिंग मोदी ही आएगा</t>
    </r>
    <r>
      <rPr>
        <sz val="11"/>
        <color rgb="FF000000"/>
        <rFont val="Calibri"/>
      </rPr>
      <t xml:space="preserve">, </t>
    </r>
    <r>
      <rPr>
        <sz val="11"/>
        <color rgb="FF000000"/>
        <rFont val="Linux Libertine G"/>
      </rPr>
      <t>क्योंकि बालाएं और मुसीबतें एक बार आने के बाद</t>
    </r>
    <r>
      <rPr>
        <sz val="11"/>
        <color rgb="FF000000"/>
        <rFont val="Calibri"/>
      </rPr>
      <t xml:space="preserve">, </t>
    </r>
    <r>
      <rPr>
        <sz val="11"/>
        <color rgb="FF000000"/>
        <rFont val="Linux Libertine G"/>
      </rPr>
      <t xml:space="preserve">आसानी से पीछा नहीं छोड़ती है आने के बाद में ये विपक्ष के ऊपर </t>
    </r>
    <r>
      <rPr>
        <sz val="11"/>
        <color rgb="FF000000"/>
        <rFont val="Calibri"/>
      </rPr>
      <t xml:space="preserve">ED, CBI, IT </t>
    </r>
    <r>
      <rPr>
        <sz val="11"/>
        <color rgb="FF000000"/>
        <rFont val="Linux Libertine G"/>
      </rPr>
      <t>छोडेगा</t>
    </r>
    <r>
      <rPr>
        <sz val="11"/>
        <color rgb="FF000000"/>
        <rFont val="Calibri"/>
      </rPr>
      <t xml:space="preserve">, Bjp join </t>
    </r>
    <r>
      <rPr>
        <sz val="11"/>
        <color rgb="FF000000"/>
        <rFont val="Linux Libertine G"/>
      </rPr>
      <t xml:space="preserve">या </t>
    </r>
    <r>
      <rPr>
        <sz val="11"/>
        <color rgb="FF000000"/>
        <rFont val="Calibri"/>
      </rPr>
      <t xml:space="preserve">jail </t>
    </r>
    <r>
      <rPr>
        <sz val="11"/>
        <color rgb="FF000000"/>
        <rFont val="Linux Libertine G"/>
      </rPr>
      <t>में सड़ो</t>
    </r>
    <r>
      <rPr>
        <sz val="11"/>
        <color rgb="FF000000"/>
        <rFont val="Calibri"/>
      </rPr>
      <t xml:space="preserve">, </t>
    </r>
    <r>
      <rPr>
        <sz val="11"/>
        <color rgb="FF000000"/>
        <rFont val="Linux Libertine G"/>
      </rPr>
      <t>की नीति अपनाएगा</t>
    </r>
    <r>
      <rPr>
        <sz val="11"/>
        <color rgb="FF000000"/>
        <rFont val="Calibri"/>
      </rPr>
      <t xml:space="preserve">, </t>
    </r>
    <r>
      <rPr>
        <sz val="11"/>
        <color rgb="FF000000"/>
        <rFont val="Linux Libertine G"/>
      </rPr>
      <t>राज्यो में</t>
    </r>
    <r>
      <rPr>
        <sz val="11"/>
        <color rgb="FF000000"/>
        <rFont val="Calibri"/>
      </rPr>
      <t xml:space="preserve">, </t>
    </r>
    <r>
      <rPr>
        <sz val="11"/>
        <color rgb="FF000000"/>
        <rFont val="Linux Libertine G"/>
      </rPr>
      <t>विपक्ष के विधायको को</t>
    </r>
    <r>
      <rPr>
        <sz val="11"/>
        <color rgb="FF000000"/>
        <rFont val="Calibri"/>
      </rPr>
      <t xml:space="preserve">, 40 </t>
    </r>
    <r>
      <rPr>
        <sz val="11"/>
        <color rgb="FF000000"/>
        <rFont val="Linux Libertine G"/>
      </rPr>
      <t>करोड़</t>
    </r>
    <r>
      <rPr>
        <sz val="11"/>
        <color rgb="FF000000"/>
        <rFont val="Calibri"/>
      </rPr>
      <t xml:space="preserve">, 50 </t>
    </r>
    <r>
      <rPr>
        <sz val="11"/>
        <color rgb="FF000000"/>
        <rFont val="Linux Libertine G"/>
      </rPr>
      <t>करोड़ में खरीद कर</t>
    </r>
    <r>
      <rPr>
        <sz val="11"/>
        <color rgb="FF000000"/>
        <rFont val="Calibri"/>
      </rPr>
      <t xml:space="preserve">, </t>
    </r>
    <r>
      <rPr>
        <sz val="11"/>
        <color rgb="FF000000"/>
        <rFont val="Linux Libertine G"/>
      </rPr>
      <t>विपक्ष की सरकारे गिराएगा</t>
    </r>
    <r>
      <rPr>
        <sz val="11"/>
        <color rgb="FF000000"/>
        <rFont val="Calibri"/>
      </rPr>
      <t xml:space="preserve">, </t>
    </r>
    <r>
      <rPr>
        <sz val="11"/>
        <color rgb="FF000000"/>
        <rFont val="Linux Libertine G"/>
      </rPr>
      <t>इसके चोर भष्टाचारी नेता</t>
    </r>
    <r>
      <rPr>
        <sz val="11"/>
        <color rgb="FF000000"/>
        <rFont val="Calibri"/>
      </rPr>
      <t xml:space="preserve">, </t>
    </r>
    <r>
      <rPr>
        <sz val="11"/>
        <color rgb="FF000000"/>
        <rFont val="Linux Libertine G"/>
      </rPr>
      <t>मंत्री जमकर देश को लूटेंगे और कोई जांच करने वाला नहीं होगा</t>
    </r>
    <r>
      <rPr>
        <sz val="11"/>
        <color rgb="FF000000"/>
        <rFont val="Calibri"/>
      </rPr>
      <t xml:space="preserve">, </t>
    </r>
    <r>
      <rPr>
        <sz val="11"/>
        <color rgb="FF000000"/>
        <rFont val="Linux Libertine G"/>
      </rPr>
      <t>झूठ बोल कर ये लोगों को उल्लू बनाएगा</t>
    </r>
  </si>
  <si>
    <t>Ab tu bolega ki sb bik gya h</t>
  </si>
  <si>
    <r>
      <rPr>
        <sz val="11"/>
        <color rgb="FF000000"/>
        <rFont val="Linux Libertine G"/>
      </rPr>
      <t xml:space="preserve">एक्जीटपोल ऐसे दिखाने का मकसद क्या दंगे करना है
कैसे अमेरिका में ट्रंप समर्थकों ने करा था </t>
    </r>
    <r>
      <rPr>
        <sz val="11"/>
        <color rgb="FF000000"/>
        <rFont val="Calibri"/>
      </rPr>
      <t>?</t>
    </r>
  </si>
  <si>
    <t>Cry More😂😂😂</t>
  </si>
  <si>
    <t>310-315 only for bjp...not nda</t>
  </si>
  <si>
    <r>
      <rPr>
        <sz val="11"/>
        <color rgb="FF000000"/>
        <rFont val="Linux Libertine G"/>
      </rPr>
      <t>इसका रोना बिल्कुल सही है क्योंकि इसे भी अंदर से पता है कि आएगी तो सिर्फ भाजपा</t>
    </r>
    <r>
      <rPr>
        <sz val="11"/>
        <color rgb="FF000000"/>
        <rFont val="Calibri"/>
      </rPr>
      <t xml:space="preserve">,,,, </t>
    </r>
    <r>
      <rPr>
        <sz val="11"/>
        <color rgb="FF000000"/>
        <rFont val="Linux Libertine G"/>
      </rPr>
      <t xml:space="preserve">तब राहूल </t>
    </r>
    <r>
      <rPr>
        <sz val="11"/>
        <color rgb="FF000000"/>
        <rFont val="Calibri"/>
      </rPr>
      <t>,</t>
    </r>
    <r>
      <rPr>
        <sz val="11"/>
        <color rgb="FF000000"/>
        <rFont val="Linux Libertine G"/>
      </rPr>
      <t>रविश और अरविंद एक ही जगह रोते नजर आएंगे 😂😂😂😂😂 जय श्री राम ❤</t>
    </r>
  </si>
  <si>
    <t>Sabse bada bikau patrakar h</t>
  </si>
  <si>
    <t>Kaun hain yeh log? Kaha se aate hain yeh log??😂</t>
  </si>
  <si>
    <r>
      <rPr>
        <sz val="11"/>
        <color rgb="FF000000"/>
        <rFont val="Linux Libertine G"/>
      </rPr>
      <t>मिल गया एक और गणोजी शिर्के</t>
    </r>
    <r>
      <rPr>
        <sz val="11"/>
        <color rgb="FF000000"/>
        <rFont val="Calibri"/>
      </rPr>
      <t xml:space="preserve">,,, </t>
    </r>
    <r>
      <rPr>
        <sz val="11"/>
        <color rgb="FF000000"/>
        <rFont val="Linux Libertine G"/>
      </rPr>
      <t>वाह रे पत्रकार 😂😂😂😂</t>
    </r>
  </si>
  <si>
    <t>Kya gandu log ho tum log 😂😂</t>
  </si>
  <si>
    <t>Main India  ke sath hu</t>
  </si>
  <si>
    <t>What is the definition of yuva netaji...is he not ashamed of telling Rahul as Yuva.. A 53 years yuva..if he had got married,his daughter would have been 18+</t>
  </si>
  <si>
    <t>Only BJP only Modi g, ❤nothing else ...!</t>
  </si>
  <si>
    <t>Modi will win again
Indi alliance bikhar jayegi</t>
  </si>
  <si>
    <t>Aapka mehnat phir bekar ho gya sir aap kab dalali Karna band kijiyega congress ki</t>
  </si>
  <si>
    <t>Oo bhai tu jaake Zaika kr</t>
  </si>
  <si>
    <t>Kejariwal tu to gayo</t>
  </si>
  <si>
    <t>India gathbandhan jindabad</t>
  </si>
  <si>
    <t>Allah Ko Mante .... Allah ki Nehi Sunte,,
 Bhagwan ko Mante Par Kam+Krodh+Lov+MOH+Uska Dharam Granth ko bulaeya Apne Faide ko dekhte..
=======Keya Bolte MODi   Bhai  🦟</t>
  </si>
  <si>
    <t>Ye khud congress ka godi media hai</t>
  </si>
  <si>
    <t>😂😂😂😂 toh ab ravish ko Rahul G k ashirvad ki jarurat hai</t>
  </si>
  <si>
    <t>Phir 5 year rona hai tumhe</t>
  </si>
  <si>
    <t>Kejriwal farzi hain</t>
  </si>
  <si>
    <t>Very nice video and relevant questions thats has been raised.</t>
  </si>
  <si>
    <t>India our country will get change on 4th June. Jai Hind..🌹</t>
  </si>
  <si>
    <r>
      <rPr>
        <sz val="11"/>
        <color rgb="FF000000"/>
        <rFont val="Calibri"/>
      </rPr>
      <t xml:space="preserve">295 </t>
    </r>
    <r>
      <rPr>
        <sz val="11"/>
        <color rgb="FF000000"/>
        <rFont val="Linux Libertine G"/>
      </rPr>
      <t>वे कितना होता है वे</t>
    </r>
  </si>
  <si>
    <t>Rubbish.........😢</t>
  </si>
  <si>
    <r>
      <rPr>
        <sz val="11"/>
        <color rgb="FF000000"/>
        <rFont val="Calibri"/>
      </rPr>
      <t xml:space="preserve">I,n,d,I,a,,, </t>
    </r>
    <r>
      <rPr>
        <sz val="11"/>
        <color rgb="FF000000"/>
        <rFont val="Linux Libertine G"/>
      </rPr>
      <t>वाले राहुल गांधी जी बड़े अफसोस के साथ जनता में से आवाज उठ रही है</t>
    </r>
    <r>
      <rPr>
        <sz val="11"/>
        <color rgb="FF000000"/>
        <rFont val="Calibri"/>
      </rPr>
      <t xml:space="preserve">, </t>
    </r>
    <r>
      <rPr>
        <sz val="11"/>
        <color rgb="FF000000"/>
        <rFont val="Linux Libertine G"/>
      </rPr>
      <t>की</t>
    </r>
    <r>
      <rPr>
        <sz val="11"/>
        <color rgb="FF000000"/>
        <rFont val="Calibri"/>
      </rPr>
      <t>,,,</t>
    </r>
    <r>
      <rPr>
        <sz val="11"/>
        <color rgb="FF000000"/>
        <rFont val="Linux Libertine G"/>
      </rPr>
      <t xml:space="preserve">आप गठबंधन करो या आंदोलन करो </t>
    </r>
    <r>
      <rPr>
        <sz val="11"/>
        <color rgb="FF000000"/>
        <rFont val="Calibri"/>
      </rPr>
      <t>,</t>
    </r>
    <r>
      <rPr>
        <sz val="11"/>
        <color rgb="FF000000"/>
        <rFont val="Linux Libertine G"/>
      </rPr>
      <t>आप सब मिलकर रैली करो  या रेला करो</t>
    </r>
    <r>
      <rPr>
        <sz val="11"/>
        <color rgb="FF000000"/>
        <rFont val="Calibri"/>
      </rPr>
      <t xml:space="preserve">, </t>
    </r>
    <r>
      <rPr>
        <sz val="11"/>
        <color rgb="FF000000"/>
        <rFont val="Linux Libertine G"/>
      </rPr>
      <t xml:space="preserve">चार हजार </t>
    </r>
    <r>
      <rPr>
        <sz val="11"/>
        <color rgb="FF000000"/>
        <rFont val="Calibri"/>
      </rPr>
      <t xml:space="preserve">km </t>
    </r>
    <r>
      <rPr>
        <sz val="11"/>
        <color rgb="FF000000"/>
        <rFont val="Linux Libertine G"/>
      </rPr>
      <t>की यात्रा करो या</t>
    </r>
    <r>
      <rPr>
        <sz val="11"/>
        <color rgb="FF000000"/>
        <rFont val="Calibri"/>
      </rPr>
      <t xml:space="preserve">,,,   </t>
    </r>
    <r>
      <rPr>
        <sz val="11"/>
        <color rgb="FF000000"/>
        <rFont val="Linux Libertine G"/>
      </rPr>
      <t xml:space="preserve">छे  हजार  </t>
    </r>
    <r>
      <rPr>
        <sz val="11"/>
        <color rgb="FF000000"/>
        <rFont val="Calibri"/>
      </rPr>
      <t xml:space="preserve">km </t>
    </r>
    <r>
      <rPr>
        <sz val="11"/>
        <color rgb="FF000000"/>
        <rFont val="Linux Libertine G"/>
      </rPr>
      <t xml:space="preserve">की यात्रा करो </t>
    </r>
    <r>
      <rPr>
        <sz val="11"/>
        <color rgb="FF000000"/>
        <rFont val="Calibri"/>
      </rPr>
      <t>,,,</t>
    </r>
    <r>
      <rPr>
        <sz val="11"/>
        <color rgb="FF000000"/>
        <rFont val="Linux Libertine G"/>
      </rPr>
      <t>उसके बाद चार धाम की यात्रा करो</t>
    </r>
    <r>
      <rPr>
        <sz val="11"/>
        <color rgb="FF000000"/>
        <rFont val="Calibri"/>
      </rPr>
      <t xml:space="preserve">, </t>
    </r>
    <r>
      <rPr>
        <sz val="11"/>
        <color rgb="FF000000"/>
        <rFont val="Linux Libertine G"/>
      </rPr>
      <t xml:space="preserve">या </t>
    </r>
    <r>
      <rPr>
        <sz val="11"/>
        <color rgb="FF000000"/>
        <rFont val="Calibri"/>
      </rPr>
      <t>,,,,</t>
    </r>
    <r>
      <rPr>
        <sz val="11"/>
        <color rgb="FF000000"/>
        <rFont val="Linux Libertine G"/>
      </rPr>
      <t xml:space="preserve">पृथ्वी के चार चक्कर लगाकर  जोरो शोरो से घोषणा करो </t>
    </r>
    <r>
      <rPr>
        <sz val="11"/>
        <color rgb="FF000000"/>
        <rFont val="Calibri"/>
      </rPr>
      <t>,</t>
    </r>
    <r>
      <rPr>
        <sz val="11"/>
        <color rgb="FF000000"/>
        <rFont val="Linux Libertine G"/>
      </rPr>
      <t>या घोषणा पत्र सुनाओ</t>
    </r>
    <r>
      <rPr>
        <sz val="11"/>
        <color rgb="FF000000"/>
        <rFont val="Calibri"/>
      </rPr>
      <t xml:space="preserve">, </t>
    </r>
    <r>
      <rPr>
        <sz val="11"/>
        <color rgb="FF000000"/>
        <rFont val="Linux Libertine G"/>
      </rPr>
      <t>या सुनाते रहो   अब कुच होने वाला नहीं है</t>
    </r>
    <r>
      <rPr>
        <sz val="11"/>
        <color rgb="FF000000"/>
        <rFont val="Calibri"/>
      </rPr>
      <t xml:space="preserve">, </t>
    </r>
    <r>
      <rPr>
        <sz val="11"/>
        <color rgb="FF000000"/>
        <rFont val="Linux Libertine G"/>
      </rPr>
      <t xml:space="preserve">क्योंकि </t>
    </r>
    <r>
      <rPr>
        <sz val="11"/>
        <color rgb="FF000000"/>
        <rFont val="Calibri"/>
      </rPr>
      <t>,,,</t>
    </r>
    <r>
      <rPr>
        <sz val="11"/>
        <color rgb="FF000000"/>
        <rFont val="Linux Libertine G"/>
      </rPr>
      <t xml:space="preserve">नफरत के बाजार में मुहोब्बत की दुकान को तुम्हारी नज़र के सामने </t>
    </r>
    <r>
      <rPr>
        <sz val="11"/>
        <color rgb="FF000000"/>
        <rFont val="Calibri"/>
      </rPr>
      <t>,,,</t>
    </r>
    <r>
      <rPr>
        <sz val="11"/>
        <color rgb="FF000000"/>
        <rFont val="Linux Libertine G"/>
      </rPr>
      <t>मशीन</t>
    </r>
    <r>
      <rPr>
        <sz val="11"/>
        <color rgb="FF000000"/>
        <rFont val="Calibri"/>
      </rPr>
      <t>,,,</t>
    </r>
    <r>
      <rPr>
        <sz val="11"/>
        <color rgb="FF000000"/>
        <rFont val="Linux Libertine G"/>
      </rPr>
      <t>तोड़ रहा है</t>
    </r>
    <r>
      <rPr>
        <sz val="11"/>
        <color rgb="FF000000"/>
        <rFont val="Calibri"/>
      </rPr>
      <t xml:space="preserve">, </t>
    </r>
    <r>
      <rPr>
        <sz val="11"/>
        <color rgb="FF000000"/>
        <rFont val="Linux Libertine G"/>
      </rPr>
      <t>तबाह बर्बाद कर रहा है</t>
    </r>
    <r>
      <rPr>
        <sz val="11"/>
        <color rgb="FF000000"/>
        <rFont val="Calibri"/>
      </rPr>
      <t xml:space="preserve">, </t>
    </r>
    <r>
      <rPr>
        <sz val="11"/>
        <color rgb="FF000000"/>
        <rFont val="Linux Libertine G"/>
      </rPr>
      <t>फिर</t>
    </r>
    <r>
      <rPr>
        <sz val="11"/>
        <color rgb="FF000000"/>
        <rFont val="Calibri"/>
      </rPr>
      <t>,,</t>
    </r>
    <r>
      <rPr>
        <sz val="11"/>
        <color rgb="FF000000"/>
        <rFont val="Linux Libertine G"/>
      </rPr>
      <t>भी</t>
    </r>
    <r>
      <rPr>
        <sz val="11"/>
        <color rgb="FF000000"/>
        <rFont val="Calibri"/>
      </rPr>
      <t xml:space="preserve">,, </t>
    </r>
    <r>
      <rPr>
        <sz val="11"/>
        <color rgb="FF000000"/>
        <rFont val="Linux Libertine G"/>
      </rPr>
      <t>महोब्बत की दुकान को</t>
    </r>
    <r>
      <rPr>
        <sz val="11"/>
        <color rgb="FF000000"/>
        <rFont val="Calibri"/>
      </rPr>
      <t xml:space="preserve">, </t>
    </r>
    <r>
      <rPr>
        <sz val="11"/>
        <color rgb="FF000000"/>
        <rFont val="Linux Libertine G"/>
      </rPr>
      <t xml:space="preserve">तबाह बर्बाद करने वाली </t>
    </r>
    <r>
      <rPr>
        <sz val="11"/>
        <color rgb="FF000000"/>
        <rFont val="Calibri"/>
      </rPr>
      <t>,,,</t>
    </r>
    <r>
      <rPr>
        <sz val="11"/>
        <color rgb="FF000000"/>
        <rFont val="Linux Libertine G"/>
      </rPr>
      <t>मशीन की अंतिम यात्रा</t>
    </r>
    <r>
      <rPr>
        <sz val="11"/>
        <color rgb="FF000000"/>
        <rFont val="Calibri"/>
      </rPr>
      <t xml:space="preserve">,,, </t>
    </r>
    <r>
      <rPr>
        <sz val="11"/>
        <color rgb="FF000000"/>
        <rFont val="Linux Libertine G"/>
      </rPr>
      <t>आपने और आपके साथी गठबंधन ने क्यों नहीं निकाली</t>
    </r>
    <r>
      <rPr>
        <sz val="11"/>
        <color rgb="FF000000"/>
        <rFont val="Calibri"/>
      </rPr>
      <t xml:space="preserve">,,,? </t>
    </r>
    <r>
      <rPr>
        <sz val="11"/>
        <color rgb="FF000000"/>
        <rFont val="Linux Libertine G"/>
      </rPr>
      <t xml:space="preserve">सवाल तो पब्लिक में है </t>
    </r>
    <r>
      <rPr>
        <sz val="11"/>
        <color rgb="FF000000"/>
        <rFont val="Calibri"/>
      </rPr>
      <t xml:space="preserve">, </t>
    </r>
    <r>
      <rPr>
        <sz val="11"/>
        <color rgb="FF000000"/>
        <rFont val="Linux Libertine G"/>
      </rPr>
      <t>हारे हुए जंग को भी</t>
    </r>
    <r>
      <rPr>
        <sz val="11"/>
        <color rgb="FF000000"/>
        <rFont val="Calibri"/>
      </rPr>
      <t xml:space="preserve">, </t>
    </r>
    <r>
      <rPr>
        <sz val="11"/>
        <color rgb="FF000000"/>
        <rFont val="Linux Libertine G"/>
      </rPr>
      <t>जीत में बदल देने वाली रण नीति पूरी सेना के साथ सेनापति को भी थी</t>
    </r>
    <r>
      <rPr>
        <sz val="11"/>
        <color rgb="FF000000"/>
        <rFont val="Calibri"/>
      </rPr>
      <t xml:space="preserve">, </t>
    </r>
    <r>
      <rPr>
        <sz val="11"/>
        <color rgb="FF000000"/>
        <rFont val="Linux Libertine G"/>
      </rPr>
      <t>मगर</t>
    </r>
    <r>
      <rPr>
        <sz val="11"/>
        <color rgb="FF000000"/>
        <rFont val="Calibri"/>
      </rPr>
      <t xml:space="preserve">,,, </t>
    </r>
    <r>
      <rPr>
        <sz val="11"/>
        <color rgb="FF000000"/>
        <rFont val="Linux Libertine G"/>
      </rPr>
      <t>नीति नियत के बगैर युद्ध भूमि में उतरना</t>
    </r>
    <r>
      <rPr>
        <sz val="11"/>
        <color rgb="FF000000"/>
        <rFont val="Calibri"/>
      </rPr>
      <t>,</t>
    </r>
    <r>
      <rPr>
        <sz val="11"/>
        <color rgb="FF000000"/>
        <rFont val="Linux Libertine G"/>
      </rPr>
      <t xml:space="preserve">फिर दुश्मन किस दिशा में है </t>
    </r>
    <r>
      <rPr>
        <sz val="11"/>
        <color rgb="FF000000"/>
        <rFont val="Calibri"/>
      </rPr>
      <t>,</t>
    </r>
    <r>
      <rPr>
        <sz val="11"/>
        <color rgb="FF000000"/>
        <rFont val="Linux Libertine G"/>
      </rPr>
      <t>ओर लश्कर गलत दिशा में लड़ रहा है</t>
    </r>
    <r>
      <rPr>
        <sz val="11"/>
        <color rgb="FF000000"/>
        <rFont val="Calibri"/>
      </rPr>
      <t xml:space="preserve">, </t>
    </r>
    <r>
      <rPr>
        <sz val="11"/>
        <color rgb="FF000000"/>
        <rFont val="Linux Libertine G"/>
      </rPr>
      <t xml:space="preserve">ये  सेना पति को ही मालूम न हो </t>
    </r>
    <r>
      <rPr>
        <sz val="11"/>
        <color rgb="FF000000"/>
        <rFont val="Calibri"/>
      </rPr>
      <t xml:space="preserve">, </t>
    </r>
    <r>
      <rPr>
        <sz val="11"/>
        <color rgb="FF000000"/>
        <rFont val="Linux Libertine G"/>
      </rPr>
      <t>या जानबूझ कर नजर अंदाज कर रहा हो</t>
    </r>
    <r>
      <rPr>
        <sz val="11"/>
        <color rgb="FF000000"/>
        <rFont val="Calibri"/>
      </rPr>
      <t xml:space="preserve">, </t>
    </r>
    <r>
      <rPr>
        <sz val="11"/>
        <color rgb="FF000000"/>
        <rFont val="Linux Libertine G"/>
      </rPr>
      <t>तो</t>
    </r>
    <r>
      <rPr>
        <sz val="11"/>
        <color rgb="FF000000"/>
        <rFont val="Calibri"/>
      </rPr>
      <t>,,,</t>
    </r>
    <r>
      <rPr>
        <sz val="11"/>
        <color rgb="FF000000"/>
        <rFont val="Linux Libertine G"/>
      </rPr>
      <t>अब की बार चार सो पार होगा ही</t>
    </r>
    <r>
      <rPr>
        <sz val="11"/>
        <color rgb="FF000000"/>
        <rFont val="Calibri"/>
      </rPr>
      <t>,,,</t>
    </r>
    <r>
      <rPr>
        <sz val="11"/>
        <color rgb="FF000000"/>
        <rFont val="Linux Libertine G"/>
      </rPr>
      <t>क्योंकि</t>
    </r>
    <r>
      <rPr>
        <sz val="11"/>
        <color rgb="FF000000"/>
        <rFont val="Calibri"/>
      </rPr>
      <t xml:space="preserve">,,, </t>
    </r>
    <r>
      <rPr>
        <sz val="11"/>
        <color rgb="FF000000"/>
        <rFont val="Linux Libertine G"/>
      </rPr>
      <t>मोडी है तो मुमकिन है</t>
    </r>
    <r>
      <rPr>
        <sz val="11"/>
        <color rgb="FF000000"/>
        <rFont val="Calibri"/>
      </rPr>
      <t xml:space="preserve">, </t>
    </r>
    <r>
      <rPr>
        <sz val="11"/>
        <color rgb="FF000000"/>
        <rFont val="Linux Libertine G"/>
      </rPr>
      <t xml:space="preserve">ओर तो ओर मोडी ने थाना है </t>
    </r>
    <r>
      <rPr>
        <sz val="11"/>
        <color rgb="FF000000"/>
        <rFont val="Calibri"/>
      </rPr>
      <t>,</t>
    </r>
    <r>
      <rPr>
        <sz val="11"/>
        <color rgb="FF000000"/>
        <rFont val="Linux Libertine G"/>
      </rPr>
      <t>कॉन्ग रेस मुक्त भारत</t>
    </r>
    <r>
      <rPr>
        <sz val="11"/>
        <color rgb="FF000000"/>
        <rFont val="Calibri"/>
      </rPr>
      <t xml:space="preserve">,
             </t>
    </r>
    <r>
      <rPr>
        <sz val="11"/>
        <color rgb="FF000000"/>
        <rFont val="Linux Libertine G"/>
      </rPr>
      <t>अगर</t>
    </r>
    <r>
      <rPr>
        <sz val="11"/>
        <color rgb="FF000000"/>
        <rFont val="Calibri"/>
      </rPr>
      <t>,,,,,</t>
    </r>
    <r>
      <rPr>
        <sz val="11"/>
        <color rgb="FF000000"/>
        <rFont val="Linux Libertine G"/>
      </rPr>
      <t>सच में महोब्बत की दुकान को</t>
    </r>
    <r>
      <rPr>
        <sz val="11"/>
        <color rgb="FF000000"/>
        <rFont val="Calibri"/>
      </rPr>
      <t xml:space="preserve">,,, </t>
    </r>
    <r>
      <rPr>
        <sz val="11"/>
        <color rgb="FF000000"/>
        <rFont val="Linux Libertine G"/>
      </rPr>
      <t>तबाह करने वाले जालिम मशीन से बचाना चाहते होते  तो</t>
    </r>
    <r>
      <rPr>
        <sz val="11"/>
        <color rgb="FF000000"/>
        <rFont val="Calibri"/>
      </rPr>
      <t>,,,</t>
    </r>
    <r>
      <rPr>
        <sz val="11"/>
        <color rgb="FF000000"/>
        <rFont val="Linux Libertine G"/>
      </rPr>
      <t>वक्त रहते मशीन</t>
    </r>
    <r>
      <rPr>
        <sz val="11"/>
        <color rgb="FF000000"/>
        <rFont val="Calibri"/>
      </rPr>
      <t>,,,</t>
    </r>
    <r>
      <rPr>
        <sz val="11"/>
        <color rgb="FF000000"/>
        <rFont val="Linux Libertine G"/>
      </rPr>
      <t xml:space="preserve">की अंतिम यात्रा निकाली होती </t>
    </r>
    <r>
      <rPr>
        <sz val="11"/>
        <color rgb="FF000000"/>
        <rFont val="Calibri"/>
      </rPr>
      <t xml:space="preserve">, </t>
    </r>
    <r>
      <rPr>
        <sz val="11"/>
        <color rgb="FF000000"/>
        <rFont val="Linux Libertine G"/>
      </rPr>
      <t>अब टाइम पास के इलावा कूच नही है</t>
    </r>
    <r>
      <rPr>
        <sz val="11"/>
        <color rgb="FF000000"/>
        <rFont val="Calibri"/>
      </rPr>
      <t xml:space="preserve">, </t>
    </r>
    <r>
      <rPr>
        <sz val="11"/>
        <color rgb="FF000000"/>
        <rFont val="Linux Libertine G"/>
      </rPr>
      <t>ये जनता कहे रही है 
सोने की चिड़िया वाला विश्व गुरु भारत वर्ष की जय हो विजय हो</t>
    </r>
  </si>
  <si>
    <t>जय हो</t>
  </si>
  <si>
    <t>News ki duniya ka urfa bhau 😂😂😂</t>
  </si>
  <si>
    <t>अभी भी वक्त है सुधर जाओ रवीश कुमार कम से कम बुढ़ापा सुधार लो</t>
  </si>
  <si>
    <t>कांग्रेस😂😂😂</t>
  </si>
  <si>
    <t>Indi Media by Ravish Kumar</t>
  </si>
  <si>
    <t>Kya pglpan jyada exit poll Dene se kya faida hoga unka</t>
  </si>
  <si>
    <t>कुछ भी कर लो जीतेंगे मोदी ही</t>
  </si>
  <si>
    <t>Ravish iconic statement like always communist/leftist say we don’t have any proof or solution of issue but we have full right of questioning!!! Even a guy standing at a tea stall can question anything but where does your credibility, knowledge and facts lie then</t>
  </si>
  <si>
    <t>Tum kutta ho tum jinda kaise ho dogle kaluaa</t>
  </si>
  <si>
    <t>कितना फेंक सकता है तू मफलर बाज अक्जेट पोल आज से नही बहुत पहले से चली आ रही है</t>
  </si>
  <si>
    <t>Ravish ji aap ko kya lag ta hai kya hoga please answer dijiye sir</t>
  </si>
  <si>
    <t>World ka best patrakar 😅😂😂
Baki sb ese godi mediya hi lagte hai
Sharm nii aata khud ka tarif karne me.</t>
  </si>
  <si>
    <r>
      <rPr>
        <sz val="11"/>
        <color rgb="FF000000"/>
        <rFont val="Calibri"/>
      </rPr>
      <t xml:space="preserve">1957 </t>
    </r>
    <r>
      <rPr>
        <sz val="11"/>
        <color rgb="FF000000"/>
        <rFont val="Linux Libertine G"/>
      </rPr>
      <t xml:space="preserve">में कहा थे </t>
    </r>
    <r>
      <rPr>
        <sz val="11"/>
        <color rgb="FF000000"/>
        <rFont val="Calibri"/>
      </rPr>
      <t xml:space="preserve">exit </t>
    </r>
    <r>
      <rPr>
        <sz val="11"/>
        <color rgb="FF000000"/>
        <rFont val="Linux Libertine G"/>
      </rPr>
      <t>पोल वाले जब कांग्रेस जीती थी</t>
    </r>
  </si>
  <si>
    <t>Yeh dar accha laga...</t>
  </si>
  <si>
    <t>क्युकी न तुम हिंदू में न मुसलमान में न सिख व अन्य में तुम नपुंसक हो</t>
  </si>
  <si>
    <t>World ka best patrakar😂😂😂😂😂😂</t>
  </si>
  <si>
    <t>सबसे बड़ी राहुल मीडिया तू है बे</t>
  </si>
  <si>
    <t>Modi modi bol ke rath ko nid nahi araha he na</t>
  </si>
  <si>
    <t xml:space="preserve">Bolne do Ravish kumar ko... dil ro raha hoga uska  </t>
  </si>
  <si>
    <t>Opposition has doesn’t done anything on ground before elections between sep to jan, bjp has hard fought since full year - as clearly highlighted by Prashant Kishore , now crying like baby this is highly immature. Without proof just blaming is questioning of vibrant democracy nd mocking people voting in 50 degrees</t>
  </si>
  <si>
    <t>Faltu Ram ravish 😂</t>
  </si>
  <si>
    <t>Modi exit poll</t>
  </si>
  <si>
    <r>
      <rPr>
        <sz val="11"/>
        <color rgb="FF000000"/>
        <rFont val="Linux Libertine G"/>
      </rPr>
      <t xml:space="preserve">मीडिया </t>
    </r>
    <r>
      <rPr>
        <sz val="11"/>
        <color rgb="FF000000"/>
        <rFont val="Calibri"/>
      </rPr>
      <t xml:space="preserve">ed cbi </t>
    </r>
    <r>
      <rPr>
        <sz val="11"/>
        <color rgb="FF000000"/>
        <rFont val="Linux Libertine G"/>
      </rPr>
      <t xml:space="preserve">ज्यूडिशिरी
</t>
    </r>
    <r>
      <rPr>
        <sz val="11"/>
        <color rgb="FF000000"/>
        <rFont val="Calibri"/>
      </rPr>
      <t xml:space="preserve">EC </t>
    </r>
    <r>
      <rPr>
        <sz val="11"/>
        <color rgb="FF000000"/>
        <rFont val="Linux Libertine G"/>
      </rPr>
      <t>गुलाम विपक्ष के सामने ये चुनाव बहुत चुनोती पूर्ण रहा विपक्ष को खरीदा गया ज्यो नही बिके उनको जेलों में डाला गया जिनको जेल में नही डाल पाए उनके खाते ब्लॉक किये गए इतना होने के बाद भी पीछे नही हटे तो  मीडिया विपक्ष पर  लगातार हमलावर रही फिर भी विपक्ष मजबूती से लड़ा ओर यही विपक्ष की ताकत है जिससे संविधान को मजबूती दी हारे या जीते पर इतने चुनोतिपूर्ण माहौल में लड़े ओर बहुत बहादुरी से लड़े आगे जाकर अगर देश डिक्टेटर शिप बन भी जाये तो हम अपनी आने वाली पीढ़ी को कह पाएंगे हम अंतिम समय तक लड़े
😢</t>
    </r>
  </si>
  <si>
    <t>Agar modi sarkar me aai to Tera Kaya hoga khabichh kumal</t>
  </si>
  <si>
    <t>Corrupt reporting</t>
  </si>
  <si>
    <t>Ayenge to modi hi</t>
  </si>
  <si>
    <t>Only 8 hours</t>
  </si>
  <si>
    <t>Ravish kumar is a frustrated person.</t>
  </si>
  <si>
    <t>You're dividing india not bjp rahul gaan....</t>
  </si>
  <si>
    <t>Hamari Rashtrapati chunav mein kahin nahin dikhe 😂</t>
  </si>
  <si>
    <t>Ravis sir.. West bengal main tmc leader kaise school teacher nakri bik diya.. Uspar vi ek video banaiye.. Aagar aap nispaksh baat karte he to.. Aapko isbar vi bolna chahiye</t>
  </si>
  <si>
    <t>B S P</t>
  </si>
  <si>
    <t>Himmata  Marda madade khuda 🤲🤲🤲🙏🙏</t>
  </si>
  <si>
    <t>Saare bimar hai...😂</t>
  </si>
  <si>
    <t>Khus rho babu Kal tak good night</t>
  </si>
  <si>
    <t>कमीना खब्बीस</t>
  </si>
  <si>
    <r>
      <rPr>
        <sz val="11"/>
        <color rgb="FF000000"/>
        <rFont val="Linux Libertine G"/>
      </rPr>
      <t xml:space="preserve">कल रवीश और ध्रुव राठी चांद पर घुमणे जायेंगे झूम झुम झुमरे राहुल गांधी से </t>
    </r>
    <r>
      <rPr>
        <sz val="11"/>
        <color rgb="FF000000"/>
        <rFont val="Calibri"/>
      </rPr>
      <t xml:space="preserve">payment </t>
    </r>
    <r>
      <rPr>
        <sz val="11"/>
        <color rgb="FF000000"/>
        <rFont val="Linux Libertine G"/>
      </rPr>
      <t xml:space="preserve">का करार पुरा हुआ अब ये दोनो भाग </t>
    </r>
    <r>
      <rPr>
        <sz val="11"/>
        <color rgb="FF000000"/>
        <rFont val="Calibri"/>
      </rPr>
      <t>jayenge😂😂😂</t>
    </r>
  </si>
  <si>
    <t>Chor chor mausere Bhai , company chanda , godi media......</t>
  </si>
  <si>
    <t>I love u Ravi Sar aapane bahut acchi baat Kahi pura Bharat aapko dekh raha hai</t>
  </si>
  <si>
    <t>Rahulji next pm</t>
  </si>
  <si>
    <t>Ap ke hisab se bjp ko vote hi nhi mile h🙂</t>
  </si>
  <si>
    <t>Ayega modi hee bhai jitna marzi bhoonk lo german shepered  ke traha</t>
  </si>
  <si>
    <t>नॉट इंडि गटबंधन इट इस ठगबंधन 😂😂😂😂😂🙏</t>
  </si>
  <si>
    <t>Ravish ji ,
AAP dimagiroop se bimar ho</t>
  </si>
  <si>
    <t>Wah sare r@d Rona idhar hi chalu hai 😂</t>
  </si>
  <si>
    <t>6800 Ko joining nhi Mili sir BJP ki band bjane Vali hi sir</t>
  </si>
  <si>
    <t>Kitna manipulate krta h ye bnda or isko chamche patrakar bolte h sala modi n isliye bola ki 4 jun ko congress evm k Randi rona karegi kyoki congress ki aadat h har baar literally har baar har jati h bjp s or evm k rona shuru kr deti h lkin ye is chutiye ko thori dikhegi</t>
  </si>
  <si>
    <t>जलान हो रही है</t>
  </si>
  <si>
    <t>Kal ravish suside kr lega 😂😂</t>
  </si>
  <si>
    <t>Kal aayega modi fir se tum sab chamcho k gand me mirchi lagegi😅</t>
  </si>
  <si>
    <t>India jitegi</t>
  </si>
  <si>
    <t>5:56 Then sir, why dont you ask few of your followers to monitor counting? ye millions of followers kya ga... khujane ke hi kamke hai kya? 😂. aur wo tatti? usko bula na counting ke din... germany me baitha bahukata hai sala.</t>
  </si>
  <si>
    <t>Rahul ka dalal,
Sirf ye Dalal sacha baki sari duniya jhutti</t>
  </si>
  <si>
    <t>Aap amar ho jayege bahut acchha sir ji</t>
  </si>
  <si>
    <t>दुश्मन जबतक उल्टी नही करेगा बेचैन रहाता है</t>
  </si>
  <si>
    <t>Rubbish kumar ap rubbish ki had par diyo yar</t>
  </si>
  <si>
    <t>Kitana chatoge😂😂😂😂papu ki</t>
  </si>
  <si>
    <t>bete rahul ke sath bhag</t>
  </si>
  <si>
    <t>Seriously you are highlighting Akhilesh Yadav points and spreading misinformation</t>
  </si>
  <si>
    <t>Exit Pol se Darr Gaya ravish Kumar 😂😂😂</t>
  </si>
  <si>
    <t>🖐🐚🖐🐚</t>
  </si>
  <si>
    <t>Dar ka mahaul banagal me sab se jayada hai.</t>
  </si>
  <si>
    <t>तुम मीडिया सुई को पहाड़ बताते हो तुमारा और नेताओ का एक जैसा हाल है</t>
  </si>
  <si>
    <t>Bhai ap aur aap dono hi sab se  hosiyar hai aur sab buddhu hai kya.</t>
  </si>
  <si>
    <t>From Westbengal Tmc 30 confirmed</t>
  </si>
  <si>
    <t>Sidhu moosewala 🔥😭</t>
  </si>
  <si>
    <t>Rubish kumar ko ajkal bangal dikh raha hai kya. Kya bat hai.</t>
  </si>
  <si>
    <t>Ky h be ye,yuva neta bol ke yuva ka mjak uda rha h</t>
  </si>
  <si>
    <r>
      <rPr>
        <sz val="11"/>
        <color rgb="FF000000"/>
        <rFont val="Linux Libertine G"/>
      </rPr>
      <t>खानग्रेसी गेंडै रो रहे है😂😂😂 खयाली पुलाव पका रहे है😂😂😂 मजा आ रहा है</t>
    </r>
    <r>
      <rPr>
        <sz val="11"/>
        <color rgb="FF000000"/>
        <rFont val="Calibri"/>
      </rPr>
      <t xml:space="preserve">... 😂😂 4 </t>
    </r>
    <r>
      <rPr>
        <sz val="11"/>
        <color rgb="FF000000"/>
        <rFont val="Linux Libertine G"/>
      </rPr>
      <t>जून को और मजा आएगा</t>
    </r>
    <r>
      <rPr>
        <sz val="11"/>
        <color rgb="FF000000"/>
        <rFont val="Calibri"/>
      </rPr>
      <t xml:space="preserve">.... 😂 </t>
    </r>
    <r>
      <rPr>
        <sz val="11"/>
        <color rgb="FF000000"/>
        <rFont val="Linux Libertine G"/>
      </rPr>
      <t>सब चमचे रंडवे हो जाएंगे 😂😂</t>
    </r>
  </si>
  <si>
    <t>The man who is talking about confirmation bias is suffering from the same bias himself</t>
  </si>
  <si>
    <t>Jesus bless you welcome Rahul Gandhi ji welcome arvind kejariwal ji</t>
  </si>
  <si>
    <t>Congress jindabaad</t>
  </si>
  <si>
    <r>
      <rPr>
        <sz val="11"/>
        <color rgb="FF000000"/>
        <rFont val="Linux Libertine G"/>
      </rPr>
      <t xml:space="preserve">सर </t>
    </r>
    <r>
      <rPr>
        <sz val="11"/>
        <color rgb="FF000000"/>
        <rFont val="Calibri"/>
      </rPr>
      <t xml:space="preserve">1 </t>
    </r>
    <r>
      <rPr>
        <sz val="11"/>
        <color rgb="FF000000"/>
        <rFont val="Linux Libertine G"/>
      </rPr>
      <t xml:space="preserve">जुन से </t>
    </r>
    <r>
      <rPr>
        <sz val="11"/>
        <color rgb="FF000000"/>
        <rFont val="Calibri"/>
      </rPr>
      <t xml:space="preserve">4 </t>
    </r>
    <r>
      <rPr>
        <sz val="11"/>
        <color rgb="FF000000"/>
        <rFont val="Linux Libertine G"/>
      </rPr>
      <t xml:space="preserve">जुन तक  का शेअर माकेर्ट का भूचाल देख लो </t>
    </r>
    <r>
      <rPr>
        <sz val="11"/>
        <color rgb="FF000000"/>
        <rFont val="Calibri"/>
      </rPr>
      <t>???</t>
    </r>
  </si>
  <si>
    <t>अगर आपको भी डर लग रहा है तो वीडियो कैसे बना लेते हैं। आप बोलते बहुत बढ़िया हो लेकिन नकारात्मकता ठूस ठूस के भरी हुई है।</t>
  </si>
  <si>
    <t>Exit poll b galat h or kal result bi galat hoga..... abe ghochuu.... 😂</t>
  </si>
  <si>
    <t>2+9+5 =16
1+6=7
Thala for a reason 😂😂</t>
  </si>
  <si>
    <t>The exact poll results may be close to an exit poll, as they say it. but please ask one of all friends, facebook or real, relatives, colleagues etc. etc., whether he/she has faced any question from any media personnel of any media house, after casting his/her vote. Impartially, I have not find any of mine.</t>
  </si>
  <si>
    <t>😅😅🤣🤣😂😂 We want Rabishji back on Live TV video.. sakal dekhke maza aa jata he by-God.. 😜😜</t>
  </si>
  <si>
    <t>Iski ki phat rahi hai jaise jaise 4 June paas aa raha hai 😂😂😂 Mochi ready rakkho silne ke liye 🥳🥳🥳</t>
  </si>
  <si>
    <t>KHISYANI BILLY KHAMBA NOCHE</t>
  </si>
  <si>
    <t>3% se b km shantiduto ne bjp ko vote diya h or andhbhakt hinduo ko kehte h. 500rs ki haajari me 6 aulaad paida krne wale mehngai or inflation ki baat krenge, loktantra ki baat krenge, sanvidhan khatre me h. Inke haath me aane do desh kya loktantra,kya congress, kya sanvidhan sb tehas nehas h, dekhlo pak or afg ke haalat. Lekin ye ravish or libranduo ko aaj se kuch saal baad me samjh aayega itihas jhut nhi bolta uthake dekhlo. Bharat me shanti h, liktantra h sirf hinduo ki vajah se.</t>
  </si>
  <si>
    <t>India jeetega</t>
  </si>
  <si>
    <t>Rabbish Kumr ne 2019 me bhi esa hi Rona roya thaa😂</t>
  </si>
  <si>
    <t>stupid</t>
  </si>
  <si>
    <t>Kal 12 baje ke baad ravish khan ka drama dekhne layak hoga</t>
  </si>
  <si>
    <t>400 paar❤</t>
  </si>
  <si>
    <t>Aaaye haaye</t>
  </si>
  <si>
    <t>This is your frustration…Indi wale sab farzi h… Kejriwal sabse jyada…</t>
  </si>
  <si>
    <t>Exit poll ne natije se hom sob khush he ...modi❤❤❤</t>
  </si>
  <si>
    <t>Is dalle chatukar ki baat sun lu..4 june ko ye to apni ammi ke saath roega</t>
  </si>
  <si>
    <t>Are bhai INDIA walo yadi jeet rahe ho to ro quin rhe ho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t>
  </si>
  <si>
    <t>Modi❤❤❤❤</t>
  </si>
  <si>
    <t>Burnol</t>
  </si>
  <si>
    <t>Ravish Kumar to TV per aaya Karta Kah Raha hai Teri naukari ka tu bata kya hai tere ko dandruff bhi lagaya hai tere ko batao koi thappad thappad mare bhagaya to yaar achcha aadami nahin hai aise kuchh bola tha tere sath</t>
  </si>
  <si>
    <t>Are ravish Kumar Tera Bhai Thane koi kisi ne vah Pande hai kya balatkar ke case mein tha kyon ravish Kumar to vahi usi ka bhai hai na yaar Bura mat manana bhai hamen sunaeye balatkari tha</t>
  </si>
  <si>
    <t>Ravi sar Ravi Sar Mere Haryana Mein Do Kisi polling agent ko andar Jaane hi nahin diya Ja Raha to iska kya matlab samjhenge ham</t>
  </si>
  <si>
    <t>Modi media poll😂😂😂</t>
  </si>
  <si>
    <t>कांग्रेस का दल्ला है तू 😂</t>
  </si>
  <si>
    <t>Aur tune Jo Bharosa aadami aur dikha diya jail mein jata hua yog Kejriwal khud farji hai bhai farji Vivo mein bhi Haryana ka hun bhai jail mein rahunga kabhi to yaaro yah donon</t>
  </si>
  <si>
    <t>India Gthbandhn jindabad🇮🇳🇮🇳🇮🇳🇮🇳🇮🇳🇮🇳🇮🇳🇮🇳</t>
  </si>
  <si>
    <t>Kitna rota hai.. re tera rona dekh k lagta hai.. tujhe hi appoint kar de.. election commissioner</t>
  </si>
  <si>
    <r>
      <rPr>
        <sz val="11"/>
        <color rgb="FF000000"/>
        <rFont val="Linux Libertine G"/>
      </rPr>
      <t xml:space="preserve">आप भारत का संतान है बहुत सौभाग्यशाली है हम भी गर्भ है ।आज मेरा देश विश्व के एक  पहसान है ।भारत अब शांति और समृद्धि शाली महान देश है । इसके लिए आप जैसे लोगोको श्रेय देना सहिए </t>
    </r>
    <r>
      <rPr>
        <sz val="11"/>
        <color rgb="FF000000"/>
        <rFont val="Calibri"/>
      </rPr>
      <t>?</t>
    </r>
  </si>
  <si>
    <t>Right Rahul ji</t>
  </si>
  <si>
    <t>Modi or bjp mc hai.</t>
  </si>
  <si>
    <t>Pekta bahut hai kejrilal bate banana</t>
  </si>
  <si>
    <t>Pappu</t>
  </si>
  <si>
    <t>Bjp bjp bjp bjp❤</t>
  </si>
  <si>
    <t>168 seet se Kam payegi</t>
  </si>
  <si>
    <t>Saare choro ne mil k India party bana li</t>
  </si>
  <si>
    <t>Are so ja koi baat na 12 13 ghante rah cal subah Teri aisi taisi ho jayegi aur exit Pol Sahi to hoga aur hoga yah kyunki humne vote Dali hai pura gaon pura area BJP ko vote Dena kyon nahin bhai aur bheje to 5 Dushman yah kam karoge to Congress likhkar le kar dena</t>
  </si>
  <si>
    <t>Mai ravish kumar Congress ka sathi</t>
  </si>
  <si>
    <t>Bjp 168 seet se  Kam payegi</t>
  </si>
  <si>
    <t>Bahut pet may dard ho raha hai😂</t>
  </si>
  <si>
    <t>Han bhai are kya hal hai ravish Kumar cal royal ka gana dekhiae Dil Ko tham ke baitho 405 vote Dali hai bhai BJP ko vote Diya aise nahin hai aur aaj Teri shakal dekhi lag raha hai to Rog Laga kar Raha Tum teen char aadami ho Congress ke liye manushya Manoj jab tak tum rahoge na Congress Jeet nahin sakti aur kabhi Sarkar banaa nahin sakti likh le</t>
  </si>
  <si>
    <t>बहुत बड़ा ज्ञानी है रबीस कुमार इसको ज्ञान थोड़ा ये बीमार ज्यादा है</t>
  </si>
  <si>
    <r>
      <rPr>
        <sz val="11"/>
        <color rgb="FF000000"/>
        <rFont val="Linux Libertine G"/>
      </rPr>
      <t xml:space="preserve">अबकी बार </t>
    </r>
    <r>
      <rPr>
        <sz val="11"/>
        <color rgb="FF000000"/>
        <rFont val="Calibri"/>
      </rPr>
      <t xml:space="preserve">400 </t>
    </r>
    <r>
      <rPr>
        <sz val="11"/>
        <color rgb="FF000000"/>
        <rFont val="Linux Libertine G"/>
      </rPr>
      <t>पार</t>
    </r>
  </si>
  <si>
    <t>Sar Desh Ke yuvaon Ne abhi Kafan Sher ke upar bandh Liya Hai Jay Hind Jay Bharat</t>
  </si>
  <si>
    <t>कुता भौंके हजार हाथी चले बाजार</t>
  </si>
  <si>
    <r>
      <rPr>
        <sz val="11"/>
        <color rgb="FF000000"/>
        <rFont val="Linux Libertine G"/>
      </rPr>
      <t>इस रवीश का सदा ही विधवा विलाप रहता है</t>
    </r>
    <r>
      <rPr>
        <sz val="11"/>
        <color rgb="FF000000"/>
        <rFont val="Calibri"/>
      </rPr>
      <t>,,</t>
    </r>
    <r>
      <rPr>
        <sz val="11"/>
        <color rgb="FF000000"/>
        <rFont val="Linux Libertine G"/>
      </rPr>
      <t>और हट ना पप्पू</t>
    </r>
    <r>
      <rPr>
        <sz val="11"/>
        <color rgb="FF000000"/>
        <rFont val="Calibri"/>
      </rPr>
      <t>,</t>
    </r>
    <r>
      <rPr>
        <sz val="11"/>
        <color rgb="FF000000"/>
        <rFont val="Linux Libertine G"/>
      </rPr>
      <t>खुजली कुमार</t>
    </r>
  </si>
  <si>
    <t>Next PM Rahul Gandhi ❤❤❤❤❤</t>
  </si>
  <si>
    <t>The last gandhi</t>
  </si>
  <si>
    <r>
      <rPr>
        <sz val="11"/>
        <color rgb="FF000000"/>
        <rFont val="Linux Libertine G"/>
      </rPr>
      <t>रवीश जी</t>
    </r>
    <r>
      <rPr>
        <sz val="11"/>
        <color rgb="FF000000"/>
        <rFont val="Calibri"/>
      </rPr>
      <t xml:space="preserve">, </t>
    </r>
    <r>
      <rPr>
        <sz val="11"/>
        <color rgb="FF000000"/>
        <rFont val="Linux Libertine G"/>
      </rPr>
      <t>अभिसार जी</t>
    </r>
    <r>
      <rPr>
        <sz val="11"/>
        <color rgb="FF000000"/>
        <rFont val="Calibri"/>
      </rPr>
      <t>,</t>
    </r>
    <r>
      <rPr>
        <sz val="11"/>
        <color rgb="FF000000"/>
        <rFont val="Linux Libertine G"/>
      </rPr>
      <t xml:space="preserve">पुण्य जी और अंजुम जी बेचारे मोदी विरोधियों के लिए बर्नॉल लेकर आते हैं।इसमें इनके </t>
    </r>
    <r>
      <rPr>
        <sz val="11"/>
        <color rgb="FF000000"/>
        <rFont val="Calibri"/>
      </rPr>
      <t xml:space="preserve">views </t>
    </r>
    <r>
      <rPr>
        <sz val="11"/>
        <color rgb="FF000000"/>
        <rFont val="Linux Libertine G"/>
      </rPr>
      <t xml:space="preserve">भी बढ़ता है कमाई भी इनकी अच्छी होती है </t>
    </r>
    <r>
      <rPr>
        <sz val="11"/>
        <color rgb="FF000000"/>
        <rFont val="Calibri"/>
      </rPr>
      <t>,</t>
    </r>
    <r>
      <rPr>
        <sz val="11"/>
        <color rgb="FF000000"/>
        <rFont val="Linux Libertine G"/>
      </rPr>
      <t>दिल भी लगा रहता है।बड़े पुण्य का काम कर रहे हैं ये लोग</t>
    </r>
    <r>
      <rPr>
        <sz val="11"/>
        <color rgb="FF000000"/>
        <rFont val="Calibri"/>
      </rPr>
      <t>..</t>
    </r>
  </si>
  <si>
    <t>Be chare.kotaklif.Hui.bolne.De.bol.bol</t>
  </si>
  <si>
    <t>Rabish 😂😂😂😂😂😂😂</t>
  </si>
  <si>
    <t>DMs and EVMs can do all efforts to give majority to NDA no matter in reality people of nation have voted much more toINDIA than NDA.</t>
  </si>
  <si>
    <t>Inke Ander to hmesha se kamyunijm bhara rha hai ye total modi virodhi hai</t>
  </si>
  <si>
    <t>रवीश भैया जनता ने मोदी जी और उनकी बीजेपी के नेताओं को जवाब दे दिया है इंतजार कीजिए बीजेपी चारों खाने चित नजर आएगी रुपया के दम पर सारे हिंदुस्तानी को आप क्या आपके जितने भी उद्योगपति अरबपति हैं उनकी भीऔकात नही
कल हम आ रहे हैं 🖐️💯💪</t>
  </si>
  <si>
    <t>❤❤</t>
  </si>
  <si>
    <t>Ayega to modi</t>
  </si>
  <si>
    <t>Only for Modi ji</t>
  </si>
  <si>
    <t>Baat rhi bipachh ki to yhi Kejruddiin h jiska IB report Gujraat me Govt bna rha tha ar result me Jmanat Jbt ho gya....😂😂</t>
  </si>
  <si>
    <t>Khatakhat Khatakhat...Indi Safachat 😂</t>
  </si>
  <si>
    <t>Bail koi Puchhega ki Bharat ki Capital kha h to kya sb alg alg jbab dega...</t>
  </si>
  <si>
    <t>Jo jo gareeb hai vo aalu se sone banane ki machine ko vote kare vo amir ban jaye ga 😂😂😂</t>
  </si>
  <si>
    <t>ravish indi walo ne kitne paise diye tujhe</t>
  </si>
  <si>
    <t>@Rubbish ji main aapke sare Rubbish news keval aapke chehre par tadap sunne aate hain</t>
  </si>
  <si>
    <t>Views 4 crore but like 255k😂😂😂😂😂 result. milgaya😂😂😂😂</t>
  </si>
  <si>
    <t>Survey mai INDIA jeet rhi h.... Par godi media modi ki hi chaategi...  Esh baar BJP aayi to desh brbaad.. Gareebo ko rhna muskil ho jyega.. Rozgaar khtm ho jyega.. Ab</t>
  </si>
  <si>
    <r>
      <rPr>
        <sz val="11"/>
        <color rgb="FF000000"/>
        <rFont val="Linux Libertine G"/>
      </rPr>
      <t xml:space="preserve">इ
जनता को इतना गुमराह करना नीच और संकिर्ण  विचारों को परदर्शित करता है  </t>
    </r>
    <r>
      <rPr>
        <sz val="11"/>
        <color rgb="FF000000"/>
        <rFont val="Calibri"/>
      </rPr>
      <t>!</t>
    </r>
  </si>
  <si>
    <t>Isme jyda chamche lg raha h 😅😅😅😅😅</t>
  </si>
  <si>
    <t>Bhudau pagal ho gya he</t>
  </si>
  <si>
    <t>NDA ki sarkar banegi khatakhat.Baaki sab safachat</t>
  </si>
  <si>
    <t>😅😅</t>
  </si>
  <si>
    <t>Yes</t>
  </si>
  <si>
    <t>Vo dine bhi the jab media ancor ministry set karte the channel per kise kon si ministry deni hae. Subha vo hi hota tha. Yaar hoga. Khub malai kaii tab ki.</t>
  </si>
  <si>
    <t>Stock market pe b do line guru ji?</t>
  </si>
  <si>
    <t>BJP 220 mein khatam Ho jayega 😅😅😅😅😅</t>
  </si>
  <si>
    <t>Bhai tum congress ke spoke person kyun nai ban jate.</t>
  </si>
  <si>
    <t>Bad day for bluejp tomorrow</t>
  </si>
  <si>
    <t>Jai RaGa.. Raga</t>
  </si>
  <si>
    <r>
      <rPr>
        <sz val="11"/>
        <color rgb="FF000000"/>
        <rFont val="Linux Libertine G"/>
      </rPr>
      <t xml:space="preserve">एग्जिट पोल बताना एक प्रकार का साजिश है जिसके आङ में सत्ता पक्ष चुनाव परिणाम आने के पहले ही अपना विजय का ढोल पीट हा है  </t>
    </r>
    <r>
      <rPr>
        <sz val="11"/>
        <color rgb="FF000000"/>
        <rFont val="Calibri"/>
      </rPr>
      <t>!</t>
    </r>
  </si>
  <si>
    <t>Kl evm  hack hoga TM hi bol doga</t>
  </si>
  <si>
    <t>Abki baar 400 par</t>
  </si>
  <si>
    <t>Bechara.  Ravisu.  Bhai.   Na. Ghar. Ka. Ghat. Ka</t>
  </si>
  <si>
    <t>Sara indi alliance h farzi h</t>
  </si>
  <si>
    <t>M ye video sirf ise rote hue dekhne ke liye dekhta hu , Dil ko Shanti milti h ise rota hua dekh kr</t>
  </si>
  <si>
    <t>Don't support corrept tmc government. You don't know here Mamata Banerjee is ruling here by police.</t>
  </si>
  <si>
    <t>Jatu tho bol 330 bjp</t>
  </si>
  <si>
    <t>Ravish BJP agar haar gayi toh tu kya karega Teri toh naukri bhi chali gai. Bhai tu apne maliko se aur thodi lajja bachi ho toh khud se bhi pooch Lena.</t>
  </si>
  <si>
    <t>Pappu or ravish dono he mandbuddhi pikachu or inke chamche to or bhi bade wale c h😂😂</t>
  </si>
  <si>
    <t>sar aap ko pranaam, 🙏🙏</t>
  </si>
  <si>
    <t>Wait til end</t>
  </si>
  <si>
    <t>Desh ka dushman h vipkash</t>
  </si>
  <si>
    <t>Bechara...😂😂😂😂😂😂</t>
  </si>
  <si>
    <t>Dar ka mahol hai 😂😂😂</t>
  </si>
  <si>
    <t>Aa gye gyanchand khud me sudhar kro dusro pr kichad uchaloge to khud ke  muh pr hi girega</t>
  </si>
  <si>
    <t>Rabish ! Are U suffering  from Modi- fobia.</t>
  </si>
  <si>
    <t>Ravish ji pro congress or Anti B j p ka aapka view janta bilkul sahi samajhti hai aap biased reporter hai aapke chehre ka nakab utar gaya hai</t>
  </si>
  <si>
    <t>Tell something about mamata Banerjee autocratic government.</t>
  </si>
  <si>
    <t>Samajh nai aata sab dare hue h  par ye freely bol rahe hai 😮</t>
  </si>
  <si>
    <t>Jai shri ram
Aayega to modi hi</t>
  </si>
  <si>
    <t>Aap bhut acche ho</t>
  </si>
  <si>
    <t>Mein apne randi rone shuru krta hu 😂😂😂</t>
  </si>
  <si>
    <t>An escort and a sold journalist both belong to the same category. In this case however, the escort deserves more respect than a sold journalist. Today in India we find such sold journalists.</t>
  </si>
  <si>
    <t>Ke Jo chamche hain na vah log Hain Jin Logon ke pass koi kam dhandha Nahin Hai Jara BJP ke netaon Ko Dekho unke bacche na videshon mein padhte hain na ki India mein tum log bus Yahi Dekhte Rahoge vah religion ke base per Jeet raha hai main bhi Mahadev ka Bhakt hun Dev Aadi Dev Mahadev ka Shiva Jo Chahenge vah Hoga aur shiva Congress ko laenge Jay Mahakal☝🕉🔱
Ujjain Mahadev bataenge Puri Duniya Ko ki kaun sa Achcha aur kaun Jhutha Satya hi shiva ☝🔱
R------G❤
Comment mein kisi party ke bare mein Achcha Bura Mat likhna bus yah Kahana Har Har Mahadev❤</t>
  </si>
  <si>
    <t>Itna jeher kahan se laate ho🤔</t>
  </si>
  <si>
    <t>Aap jaise kuchh log sara din dar ka mahol dar ka mahol karte rahte hai.....mujhe aaj tak koi nehi mila jo dara hua ho....dar to aap jaise ko lagta hai na jane kaise aap logo ka dukan chalega....Khali bakwas Dhurv ko sath le lijiye .</t>
  </si>
  <si>
    <t>Ye pappu ji ka channel hai. Ravish kumar tay nai kar pa rahe kare to kare kya😮</t>
  </si>
  <si>
    <t>Tu chokidari kar le jaa ker</t>
  </si>
  <si>
    <t>Congress party 😅</t>
  </si>
  <si>
    <t>Kal mooh apna kala karke khud hi gadhe per baith kar ghoom liyo</t>
  </si>
  <si>
    <t>Tum kaise ptrakar ho jise modi ka importance dikhi ni raha h?</t>
  </si>
  <si>
    <t>Bechara 😢</t>
  </si>
  <si>
    <t>Chal futtt..kanjar admi</t>
  </si>
  <si>
    <t>Only Congress ❤️❤️❤️</t>
  </si>
  <si>
    <t>Freedom of speech ki wajah se aap avi v mere Desh me ho.....shame on u</t>
  </si>
  <si>
    <t>56 saal ka yuva neta.
😂😂</t>
  </si>
  <si>
    <t>Pure one sided video bnaker aapne aap ko patrkar bolne mae sarm nhi aati kya tuje😂😂</t>
  </si>
  <si>
    <t>Pagal ho jaoge air ab aap</t>
  </si>
  <si>
    <t>Salute you Ravish kumar</t>
  </si>
  <si>
    <t>Kejri sala chor hai</t>
  </si>
  <si>
    <t>Apka face 4 June ko dekhna hai bassss😅</t>
  </si>
  <si>
    <t>Wow, INDI ALLIANCE ka dar ravish sir ke face par chamak raha hai😅😅😅</t>
  </si>
  <si>
    <t>aap kab firse andar jana hai kejriwal ji??</t>
  </si>
  <si>
    <t>Jay shree Ram 380+</t>
  </si>
  <si>
    <t>Now I understand why people call you Rubbish Kumar</t>
  </si>
  <si>
    <t>Bass kar pagle</t>
  </si>
  <si>
    <t>I don't understand  . Why these media persons are busy in barking about the election when votes are sesled in balot. Boxes. Wait and. See yourself on. 4th of June. 2024.</t>
  </si>
  <si>
    <t>Next pm Rahul Gandhi ze zindabad zindabad zindabad zindabad zindabad zindabad zindabad</t>
  </si>
  <si>
    <t>Feku</t>
  </si>
  <si>
    <t>Aap jitna bhi ro lijiye....koi faida nehi hone wala....aayega to Modi hi....iske baad aap konsa video banayenge pta nehi😂😂😂</t>
  </si>
  <si>
    <t>Namaskar Ravish ji aapka to exit poll sada ki tarah rone dhone wala hi rahta hai 
Ummid karte hai desh hit mein kab aapka vichar video kab aayega😀😀😀</t>
  </si>
  <si>
    <t>We will see tomorrow Ravishhh</t>
  </si>
  <si>
    <t>Modi Hai Toh Mumkin Hai🙂</t>
  </si>
  <si>
    <t>सबसे बड़ा फर्जी तो केजरीवाल है  और दूसरा रवीश कुमार फ्राड है 😮😢</t>
  </si>
  <si>
    <t>Ravish  well done. Paid media</t>
  </si>
  <si>
    <r>
      <rPr>
        <sz val="11"/>
        <color rgb="FF000000"/>
        <rFont val="Linux Libertine G"/>
      </rPr>
      <t>ऐसा एग्जिट पोल देने वाले महा चमचा और महा चुटिया</t>
    </r>
    <r>
      <rPr>
        <sz val="11"/>
        <color rgb="FF000000"/>
        <rFont val="Calibri"/>
      </rPr>
      <t>-</t>
    </r>
    <r>
      <rPr>
        <sz val="11"/>
        <color rgb="FF000000"/>
        <rFont val="Linux Libertine G"/>
      </rPr>
      <t xml:space="preserve">चण्डाल है जो अनावश्यक समाज में भ्रम फैलाया है  </t>
    </r>
    <r>
      <rPr>
        <sz val="11"/>
        <color rgb="FF000000"/>
        <rFont val="Calibri"/>
      </rPr>
      <t>!</t>
    </r>
  </si>
  <si>
    <t>Modi is the Boss</t>
  </si>
  <si>
    <t>Ab Jo vi hoga uperwala ke hath men he. Janta ka vote to kaid ho gaya age iswar nya karega. Ab ak din Nehi hua vote khatam honeka milk ka rate badh Gaya he ... to age mehengai kya hoga sochna ki jarurat he ... Tool tax vi badh chuka he</t>
  </si>
  <si>
    <t>Lagta hai ki janta ko modi hi pasand hai desh fire janta gulami ke liye tayar hai🙏🙏</t>
  </si>
  <si>
    <t>😂😂😂😂😂</t>
  </si>
  <si>
    <t>रविश तेरा यही दुख देखने आया हु मे 🤣🤣😂😂😂😂</t>
  </si>
  <si>
    <r>
      <rPr>
        <sz val="11"/>
        <color rgb="FF000000"/>
        <rFont val="Linux Libertine G"/>
      </rPr>
      <t>अगर आप रवीश के ऐसे नकारात्मक वीडियो लंबे समय तक देखते रहे</t>
    </r>
    <r>
      <rPr>
        <sz val="11"/>
        <color rgb="FF000000"/>
        <rFont val="Calibri"/>
      </rPr>
      <t xml:space="preserve">, </t>
    </r>
    <r>
      <rPr>
        <sz val="11"/>
        <color rgb="FF000000"/>
        <rFont val="Linux Libertine G"/>
      </rPr>
      <t>तो घनघोर नकारात्मकता में चले जायेंगे</t>
    </r>
    <r>
      <rPr>
        <sz val="11"/>
        <color rgb="FF000000"/>
        <rFont val="Calibri"/>
      </rPr>
      <t xml:space="preserve">, </t>
    </r>
    <r>
      <rPr>
        <sz val="11"/>
        <color rgb="FF000000"/>
        <rFont val="Linux Libertine G"/>
      </rPr>
      <t>मानसिक रूप से बीमार बहुत बीमार हो जाएंगे</t>
    </r>
  </si>
  <si>
    <t>He is right</t>
  </si>
  <si>
    <t>Bhodsi ka 50year old man ko  yuva bata raha hai</t>
  </si>
  <si>
    <t>Beshram rabbish  ...</t>
  </si>
  <si>
    <t>Fategi rubbish ji aapki 4june ko</t>
  </si>
  <si>
    <t>हगीश कुमार का बवासीर तेज हो रहा है उसके मालिक पप्पू का हाल बेहाल ।कोई हागीस कुमार को वैध से दिखा दो</t>
  </si>
  <si>
    <t>Right 👍</t>
  </si>
  <si>
    <t>Ravish Kumar ❤❤❤</t>
  </si>
  <si>
    <t>vipaksh ka yuva neta?? lol</t>
  </si>
  <si>
    <t>Ravish and pure gang ki jali h 😂😂</t>
  </si>
  <si>
    <t>Ye v Pagla hai agent h Indi k</t>
  </si>
  <si>
    <t>Evm me gadbadi kar sakte hai ye feku log</t>
  </si>
  <si>
    <t>💀💀 kal randi rona dekhne aunga🥰</t>
  </si>
  <si>
    <t>100%congress loss</t>
  </si>
  <si>
    <t>Tu jel ki tayari kar kejri😂😂</t>
  </si>
  <si>
    <t>Kis channel Mein Rajasthan 33 dikhaya</t>
  </si>
  <si>
    <t>Tum hmesa bjp ki aalochna kyu krte ho..</t>
  </si>
  <si>
    <t>Bas teri samajh me nhi aayega😂😂</t>
  </si>
  <si>
    <t>Burnol alret😂</t>
  </si>
  <si>
    <t>phir modi sarkar</t>
  </si>
  <si>
    <t>Bhai sab ne bjp ko hi vote Kia hai.</t>
  </si>
  <si>
    <r>
      <rPr>
        <sz val="11"/>
        <color rgb="FF000000"/>
        <rFont val="Calibri"/>
      </rPr>
      <t xml:space="preserve">Bhaiya  </t>
    </r>
    <r>
      <rPr>
        <sz val="11"/>
        <color rgb="FF000000"/>
        <rFont val="Linux Libertine G"/>
      </rPr>
      <t xml:space="preserve">रवीश कुमार।     
   आपका युवा नेता फ़ुश हो गया ।    तुमको ओर राहुल </t>
    </r>
    <r>
      <rPr>
        <sz val="11"/>
        <color rgb="FF000000"/>
        <rFont val="Calibri"/>
      </rPr>
      <t xml:space="preserve">/ </t>
    </r>
    <r>
      <rPr>
        <sz val="11"/>
        <color rgb="FF000000"/>
        <rFont val="Linux Libertine G"/>
      </rPr>
      <t xml:space="preserve">उर्फ पप्पू को चूड़ियां पहन के नाचना पड़ेगा </t>
    </r>
    <r>
      <rPr>
        <sz val="11"/>
        <color rgb="FF000000"/>
        <rFont val="Calibri"/>
      </rPr>
      <t xml:space="preserve">4 </t>
    </r>
    <r>
      <rPr>
        <sz val="11"/>
        <color rgb="FF000000"/>
        <rFont val="Linux Libertine G"/>
      </rPr>
      <t>जून को 😂😂।</t>
    </r>
  </si>
  <si>
    <t>Modi ji jindabad</t>
  </si>
  <si>
    <t>Are sab modi ko hi vote dekar aye hai khe preshan ho delhi main toh 7 BJP HI jitegi</t>
  </si>
  <si>
    <t>Abe sudhar ja yaar😂😂😂😂 ab to sudhar ja😂</t>
  </si>
  <si>
    <t>Rabish kumar adha pagal hai</t>
  </si>
  <si>
    <t>Is mayayo ka ranni Rona kal dekhne layak hoga 😂</t>
  </si>
  <si>
    <t>Ab toh BJP hi ayegi</t>
  </si>
  <si>
    <t>Ek bar fhir modi sarkar</t>
  </si>
  <si>
    <t xml:space="preserve">hehe..pichwade jal gaye tum logo ke,,,abhi to kal randi rona machana hai tumne </t>
  </si>
  <si>
    <t>Congress dalaa vs modi media chl rhi h 😂😂</t>
  </si>
  <si>
    <t>EVM mein hacking hone ka chance bahut jyada ho sakta hai, tbhi ek hi figure dikhate hai</t>
  </si>
  <si>
    <t>Bolne de bolne de bura laga hai bechare ko😂😂</t>
  </si>
  <si>
    <t>Bjp khotom</t>
  </si>
  <si>
    <r>
      <rPr>
        <sz val="11"/>
        <color rgb="FF000000"/>
        <rFont val="Calibri"/>
      </rPr>
      <t xml:space="preserve">4 </t>
    </r>
    <r>
      <rPr>
        <sz val="11"/>
        <color rgb="FF000000"/>
        <rFont val="Linux Libertine G"/>
      </rPr>
      <t>तारीख को पता चल ही जाएगा</t>
    </r>
  </si>
  <si>
    <t>Haryana me congress aa rhi h</t>
  </si>
  <si>
    <t>All the best Congress alliance</t>
  </si>
  <si>
    <t>R e Rubbish to chi-ndi media nikle😂😂. Apke pappu paw paw to haar rahe hain chi-ndi ji😂😂</t>
  </si>
  <si>
    <t>kal results aane ke baad phir teri randi rona dekhne aaungaa</t>
  </si>
  <si>
    <t>Jhut pai jhut .... Or kitna jhut 🙏</t>
  </si>
  <si>
    <t>ravish bhai....aap congress k leader Rahul ko to rest dete nahin, chahere ka rang aapka uda hua hai...bahanewazi se kya hoga...janta ne congress ko BOHUT chance diya hai, ab kuch nationalist party ko bhi hum aavam chance dena chahte hain...at least for 30 year at a strech</t>
  </si>
  <si>
    <t>Re election should be conducted without evm or evm  with  slips ..</t>
  </si>
  <si>
    <t>Abhi tu jell jayega</t>
  </si>
  <si>
    <t>इसमें गोदी मिडिया मोदी के साथ है 😅</t>
  </si>
  <si>
    <t>Ravish kumar ka Rubbish baat aur kyi sunne wala nehi hain.</t>
  </si>
  <si>
    <t>By taking Moosewala name 295.....he shown he supports Balkenization of India.</t>
  </si>
  <si>
    <t>Dusro ko godi kehna wale patlakar tu kiska chamcha giro karta hain sab ko patna hain</t>
  </si>
  <si>
    <t>Dictatorship has started because of Andhebakths and shameless godi media who has become more arrogant...this should be taken to president of india...</t>
  </si>
  <si>
    <t>Apke itni a6i sakal k liye ei dislike to banti h sir👎🏻👎🏻</t>
  </si>
  <si>
    <t>Jeet gya bjp</t>
  </si>
  <si>
    <t>Congress ka dalla agaya.Kal pata chal jaayega. Dhoodh ka dhoodh aur paani ka paani.</t>
  </si>
  <si>
    <t>Did I hear Rubish Kumar.........😂😂😂😂😂😂😂😂😂😂😂😂😂😂😂</t>
  </si>
  <si>
    <t>Burnol lagao Rubbish kumaar😂😂</t>
  </si>
  <si>
    <t>Modi bkl</t>
  </si>
  <si>
    <t>Bjp chor hai</t>
  </si>
  <si>
    <t>4 june 🎉🎉🎉🎉</t>
  </si>
  <si>
    <t>Sirf chutiya log hi Election system pe sawal utha sakte hai.</t>
  </si>
  <si>
    <t>My fellow libs , Save the tears for 2029</t>
  </si>
  <si>
    <t>Mere se likhwalo evm hack all sistystm hack</t>
  </si>
  <si>
    <t>सही बोल रहे है सर</t>
  </si>
  <si>
    <t>Dar ka mahool ha</t>
  </si>
  <si>
    <t>Sir ji aap ka wait kar Raha tha exit poll ka</t>
  </si>
  <si>
    <t>Ravish kumar pakka congresi hai. BJP 400 par .MODI P.M
 Bane rahenge</t>
  </si>
  <si>
    <t>Fully biased channel</t>
  </si>
  <si>
    <t>Jaise khangress ki 295 seats ko musewala ne tay kiya... 😂😂😂</t>
  </si>
  <si>
    <t>Pappu pm nhi chahiye</t>
  </si>
  <si>
    <t>Tum ko kitna milega...</t>
  </si>
  <si>
    <t>Matlab sabko khrid liya ...es kejri ko bta do jb 04june ko delhi ke sabhi seat haroge tb kiya bolega ye kejri</t>
  </si>
  <si>
    <t>Tum bahut bade Wale Jalil inshan ho bey</t>
  </si>
  <si>
    <t>Khichdi sarkaar ni chahiye</t>
  </si>
  <si>
    <t>Dar ka mahol hay 😅😅😅😅😅😅</t>
  </si>
  <si>
    <t>आना तो भाजपा को ही 🎉🎉🎉🎉</t>
  </si>
  <si>
    <t>Randish kumar😂😂</t>
  </si>
  <si>
    <t>Arey gadho, exit poll is a survey. Each and every survey has limitations.</t>
  </si>
  <si>
    <t>Ravish ek din pagal ho jayaga modi virodh karte karte</t>
  </si>
  <si>
    <t>Kal 04june ko kaha jaaoge</t>
  </si>
  <si>
    <t>Pappu our samse  ko congratulations</t>
  </si>
  <si>
    <t>Inka rona dekhne aaye hai.</t>
  </si>
  <si>
    <t>4 june unfair election ka randi rona shuru kar dena</t>
  </si>
  <si>
    <t>Itna dukh .... Umeed hai aap 5 ko evm ke uper bolege ki ye kaise hua 🤣🤣🤣</t>
  </si>
  <si>
    <r>
      <rPr>
        <sz val="11"/>
        <color rgb="FF000000"/>
        <rFont val="Linux Libertine G"/>
      </rPr>
      <t xml:space="preserve">बाकी सभी न्यूज चॅनेल लोकशाही के स्तंभ पत्रकारिता कि एवढं उसके निव कि धजिया उडाके रखी है मेरी </t>
    </r>
    <r>
      <rPr>
        <sz val="11"/>
        <color rgb="FF000000"/>
        <rFont val="Calibri"/>
      </rPr>
      <t xml:space="preserve">bjp </t>
    </r>
    <r>
      <rPr>
        <sz val="11"/>
        <color rgb="FF000000"/>
        <rFont val="Linux Libertine G"/>
      </rPr>
      <t xml:space="preserve">या </t>
    </r>
    <r>
      <rPr>
        <sz val="11"/>
        <color rgb="FF000000"/>
        <rFont val="Calibri"/>
      </rPr>
      <t xml:space="preserve">congres </t>
    </r>
    <r>
      <rPr>
        <sz val="11"/>
        <color rgb="FF000000"/>
        <rFont val="Linux Libertine G"/>
      </rPr>
      <t xml:space="preserve">किसीसे  दुश्मनी नही ना सरकार बदलने से कोई जनता को फरक पडता है कोई भी क्यो ना आये  होगा वही </t>
    </r>
    <r>
      <rPr>
        <sz val="11"/>
        <color rgb="FF000000"/>
        <rFont val="Calibri"/>
      </rPr>
      <t xml:space="preserve">mla mp </t>
    </r>
    <r>
      <rPr>
        <sz val="11"/>
        <color rgb="FF000000"/>
        <rFont val="Linux Libertine G"/>
      </rPr>
      <t>को पेन्शन देगा और जवानो को खालि हाथ घर भेजेगा</t>
    </r>
  </si>
  <si>
    <t>Me appki baat se samat ho</t>
  </si>
  <si>
    <t>Yeh pappu godi channel...</t>
  </si>
  <si>
    <t>Tu mahadurchot dekh kal kya hoga papu media</t>
  </si>
  <si>
    <t>chacha aaj bhar jo bolna hai bol lo. kal tmhara katt jyega.</t>
  </si>
  <si>
    <t>4 June tak tumko bhi bhokhne ko bola he rahul be</t>
  </si>
  <si>
    <t>Ravis ko bukhar lagega kal</t>
  </si>
  <si>
    <t>Librandu logo ka baap h rubbish kumar</t>
  </si>
  <si>
    <t>Yeh pappu godi channel</t>
  </si>
  <si>
    <r>
      <rPr>
        <sz val="11"/>
        <color rgb="FF000000"/>
        <rFont val="Linux Libertine G"/>
      </rPr>
      <t>नतीजे चाहे जो भी हो</t>
    </r>
    <r>
      <rPr>
        <sz val="11"/>
        <color rgb="FF000000"/>
        <rFont val="Calibri"/>
      </rPr>
      <t xml:space="preserve">, </t>
    </r>
    <r>
      <rPr>
        <sz val="11"/>
        <color rgb="FF000000"/>
        <rFont val="Linux Libertine G"/>
      </rPr>
      <t xml:space="preserve">सबकी नजरों में कांग्रेस जीत गयी है 🇮🇳❤   
</t>
    </r>
    <r>
      <rPr>
        <sz val="11"/>
        <color rgb="FF000000"/>
        <rFont val="Calibri"/>
      </rPr>
      <t>Whatever the result, Congress won in everyone's eyes.🇮🇳❤.</t>
    </r>
  </si>
  <si>
    <t>Vande Mataram Bharat mata ki Jay</t>
  </si>
  <si>
    <t>Midi ne shbhi khbeer Wale modi ko dihka rhe h</t>
  </si>
  <si>
    <t>Entertaining..</t>
  </si>
  <si>
    <t>Vande Mataram Bharat Mata ki</t>
  </si>
  <si>
    <t>Sir jab Tak modi ji jinda hai tab Tak hindusta jindabad hai vande Mataram Bharat mata ki jai aap se kuch honewala nahi hai</t>
  </si>
  <si>
    <t>Good job ravish kumar g for providing real news. Such a brave journalist . salute to you</t>
  </si>
  <si>
    <t>Akll less ko yeh v pata nehi, chandigarh mayor election ballot paper se hua tha, parliamentary election EVM se hua... Aise chutiya desh badlenge...</t>
  </si>
  <si>
    <t>Jo pagal ho gao h</t>
  </si>
  <si>
    <t>Exit poll results nahi exit BJP results hain</t>
  </si>
  <si>
    <r>
      <rPr>
        <sz val="11"/>
        <color rgb="FF000000"/>
        <rFont val="Calibri"/>
      </rPr>
      <t xml:space="preserve">Jat obc case cisf 2014-16 joining letter rejected by the supreme court BJP sarkar ne koi bhi madat nahin ki jabki court ne kaha tha ki sarkar chahe to joining de sakti hai lekin bjp ne koi sunwai nahin ki or Aaj hum 400   candidate berojgar ho gye or aaj hum hotel me waiter ki job krte hai sallery rs 800 rs only pe bhala ho bjp sarkar tab jat log bure the Aaj jaton ke vote pane ke liye lokdal party me </t>
    </r>
    <r>
      <rPr>
        <sz val="11"/>
        <color rgb="FF000000"/>
        <rFont val="Linux Libertine G"/>
      </rPr>
      <t>घुस गए हैं</t>
    </r>
  </si>
  <si>
    <r>
      <rPr>
        <sz val="11"/>
        <color rgb="FF000000"/>
        <rFont val="Linux Libertine G"/>
      </rPr>
      <t xml:space="preserve">आपने एक इमादारी वाला </t>
    </r>
    <r>
      <rPr>
        <sz val="11"/>
        <color rgb="FF000000"/>
        <rFont val="Calibri"/>
      </rPr>
      <t xml:space="preserve">survy </t>
    </r>
    <r>
      <rPr>
        <sz val="11"/>
        <color rgb="FF000000"/>
        <rFont val="Linux Libertine G"/>
      </rPr>
      <t>क्यू नहीं किया</t>
    </r>
  </si>
  <si>
    <t>Chutiye ho gaye ho or pagla gaye ho....public ne president chuna hai jaise joibiden or putin chune jaate hain</t>
  </si>
  <si>
    <t>Bhai sahab ek number ke farji Insan ho aap</t>
  </si>
  <si>
    <r>
      <rPr>
        <sz val="11"/>
        <color rgb="FF000000"/>
        <rFont val="Calibri"/>
      </rPr>
      <t xml:space="preserve">Only for Rahul Sir
</t>
    </r>
    <r>
      <rPr>
        <sz val="11"/>
        <color rgb="FF000000"/>
        <rFont val="Linux Libertine G"/>
      </rPr>
      <t xml:space="preserve">जात पे न पात पे मोहर लगेगी हाथ पे </t>
    </r>
    <r>
      <rPr>
        <sz val="11"/>
        <color rgb="FF000000"/>
        <rFont val="Calibri"/>
      </rPr>
      <t>!</t>
    </r>
  </si>
  <si>
    <t>Vai sahab aap ek numbar ka chutiya ho... Congress ka Dalala ho app.. Saare media ka anumaan kaise galat ho saikta hai.. you never say something good about our Prime minister..</t>
  </si>
  <si>
    <t>Pappu sidhu mushewala ki naam le rahe hai, besharam...</t>
  </si>
  <si>
    <t>Congress ,zero par out hogi💯🫵</t>
  </si>
  <si>
    <t>Calm down dont be loss mind... BJP WILL COME AGAIN IN 2029😂😂😂😂</t>
  </si>
  <si>
    <t>Tera kya hoga.... jab kal BJP ki government banegi</t>
  </si>
  <si>
    <t>Sir I was waiting for your video's every day</t>
  </si>
  <si>
    <t>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t>
  </si>
  <si>
    <t>एक आप ही सरकार सॅल्यूट आपको निपक्षता से पत्रकारिता</t>
  </si>
  <si>
    <t>😂🤣😅</t>
  </si>
  <si>
    <t>Ye exit poll ek kyu hai...kal dekh leo kyu pareshan ho raha hai</t>
  </si>
  <si>
    <t>BJP 🚩🚩🚩</t>
  </si>
  <si>
    <t>Kya election online ho sakta hai face detection ke sath</t>
  </si>
  <si>
    <t>मोदी सरकार कल बन रहिहे रविश</t>
  </si>
  <si>
    <r>
      <rPr>
        <sz val="11"/>
        <color rgb="FF000000"/>
        <rFont val="Linux Libertine G"/>
      </rPr>
      <t xml:space="preserve">अभी से ईवीएम का रोना रोने लगे हैं सब । अभी </t>
    </r>
    <r>
      <rPr>
        <sz val="11"/>
        <color rgb="FF000000"/>
        <rFont val="Calibri"/>
      </rPr>
      <t xml:space="preserve">4 </t>
    </r>
    <r>
      <rPr>
        <sz val="11"/>
        <color rgb="FF000000"/>
        <rFont val="Linux Libertine G"/>
      </rPr>
      <t>जून कल है</t>
    </r>
  </si>
  <si>
    <t>Rk you are so #mc</t>
  </si>
  <si>
    <t>Ruk ravish Kumar kl gaali dene aane wala hun 😂ki gadi 😂😂😂😂😂😂😂😂😂😂</t>
  </si>
  <si>
    <t>Gobar lagaye Chappal se pitayega tab maanega Rubish</t>
  </si>
  <si>
    <t>Rahul mehnat nahi karte bas frustrated dikh rahe hai😂😂😂😂Example Modi did 4 rallies in Vidarbha Maharashtra and Rahul and Priyanka combined did 2😂😂😂jitni mehnat utne marks bhaiyya😂😂😂😂</t>
  </si>
  <si>
    <r>
      <rPr>
        <sz val="11"/>
        <color rgb="FF000000"/>
        <rFont val="Linux Libertine G"/>
      </rPr>
      <t xml:space="preserve">सबसे चाटुकार पत्रकार </t>
    </r>
    <r>
      <rPr>
        <sz val="11"/>
        <color rgb="FF000000"/>
        <rFont val="Calibri"/>
      </rPr>
      <t>.........</t>
    </r>
  </si>
  <si>
    <t>Tera muuh band hote hue dekh. Mazaa aayega😂😂😂😂</t>
  </si>
  <si>
    <t>सारे चुतियानंदन देशद्रोही अपने आप को अभी भी महान समझ रहा है।</t>
  </si>
  <si>
    <t>Last movement EVM maybe changed so last done exit poll counting, nobody doubt.</t>
  </si>
  <si>
    <t>5 sall fir royega ravish 🐽🐖</t>
  </si>
  <si>
    <t>Ja be bhadve</t>
  </si>
  <si>
    <t>Only India Jay Congress ❤❤❤❤❤</t>
  </si>
  <si>
    <t>You are a propaganda hero of communist and anti India tirade I just saw your video and I strongly feel you will face the mirror tomorrow at 5.00 PM and will see a person sitting on an Ass with garland of broken chappals and please share your feeling then 
Regds</t>
  </si>
  <si>
    <t>Chore and chore</t>
  </si>
  <si>
    <t>😅😅😅 रोले रोले तकलीफ हुई होगी</t>
  </si>
  <si>
    <t>तेरी फट रहीं है हलाले कि नश्ल</t>
  </si>
  <si>
    <t>Dhire Dhire aapka bhi pappu ke jaisa hal ho jayega aapka Huliye dekh ke Ravish G</t>
  </si>
  <si>
    <t>Chore</t>
  </si>
  <si>
    <t>Wor itna viswas h khud pe to ek lokabha tum hi lad lo pata chla jaaayega kitne paaaani m ho......pahle lgta tha ki aaap sahi reporter h... But brain washing kaa kaaam sir aaap v krte ho....</t>
  </si>
  <si>
    <t>ये एंकर साहब तो आप ने किया के नहीं एगजेट फोल आप क्यूं नहीं किया</t>
  </si>
  <si>
    <t>thik h kl pata chalega .. keep 5/6 burnol with u</t>
  </si>
  <si>
    <t>Chup sar</t>
  </si>
  <si>
    <t>BJP 🇮🇳🚩</t>
  </si>
  <si>
    <t>Pura desh gathbandhan ke  sath hai  jit ka  Pol bjp  ye to had hi ho gai</t>
  </si>
  <si>
    <t>Kejju kattar beimaan hai.</t>
  </si>
  <si>
    <t>Sir Siddhu Moosewala ke 295 song video par 59 million nhi 594 million views hain  12:30</t>
  </si>
  <si>
    <t>Iske pas koi agreement hi nhi hai yeh sirf backchodi kar raha hai</t>
  </si>
  <si>
    <t>Exitpoll chodo ye har saal chunav bemani se jitte h .shi tarika h paracha dakhila usi Tarik se nishpach chunav hoskta h .</t>
  </si>
  <si>
    <t>Hamara Pappu P.M. nhi bna koi baat nhi.. M. P. To bnega 🤣🤣</t>
  </si>
  <si>
    <t>Bhai sahaab aaap hi kr lete ravish ji....</t>
  </si>
  <si>
    <t>Pakistan ka dalla hai</t>
  </si>
  <si>
    <t>Raveesh  apni bakwash band karo.tum rote rahoge modi ka ball bhi baki nahi karpaoge. Tum jaise libralamdo ne desh ko  dhoka Dene me maahir hai.congress Jeet to hai to evm bahuti badiya bjp Jeet ti hai to evm  me dandha lee .ware wah raveesh.apni baton ka Tod marod ke  bolna hi tumhara intelegence. Tum is tarah ki baat karke apni viswas kho Gaya aur tumhe eun ne keliye bhi tayar nahi.tumhara bhi haal vahi hai jaisa rajdeep ka hai</t>
  </si>
  <si>
    <t>Ravish kumar patrakar apne views ke like hamesh bakvas Karte hain  aur janta chutiye ban ke dekhti hain</t>
  </si>
  <si>
    <t>Modi ji jit jayenge to Kya aap YouTube channel chod chod doge. My challenge</t>
  </si>
  <si>
    <t>Wah re Modi, duniya se Samvindhan ki Maryada kho di.</t>
  </si>
  <si>
    <t>Pappu 😂295</t>
  </si>
  <si>
    <t>Ravish kumar is geart</t>
  </si>
  <si>
    <t>तु भी तो गोदी मीडिया है चुटिया पत्रकार काँग्रेस का चमचा 😂😂</t>
  </si>
  <si>
    <t>Dallla</t>
  </si>
  <si>
    <t>Dlaa</t>
  </si>
  <si>
    <t>Godi media ka exit hoga</t>
  </si>
  <si>
    <t>kal aana video le kar</t>
  </si>
  <si>
    <t>soni didi en dogle politician aur inki party ko support krna bnd kr do ye desh ka beda dubo denge aaj desh ko Modi ki jrurat hai gya wo jmana jb topi pahan kr neta id Mubarak krne jate the</t>
  </si>
  <si>
    <t>Exit poll ke aankde dekhkar ravish kumar ka khoon jal gya hoga</t>
  </si>
  <si>
    <t>Aap modi ko samjha nhi paye modi ak kranti h</t>
  </si>
  <si>
    <t>innh sabh ki sakal kal dekho</t>
  </si>
  <si>
    <t>Are bhai kehna kya chahte ho?? (three idiots)</t>
  </si>
  <si>
    <t>congress🤟🤲</t>
  </si>
  <si>
    <t>Tu konsa midia baki sab godi midia to tu Congressia midia hai</t>
  </si>
  <si>
    <t>खीसियानी बिल्ली खंभा नोचे 😂😂😅</t>
  </si>
  <si>
    <t>Koi baat nahi ravish babu...plan B taiyaar rkho ...kal exit poll sahi hua to keh dena EVM hack tha😂</t>
  </si>
  <si>
    <t>Kejriwal   .. 🤣🤣</t>
  </si>
  <si>
    <t>Bjp jinda baad Jay shree ram bhai log</t>
  </si>
  <si>
    <t>मैं तो मजे लेने आया हु😂😂😂😂😂😂😂😂😂😂😂</t>
  </si>
  <si>
    <t>Tu to itna besharam hai ki result k tutant baad kahega meine to aisa bola hi nahee.</t>
  </si>
  <si>
    <t>Sidhe sidhe BJP ko galat Bata rahe ho</t>
  </si>
  <si>
    <r>
      <rPr>
        <sz val="11"/>
        <color rgb="FF000000"/>
        <rFont val="Linux Libertine G"/>
      </rPr>
      <t xml:space="preserve">स्वाति मालीवाल पे वीडियो क्यू नहीं बनाया रबिश कुमार को मोदी जी को गलत साबित करते और राहुल की चाटुकारिता करते हो जीभ लाल हो गयी </t>
    </r>
    <r>
      <rPr>
        <sz val="11"/>
        <color rgb="FF000000"/>
        <rFont val="Calibri"/>
      </rPr>
      <t>kya</t>
    </r>
  </si>
  <si>
    <t>Modiji aa rh h.. 👍</t>
  </si>
  <si>
    <t>Modi re baaba</t>
  </si>
  <si>
    <t>Rabish kumR official has 4.7million views within 1 day and roast video having 1.5million views in 1 day still roast video is on trending why?</t>
  </si>
  <si>
    <t>Lie</t>
  </si>
  <si>
    <t>Bjp 400</t>
  </si>
  <si>
    <t>मैं तो बस चमचों का मजा लेने आया था बड़ी जली पडी हैं</t>
  </si>
  <si>
    <t>Aur bhadave</t>
  </si>
  <si>
    <t>Bjp❤</t>
  </si>
  <si>
    <t>Kasam he tumhe Sonia ji ki 4 June ko live rahna he pure din</t>
  </si>
  <si>
    <t>Ap kabhi q nhi sir sandesh khali par video banye ye bhi India ka hi hissa h</t>
  </si>
  <si>
    <t>Bjp + 400</t>
  </si>
  <si>
    <t>Jai hind sir 🙏</t>
  </si>
  <si>
    <t>🎉indian alliance 295</t>
  </si>
  <si>
    <t>I dont know how this guy can look into his own face.....in mirror....So desperate to go against BJP......NO TRUTH in his journalism..</t>
  </si>
  <si>
    <t>यूट्यूब मे इंडी गठबंधन  की सरकार बन जाये गी और यूट्यूब के प्रधानमंत्री बन जाये गा पक्का तुमको रविश कुमार को मंत्री बना देंगे पक्का अब खुश हो ना</t>
  </si>
  <si>
    <t>Hamko to ye pahle hi pata tha ki ab ap sab log evm ka rona hi h</t>
  </si>
  <si>
    <t>Ravish ji aapko bhi pta h Modi is huge and congress is no more exist now</t>
  </si>
  <si>
    <t>4th June ko fir ayenge apke ke liye burnol leke.</t>
  </si>
  <si>
    <t>India win</t>
  </si>
  <si>
    <t>Ravish ji kl jrur aaiyega Jb Result aa  jayega besabri se intjar rhega</t>
  </si>
  <si>
    <t>Moye moye 😂</t>
  </si>
  <si>
    <t>Pappu media jindabad</t>
  </si>
  <si>
    <t>That means if i dont like bitterguard means that is a bad vegetable ..😂😂😂</t>
  </si>
  <si>
    <t>Feeling sorry for ravish ji... 😢😢 U tried ur best to bring bjp down through ur videos. But its turning out to be opposite..</t>
  </si>
  <si>
    <t>Jo aap kah rahe he vh sahe hai ese manobagyanik khel ke dwara janta ko bargala Rhe hai ja nta sab janate hai ham vipach ke sath hai vipach ase correpet gorment ke prti kathi se kathi karybahe kare</t>
  </si>
  <si>
    <t>Transparency se chunav hojaye to doodh ka doodh aur paani ka paani hojayega</t>
  </si>
  <si>
    <t>Congress 307</t>
  </si>
  <si>
    <t>Itne bada experience reporter aise stupid jaise baat kar raha hai..iska matlab koi bhi journalist ban saktha hai..</t>
  </si>
  <si>
    <t>Bar Bar modi sarkar</t>
  </si>
  <si>
    <t>Rabbish kumar the most mental reporter  of all time..</t>
  </si>
  <si>
    <t>Bjp150</t>
  </si>
  <si>
    <t>INDIA 307</t>
  </si>
  <si>
    <t>MASHALLA 🌜 👍 🌛 SUPER NEWES 😮MODI PAGAL MENDEL CHOR AMIT SHAH YOGI PAGAL MENDEL CHOR AMIT SHAH YOGI PAGAL MENDEL CHOR 😢😢😢😢😂😂😂😂😂😂😂😅😅😢😢😢😂😂😂😢😅😢😊😅😢😂😢😅😊😅😢😂</t>
  </si>
  <si>
    <t>Right observation Mr.Ravish Kumar ji</t>
  </si>
  <si>
    <t>Bjp 450 par</t>
  </si>
  <si>
    <t>Chaatu  Ravish 😂😂😂 
Wo Godi Media 
Tu Gandhi Chatiya</t>
  </si>
  <si>
    <t>KUCH BHI KRLO BJP HE JEETEGI😂😂😂</t>
  </si>
  <si>
    <t>I'm you big fan ser ❤</t>
  </si>
  <si>
    <t>Tera kam rone ka he hai, ch.......</t>
  </si>
  <si>
    <t>Apni bat karo jail kab wapas ja rahe ho</t>
  </si>
  <si>
    <t>Tu to sabse bada Pappu hai</t>
  </si>
  <si>
    <t>Abe chut*ye .. sab ek jaise isliye dikh rahe hai kyunki sab sahi bata rahe hai.</t>
  </si>
  <si>
    <t>Rabdus kumar 4 jun ko tu bhi gayab ho jayega</t>
  </si>
  <si>
    <t>Aap CONGRESS kab join kar rahe hai uncle ji ? .. officially</t>
  </si>
  <si>
    <t>Rahul Gandhi..... Vipaksha ka Yuva neta by The editor 😂😂😂😂😂. Check his age😂😂😂</t>
  </si>
  <si>
    <t>Tum sirf ek tarfa news bolte ho....ek bhi NDA k neta ka bat to boli hi nhi</t>
  </si>
  <si>
    <t>Rahul Gandhi jindabad congrass party India jindabad</t>
  </si>
  <si>
    <t>Bhai dar ka mahol hota media me to tu chapad chapad nahi kar raha hota 😂😂😂</t>
  </si>
  <si>
    <t>Pakistan agent</t>
  </si>
  <si>
    <t>😅😅😅😅😅😅😅😅😅😅😅😅😅😅😅😅😅😅😅😅😅</t>
  </si>
  <si>
    <t>Why are you troubled by the EXIT poll, even if it is manipulated ? Focus on counting</t>
  </si>
  <si>
    <t>Ajit Poll the fols next got of india</t>
  </si>
  <si>
    <r>
      <rPr>
        <sz val="11"/>
        <color rgb="FF000000"/>
        <rFont val="Linux Libertine G"/>
      </rPr>
      <t xml:space="preserve">बीजेपी ने तो तय कर लिया था </t>
    </r>
    <r>
      <rPr>
        <sz val="11"/>
        <color rgb="FF000000"/>
        <rFont val="Calibri"/>
      </rPr>
      <t xml:space="preserve">2019 </t>
    </r>
    <r>
      <rPr>
        <sz val="11"/>
        <color rgb="FF000000"/>
        <rFont val="Linux Libertine G"/>
      </rPr>
      <t xml:space="preserve">में ही 
कि </t>
    </r>
    <r>
      <rPr>
        <sz val="11"/>
        <color rgb="FF000000"/>
        <rFont val="Calibri"/>
      </rPr>
      <t xml:space="preserve">2024 </t>
    </r>
    <r>
      <rPr>
        <sz val="11"/>
        <color rgb="FF000000"/>
        <rFont val="Linux Libertine G"/>
      </rPr>
      <t>में क्या होगा 
तुम बताओ तुम क्यूँ परेशान हो 
पहले ये तय करो</t>
    </r>
    <r>
      <rPr>
        <sz val="11"/>
        <color rgb="FF000000"/>
        <rFont val="Calibri"/>
      </rPr>
      <t xml:space="preserve">, 
</t>
    </r>
    <r>
      <rPr>
        <sz val="11"/>
        <color rgb="FF000000"/>
        <rFont val="Linux Libertine G"/>
      </rPr>
      <t xml:space="preserve">भाई </t>
    </r>
    <r>
      <rPr>
        <sz val="11"/>
        <color rgb="FF000000"/>
        <rFont val="Calibri"/>
      </rPr>
      <t xml:space="preserve">tu farziwal </t>
    </r>
    <r>
      <rPr>
        <sz val="11"/>
        <color rgb="FF000000"/>
        <rFont val="Linux Libertine G"/>
      </rPr>
      <t xml:space="preserve">के भाषण सुनकर 
ये बताना </t>
    </r>
    <r>
      <rPr>
        <sz val="11"/>
        <color rgb="FF000000"/>
        <rFont val="Calibri"/>
      </rPr>
      <t xml:space="preserve">chah raha </t>
    </r>
    <r>
      <rPr>
        <sz val="11"/>
        <color rgb="FF000000"/>
        <rFont val="Linux Libertine G"/>
      </rPr>
      <t>हे कि पोल</t>
    </r>
    <r>
      <rPr>
        <sz val="11"/>
        <color rgb="FF000000"/>
        <rFont val="Calibri"/>
      </rPr>
      <t xml:space="preserve">glat </t>
    </r>
    <r>
      <rPr>
        <sz val="11"/>
        <color rgb="FF000000"/>
        <rFont val="Linux Libertine G"/>
      </rPr>
      <t xml:space="preserve">हे
इसी </t>
    </r>
    <r>
      <rPr>
        <sz val="11"/>
        <color rgb="FF000000"/>
        <rFont val="Calibri"/>
      </rPr>
      <t xml:space="preserve">farziwal </t>
    </r>
    <r>
      <rPr>
        <sz val="11"/>
        <color rgb="FF000000"/>
        <rFont val="Linux Libertine G"/>
      </rPr>
      <t xml:space="preserve">को </t>
    </r>
    <r>
      <rPr>
        <sz val="11"/>
        <color rgb="FF000000"/>
        <rFont val="Calibri"/>
      </rPr>
      <t xml:space="preserve">new24 chanakya </t>
    </r>
    <r>
      <rPr>
        <sz val="11"/>
        <color rgb="FF000000"/>
        <rFont val="Linux Libertine G"/>
      </rPr>
      <t xml:space="preserve">ने </t>
    </r>
    <r>
      <rPr>
        <sz val="11"/>
        <color rgb="FF000000"/>
        <rFont val="Calibri"/>
      </rPr>
      <t xml:space="preserve">2 </t>
    </r>
    <r>
      <rPr>
        <sz val="11"/>
        <color rgb="FF000000"/>
        <rFont val="Linux Libertine G"/>
      </rPr>
      <t xml:space="preserve">बार
</t>
    </r>
    <r>
      <rPr>
        <sz val="11"/>
        <color rgb="FF000000"/>
        <rFont val="Calibri"/>
      </rPr>
      <t xml:space="preserve">90 </t>
    </r>
    <r>
      <rPr>
        <sz val="11"/>
        <color rgb="FF000000"/>
        <rFont val="Linux Libertine G"/>
      </rPr>
      <t xml:space="preserve">और </t>
    </r>
    <r>
      <rPr>
        <sz val="11"/>
        <color rgb="FF000000"/>
        <rFont val="Calibri"/>
      </rPr>
      <t xml:space="preserve">95% </t>
    </r>
    <r>
      <rPr>
        <sz val="11"/>
        <color rgb="FF000000"/>
        <rFont val="Linux Libertine G"/>
      </rPr>
      <t>सीट दी थी 
वो क्या था</t>
    </r>
    <r>
      <rPr>
        <sz val="11"/>
        <color rgb="FF000000"/>
        <rFont val="Calibri"/>
      </rPr>
      <t xml:space="preserve">???
</t>
    </r>
    <r>
      <rPr>
        <sz val="11"/>
        <color rgb="FF000000"/>
        <rFont val="Linux Libertine G"/>
      </rPr>
      <t xml:space="preserve">भाई </t>
    </r>
    <r>
      <rPr>
        <sz val="11"/>
        <color rgb="FF000000"/>
        <rFont val="Calibri"/>
      </rPr>
      <t xml:space="preserve">farziwal </t>
    </r>
    <r>
      <rPr>
        <sz val="11"/>
        <color rgb="FF000000"/>
        <rFont val="Linux Libertine G"/>
      </rPr>
      <t xml:space="preserve">के डिस्पेंसरी में इलाज </t>
    </r>
    <r>
      <rPr>
        <sz val="11"/>
        <color rgb="FF000000"/>
        <rFont val="Calibri"/>
      </rPr>
      <t xml:space="preserve">karwa </t>
    </r>
    <r>
      <rPr>
        <sz val="11"/>
        <color rgb="FF000000"/>
        <rFont val="Linux Libertine G"/>
      </rPr>
      <t xml:space="preserve">रहे हो </t>
    </r>
    <r>
      <rPr>
        <sz val="11"/>
        <color rgb="FF000000"/>
        <rFont val="Calibri"/>
      </rPr>
      <t>kya</t>
    </r>
  </si>
  <si>
    <t>Indi gatbandhan sarkar bana rahi social media par..500 seats pakki hai</t>
  </si>
  <si>
    <t>Hm sab dharm bharat mata ke santane h</t>
  </si>
  <si>
    <t>Jai Shree Ram🙏</t>
  </si>
  <si>
    <t>Chinese</t>
  </si>
  <si>
    <t>Kal evm hack hogaaa 😂😂😭, rubbish kumar 😂</t>
  </si>
  <si>
    <t>Bjp Jindabad 🚩🇮🇳</t>
  </si>
  <si>
    <t>Ki dar gay papu</t>
  </si>
  <si>
    <t>Modi Muslim se kyu nafrat karte hai</t>
  </si>
  <si>
    <t>will you put black ink on you face if you get less than 200....forget 295 seats</t>
  </si>
  <si>
    <t>Godi media vs gandi media..and the winner is Modi ....😂</t>
  </si>
  <si>
    <t>congress with 50 Seats???? really....look in the mirror people. you are living in which universe???</t>
  </si>
  <si>
    <t>Modi modi modi</t>
  </si>
  <si>
    <t>अबकी बार रवीश कुमार प्रधानमंत्री बनेंगे चोरों और लुटेरों का साथ देना रवीश कुमार के खून में</t>
  </si>
  <si>
    <t>Prashant Kishore...had announce 30 days ago that NDA will get 350-360 seats</t>
  </si>
  <si>
    <t>401 bjp ❤❤❤❤❤❤</t>
  </si>
  <si>
    <t>I. N. D. A. 168</t>
  </si>
  <si>
    <t>4th june koh evm hacking mat bolma😊</t>
  </si>
  <si>
    <t>5 kg anaaj aur free gas aur pm avaas yojna ne hi bjp ko bahumat dilaya hai</t>
  </si>
  <si>
    <t>Next PM Congress party jindabad</t>
  </si>
  <si>
    <t>Only Bjp</t>
  </si>
  <si>
    <t>Satymevjayte ❤</t>
  </si>
  <si>
    <t>बिल्कुल सही कह रहे हैं रवि सर बीजेपी वाला चोरी करने का फिराक में है ईवीएम बदलने का लेकिन ऐसा नहीं होगा</t>
  </si>
  <si>
    <t>😂😂😂 rona nahi</t>
  </si>
  <si>
    <t>tomorrow you will get the biggest slap of your life....low life man</t>
  </si>
  <si>
    <t>Jitna iss type ko vedio banaoge utna hi nda Jada seat le kar ayega</t>
  </si>
  <si>
    <r>
      <rPr>
        <sz val="11"/>
        <color rgb="FF000000"/>
        <rFont val="Linux Libertine G"/>
      </rPr>
      <t xml:space="preserve">राजा रवीश कुमार रोना मत </t>
    </r>
    <r>
      <rPr>
        <sz val="11"/>
        <color rgb="FF000000"/>
        <rFont val="Calibri"/>
      </rPr>
      <t xml:space="preserve">, 4 </t>
    </r>
    <r>
      <rPr>
        <sz val="11"/>
        <color rgb="FF000000"/>
        <rFont val="Linux Libertine G"/>
      </rPr>
      <t>तारीख के लिए बचा कर रखना 😂 ।</t>
    </r>
  </si>
  <si>
    <t>Ghanta Vijay hoga</t>
  </si>
  <si>
    <t>We have voted for Modi Jai Shri Ram</t>
  </si>
  <si>
    <t>study maths...then you will know. Did you study stats and probability ever</t>
  </si>
  <si>
    <t>Ravish Kumar aur unke chamche ko Ram Ram 🙏🙏</t>
  </si>
  <si>
    <t>Exit Poll, a fishy approach! It heats up the environent dangerously!</t>
  </si>
  <si>
    <t>you are not journalist just congress worker</t>
  </si>
  <si>
    <t>have the courage to accept defeat... that even with such huge gaps....take it on the chin man. be a man!!!</t>
  </si>
  <si>
    <t>Saare congress votters,kal rone ke liye taiyar rehna
Aur burnoll pehle se kharid lo</t>
  </si>
  <si>
    <t>Haan Maine BJP ko vote dia ❤</t>
  </si>
  <si>
    <t>Tamilnadu Kerala aur Punjab me Kaam karega ek dum chutiye log hogaye</t>
  </si>
  <si>
    <t>Can election compromised</t>
  </si>
  <si>
    <t>Ravish Tu jitna bhi jor laga le aiga to modi hi tera sakal dekhata hu to muh Or kharab hota hai</t>
  </si>
  <si>
    <t>Why don't you give news on your own. Always criticism on other news channels.</t>
  </si>
  <si>
    <t>Ridiculous and biased analysis.</t>
  </si>
  <si>
    <t>Farji nhi hai</t>
  </si>
  <si>
    <t>😢😢😢😢</t>
  </si>
  <si>
    <t>Good news</t>
  </si>
  <si>
    <t>Are madrachod tu to bola tha chunav officer ne 2 June Tak saboot jama karne ke liye bole jama kiye ki nahin kiye yah to tune bola nahin chutiye chutiyapanti Na Tum logon ka bahar ho jaega</t>
  </si>
  <si>
    <t>Congress will get 300 plus</t>
  </si>
  <si>
    <t>Rehne de bhai 😂😂😂</t>
  </si>
  <si>
    <t>Do kaudi ke bhadwe ravish kumar aur kitna Royega. Aayega to modi hi . Ab talve chatna rahul Gandhi key</t>
  </si>
  <si>
    <t>Ese hi rote hi rehena next 5 years tak</t>
  </si>
  <si>
    <t>पप्पू मिडिया में आपका स्वागत है। इसके संरक्षक रबिश कुमार है। पप्पू मिडिया ने कभी नहीं  कहा धार्मिक आधार पर आरक्षण गलत है। पप्पू मिडिया ने कभी नहीं कहा कि  कर्नाटक में हिन्दू  मन्दिरों पर टैक्स लगना गलत है।</t>
  </si>
  <si>
    <t>🗑️🗑️ kumar</t>
  </si>
  <si>
    <t>Jitna karm utna phal milega hi. Apna apna karm ka anuman aap ko hoga hi</t>
  </si>
  <si>
    <t>No 1 gaddar of hindu and india</t>
  </si>
  <si>
    <t>Jay Shriram ❤❤❤❤❤Jay Bharat❤</t>
  </si>
  <si>
    <t>रोईए मत प्लिज</t>
  </si>
  <si>
    <t>Ravishji apko manta tha but app rahul ki ache se chat te ho manna parega😂</t>
  </si>
  <si>
    <t>Jahil Chamcho tum sab koi achhe pagalkhane hospital me ilaja karwao😅😂😂🤣</t>
  </si>
  <si>
    <t>Very nice</t>
  </si>
  <si>
    <t>Tujhe to free mein amerika nahi Jane dunga ravishuddin ji.kitna bhi ro le Muslim Prem dikhai de rha hai .tu es kalyug ka jaychand hai jo desh ko gulam karwake hi marga.</t>
  </si>
  <si>
    <t>Left wing supporters 😢😢😢😢😢😢😢</t>
  </si>
  <si>
    <t>Only Bakwas</t>
  </si>
  <si>
    <t>Pehle exit poll iski channel vale NDTV bhe toh karte the , jab isko voh sahi lagte the. Aaj yeh galat bata raha hai😊.</t>
  </si>
  <si>
    <t>abhi se randi rona shuru</t>
  </si>
  <si>
    <t>ध्रुव राठी और उसका ये गुरु घंटाल पता नही दोनो को मेरे प्यारे भारत से क्या ही दुश्मनी है दोनो ही ईमानदार और सत्यवादी है बाकी सब चोर हैं</t>
  </si>
  <si>
    <t>I am here only to tell you....... 
Modi jindabad ❤❤❤❤❤</t>
  </si>
  <si>
    <t>Yeh politics hai cz dk bache ko v pata hota hai ki woh kitna marks la sakte hai lekin shayad party jhut isliye bolte hai kyi ki woh har ke baad yeh dikha sake ki kuch prblem hua tha unko haraya gaya hai</t>
  </si>
  <si>
    <t>रवीश बेटा तुम ऐसे ही कुत्तों की तरह रोते रहो</t>
  </si>
  <si>
    <t>Ek bujurg aadmi aapni parvrish ko Darsha raha h khavish tumar</t>
  </si>
  <si>
    <t>Sbse bada jehrila saap ravish h</t>
  </si>
  <si>
    <t>Kya ravish ji akhir kab Tak apni ochhi patrakarita karenge.....aak thu</t>
  </si>
  <si>
    <t>Mera naam kaat Diya gya tha</t>
  </si>
  <si>
    <t>🇮🇳</t>
  </si>
  <si>
    <t>Ye congres ko jitayega pappu ko pradhanmantri banayega Jo hoga nahi</t>
  </si>
  <si>
    <t>Youva Nate 53 years old .   Modi modi 400+</t>
  </si>
  <si>
    <t>Tum log 4june ko royega godi media tum kon media ho pappu media</t>
  </si>
  <si>
    <t>Chor sala</t>
  </si>
  <si>
    <t>100 percentage modi ayega😂</t>
  </si>
  <si>
    <t>Yes❤❤❤</t>
  </si>
  <si>
    <t>आज देश में दो तरह का मिडिया है पहला गोदी मिडिया और दूसरा विरोधी मिडिया</t>
  </si>
  <si>
    <r>
      <rPr>
        <sz val="11"/>
        <color rgb="FF000000"/>
        <rFont val="Linux Libertine G"/>
      </rPr>
      <t xml:space="preserve">मोदी जी को इस बात का पहले से पता है तभी तो वह बोल रहे हैं कि </t>
    </r>
    <r>
      <rPr>
        <sz val="11"/>
        <color rgb="FF000000"/>
        <rFont val="Calibri"/>
      </rPr>
      <t xml:space="preserve">4 </t>
    </r>
    <r>
      <rPr>
        <sz val="11"/>
        <color rgb="FF000000"/>
        <rFont val="Linux Libertine G"/>
      </rPr>
      <t>तारीख को विपक्ष से बीएम परठीकरा पड़ेगा मोदी जी और मोदी जी की मीडिया सबसे और चुनाव आयोग सबसे ज्यादा धोखेबाज हैं जनतंत्र के❤❤</t>
    </r>
  </si>
  <si>
    <t>Congratulations 5 sal fir Aapko rona he😢😢</t>
  </si>
  <si>
    <t>👎</t>
  </si>
  <si>
    <t>Nice❤</t>
  </si>
  <si>
    <t>Navratn tel lagao dimag thanda rahega jitega to modi hi</t>
  </si>
  <si>
    <t>modi ka nightmare " Namshkar main ravish kumarhits hard"</t>
  </si>
  <si>
    <t>Very good bayan BJP KO BHAGAO RAHUL GANDHI JINDABAD</t>
  </si>
  <si>
    <t>Lekin sir, jo last wala part hai kya iske shorts nahi chal sakte taki logon ko pata chal jayega</t>
  </si>
  <si>
    <r>
      <rPr>
        <sz val="11"/>
        <color rgb="FF000000"/>
        <rFont val="Linux Libertine G"/>
      </rPr>
      <t>इस चुनाव आयोग को रद्द नहीं किया तो ये चंडीगढ़ मेयर चुनाव को दोहरा सकता है।
 ये हार के भय से कुछ भी कर सकते हैं।
नियमों को अब क्यों बदला जा रहा है</t>
    </r>
    <r>
      <rPr>
        <sz val="11"/>
        <color rgb="FF000000"/>
        <rFont val="Calibri"/>
      </rPr>
      <t xml:space="preserve">?
 </t>
    </r>
    <r>
      <rPr>
        <sz val="11"/>
        <color rgb="FF000000"/>
        <rFont val="Linux Libertine G"/>
      </rPr>
      <t xml:space="preserve">गोदीमिडिया </t>
    </r>
    <r>
      <rPr>
        <sz val="11"/>
        <color rgb="FF000000"/>
        <rFont val="Calibri"/>
      </rPr>
      <t>400</t>
    </r>
    <r>
      <rPr>
        <sz val="11"/>
        <color rgb="FF000000"/>
        <rFont val="Linux Libertine G"/>
      </rPr>
      <t>पार का नारा किस आधार पर</t>
    </r>
    <r>
      <rPr>
        <sz val="11"/>
        <color rgb="FF000000"/>
        <rFont val="Calibri"/>
      </rPr>
      <t>?</t>
    </r>
  </si>
  <si>
    <t>Modi jetaga.</t>
  </si>
  <si>
    <t>Only internal survey of AAP can predict more seats than actual seats</t>
  </si>
  <si>
    <t>अभी से रोना चालू</t>
  </si>
  <si>
    <t>बड़ी समस्या है तुम लोगो के साथ</t>
  </si>
  <si>
    <t>जय कांग्रेस</t>
  </si>
  <si>
    <t>another jihadi channel</t>
  </si>
  <si>
    <t>तुम्हारे जैसे सिंधी पत्रकार देश तोड़ने जैसी गतिविधियों में ही हमेशा सहयोग करते रहते हैं देश का खाते हैं और देश को ही बर्बाद करते हैं जाहेलो के पत्रकार सुधर जा तू सभी सिंधी मीडिया के पत्रकारों  अब तुम्हारी बाहरी है सुधर जाओ</t>
  </si>
  <si>
    <t>Aap sirf congress ki taraf dari karte hai wo sab sahi hai</t>
  </si>
  <si>
    <r>
      <rPr>
        <sz val="11"/>
        <color rgb="FF000000"/>
        <rFont val="Linux Libertine G"/>
      </rPr>
      <t>केजरीवाल जी आप भी कहेते वक्त कहेते हैं की चवणी अठणी भी नहीं मीली
तो आज जे दोरमे चवनी अठनी चलती है क्या</t>
    </r>
    <r>
      <rPr>
        <sz val="11"/>
        <color rgb="FF000000"/>
        <rFont val="Calibri"/>
      </rPr>
      <t xml:space="preserve">?
</t>
    </r>
    <r>
      <rPr>
        <sz val="11"/>
        <color rgb="FF000000"/>
        <rFont val="Linux Libertine G"/>
      </rPr>
      <t>आप बोलणे मैं गलती कर रहे हैं</t>
    </r>
    <r>
      <rPr>
        <sz val="11"/>
        <color rgb="FF000000"/>
        <rFont val="Calibri"/>
      </rPr>
      <t>!</t>
    </r>
  </si>
  <si>
    <t>👏👏👏👏👏👏👍👍👍👍👍👍👌👌👌👌👌👌👌👌👌👌👌👌👌👌👌👌👌</t>
  </si>
  <si>
    <t>Good md ravish khan sir
Allah hu akabar alah</t>
  </si>
  <si>
    <t>As a student railway ki exam ko uthal puthal krk rakh diya hai Modi sarkaar ne mere behen ki neet paper leak hui hai aur na jaane kitne hi exams koi iss godi sarkar ne khel banaa diya hai , Modi jaisa bhrashtachari aaj tk nahi dekha</t>
  </si>
  <si>
    <r>
      <rPr>
        <sz val="11"/>
        <color rgb="FF000000"/>
        <rFont val="Linux Libertine G"/>
      </rPr>
      <t xml:space="preserve">भाजपा के </t>
    </r>
    <r>
      <rPr>
        <sz val="11"/>
        <color rgb="FF000000"/>
        <rFont val="Calibri"/>
      </rPr>
      <t xml:space="preserve">Depend </t>
    </r>
    <r>
      <rPr>
        <sz val="11"/>
        <color rgb="FF000000"/>
        <rFont val="Linux Libertine G"/>
      </rPr>
      <t xml:space="preserve">मे बोलो तो गोदी मीडिया और कांग्रेस समर्थन  </t>
    </r>
    <r>
      <rPr>
        <sz val="11"/>
        <color rgb="FF000000"/>
        <rFont val="Calibri"/>
      </rPr>
      <t xml:space="preserve">chodu </t>
    </r>
    <r>
      <rPr>
        <sz val="11"/>
        <color rgb="FF000000"/>
        <rFont val="Linux Libertine G"/>
      </rPr>
      <t>मीडिया 😊</t>
    </r>
  </si>
  <si>
    <r>
      <rPr>
        <sz val="11"/>
        <color rgb="FF000000"/>
        <rFont val="Linux Libertine G"/>
      </rPr>
      <t>लोकतंत्र बचाने का संघर्ष असल में वो लोग कर रहे हैं जो शहरों और छोटे क़स्बे</t>
    </r>
    <r>
      <rPr>
        <sz val="11"/>
        <color rgb="FF000000"/>
        <rFont val="Calibri"/>
      </rPr>
      <t>-</t>
    </r>
    <r>
      <rPr>
        <sz val="11"/>
        <color rgb="FF000000"/>
        <rFont val="Linux Libertine G"/>
      </rPr>
      <t>गाँवों में विपरीत परिस्थितियों में संघर्ष कर रहे हैं।
सोशल मीडिया पर बहुत कम फॉलोअर्स वाले साथी जो दिन</t>
    </r>
    <r>
      <rPr>
        <sz val="11"/>
        <color rgb="FF000000"/>
        <rFont val="Calibri"/>
      </rPr>
      <t>-</t>
    </r>
    <r>
      <rPr>
        <sz val="11"/>
        <color rgb="FF000000"/>
        <rFont val="Linux Libertine G"/>
      </rPr>
      <t>रात लिखते</t>
    </r>
    <r>
      <rPr>
        <sz val="11"/>
        <color rgb="FF000000"/>
        <rFont val="Calibri"/>
      </rPr>
      <t>-</t>
    </r>
    <r>
      <rPr>
        <sz val="11"/>
        <color rgb="FF000000"/>
        <rFont val="Linux Libertine G"/>
      </rPr>
      <t>लड़ते अपना नुक़सान करते हैं। विपक्ष के आम कार्यकर्ता। वे लोग जो जेलों में सजायें काट रहे हैं</t>
    </r>
    <r>
      <rPr>
        <sz val="11"/>
        <color rgb="FF000000"/>
        <rFont val="Calibri"/>
      </rPr>
      <t xml:space="preserve">, </t>
    </r>
    <r>
      <rPr>
        <sz val="11"/>
        <color rgb="FF000000"/>
        <rFont val="Linux Libertine G"/>
      </rPr>
      <t>जिनकी नौकरियाँ चली गईं।
बड़े नाम तो इसमें भी नाम और पैसा कमा लेते हैं। इन असली लड़ाकों को कुछ नहीं मिलता नुक़सान के अलावा।
नतीजा जो भी आए</t>
    </r>
    <r>
      <rPr>
        <sz val="11"/>
        <color rgb="FF000000"/>
        <rFont val="Calibri"/>
      </rPr>
      <t xml:space="preserve">, </t>
    </r>
    <r>
      <rPr>
        <sz val="11"/>
        <color rgb="FF000000"/>
        <rFont val="Linux Libertine G"/>
      </rPr>
      <t>इनसे वादा कि मैं कभी साथ नहीं छोडूंगा। इन्हें सलाम।
आप लोकतंत्र के असली सिपाही हैं।</t>
    </r>
  </si>
  <si>
    <t>Ravish the dog pappu ko pm banake chhore ga sapno ki nagri ki😊😊</t>
  </si>
  <si>
    <t>Ravish jee mamta government mein hindus ke saath kiya hota hai
Wo bhi bolo</t>
  </si>
  <si>
    <t>भाई तुम्हारा पोल काया कहना है</t>
  </si>
  <si>
    <t>Muk kaala hoga tumlogo ka kal</t>
  </si>
  <si>
    <t>Bakri chor Bakri chor</t>
  </si>
  <si>
    <t>Exit poll galat hai . EVM galat hai . Modi galat hai . Bas aap sacchi ho 😅😂</t>
  </si>
  <si>
    <t>Rahul bhakt</t>
  </si>
  <si>
    <t>Congress 279 ,2 years journey</t>
  </si>
  <si>
    <t>YouTube promoting this guy like no tomorrow.</t>
  </si>
  <si>
    <r>
      <rPr>
        <sz val="11"/>
        <color rgb="FF000000"/>
        <rFont val="Linux Libertine G"/>
      </rPr>
      <t xml:space="preserve">जय रामरमेश वैधानिक संथाओ को बदनाम कर रहे हैं </t>
    </r>
    <r>
      <rPr>
        <sz val="11"/>
        <color rgb="FF000000"/>
        <rFont val="Calibri"/>
      </rPr>
      <t>l</t>
    </r>
  </si>
  <si>
    <t>Isko dekhne se gussa alag atta hai</t>
  </si>
  <si>
    <t>हां भाई तुम ही सही हो।</t>
  </si>
  <si>
    <r>
      <rPr>
        <sz val="11"/>
        <color rgb="FF000000"/>
        <rFont val="Linux Libertine G"/>
      </rPr>
      <t>रवीश जी</t>
    </r>
    <r>
      <rPr>
        <sz val="11"/>
        <color rgb="FF000000"/>
        <rFont val="Calibri"/>
      </rPr>
      <t>,</t>
    </r>
    <r>
      <rPr>
        <sz val="11"/>
        <color rgb="FF000000"/>
        <rFont val="Linux Libertine G"/>
      </rPr>
      <t>बधाई हो</t>
    </r>
    <r>
      <rPr>
        <sz val="11"/>
        <color rgb="FF000000"/>
        <rFont val="Calibri"/>
      </rPr>
      <t xml:space="preserve">! </t>
    </r>
    <r>
      <rPr>
        <sz val="11"/>
        <color rgb="FF000000"/>
        <rFont val="Linux Libertine G"/>
      </rPr>
      <t>आपके पांच साल  रोने की अवधि बढ़ा दी गई है।😢😂</t>
    </r>
  </si>
  <si>
    <t xml:space="preserve">bhai kal iss Rubish kumar ka vidhva vilap dekhne mein jo maza aane wala hai , can't wait for it </t>
  </si>
  <si>
    <t>Mere ghar se 5 vote sp ko diye gye hai</t>
  </si>
  <si>
    <t>India gutbandhan Jitega, India gutbandhan ki 300 se 325 seate aayegi, India gutbandhan zindabad.</t>
  </si>
  <si>
    <t>Abe gnwar khbeesh tu bhi exit poll me BJP ko hi jeetata tha.. or bolta tha ki sbse sateek exot poll h..</t>
  </si>
  <si>
    <t>Exit poll farzi to hai isme kohi shakh nahi, kiouki 400 par karna bohot mushkal hai, par godi media 400 par karahi diya NDA ko 😂</t>
  </si>
  <si>
    <t>Absolutely correct 💯</t>
  </si>
  <si>
    <t>India today bjp ki hai</t>
  </si>
  <si>
    <t>I just clicked on this video to saw "Rabies Kumar's" face. Only for that..
It gives me a wonderful peaceful sleep 🤣🤣😂😂</t>
  </si>
  <si>
    <t>Jada bahash na karo accept karo modi aa raha hai 😅😅</t>
  </si>
  <si>
    <t>Ravish Kumar❎
Rubbish Kumar✅</t>
  </si>
  <si>
    <t>Fake news ki factory hai tum</t>
  </si>
  <si>
    <t>Ye whi ravish kumar hai , jiska bda bhai brajesh kumar panday bihar me sex racket chalata h.</t>
  </si>
  <si>
    <t>Aam aadami ka Pilla</t>
  </si>
  <si>
    <t>Breaking news.. Tomorrow EVM fraud will be Exposed by American Agencies....Nifty will be down by 30 %</t>
  </si>
  <si>
    <t>5 jun ko app  bololna Evm my garbdi hui😂😂😂 modi is kihg only 1 kihg ok bro</t>
  </si>
  <si>
    <t>Great sir</t>
  </si>
  <si>
    <t>मुझे बस एक ही बात पूछनी है यदि बीजेपी सत्ता मे आ गई तो तुम्हारा अगला स्टेंट क्या होगा</t>
  </si>
  <si>
    <t>Modi fans assemble here</t>
  </si>
  <si>
    <t>Bohut dukh hoon rahe hoon dandu</t>
  </si>
  <si>
    <t>Sarve thik aaye to evm hack nahi to janta ka sath😂</t>
  </si>
  <si>
    <t>Jai ho congo bhaiya.</t>
  </si>
  <si>
    <t>Samajh aa Gaya tum pappu mutra jyada le liya hai es liye ek tarfa news dikha Raha hai 😊</t>
  </si>
  <si>
    <t>Congress ka chamcha</t>
  </si>
  <si>
    <t>Modi aayga aarksan hatega samnti raj aayga3jayho</t>
  </si>
  <si>
    <t>Media tu bjp ko 543 hi kah degi</t>
  </si>
  <si>
    <t>So you are convinced that your 55 year old yuva wrote this letter himself? You really find him that qualified?</t>
  </si>
  <si>
    <t>bjp ka raaz, EVM ka chory to nahi hay.Be ware india alliance</t>
  </si>
  <si>
    <t>RABISH BAHI IT WAS RABISH ... MAINLY</t>
  </si>
  <si>
    <t>tu yar aub ghar pe beth bhadave ravish lukha</t>
  </si>
  <si>
    <t>jayram ramesh kon si nali ka he</t>
  </si>
  <si>
    <t>Rabies  sir aap khàe ke liye tension late  aap bigness  kijiye  yhaa sb golmal Hai golmal Hai bhai golmal hai</t>
  </si>
  <si>
    <t>India zindabad</t>
  </si>
  <si>
    <t>बर्नोल लेकर रखना कल</t>
  </si>
  <si>
    <t>Kyu logo ko fadka rhe ho</t>
  </si>
  <si>
    <t>भैया आप बिना पेंदी के लोटा हो</t>
  </si>
  <si>
    <t>are kahana kya chahate ho</t>
  </si>
  <si>
    <t>last time ghammandi Rahul was so confident that on 18.5.2019 he did a brief PC at Cong HQ at 8 pm and announced : " tomorrow we are going to DISMANTLE Modi govt. bla bla... " ab ki baar haar maan li hei kya... Ya manobal toot gaya exit poll dekh ke.. ( andar se  sabko pta hei 85℅ sahi hi nikalte hei , aapko bhi Raveesh ji.. )</t>
  </si>
  <si>
    <t>Pappu ka chamcha pappu mutra roj Peeta hai</t>
  </si>
  <si>
    <t>Namaskar mein Ravish bimar suna main</t>
  </si>
  <si>
    <t>कांग्रेस जीतेगी</t>
  </si>
  <si>
    <t>Tum bhi bhosrike ek no. Dogle ho , Congress ka chamcha bn gaye ho</t>
  </si>
  <si>
    <t>Hope is always good, but be pratical. Tomorrow he will ask on EVM surely.😅</t>
  </si>
  <si>
    <t>PROgress vs CONgress</t>
  </si>
  <si>
    <r>
      <rPr>
        <sz val="11"/>
        <color rgb="FF000000"/>
        <rFont val="Calibri"/>
      </rPr>
      <t xml:space="preserve">4 </t>
    </r>
    <r>
      <rPr>
        <sz val="11"/>
        <color rgb="FF000000"/>
        <rFont val="Linux Libertine G"/>
      </rPr>
      <t>जून को पता चलेगा तुम्हे खालिस्तानी</t>
    </r>
  </si>
  <si>
    <t>Pappu Khan pajame me moot diya 😂😂😂</t>
  </si>
  <si>
    <t>Ravish ji ap pagal ho gye hai kya</t>
  </si>
  <si>
    <t>Ravis kumar ko Pakistan jana chahiye  dukan sahi chalegi</t>
  </si>
  <si>
    <t>Mai west Bengal ki capital Kolkata se hu, agar Bengal mein bjp jeet jaayegi toh samhj jaana ki EVM mein khel hua hai kyuki mai khud Bengal se hu aur yahan k log kya sochte hai yeh acchi tarah pata hai aur yahan pe hindu se zyaada muslim population hai jo ki bjp ko vote karegi hi nhi aur mere saamne laakho logo ne TMC ko vote diya h</t>
  </si>
  <si>
    <t>रबिश से कुछ भी सकारात्मक बोले जाने की आशा करना ही नासमझी होगी।</t>
  </si>
  <si>
    <t>Come tomorrow</t>
  </si>
  <si>
    <t>Nice</t>
  </si>
  <si>
    <t>Chacha o .....bh.......le chacha kahe ro rahe ho🤭🤭😁😁😁</t>
  </si>
  <si>
    <t>Saare chor milker es egjit pole ko farji bata rahe hai</t>
  </si>
  <si>
    <t>ये महानुभव संसार में सबसे विश्वसनीय और ईमानदार हैं 
नोट 😂😂😂😂😂</t>
  </si>
  <si>
    <t>Joker Rubbish 🤣🤣🤣🤣🤣🪷🪷🪷🪷🪷🪷</t>
  </si>
  <si>
    <t>Vipaksh ke yuva neta waah sir😂😂</t>
  </si>
  <si>
    <t>India ki jeet pakki hai</t>
  </si>
  <si>
    <t>Chauthi fail raja aur balatkari desh chalayenge ab</t>
  </si>
  <si>
    <t>Jankari ke liye nahi lekin teri bokhlahat dekhne ke liye ye video dekhneme maza aata he. 😅😅😅😅</t>
  </si>
  <si>
    <r>
      <rPr>
        <sz val="11"/>
        <color rgb="FF000000"/>
        <rFont val="Calibri"/>
      </rPr>
      <t xml:space="preserve">Evm evm </t>
    </r>
    <r>
      <rPr>
        <sz val="11"/>
        <color rgb="FF000000"/>
        <rFont val="Linux Libertine G"/>
      </rPr>
      <t xml:space="preserve">के नाम छाती पीटना चालू कर दे </t>
    </r>
    <r>
      <rPr>
        <sz val="11"/>
        <color rgb="FF000000"/>
        <rFont val="Calibri"/>
      </rPr>
      <t xml:space="preserve">bhadve </t>
    </r>
    <r>
      <rPr>
        <sz val="11"/>
        <color rgb="FF000000"/>
        <rFont val="Linux Libertine G"/>
      </rPr>
      <t xml:space="preserve">कल </t>
    </r>
    <r>
      <rPr>
        <sz val="11"/>
        <color rgb="FF000000"/>
        <rFont val="Calibri"/>
      </rPr>
      <t xml:space="preserve">04 </t>
    </r>
    <r>
      <rPr>
        <sz val="11"/>
        <color rgb="FF000000"/>
        <rFont val="Linux Libertine G"/>
      </rPr>
      <t xml:space="preserve">जून हें रे </t>
    </r>
    <r>
      <rPr>
        <sz val="11"/>
        <color rgb="FF000000"/>
        <rFont val="Calibri"/>
      </rPr>
      <t xml:space="preserve">dalal </t>
    </r>
    <r>
      <rPr>
        <sz val="11"/>
        <color rgb="FF000000"/>
        <rFont val="Linux Libertine G"/>
      </rPr>
      <t xml:space="preserve">चमचे </t>
    </r>
    <r>
      <rPr>
        <sz val="11"/>
        <color rgb="FF000000"/>
        <rFont val="Calibri"/>
      </rPr>
      <t>youtuber</t>
    </r>
  </si>
  <si>
    <t>Bhagvan kre ap esi tarah se report karte rhe ....
Quki ap jaise journalist ko koi v news channel accept nhi krega jo kewal jooth bolte rehte hai ...
Ek barg vises ke liye ap reporting krte ho</t>
  </si>
  <si>
    <t>Bhai aakhri ginti ke baad polling agent bhi 2 din tak wohi baithe rahe to keiya nateeza badal jayega</t>
  </si>
  <si>
    <t>Rona suru kar do 😂😂</t>
  </si>
  <si>
    <t>Bengal ka bhi haal dikha do kabhi</t>
  </si>
  <si>
    <t>Katai maje aa rhe ravish bhai apke bahane sunne me 🔥</t>
  </si>
  <si>
    <t>Yeh kon sa Indi pol hai Jo manane Ko tyar hi nahi ki Modi ji teesri baar aa rahe hai</t>
  </si>
  <si>
    <t>Teri congress haar rhi h ravish kapoor</t>
  </si>
  <si>
    <t>Iska bhi RR shuru😅</t>
  </si>
  <si>
    <t>Ravis kumar ko patra karita me bharat ratna milna chahiye</t>
  </si>
  <si>
    <t>congress ki vidva aurat randi rona ker ti hui 😅</t>
  </si>
  <si>
    <t>Lol</t>
  </si>
  <si>
    <r>
      <rPr>
        <sz val="11"/>
        <color rgb="FF000000"/>
        <rFont val="Linux Libertine G"/>
      </rPr>
      <t xml:space="preserve">मे तो मनोरंजन के लिए इसकी वीडियो देखता </t>
    </r>
    <r>
      <rPr>
        <sz val="11"/>
        <color rgb="FF000000"/>
        <rFont val="Calibri"/>
      </rPr>
      <t>hu😂</t>
    </r>
  </si>
  <si>
    <t>Congratulations in advance</t>
  </si>
  <si>
    <t>Did this idiot question how did I.N.D.I. Allaince arrived at figure of 295?</t>
  </si>
  <si>
    <r>
      <rPr>
        <sz val="11"/>
        <color rgb="FF000000"/>
        <rFont val="Calibri"/>
      </rPr>
      <t xml:space="preserve">Congress </t>
    </r>
    <r>
      <rPr>
        <sz val="11"/>
        <color rgb="FF000000"/>
        <rFont val="Linux Libertine G"/>
      </rPr>
      <t xml:space="preserve">को भगाने के लिए </t>
    </r>
    <r>
      <rPr>
        <sz val="11"/>
        <color rgb="FF000000"/>
        <rFont val="Calibri"/>
      </rPr>
      <t xml:space="preserve">1 . </t>
    </r>
    <r>
      <rPr>
        <sz val="11"/>
        <color rgb="FF000000"/>
        <rFont val="Linux Libertine G"/>
      </rPr>
      <t>दबाए 😊😊😊</t>
    </r>
  </si>
  <si>
    <t>bhai tera phir gaya</t>
  </si>
  <si>
    <t>Only for BJP</t>
  </si>
  <si>
    <t>Exit poll results are not handiwork of the BJP, but to keep the latter in complacency over their 'victory' and then jolt them.  On the contrary, this is the handwork of international mafia who want to control Indian business through new set of lackey politicians 'which they already call INDIA.  My apprehension is results are already rigged against the BJP.</t>
  </si>
  <si>
    <t>🎉</t>
  </si>
  <si>
    <t>Esse mauke me rubbiss ko chatti peethe dhekna alag hi maza deta hai bhai 4 june ke baad fir yeh maza lege</t>
  </si>
  <si>
    <t>Sab log jinki bat kal jhooth sabit hogi wo yahan dubara comments jarur karna</t>
  </si>
  <si>
    <t>4 june ko rona rone ke liye tiyar ho ja.  😂😂😂😂😂</t>
  </si>
  <si>
    <t>Ravishji, Supreme Court's verdict leaving it to Election Commission as regards tallying VVPAT was like trusting an accused to decide whether he has committed an offence.</t>
  </si>
  <si>
    <t>agar sare logon ne india alliance ko vote diya hai to phir bjp kaise jeet rhi hai 🤔🧐🧐🧐</t>
  </si>
  <si>
    <t>Modi sah ke tanasahi ahankar ko todne b j p ka harna jaruri hai</t>
  </si>
  <si>
    <t>Kya bat ravis Bhai aap to Congress minded report dete Hain Aisa kyon</t>
  </si>
  <si>
    <t>Kejriwal ko jel me hamesa ho na chahiye</t>
  </si>
  <si>
    <t>Itna gatiya negative admi nhi dekha 
 Dusro ko godi media bolne wala khud kitna mansik bimar hai 
Jo satta se bahar apne aaka ko deewana ho gaya hai</t>
  </si>
  <si>
    <t>Modi modi</t>
  </si>
  <si>
    <t>Tu. Kitta hai</t>
  </si>
  <si>
    <t>God bless you dear . Finely we knoe your destination. How long you people can fool common man</t>
  </si>
  <si>
    <t>BJP 💪💪💪💪💪💪💪💪💪💪💪💪💪</t>
  </si>
  <si>
    <t>Lag raha hai tum hi bik gaya</t>
  </si>
  <si>
    <t>😂😂😂😂😂😂😂😂</t>
  </si>
  <si>
    <t>Achaaaaa.....😂😂😂😂😂</t>
  </si>
  <si>
    <t>Bhadwa ravish kumar😂😂😂😂</t>
  </si>
  <si>
    <t>sala bakwas karta hai , sari bate hawa hawai hai or suspect, gas, and pre- planed lagta hai taki pure election ko hi suspect ke ghere me lana chahti hai</t>
  </si>
  <si>
    <t>फिर एक बार मोदी सरकार 🌷🚩</t>
  </si>
  <si>
    <t>Ravish tumahara ankari dimagia dibaliapan ka gabah hai.</t>
  </si>
  <si>
    <t>मुर्ख  मूर्ख</t>
  </si>
  <si>
    <t>SALA YA DUKH KHATAM KYU  NAHI HOTA BAAAAAA🦧🦧🦧🐖🐖🐖🐖</t>
  </si>
  <si>
    <t>India gavandan</t>
  </si>
  <si>
    <t>Kuch bhi kisko bna rha hai ye</t>
  </si>
  <si>
    <t>Evm sae vote huya modi jeetaega 101parsaent</t>
  </si>
  <si>
    <r>
      <rPr>
        <sz val="11"/>
        <color rgb="FF000000"/>
        <rFont val="Calibri"/>
      </rPr>
      <t xml:space="preserve">*1 </t>
    </r>
    <r>
      <rPr>
        <sz val="11"/>
        <color rgb="FF000000"/>
        <rFont val="Linux Libertine G"/>
      </rPr>
      <t xml:space="preserve">जून को आखरी चुनाव था और </t>
    </r>
    <r>
      <rPr>
        <sz val="11"/>
        <color rgb="FF000000"/>
        <rFont val="Calibri"/>
      </rPr>
      <t xml:space="preserve">4 </t>
    </r>
    <r>
      <rPr>
        <sz val="11"/>
        <color rgb="FF000000"/>
        <rFont val="Linux Libertine G"/>
      </rPr>
      <t xml:space="preserve">जून को रिजल्ट घोषित हो जायेगा। मैं चाहता हूं </t>
    </r>
    <r>
      <rPr>
        <sz val="11"/>
        <color rgb="FF000000"/>
        <rFont val="Calibri"/>
      </rPr>
      <t xml:space="preserve">EVM </t>
    </r>
    <r>
      <rPr>
        <sz val="11"/>
        <color rgb="FF000000"/>
        <rFont val="Linux Libertine G"/>
      </rPr>
      <t>में हेर</t>
    </r>
    <r>
      <rPr>
        <sz val="11"/>
        <color rgb="FF000000"/>
        <rFont val="Calibri"/>
      </rPr>
      <t>-</t>
    </r>
    <r>
      <rPr>
        <sz val="11"/>
        <color rgb="FF000000"/>
        <rFont val="Linux Libertine G"/>
      </rPr>
      <t xml:space="preserve">फेर हो </t>
    </r>
    <r>
      <rPr>
        <sz val="11"/>
        <color rgb="FF000000"/>
        <rFont val="Calibri"/>
      </rPr>
      <t xml:space="preserve">- </t>
    </r>
    <r>
      <rPr>
        <sz val="11"/>
        <color rgb="FF000000"/>
        <rFont val="Linux Libertine G"/>
      </rPr>
      <t xml:space="preserve">मामला हाईकोर्ट में जाए फिर सारे नेता रोड पर धरना दें पुलिस इन पर लाठीचार्ज करे और फिर </t>
    </r>
    <r>
      <rPr>
        <sz val="11"/>
        <color rgb="FF000000"/>
        <rFont val="Calibri"/>
      </rPr>
      <t xml:space="preserve">2 </t>
    </r>
    <r>
      <rPr>
        <sz val="11"/>
        <color rgb="FF000000"/>
        <rFont val="Linux Libertine G"/>
      </rPr>
      <t xml:space="preserve">साल बाद फैसला आए कि दोबारा से चुनाव होगा तब इनको बेरोजगार युवाओं की मेहनत का पता चलेगा। </t>
    </r>
    <r>
      <rPr>
        <sz val="11"/>
        <color rgb="FF000000"/>
        <rFont val="Calibri"/>
      </rPr>
      <t>**#PaperLeak*</t>
    </r>
  </si>
  <si>
    <t>Sudhar javo Ravish</t>
  </si>
  <si>
    <t>Ek bhavishyavaani about Modiji will become pm in 2024. But can't complete five year.</t>
  </si>
  <si>
    <t>Ravish kumar, Dhruv Rathee, Deshbhakt, Abhishek sharma, Wire  ka video ready hai kal ka ki evm hack ho gaya hai😂😂😂</t>
  </si>
  <si>
    <t>Modi ❤❤❤❤❤</t>
  </si>
  <si>
    <t>दलाल</t>
  </si>
  <si>
    <t>In sha Allah this year Rahul Gandhi sir will become pm ...</t>
  </si>
  <si>
    <t>Kal ke liye burnol kharid lo bhai rubbish😂</t>
  </si>
  <si>
    <t>Chup chup chup chup bilkul chup bakchodi ker rha hai</t>
  </si>
  <si>
    <t>Tu to pakistani lg rya h</t>
  </si>
  <si>
    <r>
      <rPr>
        <sz val="11"/>
        <color rgb="FF000000"/>
        <rFont val="Linux Libertine G"/>
      </rPr>
      <t xml:space="preserve">सुना है </t>
    </r>
    <r>
      <rPr>
        <sz val="11"/>
        <color rgb="FF000000"/>
        <rFont val="Calibri"/>
      </rPr>
      <t xml:space="preserve">up </t>
    </r>
    <r>
      <rPr>
        <sz val="11"/>
        <color rgb="FF000000"/>
        <rFont val="Linux Libertine G"/>
      </rPr>
      <t xml:space="preserve">में हेलीकॉफ्टर चोरी नही हुआ है। झूठा न्यूज तुम भी आज तक  के जैसा </t>
    </r>
    <r>
      <rPr>
        <sz val="11"/>
        <color rgb="FF000000"/>
        <rFont val="Calibri"/>
      </rPr>
      <t xml:space="preserve">bika </t>
    </r>
    <r>
      <rPr>
        <sz val="11"/>
        <color rgb="FF000000"/>
        <rFont val="Linux Libertine G"/>
      </rPr>
      <t>हैं।😂😂</t>
    </r>
  </si>
  <si>
    <t>Exit poll should be banned</t>
  </si>
  <si>
    <t>Tum Hara jaisa hain</t>
  </si>
  <si>
    <t>Fir se modiji aenge</t>
  </si>
  <si>
    <t>4 June ke bad ek youtube channel band ho jayega 😂😂</t>
  </si>
  <si>
    <t>Shanti rakho Ravish g......kal pta chal chega</t>
  </si>
  <si>
    <t>Indian media not aspect this type of reporting like U ..Rabish kumar</t>
  </si>
  <si>
    <t>Ppuu to gyo or Ppuu to chahiye b nhi kbi b nhi</t>
  </si>
  <si>
    <t>Tum hhi bika hai kitna mila</t>
  </si>
  <si>
    <t>Bilkul sai baat ki ravish kumar sir apne ghotala karne hetu se hi 400 par ka naara  lagaya hai our puri setting ho chuki hai bahot nich modi sarkar hai inse engrage  ache the aisa lagne laga hai bahot galat hato me desh gaya hai</t>
  </si>
  <si>
    <t>Modi jumula poll</t>
  </si>
  <si>
    <t>Ravish kumaar aapki jal rahi hai</t>
  </si>
  <si>
    <r>
      <rPr>
        <sz val="11"/>
        <color rgb="FF000000"/>
        <rFont val="Calibri"/>
      </rPr>
      <t xml:space="preserve">5 </t>
    </r>
    <r>
      <rPr>
        <sz val="11"/>
        <color rgb="FF000000"/>
        <rFont val="Linux Libertine G"/>
      </rPr>
      <t>जून को रविश जी अपने पियर मायके चीन चले जायेंगे</t>
    </r>
    <r>
      <rPr>
        <sz val="11"/>
        <color rgb="FF000000"/>
        <rFont val="Calibri"/>
      </rPr>
      <t>.</t>
    </r>
  </si>
  <si>
    <t>Ravish tum preshan ho..... Rahul Gandhi ji tarah</t>
  </si>
  <si>
    <t>Ravish kumar ji mai uk se aapko  baar baar namaskaar ye kalyug h mai chahta  huaap khush  rahe  jab tak maut.nahi h koi nahi mar sakta  per marne ke baad karam saath  jayega  hum to aapke chhote  bhai h satya  se nahi bhagna  per ye saath  kya le jayega  karm hi saath  jayega  mujhe  aapka  jawab  chahiye  dharam ki vijayi  ho adharm  ka naas ho baaki hum bhagwan nahi h paap ka ghara tutega  yahi to dharam h</t>
  </si>
  <si>
    <t>You are puupet of khongress</t>
  </si>
  <si>
    <t>Evm ka rand## rona kal suru hoga ravish ji</t>
  </si>
  <si>
    <t>Dulha banega kon</t>
  </si>
  <si>
    <t>Pappu se kaun kaun fail Ho Gaya</t>
  </si>
  <si>
    <t>9 exit pole karney waaley gadhey hey kya. Gadhaa tow tu hey bey</t>
  </si>
  <si>
    <t>Only question ❓❓❓❓..... Not answering or solution</t>
  </si>
  <si>
    <t>Rubbish Bhai....kal election result dekhne ke wakt burnol aur tissue paper saath rakhna🤣🤣🤣....wo kya hai na bohot dard hoga...waha pe...aur aansu bhi niklenge.</t>
  </si>
  <si>
    <r>
      <rPr>
        <sz val="11"/>
        <color rgb="FF000000"/>
        <rFont val="Linux Libertine G"/>
      </rPr>
      <t xml:space="preserve">बुरबक रवीश कुमार
</t>
    </r>
    <r>
      <rPr>
        <sz val="11"/>
        <color rgb="FF000000"/>
        <rFont val="Calibri"/>
      </rPr>
      <t xml:space="preserve">BJP 400 </t>
    </r>
    <r>
      <rPr>
        <sz val="11"/>
        <color rgb="FF000000"/>
        <rFont val="Linux Libertine G"/>
      </rPr>
      <t>पार</t>
    </r>
  </si>
  <si>
    <t>INDIA jote 265 seat ayega</t>
  </si>
  <si>
    <t>Gandhi ji ko pm bnne ka sapna dekhna chod do kal evm ko khna suru kr dena 😂😂😂usse jyda koi video ni aayegi apki kal ki video evm pr banana</t>
  </si>
  <si>
    <t>Paid mr Ravish</t>
  </si>
  <si>
    <t>कांग्रेस फर्जी है</t>
  </si>
  <si>
    <t>बेचारे कांग्रेसी सांसद बिकने के लिए तैयार है 
लगाओ बोली</t>
  </si>
  <si>
    <t>This quote by Bhagat Singh refers to the struggle against British rule during the Indian independence movement, but it can also be relevant today, where it shows that people have to become more active and organized to bring about social and political change.</t>
  </si>
  <si>
    <t>BJP 303-233=70 seats loss</t>
  </si>
  <si>
    <t>Ravish ji ki jali jali gand</t>
  </si>
  <si>
    <t>Bhaak ghateeyaa aadmee</t>
  </si>
  <si>
    <t>Rabisuddin  sir😀</t>
  </si>
  <si>
    <t>कितनी बार जेल गए हो रबिश जी।</t>
  </si>
  <si>
    <t>bjp jitegi ravish youtube account delete karegi kya bolo</t>
  </si>
  <si>
    <t>Indi alliance ka media ravish kumar...</t>
  </si>
  <si>
    <t>Thanks for sharing this Post</t>
  </si>
  <si>
    <t>😂😂😂😂😂😂😂😂😂😂😂😂😂</t>
  </si>
  <si>
    <t>Ravish Dogla bhai...man gaye tere ko...tujko sharm nam ki chij to nahi hai but atleast ek bap ki bete ho etna to logon ko samaj lene do</t>
  </si>
  <si>
    <t>Modi hatao desh bachao</t>
  </si>
  <si>
    <t>ये जनादेश का दुश्मन है चीनी एजेंट है</t>
  </si>
  <si>
    <t>Tel lagao dabar ka barnal lagao Babar ka😂😂😂😂😂😂😂</t>
  </si>
  <si>
    <t>Let the truth triumph.</t>
  </si>
  <si>
    <t>ab ki bar Congress Sarkar</t>
  </si>
  <si>
    <t>Ravishji, you having said that you are not denying the figures of exit polls, your entire address becomes redundant.</t>
  </si>
  <si>
    <t>Congress media</t>
  </si>
  <si>
    <t>Abe ghddhie ghaddhi hi rahgya... 😅</t>
  </si>
  <si>
    <t>BJP ki 233 seats hai</t>
  </si>
  <si>
    <t>Tu land hai mc musalman se  tere beti ka Sadi hone bala hoga tabhi laga hai Muslim kr liye 😂</t>
  </si>
  <si>
    <t>❤❤❤❤🎉</t>
  </si>
  <si>
    <t>अच्छा एक पछीय कहानी है। पर कहानी में कई जगह झोल है। आप धीरे धीरे न्यूट्रल लोगो का विश्व खो दोगे।</t>
  </si>
  <si>
    <t>In punjab bjp can never win never and never</t>
  </si>
  <si>
    <t>Aur Khabish Kumar , suji hai 😂😂😂😂</t>
  </si>
  <si>
    <r>
      <rPr>
        <sz val="11"/>
        <color rgb="FF000000"/>
        <rFont val="Linux Libertine G"/>
      </rPr>
      <t xml:space="preserve">अगले </t>
    </r>
    <r>
      <rPr>
        <sz val="11"/>
        <color rgb="FF000000"/>
        <rFont val="Calibri"/>
      </rPr>
      <t xml:space="preserve">5 </t>
    </r>
    <r>
      <rPr>
        <sz val="11"/>
        <color rgb="FF000000"/>
        <rFont val="Linux Libertine G"/>
      </rPr>
      <t>साल तक क्या बकोगे</t>
    </r>
  </si>
  <si>
    <t>Intejaar he 4june wale video la</t>
  </si>
  <si>
    <t>Ye kmina tu to Congress ka dalla h chutiya Tera pappu kbhi launch ni ho payega  Rahul ka chmcha h</t>
  </si>
  <si>
    <r>
      <rPr>
        <sz val="11"/>
        <color rgb="FF000000"/>
        <rFont val="Linux Libertine G"/>
      </rPr>
      <t xml:space="preserve">रविश जी के लिए </t>
    </r>
    <r>
      <rPr>
        <sz val="11"/>
        <color rgb="FF000000"/>
        <rFont val="Calibri"/>
      </rPr>
      <t xml:space="preserve">4 </t>
    </r>
    <r>
      <rPr>
        <sz val="11"/>
        <color rgb="FF000000"/>
        <rFont val="Linux Libertine G"/>
      </rPr>
      <t>जून तक का समय है बस</t>
    </r>
  </si>
  <si>
    <t>You have a chutiya budha one one side</t>
  </si>
  <si>
    <t>Roku jara, 4 tarikh kal hai bhai, kahiko itna darrr rahe ho 😂</t>
  </si>
  <si>
    <t>नशा करके चैनल मत चलाओ</t>
  </si>
  <si>
    <t>I can see both parties are confident ....let's see on 4th june</t>
  </si>
  <si>
    <t>Itne violence dekhne ke bad agr bjp jeet jae to sharm ate h logo pr .....</t>
  </si>
  <si>
    <t>Bahut bara jal farebi hai ravish</t>
  </si>
  <si>
    <t>Ravish❤</t>
  </si>
  <si>
    <t>Only BJP</t>
  </si>
  <si>
    <t>Jay india</t>
  </si>
  <si>
    <t>सोनिया गांधी कुछ भी हो पालने लायक कुत्तों का चुनाव अच्छा करती हैं ।</t>
  </si>
  <si>
    <r>
      <rPr>
        <sz val="11"/>
        <color rgb="FF000000"/>
        <rFont val="Linux Libertine G"/>
      </rPr>
      <t>बीजेपी</t>
    </r>
    <r>
      <rPr>
        <sz val="11"/>
        <color rgb="FF000000"/>
        <rFont val="Calibri"/>
      </rPr>
      <t xml:space="preserve">353 </t>
    </r>
    <r>
      <rPr>
        <sz val="11"/>
        <color rgb="FF000000"/>
        <rFont val="Linux Libertine G"/>
      </rPr>
      <t>पार</t>
    </r>
  </si>
  <si>
    <t>हर हर मोदी😂😂😂😂</t>
  </si>
  <si>
    <t>Congress jtegato garib bachega</t>
  </si>
  <si>
    <t>Ppuu to gyo or Ppuu to bilkul b nhi chahiye</t>
  </si>
  <si>
    <t>GODI MEDIA. HAAYE HAAAYE</t>
  </si>
  <si>
    <t>Abhi to election result nahi aaya aur doodh 2 rs mehnga ho gaya.
Andhbhakat khud bhi marenge aur sabko marwaenge..
Ye to teaser, movie release hogi to sabki band bajegi.</t>
  </si>
  <si>
    <t>Tumara time aa gya hai 😂😂😂😂😂</t>
  </si>
  <si>
    <t>Rubish button
☝🏻</t>
  </si>
  <si>
    <t>Teri tho Kalyan hoga re ravish babu</t>
  </si>
  <si>
    <t>Aap Congress Media ho...😂😂😂</t>
  </si>
  <si>
    <t>tujhe rote hue dekhkar jo sukun milta h kya hi btau waah</t>
  </si>
  <si>
    <t>Sabse farji to tu hai saale 25ke jagah 33bol rha hai</t>
  </si>
  <si>
    <t>Manovaigyanik hamala 😂😂😂</t>
  </si>
  <si>
    <t>Yah bahi ravis Kumar hai jo ... Kuch saal pahle kahata tha ki . J&amp;k ko free kar dena cahiye...</t>
  </si>
  <si>
    <t>Dear Ravi, Jab aap NDTV me the, tab to aapne aaisa kuch nahi bola... to aaj kyu ?😅</t>
  </si>
  <si>
    <t>4 June ko sunenge aapko 😂</t>
  </si>
  <si>
    <t>Ravish tera Chehra Kal dekhne layak hoga</t>
  </si>
  <si>
    <t>🙏🏻🙏🏻🐘🐘</t>
  </si>
  <si>
    <t>👍</t>
  </si>
  <si>
    <t>Kejariwal ka Rajasthan Bala bayan ...kis new chennal ne kaha ...</t>
  </si>
  <si>
    <t>😂😂😂 क्या क्या करना पड़ता हे पप्पु भक्त को हे भगवान</t>
  </si>
  <si>
    <t>i aap ke exit poll kha hain...</t>
  </si>
  <si>
    <t>Good sir</t>
  </si>
  <si>
    <t>Please remove the background graphic design</t>
  </si>
  <si>
    <t>Sandeshkhali kidhar hai??</t>
  </si>
  <si>
    <t>Kejri ko kya kya likh ke dega re😂😂😂</t>
  </si>
  <si>
    <t>L1q aw</t>
  </si>
  <si>
    <t>Gandu media nd tv</t>
  </si>
  <si>
    <t>BOHUT KUB</t>
  </si>
  <si>
    <t>Khabbish ji aap hi exit poll bna ke India thagbandhan ko 543 seat de dete</t>
  </si>
  <si>
    <t>Sir EVM manipulation ke baare content ready rakhiye 😂😂😂</t>
  </si>
  <si>
    <t>ABKI BAR 400 PAR</t>
  </si>
  <si>
    <t>Awesome 👍</t>
  </si>
  <si>
    <t>Ankhey kholiye prabhu....</t>
  </si>
  <si>
    <t>Bhaiyo EVM hack hai ye bt kab se start kree 😅😅😅</t>
  </si>
  <si>
    <t>Ha bhai tum bhi mita lo apni khujli</t>
  </si>
  <si>
    <t>sir apke liye daar ka mohol  bana hai .</t>
  </si>
  <si>
    <t>ओन्ली काँग्रेस</t>
  </si>
  <si>
    <t>Ravis kumar 😂😂😂😂😂😂</t>
  </si>
  <si>
    <t>Sabhi Chamacho Ko Mera Louda Chuuss Loo 😝🤪🤣😆😛😂</t>
  </si>
  <si>
    <t>साफ़ दिख रहा है पप्पू एक खालिस्तानी सिम्पेथाइजर का कैसे प्रोमोट कर रहा है</t>
  </si>
  <si>
    <t>🤣🤣🤣🤣🤣🤣🤣🤣🤣</t>
  </si>
  <si>
    <t>You are funny</t>
  </si>
  <si>
    <t>Eee tu ja na re😅😅</t>
  </si>
  <si>
    <r>
      <rPr>
        <sz val="11"/>
        <color rgb="FF000000"/>
        <rFont val="Linux Libertine G"/>
      </rPr>
      <t xml:space="preserve">अब आने वाले </t>
    </r>
    <r>
      <rPr>
        <sz val="11"/>
        <color rgb="FF000000"/>
        <rFont val="Calibri"/>
      </rPr>
      <t xml:space="preserve">5 </t>
    </r>
    <r>
      <rPr>
        <sz val="11"/>
        <color rgb="FF000000"/>
        <rFont val="Linux Libertine G"/>
      </rPr>
      <t>साल फिर रोते रहो</t>
    </r>
    <r>
      <rPr>
        <sz val="11"/>
        <color rgb="FF000000"/>
        <rFont val="Calibri"/>
      </rPr>
      <t xml:space="preserve">, </t>
    </r>
    <r>
      <rPr>
        <sz val="11"/>
        <color rgb="FF000000"/>
        <rFont val="Linux Libertine G"/>
      </rPr>
      <t>रविश कुमार जी</t>
    </r>
  </si>
  <si>
    <t>Kal Teri bahut jalegi bhai result ke baad</t>
  </si>
  <si>
    <t>Hamara brother APJ Abdul Kalam ji han Hamare Aadarsh bhi hain aur Hamari biradari ki</t>
  </si>
  <si>
    <t>Ashavaadi</t>
  </si>
  <si>
    <t>जब आप पार्टी दिल्ली पंजाब ओर ममता बनर्जी बंगाल कांग्रेस को कर्नाटक मे जीत होती है तब ईवीएम ठीक रहता है जहा से बीजेपी जीतती है वहा ईवीएम खराब हो जाता है 😂</t>
  </si>
  <si>
    <t>Chachha ko kal heart attack aane wala hai 😂😂</t>
  </si>
  <si>
    <t>ये भी तो कॉग्रेसी मिडिया है भाई</t>
  </si>
  <si>
    <t>Bhadas nikal lo jitega bjp hi</t>
  </si>
  <si>
    <t>Bilkul shi</t>
  </si>
  <si>
    <t>Stock market demand</t>
  </si>
  <si>
    <t>4 June ko puri left party ka kya hoga 😂</t>
  </si>
  <si>
    <r>
      <rPr>
        <sz val="11"/>
        <color rgb="FF000000"/>
        <rFont val="Calibri"/>
      </rPr>
      <t xml:space="preserve">Kongresh to Gaya. EBM </t>
    </r>
    <r>
      <rPr>
        <sz val="11"/>
        <color rgb="FF000000"/>
        <rFont val="Linux Libertine G"/>
      </rPr>
      <t>का रोना पुराना है। बीप्ज्ञ बूथ नाही लूट पाट रहा है।</t>
    </r>
  </si>
  <si>
    <t>Roooo na mt</t>
  </si>
  <si>
    <t>Ro mat beta</t>
  </si>
  <si>
    <t>Sajan re jhhuth mat bolo</t>
  </si>
  <si>
    <t>Antacid ki demand badh gayi he 😂😂😂</t>
  </si>
  <si>
    <t>Iss chutiye ko to har chiz me dikkat nazar aati hai 😂😂</t>
  </si>
  <si>
    <t>BJP hi Jeet jyga Modi phir se PM Banega kyu ki dusara PM bane ke liye like nahi hain</t>
  </si>
  <si>
    <t>Bas karo abhi to Ravish Bhai bahut ho gaya</t>
  </si>
  <si>
    <t>Bol bachan chach 😂😂😂</t>
  </si>
  <si>
    <t>Vote for congress</t>
  </si>
  <si>
    <t>04/06/2024 congress ki antim yatra hai ravish Kumar ke aansu ponchne ke liye towel ki zarurat hai</t>
  </si>
  <si>
    <t>T.m.k.c  full name please</t>
  </si>
  <si>
    <t>Hmko nhi lagta bjp bahut aage hai evm setting full hai ...
Hmesha exit poll no se aaye hai bjp chor party</t>
  </si>
  <si>
    <t>कोई सरकार नही चाहीए। । मेरा भारत । हमारा संविधान ।  🇮🇳🇮🇳🇮🇳🇮🇳🇮🇳</t>
  </si>
  <si>
    <t>4 June ko rabish bahut royega😅😅😅</t>
  </si>
  <si>
    <t>Tu manshik rogi hai gutiye 😁</t>
  </si>
  <si>
    <t>India gathbandhan jitega ❤</t>
  </si>
  <si>
    <t>Sir aap ground reporting kyu nhi karte</t>
  </si>
  <si>
    <t>Only congress</t>
  </si>
  <si>
    <t>Har ka dar sata raha he tujhe congress ke boot licker drunkard ravish kumar</t>
  </si>
  <si>
    <r>
      <rPr>
        <sz val="11"/>
        <color rgb="FF000000"/>
        <rFont val="Linux Libertine G"/>
      </rPr>
      <t>अगर जगह और विचार गलत हो तो कर्म भी गलत होता हे और तुम्हारा भूत और संगत भी असर करती है 
तो आप सच बोल सकते हो क्या</t>
    </r>
    <r>
      <rPr>
        <sz val="11"/>
        <color rgb="FF000000"/>
        <rFont val="Calibri"/>
      </rPr>
      <t>???</t>
    </r>
  </si>
  <si>
    <t>Abki baar 400 paar🎉</t>
  </si>
  <si>
    <t>Hum tang aagaye  hai godi media se aur modi men se</t>
  </si>
  <si>
    <t>केवल एक तरफा आलोचना थोड़ी सी ठीक नही है बाकी बोलते ठीक हो</t>
  </si>
  <si>
    <t>Yeah modi sab sahi nahi,,</t>
  </si>
  <si>
    <t>Sir good</t>
  </si>
  <si>
    <t>❤❤❤❤❤❤❤❤❤❤❤❤</t>
  </si>
  <si>
    <t>Ye saare exit poll galat hai</t>
  </si>
  <si>
    <t>Bhak sare</t>
  </si>
  <si>
    <t>If BJP wins, then he'll talk about EVMs 😂😂😂😂😂</t>
  </si>
  <si>
    <t>Ye rabish congress ka chamcha hai</t>
  </si>
  <si>
    <t>Congress said they are getting 295 seats!!!!
If they believe in what they say then they should have at least held a meeting to select new PM !
You are killing all the fun that Pappu (and many others ) has potential to provide !
Still few hours left - pretend that you are winning.
Let us see all the maramari and joota chappal fight to glory!! 🤣🤣🤣</t>
  </si>
  <si>
    <t>Godi media ka exit pol galat hai</t>
  </si>
  <si>
    <t>भारत के सबसे बड़े ज्ञानी है रविश कुमार जो बोलते है हमेशा उसका उलटा ही होता है फिर भी आदत के लासार है साब</t>
  </si>
  <si>
    <t>Sayad EVM .Jariye.</t>
  </si>
  <si>
    <t>Ravish Kumar crying in corner😂😂😂</t>
  </si>
  <si>
    <t>Rahul Gandhi jindabaad ❤❤❤❤</t>
  </si>
  <si>
    <t>Dhruv ka jesa view ana paar ya maat samjh Lena ki Tera baat saa series ho kaar sonta h loog comedy video h isi liya</t>
  </si>
  <si>
    <t>कुछ न कुछ ऐसे तथ्य निकालकर जनता के सामने रखे जाते है ताकि जनता को भ्रमित किया जा सके ऐसा सोचने वाले पत्रकार जनता को मूर्ख समझने की गलती न करें क्योंकि जनता सब जानती है इसीलिए ऐसे तथ्यों से प्रभावित नहीं होती। इसलिए तुम जैसे पत्रकार हमेशा असफल रहते हो।</t>
  </si>
  <si>
    <t>Tum jhant ukhad rahe ho .</t>
  </si>
  <si>
    <t>Hum Tera video shirf comedy ka liya dekhta h</t>
  </si>
  <si>
    <t>All frustrations of INDI Alliance  are reflected on your face</t>
  </si>
  <si>
    <t>Muje lagta hai Do bap aulad hai modi</t>
  </si>
  <si>
    <t>Abe chutiye dhamaki kon de Raha he! Dhamaki to Rahu Gandhi(Pappu) de Raha he "agar BJP 400 par ho jayegi to Desh me aag lag jayegi dange ho jayenge" Pappu ko es Desh ke rules v regulations me vishwash hi nahi he  sankuchit mansikta walo ko uchakane ki baat karta he chala pappu</t>
  </si>
  <si>
    <t>दोगला</t>
  </si>
  <si>
    <t>Kitni chatega ravish</t>
  </si>
  <si>
    <t>Godi ravish</t>
  </si>
  <si>
    <t>Pagal ho yaar</t>
  </si>
  <si>
    <t>Kal ye laad chatenge</t>
  </si>
  <si>
    <t>Jal gai na😂😂😂😂😂</t>
  </si>
  <si>
    <t>Sir mere taraf se app ko Dil se dhania bad</t>
  </si>
  <si>
    <t>hum to bas melt down dekhne aaye Hain bhai.</t>
  </si>
  <si>
    <t>Modi media poll 👍🏼</t>
  </si>
  <si>
    <t>Ravish tu kitna doolga  hai vaaa</t>
  </si>
  <si>
    <t>Abhi to exit Pol galat aaya hai kal EVM bhi kharab hogi hack ho jayegi evm 😂😂😂😂😂😂😂😂</t>
  </si>
  <si>
    <r>
      <rPr>
        <sz val="11"/>
        <color rgb="FF000000"/>
        <rFont val="Linux Libertine G"/>
      </rPr>
      <t>बेचारा सदमे में है</t>
    </r>
    <r>
      <rPr>
        <sz val="11"/>
        <color rgb="FF000000"/>
        <rFont val="Calibri"/>
      </rPr>
      <t xml:space="preserve">,  </t>
    </r>
    <r>
      <rPr>
        <sz val="11"/>
        <color rgb="FF000000"/>
        <rFont val="Linux Libertine G"/>
      </rPr>
      <t>सदमे से बाहर आने के लिए समय लगेगा</t>
    </r>
    <r>
      <rPr>
        <sz val="11"/>
        <color rgb="FF000000"/>
        <rFont val="Calibri"/>
      </rPr>
      <t xml:space="preserve">... </t>
    </r>
    <r>
      <rPr>
        <sz val="11"/>
        <color rgb="FF000000"/>
        <rFont val="Linux Libertine G"/>
      </rPr>
      <t>एक बार मोदी जी को शपथ लेने दीजिए फिर अपने आप सब ठीक हो जाएगा</t>
    </r>
  </si>
  <si>
    <r>
      <rPr>
        <sz val="11"/>
        <color rgb="FF000000"/>
        <rFont val="Calibri"/>
      </rPr>
      <t xml:space="preserve">Siddhu ke gaane ki 59 million </t>
    </r>
    <r>
      <rPr>
        <sz val="11"/>
        <color rgb="FF000000"/>
        <rFont val="Linux Libertine G"/>
      </rPr>
      <t xml:space="preserve">और </t>
    </r>
    <r>
      <rPr>
        <sz val="11"/>
        <color rgb="FF000000"/>
        <rFont val="Calibri"/>
      </rPr>
      <t>i.n.d.i.a hutiyapa ki 59 seat milegi</t>
    </r>
  </si>
  <si>
    <r>
      <rPr>
        <sz val="11"/>
        <color rgb="FF000000"/>
        <rFont val="Linux Libertine G"/>
      </rPr>
      <t>बेचारा सदमे में है</t>
    </r>
    <r>
      <rPr>
        <sz val="11"/>
        <color rgb="FF000000"/>
        <rFont val="Calibri"/>
      </rPr>
      <t xml:space="preserve">,  </t>
    </r>
    <r>
      <rPr>
        <sz val="11"/>
        <color rgb="FF000000"/>
        <rFont val="Linux Libertine G"/>
      </rPr>
      <t>सदमे से बाहर आने के लिए समय लगेगा</t>
    </r>
    <r>
      <rPr>
        <sz val="11"/>
        <color rgb="FF000000"/>
        <rFont val="Calibri"/>
      </rPr>
      <t xml:space="preserve">... </t>
    </r>
    <r>
      <rPr>
        <sz val="11"/>
        <color rgb="FF000000"/>
        <rFont val="Linux Libertine G"/>
      </rPr>
      <t>एक बार मोदी जी को शपथ लेने दीजिए फिर अपने आप सब ठीक हो जाएगा</t>
    </r>
  </si>
  <si>
    <t>hahahahahahha</t>
  </si>
  <si>
    <r>
      <rPr>
        <sz val="11"/>
        <color rgb="FF000000"/>
        <rFont val="Linux Libertine G"/>
      </rPr>
      <t xml:space="preserve">बीजेपी </t>
    </r>
    <r>
      <rPr>
        <sz val="11"/>
        <color rgb="FF000000"/>
        <rFont val="Calibri"/>
      </rPr>
      <t>400 par</t>
    </r>
  </si>
  <si>
    <r>
      <rPr>
        <sz val="11"/>
        <color rgb="FF000000"/>
        <rFont val="Linux Libertine G"/>
      </rPr>
      <t xml:space="preserve">पालतू मीडिया 😂😂 रवीश कुमार 
ये भी </t>
    </r>
    <r>
      <rPr>
        <sz val="11"/>
        <color rgb="FF000000"/>
        <rFont val="Calibri"/>
      </rPr>
      <t xml:space="preserve">4 </t>
    </r>
    <r>
      <rPr>
        <sz val="11"/>
        <color rgb="FF000000"/>
        <rFont val="Linux Libertine G"/>
      </rPr>
      <t xml:space="preserve">जून को </t>
    </r>
    <r>
      <rPr>
        <sz val="11"/>
        <color rgb="FF000000"/>
        <rFont val="Calibri"/>
      </rPr>
      <t xml:space="preserve">EVM </t>
    </r>
    <r>
      <rPr>
        <sz val="11"/>
        <color rgb="FF000000"/>
        <rFont val="Linux Libertine G"/>
      </rPr>
      <t>का रोना रोएगा 😂😂</t>
    </r>
  </si>
  <si>
    <r>
      <rPr>
        <sz val="11"/>
        <color rgb="FF000000"/>
        <rFont val="Linux Libertine G"/>
      </rPr>
      <t>रैबिज कुमार कांग्रेसी चमचे सुन ।। आएगा तो मोदी ही 😂😂</t>
    </r>
    <r>
      <rPr>
        <sz val="11"/>
        <color rgb="FF000000"/>
        <rFont val="Calibri"/>
      </rPr>
      <t>325</t>
    </r>
    <r>
      <rPr>
        <sz val="11"/>
        <color rgb="FF000000"/>
        <rFont val="Linux Libertine G"/>
      </rPr>
      <t>भाजपा</t>
    </r>
  </si>
  <si>
    <t>sirf bakwas karte ho...burnol kharid liya ki nehi...</t>
  </si>
  <si>
    <t>Ravish uncle Aapka time ja chuka h AB aap retirement lelo😂😂</t>
  </si>
  <si>
    <t>Not intrested</t>
  </si>
  <si>
    <t>Rabbish Kumar jhola bando lo chamcha</t>
  </si>
  <si>
    <t>रवीश कुमार तुम एक दोगले पत्रकार हो तुम्हारी नीति दोगली है साफ साफ शब्दों में तुम हिंदू विरोधी हो</t>
  </si>
  <si>
    <t>Ravish sir bjp ne evm machine mein ghotala ki hai</t>
  </si>
  <si>
    <t>Sach to bahar kal aa jayega kon win kr rha hai</t>
  </si>
  <si>
    <t>Mungeri lal ke haseen sapane</t>
  </si>
  <si>
    <t>BJP 400</t>
  </si>
  <si>
    <t>Chor kejriwal to jail mee</t>
  </si>
  <si>
    <t>Yar mujhe ye samaj nahi aaraha hai. Ki vipaksh ne Modiji ka har kadam galath kyu bol the hai. Exit pol ko bhi farji bathathe hai  hum BJP ke samarthak hai lekin hame koi dar nahi hai chahe modi 350 par kare ya na kare.  Lekin opposition pakka tension me hai tha bhi farsi farsi bolthe hai</t>
  </si>
  <si>
    <t>Rabbish Kumar zindabad</t>
  </si>
  <si>
    <t>🚩🚩🚩🇮🇳🇮🇳🇮🇳🇮🇱🇮🇱🇮🇱</t>
  </si>
  <si>
    <t>Ye pagal reporter kya senate hai esaka to pagal baate karata hai.ravish pahale Mano vaiganik ke pass bhejdo.</t>
  </si>
  <si>
    <t>Bhai 150 officer me se 1offcer ka bhi name bata do 😂😂😂 srif hawa mein baat karte h kuch bhi kar lo jeetega to modi hi😅😅</t>
  </si>
  <si>
    <t>Rubbish Kumar zindabad</t>
  </si>
  <si>
    <t>Tumhare jaise log apni jeet isi me maan loge ki BJP 400 nhi jeeti 😂</t>
  </si>
  <si>
    <r>
      <rPr>
        <sz val="11"/>
        <color rgb="FF000000"/>
        <rFont val="Linux Libertine G"/>
      </rPr>
      <t>चुनाव आयोग उन सभी कलेक्टरों की लिस्ट माँगा जयराम रमेश लिस्ट दे दिए होंगे</t>
    </r>
    <r>
      <rPr>
        <sz val="11"/>
        <color rgb="FF000000"/>
        <rFont val="Calibri"/>
      </rPr>
      <t>??</t>
    </r>
  </si>
  <si>
    <t>Social media Congress ko jita rhi h, par problem ye h social media vale vote nhi dalte😅</t>
  </si>
  <si>
    <t>नर्मल देलिभरी हुवातो काङ्ग्रेस ।
अप्रेसन हुवातो बिजेपी ।</t>
  </si>
  <si>
    <t>Thanks U  ravish jee ...apki bolne ki tarika bahut achhe hay</t>
  </si>
  <si>
    <r>
      <rPr>
        <sz val="11"/>
        <color rgb="FF000000"/>
        <rFont val="Calibri"/>
      </rPr>
      <t xml:space="preserve">295 </t>
    </r>
    <r>
      <rPr>
        <sz val="11"/>
        <color rgb="FF000000"/>
        <rFont val="Linux Libertine G"/>
      </rPr>
      <t xml:space="preserve">सीट का मतलब है। 
</t>
    </r>
    <r>
      <rPr>
        <sz val="11"/>
        <color rgb="FF000000"/>
        <rFont val="Calibri"/>
      </rPr>
      <t>2+9=11 5</t>
    </r>
    <r>
      <rPr>
        <sz val="11"/>
        <color rgb="FF000000"/>
        <rFont val="Linux Libertine G"/>
      </rPr>
      <t xml:space="preserve">जून को।
राहुल नौ दो ग्यारह होगा </t>
    </r>
    <r>
      <rPr>
        <sz val="11"/>
        <color rgb="FF000000"/>
        <rFont val="Calibri"/>
      </rPr>
      <t>5</t>
    </r>
    <r>
      <rPr>
        <sz val="11"/>
        <color rgb="FF000000"/>
        <rFont val="Linux Libertine G"/>
      </rPr>
      <t>जून को।</t>
    </r>
  </si>
  <si>
    <t>Sab kisi n kisi party se jude huye koi nispaksh nhi hai aaj ke samay me
Apko to nhi jail me dala gya itne khule video bnate ho kash.dictatorship k shi matlab pta hota 
Inhe bhi andaja ho gya kitni bhi video bnao ayega to modi hi.</t>
  </si>
  <si>
    <t>Modi ji aap Agar imaandari say janta ki sewa krte toh aap ko itmay natak nahi krna parta jo abb aap kr rahe hai</t>
  </si>
  <si>
    <r>
      <rPr>
        <sz val="11"/>
        <color rgb="FF000000"/>
        <rFont val="Linux Libertine G"/>
      </rPr>
      <t>जब तक इस देश का युवा अनपढ़ है</t>
    </r>
    <r>
      <rPr>
        <sz val="11"/>
        <color rgb="FF000000"/>
        <rFont val="Calibri"/>
      </rPr>
      <t xml:space="preserve">, </t>
    </r>
    <r>
      <rPr>
        <sz val="11"/>
        <color rgb="FF000000"/>
        <rFont val="Linux Libertine G"/>
      </rPr>
      <t>तब तक भाजपा विजयी रहेगी</t>
    </r>
    <r>
      <rPr>
        <sz val="11"/>
        <color rgb="FF000000"/>
        <rFont val="Calibri"/>
      </rPr>
      <t xml:space="preserve">, </t>
    </r>
    <r>
      <rPr>
        <sz val="11"/>
        <color rgb="FF000000"/>
        <rFont val="Linux Libertine G"/>
      </rPr>
      <t>बाकी पढ़े लिखे थोड़ा विचार करें और समझकर अपने अधिकारों का उपयोग करें।</t>
    </r>
  </si>
  <si>
    <t>Ab ki baar only Rahul Gandhi Sarkar ❤❤❤❤❤</t>
  </si>
  <si>
    <t>Exit poll should be banned in last phase of voting and during countdown...</t>
  </si>
  <si>
    <t>सो जाओ</t>
  </si>
  <si>
    <t>Only BJP ❤</t>
  </si>
  <si>
    <t>😂😂meltdown, cant face the reality</t>
  </si>
  <si>
    <t>बेचारे हार हो जाएगी रविशजी</t>
  </si>
  <si>
    <t>Right sir</t>
  </si>
  <si>
    <t>Kal taiyar rahna 😂EVM hacking ka rona rone ke liye</t>
  </si>
  <si>
    <r>
      <rPr>
        <sz val="11"/>
        <color rgb="FF000000"/>
        <rFont val="Linux Libertine G"/>
      </rPr>
      <t xml:space="preserve">हर तरफ आंधी </t>
    </r>
    <r>
      <rPr>
        <sz val="11"/>
        <color rgb="FF000000"/>
        <rFont val="Calibri"/>
      </rPr>
      <t xml:space="preserve">next PM </t>
    </r>
    <r>
      <rPr>
        <sz val="11"/>
        <color rgb="FF000000"/>
        <rFont val="Linux Libertine G"/>
      </rPr>
      <t>राहुल गांधी ❤</t>
    </r>
  </si>
  <si>
    <t>ताड़ीपार 😂🎉</t>
  </si>
  <si>
    <t>Godi media 😂🎉</t>
  </si>
  <si>
    <t>Tere to l LG gye beta</t>
  </si>
  <si>
    <t>India sp</t>
  </si>
  <si>
    <t>Modi poll hai</t>
  </si>
  <si>
    <t>Modi Bhagao desh bachao</t>
  </si>
  <si>
    <t>Pappu mediya 😂😂</t>
  </si>
  <si>
    <t>Modi jayega</t>
  </si>
  <si>
    <t>😂😂😂😂😂😂😂😂😂😂😂</t>
  </si>
  <si>
    <t>Vipaksha ki jaddojehad aur sachchi koshishoN ko salaam.. May God accept their hard work, honesty, descency and sincerity. May God provide their all help.</t>
  </si>
  <si>
    <t>Bjp Dhokha dhari karate hai</t>
  </si>
  <si>
    <t>Pagal..hi</t>
  </si>
  <si>
    <t>😂</t>
  </si>
  <si>
    <r>
      <rPr>
        <sz val="11"/>
        <color rgb="FF000000"/>
        <rFont val="Linux Libertine G"/>
      </rPr>
      <t>मोदी नाम सुनते ही</t>
    </r>
    <r>
      <rPr>
        <sz val="11"/>
        <color rgb="FF000000"/>
        <rFont val="Calibri"/>
      </rPr>
      <t xml:space="preserve">..... </t>
    </r>
    <r>
      <rPr>
        <sz val="11"/>
        <color rgb="FF000000"/>
        <rFont val="Linux Libertine G"/>
      </rPr>
      <t>फट जाती है</t>
    </r>
  </si>
  <si>
    <t>How much frustrated rubbish kumar. burning inside can't digest BJP winning...Very happy to see his frustration.</t>
  </si>
  <si>
    <t>Modi hi aayega ...chinta mt Karo
Or taiyar rho ki haarnr ke bd kese evm ki burai Kroge....
Ek BT btao south me evm shi kam krta h or north me bigd jata h...va re congress ke chamcho
Desh KO khtm krne me ap jeso ka hi hth h.....
Bjp hi aayegi ..modi ji hi aayenge. Dekh Lena
Jai hind.</t>
  </si>
  <si>
    <r>
      <rPr>
        <sz val="11"/>
        <color rgb="FF000000"/>
        <rFont val="Linux Libertine G"/>
      </rPr>
      <t>रवीश</t>
    </r>
    <r>
      <rPr>
        <sz val="11"/>
        <color rgb="FF000000"/>
        <rFont val="Calibri"/>
      </rPr>
      <t xml:space="preserve">... </t>
    </r>
    <r>
      <rPr>
        <sz val="11"/>
        <color rgb="FF000000"/>
        <rFont val="Linux Libertine G"/>
      </rPr>
      <t>मोदी तेरे को रात को सोने नहीं देता होगा ना</t>
    </r>
    <r>
      <rPr>
        <sz val="11"/>
        <color rgb="FF000000"/>
        <rFont val="Calibri"/>
      </rPr>
      <t>...😂😂😂</t>
    </r>
  </si>
  <si>
    <t>Kal ravish Kumar ka muh band ho jayega</t>
  </si>
  <si>
    <t>Bechara ravish kumar😂😂 is bar phir se muh dekhne layak hoga😂😂</t>
  </si>
  <si>
    <t>Thanks</t>
  </si>
  <si>
    <t>Counting ho me tak wait Kare</t>
  </si>
  <si>
    <t>Vvpad Gina jaye ..sandeshkhali bare me bhi boliye</t>
  </si>
  <si>
    <t>i do think everything  has been fixed by modi even before election it will fall around 400+ as per modi instructions, i think dictator  modi is on the scence since 2019</t>
  </si>
  <si>
    <t>Jay shree Ram</t>
  </si>
  <si>
    <t>Aayega to modi hi,</t>
  </si>
  <si>
    <t>Tere channel ko kutta bhi nahin aaega dekhne..😂😂 main Bina dekhe dislike kar raha hun</t>
  </si>
  <si>
    <t>Rubbish Kumar 😂</t>
  </si>
  <si>
    <t>कल का आरोप की  भी  स्क्रिप्ट आपने अभी से लिख लिए होंगे श्रीमान</t>
  </si>
  <si>
    <t>I voted and evm mechine showed correct symbol slip generated, atleast my evm is not wrong I can assure you.
Please, don't play with the brain of people nor insult the largest democracy of the world.</t>
  </si>
  <si>
    <r>
      <rPr>
        <sz val="11"/>
        <color rgb="FF000000"/>
        <rFont val="Calibri"/>
      </rPr>
      <t xml:space="preserve">300 </t>
    </r>
    <r>
      <rPr>
        <sz val="11"/>
        <color rgb="FF000000"/>
        <rFont val="Linux Libertine G"/>
      </rPr>
      <t xml:space="preserve">सीट्स आएगी </t>
    </r>
    <r>
      <rPr>
        <sz val="11"/>
        <color rgb="FF000000"/>
        <rFont val="Calibri"/>
      </rPr>
      <t xml:space="preserve">nda </t>
    </r>
    <r>
      <rPr>
        <sz val="11"/>
        <color rgb="FF000000"/>
        <rFont val="Linux Libertine G"/>
      </rPr>
      <t>की पक्का</t>
    </r>
  </si>
  <si>
    <r>
      <rPr>
        <sz val="11"/>
        <color rgb="FF000000"/>
        <rFont val="Calibri"/>
      </rPr>
      <t xml:space="preserve">Burnol </t>
    </r>
    <r>
      <rPr>
        <sz val="11"/>
        <color rgb="FF000000"/>
        <rFont val="Linux Libertine G"/>
      </rPr>
      <t xml:space="preserve">खत्म होने से पहले जल्दी से जाके खरीद </t>
    </r>
    <r>
      <rPr>
        <sz val="11"/>
        <color rgb="FF000000"/>
        <rFont val="Calibri"/>
      </rPr>
      <t xml:space="preserve">lena tumare </t>
    </r>
    <r>
      <rPr>
        <sz val="11"/>
        <color rgb="FF000000"/>
        <rFont val="Linux Libertine G"/>
      </rPr>
      <t>फायदे के लिए</t>
    </r>
    <r>
      <rPr>
        <sz val="11"/>
        <color rgb="FF000000"/>
        <rFont val="Calibri"/>
      </rPr>
      <t xml:space="preserve">... 😂... Modi sarkar 400 </t>
    </r>
    <r>
      <rPr>
        <sz val="11"/>
        <color rgb="FF000000"/>
        <rFont val="Linux Libertine G"/>
      </rPr>
      <t xml:space="preserve">पार और </t>
    </r>
    <r>
      <rPr>
        <sz val="11"/>
        <color rgb="FF000000"/>
        <rFont val="Calibri"/>
      </rPr>
      <t xml:space="preserve">rabeej </t>
    </r>
    <r>
      <rPr>
        <sz val="11"/>
        <color rgb="FF000000"/>
        <rFont val="Linux Libertine G"/>
      </rPr>
      <t xml:space="preserve">के </t>
    </r>
    <r>
      <rPr>
        <sz val="11"/>
        <color rgb="FF000000"/>
        <rFont val="Calibri"/>
      </rPr>
      <t xml:space="preserve">virus </t>
    </r>
    <r>
      <rPr>
        <sz val="11"/>
        <color rgb="FF000000"/>
        <rFont val="Linux Libertine G"/>
      </rPr>
      <t>को हार्ट अटैक आने वाला है 🤣</t>
    </r>
  </si>
  <si>
    <r>
      <rPr>
        <sz val="11"/>
        <color rgb="FF000000"/>
        <rFont val="Linux Libertine G"/>
      </rPr>
      <t xml:space="preserve">अब कल से </t>
    </r>
    <r>
      <rPr>
        <sz val="11"/>
        <color rgb="FF000000"/>
        <rFont val="Calibri"/>
      </rPr>
      <t xml:space="preserve">evm </t>
    </r>
    <r>
      <rPr>
        <sz val="11"/>
        <color rgb="FF000000"/>
        <rFont val="Linux Libertine G"/>
      </rPr>
      <t>का रोना शुरू हो जाएगा रवीश सर</t>
    </r>
  </si>
  <si>
    <r>
      <rPr>
        <sz val="11"/>
        <color rgb="FF000000"/>
        <rFont val="Linux Libertine G"/>
      </rPr>
      <t>रविश जी महारी   नांदेड लोकसभा सीट मे  बीजेपी नकारा है</t>
    </r>
    <r>
      <rPr>
        <sz val="11"/>
        <color rgb="FF000000"/>
        <rFont val="Calibri"/>
      </rPr>
      <t xml:space="preserve">. </t>
    </r>
    <r>
      <rPr>
        <sz val="11"/>
        <color rgb="FF000000"/>
        <rFont val="Linux Libertine G"/>
      </rPr>
      <t>मराठा समाज</t>
    </r>
    <r>
      <rPr>
        <sz val="11"/>
        <color rgb="FF000000"/>
        <rFont val="Calibri"/>
      </rPr>
      <t xml:space="preserve">, </t>
    </r>
    <r>
      <rPr>
        <sz val="11"/>
        <color rgb="FF000000"/>
        <rFont val="Linux Libertine G"/>
      </rPr>
      <t xml:space="preserve">मुस्लिम  और कुछ  दलित ने कांग्रेस  को वोट कर </t>
    </r>
    <r>
      <rPr>
        <sz val="11"/>
        <color rgb="FF000000"/>
        <rFont val="Calibri"/>
      </rPr>
      <t>.10</t>
    </r>
    <r>
      <rPr>
        <sz val="11"/>
        <color rgb="FF000000"/>
        <rFont val="Linux Libertine G"/>
      </rPr>
      <t xml:space="preserve">मेसे </t>
    </r>
    <r>
      <rPr>
        <sz val="11"/>
        <color rgb="FF000000"/>
        <rFont val="Calibri"/>
      </rPr>
      <t>8</t>
    </r>
    <r>
      <rPr>
        <sz val="11"/>
        <color rgb="FF000000"/>
        <rFont val="Linux Libertine G"/>
      </rPr>
      <t xml:space="preserve">लोगोने  कांग्रेस को वोट दिया है तो </t>
    </r>
    <r>
      <rPr>
        <sz val="11"/>
        <color rgb="FF000000"/>
        <rFont val="Calibri"/>
      </rPr>
      <t xml:space="preserve">exit poll </t>
    </r>
    <r>
      <rPr>
        <sz val="11"/>
        <color rgb="FF000000"/>
        <rFont val="Linux Libertine G"/>
      </rPr>
      <t xml:space="preserve">मे </t>
    </r>
    <r>
      <rPr>
        <sz val="11"/>
        <color rgb="FF000000"/>
        <rFont val="Calibri"/>
      </rPr>
      <t xml:space="preserve">bjp </t>
    </r>
    <r>
      <rPr>
        <sz val="11"/>
        <color rgb="FF000000"/>
        <rFont val="Linux Libertine G"/>
      </rPr>
      <t>कैसे जीत सकती है</t>
    </r>
    <r>
      <rPr>
        <sz val="11"/>
        <color rgb="FF000000"/>
        <rFont val="Calibri"/>
      </rPr>
      <t xml:space="preserve">? 100% </t>
    </r>
    <r>
      <rPr>
        <sz val="11"/>
        <color rgb="FF000000"/>
        <rFont val="Linux Libertine G"/>
      </rPr>
      <t>झुट है</t>
    </r>
    <r>
      <rPr>
        <sz val="11"/>
        <color rgb="FF000000"/>
        <rFont val="Calibri"/>
      </rPr>
      <t>.</t>
    </r>
  </si>
  <si>
    <t>This channel should be  named as rahul  channel😂</t>
  </si>
  <si>
    <t>आपका परेशान होना जायज है रवीश सर</t>
  </si>
  <si>
    <t>Are Etna kya faat rahe he ... emergency to nahi laga deya exit poll ne 😢😢😢</t>
  </si>
  <si>
    <t>David v/s Goliath 😢</t>
  </si>
  <si>
    <r>
      <rPr>
        <sz val="11"/>
        <color rgb="FF000000"/>
        <rFont val="Linux Libertine G"/>
      </rPr>
      <t>आप वीडियो बनाने में बहुत मेहनत करते है और निष्पक्ष रहते है</t>
    </r>
    <r>
      <rPr>
        <sz val="11"/>
        <color rgb="FF000000"/>
        <rFont val="Calibri"/>
      </rPr>
      <t>,</t>
    </r>
    <r>
      <rPr>
        <sz val="11"/>
        <color rgb="FF000000"/>
        <rFont val="Linux Libertine G"/>
      </rPr>
      <t>जो हम जनता को महसूस भी होता है</t>
    </r>
    <r>
      <rPr>
        <sz val="11"/>
        <color rgb="FF000000"/>
        <rFont val="Calibri"/>
      </rPr>
      <t>,</t>
    </r>
    <r>
      <rPr>
        <sz val="11"/>
        <color rgb="FF000000"/>
        <rFont val="Linux Libertine G"/>
      </rPr>
      <t>हम जनता के लिए जो मेहनत आप करते है उसके लिए दिल से धन्यवाद</t>
    </r>
  </si>
  <si>
    <t>कल फिर होगा वाही रोना धोना 😂😂</t>
  </si>
  <si>
    <t>Mullo ka channel</t>
  </si>
  <si>
    <t>Aayega to modi hi</t>
  </si>
  <si>
    <t>Tum logon ka dard hum se dekha ja raha hai</t>
  </si>
  <si>
    <t>To aapka number kya gai😂😂😂😂😂</t>
  </si>
  <si>
    <t>Bjp ka jitne se pehle hi sir aap ka jalan ho raha hai😂😂😂😂</t>
  </si>
  <si>
    <t>Gandhi media 😂😂😂😂😂</t>
  </si>
  <si>
    <t>Mein pareshan ho gaya hu ise desh mein kyu aaya sara desh bharst kar diya</t>
  </si>
  <si>
    <t>Congress jitegi to sab thik modi jite to galat</t>
  </si>
  <si>
    <t>BJP 500 PAR</t>
  </si>
  <si>
    <t>BJP har gai to 
Muslim ka olu llu ho ga media mai😉</t>
  </si>
  <si>
    <t>Ravishji aap comments karnevalonko kitnaa pay karte hein?</t>
  </si>
  <si>
    <t>दिल्ली में एग्जिट पोल फैल हो चुका है एक बार इतिहास गवाह है 😂</t>
  </si>
  <si>
    <t>Congress ka  Chatukar patrakar.
Kal pata chal jayega kiski sarkar aayegi</t>
  </si>
  <si>
    <t>Pappu media 😂</t>
  </si>
  <si>
    <t>Hrami modi fir aayega kya 
😡😡😡😡😡</t>
  </si>
  <si>
    <t>Chamcha media</t>
  </si>
  <si>
    <t>😂 4 June ke bad lambi Yatra per Jaane wala hai🤣😁🤔</t>
  </si>
  <si>
    <t>Kal pata Chalega</t>
  </si>
  <si>
    <t>Congress ka bhi kabhi kuch bol diya kar</t>
  </si>
  <si>
    <t>Teri kya viswasnitayta ha</t>
  </si>
  <si>
    <t>Next day true or false sab pata lagjaega</t>
  </si>
  <si>
    <t>Rubbish ki rubbish bhavishyvani</t>
  </si>
  <si>
    <t>Jo Hindu ka nahi wo desh ka nahi</t>
  </si>
  <si>
    <r>
      <rPr>
        <sz val="11"/>
        <color rgb="FF000000"/>
        <rFont val="Linux Libertine G"/>
      </rPr>
      <t>😃😃 वाह क्या कॉमेडी है</t>
    </r>
    <r>
      <rPr>
        <sz val="11"/>
        <color rgb="FF000000"/>
        <rFont val="Calibri"/>
      </rPr>
      <t xml:space="preserve">, </t>
    </r>
    <r>
      <rPr>
        <sz val="11"/>
        <color rgb="FF000000"/>
        <rFont val="Linux Libertine G"/>
      </rPr>
      <t>कल पता चल जायेगा 😃😃</t>
    </r>
  </si>
  <si>
    <t>Moye moye 😂😂😂</t>
  </si>
  <si>
    <t>Ravish be a journalist and not a spokesperson of congress</t>
  </si>
  <si>
    <t>Pappu ki salwar kal utregi</t>
  </si>
  <si>
    <t>Indi gut khatam</t>
  </si>
  <si>
    <t>Papu ki salwar kal utaregi</t>
  </si>
  <si>
    <t>Papu ki fat gayi hai</t>
  </si>
  <si>
    <t>Ha ha...ha....</t>
  </si>
  <si>
    <r>
      <rPr>
        <sz val="11"/>
        <color rgb="FF000000"/>
        <rFont val="Linux Libertine G"/>
      </rPr>
      <t xml:space="preserve">बीजेपी को किसी भी हालत में </t>
    </r>
    <r>
      <rPr>
        <sz val="11"/>
        <color rgb="FF000000"/>
        <rFont val="Calibri"/>
      </rPr>
      <t xml:space="preserve">- 245 </t>
    </r>
    <r>
      <rPr>
        <sz val="11"/>
        <color rgb="FF000000"/>
        <rFont val="Linux Libertine G"/>
      </rPr>
      <t>से ज्यादा सीटें नहीं मिलेगी।</t>
    </r>
  </si>
  <si>
    <t>Ye sare question Rubbish kumar ne 2004 se 2009 tak kyu nahi uthaye</t>
  </si>
  <si>
    <t>Godi midiya</t>
  </si>
  <si>
    <t>Ravish jee desh mai muddha par election nahi hota hai .vipkash ko samghnaa hoga urban area 1st time voter woman or gaanv mai log laabhrthi rasshan par de rahe hai bus berojgaar youth hi vipkash ko vote de rahe hai .</t>
  </si>
  <si>
    <t>😂😂😂😂 बेचारा चमचा बस रोना रह गया इसके हाथ में</t>
  </si>
  <si>
    <t>Jay modi Jay Hindustan Jay bjp</t>
  </si>
  <si>
    <t>Modi Ji Great &amp; Powerful Pm</t>
  </si>
  <si>
    <t>सर हमने वोट दिया कांग्रेस को सर्वे में मुझे कॉल किया गया आपने किस पार्टी को वोट दिया हमने बोला बीजेपी को यह मैं खुद का एक्सपीरियंस बता रहा हूं मैं ऐसा किया है</t>
  </si>
  <si>
    <t>akele se nahi lad paye indi</t>
  </si>
  <si>
    <t>Bhai agar tu Neutral hai toh neutral bol. Tu Congress ki favour mein bole toh theek hai. Agar BJP ki favour mein bol de toh Woh GODDI MEDIA. iska matlab tu Pappu Media hai.</t>
  </si>
  <si>
    <t>Beta ayega to Modi hai... jai shree ram</t>
  </si>
  <si>
    <t>59 million nhi h bhai wo 590 million h kuch to dimag rakho</t>
  </si>
  <si>
    <t>0 😱 for BJP in Punjab</t>
  </si>
  <si>
    <t>Jay Hindustan Jay modi modi modi modi modi modi modi modi modi modi modi modi Jay Hindustan Jay modi modi modi modi modi modi modi modi modi modi modi modi modi modi hero Jay modi modi modi modi modi modi modi modi modi modi modi modi modi modi modi modi modi modi modi modi modi modi modi modi modi modi modi modi</t>
  </si>
  <si>
    <t>Itana exit poll aap bhi dekhe hai raveesh jee bataiye wah galat kaha  hua hai.</t>
  </si>
  <si>
    <t>Ab ki bar 400paar.</t>
  </si>
  <si>
    <t>Tujhe toh last 2 terms mein bhi problem thi. Tujhe problem modi ji se hai. Teri language se pata chalta hai</t>
  </si>
  <si>
    <t>What a feeling 😂😂😂 kya mahol hai dukh ka hahhha so funnyyyy😂</t>
  </si>
  <si>
    <t>Sar Aisa bhi hota hai ki ham vote Diya congres ko aur bol diye BJP ko jaisa ki mai</t>
  </si>
  <si>
    <t>Congress wale evm se isliye hairan Hain kiuki evm se cheeting nhi ho pati hain
Or ballet peper se congress gunde khud hi jitna Mann karta tha utna vot krte the</t>
  </si>
  <si>
    <t>😂😂😂😂 Modi ji tega bhai mai khud vote diya hu</t>
  </si>
  <si>
    <t>Kyu be rubbish kumar kya haal chaal.... 😂😂😂😂😂</t>
  </si>
  <si>
    <t>Kar liya dalali chamche</t>
  </si>
  <si>
    <t>Only bjp sarkar jindabad 🚩🚩🚩🚩🚩</t>
  </si>
  <si>
    <t>Man is just toxic, time has come to just write him off, such a timewaster</t>
  </si>
  <si>
    <t>😂😂😂😂😂ravis ka muh dekho</t>
  </si>
  <si>
    <t>Anti Indian ravish bhai</t>
  </si>
  <si>
    <t>Jay Hindustan Jay modi Jay namo Jay modi Jay Hindustan Jay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t>
  </si>
  <si>
    <t>You always negative speaks</t>
  </si>
  <si>
    <r>
      <rPr>
        <sz val="11"/>
        <color rgb="FF000000"/>
        <rFont val="Linux Libertine G"/>
      </rPr>
      <t xml:space="preserve">हर सर्वे में एनडीए के लिए </t>
    </r>
    <r>
      <rPr>
        <sz val="11"/>
        <color rgb="FF000000"/>
        <rFont val="Calibri"/>
      </rPr>
      <t xml:space="preserve">342 </t>
    </r>
    <r>
      <rPr>
        <sz val="11"/>
        <color rgb="FF000000"/>
        <rFont val="Linux Libertine G"/>
      </rPr>
      <t xml:space="preserve">से </t>
    </r>
    <r>
      <rPr>
        <sz val="11"/>
        <color rgb="FF000000"/>
        <rFont val="Calibri"/>
      </rPr>
      <t xml:space="preserve">401 </t>
    </r>
    <r>
      <rPr>
        <sz val="11"/>
        <color rgb="FF000000"/>
        <rFont val="Linux Libertine G"/>
      </rPr>
      <t xml:space="preserve">सीटें बताई गई हैं। </t>
    </r>
    <r>
      <rPr>
        <sz val="11"/>
        <color rgb="FF000000"/>
        <rFont val="Calibri"/>
      </rPr>
      <t>24</t>
    </r>
    <r>
      <rPr>
        <sz val="11"/>
        <color rgb="FF000000"/>
        <rFont val="Linux Libertine G"/>
      </rPr>
      <t xml:space="preserve">न्यूज में टुडेज चाणक्य </t>
    </r>
    <r>
      <rPr>
        <sz val="11"/>
        <color rgb="FF000000"/>
        <rFont val="Calibri"/>
      </rPr>
      <t xml:space="preserve">400+_15 385 </t>
    </r>
    <r>
      <rPr>
        <sz val="11"/>
        <color rgb="FF000000"/>
        <rFont val="Linux Libertine G"/>
      </rPr>
      <t xml:space="preserve">से </t>
    </r>
    <r>
      <rPr>
        <sz val="11"/>
        <color rgb="FF000000"/>
        <rFont val="Calibri"/>
      </rPr>
      <t xml:space="preserve">415, </t>
    </r>
    <r>
      <rPr>
        <sz val="11"/>
        <color rgb="FF000000"/>
        <rFont val="Linux Libertine G"/>
      </rPr>
      <t xml:space="preserve">औसतन </t>
    </r>
    <r>
      <rPr>
        <sz val="11"/>
        <color rgb="FF000000"/>
        <rFont val="Calibri"/>
      </rPr>
      <t xml:space="preserve">393 </t>
    </r>
    <r>
      <rPr>
        <sz val="11"/>
        <color rgb="FF000000"/>
        <rFont val="Linux Libertine G"/>
      </rPr>
      <t xml:space="preserve">एमपी सीटें पक्की होंगी। टुडेज चाणक्य का यह सर्वे </t>
    </r>
    <r>
      <rPr>
        <sz val="11"/>
        <color rgb="FF000000"/>
        <rFont val="Calibri"/>
      </rPr>
      <t xml:space="preserve">99% </t>
    </r>
    <r>
      <rPr>
        <sz val="11"/>
        <color rgb="FF000000"/>
        <rFont val="Linux Libertine G"/>
      </rPr>
      <t xml:space="preserve">सटीक है। टुडेज चाणक्य के बाद इंडिया टुडे का सर्वे है </t>
    </r>
    <r>
      <rPr>
        <sz val="11"/>
        <color rgb="FF000000"/>
        <rFont val="Calibri"/>
      </rPr>
      <t xml:space="preserve">361 </t>
    </r>
    <r>
      <rPr>
        <sz val="11"/>
        <color rgb="FF000000"/>
        <rFont val="Linux Libertine G"/>
      </rPr>
      <t xml:space="preserve">से </t>
    </r>
    <r>
      <rPr>
        <sz val="11"/>
        <color rgb="FF000000"/>
        <rFont val="Calibri"/>
      </rPr>
      <t xml:space="preserve">401 </t>
    </r>
    <r>
      <rPr>
        <sz val="11"/>
        <color rgb="FF000000"/>
        <rFont val="Linux Libertine G"/>
      </rPr>
      <t>के बीच</t>
    </r>
    <r>
      <rPr>
        <sz val="11"/>
        <color rgb="FF000000"/>
        <rFont val="Calibri"/>
      </rPr>
      <t xml:space="preserve">, </t>
    </r>
    <r>
      <rPr>
        <sz val="11"/>
        <color rgb="FF000000"/>
        <rFont val="Linux Libertine G"/>
      </rPr>
      <t xml:space="preserve">औसतन </t>
    </r>
    <r>
      <rPr>
        <sz val="11"/>
        <color rgb="FF000000"/>
        <rFont val="Calibri"/>
      </rPr>
      <t xml:space="preserve">385 </t>
    </r>
    <r>
      <rPr>
        <sz val="11"/>
        <color rgb="FF000000"/>
        <rFont val="Linux Libertine G"/>
      </rPr>
      <t xml:space="preserve">एमपी सीटें पक्की हैं। इंडिया टुडे का सटीक </t>
    </r>
    <r>
      <rPr>
        <sz val="11"/>
        <color rgb="FF000000"/>
        <rFont val="Calibri"/>
      </rPr>
      <t xml:space="preserve">98% </t>
    </r>
    <r>
      <rPr>
        <sz val="11"/>
        <color rgb="FF000000"/>
        <rFont val="Linux Libertine G"/>
      </rPr>
      <t xml:space="preserve">है ये दोनों सर्वे भी यही कहते हैं कि यह </t>
    </r>
    <r>
      <rPr>
        <sz val="11"/>
        <color rgb="FF000000"/>
        <rFont val="Calibri"/>
      </rPr>
      <t xml:space="preserve">400 </t>
    </r>
    <r>
      <rPr>
        <sz val="11"/>
        <color rgb="FF000000"/>
        <rFont val="Linux Libertine G"/>
      </rPr>
      <t>तक आएगा।</t>
    </r>
  </si>
  <si>
    <t>Cal jhuta</t>
  </si>
  <si>
    <t>Tu to one side bol rha he</t>
  </si>
  <si>
    <t>Jay modi modi modi modi modi modi modi modi modi modi modi modi modi modi Jay Hindustan Jay modi modi modi modi modi modi modi modi modi hero Jay modi modi modi modi modi modi modi modi modi modi modi modi modi modi modi modi modi modi modi modi modi modi modi modi modi modi modi modi modi modi modi modi modi modi modi modi 400par</t>
  </si>
  <si>
    <t>Good analysis slute sir</t>
  </si>
  <si>
    <t>Tu chutiyapa 😂ka gar h</t>
  </si>
  <si>
    <t>डर का माहौल है 😂😂😂</t>
  </si>
  <si>
    <t>Bhai, tum log pichhli 3 baar se ye evm par question utha rahe ho..sare log result dekhte hain..had kar di tum logo ne yaar..Jo sab 1 jaise number hain to sahi nahi hai..alag alag hote to bhi ye puchhta ki 1 jaise kyu nahi hain..Bhai waah..kya baat hai rubbish Kumar, tujhe Jo bhagaya gaha hai bilkul sahi kiya gaya hai</t>
  </si>
  <si>
    <t>Koi na rubbish bhai, aap dil khol ke ro lo, aap ko bahut dukh hua hai 😂😂</t>
  </si>
  <si>
    <t>BJP👍👍</t>
  </si>
  <si>
    <t>Kal ana aisa hi vdo banake.  Agar dam hay to</t>
  </si>
  <si>
    <t>Modi 400.par</t>
  </si>
  <si>
    <r>
      <rPr>
        <sz val="11"/>
        <color rgb="FF000000"/>
        <rFont val="Linux Libertine G"/>
      </rPr>
      <t>कांग्रेस जीतती है तो यह लोकतंत्र की कड़ी है। यदि भाजपा जीतती है</t>
    </r>
    <r>
      <rPr>
        <sz val="11"/>
        <color rgb="FF000000"/>
        <rFont val="Calibri"/>
      </rPr>
      <t xml:space="preserve">, </t>
    </r>
    <r>
      <rPr>
        <sz val="11"/>
        <color rgb="FF000000"/>
        <rFont val="Linux Libertine G"/>
      </rPr>
      <t>तो जरूर यह ईवीएम की गड़बड़ी है😁।।</t>
    </r>
  </si>
  <si>
    <t>What would be the effect of 6% increase in voting percentage in respect of first two phases... and with this who will be benefited or otherwise..?</t>
  </si>
  <si>
    <t>आ गया खान मार्केट गैंग 😂 क्या कहेगा पहले से पता है बहुत मेहनत की है एंकर से यू ट्यूब र बनने के लिए इसने कभी यूपीए में बड़ा रुतबा हुआ करता था इसका
अब तो जाने कहां गए वो दिन 😂😂</t>
  </si>
  <si>
    <t>Bhai tu Rahul Gandhi sarkar me zarur head reporter banega..Lage raho rubbish bhai..</t>
  </si>
  <si>
    <t>Rona band kro ravish ji, itni sadharan aur bachkani patrakarita ke liye inhe ramon magsaysay award mila hai</t>
  </si>
  <si>
    <t>inhone mahaul pura bna diya hai tak ki ye saan se bol sake evm me gadbadi tha 😀😃🤣😂.itana hi himat hai to kyu nhi jake evm hack karlete hai election commission ke samne 😉</t>
  </si>
  <si>
    <t>You will get the jaanadesh in 24 hrs 😂😅. I'll get back to your video in next 24 hrs.</t>
  </si>
  <si>
    <t>exit poll ❌ modi poll ✅</t>
  </si>
  <si>
    <t>Bahut bada ghpla 04 June ko reselt  hone wala hai</t>
  </si>
  <si>
    <t>You are a ChamCha of Congress. So you think all the corruption is in the era of BJP. Rubbish. I know the nation is in good hand.</t>
  </si>
  <si>
    <t>Vote ho jane ke baad manovaigyanik hamle ka kya mahattwa?</t>
  </si>
  <si>
    <t>Hoe many father this guy has</t>
  </si>
  <si>
    <t>350 bjp</t>
  </si>
  <si>
    <r>
      <rPr>
        <sz val="11"/>
        <color rgb="FF000000"/>
        <rFont val="Linux Libertine G"/>
      </rPr>
      <t xml:space="preserve">रवीश तुम एक बाप का बेटा है तो हमसे शर्त लगाओ । सरकार तो </t>
    </r>
    <r>
      <rPr>
        <sz val="11"/>
        <color rgb="FF000000"/>
        <rFont val="Calibri"/>
      </rPr>
      <t xml:space="preserve">BJP </t>
    </r>
    <r>
      <rPr>
        <sz val="11"/>
        <color rgb="FF000000"/>
        <rFont val="Linux Libertine G"/>
      </rPr>
      <t xml:space="preserve">का ही बनेगा। तुम </t>
    </r>
    <r>
      <rPr>
        <sz val="11"/>
        <color rgb="FF000000"/>
        <rFont val="Calibri"/>
      </rPr>
      <t xml:space="preserve">Congress </t>
    </r>
    <r>
      <rPr>
        <sz val="11"/>
        <color rgb="FF000000"/>
        <rFont val="Linux Libertine G"/>
      </rPr>
      <t xml:space="preserve">का </t>
    </r>
    <r>
      <rPr>
        <sz val="11"/>
        <color rgb="FF000000"/>
        <rFont val="Calibri"/>
      </rPr>
      <t xml:space="preserve">dalal </t>
    </r>
    <r>
      <rPr>
        <sz val="11"/>
        <color rgb="FF000000"/>
        <rFont val="Linux Libertine G"/>
      </rPr>
      <t>है ये सारा दुनिया जानता है।</t>
    </r>
  </si>
  <si>
    <t>350</t>
  </si>
  <si>
    <r>
      <rPr>
        <sz val="11"/>
        <color rgb="FF000000"/>
        <rFont val="Linux Libertine G"/>
      </rPr>
      <t xml:space="preserve">रवीश तुम एक बाप का बेटा है तो हमसे शर्त लगाओ । सरकार तो </t>
    </r>
    <r>
      <rPr>
        <sz val="11"/>
        <color rgb="FF000000"/>
        <rFont val="Calibri"/>
      </rPr>
      <t xml:space="preserve">BJP </t>
    </r>
    <r>
      <rPr>
        <sz val="11"/>
        <color rgb="FF000000"/>
        <rFont val="Linux Libertine G"/>
      </rPr>
      <t xml:space="preserve">का ही बनेगा। तुम </t>
    </r>
    <r>
      <rPr>
        <sz val="11"/>
        <color rgb="FF000000"/>
        <rFont val="Calibri"/>
      </rPr>
      <t xml:space="preserve">Congress </t>
    </r>
    <r>
      <rPr>
        <sz val="11"/>
        <color rgb="FF000000"/>
        <rFont val="Linux Libertine G"/>
      </rPr>
      <t xml:space="preserve">का </t>
    </r>
    <r>
      <rPr>
        <sz val="11"/>
        <color rgb="FF000000"/>
        <rFont val="Calibri"/>
      </rPr>
      <t xml:space="preserve">dalal </t>
    </r>
    <r>
      <rPr>
        <sz val="11"/>
        <color rgb="FF000000"/>
        <rFont val="Linux Libertine G"/>
      </rPr>
      <t>है ये सारा दुनिया जानता है।</t>
    </r>
  </si>
  <si>
    <t>Suru evm ka randi rona.. rabish ji aap to nishpaksh</t>
  </si>
  <si>
    <r>
      <rPr>
        <sz val="11"/>
        <color rgb="FF000000"/>
        <rFont val="Linux Libertine G"/>
      </rPr>
      <t xml:space="preserve">पोलम पोल </t>
    </r>
    <r>
      <rPr>
        <sz val="11"/>
        <color rgb="FF000000"/>
        <rFont val="Calibri"/>
      </rPr>
      <t>exit poll, Pre paid exit poll ❓</t>
    </r>
  </si>
  <si>
    <t>Exit poll Farzi hai, agar sahi nikla tho EVM golmal am I right INDI alliance yahi bologe aap log lekin haar nahi maanoge badey harami kisamkey gutbandhan hai</t>
  </si>
  <si>
    <t>Mr kejriwal you are great sir</t>
  </si>
  <si>
    <t>Ye sab pagal bohra Gaye hain..bhai logo ko 1 stable govt chahiye..tumhare jaise chutiye chor nahi Jo sab chor 1 sath ho gaye..Congress ne Rahul Gandhi ko ab Tak saja k rakha hai, rakhe raho .koi vote nahi milega</t>
  </si>
  <si>
    <t>GODI MEDIA</t>
  </si>
  <si>
    <r>
      <rPr>
        <sz val="11"/>
        <color rgb="FF000000"/>
        <rFont val="Linux Libertine G"/>
      </rPr>
      <t xml:space="preserve">बहुत जगह कैसे धनली  किया है भाजपा के लोगोंने और चुनाव आयोग कुछ भी नहीं कर पाया </t>
    </r>
    <r>
      <rPr>
        <sz val="11"/>
        <color rgb="FF000000"/>
        <rFont val="Calibri"/>
      </rPr>
      <t xml:space="preserve">BJP </t>
    </r>
    <r>
      <rPr>
        <sz val="11"/>
        <color rgb="FF000000"/>
        <rFont val="Linux Libertine G"/>
      </rPr>
      <t>लोग का सेटिंग भी मिला इसी लिए लगता है होसता है बीजेपी आजाएगा सायद पूरा चुनाव में भाजपा अचार संगीत का धागिया उड़ाया है और चुनाव आयोग सोता रहा बीजेपी का गुलाम है चुनाव आयोग कुछ कहा नही सकते है</t>
    </r>
  </si>
  <si>
    <t>Doglaa ganga 😂😂
4th ke baad underground ho jana</t>
  </si>
  <si>
    <t>Rahul baba mithai bato</t>
  </si>
  <si>
    <t>Evm pe koi sak na kare isliye sab media ek tarah exit poll dikha rahe hai</t>
  </si>
  <si>
    <t>Ravish Pappu media 😂😂😂😂😂😂😂😂😂🤪😛😛</t>
  </si>
  <si>
    <t>Puri indi frzi hai</t>
  </si>
  <si>
    <t>Khujliwala</t>
  </si>
  <si>
    <t>Sahi kaha rahe hai voter list me se name cat diye gaie</t>
  </si>
  <si>
    <t>इण्डिया गठबंधन जीते या ना जीते लेकिन राहुल गांधी ने दिखा दिया है कि उनमें नेतृत्व कर्ता के गुण जन्मजात ही हैं ।</t>
  </si>
  <si>
    <t>Ravish Kumar aapke hisab se to Congress ki sarkar ban rahi hogi khoob sapne dekho sapnon mein hi Congress ki sarkar ban sakti hai vastav mein nahin</t>
  </si>
  <si>
    <t>Ravish Kumar jindabad jindabad</t>
  </si>
  <si>
    <t>Kejriwal ka liquor scam ka paisa bhi share market me hi milega.</t>
  </si>
  <si>
    <t>Always Rubbish Kumar..if the godi media take their side unconditionally, u r doing no different Mr rubbish..u want to say all exit polls are wrong? Ok, what's the logic abt why all are same? Kyu aapke jaise non conventional channels are also same na😊</t>
  </si>
  <si>
    <t>ऐसी बाते करने से पिछवाड़े की जलन कम नही हो जाएगी</t>
  </si>
  <si>
    <t>Koi jagah nahi bachi jahan real news mil sake, Ye Ravish real hua karta tha, ye bhi ab gandhi bhagat ho gaya.</t>
  </si>
  <si>
    <t>कल मज़ा आएगा😅😅</t>
  </si>
  <si>
    <t>Badiya dhanda chal Raha hai, BJP ki burai karke😂. Ek din mein 44 lac views.
Public chootiya hai Jo tumko sunti hai😂</t>
  </si>
  <si>
    <t>RAHUL Gandhi ji Zindabad</t>
  </si>
  <si>
    <t>Apni apni dafli apni apni 
Rag  😂😂</t>
  </si>
  <si>
    <t>तुम्हारी जिंदगी में रोना ही लिखा है</t>
  </si>
  <si>
    <r>
      <rPr>
        <sz val="11"/>
        <color rgb="FF000000"/>
        <rFont val="Linux Libertine G"/>
      </rPr>
      <t xml:space="preserve">कोंग्रेस और आप </t>
    </r>
    <r>
      <rPr>
        <sz val="11"/>
        <color rgb="FF000000"/>
        <rFont val="Calibri"/>
      </rPr>
      <t>(</t>
    </r>
    <r>
      <rPr>
        <sz val="11"/>
        <color rgb="FF000000"/>
        <rFont val="Linux Libertine G"/>
      </rPr>
      <t>आपकी</t>
    </r>
    <r>
      <rPr>
        <sz val="11"/>
        <color rgb="FF000000"/>
        <rFont val="Calibri"/>
      </rPr>
      <t xml:space="preserve">) </t>
    </r>
    <r>
      <rPr>
        <sz val="11"/>
        <color rgb="FF000000"/>
        <rFont val="Linux Libertine G"/>
      </rPr>
      <t>पार्टी का सत्यानाश देखते हुए बहुत दुख हुआ😅 
    भगवान आपको यह दुख सहन करने की शक्ति दे 😂😅</t>
    </r>
  </si>
  <si>
    <t>Kal Milo tum 😂😂</t>
  </si>
  <si>
    <t>😅😅😅😅😅😅😅</t>
  </si>
  <si>
    <t>मोदी जायेगा इन्डिया आयेगा
मोदी और उसकी दोगली नीतियों से तंग आकर कौन कौन इन्डिया गठबंधन को वोट दिया
वो लाईक एवं चैनल को सरस्काराइब करे।</t>
  </si>
  <si>
    <t>BJP ko 400 seat milni chahiye, aur INDIA ko 300 aur others ko 100.  tabh maza ayenga politics mein</t>
  </si>
  <si>
    <t>Shame on you, presstitute</t>
  </si>
  <si>
    <t>Ravish khan kal royega</t>
  </si>
  <si>
    <t>abe chutyeee jab congress jeet rahi thee tab sab sahi thaa</t>
  </si>
  <si>
    <t>Good news.</t>
  </si>
  <si>
    <r>
      <rPr>
        <sz val="11"/>
        <color rgb="FF000000"/>
        <rFont val="Linux Libertine G"/>
      </rPr>
      <t>राहूल गांधी का मानस पुत्र</t>
    </r>
    <r>
      <rPr>
        <sz val="11"/>
        <color rgb="FF000000"/>
        <rFont val="Calibri"/>
      </rPr>
      <t>...</t>
    </r>
    <r>
      <rPr>
        <sz val="11"/>
        <color rgb="FF000000"/>
        <rFont val="Linux Libertine G"/>
      </rPr>
      <t>रविश कुमार</t>
    </r>
  </si>
  <si>
    <t>INDI Alliance haarna taye hai, Rahul Gandhi Exit Poll ko Modi poll bata raha hai, kuch leader likhkar rakhne ko keh rahe hai. Vipaksh ke leaders Baokhla gaye hai.</t>
  </si>
  <si>
    <t>नमस्कार तू बबाशिर</t>
  </si>
  <si>
    <r>
      <rPr>
        <sz val="11"/>
        <color rgb="FF000000"/>
        <rFont val="Linux Libertine G"/>
      </rPr>
      <t xml:space="preserve">काँग्रेस का गाड़ </t>
    </r>
    <r>
      <rPr>
        <sz val="11"/>
        <color rgb="FF000000"/>
        <rFont val="Calibri"/>
      </rPr>
      <t xml:space="preserve">chato </t>
    </r>
    <r>
      <rPr>
        <sz val="11"/>
        <color rgb="FF000000"/>
        <rFont val="Linux Libertine G"/>
      </rPr>
      <t>एंकर आप</t>
    </r>
  </si>
  <si>
    <t>भाई तू पुरे दिन चिलता है🤣🤣🤣 तुजसे कुछ नी उखड़ेगा🤣🤣🤣🤣</t>
  </si>
  <si>
    <r>
      <rPr>
        <sz val="11"/>
        <color rgb="FF000000"/>
        <rFont val="Linux Libertine G"/>
      </rPr>
      <t xml:space="preserve">अगर एक्सिट पोल सही साबित हुए तो </t>
    </r>
    <r>
      <rPr>
        <sz val="11"/>
        <color rgb="FF000000"/>
        <rFont val="Calibri"/>
      </rPr>
      <t xml:space="preserve">evm </t>
    </r>
    <r>
      <rPr>
        <sz val="11"/>
        <color rgb="FF000000"/>
        <rFont val="Linux Libertine G"/>
      </rPr>
      <t>पर दोष न देना 😁</t>
    </r>
  </si>
  <si>
    <t>राहुल गांधी  जीत रहा हे यूपी मुरादाबाद से रूची वीरा जीत रही हे</t>
  </si>
  <si>
    <t>Ravish Kumar ji ye sab bakwas chodo June 4th ko ek video banalo ab kyo lak peeley ho raheho</t>
  </si>
  <si>
    <t>Entire opposition thoughts, tweets, planning, etc can be found here under this guys video.....</t>
  </si>
  <si>
    <t>Sab chor ek sath 😂</t>
  </si>
  <si>
    <t>Tum bhi kutte ki trah bhokta hai bhai.</t>
  </si>
  <si>
    <r>
      <rPr>
        <sz val="11"/>
        <color rgb="FF000000"/>
        <rFont val="Linux Libertine G"/>
      </rPr>
      <t xml:space="preserve">रवीश  तुम ईतना  बैकफूट  पर रहकर  क्यू बोलते हो  </t>
    </r>
    <r>
      <rPr>
        <sz val="11"/>
        <color rgb="FF000000"/>
        <rFont val="Calibri"/>
      </rPr>
      <t xml:space="preserve">?  </t>
    </r>
    <r>
      <rPr>
        <sz val="11"/>
        <color rgb="FF000000"/>
        <rFont val="Linux Libertine G"/>
      </rPr>
      <t xml:space="preserve">ईतना डर डर के  अपनी  चमडी  बचाकर  क्यू  बोलते हो  </t>
    </r>
    <r>
      <rPr>
        <sz val="11"/>
        <color rgb="FF000000"/>
        <rFont val="Calibri"/>
      </rPr>
      <t>?</t>
    </r>
  </si>
  <si>
    <t>Very very good</t>
  </si>
  <si>
    <t>Kejriwal 😂😂😂😂😂 abhi andar hi rehna hai</t>
  </si>
  <si>
    <t>Jab logun nay vote hi nahi diya Indi ko, woh kyase jeeten gai</t>
  </si>
  <si>
    <t>haarne waali party ko adhik dikhakar media ko kya fayda....  kal result aayega to nishchit hi evm ka vidhwa bilap karne ka space bannane  ke liye nautanki kar raha hai</t>
  </si>
  <si>
    <t>Waah bhaiii🤣🤣 Telengana Delhi Punjab mei tum jeeto toh Democracy jeeti aur Jhaa haar jaoo toh EVM hack 🤡🤣🤣🤣🤣🤣🤣🤣🤣🤣🤣🤣waaahhh bhaii waahhh</t>
  </si>
  <si>
    <r>
      <rPr>
        <sz val="11"/>
        <color rgb="FF000000"/>
        <rFont val="Linux Libertine G"/>
      </rPr>
      <t xml:space="preserve">रवीश </t>
    </r>
    <r>
      <rPr>
        <sz val="11"/>
        <color rgb="FF000000"/>
        <rFont val="Calibri"/>
      </rPr>
      <t xml:space="preserve">anti Modi </t>
    </r>
    <r>
      <rPr>
        <sz val="11"/>
        <color rgb="FF000000"/>
        <rFont val="Linux Libertine G"/>
      </rPr>
      <t>बनते बनते देशद्रोही बन गया है</t>
    </r>
    <r>
      <rPr>
        <sz val="11"/>
        <color rgb="FF000000"/>
        <rFont val="Calibri"/>
      </rPr>
      <t>.</t>
    </r>
  </si>
  <si>
    <t>Aana h BJP ko kl tkk mn ko tassali de do</t>
  </si>
  <si>
    <t>भाई जान को। ववासिर हो गयी है ईलाज करा</t>
  </si>
  <si>
    <r>
      <rPr>
        <sz val="11"/>
        <color rgb="FF000000"/>
        <rFont val="Calibri"/>
      </rPr>
      <t xml:space="preserve">Exit poll bhanda phod </t>
    </r>
    <r>
      <rPr>
        <sz val="11"/>
        <color rgb="FF000000"/>
        <rFont val="Linux Libertine G"/>
      </rPr>
      <t>जबरदस्त</t>
    </r>
  </si>
  <si>
    <t>Maza ata hai ye rote hue admi ko dekh kar</t>
  </si>
  <si>
    <t>Waah re dogla kumar😂😂</t>
  </si>
  <si>
    <t>Sp@@n....</t>
  </si>
  <si>
    <t>Haar kar jeethne wale bazighar. Har baar harne wala ko Rubbish kumar😂😂😂</t>
  </si>
  <si>
    <t>Koi agar pagal hai to koi bhi hospital me pagal hi nikle ga ya  sahi bhi.</t>
  </si>
  <si>
    <t>Sb Modi ke hi naam se bikta h</t>
  </si>
  <si>
    <t>Joker journalist of youtube University 😂😂😂</t>
  </si>
  <si>
    <t>Chamcha media . Rahul gandhi khud se letter nahi sakta</t>
  </si>
  <si>
    <t>Namo again..</t>
  </si>
  <si>
    <t>Ye kutte modi modi bhaukte marr jayege udhar bjp next 50 yrs ke liye ready ho rahi hai 😂</t>
  </si>
  <si>
    <t>Sab farji hain exit polls. Bjp is a cheater</t>
  </si>
  <si>
    <t>Janta pareshaan h Or fir bhi inko janta jeeta rahi h toh aisa lag raha jaise BJP ke parmatma ne shayad janta ki awaz ko hamesha ke liye band kar diya</t>
  </si>
  <si>
    <t>Abki baar 400paar</t>
  </si>
  <si>
    <r>
      <rPr>
        <sz val="11"/>
        <color rgb="FF000000"/>
        <rFont val="Linux Libertine G"/>
      </rPr>
      <t>ईवीएम अभी भी प्रेग्नेंट है</t>
    </r>
    <r>
      <rPr>
        <sz val="11"/>
        <color rgb="FF000000"/>
        <rFont val="Calibri"/>
      </rPr>
      <t xml:space="preserve">, </t>
    </r>
    <r>
      <rPr>
        <sz val="11"/>
        <color rgb="FF000000"/>
        <rFont val="Linux Libertine G"/>
      </rPr>
      <t>ऑपरेशन होगा तो बीजो बाहर आ जाएगा 
 यदि यह सामान्य रहा तो कांग्रेस की सरकार बनेगी</t>
    </r>
  </si>
  <si>
    <t>India alliance will get exactly 288 seats</t>
  </si>
  <si>
    <t>आयेगा तो  मोदी ही चाहे कोई कुछ भी कहे😝</t>
  </si>
  <si>
    <r>
      <rPr>
        <sz val="11"/>
        <color rgb="FF000000"/>
        <rFont val="Calibri"/>
      </rPr>
      <t xml:space="preserve">😂😂😂😂😂😂
</t>
    </r>
    <r>
      <rPr>
        <sz val="11"/>
        <color rgb="FF000000"/>
        <rFont val="Linux Libertine G"/>
      </rPr>
      <t xml:space="preserve">गोबर मीडिया यह बात मने राजी नहीं है कि मोदी तीसरी बार प्रधानमंत्री कैसे बनने जा रहा है </t>
    </r>
    <r>
      <rPr>
        <sz val="11"/>
        <color rgb="FF000000"/>
        <rFont val="Calibri"/>
      </rPr>
      <t xml:space="preserve">l
</t>
    </r>
    <r>
      <rPr>
        <sz val="11"/>
        <color rgb="FF000000"/>
        <rFont val="Linux Libertine G"/>
      </rPr>
      <t xml:space="preserve">भाई घर से निकला करो </t>
    </r>
    <r>
      <rPr>
        <sz val="11"/>
        <color rgb="FF000000"/>
        <rFont val="Calibri"/>
      </rPr>
      <t>l</t>
    </r>
  </si>
  <si>
    <t>Mohbbat ki dukan jitegi❤😂😂😅😮</t>
  </si>
  <si>
    <t>Ayega to tera bap hi ✌️🤣</t>
  </si>
  <si>
    <t>Mujhe lagta tha ke ye Sudher gya, magar nahi sudhra</t>
  </si>
  <si>
    <t>Very good 💯</t>
  </si>
  <si>
    <r>
      <rPr>
        <sz val="11"/>
        <color rgb="FF000000"/>
        <rFont val="Linux Libertine G"/>
      </rPr>
      <t xml:space="preserve">विपक्ष का युवा नेता लगभग </t>
    </r>
    <r>
      <rPr>
        <sz val="11"/>
        <color rgb="FF000000"/>
        <rFont val="Calibri"/>
      </rPr>
      <t xml:space="preserve">60 </t>
    </r>
    <r>
      <rPr>
        <sz val="11"/>
        <color rgb="FF000000"/>
        <rFont val="Linux Libertine G"/>
      </rPr>
      <t>साल का है😂</t>
    </r>
  </si>
  <si>
    <t>Bhajpa.chor.hae</t>
  </si>
  <si>
    <t>Tera kya hoga ravis  bjp 400par</t>
  </si>
  <si>
    <t>Nirash nahi huna evm me ko dikkat nahi hai filhal ye bjp wale hawa me lete hain wahi ye kar rahe hain</t>
  </si>
  <si>
    <t>In rajasthan 33/25 seat BJP 😂</t>
  </si>
  <si>
    <t>Kal tak to ruk ja bachhee 😂😂</t>
  </si>
  <si>
    <t>Kal se evm ka rona phir se suru 😂😂</t>
  </si>
  <si>
    <t>Rabish ji aapna soche aap</t>
  </si>
  <si>
    <t>Tum logo ki jab jeet hoti hai tab evm theek hai.</t>
  </si>
  <si>
    <t>Modi pol bolo ya kuchh bhi bolo kl jab natije aa jayenge tb kya naam rkhoge soch lo</t>
  </si>
  <si>
    <t>Kal 2 baje ke bad evm ka rona rone wale logo ka karikram tayar hai 😂😂😂😂😂😂😂😂</t>
  </si>
  <si>
    <t>Anklesh yadav to mulla sahab hai</t>
  </si>
  <si>
    <t>भटकती निराश आत्मा। रविश</t>
  </si>
  <si>
    <t>kal kya video banaoge uncle?</t>
  </si>
  <si>
    <t>Aap v to manovagiyanik khel khel rhe hai</t>
  </si>
  <si>
    <t>Kal dekh lena aa rhi hai bjp</t>
  </si>
  <si>
    <t>Congress mukt bharat...pappu will leave for italy</t>
  </si>
  <si>
    <t>Godi media ki gaand faad pelai hui is video ke through 
Only #RAHULGANDHI 🤏😎🤚❤️🔥</t>
  </si>
  <si>
    <t>This FAKE  EXIT POLL by the GODI MEDIA is to register that the y are winning , and behind the door they arehand in gloves with Election Commissioner to play fraud in exagerated  voting numbers ..............@rahulgandhi be VIGILANT !</t>
  </si>
  <si>
    <t>kal tera kya hoga mamu 😂</t>
  </si>
  <si>
    <t>kal dill khol ke roo  😭😭😭😭😭😭 lena .</t>
  </si>
  <si>
    <t>Jab tak laathi na pade courting place chodna nahi.</t>
  </si>
  <si>
    <t>Rahul Gandhi Pradhan mantri</t>
  </si>
  <si>
    <r>
      <rPr>
        <sz val="11"/>
        <color rgb="FF000000"/>
        <rFont val="Linux Libertine G"/>
      </rPr>
      <t>लोग कहते हैं ईवीएम प्रेगनेंट है</t>
    </r>
    <r>
      <rPr>
        <sz val="11"/>
        <color rgb="FF000000"/>
        <rFont val="Calibri"/>
      </rPr>
      <t xml:space="preserve">, </t>
    </r>
    <r>
      <rPr>
        <sz val="11"/>
        <color rgb="FF000000"/>
        <rFont val="Linux Libertine G"/>
      </rPr>
      <t>सामान्य डिलिवरी हुई तो कांग्रेस</t>
    </r>
    <r>
      <rPr>
        <sz val="11"/>
        <color rgb="FF000000"/>
        <rFont val="Calibri"/>
      </rPr>
      <t xml:space="preserve">, </t>
    </r>
    <r>
      <rPr>
        <sz val="11"/>
        <color rgb="FF000000"/>
        <rFont val="Linux Libertine G"/>
      </rPr>
      <t>ऑपरेशन हुआ तो बीजेपी।
जय भीम जय मूल निवासी जय भारत जय संविधान जय जोहार।</t>
    </r>
  </si>
  <si>
    <t>Bjp jeetne ke bad ye congressi media waley agle 5 sal ke kaisa apni chati peetna hay wo soch soch kar 2 se 4 mar jayanke</t>
  </si>
  <si>
    <t>Burnol for ravish aur unke bachhe 😂😂😂</t>
  </si>
  <si>
    <t>Kal tumhara face dekhne me mazaa ayega</t>
  </si>
  <si>
    <r>
      <rPr>
        <sz val="11"/>
        <color rgb="FF000000"/>
        <rFont val="Linux Libertine G"/>
      </rPr>
      <t xml:space="preserve">पेड़ लगाओ देश बचाओ खुदको को बचाओ 🌳🌳 </t>
    </r>
    <r>
      <rPr>
        <sz val="11"/>
        <color rgb="FF000000"/>
        <rFont val="Calibri"/>
      </rPr>
      <t>jai Hind Jai Bharat</t>
    </r>
  </si>
  <si>
    <t>59 million nahi 594 Millions view's hai uspe ! 295 song pe</t>
  </si>
  <si>
    <t>Supreme Court jao evm ke baare me complaint karo tab pata chale ga.</t>
  </si>
  <si>
    <r>
      <rPr>
        <sz val="11"/>
        <color rgb="FF000000"/>
        <rFont val="Calibri"/>
      </rPr>
      <t xml:space="preserve">Indi </t>
    </r>
    <r>
      <rPr>
        <sz val="11"/>
        <color rgb="FF000000"/>
        <rFont val="Linux Libertine G"/>
      </rPr>
      <t xml:space="preserve">गठबंधन वालो </t>
    </r>
    <r>
      <rPr>
        <sz val="11"/>
        <color rgb="FF000000"/>
        <rFont val="Calibri"/>
      </rPr>
      <t xml:space="preserve">4 June </t>
    </r>
    <r>
      <rPr>
        <sz val="11"/>
        <color rgb="FF000000"/>
        <rFont val="Linux Libertine G"/>
      </rPr>
      <t xml:space="preserve">को </t>
    </r>
    <r>
      <rPr>
        <sz val="11"/>
        <color rgb="FF000000"/>
        <rFont val="Calibri"/>
      </rPr>
      <t xml:space="preserve">burnol </t>
    </r>
    <r>
      <rPr>
        <sz val="11"/>
        <color rgb="FF000000"/>
        <rFont val="Linux Libertine G"/>
      </rPr>
      <t xml:space="preserve">अपने पास जरूर रख लेना जरूरत पड़ने वाली है कल तुम्हे 😂
मोदी </t>
    </r>
    <r>
      <rPr>
        <sz val="11"/>
        <color rgb="FF000000"/>
        <rFont val="Calibri"/>
      </rPr>
      <t xml:space="preserve">4 june 400 </t>
    </r>
    <r>
      <rPr>
        <sz val="11"/>
        <color rgb="FF000000"/>
        <rFont val="Linux Libertine G"/>
      </rPr>
      <t>पार💪</t>
    </r>
  </si>
  <si>
    <t>Exit poll fake..😮</t>
  </si>
  <si>
    <r>
      <rPr>
        <sz val="11"/>
        <color rgb="FF000000"/>
        <rFont val="Calibri"/>
      </rPr>
      <t xml:space="preserve">Exit poll </t>
    </r>
    <r>
      <rPr>
        <sz val="11"/>
        <color rgb="FF000000"/>
        <rFont val="Linux Libertine G"/>
      </rPr>
      <t xml:space="preserve">गोदी मीडिया के गलत है बीजेपी </t>
    </r>
    <r>
      <rPr>
        <sz val="11"/>
        <color rgb="FF000000"/>
        <rFont val="Calibri"/>
      </rPr>
      <t>400</t>
    </r>
    <r>
      <rPr>
        <sz val="11"/>
        <color rgb="FF000000"/>
        <rFont val="Linux Libertine G"/>
      </rPr>
      <t xml:space="preserve">पार के नारे क्या लगाए उनके चम्मचे </t>
    </r>
    <r>
      <rPr>
        <sz val="11"/>
        <color rgb="FF000000"/>
        <rFont val="Calibri"/>
      </rPr>
      <t>400</t>
    </r>
    <r>
      <rPr>
        <sz val="11"/>
        <color rgb="FF000000"/>
        <rFont val="Linux Libertine G"/>
      </rPr>
      <t>पार करा रहे 😅</t>
    </r>
  </si>
  <si>
    <t>Khisiani Billi khamba nochte hue..</t>
  </si>
  <si>
    <t>Ravisuddin 😊</t>
  </si>
  <si>
    <r>
      <rPr>
        <sz val="11"/>
        <color rgb="FF000000"/>
        <rFont val="Linux Libertine G"/>
      </rPr>
      <t>बेचारा चम्मचा</t>
    </r>
    <r>
      <rPr>
        <sz val="11"/>
        <color rgb="FF000000"/>
        <rFont val="Calibri"/>
      </rPr>
      <t xml:space="preserve">, </t>
    </r>
    <r>
      <rPr>
        <sz val="11"/>
        <color rgb="FF000000"/>
        <rFont val="Linux Libertine G"/>
      </rPr>
      <t>राहुल के गुण गाते गाते थकता नहीं</t>
    </r>
    <r>
      <rPr>
        <sz val="11"/>
        <color rgb="FF000000"/>
        <rFont val="Calibri"/>
      </rPr>
      <t xml:space="preserve">, 
</t>
    </r>
    <r>
      <rPr>
        <sz val="11"/>
        <color rgb="FF000000"/>
        <rFont val="Linux Libertine G"/>
      </rPr>
      <t>अब देखिए एक मंदबुद्धि को अपना सर्वेसर्वा मानने वालों की बौद्धिक क्षमता का स्तर समझ सकते हैं</t>
    </r>
    <r>
      <rPr>
        <sz val="11"/>
        <color rgb="FF000000"/>
        <rFont val="Calibri"/>
      </rPr>
      <t xml:space="preserve">,
</t>
    </r>
    <r>
      <rPr>
        <sz val="11"/>
        <color rgb="FF000000"/>
        <rFont val="Linux Libertine G"/>
      </rPr>
      <t>छोड़िए कल की बातें</t>
    </r>
    <r>
      <rPr>
        <sz val="11"/>
        <color rgb="FF000000"/>
        <rFont val="Calibri"/>
      </rPr>
      <t>...😅😅</t>
    </r>
  </si>
  <si>
    <t>4aveesbhaizindabad</t>
  </si>
  <si>
    <t>Insaallah ❤❤❤ Rahul Gandhi jityga ❤❤❤ Hindustan jindabad</t>
  </si>
  <si>
    <t>Kuch bhi bolke pese kamana easy hai facts pe bolne ke liy mu khula hona chahiye</t>
  </si>
  <si>
    <t>Aap to jal Rahi hai janaab 😂❤</t>
  </si>
  <si>
    <t>Mujhe rabbish ji bahut acchey lagtey hai khas kar ke BJP ki jeet ke baaf😅😅😅😅</t>
  </si>
  <si>
    <t>गुरुग्राम लोकसभा में कांग्रेस हार रही है राज बब्बर</t>
  </si>
  <si>
    <t>सारे के सारे चोरों के खानदान एक होकर मुगेरीलाल के हसीन सपने देख रहे हैं कल वह सपना टूट जाएगा😂😂😂😂😂😂😂😂😂</t>
  </si>
  <si>
    <t>Rona dhona band karke agar ground pe mehnat Kiya hota toh Aaj exit poll tumhara hak mein hota 😢😂</t>
  </si>
  <si>
    <t>Nani house ki tayari😂😂</t>
  </si>
  <si>
    <t>Congress ka dalal</t>
  </si>
  <si>
    <t>Koi bolta hai godi media or kuch hai dalal media dono kam ek hi karte hai😂😂😂</t>
  </si>
  <si>
    <t>आपकी बुद्धि घास चरने चली गई है आप और आप के नेता पागल हो चुके है भारत और भारत का वोटर बदल चुका है</t>
  </si>
  <si>
    <r>
      <rPr>
        <sz val="11"/>
        <color rgb="FF000000"/>
        <rFont val="Linux Libertine G"/>
      </rPr>
      <t>आपके चेहरे से साफ झलक रहा है</t>
    </r>
    <r>
      <rPr>
        <sz val="11"/>
        <color rgb="FF000000"/>
        <rFont val="Calibri"/>
      </rPr>
      <t xml:space="preserve">, </t>
    </r>
    <r>
      <rPr>
        <sz val="11"/>
        <color rgb="FF000000"/>
        <rFont val="Linux Libertine G"/>
      </rPr>
      <t>अबकी बार चार सौ पार😂</t>
    </r>
  </si>
  <si>
    <t>Kitne log INDI AĹAINCE tumhe Gaali dete hain desh mein tumhe pata nahi.</t>
  </si>
  <si>
    <t>😂😂😂😂😂🤣🤣 🤣 
Tumhare bhashan se lagata hai ki tum pappu ke bahut bade chamache ho
Ise kaun sa midea kahoge  chamacho</t>
  </si>
  <si>
    <t>Ye sb Bharat ke Dushman hai Aise hi logo ki wajah se Dusre logo ka Brain wash hota hai Negative log hai log
Ravish Mahajan ka kuch ni ho skta</t>
  </si>
  <si>
    <t>Dalao ka randi rona chalu ho gya 😅😅</t>
  </si>
  <si>
    <t>Ye pehle hi mahol b.j.p ka bna rahe hai..godi midan wale..</t>
  </si>
  <si>
    <t>People making fun of exit poll in the comments section but they will get a thunder bolt on 4th june. 😂😂😂😂</t>
  </si>
  <si>
    <t>वह सर क्या शब्द बोला अपने मनोवैज्ञानिक हमला😅😂😂</t>
  </si>
  <si>
    <t>Tum Congress ka number ek chumcha hai, tumhare jaise logo ke Karan congress barbad ho Gaya hai</t>
  </si>
  <si>
    <t>HMME CHAI BECHNE WALA NHI EK EDUCATED PM CHAHIYE</t>
  </si>
  <si>
    <t>Love India</t>
  </si>
  <si>
    <t>यहां तो पूरी टोली चमचों की है 😂😂😂</t>
  </si>
  <si>
    <r>
      <rPr>
        <sz val="11"/>
        <color rgb="FF000000"/>
        <rFont val="Linux Libertine G"/>
      </rPr>
      <t>यह सब एक दूसरे पर आरोप लगाने वाले</t>
    </r>
    <r>
      <rPr>
        <sz val="11"/>
        <color rgb="FF000000"/>
        <rFont val="Calibri"/>
      </rPr>
      <t xml:space="preserve">, </t>
    </r>
    <r>
      <rPr>
        <sz val="11"/>
        <color rgb="FF000000"/>
        <rFont val="Linux Libertine G"/>
      </rPr>
      <t>आज अपने अपने बचने को साथ हो लिए हैं। जनता जाग गई है। इस लिए देश को बचाना है मोदी जी को लए है।</t>
    </r>
  </si>
  <si>
    <t>एवं बचाओ बीजेपीहटाओ</t>
  </si>
  <si>
    <t>Aap buhat laambi video maat banao 10 ya 15 minut ka banao</t>
  </si>
  <si>
    <t>Sahi me video accha hote hai… jab muje comedy and funny video chahiye to me tera hi channel dekh leta hu🤣🤣🤣🤣🤣🤣🤣🤣🤣🤣🤣🤣🤣</t>
  </si>
  <si>
    <t>Piddi Media King: Rabish Kumar,,,
Naya topic tere liye: EVM &amp; Election Commission,,,,Shuru se lekar end tak...tumhari strategy Sirf Jhoot Sirf Jhoot, kuch toh sharam kar Anti Natio*alist. Because of Modi tum sab ho nahi toh ab tak ilaaz ho chuka hota.</t>
  </si>
  <si>
    <t>Wah rubbish kumar😅</t>
  </si>
  <si>
    <t>Esa bahane school me karte the fail hone par or ab ye evm fake ,exit poll fake</t>
  </si>
  <si>
    <t>Abhi se randi Rona chalu ho gaya😂</t>
  </si>
  <si>
    <t>Acha</t>
  </si>
  <si>
    <t>I hope Rahul Comes in power and give justice to Siddhu Moosewala atleast since he has talked about his song. which BJP govt failed to deliver</t>
  </si>
  <si>
    <t>Mr Ravish is supreem court</t>
  </si>
  <si>
    <t>❤🌹🇮🇳💕👍</t>
  </si>
  <si>
    <t>pahele hi randi rona ki taiyari ho rahi hai</t>
  </si>
  <si>
    <t>यह तो पत्र सोपना बीजेपी पे दबाओ बनाना है। जनता जानती है बीजेपी बहुत आगे जा चुकी है।२०२९ तक तो अब कांग्रेस नही आ पा रही हैं। २९में योगी जी नेक्सट पीएम होंगे।</t>
  </si>
  <si>
    <r>
      <rPr>
        <sz val="11"/>
        <color rgb="FF000000"/>
        <rFont val="Linux Libertine G"/>
      </rPr>
      <t>कोई दवाई असर नहीं कर रही है रवीश जी आप पर।
मुझे आपको लेकर चिंता होती है</t>
    </r>
    <r>
      <rPr>
        <sz val="11"/>
        <color rgb="FF000000"/>
        <rFont val="Calibri"/>
      </rPr>
      <t>!!</t>
    </r>
  </si>
  <si>
    <t>Congratulations sir 2 saal pure ho gye ❤❤❤</t>
  </si>
  <si>
    <r>
      <rPr>
        <sz val="11"/>
        <color rgb="FF000000"/>
        <rFont val="Calibri"/>
      </rPr>
      <t xml:space="preserve">4 </t>
    </r>
    <r>
      <rPr>
        <sz val="11"/>
        <color rgb="FF000000"/>
        <rFont val="Linux Libertine G"/>
      </rPr>
      <t>जून के बाद रवीश कुमार फिर रोएगा</t>
    </r>
  </si>
  <si>
    <t>WB TMC 32</t>
  </si>
  <si>
    <t>Mr Ravish godi media noti boy</t>
  </si>
  <si>
    <t>Rahul gandhi : As per Rabish kumar Yuva neta , but how ?😮</t>
  </si>
  <si>
    <t>अनध भक्तों कांग्रेस डूब गई है मातम मनाओ</t>
  </si>
  <si>
    <t>Helo Mr Ravish how are you</t>
  </si>
  <si>
    <t>Exit poll Ki Kya jarurat h results dijiye poll ke aad me janta ko gumrah kr rhe bh</t>
  </si>
  <si>
    <t>Wait for tommorrow ravish ji</t>
  </si>
  <si>
    <t>Kal gand fat jayegi teri 😅😅😅😂😂</t>
  </si>
  <si>
    <t>Papu of digits media Mr. Rubish Kumar</t>
  </si>
  <si>
    <t>ye papu aur liquor scammer firse rone lag gae... aur fir 4 tarik ke baad EVM ko galat bataenge...Roz ka rona..</t>
  </si>
  <si>
    <t>Rabish ru congress ka chamcha he</t>
  </si>
  <si>
    <t>😂😂😂😂😂exit poll se dar lgrha kya 😂😂😂😂</t>
  </si>
  <si>
    <r>
      <rPr>
        <sz val="11"/>
        <color rgb="FF000000"/>
        <rFont val="Linux Libertine G"/>
      </rPr>
      <t>रबीश जी</t>
    </r>
    <r>
      <rPr>
        <sz val="11"/>
        <color rgb="FF000000"/>
        <rFont val="Calibri"/>
      </rPr>
      <t xml:space="preserve">, </t>
    </r>
    <r>
      <rPr>
        <sz val="11"/>
        <color rgb="FF000000"/>
        <rFont val="Linux Libertine G"/>
      </rPr>
      <t>आप की भी मजबूरी है क्या जो सही आकलन नही दिखा रहे है। कांग्रेस ने आज तक क्या किया है। क्या सता इनकी बपौती है। मोदी जी बढ़िया काम कर रहे हैं।</t>
    </r>
  </si>
  <si>
    <t>रेबीज कुमार तेरे जैसे दलाल पत्रकार का हाल बहुत बुरा होगा बरनोल पास मे रख ले</t>
  </si>
  <si>
    <t>Ye godi midan sahi me modi ki bhede hi hai</t>
  </si>
  <si>
    <t>In Simple Word.....Iski jal gayi hain😂😂😂😂😂😂</t>
  </si>
  <si>
    <t>Sir live rhna kl mujhe aapka face dekhna hai 🤣🤣🤣</t>
  </si>
  <si>
    <t>Modi agar jeeta to..janta ko sarkaar gira deni chahiye</t>
  </si>
  <si>
    <t>Aayega to modi he ..... Abki bar fir modi sarkar ❤</t>
  </si>
  <si>
    <t>Modi itna ghamand ka bol mat bol</t>
  </si>
  <si>
    <t>If there is any fraud from bjp than what is the motive to conduct election modi godi</t>
  </si>
  <si>
    <t>Randi rona shuru 😂😂</t>
  </si>
  <si>
    <t>Evm...aur voot dalne ka tarika hi sahi nahi hai...bahot bhrashtachar hai bharat me</t>
  </si>
  <si>
    <t>Congress 💚✅</t>
  </si>
  <si>
    <t>Ravish sambhalo khud ko sambhalo 😂😂</t>
  </si>
  <si>
    <t>Tera khabhi time nehi ayega!! 
4tarikh ko evm ka rendi rona choro kr dega😃😄😁😁😄😃😀</t>
  </si>
  <si>
    <t>Ue exit poll fake hai yah janbujhkar Modi ko jyada vote dekhkar yah dikhana chahte Hain ki Modi jeet gaya hai aur jab sacchai hogi to Modi yah bhi kah sakta hai ki yah nakali hai yah janbujhkar dame dikha raha tha ki hamare dimag mein yah bitha sake ki Modi to jita pada hai</t>
  </si>
  <si>
    <t>Apka exit poll kaya Hai Ravis bhai</t>
  </si>
  <si>
    <t>Ravish sir,survey ki hisab se 70% votes india group ko mila hai.jaise 10 logo se pucha gaya tou 7 logo ne congress kaha.
Tou NDA possible hi nahi hai.agar cheating hui tou opposition ko chahiye k roadshow kare,yani chakka jam kare.public ko bhi road par nikal na padhega</t>
  </si>
  <si>
    <t>Exit poll se jitna tha to evm ka kya kam😮</t>
  </si>
  <si>
    <t>कजरी बाल तुमको जनता जान गई है। की तुम नोटकी बाज हो। बस अब सही जगह जेल में हैं।</t>
  </si>
  <si>
    <t>Tum sab congress supporters chootiye the chootiye ho or chootiye rahoge</t>
  </si>
  <si>
    <t>Agar congres  jeete to kya EVM hack ho sakta hai??? ..</t>
  </si>
  <si>
    <t>India gathbandhan  sarkar banayega</t>
  </si>
  <si>
    <t>मोदी मोदी मोदी ❤❤❤❤❤
जय  श्री रा म❤❤❤❤❤❤</t>
  </si>
  <si>
    <t>Ravish ji 4th June ke baat aur ek video le aana</t>
  </si>
  <si>
    <t>एसपी</t>
  </si>
  <si>
    <t>Chup kar bhai kal dekhenge</t>
  </si>
  <si>
    <r>
      <rPr>
        <sz val="11"/>
        <color rgb="FF000000"/>
        <rFont val="Linux Libertine G"/>
      </rPr>
      <t>रविश कुमार जी को कोंग्रेस की बाफ़ादारी के लिए राज्य सभा का सांसद बना दिया जाना चाहिए</t>
    </r>
    <r>
      <rPr>
        <sz val="11"/>
        <color rgb="FF000000"/>
        <rFont val="Calibri"/>
      </rPr>
      <t>.!</t>
    </r>
  </si>
  <si>
    <t>Yahan par saare BOT kyun dikh rahe hai , ek jaise comment kar rahe hai.. lagta hai kal chamche pagal ho jaenge jab result aayega</t>
  </si>
  <si>
    <t>Kal tak halla karenge.</t>
  </si>
  <si>
    <t>Modi government already confirmed 👍</t>
  </si>
  <si>
    <t>इंडिया</t>
  </si>
  <si>
    <t>झूठों का सरदार केजरीवाल</t>
  </si>
  <si>
    <t>Nice and thanks</t>
  </si>
  <si>
    <t>4june ko is video ke saare comments fir pdhunga 4june ko bhi bolne aana mu mt chipana 😂😂😂EVM ka rona mt Rona 😂😂😂😂😂</t>
  </si>
  <si>
    <t>सारे नेता अपनी बचत को एक है। की बीजेपी न आ जाए। पर जनता अब आपका हिसाब लेगी। सभी को जाना होगा बारी बारी जेल। यदि सही हो तो डरो नहीं। आने दो मोदी को।</t>
  </si>
  <si>
    <t>Har sarve Mai Rahul Gandhi age chal rhe hai jai Hind</t>
  </si>
  <si>
    <t>Ab ki baar Congress Sarkar jai Hind Jai Bharat</t>
  </si>
  <si>
    <t>Ravishji jabse aapne ndtv chorahamne wohchannel dekhna chhordiya</t>
  </si>
  <si>
    <t>😂😂😂 खिसियानी बिल्ली खंबा नोचे</t>
  </si>
  <si>
    <t>Agr government Bane to is fake media par lagam lagya jaye</t>
  </si>
  <si>
    <t>Gatarchap</t>
  </si>
  <si>
    <r>
      <rPr>
        <sz val="11"/>
        <color rgb="FF000000"/>
        <rFont val="Calibri"/>
      </rPr>
      <t xml:space="preserve">Evm </t>
    </r>
    <r>
      <rPr>
        <sz val="11"/>
        <color rgb="FF000000"/>
        <rFont val="Linux Libertine G"/>
      </rPr>
      <t>का खेला हो चुका है ।दलाल पत्तलचाट लोग जनता की मांइड सेट करने की भूमिका बना रहे हैं।</t>
    </r>
  </si>
  <si>
    <t>थोड़ी सी नैतिकता बची हो तो पत्रकारिता छोड़ दो
बायस्ड पत्रकारिता</t>
  </si>
  <si>
    <t>Rahul Gandhi dijarv... PM</t>
  </si>
  <si>
    <t>295 song pe 59 million nahi 594 million views hain</t>
  </si>
  <si>
    <t>Ro lo.......😂😅</t>
  </si>
  <si>
    <t>Ravish bhai ek bat btao.....!!!....Koi v prediction kis basis pe kiya jata hai....!?? AI se ya fir Ground pe utar kr....!??</t>
  </si>
  <si>
    <t>Beta aega to modi hi</t>
  </si>
  <si>
    <t>Godi media bjp ka dalal hai</t>
  </si>
  <si>
    <t>Aayega to modi hi 😂</t>
  </si>
  <si>
    <t>कांग्रेस अगर जीत रही है तो लड्डू क्यों नहीं बनवा रहीजबकि बीजेपी तो लड्डू बनवा रही है</t>
  </si>
  <si>
    <t>False diolog by Arabind Kejriwal</t>
  </si>
  <si>
    <t>Revis kumar jii rona nhi h😢</t>
  </si>
  <si>
    <t>gjb bhai dusre ko godi media bolte ho aur khud ko unbiased..waah bhai</t>
  </si>
  <si>
    <t>Ravish tum 4 June ko kie kone mein chupoge
4 June ko video banana evm hack
Chu##ya😂😂😂😂</t>
  </si>
  <si>
    <r>
      <rPr>
        <sz val="11"/>
        <color rgb="FF000000"/>
        <rFont val="Linux Libertine G"/>
      </rPr>
      <t xml:space="preserve">रविश जी आप हताश नहीं होना
</t>
    </r>
    <r>
      <rPr>
        <sz val="11"/>
        <color rgb="FF000000"/>
        <rFont val="Calibri"/>
      </rPr>
      <t xml:space="preserve">Bjp ko 350+ </t>
    </r>
    <r>
      <rPr>
        <sz val="11"/>
        <color rgb="FF000000"/>
        <rFont val="Linux Libertine G"/>
      </rPr>
      <t>सीट मिल रहा है</t>
    </r>
    <r>
      <rPr>
        <sz val="11"/>
        <color rgb="FF000000"/>
        <rFont val="Calibri"/>
      </rPr>
      <t>,</t>
    </r>
    <r>
      <rPr>
        <sz val="11"/>
        <color rgb="FF000000"/>
        <rFont val="Linux Libertine G"/>
      </rPr>
      <t>आप मोदी को विपक्ष में ही बोल कर आपका चैनल चल रहा है।आप भी कम खेल नहीं खेलते है</t>
    </r>
  </si>
  <si>
    <t>Haryana me to sit 10 ha   anjan ka sb  16 to 19 sit   BJP sarkaar modi ji ko good🇮🇳 paeer  0000.00  ❌</t>
  </si>
  <si>
    <t>Pakistani reporter 😂</t>
  </si>
  <si>
    <t>2sal pure huye aap k chainl badhi ho🎉</t>
  </si>
  <si>
    <t>BJP is winning for Sure</t>
  </si>
  <si>
    <t>Sir 59 million nhi 590 million</t>
  </si>
  <si>
    <t>Favourite time every 5 years.. bring something new for this time’s meltdown. Tired of evm hack 😂😂😂🎉🎉🎉</t>
  </si>
  <si>
    <t>Anytime negative sahi hai kya?</t>
  </si>
  <si>
    <t>Exit poal Pisa de kar karvaya gaya hai</t>
  </si>
  <si>
    <r>
      <rPr>
        <sz val="11"/>
        <color rgb="FF000000"/>
        <rFont val="Calibri"/>
      </rPr>
      <t xml:space="preserve">frustrated </t>
    </r>
    <r>
      <rPr>
        <sz val="11"/>
        <color rgb="FF000000"/>
        <rFont val="Linux Libertine G"/>
      </rPr>
      <t>जमात</t>
    </r>
  </si>
  <si>
    <t>Abe o manovaigyanik 🐖 election ke baad iska ky fayda be suar</t>
  </si>
  <si>
    <t>Tera ilaj hoga...3.0 me don't worry</t>
  </si>
  <si>
    <t>Abhi se dre bethe ho😂</t>
  </si>
  <si>
    <r>
      <rPr>
        <sz val="11"/>
        <color rgb="FF000000"/>
        <rFont val="Calibri"/>
      </rPr>
      <t xml:space="preserve">Ravish </t>
    </r>
    <r>
      <rPr>
        <sz val="11"/>
        <color rgb="FF000000"/>
        <rFont val="Linux Libertine G"/>
      </rPr>
      <t xml:space="preserve">जी कभी तो देश हित की बात कर लिया करो। अभी तो आपको </t>
    </r>
    <r>
      <rPr>
        <sz val="11"/>
        <color rgb="FF000000"/>
        <rFont val="Calibri"/>
      </rPr>
      <t xml:space="preserve">EVM </t>
    </r>
    <r>
      <rPr>
        <sz val="11"/>
        <color rgb="FF000000"/>
        <rFont val="Linux Libertine G"/>
      </rPr>
      <t xml:space="preserve">का रोना भी तो करना है। जब कांग्रेस जीते तो पोल भी ठीक है और </t>
    </r>
    <r>
      <rPr>
        <sz val="11"/>
        <color rgb="FF000000"/>
        <rFont val="Calibri"/>
      </rPr>
      <t xml:space="preserve">EVM </t>
    </r>
    <r>
      <rPr>
        <sz val="11"/>
        <color rgb="FF000000"/>
        <rFont val="Linux Libertine G"/>
      </rPr>
      <t xml:space="preserve">भी </t>
    </r>
    <r>
      <rPr>
        <sz val="11"/>
        <color rgb="FF000000"/>
        <rFont val="Calibri"/>
      </rPr>
      <t xml:space="preserve">4 </t>
    </r>
    <r>
      <rPr>
        <sz val="11"/>
        <color rgb="FF000000"/>
        <rFont val="Linux Libertine G"/>
      </rPr>
      <t xml:space="preserve">जून के बाद </t>
    </r>
    <r>
      <rPr>
        <sz val="11"/>
        <color rgb="FF000000"/>
        <rFont val="Calibri"/>
      </rPr>
      <t xml:space="preserve">EVM </t>
    </r>
    <r>
      <rPr>
        <sz val="11"/>
        <color rgb="FF000000"/>
        <rFont val="Linux Libertine G"/>
      </rPr>
      <t>का रोना भी करना है उसकी भी एक वीडियो बना दीजिए जय श्री राम 🙏🏻🙏🏻🚩🚩</t>
    </r>
  </si>
  <si>
    <t>BJP Ne Barbad Kardiya Hai BHARAT DESH Ko</t>
  </si>
  <si>
    <t>Chacha barnol le lo bhaw bhadne wala hai kal 😂😂</t>
  </si>
  <si>
    <r>
      <rPr>
        <sz val="11"/>
        <color rgb="FF000000"/>
        <rFont val="Linux Libertine G"/>
      </rPr>
      <t>ये रवीश तो पागल ही हो जाएगा।
मोदी से इतनी नफरत</t>
    </r>
    <r>
      <rPr>
        <sz val="11"/>
        <color rgb="FF000000"/>
        <rFont val="Calibri"/>
      </rPr>
      <t xml:space="preserve">? </t>
    </r>
    <r>
      <rPr>
        <sz val="11"/>
        <color rgb="FF000000"/>
        <rFont val="Linux Libertine G"/>
      </rPr>
      <t>बाप रे</t>
    </r>
    <r>
      <rPr>
        <sz val="11"/>
        <color rgb="FF000000"/>
        <rFont val="Calibri"/>
      </rPr>
      <t>!</t>
    </r>
  </si>
  <si>
    <t>295 seat 🤣🤣🤣🤣🤣🤣🤣</t>
  </si>
  <si>
    <t>4 June ko rone ka diwas hoga... Kis kis ko rona hai ready ho jao</t>
  </si>
  <si>
    <t>Exit poll nahi modi media poll hai</t>
  </si>
  <si>
    <t>गोदी मीडिया पर भरोसा नहीं करना चाहिए।</t>
  </si>
  <si>
    <t>4th June ko aata hu fir se idhar 😂😂 tab maza aayega.. 🚩🚩</t>
  </si>
  <si>
    <t>Modi media poll</t>
  </si>
  <si>
    <r>
      <rPr>
        <sz val="11"/>
        <color rgb="FF000000"/>
        <rFont val="Linux Libertine G"/>
      </rPr>
      <t xml:space="preserve">अबे चुतैया क्यों मरे जा रहे हो </t>
    </r>
    <r>
      <rPr>
        <sz val="11"/>
        <color rgb="FF000000"/>
        <rFont val="Calibri"/>
      </rPr>
      <t>4</t>
    </r>
    <r>
      <rPr>
        <sz val="11"/>
        <color rgb="FF000000"/>
        <rFont val="Linux Libertine G"/>
      </rPr>
      <t>तक रुक जा फिर</t>
    </r>
  </si>
  <si>
    <t>400 + BJP jai shree Ram</t>
  </si>
  <si>
    <t>start crying from tomorrow .. it should ve very loud</t>
  </si>
  <si>
    <t>Bjp jitegi</t>
  </si>
  <si>
    <t>Bechara kya kare</t>
  </si>
  <si>
    <t>फोकला गया राहुल</t>
  </si>
  <si>
    <t>❤ Ab rona dhona start ho gya😅😂😂</t>
  </si>
  <si>
    <t>Congress wala like karo</t>
  </si>
  <si>
    <t>Exit poll be like searching extraaa 2AB</t>
  </si>
  <si>
    <t>Faku reportar</t>
  </si>
  <si>
    <t>neem ka ptta kadwa hai ravish kumar bahdwa hai .....congressi chamcha desh drodhi bosdi wala ...370 hta di achi sadkein bani hein koi bomb blast nahi hota ..mafiyaon ko pela jaata hai ..rape kam hue hein ...chaad pe india ko pahucha diya naa jaane kya kya kaam hua ...desh videshon mein bharat ka naam sahi hua hai or kya chahiye chamcho badwon sale badwe sale choor</t>
  </si>
  <si>
    <t>G R D = Ravish Kumar</t>
  </si>
  <si>
    <r>
      <rPr>
        <sz val="11"/>
        <color rgb="FF000000"/>
        <rFont val="Linux Libertine G"/>
      </rPr>
      <t>लालू</t>
    </r>
    <r>
      <rPr>
        <sz val="11"/>
        <color rgb="FF000000"/>
        <rFont val="Calibri"/>
      </rPr>
      <t xml:space="preserve">,,, </t>
    </r>
    <r>
      <rPr>
        <sz val="11"/>
        <color rgb="FF000000"/>
        <rFont val="Linux Libertine G"/>
      </rPr>
      <t>का</t>
    </r>
    <r>
      <rPr>
        <sz val="11"/>
        <color rgb="FF000000"/>
        <rFont val="Calibri"/>
      </rPr>
      <t xml:space="preserve">,, , </t>
    </r>
    <r>
      <rPr>
        <sz val="11"/>
        <color rgb="FF000000"/>
        <rFont val="Linux Libertine G"/>
      </rPr>
      <t>जिन्न</t>
    </r>
    <r>
      <rPr>
        <sz val="11"/>
        <color rgb="FF000000"/>
        <rFont val="Calibri"/>
      </rPr>
      <t xml:space="preserve">,,,, </t>
    </r>
    <r>
      <rPr>
        <sz val="11"/>
        <color rgb="FF000000"/>
        <rFont val="Linux Libertine G"/>
      </rPr>
      <t>पैदा</t>
    </r>
    <r>
      <rPr>
        <sz val="11"/>
        <color rgb="FF000000"/>
        <rFont val="Calibri"/>
      </rPr>
      <t xml:space="preserve">,,, </t>
    </r>
    <r>
      <rPr>
        <sz val="11"/>
        <color rgb="FF000000"/>
        <rFont val="Linux Libertine G"/>
      </rPr>
      <t>होगा का</t>
    </r>
    <r>
      <rPr>
        <sz val="11"/>
        <color rgb="FF000000"/>
        <rFont val="Calibri"/>
      </rPr>
      <t xml:space="preserve">,,, </t>
    </r>
    <r>
      <rPr>
        <sz val="11"/>
        <color rgb="FF000000"/>
        <rFont val="Linux Libertine G"/>
      </rPr>
      <t>लालू यादव के</t>
    </r>
    <r>
      <rPr>
        <sz val="11"/>
        <color rgb="FF000000"/>
        <rFont val="Calibri"/>
      </rPr>
      <t xml:space="preserve">,,,, </t>
    </r>
    <r>
      <rPr>
        <sz val="11"/>
        <color rgb="FF000000"/>
        <rFont val="Linux Libertine G"/>
      </rPr>
      <t>समय</t>
    </r>
    <r>
      <rPr>
        <sz val="11"/>
        <color rgb="FF000000"/>
        <rFont val="Calibri"/>
      </rPr>
      <t xml:space="preserve">,,,, </t>
    </r>
    <r>
      <rPr>
        <sz val="11"/>
        <color rgb="FF000000"/>
        <rFont val="Linux Libertine G"/>
      </rPr>
      <t>राबड़ी देवी के</t>
    </r>
    <r>
      <rPr>
        <sz val="11"/>
        <color rgb="FF000000"/>
        <rFont val="Calibri"/>
      </rPr>
      <t xml:space="preserve">,,,, </t>
    </r>
    <r>
      <rPr>
        <sz val="11"/>
        <color rgb="FF000000"/>
        <rFont val="Linux Libertine G"/>
      </rPr>
      <t>सरकार के</t>
    </r>
    <r>
      <rPr>
        <sz val="11"/>
        <color rgb="FF000000"/>
        <rFont val="Calibri"/>
      </rPr>
      <t xml:space="preserve">,,, </t>
    </r>
    <r>
      <rPr>
        <sz val="11"/>
        <color rgb="FF000000"/>
        <rFont val="Linux Libertine G"/>
      </rPr>
      <t>समय</t>
    </r>
    <r>
      <rPr>
        <sz val="11"/>
        <color rgb="FF000000"/>
        <rFont val="Calibri"/>
      </rPr>
      <t xml:space="preserve">,,, </t>
    </r>
    <r>
      <rPr>
        <sz val="11"/>
        <color rgb="FF000000"/>
        <rFont val="Linux Libertine G"/>
      </rPr>
      <t>चुनाव में</t>
    </r>
    <r>
      <rPr>
        <sz val="11"/>
        <color rgb="FF000000"/>
        <rFont val="Calibri"/>
      </rPr>
      <t xml:space="preserve">,,, </t>
    </r>
    <r>
      <rPr>
        <sz val="11"/>
        <color rgb="FF000000"/>
        <rFont val="Linux Libertine G"/>
      </rPr>
      <t xml:space="preserve">लालू यादव कहते  </t>
    </r>
    <r>
      <rPr>
        <sz val="11"/>
        <color rgb="FF000000"/>
        <rFont val="Calibri"/>
      </rPr>
      <t xml:space="preserve">,, </t>
    </r>
    <r>
      <rPr>
        <sz val="11"/>
        <color rgb="FF000000"/>
        <rFont val="Linux Libertine G"/>
      </rPr>
      <t>बकसा</t>
    </r>
    <r>
      <rPr>
        <sz val="11"/>
        <color rgb="FF000000"/>
        <rFont val="Calibri"/>
      </rPr>
      <t xml:space="preserve">,,,, </t>
    </r>
    <r>
      <rPr>
        <sz val="11"/>
        <color rgb="FF000000"/>
        <rFont val="Linux Libertine G"/>
      </rPr>
      <t>खुलेगा</t>
    </r>
    <r>
      <rPr>
        <sz val="11"/>
        <color rgb="FF000000"/>
        <rFont val="Calibri"/>
      </rPr>
      <t>,,,,</t>
    </r>
    <r>
      <rPr>
        <sz val="11"/>
        <color rgb="FF000000"/>
        <rFont val="Linux Libertine G"/>
      </rPr>
      <t>जिन्न</t>
    </r>
    <r>
      <rPr>
        <sz val="11"/>
        <color rgb="FF000000"/>
        <rFont val="Calibri"/>
      </rPr>
      <t xml:space="preserve">,,,, </t>
    </r>
    <r>
      <rPr>
        <sz val="11"/>
        <color rgb="FF000000"/>
        <rFont val="Linux Libertine G"/>
      </rPr>
      <t>निकले गा</t>
    </r>
    <r>
      <rPr>
        <sz val="11"/>
        <color rgb="FF000000"/>
        <rFont val="Calibri"/>
      </rPr>
      <t xml:space="preserve">, , </t>
    </r>
    <r>
      <rPr>
        <sz val="11"/>
        <color rgb="FF000000"/>
        <rFont val="Linux Libertine G"/>
      </rPr>
      <t>कियो</t>
    </r>
    <r>
      <rPr>
        <sz val="11"/>
        <color rgb="FF000000"/>
        <rFont val="Calibri"/>
      </rPr>
      <t xml:space="preserve">,,,, </t>
    </r>
    <r>
      <rPr>
        <sz val="11"/>
        <color rgb="FF000000"/>
        <rFont val="Linux Libertine G"/>
      </rPr>
      <t>लालू यादव के</t>
    </r>
    <r>
      <rPr>
        <sz val="11"/>
        <color rgb="FF000000"/>
        <rFont val="Calibri"/>
      </rPr>
      <t xml:space="preserve">,,,,, </t>
    </r>
    <r>
      <rPr>
        <sz val="11"/>
        <color rgb="FF000000"/>
        <rFont val="Linux Libertine G"/>
      </rPr>
      <t>बेटा</t>
    </r>
    <r>
      <rPr>
        <sz val="11"/>
        <color rgb="FF000000"/>
        <rFont val="Calibri"/>
      </rPr>
      <t xml:space="preserve">,,,, </t>
    </r>
    <r>
      <rPr>
        <sz val="11"/>
        <color rgb="FF000000"/>
        <rFont val="Linux Libertine G"/>
      </rPr>
      <t>घबराहट में छट</t>
    </r>
    <r>
      <rPr>
        <sz val="11"/>
        <color rgb="FF000000"/>
        <rFont val="Calibri"/>
      </rPr>
      <t xml:space="preserve">,,, </t>
    </r>
    <r>
      <rPr>
        <sz val="11"/>
        <color rgb="FF000000"/>
        <rFont val="Linux Libertine G"/>
      </rPr>
      <t>पट</t>
    </r>
    <r>
      <rPr>
        <sz val="11"/>
        <color rgb="FF000000"/>
        <rFont val="Calibri"/>
      </rPr>
      <t xml:space="preserve">,,,, </t>
    </r>
    <r>
      <rPr>
        <sz val="11"/>
        <color rgb="FF000000"/>
        <rFont val="Linux Libertine G"/>
      </rPr>
      <t>छट</t>
    </r>
    <r>
      <rPr>
        <sz val="11"/>
        <color rgb="FF000000"/>
        <rFont val="Calibri"/>
      </rPr>
      <t xml:space="preserve">,,, </t>
    </r>
    <r>
      <rPr>
        <sz val="11"/>
        <color rgb="FF000000"/>
        <rFont val="Linux Libertine G"/>
      </rPr>
      <t>पट</t>
    </r>
    <r>
      <rPr>
        <sz val="11"/>
        <color rgb="FF000000"/>
        <rFont val="Calibri"/>
      </rPr>
      <t xml:space="preserve">,,, </t>
    </r>
    <r>
      <rPr>
        <sz val="11"/>
        <color rgb="FF000000"/>
        <rFont val="Linux Libertine G"/>
      </rPr>
      <t>छट पट</t>
    </r>
    <r>
      <rPr>
        <sz val="11"/>
        <color rgb="FF000000"/>
        <rFont val="Calibri"/>
      </rPr>
      <t xml:space="preserve">,,,,, </t>
    </r>
    <r>
      <rPr>
        <sz val="11"/>
        <color rgb="FF000000"/>
        <rFont val="Linux Libertine G"/>
      </rPr>
      <t>कररहा है</t>
    </r>
  </si>
  <si>
    <t>Congress bulldog ravish</t>
  </si>
  <si>
    <t>Is baar Koun jithega please bataye.</t>
  </si>
  <si>
    <t>Janta berojgari mahangai deserve karti hai</t>
  </si>
  <si>
    <t>Congress Dalal and chatukar ravish</t>
  </si>
  <si>
    <t>Ravisj Kumar to bechara sochta hoga kya kya nahi kia but koi fayda nh hua😂😂😂</t>
  </si>
  <si>
    <t>Are bhai sab galat h ..bs tu thik h itna dimak khrab krta h k sala phone tod de</t>
  </si>
  <si>
    <r>
      <rPr>
        <sz val="11"/>
        <color rgb="FF000000"/>
        <rFont val="Calibri"/>
      </rPr>
      <t xml:space="preserve">295 </t>
    </r>
    <r>
      <rPr>
        <sz val="11"/>
        <color rgb="FF000000"/>
        <rFont val="Linux Libertine G"/>
      </rPr>
      <t>से कम मिला इण्डिया गठबंधन को तो सड़क पर कांग्रेस आंदोलन करेगी</t>
    </r>
  </si>
  <si>
    <t>India alliance jeetega es baar</t>
  </si>
  <si>
    <t>Sir apne Aaj ke hi din is channel ko create Kiya tha</t>
  </si>
  <si>
    <t>Ab wo time chala gya Jo ki news room se ministry bata jata ho</t>
  </si>
  <si>
    <t>Useless post</t>
  </si>
  <si>
    <t>Mai aapko 5 June ko sunana chahata hu jab aap evm pe bahas karenge</t>
  </si>
  <si>
    <t>Waah re congress me dalle</t>
  </si>
  <si>
    <t>Kitna chamcha giri  kroge ravish ji kisi ek ka atleast sahi ka sahi or galat ka Galt bole</t>
  </si>
  <si>
    <t>Namaskar 😅 main raja ravish kumar, ab maja aayega bc 😂</t>
  </si>
  <si>
    <t>Well nd educated person</t>
  </si>
  <si>
    <t>Kejriwal sir saying right</t>
  </si>
  <si>
    <t>RAJA JI 4 JUNE SHYAM KO AAP BHI EVM PAR SAWAL UTHA DENGE KYA</t>
  </si>
  <si>
    <t>Congress jindabadh</t>
  </si>
  <si>
    <t>😮</t>
  </si>
  <si>
    <t>Ab italy mein bar mein  poll dance karne wali ki aulaad , indian media ko modi media bolegi 😂😂😂😂</t>
  </si>
  <si>
    <t>Ravishudin dalal patarkar ko sab jante h</t>
  </si>
  <si>
    <t>Ayog ke pass jo janlari hai uspe kya kiya hai</t>
  </si>
  <si>
    <t>Jhuthey=ravesh=tu=paterkarita=key=name=per=kalnk=h=jhuth=failana=Tera=Kam=h=tu=sirf=desh=drohe=congress=ka=dlal=h</t>
  </si>
  <si>
    <t>Kal miltaa hu tumse😂😂😂2014 se evm hack aur fix chl rha h😂😂😂</t>
  </si>
  <si>
    <t>Sara chamche yahi par comment kiye hai BJP zindabad tha hai rahega 💪💪💪💪</t>
  </si>
  <si>
    <t>Tum bhi vhi krvrahe ho , q nhi tum hi mang le rahe ho , 150 dm k number or share kriye us chij tbhi to logo ko yakeen hoga , v bhag kha gaya hi ab naam bataeye</t>
  </si>
  <si>
    <t>Aao   randeesh😂😂😂😂</t>
  </si>
  <si>
    <t>एग्जिट पोल नहीं मोदी पोले हा</t>
  </si>
  <si>
    <t>Tum .ccç..  ka kuch nhi ho sakta</t>
  </si>
  <si>
    <t>Tum bekar ho yar...</t>
  </si>
  <si>
    <t>भाई रवीश कुमार जी एक निशपक्षय पत्रकार हे</t>
  </si>
  <si>
    <t>We are always with neutral and intellectual media and Ravish Kumar ji.❤😂🎉.</t>
  </si>
  <si>
    <t>Hanji Ravish ji kya boll rahe ho ab😂😂😂😂</t>
  </si>
  <si>
    <t>Ravisudin is the dog of Rahul Gandhi who    bark for Rahul Gandhi</t>
  </si>
  <si>
    <t>Tera Bhai Jo balatkar kiya tha usko tune Kaise bachaya Re Dalal madrachod</t>
  </si>
  <si>
    <t>Jay Ram Ramesh to kl hi ....khaya hi , q nhi 150 dm k naam bataye , bata de Bhai ye sab bus faltu ki bat krte hi or gali khate hi</t>
  </si>
  <si>
    <t>अब सिर्फ यूट्यूब ही रविश कुमार की कमाई का जरिया है क्योंकि इनके पप्पू बा राहुल फिरोज खान गाँधी तो आने से रहे</t>
  </si>
  <si>
    <r>
      <rPr>
        <sz val="11"/>
        <color rgb="FF000000"/>
        <rFont val="Calibri"/>
      </rPr>
      <t xml:space="preserve">Yahi </t>
    </r>
    <r>
      <rPr>
        <sz val="11"/>
        <color rgb="FF000000"/>
        <rFont val="Linux Libertine G"/>
      </rPr>
      <t xml:space="preserve">बात </t>
    </r>
    <r>
      <rPr>
        <sz val="11"/>
        <color rgb="FF000000"/>
        <rFont val="Calibri"/>
      </rPr>
      <t>tum 2019</t>
    </r>
    <r>
      <rPr>
        <sz val="11"/>
        <color rgb="FF000000"/>
        <rFont val="Linux Libertine G"/>
      </rPr>
      <t xml:space="preserve">मे भी बोल रहे थे माधर चोद  अभी रंडी पुत्र आ जायेंगे </t>
    </r>
    <r>
      <rPr>
        <sz val="11"/>
        <color rgb="FF000000"/>
        <rFont val="Calibri"/>
      </rPr>
      <t xml:space="preserve">reply </t>
    </r>
    <r>
      <rPr>
        <sz val="11"/>
        <color rgb="FF000000"/>
        <rFont val="Linux Libertine G"/>
      </rPr>
      <t>करने 😄😄</t>
    </r>
  </si>
  <si>
    <r>
      <rPr>
        <sz val="11"/>
        <color rgb="FF000000"/>
        <rFont val="Linux Libertine G"/>
      </rPr>
      <t xml:space="preserve">रविश कुमार जैसे पत्रकार आज कल बेरोजगार हो गये है कल रिजल्ट आने वाला है रवीश जैसे गद्दार पत्रकार अपना </t>
    </r>
    <r>
      <rPr>
        <sz val="11"/>
        <color rgb="FF000000"/>
        <rFont val="Calibri"/>
      </rPr>
      <t xml:space="preserve">BP </t>
    </r>
    <r>
      <rPr>
        <sz val="11"/>
        <color rgb="FF000000"/>
        <rFont val="Linux Libertine G"/>
      </rPr>
      <t xml:space="preserve">डॉक्टर से चेक करवा लेना कही अकाल मौत न हो जाये </t>
    </r>
    <r>
      <rPr>
        <sz val="11"/>
        <color rgb="FF000000"/>
        <rFont val="Calibri"/>
      </rPr>
      <t xml:space="preserve">bjp </t>
    </r>
    <r>
      <rPr>
        <sz val="11"/>
        <color rgb="FF000000"/>
        <rFont val="Linux Libertine G"/>
      </rPr>
      <t>हीं आने वाली है कुत्ते भोकने से कुछ नहीं होगा</t>
    </r>
  </si>
  <si>
    <t>ये रविशुद्दीन  पागल हो गया  है</t>
  </si>
  <si>
    <t>Cnt ppl see how failure such chanels are n still watching</t>
  </si>
  <si>
    <t>Abe chutiyo Congress n netao ko kaise pata k 295 seat aayegi</t>
  </si>
  <si>
    <t>बेटा रवीश कुमार आज कुछ कुछ मोदी के लिएसकारात्मक बोल रहा है</t>
  </si>
  <si>
    <t>Khabees kumar</t>
  </si>
  <si>
    <t>पप्पू सेना रब्बीश कुमार😂😅😂</t>
  </si>
  <si>
    <t>Ha sahi bat hi vipaksh bhut sarif hi</t>
  </si>
  <si>
    <t>Y do we hv opinion pols n ecot polls on first place</t>
  </si>
  <si>
    <t>When they won in Karnataka, Tamil Nadu  and Telangana, the opposition hail that democracy has won.  However, as they are sore loosers,  they are crying that EVM's are being hacked without showing any proof. They have not responded to the open challenge by the  Election Commission to pro9ve their claims.  Instead they wanted  100% counting of EVM Pads - which the Supreme Court has not accepted and refused to entertain their claim for 100% counting.   All the ridiculous claims and arguments of these opposition are backed and supported in the social media and    you tube by comedians  like Ravish Kumar.   All will cry  together in chorus on 04.07.2024 after the votes are counted and BJP and Modiji return to power with thumping majority thrashing the opposition parties.  The entire country is rallying behind Modiji and only a miniscule portion of the public, the opposition parties and psuedo sickylars like Ravish Kumar in the crying gang.</t>
  </si>
  <si>
    <t>Poore video me kewal congress😅😂</t>
  </si>
  <si>
    <t>अब बेटा तूने कर भी नहीं सकते हो तुम्हारे को तो कर रोना ही रोना है भाग जाना स्टूडियोछोड़ के लोग ठोकेंगे</t>
  </si>
  <si>
    <t>Wah dongi wah</t>
  </si>
  <si>
    <r>
      <rPr>
        <sz val="11"/>
        <color rgb="FF000000"/>
        <rFont val="Calibri"/>
      </rPr>
      <t xml:space="preserve">Sir </t>
    </r>
    <r>
      <rPr>
        <sz val="11"/>
        <color rgb="FF000000"/>
        <rFont val="Linux Libertine G"/>
      </rPr>
      <t xml:space="preserve">मिर्जापुर में </t>
    </r>
    <r>
      <rPr>
        <sz val="11"/>
        <color rgb="FF000000"/>
        <rFont val="Calibri"/>
      </rPr>
      <t xml:space="preserve">1 </t>
    </r>
    <r>
      <rPr>
        <sz val="11"/>
        <color rgb="FF000000"/>
        <rFont val="Linux Libertine G"/>
      </rPr>
      <t xml:space="preserve">तारीख को अलग अलग जनपद से आए </t>
    </r>
    <r>
      <rPr>
        <sz val="11"/>
        <color rgb="FF000000"/>
        <rFont val="Calibri"/>
      </rPr>
      <t xml:space="preserve">13 </t>
    </r>
    <r>
      <rPr>
        <sz val="11"/>
        <color rgb="FF000000"/>
        <rFont val="Linux Libertine G"/>
      </rPr>
      <t>चुनाव कर्मी</t>
    </r>
    <r>
      <rPr>
        <sz val="11"/>
        <color rgb="FF000000"/>
        <rFont val="Calibri"/>
      </rPr>
      <t>/</t>
    </r>
    <r>
      <rPr>
        <sz val="11"/>
        <color rgb="FF000000"/>
        <rFont val="Linux Libertine G"/>
      </rPr>
      <t>पुलिसकर्मी चुनाव ड्यूटी में आए थे जिनकी लू लगने से मौत हो गई उसकी कोई भी न्यूज चैनल चर्चा नहीं किया अखिलेश यादव ने केवल ट्वीट किया था।</t>
    </r>
  </si>
  <si>
    <t>हारा हुआ जुआरी कुछ भी कर सकता है</t>
  </si>
  <si>
    <t>Congress party Zindabad 🙏</t>
  </si>
  <si>
    <t>Its all planed n planted everybody is working for dongi recently heared milk rate is increased ot was to be increased in april but kept on hold on dongis instructions</t>
  </si>
  <si>
    <t>❤️❤️❤️</t>
  </si>
  <si>
    <t>खिसियानी बिल्लीखंबा नोचे</t>
  </si>
  <si>
    <t>Rahul Gandhi Zindabaad 👍</t>
  </si>
  <si>
    <t>Papa ne war ruka diya per manipur, prejval n pulwama nahi aa gaya aa gaya dongi baba aa gaya shame on hindus who hear pur god is dongis bakt shame on us</t>
  </si>
  <si>
    <t>Modi Media Servey  All Faults.</t>
  </si>
  <si>
    <t>Rubbish kumar poll 😃😁😜</t>
  </si>
  <si>
    <t>💩 poppu rubbish</t>
  </si>
  <si>
    <t>Godi media atleast neutral rehne ki koshish krti hai 
Lekin tu to pura dalal hai 😂
Abe lodu 2014 mai jab chunav huye tab bhi modi jita tab to EC bjp ke hath mai nahi tha na</t>
  </si>
  <si>
    <t>Isssh harami ka muh 4 tarikh k bad keya hoga</t>
  </si>
  <si>
    <t>Bs gadbad h re baba😮</t>
  </si>
  <si>
    <t>Aap to NDTV jab they itne exit poll dekhe phir explain korte the abhi NDTV nei hain to sab farzi hain kyan hain aap , aap itni bari chor Mamta ko support korte hain aap aagar Bengal me rahte to samajh aaye jate ki Bengal ke log kitne khafa hain Mamta se main Bengal me hoon aapko kyan malum</t>
  </si>
  <si>
    <t>BJP spread hatred n division amongst different communities, religion, caste n between rich and poor.
CONGRESS spread LOVE n UNITY amongst different communities, religion n status❤</t>
  </si>
  <si>
    <t>रवीश कुमार जी इण्डिया गठबंधन को भारी बहुमत से सरकार बनाने जा रही हे</t>
  </si>
  <si>
    <t>*¢π°°tiya Modgli desh baich daala Adbani Bambani ko gareebon ko loot liya* 😢😢😢
*Balatkaari janta party ek 1 seat bhi jeet jaaye to desh ki maa bahen beti ki ijjat aur jindagi keliye danger hai, please koi bachaalo maa baheno ko Prajwal Revanma aur Balatkaari janta party se* 😢😢😢
*log keh rahe hai ab ki baar Balatkaari janta party ko chappal ki maar* !? 😂😂</t>
  </si>
  <si>
    <t>#aapkapilla....randi rona chalu....🐶</t>
  </si>
  <si>
    <t>Kl bhi vedio jarur banana 😂😂😂😂</t>
  </si>
  <si>
    <t>तुम अंधे हो चुके हो हरामखोर</t>
  </si>
  <si>
    <t>😂😂😂Bhut Preshaan ho Rabish bhai 😂😂😂 accha lga dekh kr 😂😂mai ider mja lene aaya thh 😂😂</t>
  </si>
  <si>
    <t>Ravish ji please apko kejtiwal main mat dikhao kiu ki yeh chor hai</t>
  </si>
  <si>
    <t>Sagarika Ghosh: Dar ka Mahaul 😅😅</t>
  </si>
  <si>
    <t>Ravish bhai Kab tak parde k upar h rahoge, ground pe utarkar reality pe kam karo</t>
  </si>
  <si>
    <t>Bjp Rss auto desh bhacho</t>
  </si>
  <si>
    <t>BJP aaye na aaye .....congress aaye na aaye ...
Sarkar koi bhi ho .. student / employment k baare me gr nhi socha to sarkar giregi ..aandolan hoga.
Jai Hind</t>
  </si>
  <si>
    <t>#sidhumoosewala</t>
  </si>
  <si>
    <t>#justiceforsidhumoosewala</t>
  </si>
  <si>
    <t>Exit Polls should be banned, because no one knows that Axis Bank and the other company might have either been fed with money or threatened to vote for the party</t>
  </si>
  <si>
    <t>BJP ka namak khai Hui lachar media toh BJP ko hi jitayi gi na...is chut jayenge magar jis din satta palat hoga tabh in sabka hisab liya jayega...time sabka aata hai Modi media walo...sudhar jao janta tumhe maf nahi karegi...</t>
  </si>
  <si>
    <t>Sidhu mose Wala❤</t>
  </si>
  <si>
    <t>Kitne vi vaauk le,aayga to modi hi</t>
  </si>
  <si>
    <t>Yae kejriwal bhi tharki hae. Congress kae saath mil gaya</t>
  </si>
  <si>
    <t>Sir 59 million nahi ,
594 million views he.</t>
  </si>
  <si>
    <t>पाच साल गाना सुना😂</t>
  </si>
  <si>
    <t>रवीश कुमार जी जब कोई आपकी कोई जाति और बिरादरी नहीं है तो संदेश खली की बोलाकरो</t>
  </si>
  <si>
    <t>400 par modi bas kuch hi time bacha he 😂Ab ki bar Vikahit India.</t>
  </si>
  <si>
    <t>Ravish bhau
. Kal muh chipakar bhagna mat</t>
  </si>
  <si>
    <t>Jai Shree Ram 🚩🚩🚩 BJP jindabad</t>
  </si>
  <si>
    <t>इंडिया जीत रही है</t>
  </si>
  <si>
    <t>❤❤❤❤🎉🎉🎉😮😮😮</t>
  </si>
  <si>
    <r>
      <rPr>
        <sz val="11"/>
        <color rgb="FF000000"/>
        <rFont val="Linux Libertine G"/>
      </rPr>
      <t>रवीश कुमार जी संदेश खाली पर भी कभी</t>
    </r>
    <r>
      <rPr>
        <sz val="11"/>
        <color rgb="FF000000"/>
        <rFont val="Calibri"/>
      </rPr>
      <t>-</t>
    </r>
    <r>
      <rPr>
        <sz val="11"/>
        <color rgb="FF000000"/>
        <rFont val="Linux Libertine G"/>
      </rPr>
      <t>कभी बोल दियाकरो</t>
    </r>
  </si>
  <si>
    <t>I guess NDA will win</t>
  </si>
  <si>
    <r>
      <rPr>
        <sz val="11"/>
        <color rgb="FF000000"/>
        <rFont val="Linux Libertine G"/>
      </rPr>
      <t>कहां कहां जाकर सिर झुकाओगे रे पत्रकार रवीश कुमार</t>
    </r>
    <r>
      <rPr>
        <sz val="11"/>
        <color rgb="FF000000"/>
        <rFont val="Calibri"/>
      </rPr>
      <t>?</t>
    </r>
  </si>
  <si>
    <t>Rotuli kumar , gattar chaap ...kal dekh lio or 5 saal congress ki chaat</t>
  </si>
  <si>
    <t>Hamare asa pass villages me sub logo ne Modi ko vote Diya ...gajb chutiya pah</t>
  </si>
  <si>
    <t>I M Molvi But I Love Ravish Kumar Sir I Hate Rubika Liyakat</t>
  </si>
  <si>
    <r>
      <rPr>
        <sz val="11"/>
        <color rgb="FF000000"/>
        <rFont val="Linux Libertine G"/>
      </rPr>
      <t>रविश की बोलती बंद हो गई</t>
    </r>
    <r>
      <rPr>
        <sz val="11"/>
        <color rgb="FF000000"/>
        <rFont val="Calibri"/>
      </rPr>
      <t>.. Exit poll dekhkar</t>
    </r>
  </si>
  <si>
    <t>💔💔</t>
  </si>
  <si>
    <t>जब सब चोर एक साथ हो तो समझ लीजिए
की मोदी ईमानदार हैं</t>
  </si>
  <si>
    <t>Rabies Kumar is like a wh0rė who didn’t get paid 😂😂😂</t>
  </si>
  <si>
    <t>What's stopping jihadi media from conducting their own exit poll??</t>
  </si>
  <si>
    <t>इंडिया की जीत है</t>
  </si>
  <si>
    <t>यह एग्जिट पोल बंद होने चाहिए यह ग़लत होते हैं</t>
  </si>
  <si>
    <r>
      <rPr>
        <sz val="11"/>
        <color rgb="FF000000"/>
        <rFont val="Linux Libertine G"/>
      </rPr>
      <t xml:space="preserve">दर्द साफ़ झलक रहा है </t>
    </r>
    <r>
      <rPr>
        <sz val="11"/>
        <color rgb="FF000000"/>
        <rFont val="Calibri"/>
      </rPr>
      <t xml:space="preserve">rabies </t>
    </r>
    <r>
      <rPr>
        <sz val="11"/>
        <color rgb="FF000000"/>
        <rFont val="Linux Libertine G"/>
      </rPr>
      <t>कुमार के बवासीर जैसे मुँह पर</t>
    </r>
    <r>
      <rPr>
        <sz val="11"/>
        <color rgb="FF000000"/>
        <rFont val="Calibri"/>
      </rPr>
      <t xml:space="preserve">.. exit poll </t>
    </r>
    <r>
      <rPr>
        <sz val="11"/>
        <color rgb="FF000000"/>
        <rFont val="Linux Libertine G"/>
      </rPr>
      <t>वाले कौन जात हैं नहीं पूछा</t>
    </r>
    <r>
      <rPr>
        <sz val="11"/>
        <color rgb="FF000000"/>
        <rFont val="Calibri"/>
      </rPr>
      <t>?</t>
    </r>
  </si>
  <si>
    <t>Modi trying to prepare mentally to accept him next PM</t>
  </si>
  <si>
    <t>Jo party kanhiya Kumar jese desh drohi ko party ticket de skta h h 
Jiska salong h bhart tere tukre hoge 
Afjal ko support kr rha h ho 
Ap us party ko support h 
Apke age ka respect de rha h nhi to phir .....ht yha se</t>
  </si>
  <si>
    <t>295 for congress</t>
  </si>
  <si>
    <r>
      <rPr>
        <sz val="11"/>
        <color rgb="FF000000"/>
        <rFont val="Linux Libertine G"/>
      </rPr>
      <t xml:space="preserve">मोदी मिडिया किसी डर से नहीं वह सच कह रही है क्योंकि वह जानती हैं कि मोदी जी ने कितनी जगह चोरी कर रखी है इसलिए </t>
    </r>
    <r>
      <rPr>
        <sz val="11"/>
        <color rgb="FF000000"/>
        <rFont val="Calibri"/>
      </rPr>
      <t xml:space="preserve">400 </t>
    </r>
    <r>
      <rPr>
        <sz val="11"/>
        <color rgb="FF000000"/>
        <rFont val="Linux Libertine G"/>
      </rPr>
      <t xml:space="preserve">पार तो </t>
    </r>
    <r>
      <rPr>
        <sz val="11"/>
        <color rgb="FF000000"/>
        <rFont val="Calibri"/>
      </rPr>
      <t xml:space="preserve">400 </t>
    </r>
    <r>
      <rPr>
        <sz val="11"/>
        <color rgb="FF000000"/>
        <rFont val="Linux Libertine G"/>
      </rPr>
      <t>पार ही हैं यही सच है</t>
    </r>
  </si>
  <si>
    <t>Bjp jindabad</t>
  </si>
  <si>
    <t>Modi ka exit poll hai</t>
  </si>
  <si>
    <t>भारत में पत्रकारों के लिए तथ्य रहना कितना मुश्किल हो गया है हर कोई किसी न किसी राजनीतिक पार्टी में बांट हुआ है।</t>
  </si>
  <si>
    <t>बहुत ही अच्छी बात कही है सर जी आप ने</t>
  </si>
  <si>
    <t>they are trying to give impression that
If EVM hacked.No one can raise any concern.</t>
  </si>
  <si>
    <t>Onlyyy person who seems journalist</t>
  </si>
  <si>
    <t>Ravish Ji. Why are so biased. Your all reporting looks like u r pure leftist. I have been watching you since long. But never liked your reporting. Finally I have decided to Un-subscribe you. Because u never look un biased.  App Modi ka virodh karne ke chakkar me desk ka hi virodh karne lagte ho</t>
  </si>
  <si>
    <t>Evm change krne k liye jhutta exit poll</t>
  </si>
  <si>
    <t>General Elections are going the Chandigarh Mayor way.</t>
  </si>
  <si>
    <t>Rabish nahi badla 😂😂😂</t>
  </si>
  <si>
    <t>सारे एक्जिट पोल एक ही जगह से निकले मालूम होते हैं।
🤗🤗🤗🤗🤗🤗</t>
  </si>
  <si>
    <t>Abkibar charso par aglibar soxso par</t>
  </si>
  <si>
    <r>
      <rPr>
        <sz val="11"/>
        <color rgb="FF000000"/>
        <rFont val="Calibri"/>
      </rPr>
      <t xml:space="preserve">Sir, </t>
    </r>
    <r>
      <rPr>
        <sz val="11"/>
        <color rgb="FF000000"/>
        <rFont val="Linux Libertine G"/>
      </rPr>
      <t xml:space="preserve">उम्मीद है निष्पक्ष पत्रकारिता की जो उम्मीद आपसे है वो आप पूरी करेंगे। विषय आपके इस वीडियो से बिल्कुल संबंधित नहीं है। बिहार सरकार में </t>
    </r>
    <r>
      <rPr>
        <sz val="11"/>
        <color rgb="FF000000"/>
        <rFont val="Calibri"/>
      </rPr>
      <t xml:space="preserve">76% </t>
    </r>
    <r>
      <rPr>
        <sz val="11"/>
        <color rgb="FF000000"/>
        <rFont val="Linux Libertine G"/>
      </rPr>
      <t xml:space="preserve">तक रिजर्वेशन पर आपका क्या खयाल है। क्या ये न्यायसंगत है। क्या ये </t>
    </r>
    <r>
      <rPr>
        <sz val="11"/>
        <color rgb="FF000000"/>
        <rFont val="Calibri"/>
      </rPr>
      <t xml:space="preserve">conspiracy </t>
    </r>
    <r>
      <rPr>
        <sz val="11"/>
        <color rgb="FF000000"/>
        <rFont val="Linux Libertine G"/>
      </rPr>
      <t xml:space="preserve">नहीं है एक विशेष वर्ग को </t>
    </r>
    <r>
      <rPr>
        <sz val="11"/>
        <color rgb="FF000000"/>
        <rFont val="Calibri"/>
      </rPr>
      <t xml:space="preserve">( </t>
    </r>
    <r>
      <rPr>
        <sz val="11"/>
        <color rgb="FF000000"/>
        <rFont val="Linux Libertine G"/>
      </rPr>
      <t>चाहे वो जिस भी धर्म के हों</t>
    </r>
    <r>
      <rPr>
        <sz val="11"/>
        <color rgb="FF000000"/>
        <rFont val="Calibri"/>
      </rPr>
      <t xml:space="preserve">) </t>
    </r>
    <r>
      <rPr>
        <sz val="11"/>
        <color rgb="FF000000"/>
        <rFont val="Linux Libertine G"/>
      </rPr>
      <t xml:space="preserve">सरकारी तंत्र में घुसने से वंचित करने का। क्या पहले </t>
    </r>
    <r>
      <rPr>
        <sz val="11"/>
        <color rgb="FF000000"/>
        <rFont val="Calibri"/>
      </rPr>
      <t xml:space="preserve">unreserved seats </t>
    </r>
    <r>
      <rPr>
        <sz val="11"/>
        <color rgb="FF000000"/>
        <rFont val="Linux Libertine G"/>
      </rPr>
      <t>पर आरक्षित वर्ग के अभ्यर्थी नहीं चुने जाते थे</t>
    </r>
    <r>
      <rPr>
        <sz val="11"/>
        <color rgb="FF000000"/>
        <rFont val="Calibri"/>
      </rPr>
      <t xml:space="preserve">? </t>
    </r>
    <r>
      <rPr>
        <sz val="11"/>
        <color rgb="FF000000"/>
        <rFont val="Linux Libertine G"/>
      </rPr>
      <t>हमें क्यों बहिष्कृत किया जा रहा है क्या अपराध है हमारा। मुझे आरक्षण से कोई विरोध नहीं लेकिन क्या संख्या मात्र बढ़ा लेने से किसी को ज्यादा हक मिलना चाहिए। मेरा आपसे निवेदन है इस विषय पर आप जरूर प्रश्न करें।</t>
    </r>
  </si>
  <si>
    <t>केजरीवाल का नौटंकी गुजरात राज्य चुनाव में देखा 😂😂😂😂😂</t>
  </si>
  <si>
    <t>Bjp bahoot khatarnak choor hian Aziz</t>
  </si>
  <si>
    <t>Modi is a commodity product and publicize itself on the same footing.</t>
  </si>
  <si>
    <t>India hi jitega ❤❤❤</t>
  </si>
  <si>
    <t>Ravi Sar aapane Hamesha sacchai Vahi dikhaya hai aur bataya hai</t>
  </si>
  <si>
    <t>Sir where are you I'm waiting for your video today</t>
  </si>
  <si>
    <t>Bhai awall darje ke CH***A ho tum...... kuch bhie kahaniya bana rehhe ho, frusta &amp; satia gaye ho tum</t>
  </si>
  <si>
    <t>To put all facts in perspective, anyone spreading false news about Election Commission, should be produced in Court to submit proof or else they should be jailed for one or two years 
There should be no apologies accepted. Jail term only. In this way the citizens will be safe from CHUTHIYAS</t>
  </si>
  <si>
    <r>
      <rPr>
        <sz val="11"/>
        <color rgb="FF000000"/>
        <rFont val="Linux Libertine G"/>
      </rPr>
      <t>संपूर्ण ब्रह्माण्डिय शक्तियां व प्रकृति माननीय मोदी जी के साथ खङी है</t>
    </r>
    <r>
      <rPr>
        <sz val="11"/>
        <color rgb="FF000000"/>
        <rFont val="Calibri"/>
      </rPr>
      <t>,</t>
    </r>
    <r>
      <rPr>
        <sz val="11"/>
        <color rgb="FF000000"/>
        <rFont val="Linux Libertine G"/>
      </rPr>
      <t>प्रकृति और ब्रह्माण्डिय ताकतें आवश्यक रूप से चाहती हैं कि हिन्दुस्तान के भीतर कुंडली मारकर बैठे महाराक्षसों</t>
    </r>
    <r>
      <rPr>
        <sz val="11"/>
        <color rgb="FF000000"/>
        <rFont val="Calibri"/>
      </rPr>
      <t>/</t>
    </r>
    <r>
      <rPr>
        <sz val="11"/>
        <color rgb="FF000000"/>
        <rFont val="Linux Libertine G"/>
      </rPr>
      <t>मलेच्छों</t>
    </r>
    <r>
      <rPr>
        <sz val="11"/>
        <color rgb="FF000000"/>
        <rFont val="Calibri"/>
      </rPr>
      <t>/</t>
    </r>
    <r>
      <rPr>
        <sz val="11"/>
        <color rgb="FF000000"/>
        <rFont val="Linux Libertine G"/>
      </rPr>
      <t>कंसपुत्रों</t>
    </r>
    <r>
      <rPr>
        <sz val="11"/>
        <color rgb="FF000000"/>
        <rFont val="Calibri"/>
      </rPr>
      <t>/</t>
    </r>
    <r>
      <rPr>
        <sz val="11"/>
        <color rgb="FF000000"/>
        <rFont val="Linux Libertine G"/>
      </rPr>
      <t xml:space="preserve">कालनेमी रावण के वंशजों का वीभत्स सर्वनाश हो अतः भारतीय जनता पार्टी लगभग </t>
    </r>
    <r>
      <rPr>
        <sz val="11"/>
        <color rgb="FF000000"/>
        <rFont val="Calibri"/>
      </rPr>
      <t xml:space="preserve">400 </t>
    </r>
    <r>
      <rPr>
        <sz val="11"/>
        <color rgb="FF000000"/>
        <rFont val="Linux Libertine G"/>
      </rPr>
      <t>सांसद लेकर सरकार बनाने जा रही है।</t>
    </r>
  </si>
  <si>
    <t>देश के लिए खतरा रवीश कुमार</t>
  </si>
  <si>
    <t>Evm me ghotala h ya  khrab h ispr video ban gaya h kya ji?</t>
  </si>
  <si>
    <t>Agr BJP jeetegi to EVM me gadbadi ki vajah se jeetegi kyuki Modi ki lahar jb 2019 me hone ke bavjood 300 seat layi is bar to Modi ko jyada support bhi nhi kr rhe h logo ke dwara 😂😂😂😂😂😂😂</t>
  </si>
  <si>
    <t>Is this time?</t>
  </si>
  <si>
    <t>Modi and Amit Shah speak the same language. Only these two dominate and entire BJP is dummy.</t>
  </si>
  <si>
    <r>
      <rPr>
        <sz val="11"/>
        <color rgb="FF000000"/>
        <rFont val="Linux Libertine G"/>
      </rPr>
      <t xml:space="preserve">अगर बीजेपी जीतती है तो बहुत बड़ी गडबडी है जहां </t>
    </r>
    <r>
      <rPr>
        <sz val="11"/>
        <color rgb="FF000000"/>
        <rFont val="Calibri"/>
      </rPr>
      <t xml:space="preserve">10000 ya 15000 </t>
    </r>
    <r>
      <rPr>
        <sz val="11"/>
        <color rgb="FF000000"/>
        <rFont val="Linux Libertine G"/>
      </rPr>
      <t xml:space="preserve">के मार्जिन से हारने वाली सीट को मैनेज करने के लिए ये </t>
    </r>
    <r>
      <rPr>
        <sz val="11"/>
        <color rgb="FF000000"/>
        <rFont val="Calibri"/>
      </rPr>
      <t xml:space="preserve">exit poll </t>
    </r>
    <r>
      <rPr>
        <sz val="11"/>
        <color rgb="FF000000"/>
        <rFont val="Linux Libertine G"/>
      </rPr>
      <t>होते हैं</t>
    </r>
  </si>
  <si>
    <t>Only BJP ❤❤</t>
  </si>
  <si>
    <t>Gaddar patrakar or netao ki muh pe aj nehi 4june ke result ane ki bad thukega,THU,............U.......U...........</t>
  </si>
  <si>
    <t>Modi Media ❌ 
Shri Great GOAT Ravish Kumar ✅</t>
  </si>
  <si>
    <r>
      <rPr>
        <sz val="11"/>
        <color rgb="FF000000"/>
        <rFont val="Linux Libertine G"/>
      </rPr>
      <t>जब</t>
    </r>
    <r>
      <rPr>
        <sz val="11"/>
        <color rgb="FF000000"/>
        <rFont val="Calibri"/>
      </rPr>
      <t>-</t>
    </r>
    <r>
      <rPr>
        <sz val="11"/>
        <color rgb="FF000000"/>
        <rFont val="Linux Libertine G"/>
      </rPr>
      <t>जब होई धरम की हानि</t>
    </r>
    <r>
      <rPr>
        <sz val="11"/>
        <color rgb="FF000000"/>
        <rFont val="Calibri"/>
      </rPr>
      <t>,</t>
    </r>
    <r>
      <rPr>
        <sz val="11"/>
        <color rgb="FF000000"/>
        <rFont val="Linux Libertine G"/>
      </rPr>
      <t>बाढ़ही असुर अधम अभिमानी।तब</t>
    </r>
    <r>
      <rPr>
        <sz val="11"/>
        <color rgb="FF000000"/>
        <rFont val="Calibri"/>
      </rPr>
      <t>-</t>
    </r>
    <r>
      <rPr>
        <sz val="11"/>
        <color rgb="FF000000"/>
        <rFont val="Linux Libertine G"/>
      </rPr>
      <t>तब धरि प्रभु विविध शरीरा</t>
    </r>
    <r>
      <rPr>
        <sz val="11"/>
        <color rgb="FF000000"/>
        <rFont val="Calibri"/>
      </rPr>
      <t>,</t>
    </r>
    <r>
      <rPr>
        <sz val="11"/>
        <color rgb="FF000000"/>
        <rFont val="Linux Libertine G"/>
      </rPr>
      <t>हरहिं दयानिधि सज्जन पीरा।।</t>
    </r>
  </si>
  <si>
    <t>😂😂😂😂 rona suru</t>
  </si>
  <si>
    <r>
      <rPr>
        <sz val="11"/>
        <color rgb="FF000000"/>
        <rFont val="Linux Libertine G"/>
      </rPr>
      <t xml:space="preserve">काल तुमरे पास बोलने को कुछ नही रहेगा 
</t>
    </r>
    <r>
      <rPr>
        <sz val="11"/>
        <color rgb="FF000000"/>
        <rFont val="Calibri"/>
      </rPr>
      <t xml:space="preserve">NDA </t>
    </r>
    <r>
      <rPr>
        <sz val="11"/>
        <color rgb="FF000000"/>
        <rFont val="Linux Libertine G"/>
      </rPr>
      <t>जीत गई</t>
    </r>
  </si>
  <si>
    <t>This is like comedy show of the year😂😂😂so much meltdown @@@</t>
  </si>
  <si>
    <t>congress parvakta - RABISH KUMAR 😂😂</t>
  </si>
  <si>
    <r>
      <rPr>
        <sz val="11"/>
        <color rgb="FF000000"/>
        <rFont val="Linux Libertine G"/>
      </rPr>
      <t>मैं हिन्दुस्तान का एक आम नागरिक जब आत्मिक</t>
    </r>
    <r>
      <rPr>
        <sz val="11"/>
        <color rgb="FF000000"/>
        <rFont val="Calibri"/>
      </rPr>
      <t>/</t>
    </r>
    <r>
      <rPr>
        <sz val="11"/>
        <color rgb="FF000000"/>
        <rFont val="Linux Libertine G"/>
      </rPr>
      <t>आध्यात्मिक चिंतन करता हूं तो दिव्य अवतारी महापुरुष</t>
    </r>
    <r>
      <rPr>
        <sz val="11"/>
        <color rgb="FF000000"/>
        <rFont val="Calibri"/>
      </rPr>
      <t>/</t>
    </r>
    <r>
      <rPr>
        <sz val="11"/>
        <color rgb="FF000000"/>
        <rFont val="Linux Libertine G"/>
      </rPr>
      <t>फकीर</t>
    </r>
    <r>
      <rPr>
        <sz val="11"/>
        <color rgb="FF000000"/>
        <rFont val="Calibri"/>
      </rPr>
      <t>/</t>
    </r>
    <r>
      <rPr>
        <sz val="11"/>
        <color rgb="FF000000"/>
        <rFont val="Linux Libertine G"/>
      </rPr>
      <t>संत</t>
    </r>
    <r>
      <rPr>
        <sz val="11"/>
        <color rgb="FF000000"/>
        <rFont val="Calibri"/>
      </rPr>
      <t>/</t>
    </r>
    <r>
      <rPr>
        <sz val="11"/>
        <color rgb="FF000000"/>
        <rFont val="Linux Libertine G"/>
      </rPr>
      <t>बुद्धपुरुष माननीय मोदी जी के लिए सिर्फ और सिर्फ एक हीं पंक्ति हमेशा सामने आ खड़ी होती है</t>
    </r>
    <r>
      <rPr>
        <sz val="11"/>
        <color rgb="FF000000"/>
        <rFont val="Calibri"/>
      </rPr>
      <t>----"</t>
    </r>
    <r>
      <rPr>
        <sz val="11"/>
        <color rgb="FF000000"/>
        <rFont val="Linux Libertine G"/>
      </rPr>
      <t>एक अकेला पार्थ खङा है</t>
    </r>
    <r>
      <rPr>
        <sz val="11"/>
        <color rgb="FF000000"/>
        <rFont val="Calibri"/>
      </rPr>
      <t>,</t>
    </r>
    <r>
      <rPr>
        <sz val="11"/>
        <color rgb="FF000000"/>
        <rFont val="Linux Libertine G"/>
      </rPr>
      <t>हिन्दुस्तान बचाने को</t>
    </r>
    <r>
      <rPr>
        <sz val="11"/>
        <color rgb="FF000000"/>
        <rFont val="Calibri"/>
      </rPr>
      <t>,</t>
    </r>
    <r>
      <rPr>
        <sz val="11"/>
        <color rgb="FF000000"/>
        <rFont val="Linux Libertine G"/>
      </rPr>
      <t>सारे कौरव साथ खड़े हैं केवल उसे डराने को</t>
    </r>
    <r>
      <rPr>
        <sz val="11"/>
        <color rgb="FF000000"/>
        <rFont val="Calibri"/>
      </rPr>
      <t>"</t>
    </r>
    <r>
      <rPr>
        <sz val="11"/>
        <color rgb="FF000000"/>
        <rFont val="Linux Libertine G"/>
      </rPr>
      <t>।</t>
    </r>
  </si>
  <si>
    <t>exit poll election ke baad aata hai physcological attack karke kaya milega .....4 din me result aana hi hai .....koi kyoun aapne track record kharab karna chahega 😂😂😂😂</t>
  </si>
  <si>
    <t>Goodi modi exit poll h</t>
  </si>
  <si>
    <t>True reporter</t>
  </si>
  <si>
    <t>Ravish sir modi hi jit raha hai aap kuchh bhi bol lo</t>
  </si>
  <si>
    <t>Ek sawal
Kyun Desh bhar mein kejriwal bhadva ko seat diya hai 😂😂😂😂😂❤❤</t>
  </si>
  <si>
    <t>Congres agent Ravish Kumar</t>
  </si>
  <si>
    <t>😂😂😂😂😂😂😂😂😂😂😂😂😂😂😅😅😅😅😅😅😅😅😅😅😅😅😅😅😅😅😅😅😅😅😅😅😅😅😅😅😅😅 BJP</t>
  </si>
  <si>
    <t>Chuttiya bms rhy endia gandbadan kosabdan ho jao</t>
  </si>
  <si>
    <t>Abhi Tak to aap ka respect kr raha raha tha but aapne Pappu ka itna tarif kr diya, ab I have double about you...</t>
  </si>
  <si>
    <t>It will be interesting to see your reaction after results declare on 4… Probably, the worst type of journalism I’ve seen. There are two types of people. Ideally one try’s to find solutions for every problem, and the other one finds problems in every solution… Disgusting</t>
  </si>
  <si>
    <t>Is chutiye ko BJP ki burai hi Karni h</t>
  </si>
  <si>
    <t>I don't believe in exit poll for various reasons, But I love the reaction of congress leaders. If there is no exit poll, all congress leaders would have take rest in some resort.</t>
  </si>
  <si>
    <t>Sabse bada chor chunav aayog hi to chor hai bhayo or kanun to usi ka hai</t>
  </si>
  <si>
    <t>Bjp 400+</t>
  </si>
  <si>
    <t>Abki baar 400 paar..</t>
  </si>
  <si>
    <t>evm gadbad huva to bjp 
or nahi to pm rahulji congres
virat koli bee chate he ke uva rahulji pm</t>
  </si>
  <si>
    <t>Karma will come Modi…
I want the death note!!!</t>
  </si>
  <si>
    <t>Namaskar me rota kumar 04 june ko maine din bhar rone ka special program rakha h jisme sare darbaari patrakaar sadar aamantrit h/ please rone me rota kumar ka sath de</t>
  </si>
  <si>
    <t>कोन कोन चाहते है कि इस बार राहुल गांधी प्रधान मंत्री बने।</t>
  </si>
  <si>
    <t>Rona band krle m d c</t>
  </si>
  <si>
    <r>
      <rPr>
        <sz val="11"/>
        <color rgb="FF000000"/>
        <rFont val="Linux Libertine G"/>
      </rPr>
      <t>चल झूठे</t>
    </r>
    <r>
      <rPr>
        <sz val="11"/>
        <color rgb="FF000000"/>
        <rFont val="Calibri"/>
      </rPr>
      <t>..............</t>
    </r>
  </si>
  <si>
    <t>Aap ki baat galat hai..aap janadesh ka apamaan kr rhe hain</t>
  </si>
  <si>
    <t>Hare hare hare ... Hari bol</t>
  </si>
  <si>
    <t>Rahul Gandhi ka kha se surveys 295 dikha rha hai</t>
  </si>
  <si>
    <t>Sidhd moosewala ke bharosa chunaav jeetna chahte hain😂😂</t>
  </si>
  <si>
    <t>Great sir 💯❤❤❤</t>
  </si>
  <si>
    <t>India jitega 🎉🎉</t>
  </si>
  <si>
    <t>Tumhare pass sakti hai to Papu ko #PM bana do</t>
  </si>
  <si>
    <t>Kuch bhi ho par 305 tak to aayega hi congres ka  sheet</t>
  </si>
  <si>
    <t>What will Ravish say... The exact numbers or his imaginary press freedom , democracy under threat argyment ... Shameless fellow.</t>
  </si>
  <si>
    <t>Ending lines❤</t>
  </si>
  <si>
    <t>चोर है और क्या कर सकते हैं पवार का दूर उपयोग कर रहे हैं बीजेपी पार्टी नरेंद्र मोदी</t>
  </si>
  <si>
    <t>Sahi Baat hain Aap ki</t>
  </si>
  <si>
    <t>IS BAR SONIA SARKAR , JAI CONGRESS , TAI CONGRESS , AA RAHI HAIN CONGRESS 2024 MAY .</t>
  </si>
  <si>
    <t>uva rahulji pm🎉🎉🎉🎉🎉</t>
  </si>
  <si>
    <t>Maja to 4 june ke bad aayega tab mujhe dekhna hai ravish ji evm ke bare me kya bolenge😂😂😂😂😂😂 aur fir kaise batayenge ki congress jeet gyi thi but bjp ne jitne ni diya 😂</t>
  </si>
  <si>
    <t>Ravish Kumar Congress 447 seat Jeet rahi hai 100 seat tumhara 100 seat abhisar Sharma ka 100 seat Ajit Anjum ka total 747 seat hua</t>
  </si>
  <si>
    <r>
      <rPr>
        <sz val="11"/>
        <color rgb="FF000000"/>
        <rFont val="Linux Libertine G"/>
      </rPr>
      <t xml:space="preserve">अबकी बार </t>
    </r>
    <r>
      <rPr>
        <sz val="11"/>
        <color rgb="FF000000"/>
        <rFont val="Calibri"/>
      </rPr>
      <t xml:space="preserve">400 </t>
    </r>
    <r>
      <rPr>
        <sz val="11"/>
        <color rgb="FF000000"/>
        <rFont val="Linux Libertine G"/>
      </rPr>
      <t>पार</t>
    </r>
  </si>
  <si>
    <r>
      <rPr>
        <sz val="11"/>
        <color rgb="FF000000"/>
        <rFont val="Calibri"/>
      </rPr>
      <t xml:space="preserve">4 </t>
    </r>
    <r>
      <rPr>
        <sz val="11"/>
        <color rgb="FF000000"/>
        <rFont val="Linux Libertine G"/>
      </rPr>
      <t>जून को तेरे मुँह पर मुतूंगा 🤣🤣🤣</t>
    </r>
    <r>
      <rPr>
        <sz val="11"/>
        <color rgb="FF000000"/>
        <rFont val="Calibri"/>
      </rPr>
      <t>....</t>
    </r>
  </si>
  <si>
    <t>Sir jitne bhi aap ne baate kahe hai sabhi saach hai 👏👍🏻</t>
  </si>
  <si>
    <t>Ravis ji hindu ho ya nahi ya pakistan bhej de aapo ab india ajad ho gaya hai ajad rahne do hindo ko</t>
  </si>
  <si>
    <r>
      <rPr>
        <sz val="11"/>
        <color rgb="FF000000"/>
        <rFont val="Linux Libertine G"/>
      </rPr>
      <t xml:space="preserve">जो </t>
    </r>
    <r>
      <rPr>
        <sz val="11"/>
        <color rgb="FF000000"/>
        <rFont val="Calibri"/>
      </rPr>
      <t xml:space="preserve">2014 2019 </t>
    </r>
    <r>
      <rPr>
        <sz val="11"/>
        <color rgb="FF000000"/>
        <rFont val="Linux Libertine G"/>
      </rPr>
      <t>में मोदी को वोट नहीं किये थे</t>
    </r>
    <r>
      <rPr>
        <sz val="11"/>
        <color rgb="FF000000"/>
        <rFont val="Calibri"/>
      </rPr>
      <t xml:space="preserve">, </t>
    </r>
    <r>
      <rPr>
        <sz val="11"/>
        <color rgb="FF000000"/>
        <rFont val="Linux Libertine G"/>
      </rPr>
      <t xml:space="preserve">वो </t>
    </r>
    <r>
      <rPr>
        <sz val="11"/>
        <color rgb="FF000000"/>
        <rFont val="Calibri"/>
      </rPr>
      <t xml:space="preserve">2024 </t>
    </r>
    <r>
      <rPr>
        <sz val="11"/>
        <color rgb="FF000000"/>
        <rFont val="Linux Libertine G"/>
      </rPr>
      <t xml:space="preserve">में भी नहीं किये होंगे और न </t>
    </r>
    <r>
      <rPr>
        <sz val="11"/>
        <color rgb="FF000000"/>
        <rFont val="Calibri"/>
      </rPr>
      <t xml:space="preserve">2029 </t>
    </r>
    <r>
      <rPr>
        <sz val="11"/>
        <color rgb="FF000000"/>
        <rFont val="Linux Libertine G"/>
      </rPr>
      <t>में करेंगे और ये सबसे बीजेपी नहीं हारेगा 😂</t>
    </r>
  </si>
  <si>
    <t>Isbar 400 par bjp</t>
  </si>
  <si>
    <t>Congressi patarkaar 😂</t>
  </si>
  <si>
    <t>Bade bhai aakhey kholo pani laya muha dholo jai hind</t>
  </si>
  <si>
    <t>It's all stage managed and well crafted. First to declare favorable position and make everything favorable òn that count.</t>
  </si>
  <si>
    <t>Tum sab 4 june ko bhaag jaaoge</t>
  </si>
  <si>
    <t>Sabki ma kal chudegi</t>
  </si>
  <si>
    <t>Teri kyu jalti h jhuta ek number ka</t>
  </si>
  <si>
    <t>330+</t>
  </si>
  <si>
    <t>Ise bda chamcha mene Aaj tk nhi dekha... Bhai itna bhi andha mt bn. Tere Malik ka exit poll sahi hoga ?</t>
  </si>
  <si>
    <t>2014 me bhi  evm hi doshi thi  Bjp ne 2014 me jo jo vada kiya usnee pura kiya chahe article 370 ho ya ram mandir  or india block me sirf chor hi  baithe hai bihar me lalu ne pariwarwaad kiya toh uske vote janta kyu degi</t>
  </si>
  <si>
    <t>Sir ji wait Tihar jail</t>
  </si>
  <si>
    <r>
      <rPr>
        <sz val="11"/>
        <color rgb="FF000000"/>
        <rFont val="Linux Libertine G"/>
      </rPr>
      <t xml:space="preserve">😂😂😂😂 तू तो गया </t>
    </r>
    <r>
      <rPr>
        <sz val="11"/>
        <color rgb="FF000000"/>
        <rFont val="Calibri"/>
      </rPr>
      <t xml:space="preserve">4 </t>
    </r>
    <r>
      <rPr>
        <sz val="11"/>
        <color rgb="FF000000"/>
        <rFont val="Linux Libertine G"/>
      </rPr>
      <t>जून को</t>
    </r>
  </si>
  <si>
    <r>
      <rPr>
        <sz val="11"/>
        <color rgb="FF000000"/>
        <rFont val="Linux Libertine G"/>
      </rPr>
      <t xml:space="preserve">जो चाहते हैं राहुल गाँधी </t>
    </r>
    <r>
      <rPr>
        <sz val="11"/>
        <color rgb="FF000000"/>
        <rFont val="Calibri"/>
      </rPr>
      <t xml:space="preserve">PM </t>
    </r>
    <r>
      <rPr>
        <sz val="11"/>
        <color rgb="FF000000"/>
        <rFont val="Linux Libertine G"/>
      </rPr>
      <t xml:space="preserve">बनें वो </t>
    </r>
    <r>
      <rPr>
        <sz val="11"/>
        <color rgb="FF000000"/>
        <rFont val="Calibri"/>
      </rPr>
      <t xml:space="preserve">Subscribe </t>
    </r>
    <r>
      <rPr>
        <sz val="11"/>
        <color rgb="FF000000"/>
        <rFont val="Linux Libertine G"/>
      </rPr>
      <t>करें  💥</t>
    </r>
  </si>
  <si>
    <t>Thanks to Ravishji with regards  that exit pole of lotus 🪷  shows  that  they  are playing  EVM operation 😀</t>
  </si>
  <si>
    <t>Ra@di Rona chalu😂</t>
  </si>
  <si>
    <t>आज पुरे दो साल हो गए बधाई हो रविश  कूमार जी</t>
  </si>
  <si>
    <t>Rahul win🎉</t>
  </si>
  <si>
    <t>https://youtube.com/@apnamedical92?si=c-jGZ3LdBTapaZ8J</t>
  </si>
  <si>
    <t>जब तक ईव्हीएम है तब तक फेकु है 😣</t>
  </si>
  <si>
    <t>Sandhesh khali ke upar tune ak video nhi banai sale burha kahika</t>
  </si>
  <si>
    <t>ravish bhai itne news dekhe apki itna kyu chidte ho bjp se itni hatred kyu ? kbhi to koi positive baat bhi dikhaya karo</t>
  </si>
  <si>
    <t>Tu konsa sahi baat karta he sale burha</t>
  </si>
  <si>
    <t>Why modiji is not jailing you?</t>
  </si>
  <si>
    <t>Exit Poll mein ka ba.. ..</t>
  </si>
  <si>
    <t>Modi poll mediya</t>
  </si>
  <si>
    <r>
      <rPr>
        <sz val="11"/>
        <color rgb="FF000000"/>
        <rFont val="Linux Libertine G"/>
      </rPr>
      <t>हुकूमशाही बंद होनी चाहिये</t>
    </r>
    <r>
      <rPr>
        <sz val="11"/>
        <color rgb="FF000000"/>
        <rFont val="Calibri"/>
      </rPr>
      <t xml:space="preserve">.... </t>
    </r>
    <r>
      <rPr>
        <sz val="11"/>
        <color rgb="FF000000"/>
        <rFont val="Linux Libertine G"/>
      </rPr>
      <t>बस्स</t>
    </r>
    <r>
      <rPr>
        <sz val="11"/>
        <color rgb="FF000000"/>
        <rFont val="Calibri"/>
      </rPr>
      <t xml:space="preserve">. </t>
    </r>
    <r>
      <rPr>
        <sz val="11"/>
        <color rgb="FF000000"/>
        <rFont val="Linux Libertine G"/>
      </rPr>
      <t>इतना भी भारतीय जनता किया तो बहुत हुआ</t>
    </r>
    <r>
      <rPr>
        <sz val="11"/>
        <color rgb="FF000000"/>
        <rFont val="Calibri"/>
      </rPr>
      <t xml:space="preserve">. </t>
    </r>
    <r>
      <rPr>
        <sz val="11"/>
        <color rgb="FF000000"/>
        <rFont val="Linux Libertine G"/>
      </rPr>
      <t>इतनी हुकूमशाही आज तक आजादी के बाद कभी इस देश मे नही थी</t>
    </r>
    <r>
      <rPr>
        <sz val="11"/>
        <color rgb="FF000000"/>
        <rFont val="Calibri"/>
      </rPr>
      <t xml:space="preserve">. </t>
    </r>
    <r>
      <rPr>
        <sz val="11"/>
        <color rgb="FF000000"/>
        <rFont val="Linux Libertine G"/>
      </rPr>
      <t>अब बस्स</t>
    </r>
    <r>
      <rPr>
        <sz val="11"/>
        <color rgb="FF000000"/>
        <rFont val="Calibri"/>
      </rPr>
      <t xml:space="preserve">.... </t>
    </r>
    <r>
      <rPr>
        <sz val="11"/>
        <color rgb="FF000000"/>
        <rFont val="Linux Libertine G"/>
      </rPr>
      <t>इनको वापस भेजना पडेगा</t>
    </r>
    <r>
      <rPr>
        <sz val="11"/>
        <color rgb="FF000000"/>
        <rFont val="Calibri"/>
      </rPr>
      <t>.</t>
    </r>
  </si>
  <si>
    <t>Ise journalism nahi bhadva giri kehte hai
Dalali</t>
  </si>
  <si>
    <t>Super bole ji❤❤❤❤ yjit pol😂😂😂😂 sahi nahi hai</t>
  </si>
  <si>
    <t>Kal fir muh chipakar bhagoge chacha</t>
  </si>
  <si>
    <t>INDIA 300+ SEAT jeetega</t>
  </si>
  <si>
    <t>केजरीवाल भी फर्जी है</t>
  </si>
  <si>
    <t>Ravish Kumar ... Bhai tu dava time to time liya kr 😂😂😂</t>
  </si>
  <si>
    <r>
      <rPr>
        <sz val="11"/>
        <color rgb="FF000000"/>
        <rFont val="Linux Libertine G"/>
      </rPr>
      <t xml:space="preserve">रविन्द्र जी पूरी दुनिया मे घूम घूम कर </t>
    </r>
    <r>
      <rPr>
        <sz val="11"/>
        <color rgb="FF000000"/>
        <rFont val="Calibri"/>
      </rPr>
      <t xml:space="preserve">BJP </t>
    </r>
    <r>
      <rPr>
        <sz val="11"/>
        <color rgb="FF000000"/>
        <rFont val="Linux Libertine G"/>
      </rPr>
      <t>का विरोध करते रहे हैं आगे आप खुद समझ सकते हैं</t>
    </r>
  </si>
  <si>
    <t>Very nice sir</t>
  </si>
  <si>
    <t>Ma chud gayi he inki 
Bhok ne do 😂</t>
  </si>
  <si>
    <t>Abhi to EVM ka Rona bhi Rona hai 😂😂</t>
  </si>
  <si>
    <t>ईश्वर करे तुम लंबी जीवन जियो ताकि तुम लंबे समय तक बिलाप करो</t>
  </si>
  <si>
    <t>Agar india jit jati h to media ka kiy hoga??? Media kiy karega</t>
  </si>
  <si>
    <t>Ban exit poll and opinion poll</t>
  </si>
  <si>
    <t>Vipaksh ke haar ke bich jeet hai q bol rahe kya woh harme wale hai pata hai kya?</t>
  </si>
  <si>
    <t>Modi hatao Desh bachao 🤟🤟 
Godi media Ko Indian see laat marke nikal dena chahiye 👊👊👊👊</t>
  </si>
  <si>
    <t>Choe chor chor chor cgoe chor chor chor chor choe chir chor chor chor chinig baj chor chinigbaj chor mauo badi</t>
  </si>
  <si>
    <t>Kl tu reporting krega na boss dk ..!!</t>
  </si>
  <si>
    <t>Aap hi bata do Sir 295 maine se kitna aayega ?</t>
  </si>
  <si>
    <t>जो मर्जी आए मोदी जी अमित शाह और बीजेपी आरएसएस प्रमुख नेता बोल सकते हैं लेकिन जब वही बात कांग्रेस या अन्य विपक्षी नेता बोले तो चुनाव आचार संहिता का उल्लंघन यह गलत है भारतवासी लोकतंत्र के जनक है लेकिन चुनाव आयोग ने भट्ठा बिठा दिया</t>
  </si>
  <si>
    <t>Modi hai to Gapla mumkin hai,Master ka degree le rakhe is kaam jai ho modi ji</t>
  </si>
  <si>
    <t>Fatt gayi bachi hui kal pat jagi😂</t>
  </si>
  <si>
    <t>Exit poles ko 400 par batana zaroori, warna ????</t>
  </si>
  <si>
    <t>Exit poll bastbip ni hota sabko pta h ab
Koi manobegyanik khel ni h</t>
  </si>
  <si>
    <t>Me allah dua karta hu ki modi ka 4 June ko bidai ho jaye</t>
  </si>
  <si>
    <t>Har har Mahadev</t>
  </si>
  <si>
    <t>2014 .2019me bhe tum logo ka ye he randi Rona tha .</t>
  </si>
  <si>
    <t>Sir Ground per bhi jaaya karo please , I respect you always</t>
  </si>
  <si>
    <t>Lol.... 😂😂 kheeeebeeej.... Tv ka back ground black krne ka waqt aagya hai... Or soory tv to hai nhi... Aisa kro youtube me vedio k pichy back ground black  krwa do ab... 😂😂..</t>
  </si>
  <si>
    <t>Right ❤❤❤</t>
  </si>
  <si>
    <t>Very nice news</t>
  </si>
  <si>
    <r>
      <rPr>
        <sz val="11"/>
        <color rgb="FF000000"/>
        <rFont val="Linux Libertine G"/>
      </rPr>
      <t>🎉निष्पक्ष तो चुनाव आयोग भी नही है तो फिर गोदी मोदी मीडिया जगत टीवी चैनलों वाले बिकाऊ एंकर पत्रकार कैसे</t>
    </r>
    <r>
      <rPr>
        <sz val="11"/>
        <color rgb="FF000000"/>
        <rFont val="Calibri"/>
      </rPr>
      <t>?</t>
    </r>
  </si>
  <si>
    <t>Ravish Kumar is the third pillar of Democracy between the two legs of Kejriwal 😂</t>
  </si>
  <si>
    <t>Aayga to Modi hi 😂😂</t>
  </si>
  <si>
    <t>kuch bhi karlo aayega to modi hi, kyu ki EVM aur election commission jo pas hai</t>
  </si>
  <si>
    <t>Agar 300 par ho Jaye tab tu kya karega</t>
  </si>
  <si>
    <t>bc khud pappu anchor dusro ko godi bol rha ur thodi bhi sharm nhi aa rhi ????</t>
  </si>
  <si>
    <t>Abe tu chup kr</t>
  </si>
  <si>
    <t>Ye ho kya raha hai bhai😢</t>
  </si>
  <si>
    <t>Ravish jee avi se video banadijiye EVM Hacking ka. Ese to apki har hi likhi hui hai. To dosh to Dena padega na BJP ko. kal ko aap ko result dekhke banane ka bal nahi hoga...</t>
  </si>
  <si>
    <r>
      <rPr>
        <sz val="11"/>
        <color rgb="FF000000"/>
        <rFont val="Calibri"/>
      </rPr>
      <t>*</t>
    </r>
    <r>
      <rPr>
        <sz val="11"/>
        <color rgb="FF000000"/>
        <rFont val="Linux Libertine G"/>
      </rPr>
      <t xml:space="preserve">जनबधन </t>
    </r>
    <r>
      <rPr>
        <sz val="11"/>
        <color rgb="FF000000"/>
        <rFont val="Calibri"/>
      </rPr>
      <t xml:space="preserve">295 + </t>
    </r>
    <r>
      <rPr>
        <sz val="11"/>
        <color rgb="FF000000"/>
        <rFont val="Linux Libertine G"/>
      </rPr>
      <t>सीट्स से इंडिया गठबंधन सरकार बनेगी।</t>
    </r>
    <r>
      <rPr>
        <sz val="11"/>
        <color rgb="FF000000"/>
        <rFont val="Calibri"/>
      </rPr>
      <t>*</t>
    </r>
  </si>
  <si>
    <t>मोदी और उसकी दोगली नीति से तंग आकर कितने लोगों ने इन्डिया गठबन्धन को वोट दिया है</t>
  </si>
  <si>
    <t>वोट फॉर कांग्रेस वोट फॉर इंडिया जीतेगा भारत जीतेगा इंडिया ❤🎉</t>
  </si>
  <si>
    <t>Sahi Hai Ausa hona jaruri hai kuchbhi karke dabao dal rahe hai inka jahana sahi hai</t>
  </si>
  <si>
    <t>Now I don't believe our media seriously why become so cheap</t>
  </si>
  <si>
    <t>4 Jun ko India hi jitaegi</t>
  </si>
  <si>
    <t>Ravish sir, You are Godi media of Dynasty party &amp; you are predicting Dynasty will get 300-350 seats. God bless you till 03/6/24  but on 4/6/24, even God will not save you Ravish sir. Whole Social Media will be making fun of You. So sorry to see fun of you.</t>
  </si>
  <si>
    <t>Tum sab 70 sal me ukhad liye abhi aur baki hai</t>
  </si>
  <si>
    <t>😂😂😂😂😂😂😂ravish kumar😢😢😢😢😢😢😢😢😢I will....</t>
  </si>
  <si>
    <t>Kal puchhenge ravish g aapse</t>
  </si>
  <si>
    <t>andh bhakt..ban Gaye hai log ... isliye EVM hatavo belet papar laavo loktantra lokshahi bachavo aazadi laavo</t>
  </si>
  <si>
    <t>He is no longer alive and has been killed by the #Election_Commission and the #Supreme_Court_of_India.</t>
  </si>
  <si>
    <t>Bhai tu dalla hai😐</t>
  </si>
  <si>
    <t>Sorry but aap rata rataya bol rahe ho</t>
  </si>
  <si>
    <t>Before starting counting.</t>
  </si>
  <si>
    <t>9 exit poll sab ek disha me kyu dikh rahe hai?
subah 11 baje dhup hai.. agar 9 log subah 11 baje bahar jayenge toh dhup hi dikhega na saheb? ki neutral rehne ke chakkar me kisi ko taare bhi nazar aane chahiye? 🙂</t>
  </si>
  <si>
    <t>The deadline of all is tommorow best of luck all chamchas😂</t>
  </si>
  <si>
    <t>EVM hatavo balet papar laavo loktantra lokshahi bachavo desh bachao</t>
  </si>
  <si>
    <t>Ye modi media pol hai</t>
  </si>
  <si>
    <r>
      <rPr>
        <sz val="11"/>
        <color rgb="FF000000"/>
        <rFont val="Linux Libertine G"/>
      </rPr>
      <t xml:space="preserve">अबे चुप हो जा बकरवाल मोदी को गाली दे दे तेरी गांड फट गई है </t>
    </r>
    <r>
      <rPr>
        <sz val="11"/>
        <color rgb="FF000000"/>
        <rFont val="Calibri"/>
      </rPr>
      <t xml:space="preserve">4 </t>
    </r>
    <r>
      <rPr>
        <sz val="11"/>
        <color rgb="FF000000"/>
        <rFont val="Linux Libertine G"/>
      </rPr>
      <t>जून के बाद तुझे अंडरग्राउंड होना पड़ेगा चमचे</t>
    </r>
  </si>
  <si>
    <t>Exit poll</t>
  </si>
  <si>
    <t>Sarkar bjp bna skti h😊</t>
  </si>
  <si>
    <t>In your today's video please advice to India Alliance for uploading form 17 on social media, Whatsapp etc.</t>
  </si>
  <si>
    <t>Rabish Kumar tay nahi kar pa Raha hai ki kiske ware me kya bole kya nahi bole modi ji ka Jeet pach nahi Raha hai pappu Bhai se is desh me kuchh hilne wala nahi hai</t>
  </si>
  <si>
    <t>Bjp 245</t>
  </si>
  <si>
    <t>Maja ake Modi jeet jao drirh rathi or Ravish ka encounter karwa de Amit shah ❤😂</t>
  </si>
  <si>
    <t>Maza hi aa gaya…🤣🤣🤣😍😍😍</t>
  </si>
  <si>
    <t>बिलकुल सही कहा है।</t>
  </si>
  <si>
    <t>कल जरूर अपने यूट्यूब चैनल पर दिखाई देना</t>
  </si>
  <si>
    <t>dogla patrkar hai tu,congress ka chamcha
aye ga to modi hi</t>
  </si>
  <si>
    <t>#295 ❤ #sidhu_Bhagat Singh belongs to the 22 century.  #legend_never_die</t>
  </si>
  <si>
    <t>Tum kuch bole Layak nhi ho kon ho aapp</t>
  </si>
  <si>
    <t>Tomorrow pata chalega ji</t>
  </si>
  <si>
    <t>Wating for 4 June meltdown 😂</t>
  </si>
  <si>
    <t>Bahi sahab kya bol rahe ho bjp is bpj</t>
  </si>
  <si>
    <t>Rahul</t>
  </si>
  <si>
    <t>Godi journalists ravish 4 june ko jayega</t>
  </si>
  <si>
    <t>Pappu ka pappu Aaj hi gyan aaya isko</t>
  </si>
  <si>
    <t>Kyu gand me mirchi lag rhi??? 😂😂😂😂</t>
  </si>
  <si>
    <t>U r such a joker</t>
  </si>
  <si>
    <t>Jai shree Ravesh kumar ji</t>
  </si>
  <si>
    <t>कांग्रेस का दालाल</t>
  </si>
  <si>
    <t>Ravish kumar 4 jun ko dekhna fir modi sarkar</t>
  </si>
  <si>
    <t>🤣🤣🤣🤣 do kaudi ki congress do kaudi ke rubbish kumar sapne me ji rahe hain</t>
  </si>
  <si>
    <t>Ravish ji ak bat batao.. Karnataka, telagana, Himachal Pradesh, me congress ki Sarkar hai.. or chunav bhi evm se huye the. Lekin aap evm ko galat bolte ho.. kuch samajh nahi aaya.. 
Sach to ye hai aapko pata hai indi alliance haar raha hai.. or is haar ki aap evm ke upar dalna chahte ho</t>
  </si>
  <si>
    <t>Chutiya apna video delet na krna kl kl ke liye 😂😂😂😂😂</t>
  </si>
  <si>
    <t>Ayega to modi hi</t>
  </si>
  <si>
    <t>This exit poll is video recording of 2019 exit</t>
  </si>
  <si>
    <t>I trust kejriwal</t>
  </si>
  <si>
    <t>कल तक रह लेते रवीश इतना जल्दी क्यों तुम्हारे को।</t>
  </si>
  <si>
    <t>Then  what is ur predction ravish?</t>
  </si>
  <si>
    <t>Kisi baat ka pramad nahi lekin vow vow karna adat hain</t>
  </si>
  <si>
    <t>Modi</t>
  </si>
  <si>
    <r>
      <rPr>
        <sz val="11"/>
        <color rgb="FF000000"/>
        <rFont val="Linux Libertine G"/>
      </rPr>
      <t xml:space="preserve">कांग्रेस मूतेगी तो भी रवीश कुमार चुल्लू से रोपेगा </t>
    </r>
    <r>
      <rPr>
        <sz val="11"/>
        <color rgb="FF000000"/>
        <rFont val="Calibri"/>
      </rPr>
      <t xml:space="preserve">, </t>
    </r>
    <r>
      <rPr>
        <sz val="11"/>
        <color rgb="FF000000"/>
        <rFont val="Linux Libertine G"/>
      </rPr>
      <t xml:space="preserve">शाबाश रवीश कुमार </t>
    </r>
    <r>
      <rPr>
        <sz val="11"/>
        <color rgb="FF000000"/>
        <rFont val="Calibri"/>
      </rPr>
      <t>,</t>
    </r>
    <r>
      <rPr>
        <sz val="11"/>
        <color rgb="FF000000"/>
        <rFont val="Linux Libertine G"/>
      </rPr>
      <t xml:space="preserve">निष्पक्ष रूप से तुमने भाजपा का विरोध किया है </t>
    </r>
    <r>
      <rPr>
        <sz val="11"/>
        <color rgb="FF000000"/>
        <rFont val="Calibri"/>
      </rPr>
      <t>,</t>
    </r>
    <r>
      <rPr>
        <sz val="11"/>
        <color rgb="FF000000"/>
        <rFont val="Linux Libertine G"/>
      </rPr>
      <t xml:space="preserve">बुढ़ापे में तुम्हारी मति पूर्णरुपेण भ्रष्ट  हो चुकी है </t>
    </r>
    <r>
      <rPr>
        <sz val="11"/>
        <color rgb="FF000000"/>
        <rFont val="Calibri"/>
      </rPr>
      <t>,</t>
    </r>
    <r>
      <rPr>
        <sz val="11"/>
        <color rgb="FF000000"/>
        <rFont val="Linux Libertine G"/>
      </rPr>
      <t>सोचा था कुछ अच्छा सुनने को मिलेगा ।</t>
    </r>
  </si>
  <si>
    <t>दुनियां के सारे तथ्य फर्जी केजरीवाल असली</t>
  </si>
  <si>
    <t>Darr ka mahol hai😂😂😂</t>
  </si>
  <si>
    <t>Mode Kase Jel Me Dalega Jab Usle Hat Me Satta He Nahe Hai To O Kese Ko Jel Me Dalega Vepakhshkodarne Ke Koi Zaroorat.Nahe Hai</t>
  </si>
  <si>
    <t>It looks Ike Amita has Already fixed</t>
  </si>
  <si>
    <t>बीजेपी जितने के लिए कुछ भी कर सकती है</t>
  </si>
  <si>
    <t>Literally I just came here for entertainment purpose!!!!!!!!!!!!!</t>
  </si>
  <si>
    <t>Mein toh ravish chacha ka muh dekhna chahta hn 4 june ko..😅😅</t>
  </si>
  <si>
    <t>Ye pgla gya hai , har se boukh gya h😂😂</t>
  </si>
  <si>
    <t>इण्डि पिण्डि ठगबंधन को हार स्पष्ट दिखाई दे चुकी है लेकिन  ये लोग पहले एग्जिट पोल पर अविश्वास करेंगे फिर  रिजल्ट पर भी अविश्वास जताएंगे यह सब ईवीएम से धांधली  के नाम पर हो हल्ला करने की प्रीपलानिग है</t>
  </si>
  <si>
    <t>बीजेपी की बंपर जीत से बहुत बहुत बहुत बहुत बहुत बहुत बहुत बहुत बहुत बहुत बहुत बहुत बहुत बहुत बहुत बहुत बहुत बहुत बहुत बहुत बहुत बहुत बहुत बहुत बुरा बुरा बुरा बुरा बहुत बहुत बहुत बहुत बहुत बहुत बहुत बहुत बुरा हाल होने वाला है पप्पू और सभी कांग्रेस का और कांग्रेस भक्तो का🤣😄😁😂😃😊😆🤪😀😀😀🤧😆😅😂😂😊</t>
  </si>
  <si>
    <t>"Darr ka mahaul hai" legendary line. 
Keep on gaslighting your dumbass viewers Rubbish ji.</t>
  </si>
  <si>
    <t>Ravish Sir salute hai app ka sach samne le aane ke liye</t>
  </si>
  <si>
    <t>Exit polls ban hone chahiye.</t>
  </si>
  <si>
    <t>Ravish kumar Congress ka dalal 😂😂😂😂</t>
  </si>
  <si>
    <t>Jab Mode Korse Par Nahe hai Tu mode Kesa kese Ko Jel me Dale ga mod Ke hat Me to Khc Nahe Hai Ovteng Jab Hote Hai To Kohe Bhe Neta ka Pawr khtm Hota Hai Jab Mode Satame Nahe Hai To Mod Ka Kase Chlega</t>
  </si>
  <si>
    <t>4 jun kl hi h kl sb kuchh samne aa jaega ki kon mahaul bna rha h</t>
  </si>
  <si>
    <r>
      <rPr>
        <sz val="11"/>
        <color rgb="FF000000"/>
        <rFont val="Linux Libertine G"/>
      </rPr>
      <t xml:space="preserve">मेरे हिसाब से भारत को </t>
    </r>
    <r>
      <rPr>
        <sz val="11"/>
        <color rgb="FF000000"/>
        <rFont val="Calibri"/>
      </rPr>
      <t xml:space="preserve">250 </t>
    </r>
    <r>
      <rPr>
        <sz val="11"/>
        <color rgb="FF000000"/>
        <rFont val="Linux Libertine G"/>
      </rPr>
      <t xml:space="preserve">से </t>
    </r>
    <r>
      <rPr>
        <sz val="11"/>
        <color rgb="FF000000"/>
        <rFont val="Calibri"/>
      </rPr>
      <t xml:space="preserve">300 </t>
    </r>
    <r>
      <rPr>
        <sz val="11"/>
        <color rgb="FF000000"/>
        <rFont val="Linux Libertine G"/>
      </rPr>
      <t>सीटें मिलेंगी</t>
    </r>
  </si>
  <si>
    <t>Rahul gandhi is the next PM of India🎉❤</t>
  </si>
  <si>
    <t>you are from Godi Media or FUDI media
When you were in NDTV , you also entertained us with EXIt polls. Now its wrong.
I think you are confused or make us confuse</t>
  </si>
  <si>
    <t>😂😂😂  Ro Mt</t>
  </si>
  <si>
    <t>Keju kaka jail kab jaoge</t>
  </si>
  <si>
    <t>Rahul Gandhi pm India ❤❤❤</t>
  </si>
  <si>
    <t>AAyegi to BJP hi kitna hi rolo🤡🤡</t>
  </si>
  <si>
    <t>Godi Rubbish Kumar. Rhetorics and farzi baton ki siwa kuch bhi nahi hai. Full thikra is going to be on EVM as has always been done by Congress in the past.</t>
  </si>
  <si>
    <t>Ravish sir❤</t>
  </si>
  <si>
    <t>Rabbish ji kal ke liye burnol li ya nahi???? Kal bhot jalne wali hai apki 😂😂</t>
  </si>
  <si>
    <t>dabis tera kya hoga kaliya...</t>
  </si>
  <si>
    <t>Well come back bjp ❤</t>
  </si>
  <si>
    <t>Ravish kumar ji... You are a greatest reporter... I support INDIA alliance but TMC is more dangerous than BJP... So please cast a report about TMC corruption so that people can know about Mamata banerjee who lead INDIA ALLIANCE</t>
  </si>
  <si>
    <t>Abhi se EVM ka rona chaalu🤣🤣🤣🤣🤣🤣🤣🤣🤣</t>
  </si>
  <si>
    <t>Dlla rohta rehta... Aapne baap ki haar pe</t>
  </si>
  <si>
    <t>Saala congressi dalla aayega to modi he</t>
  </si>
  <si>
    <t>Yuva Neta😂</t>
  </si>
  <si>
    <r>
      <rPr>
        <sz val="11"/>
        <color rgb="FF000000"/>
        <rFont val="Linux Libertine G"/>
      </rPr>
      <t xml:space="preserve">रवीश सर </t>
    </r>
    <r>
      <rPr>
        <sz val="11"/>
        <color rgb="FF000000"/>
        <rFont val="Calibri"/>
      </rPr>
      <t xml:space="preserve">4 </t>
    </r>
    <r>
      <rPr>
        <sz val="11"/>
        <color rgb="FF000000"/>
        <rFont val="Linux Libertine G"/>
      </rPr>
      <t xml:space="preserve">जून को </t>
    </r>
    <r>
      <rPr>
        <sz val="11"/>
        <color rgb="FF000000"/>
        <rFont val="Calibri"/>
      </rPr>
      <t xml:space="preserve">evm </t>
    </r>
    <r>
      <rPr>
        <sz val="11"/>
        <color rgb="FF000000"/>
        <rFont val="Linux Libertine G"/>
      </rPr>
      <t>का रोना एक वीडियो आप बनाएगा😂😂😂😂😂</t>
    </r>
  </si>
  <si>
    <t>Dogla Kumar</t>
  </si>
  <si>
    <t>Ravish Kumar ji pure india ne dekha ki INDIA GATBANADHAN ne koee kammi cchodi ... Bde sayam ke saath chunavi ladai ko lada sirf ur sirf muddo per baath ki desh ki future ke bare me kaha. Deshko bhuk Mari, berozgari, dhoka dhadise bachane ki baat ki naywawastha urdesh sawidhan ko surkshit karne ki baat ki itna karne ke baadh bhi agar wo satta me nahi ati BJP Satta me ati hai. Tab desh ki janta ko ageana honga Sadako per utarna honga ur sarkar ko bahishkar khulkar karna honga. Jo apne Ane wali nuslo ko 5 kolo rashn lekar bhikari bana ne se bachna chahte haiwo, jo berojgari kodur karna chahte hai wo, kisan adhi tamam sadkper aye janta ekjut ho Jaye fir dekhe EVM ne jo na Kiya wo janta kar dikhayengi</t>
  </si>
  <si>
    <t>😂😂 ja bhai kitna bakvas krta h…lg gye aapki to</t>
  </si>
  <si>
    <r>
      <rPr>
        <sz val="11"/>
        <color rgb="FF000000"/>
        <rFont val="Calibri"/>
      </rPr>
      <t xml:space="preserve">Tum ko bhi </t>
    </r>
    <r>
      <rPr>
        <sz val="11"/>
        <color rgb="FF000000"/>
        <rFont val="Linux Libertine G"/>
      </rPr>
      <t xml:space="preserve">टिकट </t>
    </r>
    <r>
      <rPr>
        <sz val="11"/>
        <color rgb="FF000000"/>
        <rFont val="Calibri"/>
      </rPr>
      <t>milega cogress se</t>
    </r>
  </si>
  <si>
    <t>AAP khud hi hatas ho c😂</t>
  </si>
  <si>
    <t>Ye nikla chamcha media wala🤬</t>
  </si>
  <si>
    <t>Jal rhi h n</t>
  </si>
  <si>
    <t>ये सभी नौ एग्जिट पोल एक झूठ को सही दिखाने के लिए सैकड़ों झूठ दिखाने की कोशिस कर रही है।</t>
  </si>
  <si>
    <r>
      <rPr>
        <sz val="11"/>
        <color rgb="FF000000"/>
        <rFont val="Calibri"/>
      </rPr>
      <t>Oh....bipaksh hamesha sach or BJP hamesa farzi....aap kia sabko pagal &amp; bewakup samajte hai....you are a fool....</t>
    </r>
    <r>
      <rPr>
        <sz val="11"/>
        <color rgb="FF000000"/>
        <rFont val="Linux Libertine G"/>
      </rPr>
      <t>মহাশয়</t>
    </r>
    <r>
      <rPr>
        <sz val="11"/>
        <color rgb="FF000000"/>
        <rFont val="Calibri"/>
      </rPr>
      <t>,</t>
    </r>
    <r>
      <rPr>
        <sz val="11"/>
        <color rgb="FF000000"/>
        <rFont val="Linux Libertine G"/>
      </rPr>
      <t>আপনি সবিইকে বোকা বানানো বন্ধ করুন</t>
    </r>
    <r>
      <rPr>
        <sz val="11"/>
        <color rgb="FF000000"/>
        <rFont val="Calibri"/>
      </rPr>
      <t>....</t>
    </r>
  </si>
  <si>
    <t>india win the election ❤❤❤🎉🎉🎉🎉🎉🎉</t>
  </si>
  <si>
    <t>Mode Jab Kruse Par Haienahe  To Voteng Hone Se Pahle Jab mode Kya Har Kare Karta Ovteng Jab Jeet Jay Gi To Jab O Pad Par Bihtenge😮</t>
  </si>
  <si>
    <t>Ravish Kumar Fans Like Kro ❤
Mujhe Garv Hai Ke Mai Mai Ravish Kumar Sir Ko Sunta Hoon.
Aaj Ke Dalali Media Dekhna Chahiye Kiss Tarah Patrkarita Kiya Jaata Hai.</t>
  </si>
  <si>
    <t>EVM Wah EVM Wah machine has won good for BJP but bad democracy</t>
  </si>
  <si>
    <t>Thank you Rahul,Ravish ..ayega to modi hi🎉😂</t>
  </si>
  <si>
    <t>केजरीवाल अपने श्रोताओं को बेवकूफ़ बनाने के लिए कहता है कि सरकार को फर्जी एग्जिट पोल करवाने की कया जरूरत थी  कया रवीश कुमार भी बेवकूफ है जो यह मानता है कि यह सरकार द्वारा कराया जाता है केजरीवाल के इस कथन को रवीश कुमार  द्वारा समर्थन कया दर्शाता है</t>
  </si>
  <si>
    <t>Ha 😮😮 tere ko shi man lete hai 😅😅chal kal dekh lenge par tere exit pol par bhi bharosha nhi agar bjp ki ke sath hai to tu bhi to congress bhakt hai</t>
  </si>
  <si>
    <t>BJP🚩🚩🚩 baket kumar gone</t>
  </si>
  <si>
    <t>Darbari Dhurt Rabijwa kal ke liya bhi thoda bacha Len kal bhi tum ko Ron dhona hai.</t>
  </si>
  <si>
    <t>So many redundant information. No sense of logic. Only playing with language. Janta is chalak</t>
  </si>
  <si>
    <t>Rahul Gandhi God bless you 🌹</t>
  </si>
  <si>
    <t>Ravis sir man jaye ap apko itni bhaddi tepni karna sobha nhi deta lagta h apko Congress walo n khareed leya h</t>
  </si>
  <si>
    <t>Salute Sir G 🙏🙏🙏❤❤❤</t>
  </si>
  <si>
    <t>v good ravish ji</t>
  </si>
  <si>
    <t>Kangresh win the chunav 2024  seet (280-310)</t>
  </si>
  <si>
    <t>INDI gathbandhan 1 mahine mein toot jayega</t>
  </si>
  <si>
    <t>NDA sarkar hoga</t>
  </si>
  <si>
    <t>बिल्कुल यह मनोवैज्ञानिक दबाव के लिए फेंक एग्जिट पोल जारी किया है।</t>
  </si>
  <si>
    <t>Hello</t>
  </si>
  <si>
    <t>Modi jindabad....</t>
  </si>
  <si>
    <t>godi media nay des barbad karne ke kasm khaei hain</t>
  </si>
  <si>
    <r>
      <rPr>
        <sz val="11"/>
        <color rgb="FF000000"/>
        <rFont val="Linux Libertine G"/>
      </rPr>
      <t>रवीश कुमार कांग्रेस पार्टी से हैं</t>
    </r>
    <r>
      <rPr>
        <sz val="11"/>
        <color rgb="FF000000"/>
        <rFont val="Calibri"/>
      </rPr>
      <t xml:space="preserve">, </t>
    </r>
    <r>
      <rPr>
        <sz val="11"/>
        <color rgb="FF000000"/>
        <rFont val="Linux Libertine G"/>
      </rPr>
      <t>उनका लक्ष्य मोदी जी को पीएम की कुर्सी से हटाना है।  पीएम मोदी हमारे देश के सर्वश्रेष्ठ पीएम हैं</t>
    </r>
    <r>
      <rPr>
        <sz val="11"/>
        <color rgb="FF000000"/>
        <rFont val="Calibri"/>
      </rPr>
      <t xml:space="preserve">. . </t>
    </r>
    <r>
      <rPr>
        <sz val="11"/>
        <color rgb="FF000000"/>
        <rFont val="Linux Libertine G"/>
      </rPr>
      <t>भगवान श्री नरेंद्र दामोदर दास मोदी को आशीर्वाद दें</t>
    </r>
  </si>
  <si>
    <t>Chunav Aayog ne bjp ke sath kiya ha mitig</t>
  </si>
  <si>
    <r>
      <rPr>
        <sz val="11"/>
        <color rgb="FF000000"/>
        <rFont val="Linux Libertine G"/>
      </rPr>
      <t>रवीश कुमार कांग्रेस पार्टी से हैं</t>
    </r>
    <r>
      <rPr>
        <sz val="11"/>
        <color rgb="FF000000"/>
        <rFont val="Calibri"/>
      </rPr>
      <t xml:space="preserve">, </t>
    </r>
    <r>
      <rPr>
        <sz val="11"/>
        <color rgb="FF000000"/>
        <rFont val="Linux Libertine G"/>
      </rPr>
      <t>उनका लक्ष्य मोदी जी को पीएम की कुर्सी से हटाना है।  पीएम मोदी हमारे देश के सर्वश्रेष्ठ पीएम हैं</t>
    </r>
    <r>
      <rPr>
        <sz val="11"/>
        <color rgb="FF000000"/>
        <rFont val="Calibri"/>
      </rPr>
      <t xml:space="preserve">. . </t>
    </r>
    <r>
      <rPr>
        <sz val="11"/>
        <color rgb="FF000000"/>
        <rFont val="Linux Libertine G"/>
      </rPr>
      <t>भगवान श्री नरेंद्र दामोदर दास मोदी को आशीर्वाद दें</t>
    </r>
  </si>
  <si>
    <t>BJP ❤ JINDABAD</t>
  </si>
  <si>
    <t>Bengal  BJP ...30+</t>
  </si>
  <si>
    <r>
      <rPr>
        <sz val="11"/>
        <color rgb="FF000000"/>
        <rFont val="Linux Libertine G"/>
      </rPr>
      <t>रवीश कुमार कांग्रेस पार्टी से हैं</t>
    </r>
    <r>
      <rPr>
        <sz val="11"/>
        <color rgb="FF000000"/>
        <rFont val="Calibri"/>
      </rPr>
      <t xml:space="preserve">, </t>
    </r>
    <r>
      <rPr>
        <sz val="11"/>
        <color rgb="FF000000"/>
        <rFont val="Linux Libertine G"/>
      </rPr>
      <t>उनका लक्ष्य मोदी जी को पीएम की कुर्सी से हटाना है। पीएम मोदी हमारे देश के सर्वश्रेष्ठ पीएम हैं</t>
    </r>
    <r>
      <rPr>
        <sz val="11"/>
        <color rgb="FF000000"/>
        <rFont val="Calibri"/>
      </rPr>
      <t xml:space="preserve">. . </t>
    </r>
    <r>
      <rPr>
        <sz val="11"/>
        <color rgb="FF000000"/>
        <rFont val="Linux Libertine G"/>
      </rPr>
      <t>भगवान श्री नरेंद्र दामोदर दास मोदी को आशीर्वाद दें</t>
    </r>
  </si>
  <si>
    <t>Abhi jaldi hi vipaksh evm wala rona chalu kar dega 😂</t>
  </si>
  <si>
    <t>modi koh johla uhtha lena cahiy</t>
  </si>
  <si>
    <t>Exit Poll Falsh isliye dekhaya  take Share Bazar mein Rally aa sake aur Big player sara paisa le ke nikal jaye. Bank nifty mein  1000 point Move aaya hai</t>
  </si>
  <si>
    <t>Rahul jeete y modi ki chal baaz se hare lekin rahul hamesha es desh ke neta the neta hai  pm rahul ghandhi jinda baad i love rahul bhaiya</t>
  </si>
  <si>
    <t>Rahul Gandhi❤️🇮🇳</t>
  </si>
  <si>
    <t>Ravish kumar is great parson</t>
  </si>
  <si>
    <t>Aap sahi exit poll dijiye Ravish Sir</t>
  </si>
  <si>
    <t>SIDHU MOOSEWALA ❤❤❤❤❤.......295 ❤</t>
  </si>
  <si>
    <t>Nhii aayega modi. Like for jisse pta chl sake kitne log sehmat hai</t>
  </si>
  <si>
    <t>Modi.  Nhii aayega kitne log sehmat hai. ...   Plsss.  Reply...</t>
  </si>
  <si>
    <t>Pagal wala soch</t>
  </si>
  <si>
    <t>4june ko EVM ka Rona  Shuru  ho jayega</t>
  </si>
  <si>
    <t>Pappu ka chamcha hai</t>
  </si>
  <si>
    <t>Modi choro ka sarkar hai</t>
  </si>
  <si>
    <t>BAapki ye video dekh kar samjh aa rha godi media ka kya mtlb hota hai...🙂🙏 #abki baar 400 paar</t>
  </si>
  <si>
    <t>Everything is assumption . I don't find this video informative, rather this is just triggering sentiments for parties. . If you have proof for your statements then please share in detail instead of triggering people. If you are preparing yourselves for your party's loosing end, then this video makes sense.</t>
  </si>
  <si>
    <t>बरनोल खरीद के रख लो 😀</t>
  </si>
  <si>
    <t>@RAVISHKUMAROFFICIAL CONGRESS KA DALLA OR  COGRESS PAKISTAN KE DALLE</t>
  </si>
  <si>
    <t>Rabbish Kumar congress ka dalal patrakar hai..</t>
  </si>
  <si>
    <t>Modi hatao desh bachao BJP murdabad murdabad</t>
  </si>
  <si>
    <t>एक गोदी मीडिया पत्रकार ने आपके बारे में कहा था की यूट्यूब पर भी बैन लगना चाहिए उन्होंने मोदी जी का नाम बहुत धूमिल किया है</t>
  </si>
  <si>
    <t>रवीश कुमार की चमचागिरी को देख कर राहुल गांधी को इसे संसद बनाना चाहिए😂</t>
  </si>
  <si>
    <t>दि ग्रेट चु पतरकार</t>
  </si>
  <si>
    <t>अगर फिर से मोदी सरकार आए तो हमारे रोजगार भी चले जाएंगे और लोग घंटा बजा हम युवा तू हरदम परेशानरह जाएंगे</t>
  </si>
  <si>
    <t>reality accept hi nahi karni hai apko......kal apka face dekhne layak hoga</t>
  </si>
  <si>
    <t>Lagta he apne bhains aur mangalsutra bachane ki chakkar me Hindustaniyon ne sirf Modi ko hi nahin Godi media ko bhi bacha liya he. ✌</t>
  </si>
  <si>
    <t>Agar is bar BJP jeeti to main voting se vishvas hi uth jaega. Social media per Rahul Gandhi ko pura support Mila hai</t>
  </si>
  <si>
    <t>Indian Jeet rahe hai sir</t>
  </si>
  <si>
    <t>एक्जिट पोल का अर्थ ही है एक अंदाज होता है ।पर इसमे भी जिसका खाव  उसका गाव यही ज्यादा चल रहा है ।इसमे किसी को आधा  किसी को डबल बताने पर अपनी ही विश्वसनियता पर आंच आती है पर यहां गोदी मिडिया को इससे क्या लेना देना ।चापलूसी से फुर्सत मिले तब सोंचेगे ।झुठ और इमानदारी के बींचबहुत बारीक लकीर होता है ।सच्चे का बोल बाला  ।।झुठो का मुंह होगा काला ।लोकतंत्र बचाओ संविधान बचाओ। ।</t>
  </si>
  <si>
    <t>Evm  manipulation  lagta hei  ho gaya</t>
  </si>
  <si>
    <t>Land Kumar 😂😂😂😂</t>
  </si>
  <si>
    <t>Jale na tere bhi jale na</t>
  </si>
  <si>
    <t>How much you get paid by Congress and Chinese Communist party to spread propaganda please tell.</t>
  </si>
  <si>
    <t>ye dalal apne aap ko anchor bota hai news ka dalle india aliiance  ke aap ke pille</t>
  </si>
  <si>
    <t>Me to randi Rona dekhane aaya😂😂😂</t>
  </si>
  <si>
    <t>चीन और पाकिस्तान रो रहें है रविश बाबू तुम क्यों रो रहें हो</t>
  </si>
  <si>
    <t>"RASHTRAPATI MURMU". Shame on sir.  GODI MEDIA&lt; PAPPU MEDIA ..</t>
  </si>
  <si>
    <t>He is already in Maatam mood😂</t>
  </si>
  <si>
    <t>Exit polls are fake,Baecuse they cosider all seats from Maharstra,Bihar,UP,west Bengal,Telngana,Karnataka,Punjab    after 4th these seats in this state plays in change</t>
  </si>
  <si>
    <t>Modi jo bolraha wahi uska media bolraha hai.......Modi Bengal pe aakar bola k Desh pe sabse achcha result karega bjp ....jo ki ankda pe 30 bjp aur 12 tmc dikharaha hai exit poll pe ....dawa k sath kah raha hoon ye ulat jayega.....to sayyam rakhe jitega India jot hi</t>
  </si>
  <si>
    <t>Agar har sachai jaan ne k liye hm CCTV footage ko ahmiyat dete h too vote ki ginti kyo nahi hoti CCTV cameras mei modi media Ki poll khul jayegi simple</t>
  </si>
  <si>
    <t>Aaega to modi hi.....😂😂😂😂
Jalo tmlog😂😂😂
Rabish ki bhi jalegi😂😂😂😂</t>
  </si>
  <si>
    <r>
      <rPr>
        <sz val="11"/>
        <color rgb="FF000000"/>
        <rFont val="Linux Libertine G"/>
      </rPr>
      <t>पागल पत्तलकार रवीश</t>
    </r>
    <r>
      <rPr>
        <sz val="11"/>
        <color rgb="FF000000"/>
        <rFont val="Calibri"/>
      </rPr>
      <t xml:space="preserve">! </t>
    </r>
    <r>
      <rPr>
        <sz val="11"/>
        <color rgb="FF000000"/>
        <rFont val="Linux Libertine G"/>
      </rPr>
      <t>तुम्हारा औकात कल पता चल जाएगा।</t>
    </r>
  </si>
  <si>
    <t>Janata ko gumrah mat karo yaar</t>
  </si>
  <si>
    <t>Ravish kumar bhi godi media 
Bipakhya ka......</t>
  </si>
  <si>
    <t>godi media Ravish kumar ka channel band kro</t>
  </si>
  <si>
    <t>Ravish Kumar ji kal tak ka wait Karo fir videos banana chhod denaa agar congress na jeeti to</t>
  </si>
  <si>
    <t>Best Comedy Video. AB result ke din Bolenge EVM kharab. Aur WB me kya halat hai, jara ground pe jaiye.</t>
  </si>
  <si>
    <t>Av se ra***di Rona suru..chutya chamche</t>
  </si>
  <si>
    <t>Kal pata chal jayega kon sahi kon galat</t>
  </si>
  <si>
    <t>Modi ji will comeback even stronger</t>
  </si>
  <si>
    <t>रवीश कुमार जी की सेवा और समर्पण को देख कर  राहुल गांधी और सोनिया गांधी को इनको राज्य सभा का सांसद बनाना चाहिए।</t>
  </si>
  <si>
    <t>इलेक्टोरल बॉन्ड झिंदाबाद ।
 इंडिया गठबंधन झिंदाबाद । 
    सोनिया गांधी झिंदाबाद ।
       राहुल गांधी झिंदाबाद ।
     प्रियंका गांधी झिंदाबाद ।</t>
  </si>
  <si>
    <t>😢😢😢</t>
  </si>
  <si>
    <t>Kutte tuje 5 saal or rona hai pareshan mat ho</t>
  </si>
  <si>
    <t>Ye kaise possible ho rha h mai khud bjp ke against vot dala meri purani family..jo ki bjp ko 2 bar vot diya tha pehle ab nhi</t>
  </si>
  <si>
    <t>Aap bhi dabab daliye....
Aap bhi Mano bagyanik khel kheliye......</t>
  </si>
  <si>
    <t>Tu America hi chala ja</t>
  </si>
  <si>
    <t>Ravish kumar murdabad....</t>
  </si>
  <si>
    <t>जब दिल्ली में आम आदमी पार्टी का एग्जिट पोल सही हुआ तो नहीं किसीने कुछ कहा अब बीजेपी के पक्ष में एग्जिट पोल आ गया है तो सबको बड़ी तकलीफ है और खास करके रवीश कुमार को</t>
  </si>
  <si>
    <t>Kitne hataash hai congress ghatabandhan bechaare</t>
  </si>
  <si>
    <t>Are bhai desh ka mood to dekh akhilesh rahul ya sachhe desh bakt he ve sirf hava ke rukh vale patte he or sanatani desh k virodhi he</t>
  </si>
  <si>
    <t>URGENT SUGGESTIONS 
Dear Ravish ji,
I am a designer, thinker, and ardent follower of your channel, I regularly watch almost every episode.
I graduated from NID, which was the dream institute of Pt. Jawaharlal Nehru back in the 1960s. I had the honour of garlanding him at the age of six and joining Nehru’s dream institute twelve years later, in 1972. I am now 70 and have put in 40 years of design service to the nation. Currently, I am without work.
This background is important because I believe in socialism and completely disagree with ‘present government philosophy’.
I wish to send the following message through your channel to Shri Rahul Gandhi regarding the counting of votes, starting tomorrow as an important element/fear that the officers might have.
I.N.D.I.A: AN ALLIANCE MUST ASSURE THE ELECTION COMMISSION, ALL RETURNING OFFICERS, AND PEOPLE INVOLVED IN THE ELECTION PROCESS THAT EVEN NOW, NO ACTION WILL BE TAKEN AGAINST THEM IF THEY SHOW THEIR PATRIOTISM AND RESPECT FOR THE CONSTITUTION BY HONESTLY COUNTING THE VOTES, EVEN AT THIS ELEVENTH HOUR.
This will be a great service to the nation and will pardon all their earlier deeds.
Thank you from the heart of a proud citizen.
Sanjay Bhatnagar</t>
  </si>
  <si>
    <t>Saala desdrohi</t>
  </si>
  <si>
    <t>Ab NDA jeet gaya tho saare gulaam bolenge ki EVM me gadbad hai.</t>
  </si>
  <si>
    <t>Kal se fir sab Bhakto ke msg aana shuru ho jaayenge…”Khauf ka Mahol he..””</t>
  </si>
  <si>
    <t>Kal tak wait karo bhi Ravish, mooh chupaane ke liye bhi jagah nahi milega 😂</t>
  </si>
  <si>
    <t>कांग्रेस तभी जीतेगी जब पप्पू को विदाकरेगी</t>
  </si>
  <si>
    <t>Aaega to Modi hi</t>
  </si>
  <si>
    <t>इसी तरह की हरकतों से जनता ने भाजपा को चुनाहै क्योंकि आप जैसेपत्रकार जितना अच्छा विपक्ष पर एनालिसिस कर रहे हैं कांग्रेस को समझने में करते तो ज्यादा अच्छा होता</t>
  </si>
  <si>
    <t>आठ दिन चली तो भी व्हिव्हि पॅट की गणना होनी चाहीये</t>
  </si>
  <si>
    <t>मुझे पूरा वीडियो देखने के बाद ऐसा लगा जैसे मैं किसी कांग्रेस की सभा मेंआ गया हूं😅😅</t>
  </si>
  <si>
    <t>मेरे हिसाब से वोटिंग खत्म होने पर ही काउंटिंग शुरू हो जानी चाहिए।</t>
  </si>
  <si>
    <t>आएगा तो मोदी ही</t>
  </si>
  <si>
    <t>Sir aap kuch bhi fake news kaha se miltahai</t>
  </si>
  <si>
    <t>😂😂😂😂😂😂😂😂😂😂😂😂</t>
  </si>
  <si>
    <t>disclaimer main keh raha hai ke humara maksad kuch nahi ahi is video banane ka</t>
  </si>
  <si>
    <r>
      <rPr>
        <sz val="11"/>
        <color rgb="FF000000"/>
        <rFont val="Linux Libertine G"/>
      </rPr>
      <t>कौन</t>
    </r>
    <r>
      <rPr>
        <sz val="11"/>
        <color rgb="FF000000"/>
        <rFont val="Calibri"/>
      </rPr>
      <t>-</t>
    </r>
    <r>
      <rPr>
        <sz val="11"/>
        <color rgb="FF000000"/>
        <rFont val="Linux Libertine G"/>
      </rPr>
      <t xml:space="preserve">कौन कहां कहां सर्वे किया वो तो कभी भी हमारे बूथों पर तो नहीं आया </t>
    </r>
    <r>
      <rPr>
        <sz val="11"/>
        <color rgb="FF000000"/>
        <rFont val="Calibri"/>
      </rPr>
      <t>?</t>
    </r>
  </si>
  <si>
    <r>
      <rPr>
        <sz val="11"/>
        <color rgb="FF000000"/>
        <rFont val="Calibri"/>
      </rPr>
      <t>Ravish kumar......&gt;&gt;&gt; _</t>
    </r>
    <r>
      <rPr>
        <sz val="11"/>
        <color rgb="FF000000"/>
        <rFont val="Linux Libertine G"/>
      </rPr>
      <t>ख़ौफ़ से मुरझा गया था दिल मेरा</t>
    </r>
    <r>
      <rPr>
        <sz val="11"/>
        <color rgb="FF000000"/>
        <rFont val="Calibri"/>
      </rPr>
      <t>,_
*_</t>
    </r>
    <r>
      <rPr>
        <sz val="11"/>
        <color rgb="FF000000"/>
        <rFont val="Linux Libertine G"/>
      </rPr>
      <t>ख़्वाब में तुझको</t>
    </r>
    <r>
      <rPr>
        <sz val="11"/>
        <color rgb="FF000000"/>
        <rFont val="Calibri"/>
      </rPr>
      <t xml:space="preserve">, </t>
    </r>
    <r>
      <rPr>
        <sz val="11"/>
        <color rgb="FF000000"/>
        <rFont val="Linux Libertine G"/>
      </rPr>
      <t>बिछड़ता देख कर</t>
    </r>
    <r>
      <rPr>
        <sz val="11"/>
        <color rgb="FF000000"/>
        <rFont val="Calibri"/>
      </rPr>
      <t>......._*</t>
    </r>
  </si>
  <si>
    <t>Bahut admi ne Godi mediya dekhna bund kar diye hai.
Definitely false exit poll 👎</t>
  </si>
  <si>
    <t>RAVISH RAHUL BABA ka moye Moye.. kur kur</t>
  </si>
  <si>
    <t>evm ka ra***i rona shuru ho gaya</t>
  </si>
  <si>
    <t>jab exit poll ki koi value nahi to ye banda logon ko bewkoof banane ki koshish kyun kar raha hai</t>
  </si>
  <si>
    <r>
      <rPr>
        <sz val="11"/>
        <color rgb="FF000000"/>
        <rFont val="Calibri"/>
      </rPr>
      <t xml:space="preserve">20 </t>
    </r>
    <r>
      <rPr>
        <sz val="11"/>
        <color rgb="FF000000"/>
        <rFont val="Linux Libertine G"/>
      </rPr>
      <t xml:space="preserve">घंटे में </t>
    </r>
    <r>
      <rPr>
        <sz val="11"/>
        <color rgb="FF000000"/>
        <rFont val="Calibri"/>
      </rPr>
      <t xml:space="preserve">42 </t>
    </r>
    <r>
      <rPr>
        <sz val="11"/>
        <color rgb="FF000000"/>
        <rFont val="Linux Libertine G"/>
      </rPr>
      <t>लाख लोगों ने इस वीडियो को देखा है</t>
    </r>
  </si>
  <si>
    <t>indi alliance har gaya rote rahiyo bas</t>
  </si>
  <si>
    <t>Shyam meetha singh</t>
  </si>
  <si>
    <t>Abki bar....
400 par</t>
  </si>
  <si>
    <t>Rubish ko hatane ke liye Adani ne channel khareed liya aur laat maar ke bhaga diya Rubish Kumar ko...hahahahahaa</t>
  </si>
  <si>
    <t>pehali baar maja aa raha hai ravishuddin bate sunake kuchh jyada jal gai hai
kal paraso 
EVM ko gali dena OK OK THEEK HAI
ale le le le le ravishuddin beta</t>
  </si>
  <si>
    <r>
      <rPr>
        <sz val="11"/>
        <color rgb="FF000000"/>
        <rFont val="Linux Libertine G"/>
      </rPr>
      <t xml:space="preserve">इंडिया गठबंधन की सरकार बनने से शेयर बाजार बंद तो नहीं कर दिया जायगा </t>
    </r>
    <r>
      <rPr>
        <sz val="11"/>
        <color rgb="FF000000"/>
        <rFont val="Calibri"/>
      </rPr>
      <t>?</t>
    </r>
  </si>
  <si>
    <r>
      <rPr>
        <sz val="11"/>
        <color rgb="FF000000"/>
        <rFont val="Calibri"/>
      </rPr>
      <t xml:space="preserve">4 </t>
    </r>
    <r>
      <rPr>
        <sz val="11"/>
        <color rgb="FF000000"/>
        <rFont val="Linux Libertine G"/>
      </rPr>
      <t>जून को देखते है आपका वीडियो</t>
    </r>
  </si>
  <si>
    <r>
      <rPr>
        <sz val="11"/>
        <color rgb="FF000000"/>
        <rFont val="Linux Libertine G"/>
      </rPr>
      <t xml:space="preserve">एग्जिटपोल देखकर दिमाग ख़राब हो गया  मुझे </t>
    </r>
    <r>
      <rPr>
        <sz val="11"/>
        <color rgb="FF000000"/>
        <rFont val="Calibri"/>
      </rPr>
      <t xml:space="preserve">45 </t>
    </r>
    <r>
      <rPr>
        <sz val="11"/>
        <color rgb="FF000000"/>
        <rFont val="Linux Libertine G"/>
      </rPr>
      <t>घंटे ध्यान पर जाना पड़ेगा</t>
    </r>
  </si>
  <si>
    <t>BJP ka 400
Paar ka nara public and political partiyon ko bhram mein rakhne ka nara tha asal mein EVM ke sahare us se kam siten lakar BJP sarkaar bana legi😢😮</t>
  </si>
  <si>
    <t>1000% congress he jitay ga  !! Jitna godi media hai sub ko band karna chaheye. !!</t>
  </si>
  <si>
    <t>11:11 Ravishkumarji, Kanhaiya kumar, Jigneshbhai, Dhruv Rathi, Rahulgandhi,unke bahut women workers, OBC ke JNV ke professor  gala fad fad kar working de rahe the lekin 50 %publc jinhone voting nahi ki vo voting karte. To aaj ye din na dekhane milta, sab bikau hai. Constitution ne ham ko right diya hai ham uska istemaal nahi karte fir comment karte hai Ravishji aap sahi ho bhai government ko ukhadkar fekne ki hamaare pas power hai</t>
  </si>
  <si>
    <t>सबसे बड़ा चमचा है राहुल गांधी का</t>
  </si>
  <si>
    <t>Rahul Gandhi PM Inshallah ❤️💖💖💖❤️</t>
  </si>
  <si>
    <t>Chacha</t>
  </si>
  <si>
    <t>Rubbish Kumar...... Kal Teri g***nd jalne wali hai...... Burnol chura le kisi medical store se😂😂😂😂</t>
  </si>
  <si>
    <t>Kyu itni bokhalahat ha .Ek din me pata lag hi jayega.</t>
  </si>
  <si>
    <t>Exit poll dikhane galat he exit poll dikhane walo per karbayi honi chahiye</t>
  </si>
  <si>
    <t>भारत माता की जय❤</t>
  </si>
  <si>
    <t>Godi mediya</t>
  </si>
  <si>
    <t>BJP😂😂😂😂😂😅😅😅😅😢😢😢😢</t>
  </si>
  <si>
    <r>
      <rPr>
        <sz val="11"/>
        <color rgb="FF000000"/>
        <rFont val="Calibri"/>
      </rPr>
      <t xml:space="preserve">BJP </t>
    </r>
    <r>
      <rPr>
        <sz val="11"/>
        <color rgb="FF000000"/>
        <rFont val="Linux Libertine G"/>
      </rPr>
      <t xml:space="preserve">जीती तो </t>
    </r>
    <r>
      <rPr>
        <sz val="11"/>
        <color rgb="FF000000"/>
        <rFont val="Calibri"/>
      </rPr>
      <t>EVM, 😢</t>
    </r>
  </si>
  <si>
    <t>Gjb sir ji aapne bola hai thanks 🙏🙏</t>
  </si>
  <si>
    <t>Ravish Kumar tu sala Congress ka kuta he tera bapa Rahul Gandhi murdabad</t>
  </si>
  <si>
    <t>Exit polls should be banned.</t>
  </si>
  <si>
    <r>
      <rPr>
        <sz val="11"/>
        <color rgb="FF000000"/>
        <rFont val="Linux Libertine G"/>
      </rPr>
      <t xml:space="preserve">आडू भाई तुम इसी चीज की एनालिसिस  करते रहना कि साउथ इंडिया में बीजेपी को इतनी सीट कैसे आ रही है वहां काम किया है तुम्हारी जिंदगी निकल गई कांग्रेस की चाटते चाटते कभी ऐसा हुआ है  विपक्षी जो हार रहा हो वह काउंटिंग स्टेशन से पहले भाग गया हो
सुप्रीम कोर्ट ने साफ आदेश दिया है कि अगर किसी भी राष्ट्रीय पार्टी को अपने काउंटिंग में कुछ गड़बड़ी दिखाई देती है तो वह </t>
    </r>
    <r>
      <rPr>
        <sz val="11"/>
        <color rgb="FF000000"/>
        <rFont val="Calibri"/>
      </rPr>
      <t xml:space="preserve">45 </t>
    </r>
    <r>
      <rPr>
        <sz val="11"/>
        <color rgb="FF000000"/>
        <rFont val="Linux Libertine G"/>
      </rPr>
      <t>दिन के अंदर में बीवी पेट की पर्ची के साथ व एक साथ काउंटिंग कर सकता है तो इसमें शक सुबह कहां रहगया गया</t>
    </r>
  </si>
  <si>
    <t>24 mein se 36 ghante kaam krne wala exit poll ko farzi bol Raha hai😂😂😂</t>
  </si>
  <si>
    <t>4th june ko clear ho jayega.
Jay shree ram 🙏 ❤</t>
  </si>
  <si>
    <t>Hum BJP ko vote diye</t>
  </si>
  <si>
    <t>aenga to modi hi</t>
  </si>
  <si>
    <t>Bechara Suvar ab bhi laga hua hai 😂😂😂😂😂 abe aayega to Modi hi</t>
  </si>
  <si>
    <t>Election commission koi action kiyu nahi le raha hai</t>
  </si>
  <si>
    <t>तुम्हारे जैसे दोगले पतलकार की जली हुई है 😁</t>
  </si>
  <si>
    <t>Modi, government set,  ousted    from, power  , , congress ghatbhadhan government  comes to power on  4..6.. 2024.</t>
  </si>
  <si>
    <t>4 June ko jo hoga...vo Congress and Opposition ko puri tarah se barbad kar dega......end of Congress just because of Rahul Gandhi and his close friends</t>
  </si>
  <si>
    <t>thodi din baad EVM hack ki news ayegi, usko baar election commission ne unfair election kiye iski news ayegi. uske baap AAP ne Congress khilap bayan diya iski news ayegi.... Matalab kuch naya hi roha har din ayega....</t>
  </si>
  <si>
    <t>Kejrival ka news sunkar sablog jail jhaker uska pichvada dhoker o pani  penna sablog thanks</t>
  </si>
  <si>
    <t>Now you people start crying over EVM.</t>
  </si>
  <si>
    <t>Is baar 400 paar</t>
  </si>
  <si>
    <t>kon kon is rabeez ko rota hua dekhne aaya hai? 😁😁 Ye 4 june ko sucide na kar le .... 🤣🙄</t>
  </si>
  <si>
    <t>काँग्रेस</t>
  </si>
  <si>
    <t>Rubish Kumar</t>
  </si>
  <si>
    <t>India,ghatbhadhan government,   295+,   no  doubt,   ,congress ghatbhadhan   comes  to  power.</t>
  </si>
  <si>
    <t>Farji Patrkaar</t>
  </si>
  <si>
    <t>Congresss🎉🎉🎉🎉</t>
  </si>
  <si>
    <t>बीजेपी जीत रही है</t>
  </si>
  <si>
    <t>aayengn to modii hi kuch bhi ho 2 mahine tk election krwane ka yhi mtlb tha taaki modi ji aayen 1 ko last election krwa kr counting iski itna late kr diyen hain .. 3 month pehle hi bjp ka sb set tha kya kaise krna unko pta bhi tha ki isbaar jntaa vote nhi degi isliye itna time diyen hain election counting ko … kuch bhi  ho modii jii aa rhen hain</t>
  </si>
  <si>
    <t>Is channel par mostly people rabies se infected hain, Rabies kumar to andh virodhi hai so the people on this channel are andh virodhi. Jo ek gadhe ko desh ka prdhan mantri banne ka sapna dekh rahe hain.</t>
  </si>
  <si>
    <t>Ravish Kumar sir is telling the true colour of political party of india...</t>
  </si>
  <si>
    <t>रवीश कुमार आप पत्रकाईता छोडकर घर बैठो</t>
  </si>
  <si>
    <t>ravish pappu congress ka cmacha ... pakistani funded channel</t>
  </si>
  <si>
    <t>रवीश कुमार जी आप बहुत बड़ेआडू हो मुझे इस चीज का हमेशा बड़ा दुख रहेगा कि जिस दिन काउंटिंग होती है उसे दिन आपको टीवी चैनल पर नहीं देख पाया आपको कभी भी बीजेपी में कुछ भी अच्छा नहीं दिखाई देता इस चीज का भीबड़ा दुख है</t>
  </si>
  <si>
    <t>Agar bjp aa gyi tb isko pta chalega Congress ke chamcho</t>
  </si>
  <si>
    <t>Abki baar 400 baar</t>
  </si>
  <si>
    <t>Saale rubbish 😂</t>
  </si>
  <si>
    <t>Haa mera family may 6 log voter hai jisme 3 logo k naam voter list sa kaat diya gya😢</t>
  </si>
  <si>
    <t>Sale rabish tu kabhi  nahi sudrehega.. Congress ke talwe chatt.</t>
  </si>
  <si>
    <t>Chinta Na Karo cal sab samne a jaega</t>
  </si>
  <si>
    <t>Good job💯👍</t>
  </si>
  <si>
    <t>Abhi jab BJP 350 se upar seat leke sarkaarbanaegi tab log bolege evm hack kra diya modi ne..i am waiting for that day..chutiya logo</t>
  </si>
  <si>
    <t>Godi Media pe alag se krwai hona chaye</t>
  </si>
  <si>
    <t>400 ka figure EVM ne tay kiya hai</t>
  </si>
  <si>
    <t>Kyo jhhutha Dilaasa dilate ho</t>
  </si>
  <si>
    <t>KE.CHU.AA(kendriya chunav aayog) ne hot bade huve vote ka mamla pacha liya aur counting ke niyam hi badalav kar diya kya ye kal ki taiyari aaj se hi suru</t>
  </si>
  <si>
    <t>Abki baar Congress sarkar ✋❤️🎉</t>
  </si>
  <si>
    <t>राष्ट्र धर्म सर्वोपरि
जय हिन्द
हैट्रिक होगी</t>
  </si>
  <si>
    <t>Reasonable</t>
  </si>
  <si>
    <t>Sidhu musewale ka fan he ye anithindu</t>
  </si>
  <si>
    <t>ਦੇਖੀ ਜਾਉ ਰੰਗ ਕਰਤਾਰ ਦੇ ਆਪੇ ਮਰ ਜਾਂਦੇ ਜਿਹੜੇ ਦੂਜਿਆਂ ਨੂੰ ਮਾਰਦੇ</t>
  </si>
  <si>
    <t>In case NDA wins it will be included with Democracy of Russia, China North Korea and on top India</t>
  </si>
  <si>
    <t>बौखलाहट में मीडिया को गलत कहा।
मोदी मिडिया कहना बहुत ही दुर्भाग्य पूर्ण</t>
  </si>
  <si>
    <t>Prime minister badalna chahiye isbar upar wale se ummid hai</t>
  </si>
  <si>
    <t>Tum bhi to godi media ho , hamesha modi ke virodh me rehte ho 😂</t>
  </si>
  <si>
    <t>कितने लोग कांग्रेस को वोट दिया है लाईक करें ताकि हम सवाल कर सके</t>
  </si>
  <si>
    <t>Jeet ka celebration toh 22 January ko hogya tha</t>
  </si>
  <si>
    <t>BJP 220 to 250 
Jo agree ho like kren</t>
  </si>
  <si>
    <t>What percentage of people have voted for Congress Party? Like it so that we can put pressure.</t>
  </si>
  <si>
    <t>Modi bahut  hi bhrstchari aadmi h</t>
  </si>
  <si>
    <t>India  jitina chahiye 👍</t>
  </si>
  <si>
    <t>Jay sree ram.</t>
  </si>
  <si>
    <t>Sir.. waiting for your tomorrow's video 😂</t>
  </si>
  <si>
    <t>4 ko rona mat bus 😂😂😂😂😂</t>
  </si>
  <si>
    <t>It is Conformation bias not confirmation bias.</t>
  </si>
  <si>
    <t>Ham</t>
  </si>
  <si>
    <t>Jettega india</t>
  </si>
  <si>
    <t>budha 😂 barnol laga le</t>
  </si>
  <si>
    <t>Modi kal bhut rone wala hai aur mjhe bhut Khushi v hai</t>
  </si>
  <si>
    <t>India🇮🇳</t>
  </si>
  <si>
    <t>Dedh footiya Ajit Doval iss sazish MN shamil Hy.....BJP EVM se jeetney ja rhi Hy.....</t>
  </si>
  <si>
    <t>Ham hamesa election result aapke channel me hin dekhte hain. Ab Apka dukh dekha nahi jata hai.</t>
  </si>
  <si>
    <t>Modi will won its sure 💐💐💐💐</t>
  </si>
  <si>
    <t>Left lebral kabbal</t>
  </si>
  <si>
    <r>
      <rPr>
        <sz val="11"/>
        <color rgb="FF000000"/>
        <rFont val="Linux Libertine G"/>
      </rPr>
      <t xml:space="preserve">बीजेपी वाले माहोल बना चुके है और वो जीत गए है ऐसे चलता रहा तो बीजेपी कभी नही हारेगी </t>
    </r>
    <r>
      <rPr>
        <sz val="11"/>
        <color rgb="FF000000"/>
        <rFont val="Calibri"/>
      </rPr>
      <t>EVM KO HATANA CHAHIYE</t>
    </r>
  </si>
  <si>
    <t>Iss sajjan ko kya taklif hai Bhai😂</t>
  </si>
  <si>
    <t>Hamara vote kat diye the</t>
  </si>
  <si>
    <t>इसे केहेते है गिर गये तो भी टांगे ऊपर😅😅😅</t>
  </si>
  <si>
    <t>कल एक टॉवेल लेके बैठ जाणा भाई रोने के बाद क्या करोगे</t>
  </si>
  <si>
    <t>Ravish kumar ❌
Congress ka chatukar patrakaar ✅😄😄😄😄</t>
  </si>
  <si>
    <r>
      <rPr>
        <sz val="11"/>
        <color rgb="FF000000"/>
        <rFont val="Linux Libertine G"/>
      </rPr>
      <t xml:space="preserve">मोदी जी को सबकुछ पहले से ही कैसे मालूम हो गई है की </t>
    </r>
    <r>
      <rPr>
        <sz val="11"/>
        <color rgb="FF000000"/>
        <rFont val="Calibri"/>
      </rPr>
      <t xml:space="preserve">evm per </t>
    </r>
    <r>
      <rPr>
        <sz val="11"/>
        <color rgb="FF000000"/>
        <rFont val="Linux Libertine G"/>
      </rPr>
      <t>झूठा आरोप लगेगा इसका मतलब दाल में काला है बहुत तगड़ा कला है 😅😅😅😅😂😂😂😂</t>
    </r>
  </si>
  <si>
    <t>Voting ke time opposite party ke workers active  nahi the, party change karne vale leaders bik gaye vaise workers bhi bik gaye honge. Shashak party ke log he dikhai dete the. Jin logo ne voting nahi ki unki voting kisi aur ne ki hogi.</t>
  </si>
  <si>
    <t>Yaar bhai mera exit poll kahata he.ki aise karonge to her baar modi sarkar.aise bakwaas khabre dekhaker hame josh aata he modi sarkar banane ka isliye vote dete he hum</t>
  </si>
  <si>
    <t>10 saal se aap lo sun rahe hain , nahi lagta kuch badlega . Phir bjp aayegi</t>
  </si>
  <si>
    <t>Jitega to bjp hi</t>
  </si>
  <si>
    <t>bjp 411</t>
  </si>
  <si>
    <t>Sir godi media exit poll ko kal se is traha bata rahi hain jese ye original result ho YouTube par toh cover page bhi ayse hi banaye ja rahe hain kya ye kisi taraha ki sajish hain kya kal kuch hone vala hain jo ye is trha se bata rahe hain kya KE.CHU.AA(kendriya chunav aayog) aur uska EVM kuch gadbad karne vala hain?
Akhir is tarha ka exit poll kyu aur kiske ishare par laya gaya hain kya ye sab jaan bujh kar kiya ja raha hain ?</t>
  </si>
  <si>
    <t>Rujhan aane sure ho gye 😂😂😂😂</t>
  </si>
  <si>
    <t>Jiyega bhaiya jitega BJP jitega</t>
  </si>
  <si>
    <t>135c ki jantha ko na EC par bharosa hai ya exit poll par hum aam jantha direct results dekhna chahte hyn ......godi media aur in ki jhooti baten kon sunta hai.....iss baar jheeth aam jantha ghareebo ki aur noujawaano ki honi chahiye agar cheating se bjp jheet ta hai to ye bohath galat hoga  aam jantha ke liye😢jab ruling party hi chanda chor hai tho inn chaato kaaro godi media aur EC par hame zara sa bhi  bharosa nahi😢</t>
  </si>
  <si>
    <r>
      <rPr>
        <sz val="11"/>
        <color rgb="FF000000"/>
        <rFont val="Linux Libertine G"/>
      </rPr>
      <t xml:space="preserve">हार जीत जाए भाड़ में आदत पड़ चुकी है पिछले </t>
    </r>
    <r>
      <rPr>
        <sz val="11"/>
        <color rgb="FF000000"/>
        <rFont val="Calibri"/>
      </rPr>
      <t>10</t>
    </r>
    <r>
      <rPr>
        <sz val="11"/>
        <color rgb="FF000000"/>
        <rFont val="Linux Libertine G"/>
      </rPr>
      <t>साल।से भुगत रहे हैं आगे देखा जाएगा चैनल वाले दीखा रहे हैं लिख लेना चुनाव आगे भी होगें सही नीकला तो आगे गीनती नहीं कराना है</t>
    </r>
  </si>
  <si>
    <t>❤👍</t>
  </si>
  <si>
    <t>पप्पू गांधी का क्या होगा😢😢😢😢और खुजलीवाल का क्या होगा</t>
  </si>
  <si>
    <r>
      <rPr>
        <sz val="11"/>
        <color rgb="FF000000"/>
        <rFont val="Linux Libertine G"/>
      </rPr>
      <t xml:space="preserve">क्या बात है रवीश कुमार जी। आपका नाम रवीश नही रवीश विपक्ष कुमार होना चाहिए।सिर्फ इंडिया एलियंस की एंगल से बाते करते हो।काफी अच्छा बोलते हो । ग्रेट एंकर भी हो।पर सच कहूं तो जो भी सरकार के बारे में बोलते हो तो इतनी कड़वाहट अच्छी नहीं लगती।मैं एक आम जनता का हिस्सा हू।कोई पार्टी से नही हू पर अपोजिशन पार्टी के पास अभी भी वो दम नही है के वो भाजपा को हरा सके।मैं खुद भी चौगा के कोई ऐसा लीडर आए और जनता का दिल जीतके कुछ नया करे और सरकार को कड़ी टक्कर देके अपना अच्छा प्रदर्शन करे।पर ये सब </t>
    </r>
    <r>
      <rPr>
        <sz val="11"/>
        <color rgb="FF000000"/>
        <rFont val="Calibri"/>
      </rPr>
      <t xml:space="preserve">evm </t>
    </r>
    <r>
      <rPr>
        <sz val="11"/>
        <color rgb="FF000000"/>
        <rFont val="Linux Libertine G"/>
      </rPr>
      <t>के पीछे लगना और इतनी कड़वाहट किसी के लिए रखना</t>
    </r>
    <r>
      <rPr>
        <sz val="11"/>
        <color rgb="FF000000"/>
        <rFont val="Calibri"/>
      </rPr>
      <t xml:space="preserve">, </t>
    </r>
    <r>
      <rPr>
        <sz val="11"/>
        <color rgb="FF000000"/>
        <rFont val="Linux Libertine G"/>
      </rPr>
      <t xml:space="preserve">हार बर्दाश्त ना करना।इतनी नेगेटिविटी की हदें पार करना </t>
    </r>
    <r>
      <rPr>
        <sz val="11"/>
        <color rgb="FF000000"/>
        <rFont val="Calibri"/>
      </rPr>
      <t>,</t>
    </r>
    <r>
      <rPr>
        <sz val="11"/>
        <color rgb="FF000000"/>
        <rFont val="Linux Libertine G"/>
      </rPr>
      <t>ये सर काफी बुरा लगता है और दुख भी होता है।यही कारण है कि अपोजिशन हर बार से भी बुरी तरह से पीट रहा है।</t>
    </r>
  </si>
  <si>
    <t>अब भारत में केवल गुंडागर्दी से जीते जा रहा है अब भारत एक बरबाद देश बन रहा है</t>
  </si>
  <si>
    <t>😂 reaction dekhna h 4 june ko sabka</t>
  </si>
  <si>
    <t>https://youtube.com/shorts/gsOOHzgSFDE?si=irxXNhziHZ1ycqkE</t>
  </si>
  <si>
    <t>BJP 410</t>
  </si>
  <si>
    <t>EVM ka raasta hameaar Kiya gya Hy....</t>
  </si>
  <si>
    <t>Khisiaai billi kambha noche. Rebiss    kumar 😂😂</t>
  </si>
  <si>
    <t>Best prime minister modi</t>
  </si>
  <si>
    <t>God bless India Gadbandan.🎉🎉🎉🎉🎉🎉🎉❤❤❤❤❤❤</t>
  </si>
  <si>
    <t>Sir aap mane ya na mane ec har evm me jio cheep laga huya hain jis ke karan mobile labtab ke jariye evm mation no dalke har evm me vote dala gaya</t>
  </si>
  <si>
    <t>Abki barr 400 par BJP only ❤</t>
  </si>
  <si>
    <t>pappu ko pm banna ha...🤣😂</t>
  </si>
  <si>
    <t>बहुत सही बोल रहे हैं सबले डर गए हैं</t>
  </si>
  <si>
    <t>U ask for recounting of exit polls 🤣</t>
  </si>
  <si>
    <t>Ravish gaddar</t>
  </si>
  <si>
    <t>Murkh aur bikku pattalkar
Ravish😅😅😅</t>
  </si>
  <si>
    <t>Sab jhuth hai kewal ye chotta rawish shi hai</t>
  </si>
  <si>
    <t>Abe keju glti se rajsthan me miss typing ho gya</t>
  </si>
  <si>
    <t>😜</t>
  </si>
  <si>
    <t>EVM hack hua hai Mera samne.Bjp phir jeet gyi hai.😢😢😢😢😢😢😢😢😢</t>
  </si>
  <si>
    <r>
      <rPr>
        <sz val="11"/>
        <color rgb="FF000000"/>
        <rFont val="Linux Libertine G"/>
      </rPr>
      <t xml:space="preserve">अबकी बार </t>
    </r>
    <r>
      <rPr>
        <sz val="11"/>
        <color rgb="FF000000"/>
        <rFont val="Calibri"/>
      </rPr>
      <t xml:space="preserve">400 </t>
    </r>
    <r>
      <rPr>
        <sz val="11"/>
        <color rgb="FF000000"/>
        <rFont val="Linux Libertine G"/>
      </rPr>
      <t>पार मोदी सरकार❤❤❤❤</t>
    </r>
  </si>
  <si>
    <t>Tum saala bhut bakaiti krta hai</t>
  </si>
  <si>
    <t>Abki baar phir BJP KI SARKAR
JAI HO❤</t>
  </si>
  <si>
    <t>Ravish tu toh khud bika Hua Hai gaddar</t>
  </si>
  <si>
    <t>Rubbish khan Aurangzeb 🤣🤣🤣</t>
  </si>
  <si>
    <t>Kisko dala h Tumhara Baap ko dala h chutiya patrkar😊😊</t>
  </si>
  <si>
    <t>Ayega to modi hii</t>
  </si>
  <si>
    <t>Exit poll dekhke to tumhara dimaag gaand me chl gya hoga</t>
  </si>
  <si>
    <t>Godi media mahaul banaa Rahi EVM se ghotala kar sake BJP sab log satk Rahana</t>
  </si>
  <si>
    <r>
      <rPr>
        <sz val="11"/>
        <color rgb="FF000000"/>
        <rFont val="Linux Libertine G"/>
      </rPr>
      <t xml:space="preserve">इंडियन गड़बंधन के सभी बड़े नेताओं की ड्यूटी लगाई जाए हर लोकसभा मैं कल बीजेपी ने इलेक्शन कमीशन और सरकार तंत्र दोनो को कब्जे मैं ले लिया है जहा </t>
    </r>
    <r>
      <rPr>
        <sz val="11"/>
        <color rgb="FF000000"/>
        <rFont val="Calibri"/>
      </rPr>
      <t xml:space="preserve">EVM </t>
    </r>
    <r>
      <rPr>
        <sz val="11"/>
        <color rgb="FF000000"/>
        <rFont val="Linux Libertine G"/>
      </rPr>
      <t>रखे है उसकी कड़ी सुरक्षा करे कल खेला करेगी बीजेपी।</t>
    </r>
  </si>
  <si>
    <t>Sir 100% yahi baat he Bjp psychological game</t>
  </si>
  <si>
    <t>बरनोल मगबाने के लिए संपर्क करें 😄😄😄</t>
  </si>
  <si>
    <t>Khisyani billi khamba noche😂😂</t>
  </si>
  <si>
    <t>Ki re raviswa</t>
  </si>
  <si>
    <r>
      <rPr>
        <sz val="11"/>
        <color rgb="FF000000"/>
        <rFont val="Linux Libertine G"/>
      </rPr>
      <t>मंगलवार को मतदान निकाल है किसका मंगल होएगा</t>
    </r>
    <r>
      <rPr>
        <sz val="11"/>
        <color rgb="FF000000"/>
        <rFont val="Calibri"/>
      </rPr>
      <t xml:space="preserve">. 4 </t>
    </r>
    <r>
      <rPr>
        <sz val="11"/>
        <color rgb="FF000000"/>
        <rFont val="Linux Libertine G"/>
      </rPr>
      <t>तारिख है राहुका अंक है  ये</t>
    </r>
    <r>
      <rPr>
        <sz val="11"/>
        <color rgb="FF000000"/>
        <rFont val="Calibri"/>
      </rPr>
      <t xml:space="preserve">. </t>
    </r>
    <r>
      <rPr>
        <sz val="11"/>
        <color rgb="FF000000"/>
        <rFont val="Linux Libertine G"/>
      </rPr>
      <t>मंगल राहु ग्रह बीजेपी को  हटायेगा क्या</t>
    </r>
    <r>
      <rPr>
        <sz val="11"/>
        <color rgb="FF000000"/>
        <rFont val="Calibri"/>
      </rPr>
      <t xml:space="preserve">. </t>
    </r>
    <r>
      <rPr>
        <sz val="11"/>
        <color rgb="FF000000"/>
        <rFont val="Linux Libertine G"/>
      </rPr>
      <t>ईव्हीएम मे गडबडी हो गयी तो  फिर क्या होगा</t>
    </r>
    <r>
      <rPr>
        <sz val="11"/>
        <color rgb="FF000000"/>
        <rFont val="Calibri"/>
      </rPr>
      <t xml:space="preserve">. 
 </t>
    </r>
    <r>
      <rPr>
        <sz val="11"/>
        <color rgb="FF000000"/>
        <rFont val="Linux Libertine G"/>
      </rPr>
      <t>धमकी तो मोदी ने चुनाव आयोग दिथी जब एमपी</t>
    </r>
    <r>
      <rPr>
        <sz val="11"/>
        <color rgb="FF000000"/>
        <rFont val="Calibri"/>
      </rPr>
      <t xml:space="preserve">, </t>
    </r>
    <r>
      <rPr>
        <sz val="11"/>
        <color rgb="FF000000"/>
        <rFont val="Linux Libertine G"/>
      </rPr>
      <t>राजस्थान</t>
    </r>
    <r>
      <rPr>
        <sz val="11"/>
        <color rgb="FF000000"/>
        <rFont val="Calibri"/>
      </rPr>
      <t xml:space="preserve">, </t>
    </r>
    <r>
      <rPr>
        <sz val="11"/>
        <color rgb="FF000000"/>
        <rFont val="Linux Libertine G"/>
      </rPr>
      <t>छत्तीसगढ जीताने के लिए</t>
    </r>
    <r>
      <rPr>
        <sz val="11"/>
        <color rgb="FF000000"/>
        <rFont val="Calibri"/>
      </rPr>
      <t>.</t>
    </r>
  </si>
  <si>
    <t>EVM ka rona kb se start kr rhe ho 😂😂😂😂</t>
  </si>
  <si>
    <t>👍🙏</t>
  </si>
  <si>
    <t>Feeko exit poll 
Jhoote bakku boll</t>
  </si>
  <si>
    <t>Congress ab ki baar 280+
Jo agree ho like kren</t>
  </si>
  <si>
    <r>
      <rPr>
        <sz val="11"/>
        <color rgb="FF000000"/>
        <rFont val="Linux Libertine G"/>
      </rPr>
      <t xml:space="preserve">हमें अफ़सोस है की </t>
    </r>
    <r>
      <rPr>
        <sz val="11"/>
        <color rgb="FF000000"/>
        <rFont val="Calibri"/>
      </rPr>
      <t xml:space="preserve">4 </t>
    </r>
    <r>
      <rPr>
        <sz val="11"/>
        <color rgb="FF000000"/>
        <rFont val="Linux Libertine G"/>
      </rPr>
      <t>जून को देश को बड़ा नुकसान होने वाला है</t>
    </r>
    <r>
      <rPr>
        <sz val="11"/>
        <color rgb="FF000000"/>
        <rFont val="Calibri"/>
      </rPr>
      <t xml:space="preserve">.. 
</t>
    </r>
    <r>
      <rPr>
        <sz val="11"/>
        <color rgb="FF000000"/>
        <rFont val="Linux Libertine G"/>
      </rPr>
      <t xml:space="preserve">देश की जनता एक साथ </t>
    </r>
    <r>
      <rPr>
        <sz val="11"/>
        <color rgb="FF000000"/>
        <rFont val="Calibri"/>
      </rPr>
      <t xml:space="preserve">22 </t>
    </r>
    <r>
      <rPr>
        <sz val="11"/>
        <color rgb="FF000000"/>
        <rFont val="Linux Libertine G"/>
      </rPr>
      <t>ईमानदार प्रधानमंत्री को खोने वाली है</t>
    </r>
    <r>
      <rPr>
        <sz val="11"/>
        <color rgb="FF000000"/>
        <rFont val="Calibri"/>
      </rPr>
      <t>..
😂😂😂😂</t>
    </r>
  </si>
  <si>
    <t>Love you chacha ji ❤❤❤❤</t>
  </si>
  <si>
    <t>Good sir ❤❤❤🎉🎉</t>
  </si>
  <si>
    <r>
      <rPr>
        <sz val="11"/>
        <color rgb="FF000000"/>
        <rFont val="Linux Libertine G"/>
      </rPr>
      <t xml:space="preserve">कांग्रेस प्रवक्ता रविश कुमार धन्यवाद बीजेपी का </t>
    </r>
    <r>
      <rPr>
        <sz val="11"/>
        <color rgb="FF000000"/>
        <rFont val="Calibri"/>
      </rPr>
      <t xml:space="preserve">400 </t>
    </r>
    <r>
      <rPr>
        <sz val="11"/>
        <color rgb="FF000000"/>
        <rFont val="Linux Libertine G"/>
      </rPr>
      <t>पार कराने के लिए😂😂😂😂</t>
    </r>
  </si>
  <si>
    <t>kya din aagye kal dala tha congress ka aaj bhi dalla h kuch bhi bol ayega toh modi</t>
  </si>
  <si>
    <t>Bhai agar aap secular ho toh one sided kun respect h or ye sb rahul gandhi pehle bhi toh kr skta tha election pr hi kun 😂😂😂 Stop manipulating people on behalf of your profit 
Dikhne mein bhi smjhdaar ni lgte aap toh 🤣🤣🤣🤣🤣🤣
Ideal toh rahul gandhi hona hi tha🤣🤣🤣</t>
  </si>
  <si>
    <t>295 sidhumoosewala..respect</t>
  </si>
  <si>
    <t>bade harami ho beta.......
EvM rona pichle 10 saal se sunte aa rahe hai
or tum ne ik baar bol diya evm se hame koi paresani nhi...
isse ye lagta hai bawaser ho gyi h  con.... ke muh me</t>
  </si>
  <si>
    <t>मनो बैज्ञानिक फेल हो गया है इस बार इडिया गठबंधन की जीत है</t>
  </si>
  <si>
    <t>Godi media</t>
  </si>
  <si>
    <t>Evm par rona kab chalu karoge😢</t>
  </si>
  <si>
    <r>
      <rPr>
        <sz val="11"/>
        <color rgb="FF000000"/>
        <rFont val="Linux Libertine G"/>
      </rPr>
      <t xml:space="preserve">आना तो मोदी जी ने इस बार फिर मोदी सरकार </t>
    </r>
    <r>
      <rPr>
        <sz val="11"/>
        <color rgb="FF000000"/>
        <rFont val="Calibri"/>
      </rPr>
      <t xml:space="preserve">400 </t>
    </r>
    <r>
      <rPr>
        <sz val="11"/>
        <color rgb="FF000000"/>
        <rFont val="Linux Libertine G"/>
      </rPr>
      <t>पार 
जय हिंद जय भारत वंदेमातरम</t>
    </r>
  </si>
  <si>
    <t>खाता न बही जो कहे मोदी वही सही मोदी के गोदी मीडिया ४ जुन को भाजपा का सुपाड़ा साफ हो जाएगा इंडिया एलाइंस जिंदाबाद रहेगा</t>
  </si>
  <si>
    <t>chicha gandhi ne kaha hai ki siddhu moosewala ke gaane ke hisaab se decide kiya seats ka number. to vo authentic hai?</t>
  </si>
  <si>
    <r>
      <rPr>
        <sz val="11"/>
        <color rgb="FF000000"/>
        <rFont val="Calibri"/>
      </rPr>
      <t xml:space="preserve">4 </t>
    </r>
    <r>
      <rPr>
        <sz val="11"/>
        <color rgb="FF000000"/>
        <rFont val="Linux Libertine G"/>
      </rPr>
      <t>जून से कांग्रेस समर्थकों को दस्त लगने वाली है 😂😂</t>
    </r>
  </si>
  <si>
    <t>Ab kya bole "rogi" media ka jb pta tmse na ho payega toh fir umeed kahe laga ke baithe ho pappu ji ne kiya kya h koi uplabdhi bhi gina do harne ke bd italy nikal late h pm bnane ke bd kahi india ko hi na italy le jay are km se km kch kro to smjh aaye bring a pm rahul is not a good pm aage sbki apni thinking</t>
  </si>
  <si>
    <t>BJP aa raha hai sir ji</t>
  </si>
  <si>
    <t>ye dogla pagal ho gaya hai</t>
  </si>
  <si>
    <t>कांग्रेस झूठ की मशीन है हारने की बहाने ढूंढने शुरू कर दिए हैं विपक्षियों का रोना बता रहा है हार भयंकर होने बाली है</t>
  </si>
  <si>
    <t>Kuchh nhi congres puri tasah confuce hai 😂😅</t>
  </si>
  <si>
    <t>Do your chatukarita...</t>
  </si>
  <si>
    <t>Kucch bhi kar lo brijesh ke bhaiyya, aayega tou modi hi 🚩🦾🚩</t>
  </si>
  <si>
    <t>MODI EVM DE Nal JITGA exit poll modi  DE GODI MEDEA APNE AKA NU JITAYEGA KIYO KI  MODI NNE EVM MACHINA HI CHANGE KADITIAN HONIAN ESE LYI KAH RIHA</t>
  </si>
  <si>
    <t>Yadi nda 300 plus seat ayaga to ravish ji congress ka sath chod dega na</t>
  </si>
  <si>
    <t>Sir I just want to say you ayega to modi hi.....</t>
  </si>
  <si>
    <t>Chamcho k godd m baith gye hain ravish kumar</t>
  </si>
  <si>
    <t>yeh dekho india today ki alag se 544 total seats hein</t>
  </si>
  <si>
    <t>Congi media</t>
  </si>
  <si>
    <t>बडे महान हो गुरू 😂😂</t>
  </si>
  <si>
    <t>Jab election result poll Indi alliance ke hisab se na ho toh hmesha ki tarh evm machine hi kharab hota hai ....5 sal bad phir khrab milega🤣</t>
  </si>
  <si>
    <t>Har har Modi Ghar Ghar Modi</t>
  </si>
  <si>
    <t>Chamcho ka rona start😂😂😂</t>
  </si>
  <si>
    <t>Bjp 🌷 350</t>
  </si>
  <si>
    <t>Ab BJP jeetegi to EVM kharab hai iska rona rone lagenge. Ye nhi apni kamiyo par kaam kare.</t>
  </si>
  <si>
    <t>Allha.reham khare jay.siya.rham.sankhat.mucan.jay hanumhan</t>
  </si>
  <si>
    <t>Kal bolna evm me gadbadi hai</t>
  </si>
  <si>
    <t>Bacllol</t>
  </si>
  <si>
    <r>
      <rPr>
        <sz val="11"/>
        <color rgb="FF000000"/>
        <rFont val="Linux Libertine G"/>
      </rPr>
      <t>आखिर काँग्रेस</t>
    </r>
    <r>
      <rPr>
        <sz val="11"/>
        <color rgb="FF000000"/>
        <rFont val="Calibri"/>
      </rPr>
      <t xml:space="preserve">, AAP </t>
    </r>
    <r>
      <rPr>
        <sz val="11"/>
        <color rgb="FF000000"/>
        <rFont val="Linux Libertine G"/>
      </rPr>
      <t>संडास में जायेगी</t>
    </r>
    <r>
      <rPr>
        <sz val="11"/>
        <color rgb="FF000000"/>
        <rFont val="Calibri"/>
      </rPr>
      <t xml:space="preserve">.. </t>
    </r>
    <r>
      <rPr>
        <sz val="11"/>
        <color rgb="FF000000"/>
        <rFont val="Linux Libertine G"/>
      </rPr>
      <t>ऐसा मानने वाले लाईक करो</t>
    </r>
    <r>
      <rPr>
        <sz val="11"/>
        <color rgb="FF000000"/>
        <rFont val="Calibri"/>
      </rPr>
      <t xml:space="preserve">... </t>
    </r>
    <r>
      <rPr>
        <sz val="11"/>
        <color rgb="FF000000"/>
        <rFont val="Linux Libertine G"/>
      </rPr>
      <t>जय श्री राम 🌹🌹🙏</t>
    </r>
  </si>
  <si>
    <t>Ravish ji, they will crash with the stock market tomorrow!</t>
  </si>
  <si>
    <t>Asli godi media to tum ho be ekdam congress wali baat kr rhe ho dalaal sale😂😂</t>
  </si>
  <si>
    <r>
      <rPr>
        <sz val="11"/>
        <color rgb="FF000000"/>
        <rFont val="Linux Libertine G"/>
      </rPr>
      <t xml:space="preserve">जब </t>
    </r>
    <r>
      <rPr>
        <sz val="11"/>
        <color rgb="FF000000"/>
        <rFont val="Calibri"/>
      </rPr>
      <t>2</t>
    </r>
    <r>
      <rPr>
        <sz val="11"/>
        <color rgb="FF000000"/>
        <rFont val="Linux Libertine G"/>
      </rPr>
      <t>दिन बाद नतीजे आने है तब इतनी हाय</t>
    </r>
    <r>
      <rPr>
        <sz val="11"/>
        <color rgb="FF000000"/>
        <rFont val="Calibri"/>
      </rPr>
      <t>-</t>
    </r>
    <r>
      <rPr>
        <sz val="11"/>
        <color rgb="FF000000"/>
        <rFont val="Linux Libertine G"/>
      </rPr>
      <t xml:space="preserve">तौबा क्यौ </t>
    </r>
    <r>
      <rPr>
        <sz val="11"/>
        <color rgb="FF000000"/>
        <rFont val="Calibri"/>
      </rPr>
      <t xml:space="preserve">, </t>
    </r>
    <r>
      <rPr>
        <sz val="11"/>
        <color rgb="FF000000"/>
        <rFont val="Linux Libertine G"/>
      </rPr>
      <t>एग्जिट पोल से कोई सरकार नहीं बन रही है एग्जिट पोल गलत होने से उनकी विश्वसनीयता कम होगी एग्जिट पोल से स्पष्ट है कि नंबर में फर्क हो सकता है सरकार बीजेपी की ही बनेगी</t>
    </r>
  </si>
  <si>
    <t>Bhai parmatma rupi avtar purush modi ji 3rd term ke liye hai ap exit poll ko farzi maan ke kitna sit kaam karege 50 300 kahi nhi gya bjp majority ke sath sarkar banagi kiuki janta ko mudda se koi matlab nhi</t>
  </si>
  <si>
    <t>Man i can't wait to see his face on june 4😂</t>
  </si>
  <si>
    <t>Ek interview kar lo Modi ji ka sir aap 🙏🏼🙏🏻🙏🏻</t>
  </si>
  <si>
    <t>Kal 4 jun se EVM gotale ka bahana le kar Chanel per news chalana … Ravish …you are Ziro ..😂😂😂</t>
  </si>
  <si>
    <r>
      <rPr>
        <sz val="11"/>
        <color rgb="FF000000"/>
        <rFont val="Calibri"/>
      </rPr>
      <t xml:space="preserve">55 Years </t>
    </r>
    <r>
      <rPr>
        <sz val="11"/>
        <color rgb="FF000000"/>
        <rFont val="Linux Libertine G"/>
      </rPr>
      <t xml:space="preserve">में कांग्रेस दुनिया का सबसे धनी पार्टी नेही हुई </t>
    </r>
    <r>
      <rPr>
        <sz val="11"/>
        <color rgb="FF000000"/>
        <rFont val="Calibri"/>
      </rPr>
      <t xml:space="preserve">; </t>
    </r>
    <r>
      <rPr>
        <sz val="11"/>
        <color rgb="FF000000"/>
        <rFont val="Linux Libertine G"/>
      </rPr>
      <t xml:space="preserve">किन्तु बी जे पी </t>
    </r>
    <r>
      <rPr>
        <sz val="11"/>
        <color rgb="FF000000"/>
        <rFont val="Calibri"/>
      </rPr>
      <t xml:space="preserve">10 </t>
    </r>
    <r>
      <rPr>
        <sz val="11"/>
        <color rgb="FF000000"/>
        <rFont val="Linux Libertine G"/>
      </rPr>
      <t xml:space="preserve">साल मैं दुनिया का सबसे धनी पार्टी हो गयी है </t>
    </r>
    <r>
      <rPr>
        <sz val="11"/>
        <color rgb="FF000000"/>
        <rFont val="Calibri"/>
      </rPr>
      <t xml:space="preserve">, </t>
    </r>
    <r>
      <rPr>
        <sz val="11"/>
        <color rgb="FF000000"/>
        <rFont val="Linux Libertine G"/>
      </rPr>
      <t>वो भी इलेक्ट्रोल बांड के मदत से । 
इससे यही स्पस्ट होते है यह करप्टेड हो सकती है ।</t>
    </r>
  </si>
  <si>
    <t>Naushad electronic City 1000 paisa</t>
  </si>
  <si>
    <t>Rahu Gandhi yuvaneta wtf😂😂😂</t>
  </si>
  <si>
    <t>Congress❤❤</t>
  </si>
  <si>
    <t>Sudhir Chaudri ko aajtK se niklwa dijiye ya vo chanal band krwa dijiye</t>
  </si>
  <si>
    <r>
      <rPr>
        <sz val="11"/>
        <color rgb="FF000000"/>
        <rFont val="Linux Libertine G"/>
      </rPr>
      <t>इतिहास गवाह रहेगा की हजारों लाखों गीदरों की भीड़ में एक शेर पत्रकार निष्पक्ष पत्रकारिता करता था</t>
    </r>
    <r>
      <rPr>
        <sz val="11"/>
        <color rgb="FF000000"/>
        <rFont val="Calibri"/>
      </rPr>
      <t>,</t>
    </r>
    <r>
      <rPr>
        <sz val="11"/>
        <color rgb="FF000000"/>
        <rFont val="Linux Libertine G"/>
      </rPr>
      <t>सहमत हो तो लाईक करें 👍</t>
    </r>
  </si>
  <si>
    <t>Pappu ka chamcha😂😂</t>
  </si>
  <si>
    <t>All gadha  get together</t>
  </si>
  <si>
    <t>400par ko dekh ke mirchi lagi rabis</t>
  </si>
  <si>
    <r>
      <rPr>
        <sz val="11"/>
        <color rgb="FF000000"/>
        <rFont val="Calibri"/>
      </rPr>
      <t xml:space="preserve">4 </t>
    </r>
    <r>
      <rPr>
        <sz val="11"/>
        <color rgb="FF000000"/>
        <rFont val="Linux Libertine G"/>
      </rPr>
      <t>को क्या करो गे</t>
    </r>
  </si>
  <si>
    <t>Sidhu moosewale ka gana... 295..that rocks🤟🤟</t>
  </si>
  <si>
    <t>Behtareen 👍👍👌👌</t>
  </si>
  <si>
    <t>KEJRIWAL TO SABSE IMANDAR ADMI HAI. ABHI SAH PADHE LIKHE LOG HAI, AUR JO ANPADH HAI WAHI RAHUL KI BAT MANRGAI</t>
  </si>
  <si>
    <t>Pappu ka poppat Rubbish hai🤣🤣🤣🤣
Mirchi ki jalan charam seema par hai🤣🤣🤣🤣🤣</t>
  </si>
  <si>
    <t>Kahi aap jyada rotulu to nahi ho rahe hai😂</t>
  </si>
  <si>
    <t>Brave</t>
  </si>
  <si>
    <t>EXIT POLL AGAR GALAT DIKHANYGAI TO VISWAS BHI TO GHAT TA HAI</t>
  </si>
  <si>
    <t>Exit.pol.modi.ke.paltu.kutto.ka.manmani.sarve.hai.rn kutto.
ka sarve.pmo.se Aata.hai.101%.
Sarve galat hai
sahi sarve.india.300ke.karib.bjp.200.ke.Aaspad.hi.hoga.eske.uper.nahi.MODI.pm.nahi.ban.sakta.hai.1001%....</t>
  </si>
  <si>
    <t>अन्याई अत्याचारी अब खैर निश्चय मानो।
सत्ता लोलुप मिट जाएगे चाहे मांनो या ना मांनो।
यह बोल रहा है महाकाल।</t>
  </si>
  <si>
    <t>Exit poll thing should be banned</t>
  </si>
  <si>
    <r>
      <rPr>
        <sz val="11"/>
        <color rgb="FF000000"/>
        <rFont val="Linux Libertine G"/>
      </rPr>
      <t xml:space="preserve">कौन कौन अगला </t>
    </r>
    <r>
      <rPr>
        <sz val="11"/>
        <color rgb="FF000000"/>
        <rFont val="Calibri"/>
      </rPr>
      <t xml:space="preserve">CM </t>
    </r>
    <r>
      <rPr>
        <sz val="11"/>
        <color rgb="FF000000"/>
        <rFont val="Linux Libertine G"/>
      </rPr>
      <t>तेजस्वी यादव को देखना चाहते हैं ❤❤</t>
    </r>
  </si>
  <si>
    <t>😂😂 bechara
Aayega to modi hi</t>
  </si>
  <si>
    <t>Ravish Kumar tum jitna chahe logo ko badkau lekin aayenge modi sarkar india ki janta jaag gaye hai congress kitna ghatiya party hai modi hi jeetenge 😂😂😂😂</t>
  </si>
  <si>
    <r>
      <rPr>
        <sz val="11"/>
        <color rgb="FF000000"/>
        <rFont val="Calibri"/>
      </rPr>
      <t xml:space="preserve">Rahul Gandhi </t>
    </r>
    <r>
      <rPr>
        <sz val="11"/>
        <color rgb="FF000000"/>
        <rFont val="Linux Libertine G"/>
      </rPr>
      <t xml:space="preserve">को </t>
    </r>
    <r>
      <rPr>
        <sz val="11"/>
        <color rgb="FF000000"/>
        <rFont val="Calibri"/>
      </rPr>
      <t xml:space="preserve">politician </t>
    </r>
    <r>
      <rPr>
        <sz val="11"/>
        <color rgb="FF000000"/>
        <rFont val="Linux Libertine G"/>
      </rPr>
      <t xml:space="preserve">बताना और </t>
    </r>
    <r>
      <rPr>
        <sz val="11"/>
        <color rgb="FF000000"/>
        <rFont val="Calibri"/>
      </rPr>
      <t xml:space="preserve">cockroach 🪳 ko bird 🕊️ </t>
    </r>
    <r>
      <rPr>
        <sz val="11"/>
        <color rgb="FF000000"/>
        <rFont val="Linux Libertine G"/>
      </rPr>
      <t>बताना जैसा ही हैं 😂</t>
    </r>
  </si>
  <si>
    <t>हरियाणा में मेरा वोट भी कट गया</t>
  </si>
  <si>
    <t>Sir koi sit katany din tak arakast ho sakati hai jasy Ambala sadora harayana lalbag 50y  ke ayu hamari be ho ge ham to aysay he dak rahay hai ye kab open hogi sir</t>
  </si>
  <si>
    <t>चमचो को और बनाओ मुर्ख 😂😂😂</t>
  </si>
  <si>
    <t>Modi jitata hua ravish ka latakata chera dekhne wale hota hein😂😢😮😅😊</t>
  </si>
  <si>
    <t>कांग्रेस से ज्यादा तो रवीश कुमार रो रहा है 🤣🤣</t>
  </si>
  <si>
    <t>Saas Bahu ka khel chal rha h kya ?</t>
  </si>
  <si>
    <t>Rabbish Kumar kitna bhi ro le..Modi ji wapis aayenge...</t>
  </si>
  <si>
    <t>Sahi baat hai.. Congress party jindegi is baar</t>
  </si>
  <si>
    <t>Ravish Kumar aap modi jee ke kaam mein Kamiya nikalo ye aap ka kaam hai lekin chor or ghotale baaj Congress ke talwa chat kar tum khud hi congress godi mediya ka kaam kyu kar rahe ho</t>
  </si>
  <si>
    <t>You idiot since 2002 you have been a slave to that dynasty and your brother was a MLA candidate.
You are a liar spreading the lies. You are a fool.</t>
  </si>
  <si>
    <t>Congress is the most corrupt political party in the world.....</t>
  </si>
  <si>
    <t>Pity pity on you man😜</t>
  </si>
  <si>
    <t>Modi ka jomla Poole hein jomla poll</t>
  </si>
  <si>
    <t>Ravish ki gaand fati hui he</t>
  </si>
  <si>
    <t>Ab dekhenge nhi ab aoo milkar brainwash krenge</t>
  </si>
  <si>
    <t>Ravish sir bahot sahi hai</t>
  </si>
  <si>
    <t>Abhi ye log aaj exit poll farji or galat bata rhe hai or kal 4 june ko ye lo kahenge evm machine hack ho gaya tha 😁</t>
  </si>
  <si>
    <t>Ravish ji aap k according Rahul aayega ya modi</t>
  </si>
  <si>
    <t>Bjp 🎉🎉🎉🎉</t>
  </si>
  <si>
    <t>Sir hum chahte h bhajpa ki jeet hone ke baad vipaksha ke sbhi neta aur jnta mil kr sdk pe dhrne pr utr aye</t>
  </si>
  <si>
    <t>As long as Mr. Gandhi is PM's  face,  there is no problem for BJP to remain in power.  Let the Sr. and able congress leaders  realise this.</t>
  </si>
  <si>
    <t>Looks you need ice pack.. and burnol😂😂</t>
  </si>
  <si>
    <t>Aapko kanoon vsvas nhi  chunav aayog par bharosa nhi  janta par bharosa nhi  aa ko kis par bharosa hai.  Kejrival par</t>
  </si>
  <si>
    <t>गुप्त मतदान में एग्जिट पोल क्या होता है। कितने लोगों ने बताया है कि कौन किसको वोट दिया है। सिर्फ भाजपा कार्यकर्ताओं और कांग्रेस के कार्यकर्ताओं को सुन कर एग्जिट पोल बना दिया जाता है। उसको कैसे सही मानें। हर बूथ पर सीसीटीवी कैमरा लगा देते जनता लाइफ देखती एग्जिट पोल</t>
  </si>
  <si>
    <t>Bhai rahul gandhi apna exit poll bana leta.. Kya rahul ke pass rupya kam hai..</t>
  </si>
  <si>
    <t>Dalali nkshtra me janma desh ka dalla dalal rabies kumar</t>
  </si>
  <si>
    <t>Aapse bhi 4 ke bad puchha jayega?</t>
  </si>
  <si>
    <t>Iss baar modi sarkar 400 paar aayenge to modi hi chahe kitne kutte boko 😂😂😂😂😂kitne ko jalti hai jalne do😂😂😂 aayenge hamare pyare modi aise kutte ka video banata hai logo ko badkane k liye isko vipaksh party walo ne paise diya hai iska danda chalta hai 😂😂😂😂😂 ab ki baar 400 paar jay shree ram</t>
  </si>
  <si>
    <t>My brother also cate nam this is too much  e c i  risponsball</t>
  </si>
  <si>
    <t>तीसरी बर मोदी सरकार</t>
  </si>
  <si>
    <t>Azadali, uttar dinajpur,WB, bangal ok,chacha❤</t>
  </si>
  <si>
    <t>India might have promoted kejri ji instead of Rahul baba .. only he can counter modi brand from india jot</t>
  </si>
  <si>
    <t>सही है पर आयेगा तो मोदी ही</t>
  </si>
  <si>
    <t>Chanda chor party ke bure din</t>
  </si>
  <si>
    <t>What rubbish</t>
  </si>
  <si>
    <t>Exit Pol bakwas hai</t>
  </si>
  <si>
    <t>sir sahi or galat ki bat v kar lo nah*
usse kyo dar rhe ho...abhi bta do sahi h ya galat wrna apka sahi galat to 4 june ko result pe depende krega</t>
  </si>
  <si>
    <t>Dhanywaad rabies kumar ❤</t>
  </si>
  <si>
    <t>Kal EVM pe bhi bol dena tu 😅😅ki ye log ne hak krva diya</t>
  </si>
  <si>
    <t>Bilkul sahi keh rahe hain Ravish Sir Aap</t>
  </si>
  <si>
    <t>Dar ka mahal😅😂</t>
  </si>
  <si>
    <t>Sab jhut ki duniya ho chuke</t>
  </si>
  <si>
    <t>तेरी हालत खराब होने वाली है</t>
  </si>
  <si>
    <t>Lagta hai exit pool ke bad Ravish Kumar ko Sadma pouch gya ha🤣</t>
  </si>
  <si>
    <t>presaan kyo ho ap?🤣</t>
  </si>
  <si>
    <t>Bechara India alliance wale.</t>
  </si>
  <si>
    <t>NaMo 3.O coming with a bang🚩 Khangress Sickulars &amp; Co rona suru 😂😂😂 kya scene hey Jai Sriram 🕉️</t>
  </si>
  <si>
    <t>Abki baar 400 paar 🙌🙌🙌</t>
  </si>
  <si>
    <t>Agar modi chune ate hai uske ek vaja vipkash bhi hote hai</t>
  </si>
  <si>
    <t>Ryt</t>
  </si>
  <si>
    <t>Kya abnormal wala bAt karta hai</t>
  </si>
  <si>
    <t>Ravish ji sahi kahte he per   aayega to Modi hi</t>
  </si>
  <si>
    <t>To cunao dobara krao rastpti sasan Lago kr do</t>
  </si>
  <si>
    <t>Are kabi to sahi ko sahi aur galat ko galat kahna sikho.</t>
  </si>
  <si>
    <t>एक पत्थर मंदिर में जाकर भगवान बन जाता है इंसान को इंसान बनने में सदी गुजर जाती है इंसान नहीं बनपता वह हैबीजेपी</t>
  </si>
  <si>
    <t>Sare exit Pol galat hai Jairam Congress ka party Jo bol Raha hai Sahi bata raha hai Jairam Congress ka jo party hai jo bol Raha hai Sahi bol raha hai jisse main sabit kar sakta hun</t>
  </si>
  <si>
    <t>VAG ja</t>
  </si>
  <si>
    <t>India ❤</t>
  </si>
  <si>
    <t>Dont believe in exit poll, Jeetaga toh I.N.D.I.A 🇮🇳</t>
  </si>
  <si>
    <t>Isse desh me chunav ab majority vs minority ho gayi hai...ab yahi hota rahega hamesha</t>
  </si>
  <si>
    <r>
      <rPr>
        <sz val="11"/>
        <color rgb="FF000000"/>
        <rFont val="Linux Libertine G"/>
      </rPr>
      <t>कांग्रेस</t>
    </r>
    <r>
      <rPr>
        <sz val="11"/>
        <color rgb="FF000000"/>
        <rFont val="Calibri"/>
      </rPr>
      <t>405</t>
    </r>
  </si>
  <si>
    <t>Result k bad Evm kharab ho jeagi</t>
  </si>
  <si>
    <t>Kutte ke bhaukne se hathi apna rasta nhi badalta hai rabis😂</t>
  </si>
  <si>
    <t>Godi Midian axis poll</t>
  </si>
  <si>
    <t>EVM per kai deshon #bahan hai#Magar jis chij ka aur jagah bahan hota hai#India me use chij ka istemal#dhadhale,se hota he . Jaise Kai masalon per ban lag Gaya hai Jaise MDH Everest vagaira vagaira, mother India mein, koi bahan nahin, kyunki andha Kanoon hai😢😢</t>
  </si>
  <si>
    <t>Bjp hi ayegi</t>
  </si>
  <si>
    <t>👍👌🙏</t>
  </si>
  <si>
    <t>India  me health reaserch, food testing ka data publish nahi hota voting ka kya hoga.</t>
  </si>
  <si>
    <t>Ravish ji ...bankok ho aayea.....kyoki 4 June ke baad 1 carore viewers hue ho ya naa hue ho ...gaali jarur 1 carore milengey 😂😂</t>
  </si>
  <si>
    <t>Beta adani fir se Asia richest person ban gya hai tu bhaukte raho kutto ki tarah .sugar kahi ka</t>
  </si>
  <si>
    <t>Exit poll wrong hain</t>
  </si>
  <si>
    <t>🔥🔥💪♥️</t>
  </si>
  <si>
    <t>Inshaallah zarur jeet india ki hi hogi</t>
  </si>
  <si>
    <t>❤❤❤❤❤❤❤</t>
  </si>
  <si>
    <t>😂😂😂😂😂😂😂😂😂</t>
  </si>
  <si>
    <t>Ravish tero ko juthiyo ki jarurat hai</t>
  </si>
  <si>
    <t>Kaise kar lete aap 😂😂</t>
  </si>
  <si>
    <r>
      <rPr>
        <sz val="11"/>
        <color rgb="FF000000"/>
        <rFont val="Linux Libertine G"/>
      </rPr>
      <t>वाह रे डरपोक</t>
    </r>
    <r>
      <rPr>
        <sz val="11"/>
        <color rgb="FF000000"/>
        <rFont val="Calibri"/>
      </rPr>
      <t>,</t>
    </r>
    <r>
      <rPr>
        <sz val="11"/>
        <color rgb="FF000000"/>
        <rFont val="Linux Libertine G"/>
      </rPr>
      <t>हम कभी कांग्रेस पार्टी को समर्थन देते थे ओर आज किसी ओर को दिया तो धोती खुल गई</t>
    </r>
  </si>
  <si>
    <r>
      <rPr>
        <sz val="11"/>
        <color rgb="FF000000"/>
        <rFont val="Linux Libertine G"/>
      </rPr>
      <t>તમે એને આગળ શું કરવા કરો છો</t>
    </r>
    <r>
      <rPr>
        <sz val="11"/>
        <color rgb="FF000000"/>
        <rFont val="Calibri"/>
      </rPr>
      <t xml:space="preserve">, reporting </t>
    </r>
    <r>
      <rPr>
        <sz val="11"/>
        <color rgb="FF000000"/>
        <rFont val="Linux Libertine G"/>
      </rPr>
      <t>કરો રિપોર્ટ નહીં</t>
    </r>
  </si>
  <si>
    <r>
      <rPr>
        <sz val="11"/>
        <color rgb="FF000000"/>
        <rFont val="Linux Libertine G"/>
      </rPr>
      <t>भाई हमने तो कमल पर वोट दिया है हमारे यहां हर घर में नल पहुंचा हैं</t>
    </r>
    <r>
      <rPr>
        <sz val="11"/>
        <color rgb="FF000000"/>
        <rFont val="Calibri"/>
      </rPr>
      <t xml:space="preserve">, </t>
    </r>
    <r>
      <rPr>
        <sz val="11"/>
        <color rgb="FF000000"/>
        <rFont val="Linux Libertine G"/>
      </rPr>
      <t>गांव के आस पास अच्छी रोड़ कनेक्टिविटी हो गई है।</t>
    </r>
  </si>
  <si>
    <t>Supreme court bhi bik chuka hai</t>
  </si>
  <si>
    <t>Kaun itna bewakoof hai jhol kar rahe hain isliye jhoot phailaya ja raha hai abhi se</t>
  </si>
  <si>
    <t>Ravishji.kya gayab huee 19 lakh evm mil gayi hai??</t>
  </si>
  <si>
    <r>
      <rPr>
        <sz val="11"/>
        <color rgb="FF000000"/>
        <rFont val="Linux Libertine G"/>
      </rPr>
      <t xml:space="preserve">જયરામ રમેશ હોય કે ગમે તે </t>
    </r>
    <r>
      <rPr>
        <sz val="11"/>
        <color rgb="FF000000"/>
        <rFont val="Calibri"/>
      </rPr>
      <t xml:space="preserve">tweeter </t>
    </r>
    <r>
      <rPr>
        <sz val="11"/>
        <color rgb="FF000000"/>
        <rFont val="Linux Libertine G"/>
      </rPr>
      <t>મા બધા ખોટું જ લખે છે</t>
    </r>
  </si>
  <si>
    <t>Modii teraa bahoth buraa haal honaa hae on 4 June
Teraa tho Jholaa bhi tayaar hae rukjaaa</t>
  </si>
  <si>
    <t>Paliya kul media#Kalla ravish Kumar nahin Vicky #❤ ravish Kumar jindabad</t>
  </si>
  <si>
    <t>Job thak ye Billa aur Ranga sar kaar me hoga desh me kissiko bhi insaaf nahi meleaga aur desh barbaad hotha raheaga</t>
  </si>
  <si>
    <t>🙋🏻🙋🏻🙋🏻🙋🏻🙋🏻</t>
  </si>
  <si>
    <t>Sahi bol rahe hain</t>
  </si>
  <si>
    <t>Tumhara exit poll kya kehta hai...</t>
  </si>
  <si>
    <r>
      <rPr>
        <sz val="11"/>
        <color rgb="FF000000"/>
        <rFont val="Linux Libertine G"/>
      </rPr>
      <t>एग्जिट पोल जब तू करें तो सही ओर करे तो गलत</t>
    </r>
    <r>
      <rPr>
        <sz val="11"/>
        <color rgb="FF000000"/>
        <rFont val="Calibri"/>
      </rPr>
      <t>,</t>
    </r>
    <r>
      <rPr>
        <sz val="11"/>
        <color rgb="FF000000"/>
        <rFont val="Linux Libertine G"/>
      </rPr>
      <t>वाह</t>
    </r>
  </si>
  <si>
    <t>Koi godi media koi sogress media sab ek jese hai</t>
  </si>
  <si>
    <t>Aap news sahi se samjhate hai baki patrkar to godi media hai</t>
  </si>
  <si>
    <t>Evm mashin Ben hona chahiy sir</t>
  </si>
  <si>
    <t>प्रदेश के लिए लोग विकास देखकर वोट करते है जब बात देश की आती है तब लोग केवल एकजुट होकर इतिहास रचते है दुनिया का सबसे बड़ा लोकतंत्र उत्सव में अब आधे से ज्यादा आबादी हिस्सा ले रही है देश जागरूक हो रहा है ये जनता सब जानती है अब ये इसी की बातो में आने वाली नही अब जनता खुद डिसीजन लेने लगी है भारत माता की जय ।</t>
  </si>
  <si>
    <t>Jab tak ye evm hoga hamesha BJP hi cheath hasil karega</t>
  </si>
  <si>
    <t>😂😂 india alliance bas aab 2 ya 3 din ki rha gyi hai uske baad kahtam 😂
Sidha 2029 me milanga</t>
  </si>
  <si>
    <t>11:35 Chaat raha hu Sir 👅 Andar hi ghusne wala hu 2 min rukiye.</t>
  </si>
  <si>
    <r>
      <rPr>
        <sz val="11"/>
        <color rgb="FF000000"/>
        <rFont val="Linux Libertine G"/>
      </rPr>
      <t xml:space="preserve">કદાચ </t>
    </r>
    <r>
      <rPr>
        <sz val="11"/>
        <color rgb="FF000000"/>
        <rFont val="Calibri"/>
      </rPr>
      <t xml:space="preserve">India </t>
    </r>
    <r>
      <rPr>
        <sz val="11"/>
        <color rgb="FF000000"/>
        <rFont val="Linux Libertine G"/>
      </rPr>
      <t>જીતી જાય તો પછી શું હાલત થાય તે ખૂબ ગંભીર છે ભારત માટે</t>
    </r>
  </si>
  <si>
    <t>After results ravish kumar evm</t>
  </si>
  <si>
    <t>E v m hai to Modi hai</t>
  </si>
  <si>
    <t>Be prepared for 4th june and your coverup report .chusli kumar ji</t>
  </si>
  <si>
    <t>Jab aap aandhe ho jaaye sirf ek vyakti vishesh ka galat saabit karne me 😂😂😂😂</t>
  </si>
  <si>
    <r>
      <rPr>
        <sz val="11"/>
        <color rgb="FF000000"/>
        <rFont val="Linux Libertine G"/>
      </rPr>
      <t xml:space="preserve">राविसुद्दीन जी आप किसके चमचे हो 
</t>
    </r>
    <r>
      <rPr>
        <sz val="11"/>
        <color rgb="FF000000"/>
        <rFont val="Calibri"/>
      </rPr>
      <t xml:space="preserve">A  </t>
    </r>
    <r>
      <rPr>
        <sz val="11"/>
        <color rgb="FF000000"/>
        <rFont val="Linux Libertine G"/>
      </rPr>
      <t xml:space="preserve">काँग्रेस
</t>
    </r>
    <r>
      <rPr>
        <sz val="11"/>
        <color rgb="FF000000"/>
        <rFont val="Calibri"/>
      </rPr>
      <t xml:space="preserve">B  </t>
    </r>
    <r>
      <rPr>
        <sz val="11"/>
        <color rgb="FF000000"/>
        <rFont val="Linux Libertine G"/>
      </rPr>
      <t xml:space="preserve">राहुल खान
</t>
    </r>
    <r>
      <rPr>
        <sz val="11"/>
        <color rgb="FF000000"/>
        <rFont val="Calibri"/>
      </rPr>
      <t xml:space="preserve">C  </t>
    </r>
    <r>
      <rPr>
        <sz val="11"/>
        <color rgb="FF000000"/>
        <rFont val="Linux Libertine G"/>
      </rPr>
      <t xml:space="preserve">सोनिया माइनो
</t>
    </r>
    <r>
      <rPr>
        <sz val="11"/>
        <color rgb="FF000000"/>
        <rFont val="Calibri"/>
      </rPr>
      <t xml:space="preserve">D  </t>
    </r>
    <r>
      <rPr>
        <sz val="11"/>
        <color rgb="FF000000"/>
        <rFont val="Linux Libertine G"/>
      </rPr>
      <t>उपरोक्त सभी के</t>
    </r>
  </si>
  <si>
    <t>Mere 10 dost usme se sabhi ne bjp ko vote diya h 😂....yebhi jhuth h bola doge kya ...</t>
  </si>
  <si>
    <r>
      <rPr>
        <sz val="11"/>
        <color rgb="FF000000"/>
        <rFont val="Linux Libertine G"/>
      </rPr>
      <t>सर सभी गोदी मीडिया चुनाब के एक दिन पहले  कह रही है ब्रिटेन से इंडिया सोना वापस लाया गया</t>
    </r>
    <r>
      <rPr>
        <sz val="11"/>
        <color rgb="FF000000"/>
        <rFont val="Calibri"/>
      </rPr>
      <t xml:space="preserve">, </t>
    </r>
    <r>
      <rPr>
        <sz val="11"/>
        <color rgb="FF000000"/>
        <rFont val="Linux Libertine G"/>
      </rPr>
      <t xml:space="preserve">क्या ये सच है या झूठ </t>
    </r>
    <r>
      <rPr>
        <sz val="11"/>
        <color rgb="FF000000"/>
        <rFont val="Calibri"/>
      </rPr>
      <t xml:space="preserve">please </t>
    </r>
    <r>
      <rPr>
        <sz val="11"/>
        <color rgb="FF000000"/>
        <rFont val="Linux Libertine G"/>
      </rPr>
      <t>सच बताए</t>
    </r>
  </si>
  <si>
    <t>BJP hamesha gol maal se hi jeeth hasil karna chahthe</t>
  </si>
  <si>
    <t>Humne yha har ek ek bande phusa kisko vote kiya kisi ne nhi bola ki usne bjp ko vote kiya hai to ye konsa derma hai jhola tyaar karlo modi G</t>
  </si>
  <si>
    <r>
      <rPr>
        <sz val="11"/>
        <color rgb="FF000000"/>
        <rFont val="Linux Libertine G"/>
      </rPr>
      <t xml:space="preserve">🐖🐕🐷 अपनी शक्ल </t>
    </r>
    <r>
      <rPr>
        <sz val="11"/>
        <color rgb="FF000000"/>
        <rFont val="Calibri"/>
      </rPr>
      <t xml:space="preserve">4 </t>
    </r>
    <r>
      <rPr>
        <sz val="11"/>
        <color rgb="FF000000"/>
        <rFont val="Linux Libertine G"/>
      </rPr>
      <t>को जरूर दिखाना।</t>
    </r>
  </si>
  <si>
    <t>Wait for 4th june</t>
  </si>
  <si>
    <t>sidhu moosa wala 295 do listen...jisne na suna ho</t>
  </si>
  <si>
    <t>👌</t>
  </si>
  <si>
    <r>
      <rPr>
        <sz val="11"/>
        <color rgb="FF000000"/>
        <rFont val="Linux Libertine G"/>
      </rPr>
      <t xml:space="preserve">अगर पोलिंग एजेंट को </t>
    </r>
    <r>
      <rPr>
        <sz val="11"/>
        <color rgb="FF000000"/>
        <rFont val="Calibri"/>
      </rPr>
      <t>RO</t>
    </r>
    <r>
      <rPr>
        <sz val="11"/>
        <color rgb="FF000000"/>
        <rFont val="Linux Libertine G"/>
      </rPr>
      <t xml:space="preserve">और </t>
    </r>
    <r>
      <rPr>
        <sz val="11"/>
        <color rgb="FF000000"/>
        <rFont val="Calibri"/>
      </rPr>
      <t>ARO</t>
    </r>
    <r>
      <rPr>
        <sz val="11"/>
        <color rgb="FF000000"/>
        <rFont val="Linux Libertine G"/>
      </rPr>
      <t>के टेबुल पर बैठने नहीं।  जाएगा</t>
    </r>
    <r>
      <rPr>
        <sz val="11"/>
        <color rgb="FF000000"/>
        <rFont val="Calibri"/>
      </rPr>
      <t>,</t>
    </r>
    <r>
      <rPr>
        <sz val="11"/>
        <color rgb="FF000000"/>
        <rFont val="Linux Libertine G"/>
      </rPr>
      <t>तो कभी भी बे ईमानी हो सकती है</t>
    </r>
    <r>
      <rPr>
        <sz val="11"/>
        <color rgb="FF000000"/>
        <rFont val="Calibri"/>
      </rPr>
      <t>,</t>
    </r>
    <r>
      <rPr>
        <sz val="11"/>
        <color rgb="FF000000"/>
        <rFont val="Linux Libertine G"/>
      </rPr>
      <t>जो अन्याय है।</t>
    </r>
  </si>
  <si>
    <t>કોઈ સારી પાર્ટી અસ્તિત્વ મા નથી સત્ય સ્વીકારવું જોઈએ</t>
  </si>
  <si>
    <t>arre MC aayega toh MODI hi</t>
  </si>
  <si>
    <t>Exit pol sirf BJP ka chaal hai  sarkari officers ko dara kar Gol maal karsake</t>
  </si>
  <si>
    <t>Let the 4th June come. Everything will be ok. Judiciary is still alive in our country.</t>
  </si>
  <si>
    <t>Gaan fat gai kaka</t>
  </si>
  <si>
    <t>Rahul Gandhi good 👍</t>
  </si>
  <si>
    <t>Jai Bhim💐 Jai Bharat💐</t>
  </si>
  <si>
    <t>Jay shree ram abki bar modi 400 par</t>
  </si>
  <si>
    <r>
      <rPr>
        <sz val="11"/>
        <color rgb="FF000000"/>
        <rFont val="Linux Libertine G"/>
      </rPr>
      <t>ગમે એટલું બોલી લ્યો પરંતુ લોકો મોદી ને મત આપી રહ્યા છે તો મિડિયા અને મોદી પોલ કેમ કેવું પડે રાહુલ ને બદલાશે તો કોંગ્રેસ આગળ આવશે આ હકીકત છે</t>
    </r>
    <r>
      <rPr>
        <sz val="11"/>
        <color rgb="FF000000"/>
        <rFont val="Calibri"/>
      </rPr>
      <t xml:space="preserve">. </t>
    </r>
    <r>
      <rPr>
        <sz val="11"/>
        <color rgb="FF000000"/>
        <rFont val="Linux Libertine G"/>
      </rPr>
      <t xml:space="preserve">અને શું આપ </t>
    </r>
    <r>
      <rPr>
        <sz val="11"/>
        <color rgb="FF000000"/>
        <rFont val="Calibri"/>
      </rPr>
      <t xml:space="preserve">india </t>
    </r>
    <r>
      <rPr>
        <sz val="11"/>
        <color rgb="FF000000"/>
        <rFont val="Linux Libertine G"/>
      </rPr>
      <t>ગ્રુપ મા જે પાર્ટી છે તેનાથી તો એનડીએ સારી છે આ બાબતે રવિશ કુમાર આત્મ મંથન કરવાની જરૂર છે</t>
    </r>
  </si>
  <si>
    <t>Sara desh jhhutha tum sachhe</t>
  </si>
  <si>
    <t>तू बता कितनी सीटें आने वाली है करना धरना कुछ नही बस एक ही पक्ष में तुम लोग वकालत करते रहते सत्य कभी नही बताओगे और न मानोगे ।</t>
  </si>
  <si>
    <t>India ❤🎉 Congress ❤🎉🎉🎉🎉</t>
  </si>
  <si>
    <t>Inshallah Allah Jo chahe ga, woh hi hoga , koi bhi jeete,, intezar Karo , counting to honey do sir</t>
  </si>
  <si>
    <t>मोदी सरकार ही अपना पूर्ण बहुमत साबितकरेगी</t>
  </si>
  <si>
    <t>We can only pity you. Another 5 years of frustration</t>
  </si>
  <si>
    <t>Sabse Jada preshan humare students hain yrr upr se main to ladki hokr publicly bahut logo se ladi hu BJP k against 😢 anxiety ho rhi</t>
  </si>
  <si>
    <t>सिर्फ मोदी जी</t>
  </si>
  <si>
    <t>jaliiiiiiiiiiiiiiiiiiiiiiiiiiiiiii   chor  logo ki</t>
  </si>
  <si>
    <t>why will the media house listen to a party if they know that they are losing in actuality?</t>
  </si>
  <si>
    <t>25mein se 33</t>
  </si>
  <si>
    <t>😂😂😂kyu apni bezzati kara karke jindgi ji rhe ho,, kal fhir EVM ka rona chlu kr dena,, tum too sharm ko bhi maar diye ho. 😢😢😢</t>
  </si>
  <si>
    <t>Mujhe lag raha hai tum bhi pareshaan ho 🤣🤣🤣  counting center chhor de ..Kya bewkooph type ka reason hai 😡</t>
  </si>
  <si>
    <r>
      <rPr>
        <sz val="11"/>
        <color rgb="FF000000"/>
        <rFont val="Calibri"/>
      </rPr>
      <t xml:space="preserve">100 </t>
    </r>
    <r>
      <rPr>
        <sz val="11"/>
        <color rgb="FF000000"/>
        <rFont val="Linux Libertine G"/>
      </rPr>
      <t xml:space="preserve">लोगों की क्षमता वाले छात्रावास में हर सुबह नाश्ते में उपमा परोसा जाता था। उन </t>
    </r>
    <r>
      <rPr>
        <sz val="11"/>
        <color rgb="FF000000"/>
        <rFont val="Calibri"/>
      </rPr>
      <t xml:space="preserve">100 </t>
    </r>
    <r>
      <rPr>
        <sz val="11"/>
        <color rgb="FF000000"/>
        <rFont val="Linux Libertine G"/>
      </rPr>
      <t xml:space="preserve">लोगों में से </t>
    </r>
    <r>
      <rPr>
        <sz val="11"/>
        <color rgb="FF000000"/>
        <rFont val="Calibri"/>
      </rPr>
      <t xml:space="preserve">80 </t>
    </r>
    <r>
      <rPr>
        <sz val="11"/>
        <color rgb="FF000000"/>
        <rFont val="Linux Libertine G"/>
      </rPr>
      <t>लोग हर दिन शिकायत करते थे कि उपमा की जगह अलग</t>
    </r>
    <r>
      <rPr>
        <sz val="11"/>
        <color rgb="FF000000"/>
        <rFont val="Calibri"/>
      </rPr>
      <t>-</t>
    </r>
    <r>
      <rPr>
        <sz val="11"/>
        <color rgb="FF000000"/>
        <rFont val="Linux Libertine G"/>
      </rPr>
      <t xml:space="preserve">अलग चीजें बनानी चाहिए। लेकिन बाकी </t>
    </r>
    <r>
      <rPr>
        <sz val="11"/>
        <color rgb="FF000000"/>
        <rFont val="Calibri"/>
      </rPr>
      <t xml:space="preserve">20 </t>
    </r>
    <r>
      <rPr>
        <sz val="11"/>
        <color rgb="FF000000"/>
        <rFont val="Linux Libertine G"/>
      </rPr>
      <t xml:space="preserve">लोग उपमा खाकर खुश थे। बाकी </t>
    </r>
    <r>
      <rPr>
        <sz val="11"/>
        <color rgb="FF000000"/>
        <rFont val="Calibri"/>
      </rPr>
      <t xml:space="preserve">80 </t>
    </r>
    <r>
      <rPr>
        <sz val="11"/>
        <color rgb="FF000000"/>
        <rFont val="Linux Libertine G"/>
      </rPr>
      <t>लोग उपमा के अलावा कुछ और बनाना चाहते थे।
इस अजीब सी स्थिति से निकलने के लिए हॉस्टल वार्डन के द्वारा वोटिंग का प्रस्ताव रखा गया। वोटिंग के अनुसार जिस डिश को सबसे अधिक वोट मिलेंगे</t>
    </r>
    <r>
      <rPr>
        <sz val="11"/>
        <color rgb="FF000000"/>
        <rFont val="Calibri"/>
      </rPr>
      <t xml:space="preserve">, </t>
    </r>
    <r>
      <rPr>
        <sz val="11"/>
        <color rgb="FF000000"/>
        <rFont val="Linux Libertine G"/>
      </rPr>
      <t xml:space="preserve">उस दिन वही डिश पकाया जाएगा।
उपमा चाहने वाले </t>
    </r>
    <r>
      <rPr>
        <sz val="11"/>
        <color rgb="FF000000"/>
        <rFont val="Calibri"/>
      </rPr>
      <t xml:space="preserve">20 </t>
    </r>
    <r>
      <rPr>
        <sz val="11"/>
        <color rgb="FF000000"/>
        <rFont val="Linux Libertine G"/>
      </rPr>
      <t xml:space="preserve">छात्रों ने उपमा को अपना वोट दिया। बचे </t>
    </r>
    <r>
      <rPr>
        <sz val="11"/>
        <color rgb="FF000000"/>
        <rFont val="Calibri"/>
      </rPr>
      <t xml:space="preserve">80 </t>
    </r>
    <r>
      <rPr>
        <sz val="11"/>
        <color rgb="FF000000"/>
        <rFont val="Linux Libertine G"/>
      </rPr>
      <t>लोगों ने अपना वोट इस प्रकार डाला</t>
    </r>
    <r>
      <rPr>
        <sz val="11"/>
        <color rgb="FF000000"/>
        <rFont val="Calibri"/>
      </rPr>
      <t xml:space="preserve">-
</t>
    </r>
    <r>
      <rPr>
        <sz val="11"/>
        <color rgb="FF000000"/>
        <rFont val="Linux Libertine G"/>
      </rPr>
      <t xml:space="preserve">मसाला डोसा </t>
    </r>
    <r>
      <rPr>
        <sz val="11"/>
        <color rgb="FF000000"/>
        <rFont val="Calibri"/>
      </rPr>
      <t xml:space="preserve">- 18
</t>
    </r>
    <r>
      <rPr>
        <sz val="11"/>
        <color rgb="FF000000"/>
        <rFont val="Linux Libertine G"/>
      </rPr>
      <t xml:space="preserve">आलू परोटा और दही </t>
    </r>
    <r>
      <rPr>
        <sz val="11"/>
        <color rgb="FF000000"/>
        <rFont val="Calibri"/>
      </rPr>
      <t xml:space="preserve">- 16
</t>
    </r>
    <r>
      <rPr>
        <sz val="11"/>
        <color rgb="FF000000"/>
        <rFont val="Linux Libertine G"/>
      </rPr>
      <t xml:space="preserve">रोटी और सब्जी </t>
    </r>
    <r>
      <rPr>
        <sz val="11"/>
        <color rgb="FF000000"/>
        <rFont val="Calibri"/>
      </rPr>
      <t xml:space="preserve">- 14
</t>
    </r>
    <r>
      <rPr>
        <sz val="11"/>
        <color rgb="FF000000"/>
        <rFont val="Linux Libertine G"/>
      </rPr>
      <t xml:space="preserve">ब्रेड और बटर </t>
    </r>
    <r>
      <rPr>
        <sz val="11"/>
        <color rgb="FF000000"/>
        <rFont val="Calibri"/>
      </rPr>
      <t xml:space="preserve">- 12
</t>
    </r>
    <r>
      <rPr>
        <sz val="11"/>
        <color rgb="FF000000"/>
        <rFont val="Linux Libertine G"/>
      </rPr>
      <t xml:space="preserve">नूडल्स </t>
    </r>
    <r>
      <rPr>
        <sz val="11"/>
        <color rgb="FF000000"/>
        <rFont val="Calibri"/>
      </rPr>
      <t xml:space="preserve">- 10
</t>
    </r>
    <r>
      <rPr>
        <sz val="11"/>
        <color rgb="FF000000"/>
        <rFont val="Linux Libertine G"/>
      </rPr>
      <t xml:space="preserve">इडली सांबर </t>
    </r>
    <r>
      <rPr>
        <sz val="11"/>
        <color rgb="FF000000"/>
        <rFont val="Calibri"/>
      </rPr>
      <t xml:space="preserve">- 10
</t>
    </r>
    <r>
      <rPr>
        <sz val="11"/>
        <color rgb="FF000000"/>
        <rFont val="Linux Libertine G"/>
      </rPr>
      <t>तो</t>
    </r>
    <r>
      <rPr>
        <sz val="11"/>
        <color rgb="FF000000"/>
        <rFont val="Calibri"/>
      </rPr>
      <t xml:space="preserve">, </t>
    </r>
    <r>
      <rPr>
        <sz val="11"/>
        <color rgb="FF000000"/>
        <rFont val="Linux Libertine G"/>
      </rPr>
      <t xml:space="preserve">वोटिंग के नतीजों के अनुसार उपमा को सबसे ज़्यादा वोट मिले </t>
    </r>
    <r>
      <rPr>
        <sz val="11"/>
        <color rgb="FF000000"/>
        <rFont val="Calibri"/>
      </rPr>
      <t xml:space="preserve">....
</t>
    </r>
    <r>
      <rPr>
        <sz val="11"/>
        <color rgb="FF000000"/>
        <rFont val="Linux Libertine G"/>
      </rPr>
      <t>फिर क्या था</t>
    </r>
    <r>
      <rPr>
        <sz val="11"/>
        <color rgb="FF000000"/>
        <rFont val="Calibri"/>
      </rPr>
      <t xml:space="preserve">, </t>
    </r>
    <r>
      <rPr>
        <sz val="11"/>
        <color rgb="FF000000"/>
        <rFont val="Linux Libertine G"/>
      </rPr>
      <t>फिर से वही उपमा  हर दिन परोसा जाने लगा।
मॉडल ऑफ़ द स्टोरी</t>
    </r>
    <r>
      <rPr>
        <sz val="11"/>
        <color rgb="FF000000"/>
        <rFont val="Calibri"/>
      </rPr>
      <t xml:space="preserve">:
</t>
    </r>
    <r>
      <rPr>
        <sz val="11"/>
        <color rgb="FF000000"/>
        <rFont val="Linux Libertine G"/>
      </rPr>
      <t xml:space="preserve">जब तक </t>
    </r>
    <r>
      <rPr>
        <sz val="11"/>
        <color rgb="FF000000"/>
        <rFont val="Calibri"/>
      </rPr>
      <t xml:space="preserve">80% </t>
    </r>
    <r>
      <rPr>
        <sz val="11"/>
        <color rgb="FF000000"/>
        <rFont val="Linux Libertine G"/>
      </rPr>
      <t>आबादी स्वार्थी</t>
    </r>
    <r>
      <rPr>
        <sz val="11"/>
        <color rgb="FF000000"/>
        <rFont val="Calibri"/>
      </rPr>
      <t xml:space="preserve">, </t>
    </r>
    <r>
      <rPr>
        <sz val="11"/>
        <color rgb="FF000000"/>
        <rFont val="Linux Libertine G"/>
      </rPr>
      <t>विभाजित और बिखरी हुई है</t>
    </r>
    <r>
      <rPr>
        <sz val="11"/>
        <color rgb="FF000000"/>
        <rFont val="Calibri"/>
      </rPr>
      <t xml:space="preserve">, </t>
    </r>
    <r>
      <rPr>
        <sz val="11"/>
        <color rgb="FF000000"/>
        <rFont val="Linux Libertine G"/>
      </rPr>
      <t xml:space="preserve">तब तक </t>
    </r>
    <r>
      <rPr>
        <sz val="11"/>
        <color rgb="FF000000"/>
        <rFont val="Calibri"/>
      </rPr>
      <t xml:space="preserve">20% </t>
    </r>
    <r>
      <rPr>
        <sz val="11"/>
        <color rgb="FF000000"/>
        <rFont val="Linux Libertine G"/>
      </rPr>
      <t>हम पर राज करेंगे। इस मौन संदेश को पोस्ट करने का आशय अगर समझ आ गया हो तो करिए कॉपी पेस्ट।
डिस्क्लेमर</t>
    </r>
    <r>
      <rPr>
        <sz val="11"/>
        <color rgb="FF000000"/>
        <rFont val="Calibri"/>
      </rPr>
      <t xml:space="preserve">- </t>
    </r>
    <r>
      <rPr>
        <sz val="11"/>
        <color rgb="FF000000"/>
        <rFont val="Linux Libertine G"/>
      </rPr>
      <t xml:space="preserve">समझदारी से वोट करें न कि </t>
    </r>
    <r>
      <rPr>
        <sz val="11"/>
        <color rgb="FF000000"/>
        <rFont val="Calibri"/>
      </rPr>
      <t xml:space="preserve">80% </t>
    </r>
    <r>
      <rPr>
        <sz val="11"/>
        <color rgb="FF000000"/>
        <rFont val="Linux Libertine G"/>
      </rPr>
      <t>बनें।
🌹साभार🌹🙏🌹</t>
    </r>
  </si>
  <si>
    <t>Tu to jail me hai😂😂😂😂</t>
  </si>
  <si>
    <t>ab Kab Tak Rota Rhega Ye 🤣🤣🤣🤣..................  Jai  Shree  Ram</t>
  </si>
  <si>
    <t>Raja ravhis kumar ki to L lag gaya hai.😂</t>
  </si>
  <si>
    <t>Sahi bat hai not a exsite Pol this is modi poll</t>
  </si>
  <si>
    <r>
      <rPr>
        <sz val="11"/>
        <color rgb="FF000000"/>
        <rFont val="Calibri"/>
      </rPr>
      <t xml:space="preserve">NDA hi </t>
    </r>
    <r>
      <rPr>
        <sz val="11"/>
        <color rgb="FF000000"/>
        <rFont val="Linux Libertine G"/>
      </rPr>
      <t>जीतेगा</t>
    </r>
  </si>
  <si>
    <t>Ravish kumar ko sirf RAHUL ki acchai dikhte hai or  modi chand bhi todh laya to bhi bura???😅😅😅😅😅</t>
  </si>
  <si>
    <t>Sir siddhu moosewala ke 295 song ko 59m views nahi 593m+ views hai.</t>
  </si>
  <si>
    <t>Kal tu rone ki jagh chun le beta 😂😂😂</t>
  </si>
  <si>
    <r>
      <rPr>
        <sz val="11"/>
        <color rgb="FF000000"/>
        <rFont val="Linux Libertine G"/>
      </rPr>
      <t>रविश और राहुल जी एक हि राशिफल से सम्बन्धित है</t>
    </r>
    <r>
      <rPr>
        <sz val="11"/>
        <color rgb="FF000000"/>
        <rFont val="Calibri"/>
      </rPr>
      <t>, ❤❤❤❤❤❤❤❤❤❤❤❤❤❤❤❤</t>
    </r>
    <r>
      <rPr>
        <sz val="11"/>
        <color rgb="FF000000"/>
        <rFont val="Linux Libertine G"/>
      </rPr>
      <t>दोनो बहुत बरे  बुरबक है</t>
    </r>
  </si>
  <si>
    <t>Yeh exit poll farzi hain,, like  2000 ke not me chip hai</t>
  </si>
  <si>
    <t>तुम्हारी उम्र बहुत हो 
रवीश 
तुम नही रहे तो ये मंनोरंजन कोन करवाएगा 😅</t>
  </si>
  <si>
    <t>today stocks are rocking, means indicating stable government ?</t>
  </si>
  <si>
    <t>Comedy news 🤣 😅😂😂😂😂😂😂😂 funny</t>
  </si>
  <si>
    <t>Iska ghar bas modi ko gali dekar hi chalta hai 😅</t>
  </si>
  <si>
    <t>bhai kal results ka live commentry kana. aap ka live me rohte huve dekhna ka man kar rah ha.🤭🤣</t>
  </si>
  <si>
    <r>
      <rPr>
        <sz val="11"/>
        <color rgb="FF000000"/>
        <rFont val="Linux Libertine G"/>
      </rPr>
      <t>तुम सब सारे चोर हो</t>
    </r>
    <r>
      <rPr>
        <sz val="11"/>
        <color rgb="FF000000"/>
        <rFont val="Calibri"/>
      </rPr>
      <t xml:space="preserve">, </t>
    </r>
    <r>
      <rPr>
        <sz val="11"/>
        <color rgb="FF000000"/>
        <rFont val="Linux Libertine G"/>
      </rPr>
      <t xml:space="preserve">क्या रवीश क्या अरविंद क्या और </t>
    </r>
    <r>
      <rPr>
        <sz val="11"/>
        <color rgb="FF000000"/>
        <rFont val="Calibri"/>
      </rPr>
      <t xml:space="preserve">? </t>
    </r>
    <r>
      <rPr>
        <sz val="11"/>
        <color rgb="FF000000"/>
        <rFont val="Linux Libertine G"/>
      </rPr>
      <t>देश बर्बाद कर दिया डकैतो ने</t>
    </r>
  </si>
  <si>
    <t>Rahul Gandhi next pm</t>
  </si>
  <si>
    <t>हद है । सिद्धू मोशेवाला का गाना सुना है 😂😂 सच में ये इलेक्शन को मज़ाक़ में लेता है क्या ।</t>
  </si>
  <si>
    <r>
      <rPr>
        <sz val="11"/>
        <color rgb="FF000000"/>
        <rFont val="Linux Libertine G"/>
      </rPr>
      <t xml:space="preserve">पुरी चुनाव प्रक्रिया को नजदीक से देखने के बाद एक बात तय है कि सामान्य प्रजा </t>
    </r>
    <r>
      <rPr>
        <sz val="11"/>
        <color rgb="FF000000"/>
        <rFont val="Calibri"/>
      </rPr>
      <t xml:space="preserve">NDA </t>
    </r>
    <r>
      <rPr>
        <sz val="11"/>
        <color rgb="FF000000"/>
        <rFont val="Linux Libertine G"/>
      </rPr>
      <t>नाराज हैं</t>
    </r>
    <r>
      <rPr>
        <sz val="11"/>
        <color rgb="FF000000"/>
        <rFont val="Calibri"/>
      </rPr>
      <t xml:space="preserve">, </t>
    </r>
    <r>
      <rPr>
        <sz val="11"/>
        <color rgb="FF000000"/>
        <rFont val="Linux Libertine G"/>
      </rPr>
      <t>सरकार के सामने गुस्साई है। 
कोई ठोस योजना नहीं हैं</t>
    </r>
    <r>
      <rPr>
        <sz val="11"/>
        <color rgb="FF000000"/>
        <rFont val="Calibri"/>
      </rPr>
      <t xml:space="preserve">, </t>
    </r>
    <r>
      <rPr>
        <sz val="11"/>
        <color rgb="FF000000"/>
        <rFont val="Linux Libertine G"/>
      </rPr>
      <t>जो प्रजा के कल्याण के लिए काम करे।
भ्रष्टाचार चरमसिमा पर हैं।
भाजपा नेताओं खुद को संविधान के उपर मानने लगे हैं।</t>
    </r>
  </si>
  <si>
    <t>Sidhu ka fan h Rahul Gandhi</t>
  </si>
  <si>
    <t>the number of assumption the mf is making is baffling to me, if people still believe him we need nation wide IQ test.</t>
  </si>
  <si>
    <t>ravish bhai, ye aaj bol rahe ho sab ye yaad rakhna aur result ke baad ek aisa hi video bhi banana 😂</t>
  </si>
  <si>
    <t>BJP 335 , NDA 380</t>
  </si>
  <si>
    <t>Now it is time to give a chance Rahul ghandi</t>
  </si>
  <si>
    <t>Modi ❤</t>
  </si>
  <si>
    <t>Y khujliwal ravish k bhi baap h</t>
  </si>
  <si>
    <t>doggi</t>
  </si>
  <si>
    <r>
      <rPr>
        <sz val="11"/>
        <color rgb="FF000000"/>
        <rFont val="Calibri"/>
      </rPr>
      <t xml:space="preserve">😃😃😃
</t>
    </r>
    <r>
      <rPr>
        <sz val="11"/>
        <color rgb="FF000000"/>
        <rFont val="Linux Libertine G"/>
      </rPr>
      <t>ये दुख कम काहे नही हो रहा</t>
    </r>
  </si>
  <si>
    <r>
      <rPr>
        <sz val="11"/>
        <color rgb="FF000000"/>
        <rFont val="Calibri"/>
      </rPr>
      <t xml:space="preserve">Ye to wahi ho gyi
NDA KO 50-450 SEAT
INDI KO 50-450 SEAT
OTHER KO 50-450 SEAT
hmare yaha exit poll aise hi hota hai.. mtlb kuch v...
Ye to ho gyi.. ab bat kar lete hai apki aur sudhir choudhary ki..
Dono ke dono ek bar ye sochiye ki next generation ko kya deke ja rhe ho..
</t>
    </r>
    <r>
      <rPr>
        <sz val="11"/>
        <color rgb="FF000000"/>
        <rFont val="Linux Libertine G"/>
      </rPr>
      <t>चाटुकारिता या दोगलापन</t>
    </r>
  </si>
  <si>
    <t>Agar aapko bornol chahiye to ham se kahiye ga</t>
  </si>
  <si>
    <t>Axis my india mai , mai survey karta hu</t>
  </si>
  <si>
    <t>बीजेपी चोर है</t>
  </si>
  <si>
    <t>Only modi</t>
  </si>
  <si>
    <t>Hijada modi</t>
  </si>
  <si>
    <t>Legend reporter 🤟🤟🤟 great sir❤️❤️</t>
  </si>
  <si>
    <r>
      <rPr>
        <sz val="11"/>
        <color rgb="FF000000"/>
        <rFont val="Linux Libertine G"/>
      </rPr>
      <t>पूरा विश्वास है</t>
    </r>
    <r>
      <rPr>
        <sz val="11"/>
        <color rgb="FF000000"/>
        <rFont val="Calibri"/>
      </rPr>
      <t>,</t>
    </r>
    <r>
      <rPr>
        <sz val="11"/>
        <color rgb="FF000000"/>
        <rFont val="Linux Libertine G"/>
      </rPr>
      <t>इसबार इण्डिया सरकार</t>
    </r>
    <r>
      <rPr>
        <sz val="11"/>
        <color rgb="FF000000"/>
        <rFont val="Calibri"/>
      </rPr>
      <t>!</t>
    </r>
  </si>
  <si>
    <t>nishpaksh patrakar jai ho</t>
  </si>
  <si>
    <r>
      <rPr>
        <sz val="11"/>
        <color rgb="FF000000"/>
        <rFont val="Linux Libertine G"/>
      </rPr>
      <t xml:space="preserve">स्वाति मालेवाल केस मे कुछ बोलेंगे या मुँह मे दही जम गया </t>
    </r>
    <r>
      <rPr>
        <sz val="11"/>
        <color rgb="FF000000"/>
        <rFont val="Calibri"/>
      </rPr>
      <t>hai</t>
    </r>
  </si>
  <si>
    <t>Exit poll shuru kisne Kiya?
Or rahi bat is chu.....ya ki to fatte lagenge</t>
  </si>
  <si>
    <t>Chup kr makkaar ghatiya aadmi</t>
  </si>
  <si>
    <t>Jay Jay Bharat jay samvidhan</t>
  </si>
  <si>
    <t>ravish kumar abhi abhi congress ki tatti kha ki  aaya heh</t>
  </si>
  <si>
    <t>Jeetna to bs gathban ko hi chahiye</t>
  </si>
  <si>
    <t>वा रे वा धर का माहोल😂😂😂😂😂</t>
  </si>
  <si>
    <t>Congress ✅</t>
  </si>
  <si>
    <t>Apko to vote petio ko lootna yaad hoga.</t>
  </si>
  <si>
    <r>
      <rPr>
        <sz val="11"/>
        <color rgb="FF000000"/>
        <rFont val="Linux Libertine G"/>
      </rPr>
      <t xml:space="preserve">राहुल बोल रहा है </t>
    </r>
    <r>
      <rPr>
        <sz val="11"/>
        <color rgb="FF000000"/>
        <rFont val="Calibri"/>
      </rPr>
      <t xml:space="preserve">295
</t>
    </r>
    <r>
      <rPr>
        <sz val="11"/>
        <color rgb="FF000000"/>
        <rFont val="Linux Libertine G"/>
      </rPr>
      <t xml:space="preserve">खड़गे बोल रहा है </t>
    </r>
    <r>
      <rPr>
        <sz val="11"/>
        <color rgb="FF000000"/>
        <rFont val="Calibri"/>
      </rPr>
      <t xml:space="preserve">295
</t>
    </r>
    <r>
      <rPr>
        <sz val="11"/>
        <color rgb="FF000000"/>
        <rFont val="Linux Libertine G"/>
      </rPr>
      <t>मैं बोल रहा हूँ
दिल बहलाने को ग़ालिब ख्याल अच्छा है।</t>
    </r>
  </si>
  <si>
    <t>Chor hai sbb chor</t>
  </si>
  <si>
    <t>मतलब यह कि आप ही राजा हरिश्चंद्र है</t>
  </si>
  <si>
    <t>Kal exit poll shi nikla aur BJP Jeet gai ...to kya ye chamcha reporter gobhar khayega</t>
  </si>
  <si>
    <t>मोदी ही आएगा</t>
  </si>
  <si>
    <t>Ravish Sir baki kush bhi ho main Punjab se hun aur janta hu ke Kejriwal Chor hai Froad hai yeh kabhi nhi jitna chahiye aur chahe koi bhi Jeet jaye</t>
  </si>
  <si>
    <t>O EVM ka randi rona kub start hoga? 😂 Rubbish ji? Muskuraye itni myushi achi nahi hai😂</t>
  </si>
  <si>
    <t>Evm ghotala ..... nothing opposition Wale bhokte raho ,kabhi khul ke evm ban ki awaz nahi uthaya.....</t>
  </si>
  <si>
    <t>ईवीएम के मुताबिक ऐग्जिट पोल सेट किया गया है। इसलिए गुलूओं ने अपने पापा का आत्मविश्वास बनाने का हुनर किया है</t>
  </si>
  <si>
    <r>
      <rPr>
        <sz val="11"/>
        <color rgb="FF000000"/>
        <rFont val="Linux Libertine G"/>
      </rPr>
      <t xml:space="preserve">अबकी बार </t>
    </r>
    <r>
      <rPr>
        <sz val="11"/>
        <color rgb="FF000000"/>
        <rFont val="Calibri"/>
      </rPr>
      <t xml:space="preserve">400 </t>
    </r>
    <r>
      <rPr>
        <sz val="11"/>
        <color rgb="FF000000"/>
        <rFont val="Linux Libertine G"/>
      </rPr>
      <t>पार चमचे</t>
    </r>
  </si>
  <si>
    <t>Exit poll kyase karte hain</t>
  </si>
  <si>
    <t>kuch bhi bolo aayenge to Narendra Modi hi 😂</t>
  </si>
  <si>
    <t>Indi alliance has lost big time... All exit polls cannot be changed</t>
  </si>
  <si>
    <t>Elections never be 100% accurate. It's always fixed match</t>
  </si>
  <si>
    <t>We will see on 4th June. Why are you crying?</t>
  </si>
  <si>
    <t>Good morning</t>
  </si>
  <si>
    <t>Ravish ji ka rona shuru ho gya</t>
  </si>
  <si>
    <t>India   282seat jitegi</t>
  </si>
  <si>
    <t>Sab kuch modi ki karni h bss ab sab preshan ho gye h modi se allah paak  bss abb congress ko laade hmne sbne congress ko vote diya h</t>
  </si>
  <si>
    <t>Sala teri g me kyu ag lagi padi he sale ilaj karva le</t>
  </si>
  <si>
    <t>4 tarikh avm hack😂😂😂😂😂</t>
  </si>
  <si>
    <r>
      <rPr>
        <sz val="11"/>
        <color rgb="FF000000"/>
        <rFont val="Linux Libertine G"/>
      </rPr>
      <t xml:space="preserve">रविश जी बरनोल लेके रख लेना नही तो </t>
    </r>
    <r>
      <rPr>
        <sz val="11"/>
        <color rgb="FF000000"/>
        <rFont val="Calibri"/>
      </rPr>
      <t xml:space="preserve">4 </t>
    </r>
    <r>
      <rPr>
        <sz val="11"/>
        <color rgb="FF000000"/>
        <rFont val="Linux Libertine G"/>
      </rPr>
      <t>जून को बरनौल नही मिलेगा तकलीफ बढ़ जाएगी क्योकी कोंग्रेस मुक्त भारत होने जा रहा है इसी में भारत की भलाई है जय श्री राम 🙏</t>
    </r>
  </si>
  <si>
    <t>Ayaga to Modi hi😂</t>
  </si>
  <si>
    <t>Kya jalan ho rhi h aaega to Modi hi</t>
  </si>
  <si>
    <t>2019 me modi ki lahar thi to 353 seat aae thi lekin 2024 me Rahul Gandhi ka tufan aaya to Modi ko  401 seat kese milne ki umid hai. Mene bhi 2019 me modi ko hi vote Diya tha lekin 2024 me Rahul Gandhi ko diya.100% kuch  gadbad karne wali hai BJP. 😡😡😡😡😡😡</t>
  </si>
  <si>
    <t>Ayega modi he ❤🎉</t>
  </si>
  <si>
    <t>PM MODI IS THE BOSS ...</t>
  </si>
  <si>
    <t>Love seeing librandus meltdown 😂</t>
  </si>
  <si>
    <t>Please tomorrow be live sir during result 🙏🏻</t>
  </si>
  <si>
    <t>Good sir Namaskar</t>
  </si>
  <si>
    <t>Kuchh toh hua hai daya☠️</t>
  </si>
  <si>
    <t>Jai ho Ravish ji</t>
  </si>
  <si>
    <t>Sp congress</t>
  </si>
  <si>
    <t>इंडिया गठबंधन</t>
  </si>
  <si>
    <t>Kuch bolo BJP ki sarkar ban rahi hi😂</t>
  </si>
  <si>
    <t>Aap log data kidara se laatha he</t>
  </si>
  <si>
    <t>Sab BJP ka dalali karraha hi godi midya</t>
  </si>
  <si>
    <t>Congress ko promote karna hai bol dete yr isse accha 😂 itna lamba video q banaya</t>
  </si>
  <si>
    <t>Modi ji aasani say kursi nahi chodegan kuch to gadbad hai.</t>
  </si>
  <si>
    <t>Ravish ji great man</t>
  </si>
  <si>
    <t>EVM chalega to BJP chalegi....</t>
  </si>
  <si>
    <t>Rabish ji tum sirph modi ji ki burai hi karte ho or koi Kam nahi bacha hai</t>
  </si>
  <si>
    <t>राहुल गांधी</t>
  </si>
  <si>
    <t>Yah ravish Kumar patrakaar patrakaar kuchh nahin Hai ramjala Dalal Hai yah badi badi partiyon ka Congress ka dalla Hai Samajwadi party ka dalla hai</t>
  </si>
  <si>
    <t>Apki bar congress sarkar 370 par ❤️</t>
  </si>
  <si>
    <t>Lol🤪🤪🤪🤪🤪</t>
  </si>
  <si>
    <t>Tu to kongresh ka pahle se chamcha hai</t>
  </si>
  <si>
    <t>Tare video ko five manet nhe dha ska pora tb daga</t>
  </si>
  <si>
    <t>रवीश  बेटा  बरनोल  खरीद लेना  आयेगातो  मोदिजी</t>
  </si>
  <si>
    <t>Bye bye dukla Modi</t>
  </si>
  <si>
    <t>A rabishhh......Teri jali na.....😂😂</t>
  </si>
  <si>
    <t>Nahi</t>
  </si>
  <si>
    <t>Modi indian h poll to gaya badh m aur ravish bhi</t>
  </si>
  <si>
    <t>Chor chor mosere bhai</t>
  </si>
  <si>
    <t>Sidhu mussewala ❤❤❤❤❤❤❤❤. Congress 295 ✔️✔️✔️</t>
  </si>
  <si>
    <t>Kujliwal farji hai</t>
  </si>
  <si>
    <t>Great man Rabish Kumar sir.. Big salute ❤️🙏</t>
  </si>
  <si>
    <t>Siddhu moosewala da song #295 ❤🔥 seriously Harsh reality of our society 😅</t>
  </si>
  <si>
    <t>Exit poll is
 Waste
Of time and as per rule you have right no information give whom to voted😢</t>
  </si>
  <si>
    <t>Ek baar phir modi sarkar #jaibjp🎉</t>
  </si>
  <si>
    <t>Anti hindu and anti nation group</t>
  </si>
  <si>
    <t>Rahul Gandhi ji 💚💚💜</t>
  </si>
  <si>
    <t>All this oñly gappbszi like uttrances of Modi</t>
  </si>
  <si>
    <t>420 na kr je modi</t>
  </si>
  <si>
    <t>Mere se likhwalo sab exit poll sahi hai😂</t>
  </si>
  <si>
    <t>Rahul Gandhi jindabad pm Rahul Gandhi inshallah jitnge ok</t>
  </si>
  <si>
    <t>भाजपा का तो बस यही एक सपना राम राम जपना देश की जनता का माल अपना। ईपीएफ पैन्शनर जिन्दाबाद जय सियाराम।</t>
  </si>
  <si>
    <t>sir 590 millon view hai song pr</t>
  </si>
  <si>
    <t>Next p.m Rahul Gandhi real King hai 💯🇮🇳💯</t>
  </si>
  <si>
    <t>Rubbish kumar is useless 👈</t>
  </si>
  <si>
    <t>Congress 💯✅</t>
  </si>
  <si>
    <r>
      <rPr>
        <sz val="11"/>
        <color rgb="FF000000"/>
        <rFont val="Calibri"/>
      </rPr>
      <t xml:space="preserve">2 </t>
    </r>
    <r>
      <rPr>
        <sz val="11"/>
        <color rgb="FF000000"/>
        <rFont val="Linux Libertine G"/>
      </rPr>
      <t>तारीख से ही रोना शुरू कर दिया 😊😊</t>
    </r>
  </si>
  <si>
    <t>Yah kus bhi bol raha hai ravish 😂</t>
  </si>
  <si>
    <t>Ravish ji 👍👍👍👍👍💯</t>
  </si>
  <si>
    <t>Exit poll me congres ki Sarkar ban rahi thi chattisgarh lekin bjp ki bani thi 🤣🤣🤣</t>
  </si>
  <si>
    <t>295+</t>
  </si>
  <si>
    <t>Modi media poll 💯✅</t>
  </si>
  <si>
    <t>Gathbandhan kya hota hai koi bata sakta hai mai Naya hu politics me</t>
  </si>
  <si>
    <t>मुझे तुम्हारा मुह देखकर हसी आ रही है😂😂😂😂😂</t>
  </si>
  <si>
    <r>
      <rPr>
        <sz val="11"/>
        <color rgb="FF000000"/>
        <rFont val="Linux Libertine G"/>
      </rPr>
      <t xml:space="preserve">४ जून को </t>
    </r>
    <r>
      <rPr>
        <sz val="11"/>
        <color rgb="FF000000"/>
        <rFont val="Calibri"/>
      </rPr>
      <t xml:space="preserve">- </t>
    </r>
    <r>
      <rPr>
        <sz val="11"/>
        <color rgb="FF000000"/>
        <rFont val="Linux Libertine G"/>
      </rPr>
      <t>चुनाव ही फ़र्ज़ी हैं  🤣🤣🤣🤣</t>
    </r>
    <r>
      <rPr>
        <sz val="11"/>
        <color rgb="FF000000"/>
        <rFont val="Calibri"/>
      </rPr>
      <t xml:space="preserve">, EVM </t>
    </r>
    <r>
      <rPr>
        <sz val="11"/>
        <color rgb="FF000000"/>
        <rFont val="Linux Libertine G"/>
      </rPr>
      <t xml:space="preserve">हैक हो गयी  </t>
    </r>
    <r>
      <rPr>
        <sz val="11"/>
        <color rgb="FF000000"/>
        <rFont val="Calibri"/>
      </rPr>
      <t>etc etc.</t>
    </r>
  </si>
  <si>
    <t>भाजपा में ताकत हो तो ईमानदारी से जीत कर दिखाए तब जाने गोदी मीडिया मुर्दाबाद जय सियाराम। ईपीएफ पैन्शनर जिन्दाबाद जय सियाराम।</t>
  </si>
  <si>
    <t>Ka ho Magaru ab ka kariho</t>
  </si>
  <si>
    <t>Why you are not available in election commission press conference?????</t>
  </si>
  <si>
    <t>Ye hai nispaksh patrkar</t>
  </si>
  <si>
    <t>Exit polls are showing the magic already done in EVM.</t>
  </si>
  <si>
    <t>Haridwar uttarakhand full support congress</t>
  </si>
  <si>
    <t>😂 congress ke pravkttaaa🎉❤</t>
  </si>
  <si>
    <t>Sir reality to yea h aap BJP ko na pasand krte ho aapki sabhi vidio ka maine analysis kia h sir koi nhi democracy h jise jo pasand kre</t>
  </si>
  <si>
    <t>Rote reh</t>
  </si>
  <si>
    <t>Bhaiya esa hai h n agar BJP aati h n to bhul jao fir koi jitega ...
Bjp ko vot to koi de nahi Raha to fir kiu jit rahe hai bjp wale ...farji parti bjp dhandhle baji</t>
  </si>
  <si>
    <t>I really hope even if this govt is temporing the votes, they still fall on their face this time so hard to not wake up again to make the citizens of country such a fool</t>
  </si>
  <si>
    <t>Sarkar jis k bhi bne loko kutapa hi hna h</t>
  </si>
  <si>
    <t>Jitna dilasa dena hai de lo sir milte hai 4th june ko😂😂😂</t>
  </si>
  <si>
    <t>भाजपा रूपी झूठों का सत्यानाश श्रीराम करेंगे यह मेरा पूरा विश्वास है। ईपीएफ पैन्शनर जिन्दाबाद जय सियाराम।</t>
  </si>
  <si>
    <t>Bass hasne aaya tha 😂</t>
  </si>
  <si>
    <t>EVM ka Randi rona chalu Kar do😂</t>
  </si>
  <si>
    <t>Bahut dukh ho raha haitumhe hume to bahut hi maza aagaya</t>
  </si>
  <si>
    <t>295 ❤</t>
  </si>
  <si>
    <t>EXIT POLL PREPARING GROUND FOR GRAND RIGGING OF RESULTS</t>
  </si>
  <si>
    <t>BJP ❤❤❤❤❤</t>
  </si>
  <si>
    <t>Thank you sir</t>
  </si>
  <si>
    <t>मोदी और मोदी मीडिया जनता को क्यों परेशान करता है जनता ने बिगड़ा है क्या भाजपा की यही राम भक्ती है सियाराम राम ही भाजपा के कर्मों का दण्ड देंगे। ईपीएफ पैन्शनर जिन्दाबाद जय सियाराम।</t>
  </si>
  <si>
    <t>Sir,Modiji vapas satta me aa gaye to ye desh ke yuvao ki galti hogi...votes dene bahar nahi nikle!!!me Architect hu Gujarat se...10 sal me TV debate me koi scientists, research scholars,IITs professors,archeologists, environmental experts&amp; highly educated experts dekha nahi...Sanatan, hindu muslim, hatred,bawa sadhu,pujari,sadakchhap goonde mavalio ko dekha he...</t>
  </si>
  <si>
    <t>😂😂 isi exit pol mai agar congress ko jeeta hua dikhate tau yahi pol sahi mana jata</t>
  </si>
  <si>
    <t>ये अल्लाह को याद कर रहा है🤣</t>
  </si>
  <si>
    <t>कुछ भी करलो चमचों आयेगा तो मोदी ही ❤</t>
  </si>
  <si>
    <t>harne ka sadma laga hai thagbandhan ko</t>
  </si>
  <si>
    <t>aap ko rote dekh ke dil ko bada sukoon milta hai .. 5 saal me ek baar ye suhani ghadi ek baar aati hai - How can we miss this ???</t>
  </si>
  <si>
    <t>Sachchai  ye hai modi ji jeet gaye aur ab bus har har modi har bar modi</t>
  </si>
  <si>
    <t>380+congress</t>
  </si>
  <si>
    <t>Only modi others are 000000,so no use of discussion</t>
  </si>
  <si>
    <t>Godee media aur bjp ka poll hai yeh exit poll ka evm mein gadbadi ke liye taiyaar kiya jata hai jisse public sawal na kare</t>
  </si>
  <si>
    <t>Desh ke samidhan badlne ke irada rakhne wale .kuchh bhi badal sakte hai.sabdhan satark rahe.</t>
  </si>
  <si>
    <t>Aaenge to Modi hi</t>
  </si>
  <si>
    <t>4 june ko evm ka rona mat rona</t>
  </si>
  <si>
    <r>
      <rPr>
        <sz val="11"/>
        <color rgb="FF000000"/>
        <rFont val="Linux Libertine G"/>
      </rPr>
      <t>मि</t>
    </r>
    <r>
      <rPr>
        <sz val="11"/>
        <color rgb="FF000000"/>
        <rFont val="Calibri"/>
      </rPr>
      <t xml:space="preserve">. </t>
    </r>
    <r>
      <rPr>
        <sz val="11"/>
        <color rgb="FF000000"/>
        <rFont val="Linux Libertine G"/>
      </rPr>
      <t>रेबीज कुमार</t>
    </r>
    <r>
      <rPr>
        <sz val="11"/>
        <color rgb="FF000000"/>
        <rFont val="Calibri"/>
      </rPr>
      <t xml:space="preserve">, 05 </t>
    </r>
    <r>
      <rPr>
        <sz val="11"/>
        <color rgb="FF000000"/>
        <rFont val="Linux Libertine G"/>
      </rPr>
      <t>जून को भी वीडियो जरूर बनाना</t>
    </r>
    <r>
      <rPr>
        <sz val="11"/>
        <color rgb="FF000000"/>
        <rFont val="Calibri"/>
      </rPr>
      <t xml:space="preserve">, </t>
    </r>
    <r>
      <rPr>
        <sz val="11"/>
        <color rgb="FF000000"/>
        <rFont val="Linux Libertine G"/>
      </rPr>
      <t>मुझे तुम्हारा मनहूस थोबड़ा रोते हुए देखना है 😅😂</t>
    </r>
  </si>
  <si>
    <t>Kal sab pata chal jayega 😂😂
Abhi vidhawa ki tarah chudi mat phodo😅😅</t>
  </si>
  <si>
    <t>Great video</t>
  </si>
  <si>
    <t>INDIA WIN</t>
  </si>
  <si>
    <t>Modi ji ki gltiya ar unki glt niti sevlog India ko vijeta bnana chahta h ar jitegi bhi sayad ....purnd bhumat se ❤</t>
  </si>
  <si>
    <t>🙏🙏🙏🙏🙏🙏</t>
  </si>
  <si>
    <t>Next pm Rahul gandhai</t>
  </si>
  <si>
    <t>BJP 🎉🎉🎉🎉🎉</t>
  </si>
  <si>
    <r>
      <rPr>
        <sz val="11"/>
        <color rgb="FF000000"/>
        <rFont val="Linux Libertine G"/>
      </rPr>
      <t xml:space="preserve">रवीश भाई </t>
    </r>
    <r>
      <rPr>
        <sz val="11"/>
        <color rgb="FF000000"/>
        <rFont val="Calibri"/>
      </rPr>
      <t xml:space="preserve">2004/2009 </t>
    </r>
    <r>
      <rPr>
        <sz val="11"/>
        <color rgb="FF000000"/>
        <rFont val="Linux Libertine G"/>
      </rPr>
      <t xml:space="preserve">मे </t>
    </r>
    <r>
      <rPr>
        <sz val="11"/>
        <color rgb="FF000000"/>
        <rFont val="Calibri"/>
      </rPr>
      <t xml:space="preserve">exit polls </t>
    </r>
    <r>
      <rPr>
        <sz val="11"/>
        <color rgb="FF000000"/>
        <rFont val="Linux Libertine G"/>
      </rPr>
      <t xml:space="preserve">नहीं आए थे क्या </t>
    </r>
    <r>
      <rPr>
        <sz val="11"/>
        <color rgb="FF000000"/>
        <rFont val="Calibri"/>
      </rPr>
      <t xml:space="preserve">? </t>
    </r>
    <r>
      <rPr>
        <sz val="11"/>
        <color rgb="FF000000"/>
        <rFont val="Linux Libertine G"/>
      </rPr>
      <t xml:space="preserve">वो सही था या गलत वो भी बताइए </t>
    </r>
    <r>
      <rPr>
        <sz val="11"/>
        <color rgb="FF000000"/>
        <rFont val="Calibri"/>
      </rPr>
      <t xml:space="preserve">!! </t>
    </r>
    <r>
      <rPr>
        <sz val="11"/>
        <color rgb="FF000000"/>
        <rFont val="Linux Libertine G"/>
      </rPr>
      <t>कृपया 🙏🙏</t>
    </r>
  </si>
  <si>
    <t>Jo Aaj log chila rahe hai vahi log 4 June ke baad,evm evm rote phirenge😅😅</t>
  </si>
  <si>
    <t>Congress aur leftists se tang akar bjp ko vote diya hu</t>
  </si>
  <si>
    <t>Godi midiya dalli media</t>
  </si>
  <si>
    <t>Sachachai ka hero ravish kumar</t>
  </si>
  <si>
    <t>बीजेपी 🎉🍫</t>
  </si>
  <si>
    <t>A mad reporter
A reporter of Congress party a man of USA</t>
  </si>
  <si>
    <t>mai congress supporter hu but yeh manta hu ki modi ji ko koi nahi hara sakta, woh nashwar hai, chahe kitna bhi paap kare modi amar hai</t>
  </si>
  <si>
    <t>Kon kon manta h ki chunav mai dhandlii hui h</t>
  </si>
  <si>
    <t>Rahul gandi ko kisne vote diya plz like kare india gathbandhan vale❤</t>
  </si>
  <si>
    <r>
      <rPr>
        <sz val="11"/>
        <color rgb="FF000000"/>
        <rFont val="Linux Libertine G"/>
      </rPr>
      <t xml:space="preserve">बहुत जली हुई है रविश जी आपकी
कुछ बर्फ की सिल्ली मंगा लीजिए
</t>
    </r>
    <r>
      <rPr>
        <sz val="11"/>
        <color rgb="FF000000"/>
        <rFont val="Calibri"/>
      </rPr>
      <t xml:space="preserve">4 </t>
    </r>
    <r>
      <rPr>
        <sz val="11"/>
        <color rgb="FF000000"/>
        <rFont val="Linux Libertine G"/>
      </rPr>
      <t xml:space="preserve">जुन को जरूरत पड़ेगी। बाकी आपकी मर्जी। वैसे </t>
    </r>
    <r>
      <rPr>
        <sz val="11"/>
        <color rgb="FF000000"/>
        <rFont val="Calibri"/>
      </rPr>
      <t xml:space="preserve">4 </t>
    </r>
    <r>
      <rPr>
        <sz val="11"/>
        <color rgb="FF000000"/>
        <rFont val="Linux Libertine G"/>
      </rPr>
      <t xml:space="preserve">जुन </t>
    </r>
    <r>
      <rPr>
        <sz val="11"/>
        <color rgb="FF000000"/>
        <rFont val="Calibri"/>
      </rPr>
      <t xml:space="preserve">400 </t>
    </r>
    <r>
      <rPr>
        <sz val="11"/>
        <color rgb="FF000000"/>
        <rFont val="Linux Libertine G"/>
      </rPr>
      <t>पार यही है जनता की पुकार।</t>
    </r>
  </si>
  <si>
    <t>आपका स्वागत है</t>
  </si>
  <si>
    <t>Now these people will blame EVM machine.....😂😂😂</t>
  </si>
  <si>
    <t>kyoki hakiqat me modi jit raha hai agar bjp ke sarkar aagyi to apna muha kala kar liyo</t>
  </si>
  <si>
    <r>
      <rPr>
        <sz val="11"/>
        <color rgb="FF000000"/>
        <rFont val="Linux Libertine G"/>
      </rPr>
      <t>अचार संहिता लगने के बाद सरकार और संसद भंग  होनी चाहिये ताकि सरकार  का किसी भी संस्था पर दबाव नहीं रहे और निष्पक्ष चुनाव हो सके</t>
    </r>
    <r>
      <rPr>
        <sz val="11"/>
        <color rgb="FF000000"/>
        <rFont val="Calibri"/>
      </rPr>
      <t>.</t>
    </r>
  </si>
  <si>
    <t>Tu kal v Papu ki awaaz tha aj v hai!!!</t>
  </si>
  <si>
    <t>Modi hai to berojgari mehengai vastachari hai isliye panuoti hatane ke liye kon kon vote Kiya like kora👍</t>
  </si>
  <si>
    <t>Rahul Gandhi pm banenge</t>
  </si>
  <si>
    <t>Ab ki baar 400 paar</t>
  </si>
  <si>
    <t>Aap sachaye patriarchy ho ma aap ko 🎉🎉🎉🎉</t>
  </si>
  <si>
    <t>तुम लोग कल कौन सा रंग बदलगो बस यही देखना है</t>
  </si>
  <si>
    <t>Today share marked new highs after exit poll predictions. Ravish Kumar thinks that he is more smart than the market.</t>
  </si>
  <si>
    <t>Agar Congress sarkar ban gai to bechari media ka kya hoga yaar 😂</t>
  </si>
  <si>
    <r>
      <rPr>
        <sz val="11"/>
        <color rgb="FF000000"/>
        <rFont val="Calibri"/>
      </rPr>
      <t xml:space="preserve">EXIT POLL </t>
    </r>
    <r>
      <rPr>
        <sz val="11"/>
        <color rgb="FF000000"/>
        <rFont val="Linux Libertine G"/>
      </rPr>
      <t>बेन होने चाहिये</t>
    </r>
    <r>
      <rPr>
        <sz val="11"/>
        <color rgb="FF000000"/>
        <rFont val="Calibri"/>
      </rPr>
      <t xml:space="preserve">, </t>
    </r>
    <r>
      <rPr>
        <sz val="11"/>
        <color rgb="FF000000"/>
        <rFont val="Linux Libertine G"/>
      </rPr>
      <t xml:space="preserve">इससे वोटर भृमित होता है और वोटर में भ्रम पैदा होता है । इस लिये </t>
    </r>
    <r>
      <rPr>
        <sz val="11"/>
        <color rgb="FF000000"/>
        <rFont val="Calibri"/>
      </rPr>
      <t xml:space="preserve">EXIT POLL </t>
    </r>
    <r>
      <rPr>
        <sz val="11"/>
        <color rgb="FF000000"/>
        <rFont val="Linux Libertine G"/>
      </rPr>
      <t>पूरी तरह से बंद अथवा बेन होने चाहिये ।</t>
    </r>
  </si>
  <si>
    <t>देखिए पाडे जी कैसे बिना पानी छटपटा रहे हैं। रागा फिर से फेल होंगे।</t>
  </si>
  <si>
    <r>
      <rPr>
        <sz val="11"/>
        <color rgb="FF000000"/>
        <rFont val="Calibri"/>
      </rPr>
      <t xml:space="preserve">EXIT POLL </t>
    </r>
    <r>
      <rPr>
        <sz val="11"/>
        <color rgb="FF000000"/>
        <rFont val="Linux Libertine G"/>
      </rPr>
      <t>बेन होने चाहिये</t>
    </r>
    <r>
      <rPr>
        <sz val="11"/>
        <color rgb="FF000000"/>
        <rFont val="Calibri"/>
      </rPr>
      <t xml:space="preserve">, </t>
    </r>
    <r>
      <rPr>
        <sz val="11"/>
        <color rgb="FF000000"/>
        <rFont val="Linux Libertine G"/>
      </rPr>
      <t xml:space="preserve">इससे वोटर भृमित होता है और वोटर में भ्रम पैदा होता है । इस लिये </t>
    </r>
    <r>
      <rPr>
        <sz val="11"/>
        <color rgb="FF000000"/>
        <rFont val="Calibri"/>
      </rPr>
      <t xml:space="preserve">EXIT POLL </t>
    </r>
    <r>
      <rPr>
        <sz val="11"/>
        <color rgb="FF000000"/>
        <rFont val="Linux Libertine G"/>
      </rPr>
      <t>पूरी तरह से बंद अथवा बेन होने चाहिये ।</t>
    </r>
  </si>
  <si>
    <t>Rabbish kumar</t>
  </si>
  <si>
    <r>
      <rPr>
        <sz val="11"/>
        <color rgb="FF000000"/>
        <rFont val="Calibri"/>
      </rPr>
      <t xml:space="preserve">EXIT POLL </t>
    </r>
    <r>
      <rPr>
        <sz val="11"/>
        <color rgb="FF000000"/>
        <rFont val="Linux Libertine G"/>
      </rPr>
      <t>बेन होने चाहिये</t>
    </r>
    <r>
      <rPr>
        <sz val="11"/>
        <color rgb="FF000000"/>
        <rFont val="Calibri"/>
      </rPr>
      <t xml:space="preserve">, </t>
    </r>
    <r>
      <rPr>
        <sz val="11"/>
        <color rgb="FF000000"/>
        <rFont val="Linux Libertine G"/>
      </rPr>
      <t xml:space="preserve">इससे वोटर भृमित होता है और वोटर में भ्रम पैदा होता है । इस लिये </t>
    </r>
    <r>
      <rPr>
        <sz val="11"/>
        <color rgb="FF000000"/>
        <rFont val="Calibri"/>
      </rPr>
      <t xml:space="preserve">EXIT POLL </t>
    </r>
    <r>
      <rPr>
        <sz val="11"/>
        <color rgb="FF000000"/>
        <rFont val="Linux Libertine G"/>
      </rPr>
      <t>पूरी तरह से बंद अथवा बेन होने चाहिये ।</t>
    </r>
  </si>
  <si>
    <t>Congress ka Vafadar Kutta</t>
  </si>
  <si>
    <t>Rajasthan mein 25 seat hai to 33 seat kahan se Rajasthan mein de diya exit Pol wale ne</t>
  </si>
  <si>
    <r>
      <rPr>
        <sz val="11"/>
        <color rgb="FF000000"/>
        <rFont val="Calibri"/>
      </rPr>
      <t xml:space="preserve">EXIT POLL </t>
    </r>
    <r>
      <rPr>
        <sz val="11"/>
        <color rgb="FF000000"/>
        <rFont val="Linux Libertine G"/>
      </rPr>
      <t>बेन होने चाहिये</t>
    </r>
    <r>
      <rPr>
        <sz val="11"/>
        <color rgb="FF000000"/>
        <rFont val="Calibri"/>
      </rPr>
      <t xml:space="preserve">, </t>
    </r>
    <r>
      <rPr>
        <sz val="11"/>
        <color rgb="FF000000"/>
        <rFont val="Linux Libertine G"/>
      </rPr>
      <t xml:space="preserve">इससे वोटर भृमित होता है और वोटर में भ्रम पैदा होता है । इस लिये </t>
    </r>
    <r>
      <rPr>
        <sz val="11"/>
        <color rgb="FF000000"/>
        <rFont val="Calibri"/>
      </rPr>
      <t xml:space="preserve">EXIT POLL </t>
    </r>
    <r>
      <rPr>
        <sz val="11"/>
        <color rgb="FF000000"/>
        <rFont val="Linux Libertine G"/>
      </rPr>
      <t>पूरी तरह से बंद अथवा बेन होने चाहिये ।</t>
    </r>
  </si>
  <si>
    <t>chamcho jal gye na tumhare</t>
  </si>
  <si>
    <t>Wah Ravish</t>
  </si>
  <si>
    <t xml:space="preserve">  ABI kal ki khabar aayegi apki taraf se ki EVM hack ho gya </t>
  </si>
  <si>
    <t>🇮🇳❤️STQ
Millat Times 
Jai Hind Jai Bhim 🇮🇳🙏</t>
  </si>
  <si>
    <t>True 🙏🙏🙏</t>
  </si>
  <si>
    <t>Pure dictatorship path following by Modi.</t>
  </si>
  <si>
    <t>Ye parde ke samne ka dikhawa hai , picche kuchh aur khichadi pakana chahate hai taaki sabka mind isi pr set ho jaye apni Kam ko aasani se anjaam de ???!!!</t>
  </si>
  <si>
    <t>Exit poll results  effect  stock market</t>
  </si>
  <si>
    <t>Sir Kal please video dalna mujhe aapka randirona dekhna hai 😊😊😊</t>
  </si>
  <si>
    <t>तू कांग्रेस का सदैव से चाटूकार रहा है और मोदी का सदैव विरोधी रहा है 😂तुझे कभी भी कोंग्रेस में कोई कमी नजर नहीं आई परंतु कभी भी तु्म्हें भाजपा में कोई खूबी नजर नहीं आई 😂</t>
  </si>
  <si>
    <t>Rahul tu siddhu moosewala hai to modi Lawrence aur amit shah goldie hai 😅😂 💥</t>
  </si>
  <si>
    <r>
      <rPr>
        <sz val="11"/>
        <color rgb="FF000000"/>
        <rFont val="Calibri"/>
      </rPr>
      <t xml:space="preserve">4 </t>
    </r>
    <r>
      <rPr>
        <sz val="11"/>
        <color rgb="FF000000"/>
        <rFont val="Linux Libertine G"/>
      </rPr>
      <t>तारीख को अब्बू आ रहें हैं।</t>
    </r>
  </si>
  <si>
    <t>IF CORRECT DATA FROM RAVISH KUMAR WOULD NOT BE FOUND ....WHOM TO BELIEVE......NO REPUTED MEDIA SHOWS SUCH NUMBER WHAT INDIA ALIANCE SHOWS...WHY AND HOW....</t>
  </si>
  <si>
    <t>🇮🇳❤️RK</t>
  </si>
  <si>
    <t>Ho sakta hai sare ko Dar ho gaya hai hamare sath kya karega Nahin karega isliye barabar exit Pol do sab mil</t>
  </si>
  <si>
    <t>🇮🇳❤️RAGA</t>
  </si>
  <si>
    <t>The same Ravish Kumar commenting on Exit Poll in 2019. He maintains his views. https://youtu.be/j4YwEgHEre0</t>
  </si>
  <si>
    <t>Sir , aap Bahot hi ghatiya ho...sanvidhan bachao ...congress Bhagao</t>
  </si>
  <si>
    <t>यह पोल गोदी का है जिस जिस को इन लोगू पुछा उन लोगू पता था कि यह मोदी का मिडिया है 
बस इस  लिया मोदी का नाम ले लिया कुछ तो डर से और कुछ मन रखने केलिए</t>
  </si>
  <si>
    <t>Rahul Gandhi bhaiya jitega Modi bhagao Desh bachao agniveer Wapas lo aur Air Force ka joining karvao</t>
  </si>
  <si>
    <t>Jai Hind Jai Bhim 🇮🇳🙏</t>
  </si>
  <si>
    <r>
      <rPr>
        <sz val="11"/>
        <color rgb="FF000000"/>
        <rFont val="Linux Libertine G"/>
      </rPr>
      <t xml:space="preserve">इस बार </t>
    </r>
    <r>
      <rPr>
        <sz val="11"/>
        <color rgb="FF000000"/>
        <rFont val="Calibri"/>
      </rPr>
      <t xml:space="preserve">India ke </t>
    </r>
    <r>
      <rPr>
        <sz val="11"/>
        <color rgb="FF000000"/>
        <rFont val="Linux Libertine G"/>
      </rPr>
      <t xml:space="preserve">सरकार होगा </t>
    </r>
    <r>
      <rPr>
        <sz val="11"/>
        <color rgb="FF000000"/>
        <rFont val="Calibri"/>
      </rPr>
      <t xml:space="preserve">100% </t>
    </r>
    <r>
      <rPr>
        <sz val="11"/>
        <color rgb="FF000000"/>
        <rFont val="Linux Libertine G"/>
      </rPr>
      <t xml:space="preserve">है 
मोदी जी 😅 झुरा लेकर चल जाए काशी विश्वनाथ मंदिर में 😅😅😅😂😂 </t>
    </r>
    <r>
      <rPr>
        <sz val="11"/>
        <color rgb="FF000000"/>
        <rFont val="Calibri"/>
      </rPr>
      <t>next PM India</t>
    </r>
  </si>
  <si>
    <t>Ek online voting poll karva do... Ek link taiyar karo..</t>
  </si>
  <si>
    <t>ha ha ha teri jali ha ha ha</t>
  </si>
  <si>
    <t>https://youtu.be/j4YwEgHEre0</t>
  </si>
  <si>
    <r>
      <rPr>
        <sz val="11"/>
        <color rgb="FF000000"/>
        <rFont val="Linux Libertine G"/>
      </rPr>
      <t xml:space="preserve">ईवीएम मशीन निशाने पर। </t>
    </r>
    <r>
      <rPr>
        <sz val="11"/>
        <color rgb="FF000000"/>
        <rFont val="Calibri"/>
      </rPr>
      <t>440</t>
    </r>
    <r>
      <rPr>
        <sz val="11"/>
        <color rgb="FF000000"/>
        <rFont val="Linux Libertine G"/>
      </rPr>
      <t xml:space="preserve">वोलट का झटका न मारे </t>
    </r>
    <r>
      <rPr>
        <sz val="11"/>
        <color rgb="FF000000"/>
        <rFont val="Calibri"/>
      </rPr>
      <t>,</t>
    </r>
    <r>
      <rPr>
        <sz val="11"/>
        <color rgb="FF000000"/>
        <rFont val="Linux Libertine G"/>
      </rPr>
      <t>होशियार।</t>
    </r>
  </si>
  <si>
    <t>खटाखट खटाखट की आवाज सुनाई दे रही है</t>
  </si>
  <si>
    <t>Final congress won the election 24🎉</t>
  </si>
  <si>
    <t>INDIA 335+</t>
  </si>
  <si>
    <t>NDA 120</t>
  </si>
  <si>
    <t>Evm evm😢😢😢😢😢😢rowega ravish chugla 😂😂😂😂😂</t>
  </si>
  <si>
    <r>
      <rPr>
        <sz val="11"/>
        <color rgb="FF000000"/>
        <rFont val="Linux Libertine G"/>
      </rPr>
      <t>जीत हो या हार संघर्ष जारी रहना चाहिए</t>
    </r>
    <r>
      <rPr>
        <sz val="11"/>
        <color rgb="FF000000"/>
        <rFont val="Calibri"/>
      </rPr>
      <t>....</t>
    </r>
  </si>
  <si>
    <t>Saare exit poll wrong hai....bs yhi log shi hai</t>
  </si>
  <si>
    <t>ईवीएम पे रोने केंलिए तयार रह ले तू</t>
  </si>
  <si>
    <t>Ravish jee app ko mera challenge hai ki ajj phir se chunav ballat paper se kardiya toh jhhansa ram ko 200 seats v nhi ayenge 👍👍👍</t>
  </si>
  <si>
    <t>Bjp is one of the wrist party...</t>
  </si>
  <si>
    <t>Sala ravish khan 😂😂😂😂😂</t>
  </si>
  <si>
    <t>Desh drohi ravish kumar Tera baltkari Bhai barjesh Pandey kaha hai aajkal</t>
  </si>
  <si>
    <t>Kyu bhai agar ek party jeet rahi hai toh sabhi ek jaisa exit poll kyu na dikhaye</t>
  </si>
  <si>
    <t>tu pagal hone wala hai</t>
  </si>
  <si>
    <t>Next PM Rahul Gandhi 💯🔥</t>
  </si>
  <si>
    <r>
      <rPr>
        <sz val="11"/>
        <color rgb="FF000000"/>
        <rFont val="Linux Libertine G"/>
      </rPr>
      <t>लेकीन लास्ट मे थोडी शंका उपस्थित की</t>
    </r>
    <r>
      <rPr>
        <sz val="11"/>
        <color rgb="FF000000"/>
        <rFont val="Calibri"/>
      </rPr>
      <t>..😢</t>
    </r>
  </si>
  <si>
    <t>Ravish be like - ye dukh khatm kahe nahi hota hai be</t>
  </si>
  <si>
    <t>Leftist = communist = rapist = terrorist they all have same policy...
Aur ye ravish kumar left ka dalal hai..
Bitter but truth❤</t>
  </si>
  <si>
    <t>बस तुम्हारा थोबड़ा देखने आया था कितनी जली वो</t>
  </si>
  <si>
    <t>congressr ka chamcha rabish kumar</t>
  </si>
  <si>
    <t>चमचे बहुत रोएंगे कल रवीश कुमार तेरे को मैं जानता हूं तो कांग्रेसी चमचा है तेरे भाई ने कांग्रेस चुनावलड़ा था</t>
  </si>
  <si>
    <t>aayegi BJP hi rovogay 4 ko tum ravish khan</t>
  </si>
  <si>
    <t>Wha ravish ji aap opposition kai real leader hau aur congress kai chamcha hau</t>
  </si>
  <si>
    <t>Congress hug diya</t>
  </si>
  <si>
    <t>5 saal or jheliye ravish ji😂</t>
  </si>
  <si>
    <t>Kuch nhi ho sakta Tera ravish 4 ke bad tu rote huye dekhega ya  khi chup jayega Congress ke chamche</t>
  </si>
  <si>
    <t>Ye dekh</t>
  </si>
  <si>
    <t>Sidhu moosewala ka song suna he 295,, wow mza a gya sunh ke jhotte da naam , sidhu moosewala rest in power</t>
  </si>
  <si>
    <t>https://youtu.be/mHyit9KeWOg?si=Z_Q5IwULEWt6O8I0</t>
  </si>
  <si>
    <t>Evm election commission aur ab dm dar Gaya chanda chor jumlebaj</t>
  </si>
  <si>
    <t>Janhit ko dhyan mai rakhte huye CJI ko exit poll ki vyavastha ko samapt kar dena chahiye.</t>
  </si>
  <si>
    <t>Indi 80seat  haaaaaaaaaaaaaaaaaaaaaa</t>
  </si>
  <si>
    <t>Exit poll galat batane walo k pas saboot kya hai? Bas hawa me hi to baatein ho rahi hain.</t>
  </si>
  <si>
    <t>मै तो मजे लेने आया हू😊</t>
  </si>
  <si>
    <t>Abki baar Congress sarkar 👍</t>
  </si>
  <si>
    <t>Bjp will win again...... Bjppppppppp ravish sir....</t>
  </si>
  <si>
    <t>jal to bohot rahi hogi</t>
  </si>
  <si>
    <t>Kal tu kaha jayega rubbish? 😂</t>
  </si>
  <si>
    <r>
      <rPr>
        <sz val="11"/>
        <color rgb="FF000000"/>
        <rFont val="Calibri"/>
      </rPr>
      <t xml:space="preserve">NDA 409 sit jitegi, 4 </t>
    </r>
    <r>
      <rPr>
        <sz val="11"/>
        <color rgb="FF000000"/>
        <rFont val="Linux Libertine G"/>
      </rPr>
      <t xml:space="preserve">जुन शाम </t>
    </r>
    <r>
      <rPr>
        <sz val="11"/>
        <color rgb="FF000000"/>
        <rFont val="Calibri"/>
      </rPr>
      <t xml:space="preserve">4 </t>
    </r>
    <r>
      <rPr>
        <sz val="11"/>
        <color rgb="FF000000"/>
        <rFont val="Linux Libertine G"/>
      </rPr>
      <t>बजे को बहुत लोगों को आगरा के पागल खाने में एडमिट करना पढ़ेगा।😂</t>
    </r>
  </si>
  <si>
    <t>😂😂😂rabish ji sathiya gaye</t>
  </si>
  <si>
    <t>he is going mad on 4th june</t>
  </si>
  <si>
    <t>Agar exitpoll galat number deke apni Goodwill kyo down karega bjp jane wali hai too dusrebat opposite party ko private mebata shakti hai ki exit poll galat hai indi jeet rahe hai lakin oppsotion ko khudko vishwas nahi election kebat ankhilesh kutch nahibolta?why kyonki woh hakikat janta hai woh harnewala hai</t>
  </si>
  <si>
    <r>
      <rPr>
        <sz val="11"/>
        <color rgb="FF000000"/>
        <rFont val="Linux Libertine G"/>
      </rPr>
      <t xml:space="preserve">रविश खान गांधी जी आपसे सीधे शाम को मोदी जी के मोदी </t>
    </r>
    <r>
      <rPr>
        <sz val="11"/>
        <color rgb="FF000000"/>
        <rFont val="Calibri"/>
      </rPr>
      <t xml:space="preserve">3.0 </t>
    </r>
    <r>
      <rPr>
        <sz val="11"/>
        <color rgb="FF000000"/>
        <rFont val="Linux Libertine G"/>
      </rPr>
      <t xml:space="preserve">पर एक्सप्लेन करते हुए देखना चाहता हु बस </t>
    </r>
    <r>
      <rPr>
        <sz val="11"/>
        <color rgb="FF000000"/>
        <rFont val="Calibri"/>
      </rPr>
      <t xml:space="preserve">#evm hack </t>
    </r>
    <r>
      <rPr>
        <sz val="11"/>
        <color rgb="FF000000"/>
        <rFont val="Linux Libertine G"/>
      </rPr>
      <t>पर मत रोइएगा 🙏</t>
    </r>
  </si>
  <si>
    <t>Tere ko itna view kaise milta hai</t>
  </si>
  <si>
    <t>Chandigarh mein chunav hua tha Jeet hua Kisi aur ka lekin Badal Diya Gaya pahle sunane mein aaya aam aadami jiti hai shrilanka BJP wale Baja rahe the</t>
  </si>
  <si>
    <t>टरंफ जैसा सीन भारत में बनाया जा रहा है।</t>
  </si>
  <si>
    <t>Ye bat shi bola kha s media wale data late h wo details dena chahiye aur agar tu ye dusro ko gyan dene s pehle khud suru krdeta to jyada acha hota, bs netao ka tweet dekhanse s nai hota tubi media wala h tu khud s start kr pehle</t>
  </si>
  <si>
    <t>Bhai bhut maja aaraha hai ye sab pappu chamcha ko rota dekh kr 😂😂😂😂</t>
  </si>
  <si>
    <t>I can manipulate evp sure</t>
  </si>
  <si>
    <r>
      <rPr>
        <sz val="11"/>
        <color rgb="FF000000"/>
        <rFont val="Linux Libertine G"/>
      </rPr>
      <t>एग्जिट पोल मात्र एक अनुमान होता है। परंतु समाज को वोटरों को मनोवैज्ञानिक रूप से काफी प्रभावित करता है। एग्जिट पोल ना होता ना किया जाता। धैर्य पूर्वक पारदर्शी तरीके से</t>
    </r>
    <r>
      <rPr>
        <sz val="11"/>
        <color rgb="FF000000"/>
        <rFont val="Calibri"/>
      </rPr>
      <t xml:space="preserve">, </t>
    </r>
    <r>
      <rPr>
        <sz val="11"/>
        <color rgb="FF000000"/>
        <rFont val="Linux Libertine G"/>
      </rPr>
      <t>पूर्ण ईमानदारी से निष्पक्ष मतगणना होती। जनता का विश्वास बना रहता। लोकतंत्र मजबूत होता।</t>
    </r>
  </si>
  <si>
    <t>बकबोल बकवास के अलावा कुछ नही करता है</t>
  </si>
  <si>
    <t>Pjp conress do no janta ko  lado deri hai</t>
  </si>
  <si>
    <t>4 June ko rona acche se saale</t>
  </si>
  <si>
    <t>Kita Mila soras se haaaaaaaaaa pagala jaiga</t>
  </si>
  <si>
    <t>एग्जिट पोल गलत है और कहीं ना कहीं भाजपा को फायदा पहुंचाने के लिए एग्जिट पोल किया गया है यह देश के साथ धोखा है और देश की जनता कभी इसको मानने को तैयार नहीं होगी</t>
  </si>
  <si>
    <t>ભાઈ શ્રી રવિશકુમાર આવી ખૂબ અગત્યની માહીતી આપવા બદલ ધન્યવાદ</t>
  </si>
  <si>
    <t>chutiyo ki news, bhago bhai yaha se</t>
  </si>
  <si>
    <r>
      <rPr>
        <sz val="11"/>
        <color rgb="FF000000"/>
        <rFont val="Linux Libertine G"/>
      </rPr>
      <t>गोदी मीडिया भारतीय लोकतंत्र का हत्यारा</t>
    </r>
    <r>
      <rPr>
        <sz val="11"/>
        <color rgb="FF000000"/>
        <rFont val="Calibri"/>
      </rPr>
      <t>!</t>
    </r>
  </si>
  <si>
    <t>दुनियादारी छोड़ दो पीएम बनने की कोशिश करो नेक्स्ट पीएम आप ही है मुबारक हो कंग्रॅजुलेशन ब्रदर</t>
  </si>
  <si>
    <r>
      <rPr>
        <sz val="11"/>
        <color rgb="FF000000"/>
        <rFont val="Linux Libertine G"/>
      </rPr>
      <t xml:space="preserve">जनता इंडिया को जिताना चाहता है शाह चुनाव आयोग </t>
    </r>
    <r>
      <rPr>
        <sz val="11"/>
        <color rgb="FF000000"/>
        <rFont val="Calibri"/>
      </rPr>
      <t xml:space="preserve">350 </t>
    </r>
    <r>
      <rPr>
        <sz val="11"/>
        <color rgb="FF000000"/>
        <rFont val="Linux Libertine G"/>
      </rPr>
      <t>सीटे सेट कर लिए है दस दिन बाद अंतिम मतदान प्रतिशत बताना संकेत है</t>
    </r>
  </si>
  <si>
    <t>Ye kud dogla hai</t>
  </si>
  <si>
    <t>Haaaaaaaaaaaa aab pura pagal hoga 4june ke baad</t>
  </si>
  <si>
    <t>4 jun ke bad Ravish kumar ji apka kya hoga😂😂😂😂</t>
  </si>
  <si>
    <t>Tujhe rota huaa dekhane aaya hu yaha bas 😂😂</t>
  </si>
  <si>
    <t>hmm tumhare hisab se sab bik chuka hai, 2014 se 🤣🤣🤣🤣🤣🤣</t>
  </si>
  <si>
    <t>I have worked with Ravish as his video editor
He is such a hypocrite.</t>
  </si>
  <si>
    <r>
      <rPr>
        <sz val="11"/>
        <color rgb="FF000000"/>
        <rFont val="Calibri"/>
      </rPr>
      <t xml:space="preserve">Poll se </t>
    </r>
    <r>
      <rPr>
        <sz val="11"/>
        <color rgb="FF000000"/>
        <rFont val="Linux Libertine G"/>
      </rPr>
      <t xml:space="preserve">चम्मचो कि जलती क्यो हैं।
 </t>
    </r>
    <r>
      <rPr>
        <sz val="11"/>
        <color rgb="FF000000"/>
        <rFont val="Calibri"/>
      </rPr>
      <t xml:space="preserve">4 </t>
    </r>
    <r>
      <rPr>
        <sz val="11"/>
        <color rgb="FF000000"/>
        <rFont val="Linux Libertine G"/>
      </rPr>
      <t>जून आया है ।
उस दिन विपक्ष का सफाया है।।</t>
    </r>
  </si>
  <si>
    <r>
      <rPr>
        <sz val="11"/>
        <color rgb="FF000000"/>
        <rFont val="Linux Libertine G"/>
      </rPr>
      <t xml:space="preserve">एक्जिट पोल फर्जी है 😂
फिर बोलोगे ।। </t>
    </r>
    <r>
      <rPr>
        <sz val="11"/>
        <color rgb="FF000000"/>
        <rFont val="Calibri"/>
      </rPr>
      <t xml:space="preserve">Evm </t>
    </r>
    <r>
      <rPr>
        <sz val="11"/>
        <color rgb="FF000000"/>
        <rFont val="Linux Libertine G"/>
      </rPr>
      <t xml:space="preserve">में गड़बड़ी की 😂😂 भाई अपना </t>
    </r>
    <r>
      <rPr>
        <sz val="11"/>
        <color rgb="FF000000"/>
        <rFont val="Calibri"/>
      </rPr>
      <t xml:space="preserve">khun </t>
    </r>
    <r>
      <rPr>
        <sz val="11"/>
        <color rgb="FF000000"/>
        <rFont val="Linux Libertine G"/>
      </rPr>
      <t>भी मैच करवा लेना अपने अब्बा से 😂 फर्जी तो नही ❤❤😂😅</t>
    </r>
  </si>
  <si>
    <t>logo ko kitna chutiya banaoge</t>
  </si>
  <si>
    <t>I stand with DEMOCRACY
I stand with INDIA</t>
  </si>
  <si>
    <t>Ravish aur kitna royega tu saale</t>
  </si>
  <si>
    <t>Sir ji app sputiya ho ,app kvi nhi sudhrogge</t>
  </si>
  <si>
    <t>Chips Mang ra hau</t>
  </si>
  <si>
    <t>Punjab mein BJP ko 0 seat milegi</t>
  </si>
  <si>
    <r>
      <rPr>
        <sz val="11"/>
        <color rgb="FF000000"/>
        <rFont val="Linux Libertine G"/>
      </rPr>
      <t xml:space="preserve">अगर ईमानदारी से मतदान किया जाए तो </t>
    </r>
    <r>
      <rPr>
        <sz val="11"/>
        <color rgb="FF000000"/>
        <rFont val="Calibri"/>
      </rPr>
      <t xml:space="preserve">BJP 40-50 </t>
    </r>
    <r>
      <rPr>
        <sz val="11"/>
        <color rgb="FF000000"/>
        <rFont val="Linux Libertine G"/>
      </rPr>
      <t>सीटों पर सिमट जाएगी।</t>
    </r>
  </si>
  <si>
    <t>Media person ❌ 
Khangress Chamcha 👍</t>
  </si>
  <si>
    <t>रवि जी आपकी फट रही है</t>
  </si>
  <si>
    <t>रवीश कुमार तुम पक्षपात पूर्ण तुम्हारी पत्रकारिता है</t>
  </si>
  <si>
    <t>INDIA Alliance 🇮🇳😍😊💯</t>
  </si>
  <si>
    <t>Evm hack hoga</t>
  </si>
  <si>
    <t>Na hum kisi aankde ko nakaar rahe hain na kisi ki umeed paida kar rahe hain 
Bas yahi sumna baaki tha ravish. Poora 5 saal umeed dete rahe ki pappu aaega comedy laega. Aur ab. 
Saara mood kharab kar diya. Munh ka swaad bigaad diya aakh thu thu. Ab tum godi media ho gaye ho. 😢😢</t>
  </si>
  <si>
    <t>Ab ye sb log phir se khege ki evm se jeete hai bjp</t>
  </si>
  <si>
    <t>Pata nhi aur 24 ghnta bad ravish chacha kya bolega, kaun sa mosjid me namaz padega chacha, 
Hai allah Mera pappu har gya</t>
  </si>
  <si>
    <r>
      <rPr>
        <sz val="11"/>
        <color rgb="FF000000"/>
        <rFont val="Linux Libertine G"/>
      </rPr>
      <t>राजीव। सरदेसाई भी बिक गया क्या</t>
    </r>
    <r>
      <rPr>
        <sz val="11"/>
        <color rgb="FF000000"/>
        <rFont val="Calibri"/>
      </rPr>
      <t>?</t>
    </r>
  </si>
  <si>
    <r>
      <rPr>
        <sz val="11"/>
        <color rgb="FF000000"/>
        <rFont val="Calibri"/>
      </rPr>
      <t xml:space="preserve">4Jun </t>
    </r>
    <r>
      <rPr>
        <sz val="11"/>
        <color rgb="FF000000"/>
        <rFont val="Linux Libertine G"/>
      </rPr>
      <t>को हम आपके वीडियो के इंतजार में रहेंगे 😂😂</t>
    </r>
    <r>
      <rPr>
        <sz val="11"/>
        <color rgb="FF000000"/>
        <rFont val="Calibri"/>
      </rPr>
      <t xml:space="preserve">____ 4 jun </t>
    </r>
    <r>
      <rPr>
        <sz val="11"/>
        <color rgb="FF000000"/>
        <rFont val="Linux Libertine G"/>
      </rPr>
      <t xml:space="preserve">को पता चलेगा </t>
    </r>
    <r>
      <rPr>
        <sz val="11"/>
        <color rgb="FF000000"/>
        <rFont val="Calibri"/>
      </rPr>
      <t xml:space="preserve">2 </t>
    </r>
    <r>
      <rPr>
        <sz val="11"/>
        <color rgb="FF000000"/>
        <rFont val="Linux Libertine G"/>
      </rPr>
      <t>महीने की आपकी बक बक में कितना दम था ।❤😂😂😂</t>
    </r>
  </si>
  <si>
    <t>तुम्हारा चैनल पक्ष पाती है यूट्यूब जो तुम चल रहे हो वह कोई विश्वास नहीं नहीं है और जनता को गुमराह करते हो</t>
  </si>
  <si>
    <t>BJP he aayega</t>
  </si>
  <si>
    <t>Ravish ji thoda khud neutral hona seekh lo phle</t>
  </si>
  <si>
    <t>Yogi Modi jindabad</t>
  </si>
  <si>
    <r>
      <rPr>
        <sz val="11"/>
        <color rgb="FF000000"/>
        <rFont val="Linux Libertine G"/>
      </rPr>
      <t>काग्रेमकापोल</t>
    </r>
    <r>
      <rPr>
        <sz val="11"/>
        <color rgb="FF000000"/>
        <rFont val="Calibri"/>
      </rPr>
      <t>395</t>
    </r>
    <r>
      <rPr>
        <sz val="11"/>
        <color rgb="FF000000"/>
        <rFont val="Linux Libertine G"/>
      </rPr>
      <t>सिटोजीतहैहमकभीजूटनईकहतेहैमोदीखूदहारनेकिसभावनाहै</t>
    </r>
  </si>
  <si>
    <t>BJP hatao desh bachao,</t>
  </si>
  <si>
    <t>ईवीएम को हैंंग कर एक्जिट पोल जारी किया गया है। ईवीएम को हटा कर ही लोकतंत्र को बचाया जा सकता है।</t>
  </si>
  <si>
    <r>
      <rPr>
        <sz val="11"/>
        <color rgb="FF000000"/>
        <rFont val="Linux Libertine G"/>
      </rPr>
      <t xml:space="preserve">अगर ये सत्ता पक्ष के द्वारा मीडिया के माध्यम से </t>
    </r>
    <r>
      <rPr>
        <sz val="11"/>
        <color rgb="FF000000"/>
        <rFont val="Calibri"/>
      </rPr>
      <t xml:space="preserve">exit poll </t>
    </r>
    <r>
      <rPr>
        <sz val="11"/>
        <color rgb="FF000000"/>
        <rFont val="Linux Libertine G"/>
      </rPr>
      <t>भ्रामक पब्लिश कियाबजा रहा है तो मीडिया में प्रेस कॉन्फ्रेंस विपक्ष को किया जाना चाहिए और उसे अखबार में छपाने की कोशिश करना चाहिए।</t>
    </r>
  </si>
  <si>
    <t>Sare neta mantri ka election ka report aane se pahle Bahar flight election ka report aane se pahle bhagana jaaye</t>
  </si>
  <si>
    <t>Kuch bhi kahiye kal 04 June ko pata chal hi jayega ki Rahul Gandhi pm ban rahe hain..😂😂aayenge Modi g hi😊😊</t>
  </si>
  <si>
    <t>Maine BJP ko vote diya. Jisne BJP ko vote diya thoko like.</t>
  </si>
  <si>
    <t>Abe tubi to whi krrha h mahaul bana rha h apne papa ke liye, tere pas kya sabut h, tune tere papa ke tweets dekha dia bhai neta log to bolege na as usual</t>
  </si>
  <si>
    <t>किसको कितना मिला ओ तो कल मालूम चलेगा 🎉🎉🎉</t>
  </si>
  <si>
    <r>
      <rPr>
        <sz val="11"/>
        <color rgb="FF000000"/>
        <rFont val="Linux Libertine G"/>
      </rPr>
      <t>ये रूदाली चैनल लगता है</t>
    </r>
    <r>
      <rPr>
        <sz val="11"/>
        <color rgb="FF000000"/>
        <rFont val="Calibri"/>
      </rPr>
      <t>.</t>
    </r>
  </si>
  <si>
    <t>result ke baad EVM par dosh dege or bolege Election board bjp ne kharid liya he wo unke undar kaam karte he ye jhunjhuna bajayege</t>
  </si>
  <si>
    <t>Answer toh sabh correct honge</t>
  </si>
  <si>
    <t>कितनी कुंठा है रबिश के चेहरे पे</t>
  </si>
  <si>
    <t>बीजेपी जिंदाबाद ❤</t>
  </si>
  <si>
    <t>Chor</t>
  </si>
  <si>
    <t>रोते रहो। जर्मन शेफर्ड कभी चुनाव नही जीता सकते।</t>
  </si>
  <si>
    <t>Election ap</t>
  </si>
  <si>
    <t>humne diya hai bjp ko vote jai modi vijay modi</t>
  </si>
  <si>
    <t>Congress victory❤❤</t>
  </si>
  <si>
    <t>Nidar Ravish Kumar but INDIA me ek hi Journalist hai that is Ravish. Can you pls join Congress for betterment of congress ????</t>
  </si>
  <si>
    <t>गुजरात मॉडल ने कुछ लोगों के हौसलें बुलंद करने का काम किया है।</t>
  </si>
  <si>
    <t>Baki media walon Ko godi media bolata hun khud congressi media hai</t>
  </si>
  <si>
    <t>Koi complacent q nahi karta exit pol walo kaie pata pehle he matgadna se pehle aur inke paas kya saboot h inhone survay karwaya h video dikhaye survay ka</t>
  </si>
  <si>
    <t>Roona band nahi ho raha hai rabies kumar ka 😂</t>
  </si>
  <si>
    <r>
      <rPr>
        <sz val="11"/>
        <color rgb="FF000000"/>
        <rFont val="Linux Libertine G"/>
      </rPr>
      <t xml:space="preserve">तू हमेशा रोता रहता क्यू है। तू रोते हुए </t>
    </r>
    <r>
      <rPr>
        <sz val="11"/>
        <color rgb="FF000000"/>
        <rFont val="Calibri"/>
      </rPr>
      <t xml:space="preserve">15 </t>
    </r>
    <r>
      <rPr>
        <sz val="11"/>
        <color rgb="FF000000"/>
        <rFont val="Linux Libertine G"/>
      </rPr>
      <t>साल मोदी के पीएम बने रहने के दौरान कैसे रहेगा</t>
    </r>
    <r>
      <rPr>
        <sz val="11"/>
        <color rgb="FF000000"/>
        <rFont val="Calibri"/>
      </rPr>
      <t xml:space="preserve">?
</t>
    </r>
    <r>
      <rPr>
        <sz val="11"/>
        <color rgb="FF000000"/>
        <rFont val="Linux Libertine G"/>
      </rPr>
      <t xml:space="preserve">तेरे जीवन में रोना धोना लिखा है सिर्फ।
जनता मोदी को पसंद करती है और वोट देती है।
</t>
    </r>
    <r>
      <rPr>
        <sz val="11"/>
        <color rgb="FF000000"/>
        <rFont val="Calibri"/>
      </rPr>
      <t xml:space="preserve">4 </t>
    </r>
    <r>
      <rPr>
        <sz val="11"/>
        <color rgb="FF000000"/>
        <rFont val="Linux Libertine G"/>
      </rPr>
      <t xml:space="preserve">जून को मोदी जीत गए तो फिर तो मान लोगे न की </t>
    </r>
    <r>
      <rPr>
        <sz val="11"/>
        <color rgb="FF000000"/>
        <rFont val="Calibri"/>
      </rPr>
      <t xml:space="preserve">exit poll </t>
    </r>
    <r>
      <rPr>
        <sz val="11"/>
        <color rgb="FF000000"/>
        <rFont val="Linux Libertine G"/>
      </rPr>
      <t>सही थे और माफी मांगोगे</t>
    </r>
    <r>
      <rPr>
        <sz val="11"/>
        <color rgb="FF000000"/>
        <rFont val="Calibri"/>
      </rPr>
      <t>?</t>
    </r>
  </si>
  <si>
    <t>kavish kugres media he isliy unki burai nahi kar sakta</t>
  </si>
  <si>
    <t>रवीश बोलेगा अब ओवैसी प्रधान मंत्री बनेगा 😂</t>
  </si>
  <si>
    <t>Congress kaa chaatukaar patrakaar Raja Ravish Kumar.... Shakal utar gayi bichare ki</t>
  </si>
  <si>
    <t>बीजेपी तुम्हारी तरह मूर्ख नहीं है जो वह विजय दिवस मनाने के लिए भ्रमित हो</t>
  </si>
  <si>
    <t>Aapse request hai ki aap sahi news kal live dikhaiyega</t>
  </si>
  <si>
    <t>Why you are crying my child .... Take deep breath and go in Himalaya and do some meditation 😅</t>
  </si>
  <si>
    <t>Ravis Kumar ka exit poll hamesa se galt ho ra 2014 se bjp ke khilaf bol ke exit poll galt bol ra😂</t>
  </si>
  <si>
    <t>Jo Raja Chori ke machine se Paida Hua Hai vah Raja desh ki Janata ka kya sunega</t>
  </si>
  <si>
    <t>4 June ko tu to gya bata</t>
  </si>
  <si>
    <t>Ro le bhai dil halka ho jayega ab aap ki pol khulne wali hai jail yatra karni padegi</t>
  </si>
  <si>
    <t>Bada dhukh hota h y dykh kar is baar Rahul gandi ny pura joor laga Diya hum janta k liy hum itnay kamjor janta h ki hum sahi aur galt ko nahi pahchan patay agr is bar BJP aayi to may kabhi vote hi nahi dugi ak visvas hi khatm ho jayga</t>
  </si>
  <si>
    <t>Ravish ji lajebab</t>
  </si>
  <si>
    <t>Rahne do bhai ji aap😅😅</t>
  </si>
  <si>
    <t>Jahan per Chori hoti hai vahan per BJP ka Hi Naam Aata Hai Un partiyon Ka Kyon Nahin Janata ko sandeh</t>
  </si>
  <si>
    <t>Berojgaari, kisano par atrocities,, agniveee, mehgayi, prajwal rewannna operation lotis, Adani scam   electrol bond scam, currrupt logo ka bjp me sabse jyda adr phir BHI bjp jeete tho evm and DM par suspect hoga</t>
  </si>
  <si>
    <t>अभी तो एक्जिट पोल पर संदेह फिर चार जून दोपहर के बाद चुनाव व ई वी एम पर दोषारोपण शुरू हो जाएगा अपनी कमजोरियां या खामियों को विपक्ष देखता ही नहीं न ही कोई नीतियों में बदलाव 
इन्हीं कारणों से आज मोदी ही मजबूरी है</t>
  </si>
  <si>
    <r>
      <rPr>
        <sz val="11"/>
        <color rgb="FF000000"/>
        <rFont val="Linux Libertine G"/>
      </rPr>
      <t xml:space="preserve">अब अगले </t>
    </r>
    <r>
      <rPr>
        <sz val="11"/>
        <color rgb="FF000000"/>
        <rFont val="Calibri"/>
      </rPr>
      <t xml:space="preserve">5 </t>
    </r>
    <r>
      <rPr>
        <sz val="11"/>
        <color rgb="FF000000"/>
        <rFont val="Linux Libertine G"/>
      </rPr>
      <t xml:space="preserve">साल केवल विलाप ही करते रहना। आयेगा तो मोदी ही। और </t>
    </r>
    <r>
      <rPr>
        <sz val="11"/>
        <color rgb="FF000000"/>
        <rFont val="Calibri"/>
      </rPr>
      <t xml:space="preserve">2029 </t>
    </r>
    <r>
      <rPr>
        <sz val="11"/>
        <color rgb="FF000000"/>
        <rFont val="Linux Libertine G"/>
      </rPr>
      <t>में योगी बाबा आ रहे हैं। 😅😅😅❤❤</t>
    </r>
  </si>
  <si>
    <t>Desh Ke Kone Kone Kone mein BJP Pari chori ka aarop Kyon Kyon lagta hai</t>
  </si>
  <si>
    <t>Tum sal ravish kumar china ka agent ho</t>
  </si>
  <si>
    <t>Sir sare news channels bik gye hain to log viswas kaise karenge Jo kl TV channels par dikhega vo log Jan bujhkar badalkar dikhayenge to</t>
  </si>
  <si>
    <t>. CGI mahoday ji do Jagah Chunav kara dijiye donon party ke netaon ko baithakar Samne Samne turant Chunav karae turant ginti Ho</t>
  </si>
  <si>
    <t>Rahul Gandhi papu poll ki khol😅</t>
  </si>
  <si>
    <t>Views ke liye bakchodi karenge kyu bana raha video kal dekh liyo result</t>
  </si>
  <si>
    <t>248 bjp 190cong 10 aap</t>
  </si>
  <si>
    <t>आयेगा तो मोदी ही।</t>
  </si>
  <si>
    <t>I LOVE YOUR RANDIRONA</t>
  </si>
  <si>
    <t>Congress ki dallllali krna band kro yar 😂</t>
  </si>
  <si>
    <t>रवीश कुमार तुम्हारी एंकरिंग देखकर राहुल गांधी बहुत खुश हो जाएगा</t>
  </si>
  <si>
    <t>Bande mein dam hai itna perfect koi nhi bol sakta</t>
  </si>
  <si>
    <t>are modi jo patthar feka he tumne usse tumhe hi chot lagegi</t>
  </si>
  <si>
    <t>BJP kaun sa Madhya Janata ko khilati Faisla To Kuchh Bhi Janata ke hit Mein Nahin Hota Hai to Chunav Mein Kaise Aage badh Jaati Hai EVM per Bharosa Nahin</t>
  </si>
  <si>
    <t>Yes it is modi poll.......</t>
  </si>
  <si>
    <t>जनता के मनोबल को तोड़ने का काम पहले से चल रहा है जो ४जून तक जारी रखकर सरकार अपनी मज़बूती बनाए रखना चाहती है।</t>
  </si>
  <si>
    <t>congress ke dalle🤣🤣🤣🤣🤣🤣🤣</t>
  </si>
  <si>
    <t>Impossible magic number</t>
  </si>
  <si>
    <t>Wah chamche wah 
Kya khub chamchagiri Vali anchoring kar rhe ho,
Tere liye meri taraf se taliya 👏👏</t>
  </si>
  <si>
    <t>usually i dont wast my time listening you, but today i thought to see weather u are being paid properly or not. i am glade that your are being paid porperly by your boss papu</t>
  </si>
  <si>
    <t>https://youtube.com/shorts/n2DmhquCzyc?si=UnrJ4hF30EpCqmXd</t>
  </si>
  <si>
    <t>Question ❓ Evm machine pe finger scanner lagaya ja sakta hai kya sir jo sirf ek baar ek banda vote kar sakta hai because ek banda two three four five time vote dete hain please sir reply me</t>
  </si>
  <si>
    <t>Sab news channel beeke hai</t>
  </si>
  <si>
    <t>Came here for comedy</t>
  </si>
  <si>
    <t>Kya ase hi tanasahi chalta rahega .... supreme court ko is mai hastakshep karna chahiye ..nhi to srilanka jaisa haal ho jayega .. humaare desh ka ..😢😢</t>
  </si>
  <si>
    <t>jalan ho rahi hai 😂😂😂😂</t>
  </si>
  <si>
    <t>Ravish ji aisa bhi to ho sakta hai ki app jyada hi soch rahe ho! Again, same question for you - if not Modi, then who?</t>
  </si>
  <si>
    <t>Ravish kumar ka yeh Ran di rona bhaishab 😂😂😂😂😂</t>
  </si>
  <si>
    <t>Ye bhindi rona 4 June ke baad Rona maja ayega😂😂</t>
  </si>
  <si>
    <t>Agr bjp Jeet gayi to tu .maar hi jayegi...zeherale insan</t>
  </si>
  <si>
    <t>Modi ji Amit Shah ji just one interview with ravish Kumar se le ke dikhao fir dekhte hai kitni awaz nikalti hai</t>
  </si>
  <si>
    <t>Pharji exit poll Bata Kar Modi ji Cangresh Sarkar ka Dhyan bhatpkana chahta hai 
Cangresh se mra kaha hai vo apni  baki site ki taiyari kare</t>
  </si>
  <si>
    <t>इंडिया जीतेगा</t>
  </si>
  <si>
    <t>Kal dalla ravish Kumar ( ek womenizer ka bhai) ko live rote dekhne ka mauka milega.
Ravish apne womenizer bhai ke bare me kab bolega???</t>
  </si>
  <si>
    <r>
      <rPr>
        <sz val="11"/>
        <color rgb="FF000000"/>
        <rFont val="Linux Libertine G"/>
      </rPr>
      <t>पूरी दुनिया गलत</t>
    </r>
    <r>
      <rPr>
        <sz val="11"/>
        <color rgb="FF000000"/>
        <rFont val="Calibri"/>
      </rPr>
      <t>,</t>
    </r>
    <r>
      <rPr>
        <sz val="11"/>
        <color rgb="FF000000"/>
        <rFont val="Linux Libertine G"/>
      </rPr>
      <t xml:space="preserve">देश के वोटर गलत
सारी मीडिया गलत सारे कोर्ट गलत </t>
    </r>
    <r>
      <rPr>
        <sz val="11"/>
        <color rgb="FF000000"/>
        <rFont val="Calibri"/>
      </rPr>
      <t xml:space="preserve">,
</t>
    </r>
    <r>
      <rPr>
        <sz val="11"/>
        <color rgb="FF000000"/>
        <rFont val="Linux Libertine G"/>
      </rPr>
      <t xml:space="preserve">सही है तो केवल और केवल रवीश कुमार और विपक्ष </t>
    </r>
    <r>
      <rPr>
        <sz val="11"/>
        <color rgb="FF000000"/>
        <rFont val="Calibri"/>
      </rPr>
      <t xml:space="preserve">,
</t>
    </r>
    <r>
      <rPr>
        <sz val="11"/>
        <color rgb="FF000000"/>
        <rFont val="Linux Libertine G"/>
      </rPr>
      <t xml:space="preserve">हद ही है 
मोदी जी देश में प्रचंड बहुमत से जीत रहे है </t>
    </r>
    <r>
      <rPr>
        <sz val="11"/>
        <color rgb="FF000000"/>
        <rFont val="Calibri"/>
      </rPr>
      <t>,</t>
    </r>
    <r>
      <rPr>
        <sz val="11"/>
        <color rgb="FF000000"/>
        <rFont val="Linux Libertine G"/>
      </rPr>
      <t>और ये जीत देश की जनता ने दी है 
रोने वाले रोते रहेंगे</t>
    </r>
  </si>
  <si>
    <t>Your analysis is very true❤</t>
  </si>
  <si>
    <r>
      <rPr>
        <sz val="11"/>
        <color rgb="FF000000"/>
        <rFont val="Linux Libertine G"/>
      </rPr>
      <t>कितना भी रो लो</t>
    </r>
    <r>
      <rPr>
        <sz val="11"/>
        <color rgb="FF000000"/>
        <rFont val="Calibri"/>
      </rPr>
      <t xml:space="preserve">, </t>
    </r>
    <r>
      <rPr>
        <sz val="11"/>
        <color rgb="FF000000"/>
        <rFont val="Linux Libertine G"/>
      </rPr>
      <t>आयेगी तो बीजेपी ही 😂😂</t>
    </r>
  </si>
  <si>
    <t>Apnaa channel band krdio agar ye exit poll thik ayaa. Mu ki khaayegaaa laal salam karta rahio... Kilas mat... Tu hairan hai hum to hairan nahi hai bhai... Dekhunga agar EVM par royaaa naa baad mei tu fir tu dekh</t>
  </si>
  <si>
    <r>
      <rPr>
        <sz val="11"/>
        <color rgb="FF000000"/>
        <rFont val="Linux Libertine G"/>
      </rPr>
      <t xml:space="preserve">ये लोग इसी लिए एक्जिट पोल पर </t>
    </r>
    <r>
      <rPr>
        <sz val="11"/>
        <color rgb="FF000000"/>
        <rFont val="Calibri"/>
      </rPr>
      <t xml:space="preserve">BJP </t>
    </r>
    <r>
      <rPr>
        <sz val="11"/>
        <color rgb="FF000000"/>
        <rFont val="Linux Libertine G"/>
      </rPr>
      <t>को जीता रहे हैं क्योंकि पीठ पीछे खेल हो सके ईवीएम और वोट्स के साथ ।</t>
    </r>
  </si>
  <si>
    <t>REVISH. KUMAR. PROPGENDA MEN</t>
  </si>
  <si>
    <t>modi modi</t>
  </si>
  <si>
    <t>Elections have been rigged. How a political party can be so confident that it will take oath after 4 june.</t>
  </si>
  <si>
    <t>iske ma baap ka bhi dna milan kiya jaye hum kaise mane ye kon hai😂😂</t>
  </si>
  <si>
    <t>59 million nhi 59 crore❤</t>
  </si>
  <si>
    <t>Are gadder chup kar</t>
  </si>
  <si>
    <t>चुनाव आयोग कहीं नजर नहीं आया।</t>
  </si>
  <si>
    <t>Save Democracy</t>
  </si>
  <si>
    <t>4 june ko tera muh dekhne me maja aayega😂😂😂😂😂😂😂😂😂😂😂</t>
  </si>
  <si>
    <t>Bhai tu to Dharti ka sabse bada chatukar patrakaar aur Dalal patrakaar hai</t>
  </si>
  <si>
    <t>Rahul Gandhi zindabad 🎉🎉🎉🎉🎉🎉🎉😢</t>
  </si>
  <si>
    <t>Ravish ji bas 20-22 ghante bache hai pata chal jaiga kaon jeet raha hai. Uske baad maja kijiye ga</t>
  </si>
  <si>
    <t>DEAR RAVISHBHAI AAP 2014 SE APNE SURVEY ME BJP KO HARA RAHE HO AUR LOG BJP KO JITA DETE HAI.... IS TIME BHI EVM HACK HONEWALA HAI .... 😛</t>
  </si>
  <si>
    <t>Election commission k saath Beth kar voting ki ginti karni chahiye</t>
  </si>
  <si>
    <t>Jogandra..jadab</t>
  </si>
  <si>
    <t>Ravish = Bewaqoof no 1 ..firsey aagaya bak bak bak bak karney ...😂
Congress = Corruption</t>
  </si>
  <si>
    <t>RESULT SE PAHLE TU RONELAGA😂😂😂😂😂 😂😂😂😂</t>
  </si>
  <si>
    <t>United INDIA Alliens Win</t>
  </si>
  <si>
    <t>Kejri har chote bade chunav me kuch na kuch likh ke deta rehta hai , abhi Tak kitna sach hua hai , kabhi ye bhi apne vidoe me dalo. Kyuki jab paper ki cutting dal sakte ho to ye kyun nhi .</t>
  </si>
  <si>
    <r>
      <rPr>
        <sz val="11"/>
        <color rgb="FF000000"/>
        <rFont val="Linux Libertine G"/>
      </rPr>
      <t xml:space="preserve">हम केवल रो रहे है </t>
    </r>
    <r>
      <rPr>
        <sz val="11"/>
        <color rgb="FF000000"/>
        <rFont val="Calibri"/>
      </rPr>
      <t>,</t>
    </r>
    <r>
      <rPr>
        <sz val="11"/>
        <color rgb="FF000000"/>
        <rFont val="Linux Libertine G"/>
      </rPr>
      <t>क्योकि हमे केवल रोना आता है ।</t>
    </r>
  </si>
  <si>
    <t>Abhi indi gathbandhan keh rha hai kal hami jitenge fir Kal Indi gathbandhan kahega evm hack Hui hai 😂😂</t>
  </si>
  <si>
    <t>AVM wala rona kal se start kr rahe ho na sir ...</t>
  </si>
  <si>
    <t>kyun thak rahe ho Ravish baba. Modi is coming back for the 3rd term. It’s not a rocket science to figure that out. Nation’s views completely resonate with exit polls, that’s one reason why they are quite similar to each other. Simple question for you - If not Modi then who!</t>
  </si>
  <si>
    <t>Sir agar 4 june ko bhi yahi result aaya toh kya voting bhi farzi mani jayegi 😂😂😂😂 gazab ch00tiye ho</t>
  </si>
  <si>
    <t>But wo usa wanha media na hi bika hai or nahi patrkar bika ya dara or nahi wanha tanasahi hai jo modi bjp ki bharat me hai</t>
  </si>
  <si>
    <t>पप्पू  की पार्टी</t>
  </si>
  <si>
    <t>bakwas wala news wale</t>
  </si>
  <si>
    <t>Teri bhi jali na</t>
  </si>
  <si>
    <t>Dhruv Rathi ka video aya honga exit poll ka to 1 min .me 1cr view ate hai matlab public congress k sath h</t>
  </si>
  <si>
    <t>ravish ki youtube dukan band</t>
  </si>
  <si>
    <t>जब ईवीएम गिनती      चालु ह़ोगी कागरेस  आगे होगी१५ से २० मिनट बाद भाजपा कररास करने लगेगी ‌कयोकी कुछ मिनट बाद जीप काम करने लगेगी कनयाकुमारी मै यही होरहा था😮😮😮😮😮</t>
  </si>
  <si>
    <t>Khud congress ki chaat ta hai aur dusro ko godi media kehta hai bhadwa 🤡</t>
  </si>
  <si>
    <t>Real news Real journolist</t>
  </si>
  <si>
    <t>Rahul Gandhi media</t>
  </si>
  <si>
    <t>4 June ko live ana Tera chehra dekhne layak rhagea</t>
  </si>
  <si>
    <t>Bara boring reporter ho yaar</t>
  </si>
  <si>
    <t>Sir aap bhi ghar se nikal ke ek sahi exit poll kr dete agar baki sab jhoote hn toh</t>
  </si>
  <si>
    <t>Jo vyakti congress ke corruption pe baat karke politics me aaya aaj wahi baitha hai congress ke godi me</t>
  </si>
  <si>
    <t>Bhai masale vala kham hi khaye……😂</t>
  </si>
  <si>
    <t>Abe to tu dedena apne ristedaro ka asli no, tu bi to media wala, tuto godi media bi nai h tu dedeta ake gyan de rha h dusro ka uthake, khi tera bi to pant gila nai hua h na check kr aur isiliye tu koi no nai de rha h. Aur bhai agar tu nai dara to tu shi no la le dede kam s kam kuch to kam kr</t>
  </si>
  <si>
    <r>
      <rPr>
        <sz val="11"/>
        <color rgb="FF000000"/>
        <rFont val="Calibri"/>
      </rPr>
      <t xml:space="preserve">Election commission given the data to media ...Coz commission belongs to BJP.
Ab jo loot </t>
    </r>
    <r>
      <rPr>
        <sz val="11"/>
        <color rgb="FF000000"/>
        <rFont val="Linux Libertine G"/>
      </rPr>
      <t xml:space="preserve">मचेगी </t>
    </r>
    <r>
      <rPr>
        <sz val="11"/>
        <color rgb="FF000000"/>
        <rFont val="Calibri"/>
      </rPr>
      <t xml:space="preserve">5 saal </t>
    </r>
    <r>
      <rPr>
        <sz val="11"/>
        <color rgb="FF000000"/>
        <rFont val="Linux Libertine G"/>
      </rPr>
      <t>उसकी कोई थाह नहीं होगी</t>
    </r>
    <r>
      <rPr>
        <sz val="11"/>
        <color rgb="FF000000"/>
        <rFont val="Calibri"/>
      </rPr>
      <t xml:space="preserve">. 
Modi ji is very greedy he knows 5 saal baad 80 saal k ho </t>
    </r>
    <r>
      <rPr>
        <sz val="11"/>
        <color rgb="FF000000"/>
        <rFont val="Linux Libertine G"/>
      </rPr>
      <t>जाएंगे</t>
    </r>
    <r>
      <rPr>
        <sz val="11"/>
        <color rgb="FF000000"/>
        <rFont val="Calibri"/>
      </rPr>
      <t xml:space="preserve">. 
So 5 saal daba k paisa </t>
    </r>
    <r>
      <rPr>
        <sz val="11"/>
        <color rgb="FF000000"/>
        <rFont val="Linux Libertine G"/>
      </rPr>
      <t xml:space="preserve">बनाओ </t>
    </r>
    <r>
      <rPr>
        <sz val="11"/>
        <color rgb="FF000000"/>
        <rFont val="Calibri"/>
      </rPr>
      <t xml:space="preserve">desh ko loot loot k </t>
    </r>
    <r>
      <rPr>
        <sz val="11"/>
        <color rgb="FF000000"/>
        <rFont val="Linux Libertine G"/>
      </rPr>
      <t xml:space="preserve">कंगाल </t>
    </r>
    <r>
      <rPr>
        <sz val="11"/>
        <color rgb="FF000000"/>
        <rFont val="Calibri"/>
      </rPr>
      <t xml:space="preserve">kar do...
2029 me BJP nahi aayengi inko pata hai so jitna </t>
    </r>
    <r>
      <rPr>
        <sz val="11"/>
        <color rgb="FF000000"/>
        <rFont val="Linux Libertine G"/>
      </rPr>
      <t>कमाना है कमा लो</t>
    </r>
  </si>
  <si>
    <t>Accha ch00tiya bana raha hai janta ko ye Rubbish Pande</t>
  </si>
  <si>
    <t>😄😄</t>
  </si>
  <si>
    <t>Chamcha Congress ka😂😂😂😂😂😂😂😂😂😂😂😂😂😂😂😂😂😂😂😂😂😂😂😂😂😂😂😂😂😂😂😂😂😂😂😂😂😂😂😂😂😂😂😂😂😂😂😂😂😂😂😂😂🥴😂😂😂😂😂😂😂😂😂</t>
  </si>
  <si>
    <t>Agar bjp galti se b aa Jaye to usko estifa dena hoga chor h wo desh ki</t>
  </si>
  <si>
    <t>Rabis ka bhi AK exit pool hona jaruri hen</t>
  </si>
  <si>
    <t>Democracy, constitution, secularism????</t>
  </si>
  <si>
    <t>Aasmaan pe thookoge to thoohk khud ke muh pe hi girega</t>
  </si>
  <si>
    <t>Ayega rahul gandi yeh hai congress ki andhi 🇮🇳🇮🇳</t>
  </si>
  <si>
    <t>BJP har rahi hai</t>
  </si>
  <si>
    <t>Pappu poppet to kabhi nhi jitega..</t>
  </si>
  <si>
    <t>Anyone from UP?</t>
  </si>
  <si>
    <t>Bjp chor</t>
  </si>
  <si>
    <t>Ravish ye chor log abhi Tak chup bethe the soche achanak ek hi mei kyun farebi log uchal rahe hai Zahir hai vote chori machin mei ghapla bazi rato rat jab netao ko kharid sakte Jo neta congress ya dusri party mei reh kar ye dava karte rahe ki hum sache neta hai aur bjp mei kabhi jaayenge nahi wahi neta iss baar achanak bjp mei shamil ho jaate hai unn par davab hota hai ya to shamil Varna jail sur Aaj wahi meta jo dusre party ke pakke sache neta hone ka dam bharte the nikal kar bjp ki bakhan kar. Rahe Hain to Jo chal kapat ki adat ho unka to Allah malik</t>
  </si>
  <si>
    <t>Congress k chamcho kal kya bahana Dena hai soch lo,</t>
  </si>
  <si>
    <t>Modi Part - 03</t>
  </si>
  <si>
    <t>400 par Modi Sarkar</t>
  </si>
  <si>
    <t>Bjp 💯🚩😎🚩😎🚩🚩🚩🚩🚩🚩</t>
  </si>
  <si>
    <t>इसी लिए ई पोल दिया गया है। ताकि एजेंट निष्क्रिय हो जाय।औरवह अपना काम करलें ।</t>
  </si>
  <si>
    <t>Result me cheating ki jaye to election commission ko public ke hawale kar Dena chahiye kyunki vote dena public ka adhikar hota hai to uss vote se khilwad karne wale ko public hi  saza degi</t>
  </si>
  <si>
    <t>hathi ke chalte time kutto ka bhonkna bhi jaruri h, nahi to realistic nahi lagega scene</t>
  </si>
  <si>
    <t>Aur Kitna brainwash Kroge sahen krna sikhoooooo....bjp aarhi h normal public ko pucho yuth ko puchoooo..bjp hi bol rhi h local publiccccccc</t>
  </si>
  <si>
    <t>Sidhi moosewala also talk about khalistan ... May rahul gandhi will make one</t>
  </si>
  <si>
    <t>Bjp jeet rahi hai</t>
  </si>
  <si>
    <t>Agar bjp chori kar k wapas aai to Desh bech kha jayegi</t>
  </si>
  <si>
    <t>India airlines ka 301 seat aaegi</t>
  </si>
  <si>
    <t>Lots of allegations but no proof, aap sirf jayram ne kya kaha rahul ne kya kaha ye dikha rahe, koi facts ya proof de tab to maane ki haan election me dhandli hua hai, evm hack sab chilla rahe the and jab EC ne bulaya ki jise aana hai aao and evm hack karke dikhao tab koi gaya nahi, sach me hack ho sakta ye jaake hack karke dikha dete....Chandigarh election me proof mila aur hum sabne dekha, SC ne action liya wahan, agar such me evm hack ho sakta ya koi dhandli ho raha hota to SC saant nahi baithega, CJI unbiased hai and ye hum sabko pata hai</t>
  </si>
  <si>
    <t>😂😂😂😂🤣🤣🤣🤣🤣😁😁😁😁😁
Laal jhndy walo ka pichada lal
Chindi thugbandhan walo ka bura haal😂😂</t>
  </si>
  <si>
    <t>Ravish ji,
Kuch pakhandi abhibhi denial mein jeena pasand karte hain ! 
Unka kuch nahi kar sakte hain !!
Aaap tho param gyani hain. 
Phir aap kyun unke jhanjhat mein padte hain ?</t>
  </si>
  <si>
    <t>Cagress party jindabad jindabad ❤❤❤❤❤</t>
  </si>
  <si>
    <t>Chatukaar</t>
  </si>
  <si>
    <t>Rahul Gandhi jindabad ❤❤❤❤❤</t>
  </si>
  <si>
    <t>Dar ka mahol 😂.....dariye sab log</t>
  </si>
  <si>
    <t>Sale chamch modi is coming</t>
  </si>
  <si>
    <t>India gataban jindabad ❤❤❤</t>
  </si>
  <si>
    <t>Bahana   banana suru kar do congress k chamcho</t>
  </si>
  <si>
    <t>😂😂😂😂😂 baap re sirf hasa hu me ye video dekh ke. 1st part me bole bakwaas hote hai exit poll dusre me kehte hai Manovaigyanik khel hai ye. Are bhai 😂😂😂 bharosa hi nahi karna hai to zuthe natije par kya Manovaigyanik khel. Aur rahi baat Rahul Gandhi ki to mahoday chitthi likhne ke bajay sansad me Jaa kar sawaal karte the to behtar hota. Bahar se propoganda ho sakta hai kaam nahi.</t>
  </si>
  <si>
    <t>Aayega to modi hi❤❤</t>
  </si>
  <si>
    <t>CONGRESS KA CHAMCHA</t>
  </si>
  <si>
    <t>New pm🎉🎉</t>
  </si>
  <si>
    <t>deshdrohi ravish kumar</t>
  </si>
  <si>
    <t>तू कल मुँह दिखाने लायक़ नहीं रहेगा कांग्रेसी मीडिया</t>
  </si>
  <si>
    <r>
      <rPr>
        <sz val="11"/>
        <color rgb="FF000000"/>
        <rFont val="Linux Libertine G"/>
      </rPr>
      <t>अपना नजरिया बदले</t>
    </r>
    <r>
      <rPr>
        <sz val="11"/>
        <color rgb="FF000000"/>
        <rFont val="Calibri"/>
      </rPr>
      <t xml:space="preserve">, </t>
    </r>
    <r>
      <rPr>
        <sz val="11"/>
        <color rgb="FF000000"/>
        <rFont val="Linux Libertine G"/>
      </rPr>
      <t xml:space="preserve">सही सोच रखें तो असलियत के करीब रहोगे </t>
    </r>
    <r>
      <rPr>
        <sz val="11"/>
        <color rgb="FF000000"/>
        <rFont val="Calibri"/>
      </rPr>
      <t xml:space="preserve">. Nigative approach </t>
    </r>
    <r>
      <rPr>
        <sz val="11"/>
        <color rgb="FF000000"/>
        <rFont val="Linux Libertine G"/>
      </rPr>
      <t xml:space="preserve">आप जैसे </t>
    </r>
    <r>
      <rPr>
        <sz val="11"/>
        <color rgb="FF000000"/>
        <rFont val="Calibri"/>
      </rPr>
      <t xml:space="preserve">intellectual </t>
    </r>
    <r>
      <rPr>
        <sz val="11"/>
        <color rgb="FF000000"/>
        <rFont val="Linux Libertine G"/>
      </rPr>
      <t xml:space="preserve">के लिये ठीक नहीं है </t>
    </r>
    <r>
      <rPr>
        <sz val="11"/>
        <color rgb="FF000000"/>
        <rFont val="Calibri"/>
      </rPr>
      <t xml:space="preserve">. Balanced </t>
    </r>
    <r>
      <rPr>
        <sz val="11"/>
        <color rgb="FF000000"/>
        <rFont val="Linux Libertine G"/>
      </rPr>
      <t xml:space="preserve">रहिये </t>
    </r>
    <r>
      <rPr>
        <sz val="11"/>
        <color rgb="FF000000"/>
        <rFont val="Calibri"/>
      </rPr>
      <t xml:space="preserve">, prejudice </t>
    </r>
    <r>
      <rPr>
        <sz val="11"/>
        <color rgb="FF000000"/>
        <rFont val="Linux Libertine G"/>
      </rPr>
      <t>नहीं</t>
    </r>
    <r>
      <rPr>
        <sz val="11"/>
        <color rgb="FF000000"/>
        <rFont val="Calibri"/>
      </rPr>
      <t xml:space="preserve">.
</t>
    </r>
    <r>
      <rPr>
        <sz val="11"/>
        <color rgb="FF000000"/>
        <rFont val="Linux Libertine G"/>
      </rPr>
      <t xml:space="preserve">आपको शुभकामनाये  </t>
    </r>
    <r>
      <rPr>
        <sz val="11"/>
        <color rgb="FF000000"/>
        <rFont val="Calibri"/>
      </rPr>
      <t xml:space="preserve">!
</t>
    </r>
    <r>
      <rPr>
        <sz val="11"/>
        <color rgb="FF000000"/>
        <rFont val="Linux Libertine G"/>
      </rPr>
      <t>प्रगति होगी ऐसा विश्वास है</t>
    </r>
  </si>
  <si>
    <t>Chup chamche</t>
  </si>
  <si>
    <t>Ravish Kumar congress or soniya k Goed me baith hai dogla.</t>
  </si>
  <si>
    <t>😂😂😂 fati padi hai Congress aur chamcho ka.😂😂😂</t>
  </si>
  <si>
    <r>
      <rPr>
        <sz val="11"/>
        <color rgb="FF000000"/>
        <rFont val="Calibri"/>
      </rPr>
      <t xml:space="preserve">2014 </t>
    </r>
    <r>
      <rPr>
        <sz val="11"/>
        <color rgb="FF000000"/>
        <rFont val="Linux Libertine G"/>
      </rPr>
      <t xml:space="preserve">से पहले आप भी यही कर रहे थे 
जो आज दूसरे कर रहे हैं 
पहले वो यही रोना रोते थे 
पर आज आपके पास रोने के लिए 
सोशल मीडिया का बहुत प्यापक जरिया है 
और ये मोदी की वजह से है
मुझे पता है ये </t>
    </r>
    <r>
      <rPr>
        <sz val="11"/>
        <color rgb="FF000000"/>
        <rFont val="Calibri"/>
      </rPr>
      <t xml:space="preserve">evolution technology </t>
    </r>
    <r>
      <rPr>
        <sz val="11"/>
        <color rgb="FF000000"/>
        <rFont val="Linux Libertine G"/>
      </rPr>
      <t xml:space="preserve">का है पर मोदी के राज में हुआ
सोनिया के नही जो उनके राज में हुआ उन्होंने आपने मिलकर बेचा
और मोदी की नीयत उतनी बुरी नहीं है 
वो </t>
    </r>
    <r>
      <rPr>
        <sz val="11"/>
        <color rgb="FF000000"/>
        <rFont val="Calibri"/>
      </rPr>
      <t xml:space="preserve">5000 </t>
    </r>
    <r>
      <rPr>
        <sz val="11"/>
        <color rgb="FF000000"/>
        <rFont val="Linux Libertine G"/>
      </rPr>
      <t xml:space="preserve">साल के भारत को लेकर चला है 
कांग्रेस उस जवान भारत को जिसका बाप गांधी है
और राहुल मालिक
इसलिए तुम </t>
    </r>
    <r>
      <rPr>
        <sz val="11"/>
        <color rgb="FF000000"/>
        <rFont val="Calibri"/>
      </rPr>
      <t xml:space="preserve">fail </t>
    </r>
    <r>
      <rPr>
        <sz val="11"/>
        <color rgb="FF000000"/>
        <rFont val="Linux Libertine G"/>
      </rPr>
      <t>हो</t>
    </r>
  </si>
  <si>
    <t>Aap bhi to godi me hi baethe the ,jab aapke news room me decide hota tha kaun si ministry kisko milegi?</t>
  </si>
  <si>
    <r>
      <rPr>
        <sz val="11"/>
        <color rgb="FF000000"/>
        <rFont val="Linux Libertine G"/>
      </rPr>
      <t>हमारे देश के नेताओं की राजनीति इतना विद्वेष पूर्ण होता जा रहा है कि लोगों मे आपस की सदभाव प्रीति का अभाव झलकता है</t>
    </r>
    <r>
      <rPr>
        <sz val="11"/>
        <color rgb="FF000000"/>
        <rFont val="Calibri"/>
      </rPr>
      <t>,</t>
    </r>
    <r>
      <rPr>
        <sz val="11"/>
        <color rgb="FF000000"/>
        <rFont val="Linux Libertine G"/>
      </rPr>
      <t>इतना हिंसक प्रवृति के लिए काफी झुट लोभ लूट भष्ट्राचार फैल रहा है</t>
    </r>
    <r>
      <rPr>
        <sz val="11"/>
        <color rgb="FF000000"/>
        <rFont val="Calibri"/>
      </rPr>
      <t>,</t>
    </r>
    <r>
      <rPr>
        <sz val="11"/>
        <color rgb="FF000000"/>
        <rFont val="Linux Libertine G"/>
      </rPr>
      <t>अरविंद केजरीवाल खुद काफी झुट बोलने मे माहिर हैं 😢😢😢😢</t>
    </r>
  </si>
  <si>
    <t>Sidhu Musa bala Rahul ka mausa hai  sab ki maiya chudegi kal jab bjp jeetega.kuch bhi kar lo jeete ga to midi hi.</t>
  </si>
  <si>
    <r>
      <rPr>
        <sz val="11"/>
        <color rgb="FF000000"/>
        <rFont val="Linux Libertine G"/>
      </rPr>
      <t xml:space="preserve">रवीश जी </t>
    </r>
    <r>
      <rPr>
        <sz val="11"/>
        <color rgb="FF000000"/>
        <rFont val="Calibri"/>
      </rPr>
      <t xml:space="preserve">!❤ </t>
    </r>
    <r>
      <rPr>
        <sz val="11"/>
        <color rgb="FF000000"/>
        <rFont val="Linux Libertine G"/>
      </rPr>
      <t xml:space="preserve">से जॆ </t>
    </r>
    <r>
      <rPr>
        <sz val="11"/>
        <color rgb="FF000000"/>
        <rFont val="Calibri"/>
      </rPr>
      <t>India.</t>
    </r>
  </si>
  <si>
    <t>AAYNGAY TO MODI JI HE ..OR IN PATRKAR JI KO TO MODI JI KAY KHELAF HE BOLNA HAY ..</t>
  </si>
  <si>
    <t>Ravish g aap bhi to congress ki dalali kar rahe ho 😅😅😅😅Rahul gandhi ko dikha rahe ho</t>
  </si>
  <si>
    <t>100% right bik gya media or sare patrkar dare hue hai ye sab bjp ki tansahi or eajneeti hai</t>
  </si>
  <si>
    <t>Aap kuch aur kaam kiu nahi karte???</t>
  </si>
  <si>
    <t>592+ million views on 295 song,get your facts right.</t>
  </si>
  <si>
    <t>Thanks 👍 ravish Kumar sir ji</t>
  </si>
  <si>
    <t>BJP zindabad</t>
  </si>
  <si>
    <t>Ravish ji kabhi to aktarpha kisi ki burai nhi karni chahiye  nhi to apko chamche khege log Gandhi parivar ka</t>
  </si>
  <si>
    <t>Congress ne koi ek achaa kaam Kiya ho desh k liye to bta Dena chamche ravish Kumar</t>
  </si>
  <si>
    <t>Ab confirmation Bias ki baat krne lge. Are kehna kya chahte ho abhi bol rhe the ki bhed chal hai.. confirmation bias k liye bhi data collection toh hua hoga na ye bhi khud hi maan rhe ho😂😂😂😂 hadd h bhai 😂😂😂😂😂😂</t>
  </si>
  <si>
    <t>11:43 Yuva Neta Wah Kitna Chato Ge</t>
  </si>
  <si>
    <t>Godi midya k ka lamba pol😅😅😅😅😅😅</t>
  </si>
  <si>
    <t>2004 aur 2009 me jeeta tha evm achha tha</t>
  </si>
  <si>
    <t>Congress aayega</t>
  </si>
  <si>
    <t>Evm se jeetygi bjp isi liy 400 paar bol rha h modi dash barbad kar dia h modi ne</t>
  </si>
  <si>
    <t>Kon Kon Modi Se Thak Gya H</t>
  </si>
  <si>
    <r>
      <rPr>
        <sz val="11"/>
        <color rgb="FF000000"/>
        <rFont val="Linux Libertine G"/>
      </rPr>
      <t>वास्तव में जनता का मोदी से मोह भंग हो चूका है</t>
    </r>
    <r>
      <rPr>
        <sz val="11"/>
        <color rgb="FF000000"/>
        <rFont val="Calibri"/>
      </rPr>
      <t xml:space="preserve">. </t>
    </r>
    <r>
      <rPr>
        <sz val="11"/>
        <color rgb="FF000000"/>
        <rFont val="Linux Libertine G"/>
      </rPr>
      <t>जनता मन की बात में अपनी समस्याओं की</t>
    </r>
    <r>
      <rPr>
        <sz val="11"/>
        <color rgb="FF000000"/>
        <rFont val="Calibri"/>
      </rPr>
      <t xml:space="preserve">, </t>
    </r>
    <r>
      <rPr>
        <sz val="11"/>
        <color rgb="FF000000"/>
        <rFont val="Linux Libertine G"/>
      </rPr>
      <t>अपनी व्यथाओं की बात सुनना फ्चाहती थी और मोदी सिर्फ और सिर्फ अपने मन की फेंक रहे थे</t>
    </r>
    <r>
      <rPr>
        <sz val="11"/>
        <color rgb="FF000000"/>
        <rFont val="Calibri"/>
      </rPr>
      <t xml:space="preserve">. </t>
    </r>
    <r>
      <rPr>
        <sz val="11"/>
        <color rgb="FF000000"/>
        <rFont val="Linux Libertine G"/>
      </rPr>
      <t>न्यूज़ चैनल में भी जनता अपनी समस्याओं का प्रतिबिम्ब देखना चाहती है और ये मोदी के पालतू कुत्ते सिर्फ और सिर्फ  मोदी मोदी कर रहे थे</t>
    </r>
    <r>
      <rPr>
        <sz val="11"/>
        <color rgb="FF000000"/>
        <rFont val="Calibri"/>
      </rPr>
      <t xml:space="preserve">. </t>
    </r>
    <r>
      <rPr>
        <sz val="11"/>
        <color rgb="FF000000"/>
        <rFont val="Linux Libertine G"/>
      </rPr>
      <t>मार्किट में एक तरफ जनता मोदी की बड़ी और दूसरी तरफ आसमान छूती हुई महेंगाई</t>
    </r>
    <r>
      <rPr>
        <sz val="11"/>
        <color rgb="FF000000"/>
        <rFont val="Calibri"/>
      </rPr>
      <t xml:space="preserve">, </t>
    </r>
    <r>
      <rPr>
        <sz val="11"/>
        <color rgb="FF000000"/>
        <rFont val="Linux Libertine G"/>
      </rPr>
      <t>गाँव में सड़कों के नाम पर गद्दे और कीचड़ देखती है</t>
    </r>
    <r>
      <rPr>
        <sz val="11"/>
        <color rgb="FF000000"/>
        <rFont val="Calibri"/>
      </rPr>
      <t xml:space="preserve">, </t>
    </r>
    <r>
      <rPr>
        <sz val="11"/>
        <color rgb="FF000000"/>
        <rFont val="Linux Libertine G"/>
      </rPr>
      <t>एक तरफ मोदी विकास की बात कर रहे है और दूसरी तरफ नए रोजगार सर्जन की बात तो दूर</t>
    </r>
    <r>
      <rPr>
        <sz val="11"/>
        <color rgb="FF000000"/>
        <rFont val="Calibri"/>
      </rPr>
      <t xml:space="preserve">, </t>
    </r>
    <r>
      <rPr>
        <sz val="11"/>
        <color rgb="FF000000"/>
        <rFont val="Linux Libertine G"/>
      </rPr>
      <t>जिनके पास रोजगार थे उनके भी रोजगार छीने जा रहे है</t>
    </r>
    <r>
      <rPr>
        <sz val="11"/>
        <color rgb="FF000000"/>
        <rFont val="Calibri"/>
      </rPr>
      <t xml:space="preserve">. </t>
    </r>
    <r>
      <rPr>
        <sz val="11"/>
        <color rgb="FF000000"/>
        <rFont val="Linux Libertine G"/>
      </rPr>
      <t>अब तो जनता के मुख से मोदी के लिए गालियाँ सुनने  को मिल रही है</t>
    </r>
    <r>
      <rPr>
        <sz val="11"/>
        <color rgb="FF000000"/>
        <rFont val="Calibri"/>
      </rPr>
      <t xml:space="preserve">. </t>
    </r>
    <r>
      <rPr>
        <sz val="11"/>
        <color rgb="FF000000"/>
        <rFont val="Linux Libertine G"/>
      </rPr>
      <t>ऐसे में अगर ईमानदारी से चुनाव हुआ होता तो मोदी को ४०० की बात छोडो ४० लाना भी मुश्किल है</t>
    </r>
    <r>
      <rPr>
        <sz val="11"/>
        <color rgb="FF000000"/>
        <rFont val="Calibri"/>
      </rPr>
      <t>.</t>
    </r>
  </si>
  <si>
    <t>Aanjna om kashyap ka bas chale to bjpko 500 par Kara de aksai chin dokalam pok sab seet yaha la le</t>
  </si>
  <si>
    <t>🙏🙏</t>
  </si>
  <si>
    <t>Apki takleef samaj sakta hu ravish ji... Puri life jisko harane m lgai ho wo baar baar jeet jaye wo bhi rank 1 se...bht takleef hti h...</t>
  </si>
  <si>
    <t>Godi 600+😅😅😅😅😅</t>
  </si>
  <si>
    <t>Eagerly waiting for June 4 when Ravish Kumar Sir will be reporting with Sad Face 😂 Like he did in 2019</t>
  </si>
  <si>
    <t>Kal hum mashur YouTuber rabih ko live dekhenge.. Kon kon saath hai hazira do</t>
  </si>
  <si>
    <r>
      <rPr>
        <sz val="11"/>
        <color rgb="FF000000"/>
        <rFont val="Calibri"/>
      </rPr>
      <t xml:space="preserve">🤣🤣🤣🤣
</t>
    </r>
    <r>
      <rPr>
        <sz val="11"/>
        <color rgb="FF000000"/>
        <rFont val="Linux Libertine G"/>
      </rPr>
      <t>तेरा रोना अच्छा लगता है 
चमचे तो रोने में तेरे भी बाप है</t>
    </r>
  </si>
  <si>
    <t>😂😂😂😂 chat kr laal kr diya h RaGa ka.. vipaksh jo bhi kre.. kamaal hai 😂😂😂 siddhu moosewala
Duggal 😂😂😂</t>
  </si>
  <si>
    <t>Arvind Kejriwal subsey bara Farzi Aadmi hai.... Shameless Political Leader</t>
  </si>
  <si>
    <t>Hosla barkharar Rakhtehuwe akhri vote counting Tak Kadi najar rakhna chahiye, tike rahe</t>
  </si>
  <si>
    <t>BJP ❤❤</t>
  </si>
  <si>
    <r>
      <rPr>
        <sz val="11"/>
        <color rgb="FF000000"/>
        <rFont val="Linux Libertine G"/>
      </rPr>
      <t xml:space="preserve">रविश जी </t>
    </r>
    <r>
      <rPr>
        <sz val="11"/>
        <color rgb="FF000000"/>
        <rFont val="Calibri"/>
      </rPr>
      <t>good</t>
    </r>
  </si>
  <si>
    <t>295 song or 59 crore views hai Sir 😊</t>
  </si>
  <si>
    <t>Congress is habituated with the malpractices in poll counting . So they are alert in the poll counting. That is good if impartially done. We seriously doubt the sincerity of Congress and INDI if defeated, they will come out with some false allegations on Government/ officials. From the press report it appears that Congress is trying to interfere in the electoral process and act of the election Commission.  Analysis of the report appears to be biased.</t>
  </si>
  <si>
    <t>Great job</t>
  </si>
  <si>
    <t>Rahul ka baap h kya tu uski he tarif krta rhta h</t>
  </si>
  <si>
    <t>90 India</t>
  </si>
  <si>
    <t>Laudish kumar tumhari congreess ayegi agle janam me</t>
  </si>
  <si>
    <t>सरकार आपनी ग्क़्ल्त नित्यियो का फायदा उठा रही है या बहुत ही गलत है</t>
  </si>
  <si>
    <t>BJP. Win173 seats</t>
  </si>
  <si>
    <r>
      <rPr>
        <sz val="11"/>
        <color rgb="FF000000"/>
        <rFont val="Linux Libertine G"/>
      </rPr>
      <t>कल के सेशन के लिए तैयार रहो</t>
    </r>
    <r>
      <rPr>
        <sz val="11"/>
        <color rgb="FF000000"/>
        <rFont val="Calibri"/>
      </rPr>
      <t xml:space="preserve">,  </t>
    </r>
    <r>
      <rPr>
        <sz val="11"/>
        <color rgb="FF000000"/>
        <rFont val="Linux Libertine G"/>
      </rPr>
      <t>कसे ईवीएम को बदला वा हैक किया गया</t>
    </r>
    <r>
      <rPr>
        <sz val="11"/>
        <color rgb="FF000000"/>
        <rFont val="Calibri"/>
      </rPr>
      <t>,😂😂</t>
    </r>
  </si>
  <si>
    <t>Rabish kumar ko sab unsubsribe karo</t>
  </si>
  <si>
    <t>Ravish kumar aur congress wale sasta nasha karte they think they can win 😄</t>
  </si>
  <si>
    <t>kal apka channel dekhneke liye betab huuuu</t>
  </si>
  <si>
    <t>Pata nehi kese sare media, godi media ho gaye....but formula jabardast he bhau.... Ravish uncle trying hard to get the formula for I.N.D.I.A.... Eak simple idea de uncle, aap na Modiji se mandwali karlo, formula pakka mil jayega... Hume batana tha bata diye, baki aapki marji...
Eak sacha Godi Media biased Andha Bhakt....🕉️🕉️😎😎🕉️🕉️😝😝🕉️🕉️
Jai Mahakal</t>
  </si>
  <si>
    <t>Kahana kya chah rahe ho? Gol Gol kahe guma rahe ho 🤔</t>
  </si>
  <si>
    <t>Kal EVM hack ka randi rona mat karna Rubbish Kumar🤣🤣</t>
  </si>
  <si>
    <t>Gaddar ro ka gaddar naksli  midiya aatak vadi midiya bjp fiks ha 404 par</t>
  </si>
  <si>
    <t>Aap 4 tarikh ko live rahenge</t>
  </si>
  <si>
    <t>Ravish Kumar Official ❌️
Congress Spokesperson ✅️</t>
  </si>
  <si>
    <t>Di s qa sesaho hyd apne  m c ek kJa htel</t>
  </si>
  <si>
    <t>Jhuti sarkar our kya kar sakti hai modi sarkar</t>
  </si>
  <si>
    <t>Bjp rss the british dalla they are enemy of hundu and enemy of india.
Bjp rss hatao desh and religion bachao❤❤❤</t>
  </si>
  <si>
    <t>KAISA RE DLALA , YUTUBER BANKE , CHINA KE AGENT VAMPANTHI</t>
  </si>
  <si>
    <t>Rabish kumar ko daru do</t>
  </si>
  <si>
    <t>Kejriwala ko daru do</t>
  </si>
  <si>
    <t>Exit ban kro public me dange ho sakte hai</t>
  </si>
  <si>
    <r>
      <rPr>
        <sz val="11"/>
        <color rgb="FF000000"/>
        <rFont val="Calibri"/>
      </rPr>
      <t xml:space="preserve">4 </t>
    </r>
    <r>
      <rPr>
        <sz val="11"/>
        <color rgb="FF000000"/>
        <rFont val="Linux Libertine G"/>
      </rPr>
      <t>जून  को भारतीय जनमानस की जीत पक्की</t>
    </r>
    <r>
      <rPr>
        <sz val="11"/>
        <color rgb="FF000000"/>
        <rFont val="Calibri"/>
      </rPr>
      <t>,</t>
    </r>
    <r>
      <rPr>
        <sz val="11"/>
        <color rgb="FF000000"/>
        <rFont val="Linux Libertine G"/>
      </rPr>
      <t xml:space="preserve">कुंठित पत्रकारो की शोक सभा का आयोजन भी होगा। भारत को तुष्टीकरण की आग मे इंडिगठबंधन के भस्मासुरो से मुक्ति मिल गई।अब भारत </t>
    </r>
    <r>
      <rPr>
        <sz val="11"/>
        <color rgb="FF000000"/>
        <rFont val="Calibri"/>
      </rPr>
      <t xml:space="preserve">2047 </t>
    </r>
    <r>
      <rPr>
        <sz val="11"/>
        <color rgb="FF000000"/>
        <rFont val="Linux Libertine G"/>
      </rPr>
      <t>के लक्ष्य हासिल करने की ओर अग्रसर है।सुपर पावर यानि महाशक्ति बनेगा ।</t>
    </r>
  </si>
  <si>
    <t>Teri shaqal deakhne layak hogi  4 ko 😂😂😂</t>
  </si>
  <si>
    <t>Bjp jeet rhi hai</t>
  </si>
  <si>
    <t>Bihari kumar
Put burnol ., lallo</t>
  </si>
  <si>
    <t>Ek bat btye rejlt a jayega kl to Dr kis bat ka</t>
  </si>
  <si>
    <t>Best analysis...need of the hour ..nation needs to know the facts to b aware &amp; cautious about Falsehood &amp; negativity &amp; harmful probaganda</t>
  </si>
  <si>
    <t xml:space="preserve">kitnij ali  teri </t>
  </si>
  <si>
    <t>Exit poll totlly is fake</t>
  </si>
  <si>
    <t>Kal pata chalega kon jute</t>
  </si>
  <si>
    <t>झूठ का सरगना केजरी😂😂😂</t>
  </si>
  <si>
    <t>बेटा तू तो गया</t>
  </si>
  <si>
    <t>We want India gathbandhan ✌️...hame rashan nhi rojgar chahiye</t>
  </si>
  <si>
    <t>Chunavi prakriya pr sawaal 😂😂😂😂😂😂😂😂😂😂😂😂😂</t>
  </si>
  <si>
    <t>Jab kuch na ho paye to manovaigyanik hamala bol diye</t>
  </si>
  <si>
    <t>11:35 "Yuva Neta"  ? 
Bruh wtf 💀</t>
  </si>
  <si>
    <t>Rona shuru hogya congressi kutta😂😂😂</t>
  </si>
  <si>
    <t>Borasol</t>
  </si>
  <si>
    <t>Your analysis is always wrong</t>
  </si>
  <si>
    <t>Sab Muslim jal gaye</t>
  </si>
  <si>
    <t>rone se koi fayda nahi ..aayega modi hee</t>
  </si>
  <si>
    <t>😂😂, Modi again araha hai , gathbandhan tuta hua najar anewala hai</t>
  </si>
  <si>
    <t>Drr ka mahul h</t>
  </si>
  <si>
    <t>Congress will back ✌️</t>
  </si>
  <si>
    <t>Fake news</t>
  </si>
  <si>
    <t>Modi sarkar ❤</t>
  </si>
  <si>
    <t>Raveesh ji ab number of seats ki baat choro .BJP ki govt.banegi aur Modi ji PM teesri bar banege.</t>
  </si>
  <si>
    <t>Ravish you are always wrong....anti bjp</t>
  </si>
  <si>
    <t>Desh k dusmn rote rhege</t>
  </si>
  <si>
    <t>Rubbish Sir - Aapka Sapna fail ho gaya, better luck next time in 2029..</t>
  </si>
  <si>
    <t>Lets see his pool</t>
  </si>
  <si>
    <t>Ravish Sir, true journalism</t>
  </si>
  <si>
    <t>Our Next Home Minister Award Goes To Loyal And Honest Journalist of Congress Party Spokesperson of India Ravish Kumar.... 
Your True Journalism Will Help India To Grow Every Second Every Minute.....!
Thanks Alot Ravish Ji.</t>
  </si>
  <si>
    <t>गोदी मीडिया पूरा बिक चुका ये गोदी पोल है</t>
  </si>
  <si>
    <t>😂😂 Kachara Kumar jaychand kahin ka!!!!!!!!</t>
  </si>
  <si>
    <r>
      <rPr>
        <sz val="11"/>
        <color rgb="FF000000"/>
        <rFont val="Linux Libertine G"/>
      </rPr>
      <t xml:space="preserve">আমি </t>
    </r>
    <r>
      <rPr>
        <sz val="11"/>
        <color rgb="FF000000"/>
        <rFont val="Calibri"/>
      </rPr>
      <t xml:space="preserve">west bengal </t>
    </r>
    <r>
      <rPr>
        <sz val="11"/>
        <color rgb="FF000000"/>
        <rFont val="Linux Libertine G"/>
      </rPr>
      <t xml:space="preserve">থেকে বলছি </t>
    </r>
    <r>
      <rPr>
        <sz val="11"/>
        <color rgb="FF000000"/>
        <rFont val="Calibri"/>
      </rPr>
      <t>exit poll 100%galat hai 😂😂😂</t>
    </r>
  </si>
  <si>
    <t>Bjp zindabad</t>
  </si>
  <si>
    <r>
      <rPr>
        <sz val="11"/>
        <color rgb="FF000000"/>
        <rFont val="Linux Libertine G"/>
      </rPr>
      <t>रबीश</t>
    </r>
    <r>
      <rPr>
        <sz val="11"/>
        <color rgb="FF000000"/>
        <rFont val="Calibri"/>
      </rPr>
      <t xml:space="preserve">, </t>
    </r>
    <r>
      <rPr>
        <sz val="11"/>
        <color rgb="FF000000"/>
        <rFont val="Linux Libertine G"/>
      </rPr>
      <t>बरनोल काम करना बंद कर दिया क्या भाई</t>
    </r>
    <r>
      <rPr>
        <sz val="11"/>
        <color rgb="FF000000"/>
        <rFont val="Calibri"/>
      </rPr>
      <t>|😂😂</t>
    </r>
  </si>
  <si>
    <t>Sale bada BJP ki khilaf bhasan de raha hai ravish Kumar...
Tere chamdi utar Li jayegi 4 June ko ...
Wait kar pappu ke chamche</t>
  </si>
  <si>
    <t>Chint mat kariye ravish ji congress 400 seat se jada laa rahi hai😂
Aap kal ki jit ki tayyari kijiye..</t>
  </si>
  <si>
    <t>आज तक के लिए खुशिया मना लो</t>
  </si>
  <si>
    <t>ayega to modi hi</t>
  </si>
  <si>
    <r>
      <rPr>
        <sz val="11"/>
        <color rgb="FF000000"/>
        <rFont val="Calibri"/>
      </rPr>
      <t xml:space="preserve">2019 </t>
    </r>
    <r>
      <rPr>
        <sz val="11"/>
        <color rgb="FF000000"/>
        <rFont val="Linux Libertine G"/>
      </rPr>
      <t xml:space="preserve">में </t>
    </r>
    <r>
      <rPr>
        <sz val="11"/>
        <color rgb="FF000000"/>
        <rFont val="Calibri"/>
      </rPr>
      <t xml:space="preserve">305 </t>
    </r>
    <r>
      <rPr>
        <sz val="11"/>
        <color rgb="FF000000"/>
        <rFont val="Linux Libertine G"/>
      </rPr>
      <t xml:space="preserve">सेट था तो इस बार बराबरी का मुकाबला होने के बावजूद </t>
    </r>
    <r>
      <rPr>
        <sz val="11"/>
        <color rgb="FF000000"/>
        <rFont val="Calibri"/>
      </rPr>
      <t xml:space="preserve">400 </t>
    </r>
    <r>
      <rPr>
        <sz val="11"/>
        <color rgb="FF000000"/>
        <rFont val="Linux Libertine G"/>
      </rPr>
      <t xml:space="preserve">कैसे ले जा रहे हैं यह न्यूज़ वाले यह तो साफ दिख रहा हैपहले से फिक्स है मुकाबला की </t>
    </r>
    <r>
      <rPr>
        <sz val="11"/>
        <color rgb="FF000000"/>
        <rFont val="Calibri"/>
      </rPr>
      <t xml:space="preserve">400  </t>
    </r>
    <r>
      <rPr>
        <sz val="11"/>
        <color rgb="FF000000"/>
        <rFont val="Linux Libertine G"/>
      </rPr>
      <t xml:space="preserve">दिखाना है और भी मूलधांजलि करके </t>
    </r>
    <r>
      <rPr>
        <sz val="11"/>
        <color rgb="FF000000"/>
        <rFont val="Calibri"/>
      </rPr>
      <t xml:space="preserve">400 </t>
    </r>
    <r>
      <rPr>
        <sz val="11"/>
        <color rgb="FF000000"/>
        <rFont val="Linux Libertine G"/>
      </rPr>
      <t xml:space="preserve">प्लस लाना कैसे भी सत्ता में रहना है </t>
    </r>
    <r>
      <rPr>
        <sz val="11"/>
        <color rgb="FF000000"/>
        <rFont val="Calibri"/>
      </rPr>
      <t xml:space="preserve">400 </t>
    </r>
    <r>
      <rPr>
        <sz val="11"/>
        <color rgb="FF000000"/>
        <rFont val="Linux Libertine G"/>
      </rPr>
      <t xml:space="preserve">से थोड़ा सा कम रहेगा </t>
    </r>
    <r>
      <rPr>
        <sz val="11"/>
        <color rgb="FF000000"/>
        <rFont val="Calibri"/>
      </rPr>
      <t xml:space="preserve">360 --375 </t>
    </r>
    <r>
      <rPr>
        <sz val="11"/>
        <color rgb="FF000000"/>
        <rFont val="Linux Libertine G"/>
      </rPr>
      <t>टारगेटइन लोगों का😡😈😈</t>
    </r>
  </si>
  <si>
    <t>Rahul Gandhi jindabaad I am from Tinsukia Assam jai congres</t>
  </si>
  <si>
    <t>All exit polls and also polls during elections must be banned from being televised or made public. Does india s governance and EC have the guts to do so ?.these psycho ganes must stop.</t>
  </si>
  <si>
    <t>Sabhi M Y aa gaye video dekhne 😂😂😂</t>
  </si>
  <si>
    <t>Jai jawan jai kisan jai congress</t>
  </si>
  <si>
    <t>M</t>
  </si>
  <si>
    <t>Kal ye rone lgega 😂😂😂😂 mst</t>
  </si>
  <si>
    <r>
      <rPr>
        <sz val="11"/>
        <color rgb="FF000000"/>
        <rFont val="Linux Libertine G"/>
      </rPr>
      <t>जनता</t>
    </r>
    <r>
      <rPr>
        <sz val="11"/>
        <color rgb="FF000000"/>
        <rFont val="Calibri"/>
      </rPr>
      <t>-</t>
    </r>
    <r>
      <rPr>
        <sz val="11"/>
        <color rgb="FF000000"/>
        <rFont val="Linux Libertine G"/>
      </rPr>
      <t>जनार्दन ने निभिॅक होकर चौकीदार ओर उनकी देश विरोधी नीतियो सै तंग आकर नकार दिया है।</t>
    </r>
  </si>
  <si>
    <t>NDTV ne nikal Diya lagta channel say😂😂😂</t>
  </si>
  <si>
    <r>
      <rPr>
        <sz val="11"/>
        <color rgb="FF000000"/>
        <rFont val="Linux Libertine G"/>
      </rPr>
      <t>जनता</t>
    </r>
    <r>
      <rPr>
        <sz val="11"/>
        <color rgb="FF000000"/>
        <rFont val="Calibri"/>
      </rPr>
      <t>-</t>
    </r>
    <r>
      <rPr>
        <sz val="11"/>
        <color rgb="FF000000"/>
        <rFont val="Linux Libertine G"/>
      </rPr>
      <t>जनार्दन ने निभिॅक होकर चौकीदार ओर उनकी देश विरोधी नीतियो सै तंग आकर नकार दिया है।</t>
    </r>
  </si>
  <si>
    <t>Ravish ji...Media house is not now fourth pillar of democracy.... it's true but it's also true that you are also fall in it....Many support in favour of BJP some against BJP. So basically duty now become business</t>
  </si>
  <si>
    <t>Jisko jo neta pasand h. Use waise hi beta mile😅😅</t>
  </si>
  <si>
    <t>Imdee I</t>
  </si>
  <si>
    <t>रस्सी जल रही है लेकिन बल नही जा रहा है 
दोगले इन्सान अभी तो सच बोल वरना बहोत देर हो जायेगी</t>
  </si>
  <si>
    <t>R a broo</t>
  </si>
  <si>
    <r>
      <rPr>
        <sz val="11"/>
        <color rgb="FF000000"/>
        <rFont val="Linux Libertine G"/>
      </rPr>
      <t xml:space="preserve">बेचारा देश का पहला आदमी जिसके पिछवाड़े और पेट पर एक साथ लात पड़ी हो </t>
    </r>
    <r>
      <rPr>
        <sz val="11"/>
        <color rgb="FF000000"/>
        <rFont val="Calibri"/>
      </rPr>
      <t>(NDTV)😂😂😂😂😂</t>
    </r>
  </si>
  <si>
    <t>Abhi se rona - dona shuru...aayega tho modi hi❤</t>
  </si>
  <si>
    <t>Next PM Rahul Gandhi hai sar ji</t>
  </si>
  <si>
    <t>Ye bjp k against hi layega ..itna bias hai</t>
  </si>
  <si>
    <t>Bhauko 5 saal aur😂</t>
  </si>
  <si>
    <r>
      <rPr>
        <sz val="11"/>
        <color rgb="FF000000"/>
        <rFont val="Linux Libertine G"/>
      </rPr>
      <t xml:space="preserve">यह एग्जिट पोल गलत है लेकिन इनका सही साबित किया जाएगा इसी वजह से </t>
    </r>
    <r>
      <rPr>
        <sz val="11"/>
        <color rgb="FF000000"/>
        <rFont val="Calibri"/>
      </rPr>
      <t xml:space="preserve">1 </t>
    </r>
    <r>
      <rPr>
        <sz val="11"/>
        <color rgb="FF000000"/>
        <rFont val="Linux Libertine G"/>
      </rPr>
      <t xml:space="preserve">तारीख को जो एग्जिट पोल आए हैं उन्हीं को बाद में बताया जाएगा की एग्जिट पोल यही बता रहा था 
मतगणना स्थल पर बहुत बड़ा दबाव रहेगा और दो </t>
    </r>
    <r>
      <rPr>
        <sz val="11"/>
        <color rgb="FF000000"/>
        <rFont val="Calibri"/>
      </rPr>
      <t xml:space="preserve">4000 </t>
    </r>
    <r>
      <rPr>
        <sz val="11"/>
        <color rgb="FF000000"/>
        <rFont val="Linux Libertine G"/>
      </rPr>
      <t>से अंतर जीतने वाले प्रत्याशी को जीतने नहीं दिया जाएगा</t>
    </r>
  </si>
  <si>
    <t>Evm ka khelaa ho gya hai i guess tbhi bjp wale itna confident hai bc 😡😠</t>
  </si>
  <si>
    <t>RUBBISH 😂😂😂</t>
  </si>
  <si>
    <t>Varanasi me kongresh ki seat aayegi</t>
  </si>
  <si>
    <t>Ye sala marega ravish kumar 🤬😡 sabse bada pappu to yahi hai</t>
  </si>
  <si>
    <t>R</t>
  </si>
  <si>
    <t>ha ha ha</t>
  </si>
  <si>
    <t>Your like comedians still exists in this country better than TV comedy shows.</t>
  </si>
  <si>
    <t>Godi media ka sabse bada gang leader Ravish hi hai😂Lol</t>
  </si>
  <si>
    <t>Itni gandi agruement 5 saal ka bacha kar le</t>
  </si>
  <si>
    <t>🤣🤣😂😂 dukh dard kasht peeda pain taklif</t>
  </si>
  <si>
    <t>आ तो बीजेपी ही रही है</t>
  </si>
  <si>
    <t>Thik hai abhi jo kah rahe ho mann leta hoo ....par 4 june ko EVM ka rona mat rona</t>
  </si>
  <si>
    <t>Tu thoda sa bkl hai kya?</t>
  </si>
  <si>
    <t>Ravish ji aap congress k chanche hogye ho...</t>
  </si>
  <si>
    <t>Kitna bada dalal hai tu ravish seriously😢😢😢😢😞😢😢😢😢😞😞</t>
  </si>
  <si>
    <t>Raveesh ji aap ka bahut-bahut dhanyabad Modi ji ke virodh me lagatar abhiyan chalane ke liye .Parantu,dukhad hoga ki aap ka athak prayas safal hota nahi dhik raha hai aur BJP ki Govt. banne ki nishchit sambhavna hai..</t>
  </si>
  <si>
    <t>सबसे बड़ा दोगला रवीश कुमार जी आप हैं जो वन साइड विडियो दिखा कर आप लोगो को भ्रमित कर रहे हों 
अगर एग्ज़िट पोल सही हुआ तो आप बकवास करना बंद करेंगे</t>
  </si>
  <si>
    <t>India gatbandhan zindabad</t>
  </si>
  <si>
    <t>Aap murakh ho or gulam bhi</t>
  </si>
  <si>
    <r>
      <rPr>
        <sz val="11"/>
        <color rgb="FF000000"/>
        <rFont val="Linux Libertine G"/>
      </rPr>
      <t>झूठ बोलेगा मोदी तो जनता मुश्किल कर देगी इनका अस्तित्व ही</t>
    </r>
    <r>
      <rPr>
        <sz val="11"/>
        <color rgb="FF000000"/>
        <rFont val="Calibri"/>
      </rPr>
      <t>...</t>
    </r>
    <r>
      <rPr>
        <sz val="11"/>
        <color rgb="FF000000"/>
        <rFont val="Linux Libertine G"/>
      </rPr>
      <t>किस बात का डर है</t>
    </r>
    <r>
      <rPr>
        <sz val="11"/>
        <color rgb="FF000000"/>
        <rFont val="Calibri"/>
      </rPr>
      <t>?</t>
    </r>
    <r>
      <rPr>
        <sz val="11"/>
        <color rgb="FF000000"/>
        <rFont val="Linux Libertine G"/>
      </rPr>
      <t>निष्पक्षता क्यों नहीं रख सकते वोटिंग प्रक्रिया में</t>
    </r>
    <r>
      <rPr>
        <sz val="11"/>
        <color rgb="FF000000"/>
        <rFont val="Calibri"/>
      </rPr>
      <t>?</t>
    </r>
  </si>
  <si>
    <r>
      <rPr>
        <sz val="11"/>
        <color rgb="FF000000"/>
        <rFont val="Calibri"/>
      </rPr>
      <t>Obc,,sc,,st,,</t>
    </r>
    <r>
      <rPr>
        <sz val="11"/>
        <color rgb="FF000000"/>
        <rFont val="Linux Libertine G"/>
      </rPr>
      <t xml:space="preserve">और मुसलमान समाज के लोग इस बार बीजेपी को एक भी वोट नहीं दिये है  उसके बाद भी ये कहते है  </t>
    </r>
    <r>
      <rPr>
        <sz val="11"/>
        <color rgb="FF000000"/>
        <rFont val="Calibri"/>
      </rPr>
      <t xml:space="preserve">400 </t>
    </r>
    <r>
      <rPr>
        <sz val="11"/>
        <color rgb="FF000000"/>
        <rFont val="Linux Libertine G"/>
      </rPr>
      <t>पार</t>
    </r>
  </si>
  <si>
    <t>Ravish ji aap ki mehnat kabile tarrif hai</t>
  </si>
  <si>
    <t>Aaj ki raat bhai 😂😂😂 kl tuje aur tere chamchoo ko pta chl jye ga</t>
  </si>
  <si>
    <r>
      <rPr>
        <sz val="11"/>
        <color rgb="FF000000"/>
        <rFont val="Linux Libertine G"/>
      </rPr>
      <t>रुको जरा</t>
    </r>
    <r>
      <rPr>
        <sz val="11"/>
        <color rgb="FF000000"/>
        <rFont val="Calibri"/>
      </rPr>
      <t xml:space="preserve">, </t>
    </r>
    <r>
      <rPr>
        <sz val="11"/>
        <color rgb="FF000000"/>
        <rFont val="Linux Libertine G"/>
      </rPr>
      <t xml:space="preserve">सबर करो 
अरे अभी तो पार्टी शुरू हुई है। 
कल होगी </t>
    </r>
    <r>
      <rPr>
        <sz val="11"/>
        <color rgb="FF000000"/>
        <rFont val="Calibri"/>
      </rPr>
      <t xml:space="preserve">EVM </t>
    </r>
    <r>
      <rPr>
        <sz val="11"/>
        <color rgb="FF000000"/>
        <rFont val="Linux Libertine G"/>
      </rPr>
      <t xml:space="preserve">का </t>
    </r>
    <r>
      <rPr>
        <sz val="11"/>
        <color rgb="FF000000"/>
        <rFont val="Calibri"/>
      </rPr>
      <t xml:space="preserve">r@ndi </t>
    </r>
    <r>
      <rPr>
        <sz val="11"/>
        <color rgb="FF000000"/>
        <rFont val="Linux Libertine G"/>
      </rPr>
      <t>रोना 😂</t>
    </r>
  </si>
  <si>
    <t>Seat kam ho Sakti Hain par Pappu gang mai kuvvat Nahi ki Modi Ka samna kar sake</t>
  </si>
  <si>
    <t>Pranaam sir</t>
  </si>
  <si>
    <t>Tere kyu dhunwa nikal raha h</t>
  </si>
  <si>
    <t>Kal se chamcho ka EVM ke nam se rona dhona shuru 😂</t>
  </si>
  <si>
    <t>Kitni baar launch karoge yuva neta(raga ji ) ko</t>
  </si>
  <si>
    <t>Jeet k liye public m kaam kerna parta h evm ko blame kerne se kuch nahi hoga</t>
  </si>
  <si>
    <t>India ✌️</t>
  </si>
  <si>
    <t>4 june ko chamcho ki jal k rakh hone wali h😂😂😂</t>
  </si>
  <si>
    <t>Rubbish.</t>
  </si>
  <si>
    <t>😂😂😂😂😂maja aa gaya Ravish ji burnol ready rakho.....lagane ke liye...
Ek modi ko harane ke liye jab sare chor mile hai toh samajlo Modi kitna imandar hai.
Chanakya ka woh kahawat sach hi nikli...
""""Jab sare praja milkor Raja ki burai kore toh samajlena Raja imaandar hai"""</t>
  </si>
  <si>
    <t>Dono dogla ak Rahul ak rabish y</t>
  </si>
  <si>
    <t>Ravish ji aap kya hi kar sakte hai lekin bjp apna khela kar gyi ab kuch saal aur khelo inko</t>
  </si>
  <si>
    <t>Tu kuchh bhi bakloli kar le public choice only Modi</t>
  </si>
  <si>
    <t>Godimeadialaktantrkahatyarahai</t>
  </si>
  <si>
    <t>Bss kro bhai</t>
  </si>
  <si>
    <t>RNDTV N BHI 350 DIYE HAIN</t>
  </si>
  <si>
    <r>
      <rPr>
        <sz val="11"/>
        <color rgb="FF000000"/>
        <rFont val="Linux Libertine G"/>
      </rPr>
      <t xml:space="preserve">तुम्हारा </t>
    </r>
    <r>
      <rPr>
        <sz val="11"/>
        <color rgb="FF000000"/>
        <rFont val="Calibri"/>
      </rPr>
      <t xml:space="preserve">doglapun dikhane se .tum </t>
    </r>
    <r>
      <rPr>
        <sz val="11"/>
        <color rgb="FF000000"/>
        <rFont val="Linux Libertine G"/>
      </rPr>
      <t xml:space="preserve">मोदी </t>
    </r>
    <r>
      <rPr>
        <sz val="11"/>
        <color rgb="FF000000"/>
        <rFont val="Calibri"/>
      </rPr>
      <t xml:space="preserve">ki sirf buraayee </t>
    </r>
    <r>
      <rPr>
        <sz val="11"/>
        <color rgb="FF000000"/>
        <rFont val="Linux Libertine G"/>
      </rPr>
      <t xml:space="preserve">करते </t>
    </r>
    <r>
      <rPr>
        <sz val="11"/>
        <color rgb="FF000000"/>
        <rFont val="Calibri"/>
      </rPr>
      <t xml:space="preserve">ho .tumhe acchai dikhatee </t>
    </r>
    <r>
      <rPr>
        <sz val="11"/>
        <color rgb="FF000000"/>
        <rFont val="Linux Libertine G"/>
      </rPr>
      <t xml:space="preserve">ही </t>
    </r>
    <r>
      <rPr>
        <sz val="11"/>
        <color rgb="FF000000"/>
        <rFont val="Calibri"/>
      </rPr>
      <t xml:space="preserve">nahi isliye </t>
    </r>
    <r>
      <rPr>
        <sz val="11"/>
        <color rgb="FF000000"/>
        <rFont val="Linux Libertine G"/>
      </rPr>
      <t xml:space="preserve">तुम्हारी </t>
    </r>
    <r>
      <rPr>
        <sz val="11"/>
        <color rgb="FF000000"/>
        <rFont val="Calibri"/>
      </rPr>
      <t xml:space="preserve">credibility khatm </t>
    </r>
    <r>
      <rPr>
        <sz val="11"/>
        <color rgb="FF000000"/>
        <rFont val="Linux Libertine G"/>
      </rPr>
      <t xml:space="preserve">हो </t>
    </r>
    <r>
      <rPr>
        <sz val="11"/>
        <color rgb="FF000000"/>
        <rFont val="Calibri"/>
      </rPr>
      <t>chuki hai .</t>
    </r>
  </si>
  <si>
    <t>Ateair p</t>
  </si>
  <si>
    <t>ISKI TO JAL KE FLOWER  HO GYI</t>
  </si>
  <si>
    <t>Chamchon ki fir jali</t>
  </si>
  <si>
    <t>Yeh yuva neta hai?😂</t>
  </si>
  <si>
    <r>
      <rPr>
        <sz val="11"/>
        <color rgb="FF000000"/>
        <rFont val="Calibri"/>
      </rPr>
      <t xml:space="preserve">25 </t>
    </r>
    <r>
      <rPr>
        <sz val="11"/>
        <color rgb="FF000000"/>
        <rFont val="Linux Libertine G"/>
      </rPr>
      <t xml:space="preserve">में से </t>
    </r>
    <r>
      <rPr>
        <sz val="11"/>
        <color rgb="FF000000"/>
        <rFont val="Calibri"/>
      </rPr>
      <t xml:space="preserve">33
</t>
    </r>
    <r>
      <rPr>
        <sz val="11"/>
        <color rgb="FF000000"/>
        <rFont val="Linux Libertine G"/>
      </rPr>
      <t>गजब का  झूठा है</t>
    </r>
  </si>
  <si>
    <t>Kamina number 1 kya hai</t>
  </si>
  <si>
    <t>Ravish your  propoganda is always rubbish as before</t>
  </si>
  <si>
    <t>Congratulations consaras</t>
  </si>
  <si>
    <t>6%increased poll  ka  result hai yeh exit poll</t>
  </si>
  <si>
    <t>Media❌❌
Modia✅✅</t>
  </si>
  <si>
    <t>ये सब सोची समझी चाल है ताकि जब असल रिजल्ट आए तब झूठ का खेल खेला जा सके।</t>
  </si>
  <si>
    <t>कितने लोग चाहते हैं कि राहुल गांधी प्रधानमंत्री बने👍</t>
  </si>
  <si>
    <r>
      <rPr>
        <sz val="11"/>
        <color rgb="FF000000"/>
        <rFont val="Calibri"/>
      </rPr>
      <t xml:space="preserve">Rona </t>
    </r>
    <r>
      <rPr>
        <sz val="11"/>
        <color rgb="FF000000"/>
        <rFont val="Linux Libertine G"/>
      </rPr>
      <t xml:space="preserve">बंद कर </t>
    </r>
    <r>
      <rPr>
        <sz val="11"/>
        <color rgb="FF000000"/>
        <rFont val="Calibri"/>
      </rPr>
      <t xml:space="preserve">Rabish. </t>
    </r>
    <r>
      <rPr>
        <sz val="11"/>
        <color rgb="FF000000"/>
        <rFont val="Linux Libertine G"/>
      </rPr>
      <t xml:space="preserve">देश </t>
    </r>
    <r>
      <rPr>
        <sz val="11"/>
        <color rgb="FF000000"/>
        <rFont val="Calibri"/>
      </rPr>
      <t xml:space="preserve">tum </t>
    </r>
    <r>
      <rPr>
        <sz val="11"/>
        <color rgb="FF000000"/>
        <rFont val="Linux Libertine G"/>
      </rPr>
      <t xml:space="preserve">जैसे लोगो </t>
    </r>
    <r>
      <rPr>
        <sz val="11"/>
        <color rgb="FF000000"/>
        <rFont val="Calibri"/>
      </rPr>
      <t xml:space="preserve">se </t>
    </r>
    <r>
      <rPr>
        <sz val="11"/>
        <color rgb="FF000000"/>
        <rFont val="Linux Libertine G"/>
      </rPr>
      <t xml:space="preserve">देश </t>
    </r>
    <r>
      <rPr>
        <sz val="11"/>
        <color rgb="FF000000"/>
        <rFont val="Calibri"/>
      </rPr>
      <t xml:space="preserve">trast ho </t>
    </r>
    <r>
      <rPr>
        <sz val="11"/>
        <color rgb="FF000000"/>
        <rFont val="Linux Libertine G"/>
      </rPr>
      <t xml:space="preserve">चुका है </t>
    </r>
    <r>
      <rPr>
        <sz val="11"/>
        <color rgb="FF000000"/>
        <rFont val="Calibri"/>
      </rPr>
      <t>China media</t>
    </r>
  </si>
  <si>
    <t>BAKI SAB GODI MEDIA HAI ONLY YE behen ka laura DUDH KA DHULA HAI😂😂😂</t>
  </si>
  <si>
    <t>Where you will hide on 4th june Ravish😂😂😂😂😂😂😂😂</t>
  </si>
  <si>
    <r>
      <rPr>
        <sz val="11"/>
        <color rgb="FF000000"/>
        <rFont val="Linux Libertine G"/>
      </rPr>
      <t xml:space="preserve">रविश जी </t>
    </r>
    <r>
      <rPr>
        <sz val="11"/>
        <color rgb="FF000000"/>
        <rFont val="Calibri"/>
      </rPr>
      <t xml:space="preserve">4 </t>
    </r>
    <r>
      <rPr>
        <sz val="11"/>
        <color rgb="FF000000"/>
        <rFont val="Linux Libertine G"/>
      </rPr>
      <t xml:space="preserve">जून को कहा मुह छुपाने जाना है जरा पता बता दीजिये क्योंकि </t>
    </r>
    <r>
      <rPr>
        <sz val="11"/>
        <color rgb="FF000000"/>
        <rFont val="Calibri"/>
      </rPr>
      <t xml:space="preserve">2014 ,2019 </t>
    </r>
    <r>
      <rPr>
        <sz val="11"/>
        <color rgb="FF000000"/>
        <rFont val="Linux Libertine G"/>
      </rPr>
      <t xml:space="preserve">में भी आप इसी तरह रोये थे लेकिन आपके रोने का।फायदा नही होता क्योंकि सब जानते है आप किसकी बजा रहे है और किस वजह को आपको लाइक ओर सब्सक्राइब मिलते है बेरोज़गार होने से आपको जो सदमा लगा है वो समझ सकता हु में </t>
    </r>
    <r>
      <rPr>
        <sz val="11"/>
        <color rgb="FF000000"/>
        <rFont val="Calibri"/>
      </rPr>
      <t>,,,</t>
    </r>
    <r>
      <rPr>
        <sz val="11"/>
        <color rgb="FF000000"/>
        <rFont val="Linux Libertine G"/>
      </rPr>
      <t xml:space="preserve">लेकिन इस तरह पागल मत होइए वरना </t>
    </r>
    <r>
      <rPr>
        <sz val="11"/>
        <color rgb="FF000000"/>
        <rFont val="Calibri"/>
      </rPr>
      <t xml:space="preserve">4 </t>
    </r>
    <r>
      <rPr>
        <sz val="11"/>
        <color rgb="FF000000"/>
        <rFont val="Linux Libertine G"/>
      </rPr>
      <t xml:space="preserve">जून को यह बोल दो की ई वी एम हैक हो गई वरना राहुल जी </t>
    </r>
    <r>
      <rPr>
        <sz val="11"/>
        <color rgb="FF000000"/>
        <rFont val="Calibri"/>
      </rPr>
      <t xml:space="preserve">400 </t>
    </r>
    <r>
      <rPr>
        <sz val="11"/>
        <color rgb="FF000000"/>
        <rFont val="Linux Libertine G"/>
      </rPr>
      <t>पर थे😂😂😂😂 ओर अगर ई वी एम हैक होती है तो आप लोग क्यों नही ढूंढ पा रहे ऐसा हैकर जो हैक कर सके आप भी हैक करवा लीजिये</t>
    </r>
    <r>
      <rPr>
        <sz val="11"/>
        <color rgb="FF000000"/>
        <rFont val="Calibri"/>
      </rPr>
      <t>,,</t>
    </r>
    <r>
      <rPr>
        <sz val="11"/>
        <color rgb="FF000000"/>
        <rFont val="Linux Libertine G"/>
      </rPr>
      <t>राहुल जी से बोलिये बैकॉक</t>
    </r>
    <r>
      <rPr>
        <sz val="11"/>
        <color rgb="FF000000"/>
        <rFont val="Calibri"/>
      </rPr>
      <t xml:space="preserve">, </t>
    </r>
    <r>
      <rPr>
        <sz val="11"/>
        <color rgb="FF000000"/>
        <rFont val="Linux Libertine G"/>
      </rPr>
      <t>जर्मनी या पाकिस्तान से ऐसा हैकर ले आये  😂😂😂😂😂😂😂</t>
    </r>
    <r>
      <rPr>
        <sz val="11"/>
        <color rgb="FF000000"/>
        <rFont val="Calibri"/>
      </rPr>
      <t xml:space="preserve">,,,,, </t>
    </r>
    <r>
      <rPr>
        <sz val="11"/>
        <color rgb="FF000000"/>
        <rFont val="Linux Libertine G"/>
      </rPr>
      <t>लेकिन में ईमानदारी से चुल्लू भर पानी आपके लिए जरूर रखूंगा ताकि आपको मुह छुपाने की जगह मिल सके</t>
    </r>
    <r>
      <rPr>
        <sz val="11"/>
        <color rgb="FF000000"/>
        <rFont val="Calibri"/>
      </rPr>
      <t xml:space="preserve">,,,, </t>
    </r>
    <r>
      <rPr>
        <sz val="11"/>
        <color rgb="FF000000"/>
        <rFont val="Linux Libertine G"/>
      </rPr>
      <t>बाकी आपकी बातों को कोनसा वर्ग सुनता है यह आप भी जानते है😂😂😂😂😂 बेचारे यूट्यूब की बदौलत घर चल रहा है आपका कोई बात नही आपके भी अच्छे दिन आएंगे बस आचरण अच्छा रखो ओर दिल मे सचाई रखो</t>
    </r>
  </si>
  <si>
    <t>I tried alot to give you the benefit of the doubt. But you are very biased against the BJP.  As if the opposition is very good and had no dynasty..</t>
  </si>
  <si>
    <t>INDIA ALLIANCE KL SARKAR BANANE JA RHA HAI 295 SEATS SE AUR EVM KA RONA DHONA BHI BAND HO JAYEGA 😂 AGR ITNA SEATS NA AAAYE TOH BHI EVM KA RANDI RONA NAHI HAI. IT IS ASSURE THAT BJP IS GOING TO MAKE GOVERNMENT RO LO RANDI RONA</t>
  </si>
  <si>
    <t>भैया सरकार तो बन गया है</t>
  </si>
  <si>
    <t>B j p  184 ,con -gatt 300 + Milne wala hai 👍👍👍👍</t>
  </si>
  <si>
    <t>Salute hai sir Apki. Awaaz. Ko</t>
  </si>
  <si>
    <r>
      <rPr>
        <sz val="11"/>
        <color rgb="FF000000"/>
        <rFont val="Linux Libertine G"/>
      </rPr>
      <t xml:space="preserve">आपको </t>
    </r>
    <r>
      <rPr>
        <sz val="11"/>
        <color rgb="FF000000"/>
        <rFont val="Calibri"/>
      </rPr>
      <t xml:space="preserve">Burnol </t>
    </r>
    <r>
      <rPr>
        <sz val="11"/>
        <color rgb="FF000000"/>
        <rFont val="Linux Libertine G"/>
      </rPr>
      <t>की बहुत जरुरत है</t>
    </r>
  </si>
  <si>
    <t>4 June ko aapka chehra dekhne layak hoga 😂</t>
  </si>
  <si>
    <r>
      <rPr>
        <sz val="11"/>
        <color rgb="FF000000"/>
        <rFont val="Linux Libertine G"/>
      </rPr>
      <t xml:space="preserve">ये मोदी और शाह का दिमागी खेल है एग्जिट पोल्स से लोगों को गुमराह करके </t>
    </r>
    <r>
      <rPr>
        <sz val="11"/>
        <color rgb="FF000000"/>
        <rFont val="Calibri"/>
      </rPr>
      <t xml:space="preserve">EVM </t>
    </r>
    <r>
      <rPr>
        <sz val="11"/>
        <color rgb="FF000000"/>
        <rFont val="Linux Libertine G"/>
      </rPr>
      <t>मैं घपला करेगा सभी नेताओं को सतर्क रहना चाहिए</t>
    </r>
  </si>
  <si>
    <t>modi chori se jitega evm se</t>
  </si>
  <si>
    <t>😂😂😂😂😂😂... Pagol chagol</t>
  </si>
  <si>
    <t>सीजर हो चुका है कल डिलीवरी है</t>
  </si>
  <si>
    <t>Murkh ho aap</t>
  </si>
  <si>
    <t>Ravish 🇮🇳 Kumar ji 🙏🏻
Uneducated PM modani give 400+ number to godi media and godi media spreading everywhere andh bhakt spreading WhatsApp University and election commission give 400+ 4th june because everything is selling and everything is buying by modani 😡 
EVM hai to munkeen hai 😂😂
Real vote se possible nahi hai ki modani jeet jaye 💯
Happy news guys mother dairy milk increase price now 56₹</t>
  </si>
  <si>
    <t>Evm pe kal se rona suru....</t>
  </si>
  <si>
    <t>Inko sirf bjp me hi dikkat lgti hai</t>
  </si>
  <si>
    <t>Exit poll is cover up for evm fraud by bee j pee</t>
  </si>
  <si>
    <t>Very good vishleshan 👍👏</t>
  </si>
  <si>
    <r>
      <rPr>
        <sz val="11"/>
        <color rgb="FF000000"/>
        <rFont val="Linux Libertine G"/>
      </rPr>
      <t>बहुत जोरदार विश्लेषण। सरजी</t>
    </r>
    <r>
      <rPr>
        <sz val="11"/>
        <color rgb="FF000000"/>
        <rFont val="Calibri"/>
      </rPr>
      <t xml:space="preserve">, </t>
    </r>
    <r>
      <rPr>
        <sz val="11"/>
        <color rgb="FF000000"/>
        <rFont val="Linux Libertine G"/>
      </rPr>
      <t>आप निरंतर जनता को आगाह कर रहे हैं। बहुत सुन्दर।</t>
    </r>
  </si>
  <si>
    <t>Moye Moye ho gaya</t>
  </si>
  <si>
    <r>
      <rPr>
        <sz val="11"/>
        <color rgb="FF000000"/>
        <rFont val="Linux Libertine G"/>
      </rPr>
      <t>शक का इलाज़ हक़ीम लुकमान के पास भी नहीं था</t>
    </r>
    <r>
      <rPr>
        <sz val="11"/>
        <color rgb="FF000000"/>
        <rFont val="Calibri"/>
      </rPr>
      <t xml:space="preserve">.........
</t>
    </r>
    <r>
      <rPr>
        <sz val="11"/>
        <color rgb="FF000000"/>
        <rFont val="Linux Libertine G"/>
      </rPr>
      <t xml:space="preserve">थोड़े आँसू </t>
    </r>
    <r>
      <rPr>
        <sz val="11"/>
        <color rgb="FF000000"/>
        <rFont val="Calibri"/>
      </rPr>
      <t xml:space="preserve">4 </t>
    </r>
    <r>
      <rPr>
        <sz val="11"/>
        <color rgb="FF000000"/>
        <rFont val="Linux Libertine G"/>
      </rPr>
      <t>जून के लिए भी बचा कर रख लो</t>
    </r>
    <r>
      <rPr>
        <sz val="11"/>
        <color rgb="FF000000"/>
        <rFont val="Calibri"/>
      </rPr>
      <t>....
😅😅😅</t>
    </r>
  </si>
  <si>
    <t>Tu halala ki paidaish hai ravish Kumar</t>
  </si>
  <si>
    <t>Lallan top sabse best news channel hai..</t>
  </si>
  <si>
    <t>your are biased too as i see from your videos that u r more incliend towards congras.</t>
  </si>
  <si>
    <t>pure you tube ,face book,meta par india ko 80% sapoort hai fir kaha modi aayega ,INDIA JITEGA</t>
  </si>
  <si>
    <t>Jai bjp</t>
  </si>
  <si>
    <t>Bhai Saab……if the exit polls are conducted with a level of accuracy and spread over a large sample size, it’s obvious that they will show consistent results……why do u defy logic just because you want to create an anti-establishment narrative……thodi to Sharma karo</t>
  </si>
  <si>
    <t>INDIA is coming</t>
  </si>
  <si>
    <t>Don't worry!! Aab ki baar BJP ka sharmnaak haar 🎉🎉🎉</t>
  </si>
  <si>
    <t>Jab tak evm tab tak moody aayega .</t>
  </si>
  <si>
    <t>अबे दरबारी पत्रकार तू कितना भी भोंक ले आएगा तो मोदी 🎉😊</t>
  </si>
  <si>
    <t>Sabse pahele in godi media ke anchoro ki sampatti ki jaanch honi chahiye</t>
  </si>
  <si>
    <t>Ravish kumar ji ko Naya news channel khol kr diya jayega agar Congress Jeet gya to.....Sapna me</t>
  </si>
  <si>
    <t>Congress ka pithu</t>
  </si>
  <si>
    <t>Nice video</t>
  </si>
  <si>
    <t>Congress ka dalla</t>
  </si>
  <si>
    <t>Ravish ji..ab bus karooo</t>
  </si>
  <si>
    <r>
      <rPr>
        <sz val="11"/>
        <color rgb="FF000000"/>
        <rFont val="Linux Libertine G"/>
      </rPr>
      <t>पगला गये हो रविश बाबू</t>
    </r>
    <r>
      <rPr>
        <sz val="11"/>
        <color rgb="FF000000"/>
        <rFont val="Calibri"/>
      </rPr>
      <t>....😂😂😂😂😂😮😅😅</t>
    </r>
  </si>
  <si>
    <t>Burnol😅</t>
  </si>
  <si>
    <t>Ek akela modi in sabki leraha hain 😅 jab sab enemies ek joot ho tho samaj log modi ka dar</t>
  </si>
  <si>
    <t>Congress zindabaad❤</t>
  </si>
  <si>
    <t>Indina mai koi Accha reporter hai or jis ki Baat samj mai aate hai wo Sirf ravish kumar ji hai 💯
Sir ye news channel kitne mai bikte hai 😢</t>
  </si>
  <si>
    <t>😂😅😂😅😂😅</t>
  </si>
  <si>
    <t>Kal Tak thak jaoge 😂😂😂</t>
  </si>
  <si>
    <t>YOU HAVE NO UMEED. YOU ARE GONE CASE AT THAT OLD AGE. REALLY SAD 😂😂😂😂</t>
  </si>
  <si>
    <t>Ashok gahlot will be next PM of India 2024</t>
  </si>
  <si>
    <t>How dare you all asking questions and clarification of the process to the all mighty bhagwan k awatar. Whatever he says becomes the fact. Just blindly follow the numbers the all mighty wants you to follow silently. 
Politician❌ Bhawan k dut✅</t>
  </si>
  <si>
    <t>Rahul ghandi  hoge pm</t>
  </si>
  <si>
    <t>चाटू लॅव्हिश 💩💩💩</t>
  </si>
  <si>
    <t>Sir aapka bhut bhut tnku apki dukaan band ho gayi ab aap ek barnol ki dukaan khol lejie bhut bikegi chamcho ko jarurat hai Desh drohi aur ravish Khan ji😮</t>
  </si>
  <si>
    <t>🍌🍌lavish kumar</t>
  </si>
  <si>
    <t>Ravish sir aap etne halke kaise ho gye..Aaj kal aap bahut neutral baate krte h bass...
..apne aap ko famous Krna tha kya bass..</t>
  </si>
  <si>
    <t>4th June ko NDA : 400 par or Indi : EVM or EC bekar</t>
  </si>
  <si>
    <t>Sapola number one rabiz kumar</t>
  </si>
  <si>
    <r>
      <rPr>
        <sz val="11"/>
        <color rgb="FF000000"/>
        <rFont val="Linux Libertine G"/>
      </rPr>
      <t xml:space="preserve">कहना तो सिर्फ इतना ही है </t>
    </r>
    <r>
      <rPr>
        <sz val="11"/>
        <color rgb="FF000000"/>
        <rFont val="Calibri"/>
      </rPr>
      <t xml:space="preserve">result </t>
    </r>
    <r>
      <rPr>
        <sz val="11"/>
        <color rgb="FF000000"/>
        <rFont val="Linux Libertine G"/>
      </rPr>
      <t xml:space="preserve">के बाद </t>
    </r>
    <r>
      <rPr>
        <sz val="11"/>
        <color rgb="FF000000"/>
        <rFont val="Calibri"/>
      </rPr>
      <t xml:space="preserve">EVM </t>
    </r>
    <r>
      <rPr>
        <sz val="11"/>
        <color rgb="FF000000"/>
        <rFont val="Linux Libertine G"/>
      </rPr>
      <t>का रं</t>
    </r>
    <r>
      <rPr>
        <sz val="11"/>
        <color rgb="FF000000"/>
        <rFont val="Calibri"/>
      </rPr>
      <t xml:space="preserve">*** </t>
    </r>
    <r>
      <rPr>
        <sz val="11"/>
        <color rgb="FF000000"/>
        <rFont val="Linux Libertine G"/>
      </rPr>
      <t>रोना मत रोना चमचो</t>
    </r>
    <r>
      <rPr>
        <sz val="11"/>
        <color rgb="FF000000"/>
        <rFont val="Calibri"/>
      </rPr>
      <t>...😂😂😂</t>
    </r>
  </si>
  <si>
    <t>यू ट्यूब वाले तुम लोग मोदी को जितना गालियां दोगे उतना मोदी जी मजबूत होगा</t>
  </si>
  <si>
    <t>Jab kam dham nhi hota... Tab admi aise hi ho jata he... 😂😂😂</t>
  </si>
  <si>
    <t>Yeh likhlo ki 4th June ko EC or EVM dono par Indi haar ka thikra phodne vali he 😅😅😅😅😅</t>
  </si>
  <si>
    <t>Jahilon ka patrakar ..😂</t>
  </si>
  <si>
    <r>
      <rPr>
        <sz val="11"/>
        <color rgb="FF000000"/>
        <rFont val="Linux Libertine G"/>
      </rPr>
      <t xml:space="preserve">विपक्ष हार के पहले अपने लिए </t>
    </r>
    <r>
      <rPr>
        <sz val="11"/>
        <color rgb="FF000000"/>
        <rFont val="Calibri"/>
      </rPr>
      <t xml:space="preserve">safe zone </t>
    </r>
    <r>
      <rPr>
        <sz val="11"/>
        <color rgb="FF000000"/>
        <rFont val="Linux Libertine G"/>
      </rPr>
      <t xml:space="preserve">देख रहा है वरना </t>
    </r>
    <r>
      <rPr>
        <sz val="11"/>
        <color rgb="FF000000"/>
        <rFont val="Calibri"/>
      </rPr>
      <t xml:space="preserve">exit poll </t>
    </r>
    <r>
      <rPr>
        <sz val="11"/>
        <color rgb="FF000000"/>
        <rFont val="Linux Libertine G"/>
      </rPr>
      <t xml:space="preserve">तो पहले भी आते थे कभी भाजपा को जीतता दिखाता था तो कभी कांग्रेस को पार ये </t>
    </r>
    <r>
      <rPr>
        <sz val="11"/>
        <color rgb="FF000000"/>
        <rFont val="Calibri"/>
      </rPr>
      <t xml:space="preserve">EVM </t>
    </r>
    <r>
      <rPr>
        <sz val="11"/>
        <color rgb="FF000000"/>
        <rFont val="Linux Libertine G"/>
      </rPr>
      <t>पर रोना तो नहीं रोना चाहिए</t>
    </r>
  </si>
  <si>
    <t>Chatukarita ki had kar diye Hain aap Ravish Ji. Aap jab NDTV main kam karte the to kyan NDTV exit poll nahi nikalti thi. Aap hi the exit poll per news padhne wale anchor tab janta per manovegyanic dawab nahi Banta tha. Chatukarita ki had hai, apne aap se aankh Mila pate hain ya Jamir hi mar gaya hai. Galat sahi exit poll ka hona aalag baat hai per aap bhul Gaye aap bhi kabhi isi system ka hissa the tab exit poll per sawal kyon nahi utaye.NDTV main tab exit poll dikhane se mana kar dete ye bol kar ki faltu ka janta per mansik dawab nahi banana hai. Tab to na ho paya ab Gyan de rahe hain Hum log sab dekhte hai chutiya nahi hai janta. Ye janta hai sab janti hai.</t>
  </si>
  <si>
    <t>GOOD</t>
  </si>
  <si>
    <t>फर्जी है पोल घोटाले वाला है रवीश जी ही सचाई कहने की हिम्मत रखते है राहुल जी बहुत योग्य पी एम होंगे देश के</t>
  </si>
  <si>
    <t>Your r right Ravishji</t>
  </si>
  <si>
    <t>Kaisi lagi aa gaya swad 😂😂😂</t>
  </si>
  <si>
    <t>Indi valo ek kaam karo EVM ko sabke samne hack kar ke dikhao? Or agar na kar sake to chupchap vipaksh me beth jao kyuki ayega to Modi hi voh 400 ke paar</t>
  </si>
  <si>
    <t>Ravi Tumara face bata rahe he tum har rahe ho</t>
  </si>
  <si>
    <t>Modi ka virodh karke tumhari roji roti chal rahi hai</t>
  </si>
  <si>
    <t>EVM + GODI MEDIA = BJP</t>
  </si>
  <si>
    <t>Telegana and Karnataka mai jeetne k baad evm ko dosh kyo?????</t>
  </si>
  <si>
    <t>Market ke faad diya aaj life time high pe hai 😂😂😂😂 BJP valo ne bohot paisa kana liye</t>
  </si>
  <si>
    <t>reality se dur bhaag rahe ho..... tum ek pagal insaan ho.</t>
  </si>
  <si>
    <t>Sp</t>
  </si>
  <si>
    <t>Rudali kumar</t>
  </si>
  <si>
    <t>Ye exit poll band kar dene chahiye kyu ki media modi media hai isse result par koi kharab fark n pde</t>
  </si>
  <si>
    <t>Tum Ek burnol khareed lo</t>
  </si>
  <si>
    <t>मतलब अल जजीरा भी गोदी मीडिया है😅😅</t>
  </si>
  <si>
    <t>Ravish Ruundan 😅..mja hi alag aata h inko dekhne me</t>
  </si>
  <si>
    <t>ravish sir, mera manana hai ki 6 baje election khatam hota hai or 8 baje turant natije aa jane chahie, abhi hamare gujarat me 7 mai ko election hua hai to 28 din ke under wifi se kya nahi ho sakta hai, rahul gandhi is bat par gor kare ki election khatam hote hi 2 ghante me result aa jaye, muje MLA ke Election Me 589 vot mile the</t>
  </si>
  <si>
    <t>🙏🏻🌴🌲🌻🌲🌴🙏🏻</t>
  </si>
  <si>
    <t>Evm me koi gadbadi nahi hoti agar hoti to pure Desh me bjp kabhi nahi harti vote public ke upar hai jiske sath janta wohi manayegi diwali 4june ko</t>
  </si>
  <si>
    <r>
      <rPr>
        <sz val="11"/>
        <color rgb="FF000000"/>
        <rFont val="Linux Libertine G"/>
      </rPr>
      <t>क्या रविश भाई</t>
    </r>
    <r>
      <rPr>
        <sz val="11"/>
        <color rgb="FF000000"/>
        <rFont val="Calibri"/>
      </rPr>
      <t xml:space="preserve">, </t>
    </r>
    <r>
      <rPr>
        <sz val="11"/>
        <color rgb="FF000000"/>
        <rFont val="Linux Libertine G"/>
      </rPr>
      <t xml:space="preserve">सच कैसा भी हो इसे स्वीकार करना सीखे और इसे सिखाए </t>
    </r>
    <r>
      <rPr>
        <sz val="11"/>
        <color rgb="FF000000"/>
        <rFont val="Calibri"/>
      </rPr>
      <t xml:space="preserve">| </t>
    </r>
    <r>
      <rPr>
        <sz val="11"/>
        <color rgb="FF000000"/>
        <rFont val="Linux Libertine G"/>
      </rPr>
      <t xml:space="preserve">आप विद्वान हैं निष्पक्ष होना आपका धर्म हैं इसका पालन करे </t>
    </r>
    <r>
      <rPr>
        <sz val="11"/>
        <color rgb="FF000000"/>
        <rFont val="Calibri"/>
      </rPr>
      <t xml:space="preserve">| </t>
    </r>
    <r>
      <rPr>
        <sz val="11"/>
        <color rgb="FF000000"/>
        <rFont val="Linux Libertine G"/>
      </rPr>
      <t xml:space="preserve">ईश्वर करे जो आप कह रहे हैं वो सच साबित हो जाये </t>
    </r>
    <r>
      <rPr>
        <sz val="11"/>
        <color rgb="FF000000"/>
        <rFont val="Calibri"/>
      </rPr>
      <t xml:space="preserve">| </t>
    </r>
    <r>
      <rPr>
        <sz val="11"/>
        <color rgb="FF000000"/>
        <rFont val="Linux Libertine G"/>
      </rPr>
      <t>आपको शुभकामनये</t>
    </r>
  </si>
  <si>
    <t>Me khoda se doya karti hu ki india ki sarkar banegi insa aalla milegi</t>
  </si>
  <si>
    <t>Exit poll must be close</t>
  </si>
  <si>
    <t>Kal pata lag jayega 😂 kon jeetega kon nhi</t>
  </si>
  <si>
    <t>Ravish Kumar tum kal live rhna tuma dekhna ka maja he alag hai</t>
  </si>
  <si>
    <t>Bahut khub</t>
  </si>
  <si>
    <t>EVM FAULTY HAI TOH HAI...... PERCHI PURI GINNIE JAIEGI..</t>
  </si>
  <si>
    <t>Ravishkumar ap jantehe kibjp evm badltehe esilia aeg pol detehe</t>
  </si>
  <si>
    <t>Fill full poison  in R Kumar.</t>
  </si>
  <si>
    <t>Ravish kumar ma paisa wapas lenge jo Congress ne dia he haar ka mahol he dar ka mahol he fhatti padi he ravish ka🤣</t>
  </si>
  <si>
    <t>Modi en das saalo mai congress k 60 saalo se jayada kaam kia hai, es par kisi ko shak nahi hai. Par Modi ka virodh hona chahiye unki vhiphaltao par jaise kee shikha, swassth, beraojgari, deep corruption, aur samajik suraksha</t>
  </si>
  <si>
    <t>Moye moye on 4 June</t>
  </si>
  <si>
    <t>Aayega to modi hi pilla</t>
  </si>
  <si>
    <t>Rabbis kumar cong ke parchar karane wala ajent</t>
  </si>
  <si>
    <t>Best of luck ❤Modi ji</t>
  </si>
  <si>
    <t>Rahul ka pere liya isne</t>
  </si>
  <si>
    <t>593 million 🔥🥲</t>
  </si>
  <si>
    <t>Exit poll aaj phli baar hone lga hai kya... Phle bhi to poll hote the TB kyun nhi sulagti thi kisi ki</t>
  </si>
  <si>
    <r>
      <rPr>
        <sz val="11"/>
        <color rgb="FF000000"/>
        <rFont val="Calibri"/>
      </rPr>
      <t xml:space="preserve">11:35  </t>
    </r>
    <r>
      <rPr>
        <sz val="11"/>
        <color rgb="FF000000"/>
        <rFont val="Linux Libertine G"/>
      </rPr>
      <t xml:space="preserve">विपक्ष के युवा नेता </t>
    </r>
    <r>
      <rPr>
        <sz val="11"/>
        <color rgb="FF000000"/>
        <rFont val="Calibri"/>
      </rPr>
      <t>(53y)😅😅😮😂😂😂😂</t>
    </r>
  </si>
  <si>
    <t>Sarkar evm chor hai</t>
  </si>
  <si>
    <t>Ye farziwal kya bakta hai ise pata nahi hota kya</t>
  </si>
  <si>
    <r>
      <rPr>
        <sz val="11"/>
        <color rgb="FF000000"/>
        <rFont val="Linux Libertine G"/>
      </rPr>
      <t xml:space="preserve">यह तो केजरीवाल से ज्यादा नोटंकी करता है 😂😂😂😂 लास्ट में जब बी जे पी </t>
    </r>
    <r>
      <rPr>
        <sz val="11"/>
        <color rgb="FF000000"/>
        <rFont val="Calibri"/>
      </rPr>
      <t xml:space="preserve">1 </t>
    </r>
    <r>
      <rPr>
        <sz val="11"/>
        <color rgb="FF000000"/>
        <rFont val="Linux Libertine G"/>
      </rPr>
      <t xml:space="preserve">लाख वोट से।आगे हो ओर </t>
    </r>
    <r>
      <rPr>
        <sz val="11"/>
        <color rgb="FF000000"/>
        <rFont val="Calibri"/>
      </rPr>
      <t xml:space="preserve">50 </t>
    </r>
    <r>
      <rPr>
        <sz val="11"/>
        <color rgb="FF000000"/>
        <rFont val="Linux Libertine G"/>
      </rPr>
      <t>हज़ार वोट गिनने बाकी हो तो बेचारा कांग्रेस का वोटर बेठ कर अपनी फजियत होते देखता रहे 😂😂😂😂😂</t>
    </r>
  </si>
  <si>
    <t>Its a fact now India is no more democracy modi will win the election for sure</t>
  </si>
  <si>
    <t>रवि सर मैं आपसे यह कहना चाहता हूं जो यह जो एग्जिट पोल बता रहे हैं ना जो एनडीए को ज्यादा सिम बता रहे हैं उनके नीचे कमेंट जो लोगों ने लिखा वह कमेंट पढ़ो तो कमेंट के प्रति आपको पता चल जाएगा कौन ज्यादा चल रहा है कौन कौन चल रहा है धन्यवाद</t>
  </si>
  <si>
    <t>Is Desh Ka Bhala nahin ho sakta</t>
  </si>
  <si>
    <t>After Congress loose EVM mein bolenge ye😂😂😂😂</t>
  </si>
  <si>
    <t>सबसे घटिया पत्रकार</t>
  </si>
  <si>
    <t>Bina Mudda Ur bkwas karke bhi election jeete ja sakte hai</t>
  </si>
  <si>
    <r>
      <rPr>
        <sz val="11"/>
        <color rgb="FF000000"/>
        <rFont val="Calibri"/>
      </rPr>
      <t xml:space="preserve">Up </t>
    </r>
    <r>
      <rPr>
        <sz val="11"/>
        <color rgb="FF000000"/>
        <rFont val="Linux Libertine G"/>
      </rPr>
      <t>में सभी सीट फसी हुई है।</t>
    </r>
  </si>
  <si>
    <t>Rubbish kumar ki chatugiri 🤗😂🤣 waiting for the complete meltdown on 4th june....</t>
  </si>
  <si>
    <t>4 th june ko pappu ayga 400+ seat leke.!!!😎😎😎😎😎</t>
  </si>
  <si>
    <t>Mujhe lagta h sidhu musewala ko marwane me sarkaar ka bhi hath h</t>
  </si>
  <si>
    <t>Aap aur indi.alliance ka pilla dogula kutta</t>
  </si>
  <si>
    <t>I like rubbish kumar</t>
  </si>
  <si>
    <t>Ravish ji aapko bhi pata chal jaega 4 tarikh ko</t>
  </si>
  <si>
    <r>
      <rPr>
        <sz val="11"/>
        <color rgb="FF000000"/>
        <rFont val="Linux Libertine G"/>
      </rPr>
      <t>सारे चोर एक मंच पे है हार सुनिश्चित है</t>
    </r>
    <r>
      <rPr>
        <sz val="11"/>
        <color rgb="FF000000"/>
        <rFont val="Calibri"/>
      </rPr>
      <t xml:space="preserve">,4 </t>
    </r>
    <r>
      <rPr>
        <sz val="11"/>
        <color rgb="FF000000"/>
        <rFont val="Linux Libertine G"/>
      </rPr>
      <t>को दिख जायेगा</t>
    </r>
  </si>
  <si>
    <t>Rebbish kumar and German shepherd 😢😢😢😢</t>
  </si>
  <si>
    <t>Ravish Kumar haq bath karta ha</t>
  </si>
  <si>
    <t>Godi media ka kya hoga jab Congress jeet jayega to</t>
  </si>
  <si>
    <t>There is trust issue on EVM .....</t>
  </si>
  <si>
    <t>संदेश खाली पर मुँह मे टट्टी रख के चुप थे दल्ले।</t>
  </si>
  <si>
    <t>Tum kongres &amp; Muslimo  ke chatu kar ho</t>
  </si>
  <si>
    <t>🧼👍👍👍</t>
  </si>
  <si>
    <r>
      <rPr>
        <sz val="11"/>
        <color rgb="FF000000"/>
        <rFont val="Calibri"/>
      </rPr>
      <t>4</t>
    </r>
    <r>
      <rPr>
        <sz val="11"/>
        <color rgb="FF000000"/>
        <rFont val="Linux Libertine G"/>
      </rPr>
      <t>जुन को गोदी मीडिया न दे खे भाई</t>
    </r>
  </si>
  <si>
    <t>Teri niyat ab janane lage hane hum</t>
  </si>
  <si>
    <t>Chandigarh mein beimani Kia BJP ne ismein bhi Karenge beimani Karenge</t>
  </si>
  <si>
    <t>Tujhe sun ke lagta h kash tere baap ne us din condom pahan liya hota.......aur tere followers to jarur fate condon ka hi natiza h😂😂😂</t>
  </si>
  <si>
    <r>
      <rPr>
        <sz val="11"/>
        <color rgb="FF000000"/>
        <rFont val="Linux Libertine G"/>
      </rPr>
      <t>अक्कड़</t>
    </r>
    <r>
      <rPr>
        <sz val="11"/>
        <color rgb="FF000000"/>
        <rFont val="Calibri"/>
      </rPr>
      <t xml:space="preserve">, </t>
    </r>
    <r>
      <rPr>
        <sz val="11"/>
        <color rgb="FF000000"/>
        <rFont val="Linux Libertine G"/>
      </rPr>
      <t>बक्कड़</t>
    </r>
    <r>
      <rPr>
        <sz val="11"/>
        <color rgb="FF000000"/>
        <rFont val="Calibri"/>
      </rPr>
      <t xml:space="preserve">, </t>
    </r>
    <r>
      <rPr>
        <sz val="11"/>
        <color rgb="FF000000"/>
        <rFont val="Linux Libertine G"/>
      </rPr>
      <t>बम्बे बो
अप्रैल में बोल रहे थे चार सौ
जून में लगा धागा
टेंपो पकड़ के भागा</t>
    </r>
  </si>
  <si>
    <r>
      <rPr>
        <sz val="11"/>
        <color rgb="FF000000"/>
        <rFont val="Calibri"/>
      </rPr>
      <t xml:space="preserve">Exit poll </t>
    </r>
    <r>
      <rPr>
        <sz val="11"/>
        <color rgb="FF000000"/>
        <rFont val="Linux Libertine G"/>
      </rPr>
      <t>हमेशा नहीं मान कर केवल आखिरी नतीजों पर ध्यान करना चाहिए</t>
    </r>
    <r>
      <rPr>
        <sz val="11"/>
        <color rgb="FF000000"/>
        <rFont val="Calibri"/>
      </rPr>
      <t xml:space="preserve">.
Exit poll </t>
    </r>
    <r>
      <rPr>
        <sz val="11"/>
        <color rgb="FF000000"/>
        <rFont val="Linux Libertine G"/>
      </rPr>
      <t>केवल एक मनोरंजन एवं मज़ाक से जैसा है</t>
    </r>
    <r>
      <rPr>
        <sz val="11"/>
        <color rgb="FF000000"/>
        <rFont val="Calibri"/>
      </rPr>
      <t>.</t>
    </r>
  </si>
  <si>
    <t>So, according to you, exit polls and opinion polls are manipulated. However, keep in mind that no one can alter the decision made by the people of this country—the decision to re-elect Modi for a third consecutive term.</t>
  </si>
  <si>
    <t>Ravish Kumar has bath karta ha</t>
  </si>
  <si>
    <t>abki bar educated sarkar ❤ congress ❤</t>
  </si>
  <si>
    <t>BJP hi jitegi, tum kuch mat bolo.</t>
  </si>
  <si>
    <t>Bjp se harne ke baad ager iske bare me puch to isme bhi congress ko jimewar mana jayega😂😂😂😂</t>
  </si>
  <si>
    <t>Jitega india</t>
  </si>
  <si>
    <t>Rvish ji aapki scheme desh ki janta achhi tarah smjh chuki h or janta ne to jwab de diya h AB KAL AAP OR APKE AAKA BHI DEKH LENGE</t>
  </si>
  <si>
    <t>I'm not the BJP supporter but I think exit poll is closed to reality</t>
  </si>
  <si>
    <r>
      <rPr>
        <sz val="11"/>
        <color rgb="FF000000"/>
        <rFont val="Calibri"/>
      </rPr>
      <t>Bina result ke cutt off batana.</t>
    </r>
    <r>
      <rPr>
        <sz val="11"/>
        <color rgb="FF000000"/>
        <rFont val="Linux Libertine G"/>
      </rPr>
      <t>। 😂😂</t>
    </r>
  </si>
  <si>
    <t>hahahahaha🤣🤣🤣🤣🤣 we can see the disappointment in Loser anti BJP Ravish ji face, eat that MF ers,</t>
  </si>
  <si>
    <t>Chori hoga😂😂😂</t>
  </si>
  <si>
    <t>जो आदमी केजरीवाल जी के पीछे बैठा है वो भी यकीन नही कर पा रहा है कि एग्जिट पोल फर्जी है 😂😂😂😂😂😂</t>
  </si>
  <si>
    <t>Rubbish, go into the corner and cry some more.</t>
  </si>
  <si>
    <t>is samay scche aur acche insano ki bakat nahi hai dhurt insaan logo ki pasandhai</t>
  </si>
  <si>
    <r>
      <rPr>
        <sz val="11"/>
        <color rgb="FF000000"/>
        <rFont val="Linux Libertine G"/>
      </rPr>
      <t xml:space="preserve">मोदी काल में  मोदी द्वारा हमेशा </t>
    </r>
    <r>
      <rPr>
        <sz val="11"/>
        <color rgb="FF000000"/>
        <rFont val="Calibri"/>
      </rPr>
      <t xml:space="preserve">exit poll </t>
    </r>
    <r>
      <rPr>
        <sz val="11"/>
        <color rgb="FF000000"/>
        <rFont val="Linux Libertine G"/>
      </rPr>
      <t>इसी तरह हमेशा किये जाते हैं</t>
    </r>
    <r>
      <rPr>
        <sz val="11"/>
        <color rgb="FF000000"/>
        <rFont val="Calibri"/>
      </rPr>
      <t xml:space="preserve">, </t>
    </r>
    <r>
      <rPr>
        <sz val="11"/>
        <color rgb="FF000000"/>
        <rFont val="Linux Libertine G"/>
      </rPr>
      <t>मोदी जैसे महा बेईमान आदमी से सत्यता की यां ईमान दारी की क्या उम्मीद कर सकते हैं</t>
    </r>
    <r>
      <rPr>
        <sz val="11"/>
        <color rgb="FF000000"/>
        <rFont val="Calibri"/>
      </rPr>
      <t>.</t>
    </r>
  </si>
  <si>
    <t>Khabish kumar</t>
  </si>
  <si>
    <t>गोदी मीडिया केवल मुंह मिठ्ठू बनी रहे जनता सब को नानी याद दिला देगी</t>
  </si>
  <si>
    <r>
      <rPr>
        <sz val="11"/>
        <color rgb="FF000000"/>
        <rFont val="Calibri"/>
      </rPr>
      <t xml:space="preserve">3:10 </t>
    </r>
    <r>
      <rPr>
        <sz val="11"/>
        <color rgb="FF000000"/>
        <rFont val="Linux Libertine G"/>
      </rPr>
      <t>कमाल कर गए केजरीवाल जी तो 
मतलब कुछ भी</t>
    </r>
  </si>
  <si>
    <t>subjects listen both /ruling /apposite say independent covered 75 years Best form of government check snd balance - goal of democracy is welfare state which we still could not reach -intellectuals in both in ruling -or apposite honestly deliver up lift of poor -class provide education basic and health care safety of old age Dr.Ambedkar gave Best constitution -in politics honest intellectuals to be join and education to all citizen possible is fundamental feature success of democracy political parties should not include corrupt rapist dis honesty persons to ensure welfare of society still it is not seen is irony</t>
  </si>
  <si>
    <t>Kitna bhi rolo Kal result ayega tab pta chl hi jaayega</t>
  </si>
  <si>
    <t>desh me har jagah kichad faila diya fir kahenge 
dekho kamal; khil raha hai !</t>
  </si>
  <si>
    <t>❤🎉</t>
  </si>
  <si>
    <t>Hr zila m contring wale din india ghatbandhan  k 10 hazar karyekarta ka ho a aniwarye h</t>
  </si>
  <si>
    <t>4 june ko yahi tewar nahi rahenge aapke , 5 saal ke liye fursat raveesh , jao jakar kejruwal ki godi me jakar rahul ke hath se khana khao , abki baar 400 par,</t>
  </si>
  <si>
    <t>Godi media batao</t>
  </si>
  <si>
    <t>One of the honest anker</t>
  </si>
  <si>
    <t>Ravish ji Aapne le li 😂BJp ki  pure tarah , proud of u ❤️ Rajivsh ji</t>
  </si>
  <si>
    <t>Khabish tu to Papu bhi nahi he yar  dubble papapu he</t>
  </si>
  <si>
    <t>see u on 4th June Raja ravish</t>
  </si>
  <si>
    <r>
      <rPr>
        <sz val="11"/>
        <color rgb="FF000000"/>
        <rFont val="Linux Libertine G"/>
      </rPr>
      <t xml:space="preserve">गोदी मीडिया इस बार दिमाग वाला कम किया है एक्जिट पोल में इंडिया गयबंधन जीत जाता </t>
    </r>
    <r>
      <rPr>
        <sz val="11"/>
        <color rgb="FF000000"/>
        <rFont val="Calibri"/>
      </rPr>
      <t xml:space="preserve">evm </t>
    </r>
    <r>
      <rPr>
        <sz val="11"/>
        <color rgb="FF000000"/>
        <rFont val="Linux Libertine G"/>
      </rPr>
      <t xml:space="preserve">में गड़बड़ी हो सकती थी रुरल इंडिया मे भारत देश बसता हैं </t>
    </r>
    <r>
      <rPr>
        <sz val="11"/>
        <color rgb="FF000000"/>
        <rFont val="Calibri"/>
      </rPr>
      <t xml:space="preserve">exit </t>
    </r>
    <r>
      <rPr>
        <sz val="11"/>
        <color rgb="FF000000"/>
        <rFont val="Linux Libertine G"/>
      </rPr>
      <t>पोल इसी लिये फेल हो सकते हैं किसान का नुकसान किया है इस्लीये भाजप को जाना ही होगा।</t>
    </r>
  </si>
  <si>
    <r>
      <rPr>
        <sz val="11"/>
        <color rgb="FF000000"/>
        <rFont val="Linux Libertine G"/>
      </rPr>
      <t>इसकी वीडियो देखकर ज्यादा एक्सीटेड मत होना । ये।  चू</t>
    </r>
    <r>
      <rPr>
        <sz val="11"/>
        <color rgb="FF000000"/>
        <rFont val="Calibri"/>
      </rPr>
      <t>......</t>
    </r>
    <r>
      <rPr>
        <sz val="11"/>
        <color rgb="FF000000"/>
        <rFont val="Linux Libertine G"/>
      </rPr>
      <t>या  बना रहा है ।</t>
    </r>
  </si>
  <si>
    <t>Rona suru hogaya 😂😂 har man ne k lia tayar nahi he</t>
  </si>
  <si>
    <t>Ravish ji khud aap jab NDTV me they tab to aap exit poll khud dikhatey they..
Aaj kyun yeah sab..??
Aap bhi sayad oposition jaisa bokhlaya huey ho..
Not expecting from such a biased news channel like you..</t>
  </si>
  <si>
    <t>Only Congress  zindabad</t>
  </si>
  <si>
    <t>Keep crying suckers 😂😂😂😂😂😂.</t>
  </si>
  <si>
    <t>Ye sab stock market ko influence krne ka ek tarika lgta h 💁</t>
  </si>
  <si>
    <t>Fail ho gya</t>
  </si>
  <si>
    <t>NDA ...340</t>
  </si>
  <si>
    <t>Ravish Kumar papa haar gye tumhare 4 June bjp grand entry ❤</t>
  </si>
  <si>
    <t>आप को सलाम करते हैं जी आप सदा सच कहते हैं</t>
  </si>
  <si>
    <t>Rona suru vopaksh hi  farzi hai</t>
  </si>
  <si>
    <t>Ambani's and Adani Bharat me kitna rojgaar criyet kar pa rahe hai please ripot kare, please inform kare sir.</t>
  </si>
  <si>
    <r>
      <rPr>
        <sz val="11"/>
        <color rgb="FF000000"/>
        <rFont val="Calibri"/>
      </rPr>
      <t xml:space="preserve">Kal </t>
    </r>
    <r>
      <rPr>
        <sz val="11"/>
        <color rgb="FF000000"/>
        <rFont val="Linux Libertine G"/>
      </rPr>
      <t xml:space="preserve">को </t>
    </r>
    <r>
      <rPr>
        <sz val="11"/>
        <color rgb="FF000000"/>
        <rFont val="Calibri"/>
      </rPr>
      <t xml:space="preserve">rahul poll </t>
    </r>
    <r>
      <rPr>
        <sz val="11"/>
        <color rgb="FF000000"/>
        <rFont val="Linux Libertine G"/>
      </rPr>
      <t>खुलेगा</t>
    </r>
  </si>
  <si>
    <t>Why can't I translate the hindi comments in English?? I don't understand hindi</t>
  </si>
  <si>
    <t>Modi Modi Modi Modi Modi Modi Modi Modi</t>
  </si>
  <si>
    <r>
      <rPr>
        <sz val="11"/>
        <color rgb="FF000000"/>
        <rFont val="Linux Libertine G"/>
      </rPr>
      <t xml:space="preserve">कौन कौन मोदी से तंग आ गाया है ओ लोग लाइक करे और </t>
    </r>
    <r>
      <rPr>
        <sz val="11"/>
        <color rgb="FF000000"/>
        <rFont val="Calibri"/>
      </rPr>
      <t xml:space="preserve">subscribe </t>
    </r>
    <r>
      <rPr>
        <sz val="11"/>
        <color rgb="FF000000"/>
        <rFont val="Linux Libertine G"/>
      </rPr>
      <t>करे</t>
    </r>
  </si>
  <si>
    <t>Sarkar kisi ki bhi aaye par yaad rahe elections 5 saal baad hee ho......90s ke time ki tra na ho</t>
  </si>
  <si>
    <t>chanakya one said ke jab ek aadmi ke khilaf saare ikathey ho jaye to samajh lena ke woh banda imandaar hai......</t>
  </si>
  <si>
    <t>Here Confirmation Bias and Availability bias are at work... 
If anybody is interested in studying these biases, he/ she can read the book, 'The Art of Thinking Clearly' by Robert Dobelli...</t>
  </si>
  <si>
    <t>India alliance ab tum EVM heck karvadoge</t>
  </si>
  <si>
    <t>Bohot badiya.. Mind Divert karte ho..</t>
  </si>
  <si>
    <t>Aisa press conference sb party kare aur kud ko 200+ set show kar da ..... kahi aapne dahi khati bolta hai kya</t>
  </si>
  <si>
    <t>Makkar reporter</t>
  </si>
  <si>
    <t>Burnol festival coming</t>
  </si>
  <si>
    <t>4 tarik ke baad ravish kumar ka bolti band ho jaega</t>
  </si>
  <si>
    <t>422 seat aa sakti hai 😂</t>
  </si>
  <si>
    <t>Phale toh iss khujliwal ko jail bhejo wapis</t>
  </si>
  <si>
    <t>dalli media fanding media rabi dalal</t>
  </si>
  <si>
    <t>Are thoda wait kr lijiye ravish (Rahul Gandhi media) ..... phir aap hi post karoge ... why congres lost 2024  election</t>
  </si>
  <si>
    <r>
      <rPr>
        <sz val="11"/>
        <color rgb="FF000000"/>
        <rFont val="Linux Libertine G"/>
      </rPr>
      <t>देश मे एक शताब्दी प्राचीन संस्था है</t>
    </r>
    <r>
      <rPr>
        <sz val="11"/>
        <color rgb="FF000000"/>
        <rFont val="Calibri"/>
      </rPr>
      <t xml:space="preserve">, </t>
    </r>
    <r>
      <rPr>
        <sz val="11"/>
        <color rgb="FF000000"/>
        <rFont val="Linux Libertine G"/>
      </rPr>
      <t xml:space="preserve">काफी फैला हुया और सक्रिय नेटवर्क है। चुनाव मे माहिर है। नाम है आरएसएस। सोसल मिडिया मे खबर लीक हुया कि उन्होंने भाजपा को </t>
    </r>
    <r>
      <rPr>
        <sz val="11"/>
        <color rgb="FF000000"/>
        <rFont val="Calibri"/>
      </rPr>
      <t xml:space="preserve">218 </t>
    </r>
    <r>
      <rPr>
        <sz val="11"/>
        <color rgb="FF000000"/>
        <rFont val="Linux Libertine G"/>
      </rPr>
      <t>सीट देख रहे थे। फिर किसिने खंडन नहीं किया। ये बहुत ही विश्वसनीय है</t>
    </r>
  </si>
  <si>
    <t>Chalaki Vali batho se teri koi nahi fasenga</t>
  </si>
  <si>
    <t>Iske pichhe koi ice se sek do iski jal rahi hai😂😂😂😂😂</t>
  </si>
  <si>
    <t>Well it's a true explanation about exit polls.</t>
  </si>
  <si>
    <r>
      <rPr>
        <sz val="11"/>
        <color rgb="FF000000"/>
        <rFont val="Linux Libertine G"/>
      </rPr>
      <t>तू चूतिया है बे।
बातों को इधर</t>
    </r>
    <r>
      <rPr>
        <sz val="11"/>
        <color rgb="FF000000"/>
        <rFont val="Calibri"/>
      </rPr>
      <t>-</t>
    </r>
    <r>
      <rPr>
        <sz val="11"/>
        <color rgb="FF000000"/>
        <rFont val="Linux Libertine G"/>
      </rPr>
      <t>उधर घुमाकर ऐसा बोलता है कि बात का कोई सेन्स ही नहीं रह जाता है।</t>
    </r>
  </si>
  <si>
    <t>MODI poll sahi</t>
  </si>
  <si>
    <t>Bolna aata nahi aur chaley hain. PM banne 😂😂😂</t>
  </si>
  <si>
    <t>Ab tum retire ho jao chablish kumar</t>
  </si>
  <si>
    <t>Ravish ji Deemag Khaa gye aap</t>
  </si>
  <si>
    <t>यदि एग्जिट पोल सही सिद्ध हुए तो क्या आप गन्दी पत्रकारिता छोड़ दोगे</t>
  </si>
  <si>
    <t>Modi ne Jo sahi Kiya h ek ki tarif to kar de vo tere se hoga nahi</t>
  </si>
  <si>
    <t>रवीश कुमार को तहे दिल से सलाम</t>
  </si>
  <si>
    <t>#aapkapila😂</t>
  </si>
  <si>
    <r>
      <rPr>
        <sz val="11"/>
        <color rgb="FF000000"/>
        <rFont val="Linux Libertine G"/>
      </rPr>
      <t xml:space="preserve">हैरान करने वाली बात है कि जिस </t>
    </r>
    <r>
      <rPr>
        <sz val="11"/>
        <color rgb="FF000000"/>
        <rFont val="Calibri"/>
      </rPr>
      <t xml:space="preserve">Aaj Tak </t>
    </r>
    <r>
      <rPr>
        <sz val="11"/>
        <color rgb="FF000000"/>
        <rFont val="Linux Libertine G"/>
      </rPr>
      <t xml:space="preserve">जैसे </t>
    </r>
    <r>
      <rPr>
        <sz val="11"/>
        <color rgb="FF000000"/>
        <rFont val="Calibri"/>
      </rPr>
      <t xml:space="preserve">News </t>
    </r>
    <r>
      <rPr>
        <sz val="11"/>
        <color rgb="FF000000"/>
        <rFont val="Linux Libertine G"/>
      </rPr>
      <t xml:space="preserve">चैनल ने </t>
    </r>
    <r>
      <rPr>
        <sz val="11"/>
        <color rgb="FF000000"/>
        <rFont val="Calibri"/>
      </rPr>
      <t xml:space="preserve">NDA </t>
    </r>
    <r>
      <rPr>
        <sz val="11"/>
        <color rgb="FF000000"/>
        <rFont val="Linux Libertine G"/>
      </rPr>
      <t xml:space="preserve">को </t>
    </r>
    <r>
      <rPr>
        <sz val="11"/>
        <color rgb="FF000000"/>
        <rFont val="Calibri"/>
      </rPr>
      <t xml:space="preserve">EXIT POLL </t>
    </r>
    <r>
      <rPr>
        <sz val="11"/>
        <color rgb="FF000000"/>
        <rFont val="Linux Libertine G"/>
      </rPr>
      <t xml:space="preserve">में </t>
    </r>
    <r>
      <rPr>
        <sz val="11"/>
        <color rgb="FF000000"/>
        <rFont val="Calibri"/>
      </rPr>
      <t xml:space="preserve">400+ </t>
    </r>
    <r>
      <rPr>
        <sz val="11"/>
        <color rgb="FF000000"/>
        <rFont val="Linux Libertine G"/>
      </rPr>
      <t xml:space="preserve">दिखाया है उन्होंने किस प्रकार का </t>
    </r>
    <r>
      <rPr>
        <sz val="11"/>
        <color rgb="FF000000"/>
        <rFont val="Calibri"/>
      </rPr>
      <t xml:space="preserve">servey </t>
    </r>
    <r>
      <rPr>
        <sz val="11"/>
        <color rgb="FF000000"/>
        <rFont val="Linux Libertine G"/>
      </rPr>
      <t xml:space="preserve">किया होगा समझ नही आता है।
गौरतलब है की </t>
    </r>
    <r>
      <rPr>
        <sz val="11"/>
        <color rgb="FF000000"/>
        <rFont val="Calibri"/>
      </rPr>
      <t xml:space="preserve">Aaj TAK </t>
    </r>
    <r>
      <rPr>
        <sz val="11"/>
        <color rgb="FF000000"/>
        <rFont val="Linux Libertine G"/>
      </rPr>
      <t xml:space="preserve">न्यूज चैनल के </t>
    </r>
    <r>
      <rPr>
        <sz val="11"/>
        <color rgb="FF000000"/>
        <rFont val="Calibri"/>
      </rPr>
      <t xml:space="preserve">64M </t>
    </r>
    <r>
      <rPr>
        <sz val="11"/>
        <color rgb="FF000000"/>
        <rFont val="Linux Libertine G"/>
      </rPr>
      <t xml:space="preserve">मिलियन से अधिक </t>
    </r>
    <r>
      <rPr>
        <sz val="11"/>
        <color rgb="FF000000"/>
        <rFont val="Calibri"/>
      </rPr>
      <t xml:space="preserve">sabscriber </t>
    </r>
    <r>
      <rPr>
        <sz val="11"/>
        <color rgb="FF000000"/>
        <rFont val="Linux Libertine G"/>
      </rPr>
      <t xml:space="preserve">है। आप देखेंगे कि इनके पिछले हजारों </t>
    </r>
    <r>
      <rPr>
        <sz val="11"/>
        <color rgb="FF000000"/>
        <rFont val="Calibri"/>
      </rPr>
      <t xml:space="preserve">vedios </t>
    </r>
    <r>
      <rPr>
        <sz val="11"/>
        <color rgb="FF000000"/>
        <rFont val="Linux Libertine G"/>
      </rPr>
      <t xml:space="preserve">पर </t>
    </r>
    <r>
      <rPr>
        <sz val="11"/>
        <color rgb="FF000000"/>
        <rFont val="Calibri"/>
      </rPr>
      <t xml:space="preserve">1 M  </t>
    </r>
    <r>
      <rPr>
        <sz val="11"/>
        <color rgb="FF000000"/>
        <rFont val="Linux Libertine G"/>
      </rPr>
      <t xml:space="preserve">मिलियन से भी कम </t>
    </r>
    <r>
      <rPr>
        <sz val="11"/>
        <color rgb="FF000000"/>
        <rFont val="Calibri"/>
      </rPr>
      <t xml:space="preserve">views </t>
    </r>
    <r>
      <rPr>
        <sz val="11"/>
        <color rgb="FF000000"/>
        <rFont val="Linux Libertine G"/>
      </rPr>
      <t xml:space="preserve">है। 
आप समझ सकते है कि ये </t>
    </r>
    <r>
      <rPr>
        <sz val="11"/>
        <color rgb="FF000000"/>
        <rFont val="Calibri"/>
      </rPr>
      <t xml:space="preserve">exit poll </t>
    </r>
    <r>
      <rPr>
        <sz val="11"/>
        <color rgb="FF000000"/>
        <rFont val="Linux Libertine G"/>
      </rPr>
      <t>कैसे तैयार किया होगा।🤔</t>
    </r>
  </si>
  <si>
    <t>Where is 19 lakh EVM machine which has been theft from the election comission's custody?  Were there any proper investigation and report.</t>
  </si>
  <si>
    <t>Kb marega</t>
  </si>
  <si>
    <t>कब तक झूठ बोल ते रहोगे
गोदी मिडिया नहीं है
आप चाटूकार है</t>
  </si>
  <si>
    <t>Congress ki soch hi congress ki har ka karan h</t>
  </si>
  <si>
    <t>bhakton ka baap ravish kumar😊</t>
  </si>
  <si>
    <t>Kal rone ke liye Taiyaar rahiye sahab.😂😂😂😂</t>
  </si>
  <si>
    <t>Ketna.paissa.mela.hai</t>
  </si>
  <si>
    <t>Ek sath sb glt nhi hoga bhai😂</t>
  </si>
  <si>
    <t>🙏👍👌</t>
  </si>
  <si>
    <t>2+2 aap karo , main karu , apka padosi kare , Africa mein kare , Europe mein karein answer 4 hi ata hai isliye sabke results aas pass hai</t>
  </si>
  <si>
    <t>Sidhu Moose Wala's 295 song Viewed in YouTube👇👇👇
59 Millions ❌
593 Millions ✅</t>
  </si>
  <si>
    <t>Pakistan me yahan se bhi jyada support h tumhara</t>
  </si>
  <si>
    <t>ye sab chor hai
Congress sab</t>
  </si>
  <si>
    <t>Congress ke chamche</t>
  </si>
  <si>
    <t>Katna.pagal.bankar.trp.melaga</t>
  </si>
  <si>
    <r>
      <rPr>
        <sz val="11"/>
        <color rgb="FF000000"/>
        <rFont val="Linux Libertine G"/>
      </rPr>
      <t>राहुल</t>
    </r>
    <r>
      <rPr>
        <sz val="11"/>
        <color rgb="FF000000"/>
        <rFont val="Calibri"/>
      </rPr>
      <t xml:space="preserve">@ </t>
    </r>
    <r>
      <rPr>
        <sz val="11"/>
        <color rgb="FF000000"/>
        <rFont val="Linux Libertine G"/>
      </rPr>
      <t>पप्पू के इन्ही बवास मुद्दों के कारण ही कांग्रेस का ऐसा हाल है।</t>
    </r>
  </si>
  <si>
    <t>4 june ko gathbandhan ka safaya</t>
  </si>
  <si>
    <t>MODI media Modi pol</t>
  </si>
  <si>
    <t>Sale Congress ke pille</t>
  </si>
  <si>
    <t>Aaiga to modi hi</t>
  </si>
  <si>
    <t>Stock markets</t>
  </si>
  <si>
    <t>aap chahe jisko bhi vote de Jitega wahi jiske pass paisa hai
paisa is above evrything</t>
  </si>
  <si>
    <t>Bike hue reporter tujhe sirf bjp ke khilaaf bolna h</t>
  </si>
  <si>
    <t>Isiliye tv samaachar nahi sunta hai public</t>
  </si>
  <si>
    <r>
      <rPr>
        <sz val="11"/>
        <color rgb="FF000000"/>
        <rFont val="Linux Libertine G"/>
      </rPr>
      <t>रवीश जी पीछे का बैकग्राउंड चेंज करे</t>
    </r>
    <r>
      <rPr>
        <sz val="11"/>
        <color rgb="FF000000"/>
        <rFont val="Calibri"/>
      </rPr>
      <t xml:space="preserve">! </t>
    </r>
    <r>
      <rPr>
        <sz val="11"/>
        <color rgb="FF000000"/>
        <rFont val="Linux Libertine G"/>
      </rPr>
      <t>आँखों को चुभ रहा है और डिस्ट्रैक्शन पैदा कर रहा ही।</t>
    </r>
  </si>
  <si>
    <t>Congresh😂😂😂😂❤</t>
  </si>
  <si>
    <t>महाश्य आप ज्यादा पढ़ लिये है इतना पढ़ना खतरनाक है । सर्वोच्च न्यायालय के जजो से भी आप ज्यादा पढ़े है कि ना प्रभु</t>
  </si>
  <si>
    <t>What step would opposition party going to take if the the BJP party did unfear means in EVM and vvpads</t>
  </si>
  <si>
    <t>Yes sir ji</t>
  </si>
  <si>
    <t>ऐसे कितने लोग है जिन्हे लगता है कि एग्जिट पोल से रवीश को मिर्ची लगी है 🤣🤣</t>
  </si>
  <si>
    <t>Par jhuta exit poll bnakr BJP ko kya fayda hoga</t>
  </si>
  <si>
    <r>
      <rPr>
        <sz val="11"/>
        <color rgb="FF000000"/>
        <rFont val="Linux Libertine G"/>
      </rPr>
      <t>अगर जनता ठान ले तो बलात्कारियों और भ्रष्टाचारियों को सब से ज्यादा सुरक्षा देने वाली पार्टी</t>
    </r>
    <r>
      <rPr>
        <sz val="11"/>
        <color rgb="FF000000"/>
        <rFont val="Calibri"/>
      </rPr>
      <t xml:space="preserve">,
 400 </t>
    </r>
    <r>
      <rPr>
        <sz val="11"/>
        <color rgb="FF000000"/>
        <rFont val="Linux Libertine G"/>
      </rPr>
      <t>क्या</t>
    </r>
    <r>
      <rPr>
        <sz val="11"/>
        <color rgb="FF000000"/>
        <rFont val="Calibri"/>
      </rPr>
      <t xml:space="preserve">, 100 </t>
    </r>
    <r>
      <rPr>
        <sz val="11"/>
        <color rgb="FF000000"/>
        <rFont val="Linux Libertine G"/>
      </rPr>
      <t>भी पार नही कर सकती।</t>
    </r>
  </si>
  <si>
    <t>Kya MC dallle Teri 04 din ki zindagi bachi hai sale sudhar ja</t>
  </si>
  <si>
    <t>फिर एक बार गुजराती जल्लादों और उनके दल्लों की सरकार</t>
  </si>
  <si>
    <t>295 seats ka servey kis agency se kerwaya hai</t>
  </si>
  <si>
    <t>Congress🎉🎉🎉🎉🎉</t>
  </si>
  <si>
    <t>तुम्हारी दुकान खूब चल रहे हैं अच्छी बात है देश विरोधियों से खूब लुटो बुड़बक बनाकर</t>
  </si>
  <si>
    <t>Jai hind</t>
  </si>
  <si>
    <t>Sir would like to see u tomorrow...stay tune</t>
  </si>
  <si>
    <t>रोना धोना स्टार्ट कर दिए ईवीएम का</t>
  </si>
  <si>
    <t>Modi is the best</t>
  </si>
  <si>
    <t>Yeh Godi media ka Pol hai</t>
  </si>
  <si>
    <t>Rabish.congreese.agent.agent.</t>
  </si>
  <si>
    <t>when Congress win nobody say EVM tampering</t>
  </si>
  <si>
    <t>Exit pool se mahol banaya ja raha hai ki jo 1crore 50 lakh farji vote dalke vote percentage badaya gaya chunav ayog dwara
Jab ghotala karke chunav jete to koi ye na exit poll ke mahol se sawalo ki gambhirta kam kar ske
Baki ho sakta hai  jeet waise bhi wahi raha jo jo biological nahi hai par ghotale se jeet ka antar baday aur jaha kuch hajar vote se har hai waha jeta jayega</t>
  </si>
  <si>
    <t>Modi ji ne kya ksbhi Shiksha ki baat ki kabhi kishan ki baat ki nhi ki🙏🙏🙏</t>
  </si>
  <si>
    <t>Ab to tum yahi bolo g😂sach kya h tum bhi jante ho..🤣😂🤣😅🤣😂</t>
  </si>
  <si>
    <t>गठबन्धन जीतता है तो इ वी एम विल्कुल ठीक ठाक।जब कान्ग्रेस  सत्तासीन थी तब इ वी एम मशीन ठीक थै ।</t>
  </si>
  <si>
    <t>Sach kaha sir choti choti baaton ke liye ladna pad raha hai.. and ye mentally target karna hai</t>
  </si>
  <si>
    <t>Tu beti chud media hai tumhare jese media khud ka maa ko chudte ho</t>
  </si>
  <si>
    <t>4jun ko aapka hisab hoga</t>
  </si>
  <si>
    <t>Wo too sabha ki bheed hi bata Rahi thi ki Koon Jeet raha hai</t>
  </si>
  <si>
    <t>Ager bjp Jeet gyi to</t>
  </si>
  <si>
    <t>Kitni bhi dam lga lo- Ayega to modi hi</t>
  </si>
  <si>
    <r>
      <rPr>
        <sz val="11"/>
        <color rgb="FF000000"/>
        <rFont val="Linux Libertine G"/>
      </rPr>
      <t xml:space="preserve">तेरे हिसाब से </t>
    </r>
    <r>
      <rPr>
        <sz val="11"/>
        <color rgb="FF000000"/>
        <rFont val="Calibri"/>
      </rPr>
      <t xml:space="preserve">60 </t>
    </r>
    <r>
      <rPr>
        <sz val="11"/>
        <color rgb="FF000000"/>
        <rFont val="Linux Libertine G"/>
      </rPr>
      <t>साल का युवा नेता है</t>
    </r>
  </si>
  <si>
    <t>Bhai tu bhai 2 kaudi ka insan lagta hai bhasad wale etna bada ho gya aur jhut bol rha hai harami</t>
  </si>
  <si>
    <t>Kal kya hoga</t>
  </si>
  <si>
    <t>रविश कुमार सर जी ये देश के मिडिया में ताकात नहीं है ये देश का मीडिया गूलाम हों गया है ये मिडिया पैसा खाने के बाद ताकत नहीं ये शर मीद है में देश का मीडिया दलाल है मिडिया दलाल मिडिया मुर्दाबाद मुर्दाबाद मुर्दाबाद मुर्दाबाद मुर्दाबाद मुर्दाबाद मुर्दाबाद</t>
  </si>
  <si>
    <r>
      <rPr>
        <sz val="11"/>
        <color rgb="FF000000"/>
        <rFont val="Linux Libertine G"/>
      </rPr>
      <t>पप्पू और खान मार्केट गैंग की गोद में बैठे लिब्रांडू कुमार</t>
    </r>
    <r>
      <rPr>
        <sz val="11"/>
        <color rgb="FF000000"/>
        <rFont val="Calibri"/>
      </rPr>
      <t xml:space="preserve">, 4 </t>
    </r>
    <r>
      <rPr>
        <sz val="11"/>
        <color rgb="FF000000"/>
        <rFont val="Linux Libertine G"/>
      </rPr>
      <t xml:space="preserve">जून को ईवीएम के माथे ठीकरा फोड़ने का स्क्रिप्ट तैयार किए हो </t>
    </r>
    <r>
      <rPr>
        <sz val="11"/>
        <color rgb="FF000000"/>
        <rFont val="Calibri"/>
      </rPr>
      <t xml:space="preserve">? </t>
    </r>
    <r>
      <rPr>
        <sz val="11"/>
        <color rgb="FF000000"/>
        <rFont val="Linux Libertine G"/>
      </rPr>
      <t>अगर नहीं</t>
    </r>
    <r>
      <rPr>
        <sz val="11"/>
        <color rgb="FF000000"/>
        <rFont val="Calibri"/>
      </rPr>
      <t>,</t>
    </r>
    <r>
      <rPr>
        <sz val="11"/>
        <color rgb="FF000000"/>
        <rFont val="Linux Libertine G"/>
      </rPr>
      <t xml:space="preserve">तो तैयार कर लो। कल दिन के </t>
    </r>
    <r>
      <rPr>
        <sz val="11"/>
        <color rgb="FF000000"/>
        <rFont val="Calibri"/>
      </rPr>
      <t xml:space="preserve">2 </t>
    </r>
    <r>
      <rPr>
        <sz val="11"/>
        <color rgb="FF000000"/>
        <rFont val="Linux Libertine G"/>
      </rPr>
      <t>बजे तुमसे पूछूंगा</t>
    </r>
    <r>
      <rPr>
        <sz val="11"/>
        <color rgb="FF000000"/>
        <rFont val="Calibri"/>
      </rPr>
      <t>,</t>
    </r>
    <r>
      <rPr>
        <sz val="11"/>
        <color rgb="FF000000"/>
        <rFont val="Linux Libertine G"/>
      </rPr>
      <t xml:space="preserve">इतना जूता चाटने के बाद तुमको क्या मिला </t>
    </r>
    <r>
      <rPr>
        <sz val="11"/>
        <color rgb="FF000000"/>
        <rFont val="Calibri"/>
      </rPr>
      <t>?</t>
    </r>
  </si>
  <si>
    <t>Dbaw to hai</t>
  </si>
  <si>
    <t>Kerala se BJP ko ek bhi seat nahi milne ka yaha nafrati chintu ki mithai nahi bategi yaha ki public samajdar hai</t>
  </si>
  <si>
    <t>achhi kahani bana leteho</t>
  </si>
  <si>
    <r>
      <rPr>
        <sz val="11"/>
        <color rgb="FF000000"/>
        <rFont val="Linux Libertine G"/>
      </rPr>
      <t>इविएम</t>
    </r>
    <r>
      <rPr>
        <sz val="11"/>
        <color rgb="FF000000"/>
        <rFont val="Calibri"/>
      </rPr>
      <t xml:space="preserve">. </t>
    </r>
    <r>
      <rPr>
        <sz val="11"/>
        <color rgb="FF000000"/>
        <rFont val="Linux Libertine G"/>
      </rPr>
      <t xml:space="preserve">चुनाव आयोग केनापाक इरादेके अनुसार चलता है।चुनाव आयोग निश्पछ नही दिखता </t>
    </r>
    <r>
      <rPr>
        <sz val="11"/>
        <color rgb="FF000000"/>
        <rFont val="Calibri"/>
      </rPr>
      <t>.</t>
    </r>
    <r>
      <rPr>
        <sz val="11"/>
        <color rgb="FF000000"/>
        <rFont val="Linux Libertine G"/>
      </rPr>
      <t xml:space="preserve">देशदोह का अपराध जांच वाद कायम किया जाना चाहिये </t>
    </r>
    <r>
      <rPr>
        <sz val="11"/>
        <color rgb="FF000000"/>
        <rFont val="Calibri"/>
      </rPr>
      <t xml:space="preserve">.
</t>
    </r>
    <r>
      <rPr>
        <sz val="11"/>
        <color rgb="FF000000"/>
        <rFont val="Linux Libertine G"/>
      </rPr>
      <t>संवविधान</t>
    </r>
    <r>
      <rPr>
        <sz val="11"/>
        <color rgb="FF000000"/>
        <rFont val="Calibri"/>
      </rPr>
      <t>.</t>
    </r>
    <r>
      <rPr>
        <sz val="11"/>
        <color rgb="FF000000"/>
        <rFont val="Linux Libertine G"/>
      </rPr>
      <t>लोकतंत्र तभी बच सकेगा</t>
    </r>
    <r>
      <rPr>
        <sz val="11"/>
        <color rgb="FF000000"/>
        <rFont val="Calibri"/>
      </rPr>
      <t>.</t>
    </r>
  </si>
  <si>
    <t>Ka re pagla</t>
  </si>
  <si>
    <t>Very  very nice &amp;true video &amp;beautiful presentation BY Mr.RAVISH KUMAR SAHAB❤❤❤❤❤❤❤❤❤❤❤❤❤❤❤❤❤❤❤❤❤❤❤❤❤❤❤❤❤❤❤❤❤❤❤❤❤</t>
  </si>
  <si>
    <t>Aap kya bhagwaan hai</t>
  </si>
  <si>
    <t>Chamacha patrakar.  Papu aur chamcha patrakar milke sidhu muselwal ki gana Gaye.</t>
  </si>
  <si>
    <t>2 saal ho gaye sir ke channel ko congratulations sir ❤🎉🎉🎉🎉🎉🎉🎉🎉🎉🎉🎉🎉🎉</t>
  </si>
  <si>
    <t>GOOD.NEWS❤❤❤❤❤</t>
  </si>
  <si>
    <t>Kal lag jayega pata</t>
  </si>
  <si>
    <t>Yes ye modi media poll h .</t>
  </si>
  <si>
    <t>EXIT POIL PAR BILKUL VISVAS NAHI  H     ISBAR HAREHUIY KO  DM  DUORA JITANA KHUD KO AFAT ME DALNA H</t>
  </si>
  <si>
    <t>Dekho bey Ravish Tum... Agar Magar ki baat naa kar...Agar tumhare chacha ko muchey naa ho toh tum ussie chachi bol do gye kaa...Tumko Rest ki zarurat hai</t>
  </si>
  <si>
    <t>Tum aak bar bathaw nupor sarma ne keya galot bolatha bai ak bar analysis kor ke bathae na nupor sarma ne keya galot bolatha bai ak</t>
  </si>
  <si>
    <t>Wait and watch kuch accha hi hoga.</t>
  </si>
  <si>
    <t>Report jaro  godi media ke yt channel ko tabhi sudhrenge godi media 🙏🙏🙏🙏</t>
  </si>
  <si>
    <t>🇮🇳❤️ कृपया ध्यान दें 
हो सकता है इस बार काउंटिंग रूम में टीवी चल रहे हो जिसमें गोदी मीडिया 🇮🇳❤️🙏यह झूठा शोर मचा मचा कर कैंडिडेट और काउंटिंग एजेंट का हौसला खत्म करें कि की जो एनडीए है वह बहुत बहुमत से जीत रहा है🇮🇳❤️🙏</t>
  </si>
  <si>
    <r>
      <rPr>
        <sz val="11"/>
        <color rgb="FF000000"/>
        <rFont val="Linux Libertine G"/>
      </rPr>
      <t xml:space="preserve">आप भी चीप जाएंगे राहुल भैया के साथ </t>
    </r>
    <r>
      <rPr>
        <sz val="11"/>
        <color rgb="FF000000"/>
        <rFont val="Calibri"/>
      </rPr>
      <t xml:space="preserve">4 </t>
    </r>
    <r>
      <rPr>
        <sz val="11"/>
        <color rgb="FF000000"/>
        <rFont val="Linux Libertine G"/>
      </rPr>
      <t>जून को</t>
    </r>
  </si>
  <si>
    <t>Chanyaka has done exit poll for tv 24 whose owner is mr rajiv an ex congress minister.</t>
  </si>
  <si>
    <t>India alliance  ko 300+ seat milne ja rahi hai</t>
  </si>
  <si>
    <t>धरम योग्य सब अंधे भक्त हैं और अंधे भक्त एक ही तरफ काम करते हैं इसमें नया क्या है</t>
  </si>
  <si>
    <t>Tum aak bar bathaw nupor sarma ne keya galot bolatha bai ak bar analysis kor ke nahi kar shaktha he tum 4 nimo pat ne se dowt be ethna nahe patenge tumara ETNA patenge</t>
  </si>
  <si>
    <t>BJP ke sabhi gundo ko kadi se kadi saja milni chahiye</t>
  </si>
  <si>
    <t>45 saal ka yuva neta😂😂😂phir to tm bhi yuva patrkar ho chacha</t>
  </si>
  <si>
    <t>Khabis kumar  khvabi pulav khub khao</t>
  </si>
  <si>
    <t>Inc.pm</t>
  </si>
  <si>
    <t>फिर से वही रोना रोना रोना शुरू कर दिया क्या हालत है तुम लोगों की</t>
  </si>
  <si>
    <t>19:25, "mera maksad aap me ummid jagana nahi hai ar na ye kahna hai ki 4 jun ko kuchh alag hoga". Ravish jee aap to swayam bhi is exit poll ka support kar rahe hain ar man rahe hain ki BJP is coming back in a stronger position. Fir aap ham viewers ko kyu bargala rahe hain ar jhhutha prachar kar rhe hain. nispaksh patrakarita kariye nahi to aap me ar dusro me koi bhed nahi reh jayega. Anjum jee k videos dekhiye ar unke patrakarita ka level dekhiye. Sahi patrakarita use kahte hain. Sahi ko sahi ar galat ko galat kahne ki kshamta hai unme. Is prachand garmi me bhi Ground reporting ki hai unhone. Anjum jee tark ke aadhar pe hi apne vichar rakhte hain chahe unhe koi kuchh bhi kahe</t>
  </si>
  <si>
    <t>Abhi to bass exit poll aaei h ,exit poll galat ho sakta h Levin Ravish kumar aka (Duggal murg musallam) 4 June ko EVM me fault mat  bta dena or ELECTION COMMISSION KO BIKAU MAT BOLNA 🤨🤨</t>
  </si>
  <si>
    <r>
      <rPr>
        <sz val="11"/>
        <color rgb="FF000000"/>
        <rFont val="Linux Libertine G"/>
      </rPr>
      <t>डर का माहौल तो है रे</t>
    </r>
    <r>
      <rPr>
        <sz val="11"/>
        <color rgb="FF000000"/>
        <rFont val="Calibri"/>
      </rPr>
      <t>^</t>
    </r>
    <r>
      <rPr>
        <sz val="11"/>
        <color rgb="FF000000"/>
        <rFont val="Linux Libertine G"/>
      </rPr>
      <t>बी</t>
    </r>
    <r>
      <rPr>
        <sz val="11"/>
        <color rgb="FF000000"/>
        <rFont val="Calibri"/>
      </rPr>
      <t>^</t>
    </r>
    <r>
      <rPr>
        <sz val="11"/>
        <color rgb="FF000000"/>
        <rFont val="Linux Libertine G"/>
      </rPr>
      <t>ज</t>
    </r>
    <r>
      <rPr>
        <sz val="11"/>
        <color rgb="FF000000"/>
        <rFont val="Calibri"/>
      </rPr>
      <t>^</t>
    </r>
    <r>
      <rPr>
        <sz val="11"/>
        <color rgb="FF000000"/>
        <rFont val="Linux Libertine G"/>
      </rPr>
      <t>जी 
गान फटी हुई दिख रही है कुछ लोगों की ।</t>
    </r>
  </si>
  <si>
    <t>Haar nahi manni hame dash ko bacha na hai hame ❤️</t>
  </si>
  <si>
    <r>
      <rPr>
        <sz val="11"/>
        <color rgb="FF000000"/>
        <rFont val="Linux Libertine G"/>
      </rPr>
      <t>बीजेपी वाले एक्जिट पोल से पहले बौखलाए हुए हैं</t>
    </r>
    <r>
      <rPr>
        <sz val="11"/>
        <color rgb="FF000000"/>
        <rFont val="Calibri"/>
      </rPr>
      <t>,,,</t>
    </r>
    <r>
      <rPr>
        <sz val="11"/>
        <color rgb="FF000000"/>
        <rFont val="Linux Libertine G"/>
      </rPr>
      <t>उन्हें हारने का डर हों गया है</t>
    </r>
    <r>
      <rPr>
        <sz val="11"/>
        <color rgb="FF000000"/>
        <rFont val="Calibri"/>
      </rPr>
      <t xml:space="preserve">,,, </t>
    </r>
    <r>
      <rPr>
        <sz val="11"/>
        <color rgb="FF000000"/>
        <rFont val="Linux Libertine G"/>
      </rPr>
      <t>चुनाव अधिकारियों को डराने</t>
    </r>
    <r>
      <rPr>
        <sz val="11"/>
        <color rgb="FF000000"/>
        <rFont val="Calibri"/>
      </rPr>
      <t>-</t>
    </r>
    <r>
      <rPr>
        <sz val="11"/>
        <color rgb="FF000000"/>
        <rFont val="Linux Libertine G"/>
      </rPr>
      <t>धमकाने का क्या मतलब</t>
    </r>
    <r>
      <rPr>
        <sz val="11"/>
        <color rgb="FF000000"/>
        <rFont val="Calibri"/>
      </rPr>
      <t xml:space="preserve">,,, </t>
    </r>
    <r>
      <rPr>
        <sz val="11"/>
        <color rgb="FF000000"/>
        <rFont val="Linux Libertine G"/>
      </rPr>
      <t>ये तो सरासर नाइंसाफी है</t>
    </r>
    <r>
      <rPr>
        <sz val="11"/>
        <color rgb="FF000000"/>
        <rFont val="Calibri"/>
      </rPr>
      <t xml:space="preserve">,,, </t>
    </r>
    <r>
      <rPr>
        <sz val="11"/>
        <color rgb="FF000000"/>
        <rFont val="Linux Libertine G"/>
      </rPr>
      <t>लोकसभा चुनाव में हार की डर है</t>
    </r>
    <r>
      <rPr>
        <sz val="11"/>
        <color rgb="FF000000"/>
        <rFont val="Calibri"/>
      </rPr>
      <t xml:space="preserve">,,, </t>
    </r>
    <r>
      <rPr>
        <sz val="11"/>
        <color rgb="FF000000"/>
        <rFont val="Linux Libertine G"/>
      </rPr>
      <t>बीजेपी हटाओ देश बचाओ</t>
    </r>
    <r>
      <rPr>
        <sz val="11"/>
        <color rgb="FF000000"/>
        <rFont val="Calibri"/>
      </rPr>
      <t>,,,</t>
    </r>
    <r>
      <rPr>
        <sz val="11"/>
        <color rgb="FF000000"/>
        <rFont val="Linux Libertine G"/>
      </rPr>
      <t>बीजेपीयों के बोझ से तो देश भी दबे हुए हैं</t>
    </r>
    <r>
      <rPr>
        <sz val="11"/>
        <color rgb="FF000000"/>
        <rFont val="Calibri"/>
      </rPr>
      <t>,,</t>
    </r>
    <r>
      <rPr>
        <sz val="11"/>
        <color rgb="FF000000"/>
        <rFont val="Linux Libertine G"/>
      </rPr>
      <t>अब देश के बोझ को हल्का करना है</t>
    </r>
    <r>
      <rPr>
        <sz val="11"/>
        <color rgb="FF000000"/>
        <rFont val="Calibri"/>
      </rPr>
      <t>,,,🎉🎉🎉🎉🎉</t>
    </r>
  </si>
  <si>
    <t>India alliance 350+seet</t>
  </si>
  <si>
    <t>WhatsApp se aae honge exit poll</t>
  </si>
  <si>
    <t>Jitna v bishleshan kar lo aayega Modi hin aur tumhara rona dhona akhand chalta rahega 😁😁😁😁😁
Taras aata hai tum logo pe 😜😜😜</t>
  </si>
  <si>
    <t>Evm pr rone k liye 295 bolna sahi h😂😂</t>
  </si>
  <si>
    <t>But aa to modi hi raha hai😂
Ab evm ka rona kar lo tum log koi ni hota hai</t>
  </si>
  <si>
    <t>Toolkit received🥲</t>
  </si>
  <si>
    <t>India alliance will come to power on 4 June</t>
  </si>
  <si>
    <t>Rabies berojgar hai 10 sal se Baki sab mauj m</t>
  </si>
  <si>
    <t>Bro trying very hard to stay in denial</t>
  </si>
  <si>
    <t>Dogla ravish</t>
  </si>
  <si>
    <t>Toolkit Activated 😅👍</t>
  </si>
  <si>
    <t>Bangal me BJP ko acha vote mila h almost maine jitne logo se pucha h sb BJP ko he vote diye h let's see ky hota h</t>
  </si>
  <si>
    <t>Kutta bjaukbrha hai Matlab ser a rha hai</t>
  </si>
  <si>
    <t>2009 main bhi to exit poll galat hua tha</t>
  </si>
  <si>
    <t>Ravish kumar kai majay lanay aiya hu</t>
  </si>
  <si>
    <t>Bilkul sahi Gaya Ravishankar ji aapane yahi chal raha hai ki exit Pol ke jarie vah bimari kar sake aui Gaye</t>
  </si>
  <si>
    <t>अगर देश में चुनाव आयोग गलत करता है अजंता नहीं छोड़ेगी नई अधिकारीपूछेंगे</t>
  </si>
  <si>
    <t>Action speak larger than words, not blame games, marketing all action in media n experiencing in real is commitment made done</t>
  </si>
  <si>
    <t>Ravish kumar tum kabibi kashmir ki pandit ki bareme nahi bat kar the ho</t>
  </si>
  <si>
    <t>राहुल गांधी मीडिया</t>
  </si>
  <si>
    <t>INDIA 🎉🎉🎉🎉 Jai shree ram 🚩🚩🚩</t>
  </si>
  <si>
    <t>Chacha tm thode se hutiya ho kya sorry chamche bhi to hai😮</t>
  </si>
  <si>
    <t>Bimar ,aur mansik bimar ???
😂😂😂😂😂 
Pagala ki chinta, pappu ki chinta????
Dimag paidal ho gaya hu, is liye has raha hu 😂😂😂😂😂</t>
  </si>
  <si>
    <t>Punjab 0 bjp</t>
  </si>
  <si>
    <t>India gathbandhan se kitna Paisa liya be dalla YouTubeber😅😅😅😅😅</t>
  </si>
  <si>
    <t>गोदी मिडिया रिपोर्ट मोदी जी के लिये ही काम करते हैं दलाल मीडिया देश के लोगों को भरम फैलाया जा रहा है</t>
  </si>
  <si>
    <t>Tumhare jayese chutiyo ki vajah se aj des pichada hua hai</t>
  </si>
  <si>
    <t>4 june ko ager modi jeet jaiye to ravish ka kya hoga.....</t>
  </si>
  <si>
    <t>Aaj ki raat 3 June Desh ke Liye bahut important hai. Kal 4 June lok sabha election 2024 ka result hai. Ab 741 DM mh se 150 DM ke upar hai. Vah sach ka sath Denge jahan per jhooth ka. Agar DM Ne beimani ki to Desh mein Log  garibi aur bhookh se marenge chhote bacche aur budhe bhi honge, ine sab ki badduaaen lagengi. Jhooth ka sath dene walon ko aur onke bacche ko aisi bimari lage jiska duniya bhar mein koi ilaag na ho , ab jago DM desh ke karodon log mahangai se raathe pane ki ummid lagai baithe hue hain. Jay Hind</t>
  </si>
  <si>
    <t>Stop some days.  Modi tum sabko pelega</t>
  </si>
  <si>
    <t>The geret man ravish Kumar jai Bhim namo budha Jai vigyan Jai smvidhan</t>
  </si>
  <si>
    <t>Humne vote 
Viksit Bharat ke 
Mera Pradhan Mantri
Shriman Narendra Modiji ko hi diya hai toh humko exit poll par vishwas hai...</t>
  </si>
  <si>
    <t>Congress media journalist 😂😂😂😂😂😂😂😂😂😂😂😂</t>
  </si>
  <si>
    <t>Congress needs strong teamwork, loyalty and team members like the current party has as his right now left hand one only then actions will show, wit and reply to any allegations and not keeping mum on any out spurts, DEMOCRACY not Dictatorship- KEANTI LAO !</t>
  </si>
  <si>
    <r>
      <rPr>
        <sz val="11"/>
        <color rgb="FF000000"/>
        <rFont val="Calibri"/>
      </rPr>
      <t xml:space="preserve">Aa gaya hagne </t>
    </r>
    <r>
      <rPr>
        <sz val="11"/>
        <color rgb="FF000000"/>
        <rFont val="Linux Libertine G"/>
      </rPr>
      <t>के लिये</t>
    </r>
  </si>
  <si>
    <t>INDIA will be win</t>
  </si>
  <si>
    <t>Ravis Dalal ka dhak dhak kar raha h kahin 4 June ko heart attack na aa jaaye</t>
  </si>
  <si>
    <t>India sarkar aa rah hai</t>
  </si>
  <si>
    <t>Yah sab exit Pol Ghar baithe banaa liya hai</t>
  </si>
  <si>
    <t>Good morning sir.
Very nice excellent reporting for this act.</t>
  </si>
  <si>
    <t>चांट बेटा तू कितनी टांचेगा। कल से तेरी एक एक बकचोदी का हिसाब होगा गांडू।</t>
  </si>
  <si>
    <t>Farji Kejriwal ravish Kumar ne apni</t>
  </si>
  <si>
    <t>Suar</t>
  </si>
  <si>
    <t>4 tarik tak ruk jao tukde tukde gang</t>
  </si>
  <si>
    <t>abki baar 400 paar</t>
  </si>
  <si>
    <t>2024-2019 me vi exit poll aane k baad vi ye sab yhi bole the natija sab k samne h😂😂😂</t>
  </si>
  <si>
    <t>One sided biased hatred by a reporter like u, shame !!!</t>
  </si>
  <si>
    <t>Is Kejriwal ka bhashan Suna karke aap kya kahana chahte</t>
  </si>
  <si>
    <t>Burnoll🔥🔥</t>
  </si>
  <si>
    <t>This guy is a professional pessimist….. I think he is a paid pessimist also ….. somebody is paying him to be a pessimist</t>
  </si>
  <si>
    <r>
      <rPr>
        <sz val="11"/>
        <color rgb="FF000000"/>
        <rFont val="Linux Libertine G"/>
      </rPr>
      <t>लोकतंत्र लोकलाज से चलता है</t>
    </r>
    <r>
      <rPr>
        <sz val="11"/>
        <color rgb="FF000000"/>
        <rFont val="Calibri"/>
      </rPr>
      <t>.</t>
    </r>
    <r>
      <rPr>
        <sz val="11"/>
        <color rgb="FF000000"/>
        <rFont val="Linux Libertine G"/>
      </rPr>
      <t>बेशर्मी सेनहीं</t>
    </r>
  </si>
  <si>
    <t>Ye Modi poll nahi election commission poll hai kioki election commission nahi chahta bjp harey</t>
  </si>
  <si>
    <t>jali na teri</t>
  </si>
  <si>
    <t>Support</t>
  </si>
  <si>
    <t>Paramatma ki dhar se sab channel me EXIT Poll mil tha julta hai</t>
  </si>
  <si>
    <t>VIPAKCH GINTI SAHI SE KARA NY</t>
  </si>
  <si>
    <t>Evm hatao ballet paper lao.tabhi election nispach honge.</t>
  </si>
  <si>
    <t>Tu kaisa admi hai yar, din-raat Rahul Gandhi ki chamcha giri karta rahta hai par dusaron ko godi media bolta hai. Saboot kisi cheej ka ni hai phir bhir rota rahta hai. Jab tu NDTV me tha to exit poll kaise karta tha? Kya exit poll me government intervene karti thi tere time pe?</t>
  </si>
  <si>
    <t>Thank you sir. Today 2 years successfully completed your YouTube channel..</t>
  </si>
  <si>
    <t>Pappu ko pm banne ke liye chand pe jana hoga</t>
  </si>
  <si>
    <t>It is very difficult to believe that all the media channels and poll surveys will be put under pressure or bribed. Also, the range of expected output is not narrow as it ranges from ~280 to ~400 which is more or less saying the performance will be at least at par with prior 2019 results (or worst case 10% lower to prior results). But, we should be alert and vigillant nonetheless</t>
  </si>
  <si>
    <t>नमस्कार रविश
बैकग्राउंड इस तरह का नहीं करे वीडियो देखने में परेशानी होती है 🙏</t>
  </si>
  <si>
    <t>Waah re chamche😅😅😅😅😅</t>
  </si>
  <si>
    <t>Loktantra ki hatya</t>
  </si>
  <si>
    <t>Abki baar 400 paar.
Fir se ek baar modi sarkar.
Bharat banega hindu rastra.
Jay shree Ram</t>
  </si>
  <si>
    <t>BJP ❤️</t>
  </si>
  <si>
    <t>Janab manvta ka supreme court dhanbal seTut Gaya.......</t>
  </si>
  <si>
    <t>Modi is bosss</t>
  </si>
  <si>
    <t>Chamcho ka exit Pol sahi he</t>
  </si>
  <si>
    <t>Khabeesh kumar jara apani kundali bhej, mujhe pata karna hai ki kaunsi ghadi thi ki jisame tu paida hua tha,,samany samay men itna besharm paida nahi ho sakta hai</t>
  </si>
  <si>
    <t>Save Democracy, Jai hind Jai Bharat</t>
  </si>
  <si>
    <t>Dalla</t>
  </si>
  <si>
    <r>
      <rPr>
        <sz val="11"/>
        <color rgb="FF000000"/>
        <rFont val="Linux Libertine G"/>
      </rPr>
      <t xml:space="preserve">एग्जिट पोल से घबराए आटू झाटू पत्रकार 😂😂
अबकी बार </t>
    </r>
    <r>
      <rPr>
        <sz val="11"/>
        <color rgb="FF000000"/>
        <rFont val="Calibri"/>
      </rPr>
      <t xml:space="preserve">500 </t>
    </r>
    <r>
      <rPr>
        <sz val="11"/>
        <color rgb="FF000000"/>
        <rFont val="Linux Libertine G"/>
      </rPr>
      <t>पार 💐💐</t>
    </r>
  </si>
  <si>
    <t>Modi ka EVM ka pol h sab 💯</t>
  </si>
  <si>
    <t>Abki baar 400paar modi sarkar (Adani ne youtube kharid liya)ab yaha se bhi bycot</t>
  </si>
  <si>
    <t>Exit Poll, 2014 baad se Ravish Ji band kar diye hain ..</t>
  </si>
  <si>
    <t>Yesub smajhne ki jaroorat hai...Iske peeche BJP\RSS ka khel hai ki ye pahele hi bata diya gaya tha ki NDA Jeetega...Lekin iske peeche unka khel EVM ke saath hai jo unhone kiya hai..Like UP main Ek badi lorri pakdi gai jismain BJP\RSS ne EVM badlane ki kaussis aya phir badal di gai...Jabki Bharat Ke logon ne bhut kuch on Video sub kuch saaf kiya tha uske baad bhi ECI ankhain band kar ke baith gaya...Ye result us vajah se hai jab BJP\RSS ne ECI ka chunav ka base hi badal diya aur apne man mutabik ECI select karne ka tarika set kar diya tha...Vipaksh ko khule aam ECI ke khilaaf khada ho jana chahye tha per nahi kiya gaya jaise abhi bhi ECI aur BJP\RSS ki dhandli ka virodh nahi kar rahe hai...JO bhi virodh ho raha hai vo nakaafi hai isko aur jor se karna hoga aur ECI\BJP\RSS ka manobale todna hoga jis se ye tanasahi khatm ho sake....Aise hi Jo Neta bhag kar BJP\RSS main chale gaye hai unko kisi bhi keemat per vapaas nahi lena chahye...Varna is desh ko koi nahi bacha sakta...</t>
  </si>
  <si>
    <r>
      <rPr>
        <sz val="11"/>
        <color rgb="FF000000"/>
        <rFont val="Linux Libertine G"/>
      </rPr>
      <t>क्या</t>
    </r>
    <r>
      <rPr>
        <sz val="11"/>
        <color rgb="FF000000"/>
        <rFont val="Calibri"/>
      </rPr>
      <t xml:space="preserve">, </t>
    </r>
    <r>
      <rPr>
        <sz val="11"/>
        <color rgb="FF000000"/>
        <rFont val="Linux Libertine G"/>
      </rPr>
      <t>ईवीएम फिक्स है</t>
    </r>
    <r>
      <rPr>
        <sz val="11"/>
        <color rgb="FF000000"/>
        <rFont val="Calibri"/>
      </rPr>
      <t xml:space="preserve">? </t>
    </r>
    <r>
      <rPr>
        <sz val="11"/>
        <color rgb="FF000000"/>
        <rFont val="Linux Libertine G"/>
      </rPr>
      <t>नहीं तो</t>
    </r>
    <r>
      <rPr>
        <sz val="11"/>
        <color rgb="FF000000"/>
        <rFont val="Calibri"/>
      </rPr>
      <t xml:space="preserve">, </t>
    </r>
    <r>
      <rPr>
        <sz val="11"/>
        <color rgb="FF000000"/>
        <rFont val="Linux Libertine G"/>
      </rPr>
      <t>आंकड़े  मिलेंगे कैसे</t>
    </r>
    <r>
      <rPr>
        <sz val="11"/>
        <color rgb="FF000000"/>
        <rFont val="Calibri"/>
      </rPr>
      <t xml:space="preserve">, </t>
    </r>
    <r>
      <rPr>
        <sz val="11"/>
        <color rgb="FF000000"/>
        <rFont val="Linux Libertine G"/>
      </rPr>
      <t>अगर</t>
    </r>
    <r>
      <rPr>
        <sz val="11"/>
        <color rgb="FF000000"/>
        <rFont val="Calibri"/>
      </rPr>
      <t xml:space="preserve">, </t>
    </r>
    <r>
      <rPr>
        <sz val="11"/>
        <color rgb="FF000000"/>
        <rFont val="Linux Libertine G"/>
      </rPr>
      <t>एग्जिट पोल और चुनाव का नतीजा मिलता है तो निश्चित रूप से</t>
    </r>
    <r>
      <rPr>
        <sz val="11"/>
        <color rgb="FF000000"/>
        <rFont val="Calibri"/>
      </rPr>
      <t xml:space="preserve">, </t>
    </r>
    <r>
      <rPr>
        <sz val="11"/>
        <color rgb="FF000000"/>
        <rFont val="Linux Libertine G"/>
      </rPr>
      <t>ईवीएम फिक्स हैं।</t>
    </r>
  </si>
  <si>
    <t>Kahana Kaya chahte ho kute.</t>
  </si>
  <si>
    <t>Bhai tu to nahin dar Raha hai Na tu apna karva le bakchodi kar raha hai aa  ke</t>
  </si>
  <si>
    <t>चुनाव आयोग और भृस्ट अधिनस्थ अधिकारियौं के सहारे ही नैया पार लग सकता हैयही नरेटिव चला कर कैमाफ्लस</t>
  </si>
  <si>
    <t>युवा नेता बोलकर सारी बात की मां चोद दी</t>
  </si>
  <si>
    <t>❤ 2-9-5 ❤</t>
  </si>
  <si>
    <t>Are ravish bolna congress ne kitne paise deta hai😂 chatukarita krne ki.... Ayegi to bjp hi</t>
  </si>
  <si>
    <t>KB Tak sachai ko thukraoge</t>
  </si>
  <si>
    <t>Jab sare dushman ek jut ho Jaye tab samaj Lena chaahiye Raja imandar hai.
Waiting for the Ravish and German Cockroach breakdown on 4th of June.</t>
  </si>
  <si>
    <r>
      <rPr>
        <sz val="11"/>
        <color rgb="FF000000"/>
        <rFont val="Linux Libertine G"/>
      </rPr>
      <t xml:space="preserve">चुनाव आयोग </t>
    </r>
    <r>
      <rPr>
        <sz val="11"/>
        <color rgb="FF000000"/>
        <rFont val="Calibri"/>
      </rPr>
      <t xml:space="preserve">EVM </t>
    </r>
    <r>
      <rPr>
        <sz val="11"/>
        <color rgb="FF000000"/>
        <rFont val="Linux Libertine G"/>
      </rPr>
      <t xml:space="preserve">मे </t>
    </r>
    <r>
      <rPr>
        <sz val="11"/>
        <color rgb="FF000000"/>
        <rFont val="Calibri"/>
      </rPr>
      <t xml:space="preserve">MENAPULATION </t>
    </r>
    <r>
      <rPr>
        <sz val="11"/>
        <color rgb="FF000000"/>
        <rFont val="Linux Libertine G"/>
      </rPr>
      <t>नाही   कर सकता  इसक</t>
    </r>
    <r>
      <rPr>
        <sz val="11"/>
        <color rgb="FF000000"/>
        <rFont val="Calibri"/>
      </rPr>
      <t xml:space="preserve">I  </t>
    </r>
    <r>
      <rPr>
        <sz val="11"/>
        <color rgb="FF000000"/>
        <rFont val="Linux Libertine G"/>
      </rPr>
      <t xml:space="preserve">मॅन्युफॅक्चरिंग </t>
    </r>
    <r>
      <rPr>
        <sz val="11"/>
        <color rgb="FF000000"/>
        <rFont val="Calibri"/>
      </rPr>
      <t xml:space="preserve">KARNEVALI  COMPNEY </t>
    </r>
    <r>
      <rPr>
        <sz val="11"/>
        <color rgb="FF000000"/>
        <rFont val="Linux Libertine G"/>
      </rPr>
      <t>कर सकता है</t>
    </r>
  </si>
  <si>
    <r>
      <rPr>
        <sz val="11"/>
        <color rgb="FF000000"/>
        <rFont val="Linux Libertine G"/>
      </rPr>
      <t xml:space="preserve">और कितान अच्छा विश्लेषण दिल्ली </t>
    </r>
    <r>
      <rPr>
        <sz val="11"/>
        <color rgb="FF000000"/>
        <rFont val="Calibri"/>
      </rPr>
      <t xml:space="preserve">, </t>
    </r>
    <r>
      <rPr>
        <sz val="11"/>
        <color rgb="FF000000"/>
        <rFont val="Linux Libertine G"/>
      </rPr>
      <t xml:space="preserve">पंजाब </t>
    </r>
    <r>
      <rPr>
        <sz val="11"/>
        <color rgb="FF000000"/>
        <rFont val="Calibri"/>
      </rPr>
      <t xml:space="preserve">, </t>
    </r>
    <r>
      <rPr>
        <sz val="11"/>
        <color rgb="FF000000"/>
        <rFont val="Linux Libertine G"/>
      </rPr>
      <t xml:space="preserve">बंगाल </t>
    </r>
    <r>
      <rPr>
        <sz val="11"/>
        <color rgb="FF000000"/>
        <rFont val="Calibri"/>
      </rPr>
      <t xml:space="preserve">, </t>
    </r>
    <r>
      <rPr>
        <sz val="11"/>
        <color rgb="FF000000"/>
        <rFont val="Linux Libertine G"/>
      </rPr>
      <t xml:space="preserve">कर्नाटका </t>
    </r>
    <r>
      <rPr>
        <sz val="11"/>
        <color rgb="FF000000"/>
        <rFont val="Calibri"/>
      </rPr>
      <t xml:space="preserve">, </t>
    </r>
    <r>
      <rPr>
        <sz val="11"/>
        <color rgb="FF000000"/>
        <rFont val="Linux Libertine G"/>
      </rPr>
      <t xml:space="preserve">तेलंगाना </t>
    </r>
    <r>
      <rPr>
        <sz val="11"/>
        <color rgb="FF000000"/>
        <rFont val="Calibri"/>
      </rPr>
      <t xml:space="preserve">, </t>
    </r>
    <r>
      <rPr>
        <sz val="11"/>
        <color rgb="FF000000"/>
        <rFont val="Linux Libertine G"/>
      </rPr>
      <t xml:space="preserve">हिमांचल </t>
    </r>
    <r>
      <rPr>
        <sz val="11"/>
        <color rgb="FF000000"/>
        <rFont val="Calibri"/>
      </rPr>
      <t xml:space="preserve">, </t>
    </r>
    <r>
      <rPr>
        <sz val="11"/>
        <color rgb="FF000000"/>
        <rFont val="Linux Libertine G"/>
      </rPr>
      <t xml:space="preserve">राजस्थान  </t>
    </r>
    <r>
      <rPr>
        <sz val="11"/>
        <color rgb="FF000000"/>
        <rFont val="Calibri"/>
      </rPr>
      <t xml:space="preserve">, </t>
    </r>
    <r>
      <rPr>
        <sz val="11"/>
        <color rgb="FF000000"/>
        <rFont val="Linux Libertine G"/>
      </rPr>
      <t xml:space="preserve">मध्य प्रदेश </t>
    </r>
    <r>
      <rPr>
        <sz val="11"/>
        <color rgb="FF000000"/>
        <rFont val="Calibri"/>
      </rPr>
      <t xml:space="preserve">, </t>
    </r>
    <r>
      <rPr>
        <sz val="11"/>
        <color rgb="FF000000"/>
        <rFont val="Linux Libertine G"/>
      </rPr>
      <t xml:space="preserve">छत्तीसगढ </t>
    </r>
    <r>
      <rPr>
        <sz val="11"/>
        <color rgb="FF000000"/>
        <rFont val="Calibri"/>
      </rPr>
      <t xml:space="preserve">, </t>
    </r>
    <r>
      <rPr>
        <sz val="11"/>
        <color rgb="FF000000"/>
        <rFont val="Linux Libertine G"/>
      </rPr>
      <t>उडीसा इन सब जगह चुनाव आयोग सही था परंतु जैसे ही हारे वैसे ही देश खतरे में आ गये 😂 रवीश जी दोगलेपन की कोई कहीं तो सीमा होगी 😅</t>
    </r>
  </si>
  <si>
    <t>Aayega to MODI hi</t>
  </si>
  <si>
    <t>Ravish kumar ko fir se 5 saal Bharat jodo yatra pr ghumna prega</t>
  </si>
  <si>
    <t>Very happy to see your sad face</t>
  </si>
  <si>
    <t>Papu party or uskai chamchai</t>
  </si>
  <si>
    <t>Aazad soch, AZAD BHARAT, KRANTI</t>
  </si>
  <si>
    <t>Mc bc ccccccc</t>
  </si>
  <si>
    <t>Please have a look on WB news papers. The post pole violence by the ruling party has already set in. No psychological pressure by TMC, but physical tortures is there tactics. There is every possibilities of manipulating counting as they have done in 2021.</t>
  </si>
  <si>
    <r>
      <rPr>
        <sz val="11"/>
        <color rgb="FF000000"/>
        <rFont val="Linux Libertine G"/>
      </rPr>
      <t xml:space="preserve">अभी </t>
    </r>
    <r>
      <rPr>
        <sz val="11"/>
        <color rgb="FF000000"/>
        <rFont val="Calibri"/>
      </rPr>
      <t xml:space="preserve">EVM </t>
    </r>
    <r>
      <rPr>
        <sz val="11"/>
        <color rgb="FF000000"/>
        <rFont val="Linux Libertine G"/>
      </rPr>
      <t>प्रेग्नेंट है</t>
    </r>
    <r>
      <rPr>
        <sz val="11"/>
        <color rgb="FF000000"/>
        <rFont val="Calibri"/>
      </rPr>
      <t xml:space="preserve">, </t>
    </r>
    <r>
      <rPr>
        <sz val="11"/>
        <color rgb="FF000000"/>
        <rFont val="Linux Libertine G"/>
      </rPr>
      <t xml:space="preserve">अगर नॉर्मल डिलीवरी हुई तो कांग्रेस और अगर ऑपरेशन हुआ तो </t>
    </r>
    <r>
      <rPr>
        <sz val="11"/>
        <color rgb="FF000000"/>
        <rFont val="Calibri"/>
      </rPr>
      <t>! BJP😮</t>
    </r>
  </si>
  <si>
    <t>Ravish Kumar k Kitne Baap---------&gt;</t>
  </si>
  <si>
    <t>Ye pehele kahenge exitpol galat uske bad kahenge evm machine galat hai 😂😂😂</t>
  </si>
  <si>
    <t>Sala sab ke sab chor he rabish sala chor</t>
  </si>
  <si>
    <t>The exit polls of some persons of vested interest showing the proofs of anomalies in EVM. INDIA must move forward to stop it by any means of legal action immediately as 80% Janata are with you the INDIA the already actually elected Party.</t>
  </si>
  <si>
    <r>
      <rPr>
        <sz val="11"/>
        <color rgb="FF000000"/>
        <rFont val="Linux Libertine G"/>
      </rPr>
      <t xml:space="preserve">पब्लिक का माइंड वाश किया जा रहा है एग्जिट पोल द्वारा अब लगता है </t>
    </r>
    <r>
      <rPr>
        <sz val="11"/>
        <color rgb="FF000000"/>
        <rFont val="Calibri"/>
      </rPr>
      <t>EVM</t>
    </r>
    <r>
      <rPr>
        <sz val="11"/>
        <color rgb="FF000000"/>
        <rFont val="Linux Libertine G"/>
      </rPr>
      <t>का ऑपरेशन होने वाला है</t>
    </r>
  </si>
  <si>
    <t>dekho kyse phar phara raha hai.</t>
  </si>
  <si>
    <r>
      <rPr>
        <sz val="11"/>
        <color rgb="FF000000"/>
        <rFont val="Linux Libertine G"/>
      </rPr>
      <t xml:space="preserve">फर्जी एग्जिट पोल </t>
    </r>
    <r>
      <rPr>
        <sz val="11"/>
        <color rgb="FF000000"/>
        <rFont val="Calibri"/>
      </rPr>
      <t xml:space="preserve">3 </t>
    </r>
    <r>
      <rPr>
        <sz val="11"/>
        <color rgb="FF000000"/>
        <rFont val="Linux Libertine G"/>
      </rPr>
      <t>दिन पहले इसलिए किया गया ताकि मोदी और अमित फर्जीवाड़ा कर सके।</t>
    </r>
  </si>
  <si>
    <t>Gadbad karenge. Tum log kya karoge. Jai modi.</t>
  </si>
  <si>
    <t>295  par views 59 million nahi 593 million hai sir</t>
  </si>
  <si>
    <r>
      <rPr>
        <sz val="11"/>
        <color rgb="FF000000"/>
        <rFont val="Linux Libertine G"/>
      </rPr>
      <t xml:space="preserve">रवीश भाई फ्रस्ट्रेशन तो सबको होता है लेकिन फिर भी चलिए अब अपना काम करते रहिए </t>
    </r>
    <r>
      <rPr>
        <sz val="11"/>
        <color rgb="FF000000"/>
        <rFont val="Calibri"/>
      </rPr>
      <t>,</t>
    </r>
    <r>
      <rPr>
        <sz val="11"/>
        <color rgb="FF000000"/>
        <rFont val="Linux Libertine G"/>
      </rPr>
      <t>जिस देश में राम रहीम</t>
    </r>
    <r>
      <rPr>
        <sz val="11"/>
        <color rgb="FF000000"/>
        <rFont val="Calibri"/>
      </rPr>
      <t xml:space="preserve">, </t>
    </r>
    <r>
      <rPr>
        <sz val="11"/>
        <color rgb="FF000000"/>
        <rFont val="Linux Libertine G"/>
      </rPr>
      <t xml:space="preserve">आसाराम बापू बागेश्वर धाम </t>
    </r>
    <r>
      <rPr>
        <sz val="11"/>
        <color rgb="FF000000"/>
        <rFont val="Calibri"/>
      </rPr>
      <t xml:space="preserve">, </t>
    </r>
    <r>
      <rPr>
        <sz val="11"/>
        <color rgb="FF000000"/>
        <rFont val="Linux Libertine G"/>
      </rPr>
      <t>हरा चटनी लाल चटनी वाला बाबा और कई रेपिस्ट  बाबा मैं आस्था रखने वाले करोड़ों भक्त मैं फिर कहूंगा करोड़ भक्त हो उसे देश की एक खास कम्युनिटी से कुछ भी उम्मीद करना बेकार है एक्सेप्शन हर जगह होते हैं</t>
    </r>
    <r>
      <rPr>
        <sz val="11"/>
        <color rgb="FF000000"/>
        <rFont val="Calibri"/>
      </rPr>
      <t xml:space="preserve">...
 </t>
    </r>
    <r>
      <rPr>
        <sz val="11"/>
        <color rgb="FF000000"/>
        <rFont val="Linux Libertine G"/>
      </rPr>
      <t xml:space="preserve">लोग अनपढ़ गरीब होना अलग बात है यहां तो ब्यूरोक्रेट कॉरपोरेट और आपके अनुसार कोऑपरेटिव सोसाइटी वाले अंकल की फैमिलीज भी इस अंध भक्ति में बुरी तरह लीन है 
ईश्वर ने उनके दिलों और कान आंखों पर स्टांप लगा दिया है नवो देख सकते हैं ना सोच सकते हैं ना सुन सकते और यह चीज इस देश को तबाही की तरफ ले जा रही है और वह भी बहुत तेजी के साथ 
</t>
    </r>
    <r>
      <rPr>
        <sz val="11"/>
        <color rgb="FF000000"/>
        <rFont val="Calibri"/>
      </rPr>
      <t xml:space="preserve">3 </t>
    </r>
    <r>
      <rPr>
        <sz val="11"/>
        <color rgb="FF000000"/>
        <rFont val="Linux Libertine G"/>
      </rPr>
      <t>साल में सारा रिजल्ट आ जाएगा</t>
    </r>
    <r>
      <rPr>
        <sz val="11"/>
        <color rgb="FF000000"/>
        <rFont val="Calibri"/>
      </rPr>
      <t xml:space="preserve">?🤔🤐🤬🙏
</t>
    </r>
    <r>
      <rPr>
        <sz val="11"/>
        <color rgb="FF000000"/>
        <rFont val="Linux Libertine G"/>
      </rPr>
      <t xml:space="preserve">हां और आखिरी बात  दुनिया इधर की उधर हो जाए </t>
    </r>
    <r>
      <rPr>
        <sz val="11"/>
        <color rgb="FF000000"/>
        <rFont val="Calibri"/>
      </rPr>
      <t xml:space="preserve">4 </t>
    </r>
    <r>
      <rPr>
        <sz val="11"/>
        <color rgb="FF000000"/>
        <rFont val="Linux Libertine G"/>
      </rPr>
      <t xml:space="preserve">तारीख को मोदी यानी एनडीए की सरकार बनने जा रही है इस सरकार में शिवसेना का एनडीए को सपोर्ट करना पक्का है महाराष्ट्र के  ऑटो वाला सीएम का पोलिटिकल कैरियर खत्म उसको कुत्ता बना दिया जाएगा शायद </t>
    </r>
    <r>
      <rPr>
        <sz val="11"/>
        <color rgb="FF000000"/>
        <rFont val="Calibri"/>
      </rPr>
      <t xml:space="preserve">9 </t>
    </r>
    <r>
      <rPr>
        <sz val="11"/>
        <color rgb="FF000000"/>
        <rFont val="Linux Libertine G"/>
      </rPr>
      <t>तारीख को शपथ ग्रहण समारोह हो जाए🙏🙏🙏❗🙃🙃🙃</t>
    </r>
  </si>
  <si>
    <t>17 YouTuber employe are under watch by ib raw and mossad for interference in indian election who give fake views and like for youtuber who are congres and communist funded and by cia and deep state of. Western nation</t>
  </si>
  <si>
    <r>
      <rPr>
        <sz val="11"/>
        <color rgb="FF000000"/>
        <rFont val="Calibri"/>
      </rPr>
      <t xml:space="preserve">4 </t>
    </r>
    <r>
      <rPr>
        <sz val="11"/>
        <color rgb="FF000000"/>
        <rFont val="Linux Libertine G"/>
      </rPr>
      <t xml:space="preserve">जून को सफेद कुर्ते में आइएगा। </t>
    </r>
    <r>
      <rPr>
        <sz val="11"/>
        <color rgb="FF000000"/>
        <rFont val="Calibri"/>
      </rPr>
      <t xml:space="preserve">EVM ka </t>
    </r>
    <r>
      <rPr>
        <sz val="11"/>
        <color rgb="FF000000"/>
        <rFont val="Linux Libertine G"/>
      </rPr>
      <t>मातम मनाने।।।😂😂😂</t>
    </r>
  </si>
  <si>
    <t>Rubbish MUTRAKAAR!</t>
  </si>
  <si>
    <t>अरे रवीश जी सुनिये न मीडिया दबाव में है आप ऐसा कह रहे हैं तो एक बार उस पत्रकार की भी बात कर दीजिये जिसने शीशमहल का वीडियो बनाया था और उसको पंजाब पुलिस ने गिरफ्तार करके प्रताणित किया था जारा बताइये न एक बार कि भूल गये 😂</t>
  </si>
  <si>
    <t>How low can this guy go ? People are not voting according to his views and opinions, that's what is annoying him. Hate for modi is understood, but a fair journalist would also question the kind of opposition we have. No question asked to Congress stalwart RaGa on single handedly destroying the oldest political party. 
A party that runs on ideology will always deliver new leaders ...but a party that is owned by a family will fail to do so...look at all the opposition parties ...you will get the answer..</t>
  </si>
  <si>
    <t>माहौल क्यों बनाया जायेगा।</t>
  </si>
  <si>
    <t>Real media ❤</t>
  </si>
  <si>
    <t>Radhey Radhey ji 🙏</t>
  </si>
  <si>
    <t>Rubbish kumar...kitna kachra bhara have isko dimag mein?!
Raul gandu ki chaat ke bakwas karta hai!</t>
  </si>
  <si>
    <t>Dekhlo 4 jun ko nda 400 par or indi gadbandhan Or suke chamchoka supda saf he😂</t>
  </si>
  <si>
    <t>Ravish ji aap nishpaksh patrakaar Hai to ek tarfa video ko banate hain</t>
  </si>
  <si>
    <t>Bjp ko koi vote Diya nahi tha 2019 me Bhakto 2019 me evm kachre me The jada chu.......pa hamko mat bata bhakt or bjp fati hui he bjp or bhakt ki live voting q nahi karate dar lagta hai mu pe gir na jaye kam vote dekh godi media koi bhi media ke bina bhi hamko pata chal jata hai</t>
  </si>
  <si>
    <r>
      <rPr>
        <sz val="11"/>
        <color rgb="FF000000"/>
        <rFont val="Linux Libertine G"/>
      </rPr>
      <t xml:space="preserve">अभी </t>
    </r>
    <r>
      <rPr>
        <sz val="11"/>
        <color rgb="FF000000"/>
        <rFont val="Calibri"/>
      </rPr>
      <t xml:space="preserve">EVM pregnant </t>
    </r>
    <r>
      <rPr>
        <sz val="11"/>
        <color rgb="FF000000"/>
        <rFont val="Linux Libertine G"/>
      </rPr>
      <t xml:space="preserve">है </t>
    </r>
    <r>
      <rPr>
        <sz val="11"/>
        <color rgb="FF000000"/>
        <rFont val="Calibri"/>
      </rPr>
      <t>,</t>
    </r>
    <r>
      <rPr>
        <sz val="11"/>
        <color rgb="FF000000"/>
        <rFont val="Linux Libertine G"/>
      </rPr>
      <t xml:space="preserve">नोरमल डिलेवडी हूई तो </t>
    </r>
    <r>
      <rPr>
        <sz val="11"/>
        <color rgb="FF000000"/>
        <rFont val="Calibri"/>
      </rPr>
      <t xml:space="preserve">congress </t>
    </r>
    <r>
      <rPr>
        <sz val="11"/>
        <color rgb="FF000000"/>
        <rFont val="Linux Libertine G"/>
      </rPr>
      <t xml:space="preserve">आऐगी </t>
    </r>
    <r>
      <rPr>
        <sz val="11"/>
        <color rgb="FF000000"/>
        <rFont val="Calibri"/>
      </rPr>
      <t xml:space="preserve">,operation </t>
    </r>
    <r>
      <rPr>
        <sz val="11"/>
        <color rgb="FF000000"/>
        <rFont val="Linux Libertine G"/>
      </rPr>
      <t>से हूई तो बिजेपी</t>
    </r>
  </si>
  <si>
    <t>😂😂😂😂😂chal nikal 4 ko milna</t>
  </si>
  <si>
    <t>I voted for BJP and will also vote for them in 2029 if they become more pro active in developmental</t>
  </si>
  <si>
    <t>Kahe chutiyapa kar rahe ho</t>
  </si>
  <si>
    <t>Majority voted for one leadership mr modi. My self and our friends votted for bjp.</t>
  </si>
  <si>
    <t>Burnol lagale bruh ana to bjp hi he ground reality dekhle ha ye baat bhi he ki bjp me bhi kay neta he jo currupt me unke khilaf hu but me kabhi jungle raj (i.n.d.i.a)  ko nahi karunga</t>
  </si>
  <si>
    <t>Ravish ke shirt ka colour bhi Bhagwa ho gaya hai. Yahi to bata raha hai kya hone wala hai.</t>
  </si>
  <si>
    <t>Jai hind..bjp won✌️✌️</t>
  </si>
  <si>
    <t>aaj hi dekhlo 3 june ko 2000 ank se Sensex utha 76000+
Tum to Bs ullu banate raho... admi ko apne mann ka kuchh na karne dena...</t>
  </si>
  <si>
    <t>Sabhi baat hai..ab sare thagbandan EVM ko galat bolege..</t>
  </si>
  <si>
    <t>No wisdom...just win by any means...shameful state of elections.</t>
  </si>
  <si>
    <t>4 tarikh ko inke sine per saamp lotenge😂😂😂</t>
  </si>
  <si>
    <t>Sachai ko sweekar krne ka kaleja nhi hai aap logon me, asal baat toh ye hai😂😂</t>
  </si>
  <si>
    <r>
      <rPr>
        <sz val="11"/>
        <color rgb="FF000000"/>
        <rFont val="Linux Libertine G"/>
      </rPr>
      <t>लुच्चे हों और लूँचो को भड़का रहे हों वामपंथी</t>
    </r>
    <r>
      <rPr>
        <sz val="11"/>
        <color rgb="FF000000"/>
        <rFont val="Calibri"/>
      </rPr>
      <t>.....</t>
    </r>
  </si>
  <si>
    <t>Ek jun ko n,d,a ne  khusi manaya  ab char jun india khusi manayega</t>
  </si>
  <si>
    <t>Chodi mediya hai ,ravish kumar.</t>
  </si>
  <si>
    <t>Rubbish Kumar 🚮(pandey) --uchi jaaat</t>
  </si>
  <si>
    <t>Bas kar bhai kitna hasayega😂😂😂</t>
  </si>
  <si>
    <t>Jali naa</t>
  </si>
  <si>
    <t>Sir aapka exit poll bta dijiye..itna sachha ho to</t>
  </si>
  <si>
    <t>Bjp or uskay sahyogi bharosay layak nahi h.</t>
  </si>
  <si>
    <t>Do sau Pachnabey  bhi ye apne swargiya maussa vale se  sikhe khangressi.</t>
  </si>
  <si>
    <t>2019 ke result ke din reporter ka muh dekhne layak tha... kal repeat hoga..</t>
  </si>
  <si>
    <r>
      <rPr>
        <sz val="11"/>
        <color rgb="FF000000"/>
        <rFont val="Linux Libertine G"/>
      </rPr>
      <t xml:space="preserve">रविश जी </t>
    </r>
    <r>
      <rPr>
        <sz val="11"/>
        <color rgb="FF000000"/>
        <rFont val="Calibri"/>
      </rPr>
      <t xml:space="preserve">, </t>
    </r>
    <r>
      <rPr>
        <sz val="11"/>
        <color rgb="FF000000"/>
        <rFont val="Linux Libertine G"/>
      </rPr>
      <t xml:space="preserve">४ जून के बाद आपका क्या होगा </t>
    </r>
    <r>
      <rPr>
        <sz val="11"/>
        <color rgb="FF000000"/>
        <rFont val="Calibri"/>
      </rPr>
      <t xml:space="preserve">?
</t>
    </r>
    <r>
      <rPr>
        <sz val="11"/>
        <color rgb="FF000000"/>
        <rFont val="Linux Libertine G"/>
      </rPr>
      <t>सुना है आप गोदी मिडीया ज्वाईन करेंगे</t>
    </r>
    <r>
      <rPr>
        <sz val="11"/>
        <color rgb="FF000000"/>
        <rFont val="Calibri"/>
      </rPr>
      <t xml:space="preserve">. </t>
    </r>
    <r>
      <rPr>
        <sz val="11"/>
        <color rgb="FF000000"/>
        <rFont val="Linux Libertine G"/>
      </rPr>
      <t>पर प्राब्लेम यह है कि वहा पैसा नहीं मिलता है</t>
    </r>
    <r>
      <rPr>
        <sz val="11"/>
        <color rgb="FF000000"/>
        <rFont val="Calibri"/>
      </rPr>
      <t>.</t>
    </r>
  </si>
  <si>
    <t>Ye opinion de rha hai ya news</t>
  </si>
  <si>
    <t>EVM ghotala 100%, Modi ab poora professional chor ban Chuka hai</t>
  </si>
  <si>
    <t>2 mahina Mujraar ke baad ab lagta hai tumko 5 saal ki chitti milegi on 4th Jun 2024</t>
  </si>
  <si>
    <t>Abhi se afwaah failane lga</t>
  </si>
  <si>
    <t>Ye EXIT POLL  wale sab bike hue hain, aur dar ke maare jyada seats bataa rahe hain.</t>
  </si>
  <si>
    <t>Gajab negetive adami hai Bhai aap to 😂😂😂..bol raha sari agency ek dusre ki copy kar rahi NDA ko seat Dene me 😂😂😂😂..khair ka tak ki aur baat hai 😂😂😂..lagta hai dharti pe kuch sahi hai to yahi sahi hai 😂😂😂..aur baki sab galat 😂😂😂..alag duniya me jite ho 😂😂.. reality se samna karna sikho 😂😂</t>
  </si>
  <si>
    <t>Chutiye chamche jha jeetegi wha evm thik aur jha haregi wha evm glt wah re congres chutiya 😂😂😂😂</t>
  </si>
  <si>
    <t>Rahul Gandhi jindabad jindabad jindabad jindabad</t>
  </si>
  <si>
    <t>INDIA💗</t>
  </si>
  <si>
    <r>
      <rPr>
        <sz val="11"/>
        <color rgb="FF000000"/>
        <rFont val="Calibri"/>
      </rPr>
      <t xml:space="preserve">1 june ko exit poll </t>
    </r>
    <r>
      <rPr>
        <sz val="11"/>
        <color rgb="FF000000"/>
        <rFont val="Linux Libertine G"/>
      </rPr>
      <t>गलत था</t>
    </r>
    <r>
      <rPr>
        <sz val="11"/>
        <color rgb="FF000000"/>
        <rFont val="Calibri"/>
      </rPr>
      <t xml:space="preserve">......
</t>
    </r>
    <r>
      <rPr>
        <sz val="11"/>
        <color rgb="FF000000"/>
        <rFont val="Linux Libertine G"/>
      </rPr>
      <t xml:space="preserve">और </t>
    </r>
    <r>
      <rPr>
        <sz val="11"/>
        <color rgb="FF000000"/>
        <rFont val="Calibri"/>
      </rPr>
      <t xml:space="preserve">4 </t>
    </r>
    <r>
      <rPr>
        <sz val="11"/>
        <color rgb="FF000000"/>
        <rFont val="Linux Libertine G"/>
      </rPr>
      <t xml:space="preserve">जून को </t>
    </r>
    <r>
      <rPr>
        <sz val="11"/>
        <color rgb="FF000000"/>
        <rFont val="Calibri"/>
      </rPr>
      <t xml:space="preserve">EVM.... </t>
    </r>
    <r>
      <rPr>
        <sz val="11"/>
        <color rgb="FF000000"/>
        <rFont val="Linux Libertine G"/>
      </rPr>
      <t>गलत होगा</t>
    </r>
    <r>
      <rPr>
        <sz val="11"/>
        <color rgb="FF000000"/>
        <rFont val="Calibri"/>
      </rPr>
      <t xml:space="preserve">....
</t>
    </r>
    <r>
      <rPr>
        <sz val="11"/>
        <color rgb="FF000000"/>
        <rFont val="Linux Libertine G"/>
      </rPr>
      <t>जूता कहाँ है रे</t>
    </r>
    <r>
      <rPr>
        <sz val="11"/>
        <color rgb="FF000000"/>
        <rFont val="Calibri"/>
      </rPr>
      <t xml:space="preserve">.... </t>
    </r>
    <r>
      <rPr>
        <sz val="11"/>
        <color rgb="FF000000"/>
        <rFont val="Linux Libertine G"/>
      </rPr>
      <t>हारमोनियम बजाये इस की दूकान पर</t>
    </r>
    <r>
      <rPr>
        <sz val="11"/>
        <color rgb="FF000000"/>
        <rFont val="Calibri"/>
      </rPr>
      <t>....</t>
    </r>
  </si>
  <si>
    <t>तुम्हारा चश्मा उल्टा है तुम कांग्रेस के पालतू जानवर हो।</t>
  </si>
  <si>
    <t>Ab sabhi sanstan ko galab sabhit krege</t>
  </si>
  <si>
    <t>Best Regards Ravish ji.</t>
  </si>
  <si>
    <t>Tuu chatukar Ravish Kumar yeh sab jante hain, apne muh se introduce karne ki jarurat nehi............tuu jitna hi opposition ka manabal badane ki koshis kar,par ayega toh Modi jee hi 😊😅😊😅😊😅😊</t>
  </si>
  <si>
    <t>Doodh ko paani sabit karata huaa??</t>
  </si>
  <si>
    <t>Sab Modi exit poll hai 😅😂</t>
  </si>
  <si>
    <t>Modi mol thik hai</t>
  </si>
  <si>
    <t>Sabhi i.n.d.i.a gathbandhan ko ab dar sata rha hai</t>
  </si>
  <si>
    <r>
      <rPr>
        <sz val="11"/>
        <color rgb="FF000000"/>
        <rFont val="Linux Libertine G"/>
      </rPr>
      <t>अपना ईवीएम हैक वाला स्क्रिप्ट तैयार कर ले</t>
    </r>
    <r>
      <rPr>
        <sz val="11"/>
        <color rgb="FF000000"/>
        <rFont val="Calibri"/>
      </rPr>
      <t xml:space="preserve">, </t>
    </r>
    <r>
      <rPr>
        <sz val="11"/>
        <color rgb="FF000000"/>
        <rFont val="Linux Libertine G"/>
      </rPr>
      <t>एक दिन बचा रह गया है 🤣🤣🤣🤣🤣🤣🤣🤣🤣</t>
    </r>
  </si>
  <si>
    <r>
      <rPr>
        <sz val="11"/>
        <color rgb="FF000000"/>
        <rFont val="Calibri"/>
      </rPr>
      <t xml:space="preserve">161 </t>
    </r>
    <r>
      <rPr>
        <sz val="11"/>
        <color rgb="FF000000"/>
        <rFont val="Linux Libertine G"/>
      </rPr>
      <t>नंबर के बात कैसे मान ले</t>
    </r>
  </si>
  <si>
    <t>गोदी मीडिया की मशीन फेल हो गयी है</t>
  </si>
  <si>
    <t>Ye chutia jab Congress khe jeetega h tab EVm ki nhi khsta h</t>
  </si>
  <si>
    <t>आपकी बार कांग्रेस सर</t>
  </si>
  <si>
    <t>Farji toh tum log ho, abhi agar congress ko jyda seats milti toh kuch galat nhi hota</t>
  </si>
  <si>
    <t>Market ko pump aur dumb krna tha.. isiliye exit poll aisa hai..second half tak players sara load retailers ko deke chale jayenge</t>
  </si>
  <si>
    <t>Frastation dekh Raha hai sir ka</t>
  </si>
  <si>
    <t>Godi YouTube channels ko bhi report karo</t>
  </si>
  <si>
    <t>rajeev kumar ko rajyasabha sansad ka pad milne wala hai lagta hai.</t>
  </si>
  <si>
    <t>Ravish Kumar : Saala ye dukh kam hone ka naam hi nahi leta. 😢</t>
  </si>
  <si>
    <t>Godi YouTube channels ko bhi report kari</t>
  </si>
  <si>
    <t>Ravish ko or 5 sal modi modi kar kar rona parega</t>
  </si>
  <si>
    <t>😂😂 kal se kya report banaoge rabish g</t>
  </si>
  <si>
    <t>Chor h congress</t>
  </si>
  <si>
    <t>मोदी की हैट्रिकलगाएंगे</t>
  </si>
  <si>
    <t>Bjp400+✌️✌️</t>
  </si>
  <si>
    <t>Bangal mai evm ko bani mai fek diya gya us par video nhi banye😅</t>
  </si>
  <si>
    <t>Ye dusra German shepherd hai 😂😂😂😂😂</t>
  </si>
  <si>
    <t>RAVISH TUM RONA NAHI MODI KE BAAD YOGI BHI P.M BAN JAYE TO BHI HUM TUMKO DEKHNA BAND NAHI KARENGE BAS TUM RONA NAHI😅😅😅😢😢😢😢😢😢😢😢</t>
  </si>
  <si>
    <t>Khukhaar Khavissh 😂😂😂
Kaliyug ka daanav jaisa maanav😂</t>
  </si>
  <si>
    <r>
      <rPr>
        <sz val="11"/>
        <color rgb="FF000000"/>
        <rFont val="Calibri"/>
      </rPr>
      <t xml:space="preserve">2024 </t>
    </r>
    <r>
      <rPr>
        <sz val="11"/>
        <color rgb="FF000000"/>
        <rFont val="Linux Libertine G"/>
      </rPr>
      <t xml:space="preserve">तो एक झांकी है अभी </t>
    </r>
    <r>
      <rPr>
        <sz val="11"/>
        <color rgb="FF000000"/>
        <rFont val="Calibri"/>
      </rPr>
      <t xml:space="preserve">2029 </t>
    </r>
    <r>
      <rPr>
        <sz val="11"/>
        <color rgb="FF000000"/>
        <rFont val="Linux Libertine G"/>
      </rPr>
      <t xml:space="preserve">बाकी है तुझे अभी और रोना है </t>
    </r>
    <r>
      <rPr>
        <sz val="11"/>
        <color rgb="FF000000"/>
        <rFont val="Calibri"/>
      </rPr>
      <t xml:space="preserve">mr </t>
    </r>
    <r>
      <rPr>
        <sz val="11"/>
        <color rgb="FF000000"/>
        <rFont val="Linux Libertine G"/>
      </rPr>
      <t>रेबिज कुमार।</t>
    </r>
  </si>
  <si>
    <t>Bjp clean sweep kar rahi</t>
  </si>
  <si>
    <t>Angreji party ke chappal chatne bali media se yahi ummeed thi randi rona suru</t>
  </si>
  <si>
    <t>Congress ka paltu kutta Ravish kumar 4 june ko bornol laga lena</t>
  </si>
  <si>
    <t>Kuch bhi kr lo Modi aa rha h pura Chunav Ayog hi us ka to Result BJP ke fever me nhi kya India kr haq me aayega</t>
  </si>
  <si>
    <t>Ravish kumar tumara moye moye ho giya</t>
  </si>
  <si>
    <t>Exit polls accordingly to the evm  hacking k h.  Jitni seats evm m secure ki gai hn . Utne ka hi exit poll h</t>
  </si>
  <si>
    <t>गोदी मिडिया लोकतंत्र का हत्यारा हैं और तो चीनी कुत्ता</t>
  </si>
  <si>
    <t>Sahi kah rahay h.</t>
  </si>
  <si>
    <t>Sir agar 100 parsent vot India gath Bandhan ko de firbhi aayga to bjp hi</t>
  </si>
  <si>
    <t>Bd</t>
  </si>
  <si>
    <t>Share mat kharidana Bhaiyon, kyonki BJP ki sarkar nahi banegi.  Agar aap logon ne share liya to aapka sara ka sara share doob jayega</t>
  </si>
  <si>
    <r>
      <rPr>
        <sz val="11"/>
        <color rgb="FF000000"/>
        <rFont val="Calibri"/>
      </rPr>
      <t xml:space="preserve">Ravish Kumar ka video aa gya mtlb BJP </t>
    </r>
    <r>
      <rPr>
        <sz val="11"/>
        <color rgb="FF000000"/>
        <rFont val="Linux Libertine G"/>
      </rPr>
      <t>गियो 😂😂</t>
    </r>
  </si>
  <si>
    <r>
      <rPr>
        <sz val="11"/>
        <color rgb="FF000000"/>
        <rFont val="Calibri"/>
      </rPr>
      <t xml:space="preserve">exit </t>
    </r>
    <r>
      <rPr>
        <sz val="11"/>
        <color rgb="FF000000"/>
        <rFont val="Linux Libertine G"/>
      </rPr>
      <t>पोल फेल हो जाए पर कल पप्पू पास नही हो पाएगा😂😂</t>
    </r>
  </si>
  <si>
    <t>Gujrati chor bhut chalak h ..isliye gufa me chla gya😂😂😂😂</t>
  </si>
  <si>
    <t>Sahi mein jhooth mod dikha raha hai ghapla karne ke liye</t>
  </si>
  <si>
    <t>Congressi  chatukaar kal RR karna hai</t>
  </si>
  <si>
    <t>निर्वाचन आयोग भी बिक चुका है।बीजेपी के हाथो</t>
  </si>
  <si>
    <t>Tumare omar 4 June tak he</t>
  </si>
  <si>
    <t>चुनाव आयोग पे ध्यान दे</t>
  </si>
  <si>
    <t>4june kejriwal k chicha....
Vijay divas</t>
  </si>
  <si>
    <t>Ravish Kumar provocative</t>
  </si>
  <si>
    <t>Exit poll ke name se Rona kab che chalu hoga ajj ya kal 4 June se ... starting kaise karni hai? Evm ke name se ya kucch aur mudda hai?😀</t>
  </si>
  <si>
    <t>Cartoon 😂😂😂😂😂</t>
  </si>
  <si>
    <t>Godi media ne wahi data dia h jo high kaman se aya h. Evm unhi k pass h.</t>
  </si>
  <si>
    <t xml:space="preserve">thanks RAVISH JI FOR  ALL THE HARD WORK AND DIGGING OUT THE MOST IMPORTANT POINTS WE ALL NEEDS TO KNOW , </t>
  </si>
  <si>
    <t>Hare to evm media kya log he,bjp hari to sangharsh karke uper Aya he kabi ese roya nahi</t>
  </si>
  <si>
    <t>modi ki tanasahi nahi chalegi 😢 india jitega</t>
  </si>
  <si>
    <t>Abki bar Congress Sarkar banega hi andhbhakt dekhte hi reh jayenge</t>
  </si>
  <si>
    <r>
      <rPr>
        <sz val="11"/>
        <color rgb="FF000000"/>
        <rFont val="Linux Libertine G"/>
      </rPr>
      <t xml:space="preserve">सब कोई रविश कुमार जैसा नहीं होता है ईमानदारी सब कि बस कि बात </t>
    </r>
    <r>
      <rPr>
        <sz val="11"/>
        <color rgb="FF000000"/>
        <rFont val="Calibri"/>
      </rPr>
      <t>nahi</t>
    </r>
  </si>
  <si>
    <t>My Jesus is with   the  truth. When man fail there god will work. ❤❤❤</t>
  </si>
  <si>
    <t>रूदाली कुमार 😂😂😂😂😂</t>
  </si>
  <si>
    <r>
      <rPr>
        <sz val="11"/>
        <color rgb="FF000000"/>
        <rFont val="Linux Libertine G"/>
      </rPr>
      <t>रवीश</t>
    </r>
    <r>
      <rPr>
        <sz val="11"/>
        <color rgb="FF000000"/>
        <rFont val="Calibri"/>
      </rPr>
      <t>...</t>
    </r>
    <r>
      <rPr>
        <sz val="11"/>
        <color rgb="FF000000"/>
        <rFont val="Linux Libertine G"/>
      </rPr>
      <t xml:space="preserve">अगला विडिओ </t>
    </r>
    <r>
      <rPr>
        <sz val="11"/>
        <color rgb="FF000000"/>
        <rFont val="Calibri"/>
      </rPr>
      <t xml:space="preserve">EVM </t>
    </r>
    <r>
      <rPr>
        <sz val="11"/>
        <color rgb="FF000000"/>
        <rFont val="Linux Libertine G"/>
      </rPr>
      <t>से छेड़छाड़ वाला 😂😂</t>
    </r>
  </si>
  <si>
    <t>All Exit Poll numbers were prepared and given by Govt (BJP Mafia) Nobody could dare to go against Govt.  Most probably all Exit Polls will be true. Govt settled and necessary program in EVM machine to be readily given same results as fed and program in advance. Anyhow, Modi will never leave Power so easily and due to election bases only. EVM is the decision maker to authorize the next Govt that gives all numbers in favor of BJP/RSS that's all. Voters, Janata go to hell BJP never cares about them.</t>
  </si>
  <si>
    <r>
      <rPr>
        <sz val="11"/>
        <color rgb="FF000000"/>
        <rFont val="Linux Libertine G"/>
      </rPr>
      <t xml:space="preserve">रेबीज कुमार बस इतना बता दे कि </t>
    </r>
    <r>
      <rPr>
        <sz val="11"/>
        <color rgb="FF000000"/>
        <rFont val="Calibri"/>
      </rPr>
      <t>295</t>
    </r>
    <r>
      <rPr>
        <sz val="11"/>
        <color rgb="FF000000"/>
        <rFont val="Linux Libertine G"/>
      </rPr>
      <t xml:space="preserve">जो </t>
    </r>
    <r>
      <rPr>
        <sz val="11"/>
        <color rgb="FF000000"/>
        <rFont val="Calibri"/>
      </rPr>
      <t xml:space="preserve">bola gaya wo kaise bola tu bole to </t>
    </r>
    <r>
      <rPr>
        <sz val="11"/>
        <color rgb="FF000000"/>
        <rFont val="Linux Libertine G"/>
      </rPr>
      <t>ठीक बाकी सब   झूठ सही है</t>
    </r>
  </si>
  <si>
    <r>
      <rPr>
        <sz val="11"/>
        <color rgb="FF000000"/>
        <rFont val="Linux Libertine G"/>
      </rPr>
      <t xml:space="preserve">देश की जनता ने </t>
    </r>
    <r>
      <rPr>
        <sz val="11"/>
        <color rgb="FF000000"/>
        <rFont val="Calibri"/>
      </rPr>
      <t xml:space="preserve">BJP </t>
    </r>
    <r>
      <rPr>
        <sz val="11"/>
        <color rgb="FF000000"/>
        <rFont val="Linux Libertine G"/>
      </rPr>
      <t>को वोट दिया ही नहीं तो फिर ये एक्जिट पोल किस आधार पर दिखा रहे हैं ये कुछ समझ में नहीं आता है रवीश कुमार जी कुछ तो बडी धांधली गड़बड़ी करेंगे मोदी</t>
    </r>
  </si>
  <si>
    <t>Congress Will Get Above 550 Seats.Mamata Will Become PM.</t>
  </si>
  <si>
    <t>Yah vidhansabha Nahin yah Loksabha Chunav hai Hamen to Modi hi chahie Rashtra ke liye Pradhanmantri Modi ji sahi hai</t>
  </si>
  <si>
    <t>Sabhi exit poll to Galt ni ho sakte na..</t>
  </si>
  <si>
    <t>तुमको सब चमचों को सोचालय के कारण भोक रहे हो फ्री वाला अन्दर है</t>
  </si>
  <si>
    <t>सब गोदी मीडिया बीजेपी को जिताने के लिए ऐसा कर रहा है ।</t>
  </si>
  <si>
    <t>4 jun tumari rona soro Ho geya</t>
  </si>
  <si>
    <r>
      <rPr>
        <sz val="11"/>
        <color rgb="FF000000"/>
        <rFont val="Calibri"/>
      </rPr>
      <t xml:space="preserve">Evm </t>
    </r>
    <r>
      <rPr>
        <sz val="11"/>
        <color rgb="FF000000"/>
        <rFont val="Linux Libertine G"/>
      </rPr>
      <t>हैक का नारा शुरू करो शुरू करो 😂😂😂</t>
    </r>
  </si>
  <si>
    <t>Kitna bhi bolo sir..jitega modi hi</t>
  </si>
  <si>
    <t>Jitega india🇮🇳👍❤</t>
  </si>
  <si>
    <t>❤❤bjp400+❤❤</t>
  </si>
  <si>
    <t>Koi badi baat nahi hai. Is bar south m bhi bjp ka vote nikalne wali evm send karne m success ho gaye . Koi hairani ki baat nahi h agar south m bhi bjp a jaye</t>
  </si>
  <si>
    <r>
      <rPr>
        <sz val="11"/>
        <color rgb="FF000000"/>
        <rFont val="Linux Libertine G"/>
      </rPr>
      <t>बढ़िया मनोरंजन करवाता है ये रब्बिस</t>
    </r>
    <r>
      <rPr>
        <sz val="11"/>
        <color rgb="FF000000"/>
        <rFont val="Calibri"/>
      </rPr>
      <t>...</t>
    </r>
  </si>
  <si>
    <t>Is p.m ko satta ka chaska lag gya ha ye ise prapt karane ke liye kitana gir jaye koi pata nahi itani achhi ha gar b .j.p sarkar to prachar karane aur adhikariyon ko dhamkane ki kya jarurat h</t>
  </si>
  <si>
    <t>इवीएम में गड़बड़ी कर बीजेपी जीत सके इसलिए पहले ही एग्जिट पोल उसी तरह दिखा रहा है।</t>
  </si>
  <si>
    <t>Wah ravish kumar sir ❤❤❤</t>
  </si>
  <si>
    <t>Rona soro Ho geya modi aarahe he</t>
  </si>
  <si>
    <t>🙏🏻🙏🏻🙏🏻👍👍👍</t>
  </si>
  <si>
    <t>इस एग्जिट पोल ने यह प्रत्यक्ष कर दिया की कोन कोन सी मीडिया पापा एग्जिट पोल है स्वतंत्र भारत से आज तक पहली बार मीडिया इतने निचले स्तर पर है मीडिया मीडिया नही पापा की माइक बन कर रह गई यह देश का दुर्भाग्य है।</t>
  </si>
  <si>
    <t>Cry more 😂😂😂</t>
  </si>
  <si>
    <t>iski toh gaand phat gayi</t>
  </si>
  <si>
    <t>मोदी को गाली देके अपना पेट भरलो अच्छा बुरा सबको दिख रहा है</t>
  </si>
  <si>
    <t>*Tu buddha hogaya re marne wale ho 2/3 mahine bad bach karo ye dogla pan*</t>
  </si>
  <si>
    <t>Aesa ho to tum abhi jail mai rhta bhai</t>
  </si>
  <si>
    <t>Teliprompter hath mein lekar ghar bethkar vedio banate ho....</t>
  </si>
  <si>
    <r>
      <rPr>
        <sz val="11"/>
        <color rgb="FF000000"/>
        <rFont val="Linux Libertine G"/>
      </rPr>
      <t xml:space="preserve">मनोवैज्ञानिक दबाव के ही पोल है तो मत देखिए उसको किसने कहा है उनको एक्जिट पोल को देखने के लिए। </t>
    </r>
    <r>
      <rPr>
        <sz val="11"/>
        <color rgb="FF000000"/>
        <rFont val="Calibri"/>
      </rPr>
      <t>simple</t>
    </r>
  </si>
  <si>
    <t>Ravish Kumar ko Congress khrida hai</t>
  </si>
  <si>
    <t>Rubbishji ab to chatukarita bandh karke Khema bagal dijiye… kab tak dubti hui naav mai savar karenge … kabhi Antonio ki skirt se upar to uthiye !!</t>
  </si>
  <si>
    <t>Unsubscribed! Ravish ji ab khud hi godi media ban gye hain. Logic and reasoning has gone down the drain, now he has an ideological commitment. It was great listening to you Ravish ji for all these years. Not any more. Indian Express padho ab bas.</t>
  </si>
  <si>
    <t>Agr Hindu ho to bjp ko vote doge</t>
  </si>
  <si>
    <r>
      <rPr>
        <sz val="11"/>
        <color rgb="FF000000"/>
        <rFont val="Linux Libertine G"/>
      </rPr>
      <t>देश के लिए बेहतर प्रधान मंत्री राहुल गांधी ओर कोई  नहीं ❤❤❤❤❤❤❤❤❤❤❤❤❤❤❤❤❤❤</t>
    </r>
    <r>
      <rPr>
        <sz val="11"/>
        <color rgb="FF000000"/>
        <rFont val="Calibri"/>
      </rPr>
      <t>Only one congress party the best leader in my country India rahul Gandhi ❤❤❤❤❤❤❤❤❤❤❤❤❤❤❤❤❤❤❤❤❤❤❤❤❤❤❤❤❤❤❤❤❤❤❤Ravish sir good anchor love you so much sir ❤❤❤❤❤❤❤❤❤❤❤❤❤❤❤❤❤❤❤❤❤❤❤❤❤❤❤❤❤❤❤❤❤❤❤❤❤❤❤❤❤❤❤❤❤❤❤❤❤❤❤❤❤❤❤❤❤❤❤❤❤❤❤❤❤❤❤❤❤❤❤❤❤❤❤🎉🎉🎉🎉🎉🎉🎉🎉🎉🎉🎉🎉🎉🎉🎉🎉🎉🎉🎉🎉🎉🎉🎉🎉🎉🎉❤❤❤❤❤❤❤❤❤❤❤❤❤❤❤❤❤❤❤❤❤❤❤❤</t>
    </r>
  </si>
  <si>
    <t>Per Tera munh Puri tarah se utar chuka hai</t>
  </si>
  <si>
    <r>
      <rPr>
        <sz val="11"/>
        <color rgb="FF000000"/>
        <rFont val="Calibri"/>
      </rPr>
      <t xml:space="preserve">4 </t>
    </r>
    <r>
      <rPr>
        <sz val="11"/>
        <color rgb="FF000000"/>
        <rFont val="Linux Libertine G"/>
      </rPr>
      <t>जून तक इंतेज़ार करिये रवीश जी</t>
    </r>
    <r>
      <rPr>
        <sz val="11"/>
        <color rgb="FF000000"/>
        <rFont val="Calibri"/>
      </rPr>
      <t>...</t>
    </r>
    <r>
      <rPr>
        <sz val="11"/>
        <color rgb="FF000000"/>
        <rFont val="Linux Libertine G"/>
      </rPr>
      <t>सब सामने आ जायेगा।पर जिस तरह आप पत्रकारिता कर रहे हैं। वह एक दम पक्षपात प्रतीक होती है।</t>
    </r>
  </si>
  <si>
    <r>
      <rPr>
        <sz val="11"/>
        <color rgb="FF000000"/>
        <rFont val="Linux Libertine G"/>
      </rPr>
      <t xml:space="preserve">एक्झिट पोल से </t>
    </r>
    <r>
      <rPr>
        <sz val="11"/>
        <color rgb="FF000000"/>
        <rFont val="Calibri"/>
      </rPr>
      <t>"</t>
    </r>
    <r>
      <rPr>
        <sz val="11"/>
        <color rgb="FF000000"/>
        <rFont val="Linux Libertine G"/>
      </rPr>
      <t>भारतीय भैसो</t>
    </r>
    <r>
      <rPr>
        <sz val="11"/>
        <color rgb="FF000000"/>
        <rFont val="Calibri"/>
      </rPr>
      <t xml:space="preserve">" </t>
    </r>
    <r>
      <rPr>
        <sz val="11"/>
        <color rgb="FF000000"/>
        <rFont val="Linux Libertine G"/>
      </rPr>
      <t>मे खुशियो का माहोल</t>
    </r>
    <r>
      <rPr>
        <sz val="11"/>
        <color rgb="FF000000"/>
        <rFont val="Calibri"/>
      </rPr>
      <t xml:space="preserve">.... </t>
    </r>
    <r>
      <rPr>
        <sz val="11"/>
        <color rgb="FF000000"/>
        <rFont val="Linux Libertine G"/>
      </rPr>
      <t>गरबा कर के मनाया जशन</t>
    </r>
    <r>
      <rPr>
        <sz val="11"/>
        <color rgb="FF000000"/>
        <rFont val="Calibri"/>
      </rPr>
      <t>....</t>
    </r>
  </si>
  <si>
    <t>Your end comments look you have accepted exit poll and modi back</t>
  </si>
  <si>
    <t>Aap ne sahi kaha 🙏🙏</t>
  </si>
  <si>
    <t>Abki par bjp 400 par sale ganduo</t>
  </si>
  <si>
    <t>मुरलीधर जी का कमेंट पढ़ें</t>
  </si>
  <si>
    <t>Burnol out of stocks 😂</t>
  </si>
  <si>
    <t>Ye bewkoof reporter abhi se pagla gaya hai . Aisa shock laga hai inde wale ko sab fargi bata rahe hai.</t>
  </si>
  <si>
    <t>Exit poll as modi poll 😅</t>
  </si>
  <si>
    <t>Lo phir nautanki shuru ho gya 😂😂
Pahle kahenge evm hack phir uske kahte gai modi poll kya kahna chahte ho ravish ji😂😂😂</t>
  </si>
  <si>
    <t>Congress ❤❤</t>
  </si>
  <si>
    <t>Thoda dukh 4 June ke liye bhi rakho</t>
  </si>
  <si>
    <t>😮😅😮</t>
  </si>
  <si>
    <t>Rona dhona chalu</t>
  </si>
  <si>
    <t>Ek congress ka Papu he or dusra media ka Papu he bs dono ek dusre ki tarifo ke pul bna rhe he.  😂😂😂</t>
  </si>
  <si>
    <t>Janta jisko vote karti hai kisi ko batati nahi hai</t>
  </si>
  <si>
    <t>Bjp govt gidi media ko jyada aakda kahne ko  batake election mein dhokadhadi kr sakti hai.agar unhone Aisa Kiya to bhi unse puchha ne vala kon hai. Sabhi govt agencies ko gulam banake rakha hai. bahut chalakh hai bjp govt.be aware...</t>
  </si>
  <si>
    <t>Nice rabish ji</t>
  </si>
  <si>
    <t>News Fun with Ravish Kumar Sir❤❤❤❤❤ Like</t>
  </si>
  <si>
    <r>
      <rPr>
        <sz val="11"/>
        <color rgb="FF000000"/>
        <rFont val="Calibri"/>
      </rPr>
      <t xml:space="preserve">❤❤❤❤❤❤❤❤❤❤❤❤❤❤❤Only one congress 6 jun </t>
    </r>
    <r>
      <rPr>
        <sz val="11"/>
        <color rgb="FF000000"/>
        <rFont val="Linux Libertine G"/>
      </rPr>
      <t>मोदी झोला लेकर फरार ❤❤❤❤❤❤❤❤❤❤❤❤❤❤❤❤❤❤❤❤❤❤❤❤❤❤❤❤रवीश कुमार सर गुड न्यूज ❤❤❤❤❤❤❤❤❤❤❤❤❤❤❤❤❤❤❤❤❤❤❤❤❤❤❤❤❤❤❤❤❤❤❤❤❤❤❤❤❤❤❤❤❤❤❤❤❤❤❤❤❤❤❤❤❤❤❤❤❤❤❤❤❤❤❤❤❤❤❤❤❤❤❤❤❤❤❤❤❤❤❤❤❤❤❤❤❤❤❤❤❤❤❤❤❤❤❤❤❤❤❤❤❤❤❤❤❤❤❤❤❤❤❤❤❤❤❤❤❤</t>
    </r>
    <r>
      <rPr>
        <sz val="11"/>
        <color rgb="FF000000"/>
        <rFont val="Calibri"/>
      </rPr>
      <t xml:space="preserve">Only one </t>
    </r>
    <r>
      <rPr>
        <sz val="11"/>
        <color rgb="FF000000"/>
        <rFont val="Linux Libertine G"/>
      </rPr>
      <t>इंडिया ❤❤❤❤❤❤❤❤❤</t>
    </r>
  </si>
  <si>
    <t>एक दिन और गलतफहमी में रह लो रवीश बाबू कल से तो तुम्हे रोना ही है</t>
  </si>
  <si>
    <t>Ye chutiya hi INDI ko ji jitane wala he😂😂😂</t>
  </si>
  <si>
    <t>Mahagathbandhan 407 seat lekar aaegi aur Sarkar banaegi</t>
  </si>
  <si>
    <t>Ye lo rumal🧻...4 June ko ansu😢 pochh lena..😂😂</t>
  </si>
  <si>
    <t>Rubish kumar maulana 😅😅😅😅😅😅😅</t>
  </si>
  <si>
    <t>Koi logic nahi hai only rahul midea</t>
  </si>
  <si>
    <t>Mamata banerjee is a chor</t>
  </si>
  <si>
    <t>😂mai bus muh dekhne aaya tha😂😅</t>
  </si>
  <si>
    <t>#aapkepille👍</t>
  </si>
  <si>
    <r>
      <rPr>
        <sz val="11"/>
        <color rgb="FF000000"/>
        <rFont val="Linux Libertine G"/>
      </rPr>
      <t xml:space="preserve">தெற்கிலிருந்து வந்த சூரியன் </t>
    </r>
    <r>
      <rPr>
        <sz val="11"/>
        <color rgb="FF000000"/>
        <rFont val="Calibri"/>
      </rPr>
      <t xml:space="preserve">.
</t>
    </r>
    <r>
      <rPr>
        <sz val="11"/>
        <color rgb="FF000000"/>
        <rFont val="Linux Libertine G"/>
      </rPr>
      <t xml:space="preserve">நானூறும் திருக்குறளும்
நல்லதொல் காப்பியமும்
தேனூறும் தீஞ்சுவையில்
தெவிட்டாத தமிழமுதும் 
வானூறும் மாமழையாய்
வழங்கி உயிர் நனைத்தவனே </t>
    </r>
    <r>
      <rPr>
        <sz val="11"/>
        <color rgb="FF000000"/>
        <rFont val="Calibri"/>
      </rPr>
      <t xml:space="preserve">!
</t>
    </r>
    <r>
      <rPr>
        <sz val="11"/>
        <color rgb="FF000000"/>
        <rFont val="Linux Libertine G"/>
      </rPr>
      <t xml:space="preserve">பண்ணூறு பாடி எங்கள் 
கண்ணூற வைத்தவனே </t>
    </r>
    <r>
      <rPr>
        <sz val="11"/>
        <color rgb="FF000000"/>
        <rFont val="Calibri"/>
      </rPr>
      <t xml:space="preserve">!
</t>
    </r>
    <r>
      <rPr>
        <sz val="11"/>
        <color rgb="FF000000"/>
        <rFont val="Linux Libertine G"/>
      </rPr>
      <t xml:space="preserve">ஒரு நூறு கடந்த எங்கள் 
உயர்தமிழ் வரலாறே </t>
    </r>
    <r>
      <rPr>
        <sz val="11"/>
        <color rgb="FF000000"/>
        <rFont val="Calibri"/>
      </rPr>
      <t xml:space="preserve">!
</t>
    </r>
    <r>
      <rPr>
        <sz val="11"/>
        <color rgb="FF000000"/>
        <rFont val="Linux Libertine G"/>
      </rPr>
      <t xml:space="preserve">வருகின்ற நூறுகள் உனை
வரலாறாய் தலை சுமக்கும் </t>
    </r>
    <r>
      <rPr>
        <sz val="11"/>
        <color rgb="FF000000"/>
        <rFont val="Calibri"/>
      </rPr>
      <t xml:space="preserve">!
</t>
    </r>
    <r>
      <rPr>
        <sz val="11"/>
        <color rgb="FF000000"/>
        <rFont val="Linux Libertine G"/>
      </rPr>
      <t>இந்நூறு நிறையும் இந்நாள்
இதயத்தின் நினைவாஞ்சலி</t>
    </r>
    <r>
      <rPr>
        <sz val="11"/>
        <color rgb="FF000000"/>
        <rFont val="Calibri"/>
      </rPr>
      <t xml:space="preserve">!
</t>
    </r>
    <r>
      <rPr>
        <sz val="11"/>
        <color rgb="FF000000"/>
        <rFont val="Linux Libertine G"/>
      </rPr>
      <t>அகவை நூறே</t>
    </r>
    <r>
      <rPr>
        <sz val="11"/>
        <color rgb="FF000000"/>
        <rFont val="Calibri"/>
      </rPr>
      <t xml:space="preserve">! </t>
    </r>
    <r>
      <rPr>
        <sz val="11"/>
        <color rgb="FF000000"/>
        <rFont val="Linux Libertine G"/>
      </rPr>
      <t>அறமும் புறமும் சேர்ந்த புதுநானுறே</t>
    </r>
    <r>
      <rPr>
        <sz val="11"/>
        <color rgb="FF000000"/>
        <rFont val="Calibri"/>
      </rPr>
      <t xml:space="preserve">! </t>
    </r>
    <r>
      <rPr>
        <sz val="11"/>
        <color rgb="FF000000"/>
        <rFont val="Linux Libertine G"/>
      </rPr>
      <t>தமிழாய்ந்த தமிழே</t>
    </r>
    <r>
      <rPr>
        <sz val="11"/>
        <color rgb="FF000000"/>
        <rFont val="Calibri"/>
      </rPr>
      <t>...</t>
    </r>
    <r>
      <rPr>
        <sz val="11"/>
        <color rgb="FF000000"/>
        <rFont val="Linux Libertine G"/>
      </rPr>
      <t>தன்னிகரில்லா புகழே</t>
    </r>
    <r>
      <rPr>
        <sz val="11"/>
        <color rgb="FF000000"/>
        <rFont val="Calibri"/>
      </rPr>
      <t xml:space="preserve">! </t>
    </r>
    <r>
      <rPr>
        <sz val="11"/>
        <color rgb="FF000000"/>
        <rFont val="Linux Libertine G"/>
      </rPr>
      <t>வாழ்க உன் புகழ் வையத்து நாட்டிலெல்லாம்</t>
    </r>
    <r>
      <rPr>
        <sz val="11"/>
        <color rgb="FF000000"/>
        <rFont val="Calibri"/>
      </rPr>
      <t>!!!</t>
    </r>
  </si>
  <si>
    <t>Mere papa ka name b voter list me nahi tha jabki wo 65 year cross kar chuke he❤❤❤</t>
  </si>
  <si>
    <t>आज कल देश में देश भक्त नही है मुफ्त में राशन सिलेंडर से लेकर हर चीज फ्री में चाहिए</t>
  </si>
  <si>
    <t>Only one congress party the best</t>
  </si>
  <si>
    <r>
      <rPr>
        <sz val="11"/>
        <color rgb="FF000000"/>
        <rFont val="Linux Libertine G"/>
      </rPr>
      <t xml:space="preserve">बस कुछ दिन और </t>
    </r>
    <r>
      <rPr>
        <sz val="11"/>
        <color rgb="FF000000"/>
        <rFont val="Calibri"/>
      </rPr>
      <t>...</t>
    </r>
    <r>
      <rPr>
        <sz val="11"/>
        <color rgb="FF000000"/>
        <rFont val="Linux Libertine G"/>
      </rPr>
      <t xml:space="preserve">उसके बाद खुद रविश बाबू </t>
    </r>
    <r>
      <rPr>
        <sz val="11"/>
        <color rgb="FF000000"/>
        <rFont val="Calibri"/>
      </rPr>
      <t xml:space="preserve">EVM  </t>
    </r>
    <r>
      <rPr>
        <sz val="11"/>
        <color rgb="FF000000"/>
        <rFont val="Linux Libertine G"/>
      </rPr>
      <t>के बारे मे ज्ञान देंगे।</t>
    </r>
    <r>
      <rPr>
        <sz val="11"/>
        <color rgb="FF000000"/>
        <rFont val="Calibri"/>
      </rPr>
      <t>.....</t>
    </r>
    <r>
      <rPr>
        <sz val="11"/>
        <color rgb="FF000000"/>
        <rFont val="Linux Libertine G"/>
      </rPr>
      <t xml:space="preserve">रविश बाबू ओर इनके चमचो से निवेदन है  की एक  बार् </t>
    </r>
    <r>
      <rPr>
        <sz val="11"/>
        <color rgb="FF000000"/>
        <rFont val="Calibri"/>
      </rPr>
      <t xml:space="preserve">EVM </t>
    </r>
    <r>
      <rPr>
        <sz val="11"/>
        <color rgb="FF000000"/>
        <rFont val="Linux Libertine G"/>
      </rPr>
      <t xml:space="preserve">के बारे मे </t>
    </r>
    <r>
      <rPr>
        <sz val="11"/>
        <color rgb="FF000000"/>
        <rFont val="Calibri"/>
      </rPr>
      <t xml:space="preserve">Youtube  </t>
    </r>
    <r>
      <rPr>
        <sz val="11"/>
        <color rgb="FF000000"/>
        <rFont val="Linux Libertine G"/>
      </rPr>
      <t>कर ले।🫡😂😂😂</t>
    </r>
  </si>
  <si>
    <t>Rabish kumar</t>
  </si>
  <si>
    <t>Ek tarpha hi news de rha h kisi ek ko bs nicha dikhana ye to jalan ki bhavna se bol rha h</t>
  </si>
  <si>
    <r>
      <rPr>
        <sz val="11"/>
        <color rgb="FF000000"/>
        <rFont val="Calibri"/>
      </rPr>
      <t xml:space="preserve">Only one congress 6 jun </t>
    </r>
    <r>
      <rPr>
        <sz val="11"/>
        <color rgb="FF000000"/>
        <rFont val="Linux Libertine G"/>
      </rPr>
      <t>मोदी जी झोला लेकर चले जाएंगे</t>
    </r>
  </si>
  <si>
    <t>Ye Ulloo Ka Paththa Logo Ko Fareb Bata Rha Hai Tu m Hamesa Jhoot Aur Farebi Bat Bolte Ho Ispar Viswas Mat Karo</t>
  </si>
  <si>
    <t>Dhruv rathee aur ravish kumar kejriwal ke aand h 😂😂</t>
  </si>
  <si>
    <t>Rote raho ab 5 saal 😂😂😂</t>
  </si>
  <si>
    <t>Bengal me sandeshkhali pe video q nhi aaya ab tak</t>
  </si>
  <si>
    <t>Modi claimed seats 370 .now all polls is running around 370 this is question  of thought</t>
  </si>
  <si>
    <r>
      <rPr>
        <sz val="11"/>
        <color rgb="FF000000"/>
        <rFont val="Linux Libertine G"/>
      </rPr>
      <t>रवीश कुमार जी हमेशा सही विश्लेषण करते हैं</t>
    </r>
    <r>
      <rPr>
        <sz val="11"/>
        <color rgb="FF000000"/>
        <rFont val="Calibri"/>
      </rPr>
      <t>... 👍👍👍</t>
    </r>
  </si>
  <si>
    <t>Social media se election nahi jeeta ja sakta hai</t>
  </si>
  <si>
    <t>Ravish is cry baby of this century</t>
  </si>
  <si>
    <t>Burnol😂</t>
  </si>
  <si>
    <t>Modi .... Ab jayege gujrat</t>
  </si>
  <si>
    <t>Raveeesh agr bjp jeet gyi toh 😂</t>
  </si>
  <si>
    <t>4 june ko 3 bje ke baad randi rona rakha gya hai sabhi chamcho ko invite kiya jata hai 🤭🤭😝😝</t>
  </si>
  <si>
    <t>Jitenge Rahul Gandhi ji</t>
  </si>
  <si>
    <t>thanks sir❤</t>
  </si>
  <si>
    <t>Itna achchha lagta he agar tuje Rahul Pappu to jake beth ja uski godi me</t>
  </si>
  <si>
    <t>BJP wale kon kon hain 😁</t>
  </si>
  <si>
    <t>😊😊😊😊😊</t>
  </si>
  <si>
    <t>Agar vo godi media he to tu Pappia Media he Ravish raxas</t>
  </si>
  <si>
    <t>Bahut sahi kaha</t>
  </si>
  <si>
    <t>Mene har din mahol qiya hai dekha lekin poll pat rajeev nahi the</t>
  </si>
  <si>
    <t>All I wanna see is this fuc*** Modi in jail and rott in hell</t>
  </si>
  <si>
    <t>Only for pablicity 
Jis ki hogi vo jite ga</t>
  </si>
  <si>
    <t xml:space="preserve">all i can say is MODI JI PLEASE GO TO SLEEP INDIA IS TIRED OF YOU AND BJP , PLEASE TUPP KARO JI, GO TO SOME PLACE NO ONE CAN SEE YOU  , INDIA WILL BE SO GREATFULL TO YOU </t>
  </si>
  <si>
    <t>Godi media chappal chatne ka kam karta h</t>
  </si>
  <si>
    <t>It is not ferzy. Itis. Previous. Itention. Of. Playing. In. EVM</t>
  </si>
  <si>
    <t>Gujrati daket jald sae jald jail mae hone chahiye jab tak ye daket satta mae rahege janta ko rone ke siwa kuch hasil nahi hoga.</t>
  </si>
  <si>
    <t>Its not just in words..  Congress should put young and strong men who capable to tackle the bjp gundaas who makes tricks and alter the votes of counting tomorrow.... only then congress can get victory</t>
  </si>
  <si>
    <t>Manovigyanik hmla hai ye....INDIA ke smarthko par.....aap sabhi tv ko dekhna band kr do... newspaper htwa do...sirf Twitter se hi aapko sahi jaankaari milegi</t>
  </si>
  <si>
    <r>
      <rPr>
        <sz val="11"/>
        <color rgb="FF000000"/>
        <rFont val="Linux Libertine G"/>
      </rPr>
      <t xml:space="preserve">चमचो </t>
    </r>
    <r>
      <rPr>
        <sz val="11"/>
        <color rgb="FF000000"/>
        <rFont val="Calibri"/>
      </rPr>
      <t xml:space="preserve">400 </t>
    </r>
    <r>
      <rPr>
        <sz val="11"/>
        <color rgb="FF000000"/>
        <rFont val="Linux Libertine G"/>
      </rPr>
      <t>पार😅😅</t>
    </r>
  </si>
  <si>
    <r>
      <rPr>
        <sz val="11"/>
        <color rgb="FF000000"/>
        <rFont val="Linux Libertine G"/>
      </rPr>
      <t>कांग्रेसी गुलाम</t>
    </r>
    <r>
      <rPr>
        <sz val="11"/>
        <color rgb="FF000000"/>
        <rFont val="Calibri"/>
      </rPr>
      <t xml:space="preserve">... </t>
    </r>
    <r>
      <rPr>
        <sz val="11"/>
        <color rgb="FF000000"/>
        <rFont val="Linux Libertine G"/>
      </rPr>
      <t>रवीश</t>
    </r>
  </si>
  <si>
    <t>Bihar me LJP ko 5 sit Ladi hai and exit poll 6 sit de rhi hai</t>
  </si>
  <si>
    <t>Real dalal h tu apne bhai ki tarah</t>
  </si>
  <si>
    <t>,,,ja,,ja,,,media...🏚🏚🏚❤❤❤🏚🏚🔕🔕🔕🔕🔕🔕🔕🔕🔕🔕🔕❤❤🏚🏚🏚🔕🔕</t>
  </si>
  <si>
    <t>Godi media modi ki hwa bnane me lga hai..... result se pahle....aap sab starak rhe.... polling station par dhyaan de...koi gadbadi na ho</t>
  </si>
  <si>
    <t>Modi ki ghatiya rajniti.godi media ka dhikkar hai.</t>
  </si>
  <si>
    <t>4jun k bad video banana 😂😂😂</t>
  </si>
  <si>
    <t>Exit poll agar pappu ke paksh me ata to ye video banata</t>
  </si>
  <si>
    <t>Stop exit poll in future'</t>
  </si>
  <si>
    <r>
      <rPr>
        <sz val="11"/>
        <color rgb="FF000000"/>
        <rFont val="Linux Libertine G"/>
      </rPr>
      <t xml:space="preserve">हा जिस स्टेट मे </t>
    </r>
    <r>
      <rPr>
        <sz val="11"/>
        <color rgb="FF000000"/>
        <rFont val="Calibri"/>
      </rPr>
      <t xml:space="preserve">30 </t>
    </r>
    <r>
      <rPr>
        <sz val="11"/>
        <color rgb="FF000000"/>
        <rFont val="Linux Libertine G"/>
      </rPr>
      <t xml:space="preserve">सीट है वहा बीजेपी को गोदी मीडिया </t>
    </r>
    <r>
      <rPr>
        <sz val="11"/>
        <color rgb="FF000000"/>
        <rFont val="Calibri"/>
      </rPr>
      <t xml:space="preserve">40 </t>
    </r>
    <r>
      <rPr>
        <sz val="11"/>
        <color rgb="FF000000"/>
        <rFont val="Linux Libertine G"/>
      </rPr>
      <t>सीट दिया है 😅😅😅ईन को बस येही करना आता है ईमानदारी से चुनाव हो गिनती ईमानदारी से हो राहुल फूल बहुमत से सर्कार बनाएंगे</t>
    </r>
  </si>
  <si>
    <t>शूरू हो गया रोना धोना</t>
  </si>
  <si>
    <t>Good morning sir ji 💐💐</t>
  </si>
  <si>
    <t>aap jesa chamche lakho sal bad peda hote hai................</t>
  </si>
  <si>
    <t>Bhai kitna logo ko badkayega 😡😡😡</t>
  </si>
  <si>
    <r>
      <rPr>
        <sz val="11"/>
        <color rgb="FF000000"/>
        <rFont val="Calibri"/>
      </rPr>
      <t xml:space="preserve">Exit </t>
    </r>
    <r>
      <rPr>
        <sz val="11"/>
        <color rgb="FF000000"/>
        <rFont val="Linux Libertine G"/>
      </rPr>
      <t xml:space="preserve">पोल वालो का मोदी जी ने दिमाग व बुद्धी भृष्ट कर दिया है  मोदीजी ने इनकी बुद्धी बी जे पी की तारीफ करने तक सीमित कर दी गई है इसलिए वे मोदीजी को खुश रखने के लिए </t>
    </r>
    <r>
      <rPr>
        <sz val="11"/>
        <color rgb="FF000000"/>
        <rFont val="Calibri"/>
      </rPr>
      <t xml:space="preserve">exit pol </t>
    </r>
    <r>
      <rPr>
        <sz val="11"/>
        <color rgb="FF000000"/>
        <rFont val="Linux Libertine G"/>
      </rPr>
      <t>दिखा रहे है  जनता भृमित न हो</t>
    </r>
    <r>
      <rPr>
        <sz val="11"/>
        <color rgb="FF000000"/>
        <rFont val="Calibri"/>
      </rPr>
      <t xml:space="preserve">.l      </t>
    </r>
    <r>
      <rPr>
        <sz val="11"/>
        <color rgb="FF000000"/>
        <rFont val="Linux Libertine G"/>
      </rPr>
      <t xml:space="preserve">धन्यवाद </t>
    </r>
    <r>
      <rPr>
        <sz val="11"/>
        <color rgb="FF000000"/>
        <rFont val="Calibri"/>
      </rPr>
      <t>l</t>
    </r>
  </si>
  <si>
    <t>Kajriwal pagal ho gya hai</t>
  </si>
  <si>
    <t>Ye congress ka youtuber h</t>
  </si>
  <si>
    <t>Rabish Kumar is a criminal and tukde tukde gang.</t>
  </si>
  <si>
    <t>Hi</t>
  </si>
  <si>
    <t>Ye to sab se bharosa utha dega Jo ye bole o kabhi sach nahi hota</t>
  </si>
  <si>
    <t>Kl aur achhe se rona</t>
  </si>
  <si>
    <r>
      <rPr>
        <sz val="11"/>
        <color rgb="FF000000"/>
        <rFont val="Linux Libertine G"/>
      </rPr>
      <t xml:space="preserve">रविश कुमार सर यह एक्जिट पोल मोदी का है </t>
    </r>
    <r>
      <rPr>
        <sz val="11"/>
        <color rgb="FF000000"/>
        <rFont val="Calibri"/>
      </rPr>
      <t xml:space="preserve">, </t>
    </r>
    <r>
      <rPr>
        <sz val="11"/>
        <color rgb="FF000000"/>
        <rFont val="Linux Libertine G"/>
      </rPr>
      <t>और गोदी मीडिया इसे अच्छे से प्रचार कर चुकी</t>
    </r>
    <r>
      <rPr>
        <sz val="11"/>
        <color rgb="FF000000"/>
        <rFont val="Calibri"/>
      </rPr>
      <t xml:space="preserve">, </t>
    </r>
    <r>
      <rPr>
        <sz val="11"/>
        <color rgb="FF000000"/>
        <rFont val="Linux Libertine G"/>
      </rPr>
      <t>अब यह एक्जिट पोल मे दिए सिटो का आकडा चुनाव आयोग को मिलेगा। और आर्डर पारित होगा कि इतनी सिटे कुछ भी करो आने ही चाहिए।</t>
    </r>
  </si>
  <si>
    <t>What theme of election competing attracting people ? Whether abused language, negative approach or positive one?-,Are voters so much fools  Ravish jee?</t>
  </si>
  <si>
    <t>Chutya planting hate</t>
  </si>
  <si>
    <t>3:06  kejriwal khud frji h</t>
  </si>
  <si>
    <t>Immediate  arrest   chors   and  dakat's   lawyers  Abhishek Manu Singhvi  and  Kapil Sibbal.</t>
  </si>
  <si>
    <t>Rubbish 🗑 🚮  Kumar Fifth Pillar 😑 Of Democracy</t>
  </si>
  <si>
    <r>
      <rPr>
        <sz val="11"/>
        <color rgb="FF000000"/>
        <rFont val="Calibri"/>
      </rPr>
      <t xml:space="preserve">Sab milkar godi media ko </t>
    </r>
    <r>
      <rPr>
        <sz val="11"/>
        <color rgb="FF000000"/>
        <rFont val="Linux Libertine G"/>
      </rPr>
      <t>बंद करवाओ बहुत दिमाग खराब कर देते 😢😢😢😢😢</t>
    </r>
  </si>
  <si>
    <t>Aur 5 saal chilana padegaa..</t>
  </si>
  <si>
    <t>Kejriwal is spreading false news always...burnol moment for ravish 😂😂</t>
  </si>
  <si>
    <t>Randi Rona of Ravish</t>
  </si>
  <si>
    <t>#CONGRSSKAKUTTA</t>
  </si>
  <si>
    <t>कितने पैसे मिलते है</t>
  </si>
  <si>
    <t>Bhau bhau ,,, rijwan ahmad</t>
  </si>
  <si>
    <r>
      <rPr>
        <sz val="11"/>
        <color rgb="FF000000"/>
        <rFont val="Linux Libertine G"/>
      </rPr>
      <t xml:space="preserve">एग्जिट पोल में भी चाटुकारिता का </t>
    </r>
    <r>
      <rPr>
        <sz val="11"/>
        <color rgb="FF000000"/>
        <rFont val="Calibri"/>
      </rPr>
      <t xml:space="preserve">competition </t>
    </r>
    <r>
      <rPr>
        <sz val="11"/>
        <color rgb="FF000000"/>
        <rFont val="Linux Libertine G"/>
      </rPr>
      <t>चल रहा है । विपक्ष को मनोवैज्ञानिक दबाव में लाने की चल है  चार जून  को सब कुछ सामने आयेगा ।</t>
    </r>
  </si>
  <si>
    <r>
      <rPr>
        <sz val="11"/>
        <color rgb="FF000000"/>
        <rFont val="Linux Libertine G"/>
      </rPr>
      <t xml:space="preserve">راہول گاندھی ❤
</t>
    </r>
    <r>
      <rPr>
        <sz val="11"/>
        <color rgb="FF000000"/>
        <rFont val="Calibri"/>
      </rPr>
      <t xml:space="preserve">Is good man . 
</t>
    </r>
    <r>
      <rPr>
        <sz val="11"/>
        <color rgb="FF000000"/>
        <rFont val="Linux Libertine G"/>
      </rPr>
      <t>اللہ اکبر کبیرا۔</t>
    </r>
  </si>
  <si>
    <t>गोदी मीडिया ❌ गाँधी मीडिया ☑️✔️</t>
  </si>
  <si>
    <t>Share market ko effect karne ke liye aisa fraud exit poll bataya gya h godi media ne</t>
  </si>
  <si>
    <t>Shuru tera EVM rona🤣🤣🤣</t>
  </si>
  <si>
    <t>295 seat 😢😢😢</t>
  </si>
  <si>
    <t>The overwhelming over estimation of exit polls by godi media could also be a tactics to substantiate results if the EVMs are hacked. India Alliance should be aware of this scenario.</t>
  </si>
  <si>
    <t>India Alliance Jindabad</t>
  </si>
  <si>
    <t>Ware congressi patrakar</t>
  </si>
  <si>
    <t>Sir aap bhi Germany shift ho jao abhi udhar halat BHARAT SE BHOHOT KHARAB HE 😢</t>
  </si>
  <si>
    <t>Ravish Tu To jaldi hi Rone Shuru kar diya 😂 wait kar</t>
  </si>
  <si>
    <t>जीत रहा है बीजेपी</t>
  </si>
  <si>
    <t>u become so blind opposing something that u lose touch of reality . anyways lets see whats the reality on 4th.i will stop watching after 5 mins of ur vedio</t>
  </si>
  <si>
    <t>5:34</t>
  </si>
  <si>
    <t>Dumb</t>
  </si>
  <si>
    <t>9 axit pol  
B. J. P ka farji hai..</t>
  </si>
  <si>
    <t>Bjp already booked pragati maidan for oath taking ceremony. Then how can u say modi is not coming to power.if ur observations come true then subscriber will shower blessings otherwise we will watch ur videocomes true then</t>
  </si>
  <si>
    <r>
      <rPr>
        <sz val="11"/>
        <color rgb="FF000000"/>
        <rFont val="Calibri"/>
      </rPr>
      <t xml:space="preserve">2014 </t>
    </r>
    <r>
      <rPr>
        <sz val="11"/>
        <color rgb="FF000000"/>
        <rFont val="Linux Libertine G"/>
      </rPr>
      <t xml:space="preserve">और </t>
    </r>
    <r>
      <rPr>
        <sz val="11"/>
        <color rgb="FF000000"/>
        <rFont val="Calibri"/>
      </rPr>
      <t xml:space="preserve">2019 </t>
    </r>
    <r>
      <rPr>
        <sz val="11"/>
        <color rgb="FF000000"/>
        <rFont val="Linux Libertine G"/>
      </rPr>
      <t>के एक्जिट पोल में भी विपक्ष की भाषा यही थी और नतीजा सबके सामने है।</t>
    </r>
  </si>
  <si>
    <t>Ab phir se exit poll aur evm ka rona rone Lage kuki modi phir se prachand bahumat ki sarkar bana rahe hai</t>
  </si>
  <si>
    <t>Pehle jail jao, tumhari kya seva hogi abhi dekhte jao khujliwal saheb. Tumhari barbadi Taye ho chuka hai</t>
  </si>
  <si>
    <t>Ravish KUMAR ji❤️</t>
  </si>
  <si>
    <t>Bus bahut ho chuka</t>
  </si>
  <si>
    <t>It is not gerzy</t>
  </si>
  <si>
    <t>Media will loose its credibility.</t>
  </si>
  <si>
    <t>Sab ke sab comments section wale royenge 😂</t>
  </si>
  <si>
    <t>Modi Hai Tu Mumkin Hai 
PAPA MEDIA CHUP RHE 😀😀</t>
  </si>
  <si>
    <t>100 percent 🎉  bjp aayegi or kl yani 4 June ko clear ho jayega</t>
  </si>
  <si>
    <t>Bjp jet rahi hai 😊</t>
  </si>
  <si>
    <t>dalle</t>
  </si>
  <si>
    <t>Randi Rona shuru kiya dalalo ne..kujliwal chori ke case me andhar hai. Tum chutiya Kitna banayenga aur yehi dalali tujhe rasthe me lekar aaya.  Kejriwal Zee news ko kyu ban kiya Punjab me</t>
  </si>
  <si>
    <t>Aayege to modi hi🎉</t>
  </si>
  <si>
    <r>
      <rPr>
        <sz val="11"/>
        <color rgb="FF000000"/>
        <rFont val="Linux Libertine G"/>
      </rPr>
      <t>राजनीतिक मौसम विभाग का अनुमान</t>
    </r>
    <r>
      <rPr>
        <sz val="11"/>
        <color rgb="FF000000"/>
        <rFont val="Calibri"/>
      </rPr>
      <t xml:space="preserve">:-
    </t>
    </r>
    <r>
      <rPr>
        <sz val="11"/>
        <color rgb="FF000000"/>
        <rFont val="Linux Libertine G"/>
      </rPr>
      <t>कल दिनांक ०४ जून को जयचंदी सोच लेफ्ट इको सिस्टम</t>
    </r>
    <r>
      <rPr>
        <sz val="11"/>
        <color rgb="FF000000"/>
        <rFont val="Calibri"/>
      </rPr>
      <t xml:space="preserve">, </t>
    </r>
    <r>
      <rPr>
        <sz val="11"/>
        <color rgb="FF000000"/>
        <rFont val="Linux Libertine G"/>
      </rPr>
      <t>खान मार्केट गैंग और रवीश कुमार</t>
    </r>
    <r>
      <rPr>
        <sz val="11"/>
        <color rgb="FF000000"/>
        <rFont val="Calibri"/>
      </rPr>
      <t xml:space="preserve">, </t>
    </r>
    <r>
      <rPr>
        <sz val="11"/>
        <color rgb="FF000000"/>
        <rFont val="Linux Libertine G"/>
      </rPr>
      <t>सत्य बन्दी चानल के आशुतोष</t>
    </r>
    <r>
      <rPr>
        <sz val="11"/>
        <color rgb="FF000000"/>
        <rFont val="Calibri"/>
      </rPr>
      <t xml:space="preserve">, </t>
    </r>
    <r>
      <rPr>
        <sz val="11"/>
        <color rgb="FF000000"/>
        <rFont val="Linux Libertine G"/>
      </rPr>
      <t>योगेन्द्र यादव आदी फेकालाजी खेमे में अवसाद के बादल छाए रहते</t>
    </r>
    <r>
      <rPr>
        <sz val="11"/>
        <color rgb="FF000000"/>
        <rFont val="Calibri"/>
      </rPr>
      <t xml:space="preserve">, </t>
    </r>
    <r>
      <rPr>
        <sz val="11"/>
        <color rgb="FF000000"/>
        <rFont val="Linux Libertine G"/>
      </rPr>
      <t>मोदी जीत की गरज के साथ घणघोर वर्षा के कारण रवीश कुमार सह यह खेमा सदमे की अवसाद में श्वान रूदन करते वेन्टिलेटर पर रहने का राजनीतिक मौसम विभाग का अनुमान है ।</t>
    </r>
  </si>
  <si>
    <t>Har Har Modi 🚩</t>
  </si>
  <si>
    <t>Ravish mat roya Karo ,tum sangharsh Karo hum tumhare sath hain</t>
  </si>
  <si>
    <t>तुम्हारा चैनल अब नही देखेंगे</t>
  </si>
  <si>
    <t>Puri bjp apna dao pech laga raha or lag diya hai</t>
  </si>
  <si>
    <t>Waqt hai av v bhaaaag le</t>
  </si>
  <si>
    <t>Congress zindabaad</t>
  </si>
  <si>
    <t>तुम कांग्रेसी हो देश छोड़ दो।</t>
  </si>
  <si>
    <t>वैफल्यग्रस्त पत्रकार</t>
  </si>
  <si>
    <t>Ghanta ukhar tumlog....😂😂😂</t>
  </si>
  <si>
    <t>भूमिका पहले से तैयार की गई</t>
  </si>
  <si>
    <t>Ye mind game h by modi gang.nda only stop between 170 to 200.
This is sure exit poll by me.</t>
  </si>
  <si>
    <t>As per Rabish Mathew 😅 BJP ne EVM hack kia hai 😂 
4th June ka video ka wait h bas</t>
  </si>
  <si>
    <t>GODI MEDIA KE ANCHOR JHOOTE HAIN</t>
  </si>
  <si>
    <t>Rajeev 24 par poll nahi aaye</t>
  </si>
  <si>
    <t>Moose vala 295❤❤❤</t>
  </si>
  <si>
    <t>इंडिया गठबंधन सुना था ये भोसकी का इंडिया जनबंधन कहां से बता रहा है 😂</t>
  </si>
  <si>
    <t>Manipur survey karne kainsi company gayi hogi ye dekhne wali baat hogi.</t>
  </si>
  <si>
    <t>रोने का काम चालू रखो पांच साल ओर</t>
  </si>
  <si>
    <t>Ayega to Modi hi</t>
  </si>
  <si>
    <t>मोदी विरोधी है तुम</t>
  </si>
  <si>
    <t>Bhai kal pata chalega kaun</t>
  </si>
  <si>
    <t>रेबीज़ की बीमारी है तू</t>
  </si>
  <si>
    <t>ha ha ha. Ghar k bahar koi khamba ho to noch lena use. Wo kahte hain na Khisiyaai billi khamba noche  :). Badhiya sulgi hai teesri baar. Hatrrick mein sulgaane ka maza hi kuch aur hai bhai. Wah... bus aise hi sulagwaate raho.  Har Har Modi.</t>
  </si>
  <si>
    <t>Agar Exit polls such huvey tho EVM ko question karthey kya ???</t>
  </si>
  <si>
    <r>
      <rPr>
        <sz val="11"/>
        <color rgb="FF000000"/>
        <rFont val="Calibri"/>
      </rPr>
      <t xml:space="preserve">Evm </t>
    </r>
    <r>
      <rPr>
        <sz val="11"/>
        <color rgb="FF000000"/>
        <rFont val="Linux Libertine G"/>
      </rPr>
      <t>हैक का रण्डी रोना चालू कर दो रेबीज मीडिया</t>
    </r>
  </si>
  <si>
    <t>Mujhe lagta hain EVM hack huya hoga😅
Supreme court main case karna chahiye. 
Jo mujse sehmat hai wo like kare👇</t>
  </si>
  <si>
    <t>GODI MEDIA DESH KE LIYE SABSE BADA KHATRA HAI</t>
  </si>
  <si>
    <t>Don't cry 😭😭😭 ravish bhai 😂😂😂 ayega toh modi hiii 😅😂😂😂</t>
  </si>
  <si>
    <t>India wins</t>
  </si>
  <si>
    <t>Qqqqqqqqqq</t>
  </si>
  <si>
    <t>400 par 😅😅 fir modi sarkar</t>
  </si>
  <si>
    <t>BJP going to form govt once again</t>
  </si>
  <si>
    <t>My favorite news channel</t>
  </si>
  <si>
    <t>Kya ho gh ye log ka</t>
  </si>
  <si>
    <t>Ravish ji make this type of vedio on congress also 😅</t>
  </si>
  <si>
    <t>Congress govt mehngai nischit roop se khatm kregi aur phle ki trh india mein shaanti kayam hogi❤</t>
  </si>
  <si>
    <t>कांग्रेस के नेता श्रीमान जय राम रमेश साहब को बहुत बहुत बधाई ध्यान रहे जब तक मोदी जी तीसरी बार प्रधानमंत्री की शपथ नहीं ले लेते हैं कब तक कांग्रेस पार्टी के कार्यकर्ता एवं नेता अपनी जगह से नहीं हिलेगा प्रभु श्री राम का गुणगान करेंगे जय श्री राम</t>
  </si>
  <si>
    <t>Mai aapka video suru k last tak hi dekhte hai</t>
  </si>
  <si>
    <t>Ravish tu kabhi randi rona band nahi karegaa na</t>
  </si>
  <si>
    <t>INDIA WILL WIN ❤️</t>
  </si>
  <si>
    <t>jb evm hack hi h
poll galat hi h 
toh raga kyu lad rha election chodd de na politics</t>
  </si>
  <si>
    <t>Teri baatein b Teri shakal jaic h yrr</t>
  </si>
  <si>
    <t>ईवीएम का रोना शुरू करो कुछ नही होने बाला</t>
  </si>
  <si>
    <t>In haryana cong.winning 10 seats.so godi exit poll nakli h.</t>
  </si>
  <si>
    <t>EVM DHANDLI AR GODI MEDIA PROPAGANDA SE HOSHIYAR RAHE DESH KI JANTA.</t>
  </si>
  <si>
    <t>Comment dekh ke to lgta hai ki rahul gandhi next pm hoga but exzit poll BJP aage chal rhi</t>
  </si>
  <si>
    <t>Is bar pakka congress ayega road main 😂</t>
  </si>
  <si>
    <t>😂😂😂 are bhai 4 june ko modi ji aarhe hai ab aap kuch bhi bole😅😅</t>
  </si>
  <si>
    <t>GODI MEDIA DESH KE LIYE SABSE BADA KHATRA HAI.</t>
  </si>
  <si>
    <t>Keep crying 😂😂😂😂</t>
  </si>
  <si>
    <t>🤣🤣🤣🤣</t>
  </si>
  <si>
    <t>Ravish Kumar Congress ka pakka Dalal Hai Re</t>
  </si>
  <si>
    <t>Hii</t>
  </si>
  <si>
    <t>GODI MEDIA DESH MEIN HAMESHA GALAT PROPAGANDA CHALTI RAHTI HAI.</t>
  </si>
  <si>
    <t>Kiya exit pol bnd nai hosakta hai ?</t>
  </si>
  <si>
    <t>Bye bye Modi n midi ka pariwar</t>
  </si>
  <si>
    <t>Ravish Kumar ji acche patrakaar the. Parantu Congress ke agent ban</t>
  </si>
  <si>
    <t>Congress sarkar ayengi</t>
  </si>
  <si>
    <t>Yah exist Pole janta ko pagal banane ke liye banaye gaye hai.</t>
  </si>
  <si>
    <t>Ravish kumar,s exist poll</t>
  </si>
  <si>
    <t>Once a chamcha, always a chamcha, haddi badi rasdar thi Ravish</t>
  </si>
  <si>
    <t>Aap to Congress ka bhakt ho</t>
  </si>
  <si>
    <t>JUDEGA BHARAT JITEGA INDIA</t>
  </si>
  <si>
    <t>अगर बीजेपी जीत गयी तो हमारा क्या होगा रविश जी 😢😢😢😢</t>
  </si>
  <si>
    <t>nda.thin.saee.sthr.sit.aayegi</t>
  </si>
  <si>
    <t>चाटने का एक्सपीरियंस गजब का है राजा जी आपका चाटो चाट चाट के लाल कर दो जय श्री राम</t>
  </si>
  <si>
    <t>Are vah sabhi berijgar ek hi jgh mil gye😂</t>
  </si>
  <si>
    <r>
      <rPr>
        <sz val="11"/>
        <color rgb="FF000000"/>
        <rFont val="Calibri"/>
      </rPr>
      <t xml:space="preserve">Aur </t>
    </r>
    <r>
      <rPr>
        <sz val="11"/>
        <color rgb="FF000000"/>
        <rFont val="Linux Libertine G"/>
      </rPr>
      <t xml:space="preserve">भुगतो </t>
    </r>
    <r>
      <rPr>
        <sz val="11"/>
        <color rgb="FF000000"/>
        <rFont val="Calibri"/>
      </rPr>
      <t xml:space="preserve">5 </t>
    </r>
    <r>
      <rPr>
        <sz val="11"/>
        <color rgb="FF000000"/>
        <rFont val="Linux Libertine G"/>
      </rPr>
      <t>साल</t>
    </r>
  </si>
  <si>
    <r>
      <rPr>
        <sz val="11"/>
        <color rgb="FF000000"/>
        <rFont val="Linux Libertine G"/>
      </rPr>
      <t>भाजपा द्वारा विपक्ष को खिलाने हेतु मिलावती खिचड़ी लगभग पक कर तैयार हो चुका है</t>
    </r>
    <r>
      <rPr>
        <sz val="11"/>
        <color rgb="FF000000"/>
        <rFont val="Calibri"/>
      </rPr>
      <t>....</t>
    </r>
  </si>
  <si>
    <t>एग्जिट पोल पर जनता का विश्वास ही नहीं रहा</t>
  </si>
  <si>
    <t>News 18 to Ambani ka h 80%share to</t>
  </si>
  <si>
    <t>Congress zindabad 🎉🎉🎉❤❤❤❤❤❤❤❤</t>
  </si>
  <si>
    <t>बिकाऊ मीडिया देश के लिया कलंक है😢</t>
  </si>
  <si>
    <t>"Aur na Kisi ke liye umeed paida kar rahe hai"😂😂😂
Ek request hai AAP is topic pe video banoa " itna failure ke Baad bhi BJP kiase Jeet rahe hai" ....malab 10 Saal me inhone itne saree wade kiye us me se bhi almost ek bhi Pura nahi kiya....tab bhi yeh log Jeet Kise rahe hai? ....upar se tanashahi, nafrat bhi faila rahe hai....yeh Jeet kaise rahe hai? ....is topic pe ek video banao.. it's a request</t>
  </si>
  <si>
    <t>Abhi aur jalegi 4 june ka wait Karo 😂😂</t>
  </si>
  <si>
    <r>
      <rPr>
        <sz val="11"/>
        <color rgb="FF000000"/>
        <rFont val="Calibri"/>
      </rPr>
      <t xml:space="preserve">Rahul gandhi </t>
    </r>
    <r>
      <rPr>
        <sz val="11"/>
        <color rgb="FF000000"/>
        <rFont val="Linux Libertine G"/>
      </rPr>
      <t>जी🙏 प्रधानमंत्री बने या ना बने लेकिन दुनिया जान चूँकि है की मोदी के जैसा  भ्र्स्ट और चोर प्रधानमंत्री इतिहास में कभी नहीं देखा 👍 मीडिया</t>
    </r>
    <r>
      <rPr>
        <sz val="11"/>
        <color rgb="FF000000"/>
        <rFont val="Calibri"/>
      </rPr>
      <t xml:space="preserve">, </t>
    </r>
    <r>
      <rPr>
        <sz val="11"/>
        <color rgb="FF000000"/>
        <rFont val="Linux Libertine G"/>
      </rPr>
      <t xml:space="preserve">भी बिक गयी और कोर्ट भी बिक गया मोदी ने सब खरीद लिया है
</t>
    </r>
    <r>
      <rPr>
        <sz val="11"/>
        <color rgb="FF000000"/>
        <rFont val="Calibri"/>
      </rPr>
      <t xml:space="preserve">Rahul Gandhi </t>
    </r>
    <r>
      <rPr>
        <sz val="11"/>
        <color rgb="FF000000"/>
        <rFont val="Linux Libertine G"/>
      </rPr>
      <t>जिंदाबाद ❤️🙏🇮🇳</t>
    </r>
  </si>
  <si>
    <t>Kindly buy burnol before it goes out of stock!</t>
  </si>
  <si>
    <t>#justiceforsidhumoosewala 29.5</t>
  </si>
  <si>
    <t>रवीश कुमार जातिवादी मानसिकता से ग्रस्त है</t>
  </si>
  <si>
    <t>दलालों के लिए ➡️🦴🦴🦴🦴🦴🦴🦴🦴🦴🦴🦴🦴🦴🦴🦴🦴🦴🦴</t>
  </si>
  <si>
    <t>Mai raveesh Kumar ko kabhi nahi dekhta hun but Aaj se agle 5th June tk dekhunga taki pata chala ki besharm insan ke tamam prayaso ke bad bhi result uske paksh me nhi aaye to wah kaisa dikhta h...aise 2019 me bhi isiko dekha tha</t>
  </si>
  <si>
    <t>मज़ा आ रहा है तेरी गान से निकलता धुआं देखने में 😂</t>
  </si>
  <si>
    <r>
      <rPr>
        <sz val="11"/>
        <color rgb="FF000000"/>
        <rFont val="Calibri"/>
      </rPr>
      <t xml:space="preserve">Evm hack </t>
    </r>
    <r>
      <rPr>
        <sz val="11"/>
        <color rgb="FF000000"/>
        <rFont val="Linux Libertine G"/>
      </rPr>
      <t>का रोना अभी चालू होगा।  😹 जय श्री राम।🚩</t>
    </r>
  </si>
  <si>
    <t>Ravish Kumar aap bataiyega ki apke aakde kabhi bhi sach hue hain kya??😅😅</t>
  </si>
  <si>
    <t>Tu kitna deta hai</t>
  </si>
  <si>
    <t>Rubbish kumar</t>
  </si>
  <si>
    <t>Galt Bol Diya na scripted reporter Sidhu ke gaane pe 69M view in 500+ hai check kar lete acche se godi media</t>
  </si>
  <si>
    <t>रवीश कुमार जी नमस्कार कांग्रेस पार्टी का राजनीतिक भविष्य श्रीमान राहुल गांधी जी के बिना सोचे समझे बयानों ने चौपट कर दिया कांग्रेस पार्टी को बहुत बहुत बधाई कुछ लोगों की सोच थी इंडिया गठबंधन बहुमत का आंकड़ा पार करेगा राहुल गांधी प्रधानमंत्री बनेगा ऐसा होना मुमकिन नहीं है भारतीय जनता पार्टी प्रचंड बहुमत के साथ सरकार बनाएगी देश के यशस्वी प्रधानमंत्री श्रीमान नरेंद्र दामोदरदास मोदी साहब ही तीसरी बार प्रधानमंत्री पद पर आसीन होंगे जय श्री राम इंस्पेक्टर रावत</t>
  </si>
  <si>
    <t>Tu beta bhir pitayega.dogla Hindu</t>
  </si>
  <si>
    <r>
      <rPr>
        <sz val="11"/>
        <color rgb="FF000000"/>
        <rFont val="Linux Libertine G"/>
      </rPr>
      <t xml:space="preserve">सही </t>
    </r>
    <r>
      <rPr>
        <sz val="11"/>
        <color rgb="FF000000"/>
        <rFont val="Calibri"/>
      </rPr>
      <t xml:space="preserve">exit polls </t>
    </r>
    <r>
      <rPr>
        <sz val="11"/>
        <color rgb="FF000000"/>
        <rFont val="Linux Libertine G"/>
      </rPr>
      <t>के लिए कौन इस चैनल पर आया है</t>
    </r>
  </si>
  <si>
    <t>इस मनहूस को रोते देखकर बहुत शांति मिलती है ।😹😹 जय श्री राम 🚩</t>
  </si>
  <si>
    <t>Ravish as pappu media 😅 aur 4 june ko India gathbandhan ki ghand phatne wali hai aur moye moye ho jayega ravish ji phir jaise chatenge Congress ka</t>
  </si>
  <si>
    <r>
      <rPr>
        <sz val="11"/>
        <color rgb="FF000000"/>
        <rFont val="Calibri"/>
      </rPr>
      <t xml:space="preserve">04 </t>
    </r>
    <r>
      <rPr>
        <sz val="11"/>
        <color rgb="FF000000"/>
        <rFont val="Linux Libertine G"/>
      </rPr>
      <t>जून को तुम्हारा सूजा हुआ मुंह देखने लायक होगा 😊😊</t>
    </r>
  </si>
  <si>
    <t>Modi ji .... 2029 me milte h fir se</t>
  </si>
  <si>
    <t>Bhul gaye nakli exit poll 'axis my India' ka naam lagake banaya tha.</t>
  </si>
  <si>
    <t>Bjp ke jitne ke baad sab log evm ko dosh denge</t>
  </si>
  <si>
    <t>What I don't understand Mr. Ravish Kumar, is that why would modi want to circulate fake figures just for a span of 3 days.</t>
  </si>
  <si>
    <t>सर अगर इंडिया गठबंधन जीती तो गोदी मीडिया का क्या होगा 😅😅</t>
  </si>
  <si>
    <t>India is best 🎉</t>
  </si>
  <si>
    <t>Shak to kiya jaa skta hai ki congress aur pakistan aapko paise deta hai</t>
  </si>
  <si>
    <t>Mere desh k bahadur janta apna dhyan ko bhatakne na dena focus rahe or natije ka pratiksha kijiye</t>
  </si>
  <si>
    <t>Chor to tum bhi ho</t>
  </si>
  <si>
    <t>Congress kutta ready for cry June 4 😂😂😂</t>
  </si>
  <si>
    <t>Akhilesh yadav Rahul Gandhi jindabad</t>
  </si>
  <si>
    <t>rbish.ji.thum.paglo.ke.srdar.ho.kyoki.thum.pagl.nethaao.ki.tharif.krthe.ho.</t>
  </si>
  <si>
    <t>Ravis raxas jal Rahi he kya teri 😂😂😂😂</t>
  </si>
  <si>
    <t>Ye aadmi aisi video jab Punjab, Delhi, W Bengal, Telangana, Karnataka election ke exit polls aate tab to nahi kiya! Dogla reporter EVM pr tab bhi nahi bola.</t>
  </si>
  <si>
    <t>रविश यह पत्रकार मोदी विरोधी है। जनता को भी मालूम है विरोधीवाले ईव्हीएम के बारेमे चार तारीख के बाद रोना शूरु करेंगे।जीतेंगे तो मोदीजीही जीतेंग</t>
  </si>
  <si>
    <t>Ravishji aap janbhawnaon ke virudh kab tak bolenge</t>
  </si>
  <si>
    <t>Burnol😂😂😂</t>
  </si>
  <si>
    <t>Ek Number sr 🎉🎉🎉ji 🎉🎉 Congress zindabad 🔥🔥🔥🎉🎉🎉</t>
  </si>
  <si>
    <t>🤣🤣🤣</t>
  </si>
  <si>
    <t>Dalal media phle se hi mahol banana chahta h</t>
  </si>
  <si>
    <t>Raavish is Antinational agendadhari anchor</t>
  </si>
  <si>
    <t>एक्जिट पोल ना मानो हारकर मानोगे ईबीएम पर रोना जालू रखो</t>
  </si>
  <si>
    <r>
      <rPr>
        <sz val="11"/>
        <color rgb="FF000000"/>
        <rFont val="Linux Libertine G"/>
      </rPr>
      <t xml:space="preserve">टीवी मीडिया को </t>
    </r>
    <r>
      <rPr>
        <sz val="11"/>
        <color rgb="FF000000"/>
        <rFont val="Calibri"/>
      </rPr>
      <t>60%</t>
    </r>
    <r>
      <rPr>
        <sz val="11"/>
        <color rgb="FF000000"/>
        <rFont val="Linux Libertine G"/>
      </rPr>
      <t>लोगों ने देखना बन्द कर दिया है</t>
    </r>
  </si>
  <si>
    <r>
      <rPr>
        <sz val="11"/>
        <color rgb="FF000000"/>
        <rFont val="Calibri"/>
      </rPr>
      <t xml:space="preserve">BJP </t>
    </r>
    <r>
      <rPr>
        <sz val="11"/>
        <color rgb="FF000000"/>
        <rFont val="Linux Libertine G"/>
      </rPr>
      <t xml:space="preserve">हार गई तो दंगे करवाएंगे </t>
    </r>
    <r>
      <rPr>
        <sz val="11"/>
        <color rgb="FF000000"/>
        <rFont val="Calibri"/>
      </rPr>
      <t xml:space="preserve">BJP </t>
    </r>
    <r>
      <rPr>
        <sz val="11"/>
        <color rgb="FF000000"/>
        <rFont val="Linux Libertine G"/>
      </rPr>
      <t>वाले बड़े हरामी है</t>
    </r>
  </si>
  <si>
    <t>Chamcho 😂😂 kal milte hai</t>
  </si>
  <si>
    <t>sabse bada godi pattalkar
raja ravish kumar😂</t>
  </si>
  <si>
    <t>U r not Ravish kumar .... u r RUBBISH KUMAR ..... JAB V MUH KHOL TA HE TO HUG DETA HE</t>
  </si>
  <si>
    <t>India Jitega 300+ seat</t>
  </si>
  <si>
    <t>Bjp ek janata drohi aur deshdrohi party hai, ye aam janata ko darakar bas satta me bani rehna chahti hai, Inka rastrawad samaj ko ek dhokha hai, inse bacho ye hindustan me dictatorship laana chahte hai.</t>
  </si>
  <si>
    <t>Congress👑❤</t>
  </si>
  <si>
    <t>Aap apna exit poll batana chahiye ki aap bi bjp se darte hai bhir itna bolte hai</t>
  </si>
  <si>
    <t>abe kya bole jaa raha h tu...pagla gaya h kya tu 😡😡😡😡</t>
  </si>
  <si>
    <t>इस बार के बाद वैसे भी चुनाव अब कभी नहीं होगा अगर बीजेपी बैमानी से जीत भी जाए तो फिर देश गुलामी और बढ़ेगा और देश बीजेपी का गुलाम होगा।।।</t>
  </si>
  <si>
    <t>Bjp 400 par 🤟 kisi maika lal nahi jo modi ko rok sake ,, Jai shri ram 💪</t>
  </si>
  <si>
    <t>Jab sara 4 june ko pta chalega to tu kyo gyaan de raha hai</t>
  </si>
  <si>
    <t>Wah kya dalali karte ho shabash😂😂😂😂</t>
  </si>
  <si>
    <r>
      <rPr>
        <sz val="11"/>
        <color rgb="FF000000"/>
        <rFont val="Linux Libertine G"/>
      </rPr>
      <t xml:space="preserve">बीजेपी और चुनाव आयोग  को पहले ही पता चल गया कि बीजेपी जीत गई है😂
</t>
    </r>
    <r>
      <rPr>
        <sz val="11"/>
        <color rgb="FF000000"/>
        <rFont val="Calibri"/>
      </rPr>
      <t xml:space="preserve">Ed,,cbi ,nia  </t>
    </r>
    <r>
      <rPr>
        <sz val="11"/>
        <color rgb="FF000000"/>
        <rFont val="Linux Libertine G"/>
      </rPr>
      <t>का  डर चुनाव आयोग को भी है भाई😂😂😂😂</t>
    </r>
  </si>
  <si>
    <t>Khatam ho chuka ab hindustan</t>
  </si>
  <si>
    <t>जितनी भी विपक्ष की पार्टी है देश भर के अंदर सभी टीवी समाचार चैनल को खरीदने मिलकर तो फिर समाचार सही रूप में दिखाई देगा</t>
  </si>
  <si>
    <t>Kya kare janta ager phir ye jumlebaz hi jeetjaye halat to bata rahe Hain ye neechta k bhi neechlle star se neeche jate Hain kooi mayene nahi ab election k</t>
  </si>
  <si>
    <t>Abe saale chamche #Aapkapilla</t>
  </si>
  <si>
    <t>India Gathbandhan Sarkar</t>
  </si>
  <si>
    <t>Ye kudh ko nuetral bolta h ar keval Modi ke khilaf bolta h asli patrakar h to dono party ke baare m bat kare like nitish rajput</t>
  </si>
  <si>
    <t>Exit poll pr ekr muuuhh😂 dekhne aye ty dekh leya.... Ab aunga 4 june k bad😂😂😂</t>
  </si>
  <si>
    <t>Kal raat kasi kati</t>
  </si>
  <si>
    <t>If rabish kumar is a neutral journalist then. M nelson mandela</t>
  </si>
  <si>
    <t>Kal pata chalega chinta mat karo ok 😂 tata bye</t>
  </si>
  <si>
    <t>lol, India me 10.6Million jaahil log idhar hai or itne log hi International platform pe Bharat ki naiyya duboy bethe hai</t>
  </si>
  <si>
    <t>Great</t>
  </si>
  <si>
    <t>BJP bhagao desh Bachao</t>
  </si>
  <si>
    <t>Maha bakch*d admi,
30 minutes ki video lekin pata nahi point ki baat kahan hai pata nahi.
Sale 5 minute ki video bana na lodu</t>
  </si>
  <si>
    <t>TMC -(27-32)
BJP -(10-13)
Left+con-(3-5)
Confirm isase kam aaya to samajh lijiye ghotala hai.all (W.B)</t>
  </si>
  <si>
    <t>Me bhi ravish kumar ko 1 thik journalist manta tha but he is also biased like godi media , sbhi video me ravish constantly 1 ko gali aur 1 ki vaah vahi krte najar aaye pure election coverage m</t>
  </si>
  <si>
    <t>400 PAR</t>
  </si>
  <si>
    <t>Only cangress 👍💯 army panding bharti karawaiye 😭💔</t>
  </si>
  <si>
    <t>Bjp 500 remaining 00000000000000</t>
  </si>
  <si>
    <t>There stages of loss- Denial, anger and acceptance. Opposition is facing its first stage now- denial</t>
  </si>
  <si>
    <t>Jai shree Ram 🎉🎉🎉</t>
  </si>
  <si>
    <t>supar sir</t>
  </si>
  <si>
    <t>काँग्रेस का दलाल हे ये</t>
  </si>
  <si>
    <t>Roney dho . bechaare kho dard hua hai .. thodey aasu 4 june kho evm ke liye bachaakey rakho...</t>
  </si>
  <si>
    <t>Rajneeti movie ki last sene he congress ki stiti</t>
  </si>
  <si>
    <t>Yaar tum 24 he ruk jao na Bhai 😂😂😂q itna pareshan hote ho..mt bnao video 24 Tak result pata chl jayega</t>
  </si>
  <si>
    <t>😅😅😂😂😂😂😂
Modi
Modi Modi.. 😂😂 400 paar</t>
  </si>
  <si>
    <t>Pappu media hu tum .</t>
  </si>
  <si>
    <t>चुनाव आयोग बिका हुआ है
व अधिकतर मीडिया भी</t>
  </si>
  <si>
    <t>Can you check the 150 MPs whom the BJP is targeting either through Fear or Money?
In all probability.. The Exit polls have done survey whom to work on from the opposition  to NDA on June 4th..The 150 calls was to get the files against the opposition ready..Mr Ravish..please do some investigation on this</t>
  </si>
  <si>
    <r>
      <rPr>
        <sz val="11"/>
        <color rgb="FF000000"/>
        <rFont val="Linux Libertine G"/>
      </rPr>
      <t>बात सहि है बिलकुल सही रवीश जी</t>
    </r>
    <r>
      <rPr>
        <sz val="11"/>
        <color rgb="FF000000"/>
        <rFont val="Calibri"/>
      </rPr>
      <t>...</t>
    </r>
  </si>
  <si>
    <t>Great ravish sir ❤❤❤</t>
  </si>
  <si>
    <t>Rabsh🐕</t>
  </si>
  <si>
    <t>Mere ghar me 3 log ka naam kat diya gaya.....voter list me naam nhi aaya ......</t>
  </si>
  <si>
    <t>Aab ki baar BJP ka sharmnaak haar 🎉🎉🎉</t>
  </si>
  <si>
    <t>Kapil sharma Show se achha Comedy app karte ho Uncle!!!! 😂🤣😂🤣😂</t>
  </si>
  <si>
    <t>Teri to gaad dhua ho gyi hai dalle bhunj gya hai tu 🤣</t>
  </si>
  <si>
    <t>https://youtu.be/6h3PZARAI4A?si=qaFE61KFbd_xEzb3</t>
  </si>
  <si>
    <t>Kal Rabish Kumar ka chehra dekhne layak hoga. I will subscribe to his channel for witnessing the meltdown.</t>
  </si>
  <si>
    <t>View 🎉🎉🎉🎉🎉🎉🎉🎉🎉🎉</t>
  </si>
  <si>
    <t>रवीश जी अपने आप को सब से ज्यादा सही इमानदार मानते है</t>
  </si>
  <si>
    <t>Such a disappointment!</t>
  </si>
  <si>
    <t>Best time to see these clowns 🤡 crying 😂😂😂😂</t>
  </si>
  <si>
    <t>इंडिया आघाडी जिंदाबाद</t>
  </si>
  <si>
    <t>Inshallah inshallah inshallah inshallah inshallah inshallah</t>
  </si>
  <si>
    <r>
      <rPr>
        <sz val="11"/>
        <color rgb="FF000000"/>
        <rFont val="Linux Libertine G"/>
      </rPr>
      <t xml:space="preserve">नमस्कार </t>
    </r>
    <r>
      <rPr>
        <sz val="11"/>
        <color rgb="FF000000"/>
        <rFont val="Calibri"/>
      </rPr>
      <t xml:space="preserve">, </t>
    </r>
    <r>
      <rPr>
        <sz val="11"/>
        <color rgb="FF000000"/>
        <rFont val="Linux Libertine G"/>
      </rPr>
      <t xml:space="preserve">खवीशकुमार  </t>
    </r>
    <r>
      <rPr>
        <sz val="11"/>
        <color rgb="FF000000"/>
        <rFont val="Calibri"/>
      </rPr>
      <t xml:space="preserve">, </t>
    </r>
    <r>
      <rPr>
        <sz val="11"/>
        <color rgb="FF000000"/>
        <rFont val="Linux Libertine G"/>
      </rPr>
      <t>तुम हो  गटर छाप पत्तलकार 😂😂😂😂😂😂</t>
    </r>
  </si>
  <si>
    <t>Ravish suver nikkma cong.ka chammche aayega to tera baap modi ❤❤❤</t>
  </si>
  <si>
    <t>Hamare sawal puchne se kya hoga, EVM to chori kr k dhaandli kr rhe hai... police ko v khareed lete hai. Ek no. ki corruption se bhari hui party hai ye. Isse aam public kaise lade...ye gunde bjp wale to ekdum hadd kameene hai.</t>
  </si>
  <si>
    <t>Janata tay karegi sahi ko galat ko</t>
  </si>
  <si>
    <t>Next pm Rahul Gandhi ji</t>
  </si>
  <si>
    <t>Get well soon, and I wish you the best of luck for 3024. Yes, it's 3024 for RG to mature.</t>
  </si>
  <si>
    <r>
      <rPr>
        <sz val="11"/>
        <color rgb="FF000000"/>
        <rFont val="Linux Libertine G"/>
      </rPr>
      <t>गठबंधन बना के एक</t>
    </r>
    <r>
      <rPr>
        <sz val="11"/>
        <color rgb="FF000000"/>
        <rFont val="Calibri"/>
      </rPr>
      <t>-</t>
    </r>
    <r>
      <rPr>
        <sz val="11"/>
        <color rgb="FF000000"/>
        <rFont val="Linux Libertine G"/>
      </rPr>
      <t xml:space="preserve">दूसरे को गाली देते रहे ओर </t>
    </r>
    <r>
      <rPr>
        <sz val="11"/>
        <color rgb="FF000000"/>
        <rFont val="Calibri"/>
      </rPr>
      <t xml:space="preserve">295 </t>
    </r>
    <r>
      <rPr>
        <sz val="11"/>
        <color rgb="FF000000"/>
        <rFont val="Linux Libertine G"/>
      </rPr>
      <t>सीट की उम्मीद करते हो इस बात को सोचो फिर आरोप लगाये ।विपक्ष कमजोर होगा तो सामने वाले को इसका फायदा मिलेगा ही।</t>
    </r>
  </si>
  <si>
    <t>On camera counting karaya jaaye tab behtar hoga</t>
  </si>
  <si>
    <t>Ye 5saal tmara baja bjega gaddaro</t>
  </si>
  <si>
    <t>Jay Shri Ram bhaiya jindabad Modi jindabad</t>
  </si>
  <si>
    <t>Ravish Kumar the Gaddar of India</t>
  </si>
  <si>
    <t>Gaad fat jayegi</t>
  </si>
  <si>
    <t>Aakho me aasu hai😢....Allah se dua hai ki wo hamare desh per reham kare...hum sab per reham kare....ameen</t>
  </si>
  <si>
    <t>We want video on #GAZA please</t>
  </si>
  <si>
    <t>Raja ji bohot ache</t>
  </si>
  <si>
    <r>
      <rPr>
        <sz val="11"/>
        <color rgb="FF000000"/>
        <rFont val="Linux Libertine G"/>
      </rPr>
      <t xml:space="preserve">फर्जी इस लिए है की राजस्थान में </t>
    </r>
    <r>
      <rPr>
        <sz val="11"/>
        <color rgb="FF000000"/>
        <rFont val="Calibri"/>
      </rPr>
      <t xml:space="preserve">33 </t>
    </r>
    <r>
      <rPr>
        <sz val="11"/>
        <color rgb="FF000000"/>
        <rFont val="Linux Libertine G"/>
      </rPr>
      <t>सीटे बीजेपी की है😂😂😂</t>
    </r>
  </si>
  <si>
    <t>Tom to bhesh virodhi ho</t>
  </si>
  <si>
    <t>Bahut badhiya ravish bhaiya</t>
  </si>
  <si>
    <t>In rural areas of Bihar PM jeevan jyoti yojna policy is activated without customer's (account holders) consent and knowledge in large scale. This is a scam my whole family are suffered from it. Please escalate this scam from your end sir</t>
  </si>
  <si>
    <t>All jokers in opposition.Remove Kharge .Get Sonia back .Rahul has no face value .Make Kejri PM face .</t>
  </si>
  <si>
    <t>MODI KA FANTASY POLL😂😂😂😂</t>
  </si>
  <si>
    <t>Rahul Gandhi ❤❤</t>
  </si>
  <si>
    <t>Voting k bad results k liye time bht liya. Samjh rahe ho</t>
  </si>
  <si>
    <t>Jitna OBC ST SC log Hain uska naam Kata Hai voter list Ravish bhaiya</t>
  </si>
  <si>
    <t>Godi midiya hai kuch bhi ho sakta hai</t>
  </si>
  <si>
    <t>I think Jagtar exit poll galat honge, in the end 400+ hi jaega</t>
  </si>
  <si>
    <t>बस आप इसी तरह चमचों के दिमाग के साथ खेलते रहिए। क्योंकि ये लोग वास्तिविकता को स्वीकार नहीं करना चाहते। इसलिए आप इनके भावनाओं के साथ खेलते रहिए और अपना उल्लू सीधा करते रहिए।</t>
  </si>
  <si>
    <t>Modi ji  ki shakal sey  aur awaaz sey lag raha hai ki yeh to gaye is baar 😊</t>
  </si>
  <si>
    <t>Please listen the Sidhu moose wala Song❤ 295❤</t>
  </si>
  <si>
    <t>Alpsankhyak mantralaya parsonal law board aur waqf board khatam Kiya jaaye.jansankhya kanoon banaya jaaye.jai ho modi ji.jay Shri ram</t>
  </si>
  <si>
    <t>😮😮😮😮</t>
  </si>
  <si>
    <t>Ravish Bhaiya Mera Uttar Pradesh Baliya mein ghar hai aur voter list mein mera naam Nahin Hai Mera voter list mein teen aadami ka naam Kata Hai Main Jaati se Muslim hun</t>
  </si>
  <si>
    <t>Next pm modi 60% and rahul 40% chans hai</t>
  </si>
  <si>
    <t>Dekha dogla rabish nakar nhi raha propgenda kar rahahe</t>
  </si>
  <si>
    <t>Aapne jindagi bhar burae ke alawa Kuch kiya hai</t>
  </si>
  <si>
    <t>4 jun</t>
  </si>
  <si>
    <t>Love you ravish Kumar ❤❤</t>
  </si>
  <si>
    <t>Ravish Bhaiya Mera Ghar Uttar Pradesh Mein Hai Baliya district mein</t>
  </si>
  <si>
    <t>Dil jal raha Hai...</t>
  </si>
  <si>
    <t>Bjai congress ko vote mily hn lekin itny nhi ki jeet sky reason  workrr cum hona dusra leadero ki bevafai jai kissan 🙏🙏 12:20</t>
  </si>
  <si>
    <t>Controlling power is in only and only one hand</t>
  </si>
  <si>
    <t>Ravish kumar or kejariwal samajhte hai ki hamare alawa koe emandar nhi hai</t>
  </si>
  <si>
    <t>Rabies Kumar rr rukna nahi chahiye</t>
  </si>
  <si>
    <t>Are ye chutiya chamache ayse hi bolege muh pe saaf dekh rahahe</t>
  </si>
  <si>
    <t>Bjp jindabad
Great pm sri Modiji jindabad
Only bjp only Modiji</t>
  </si>
  <si>
    <t>200 kam😂</t>
  </si>
  <si>
    <t>E</t>
  </si>
  <si>
    <t>Pappu Kumar 🤭🤭</t>
  </si>
  <si>
    <t>Ye khabish Kumar ak agenda chalata hai 4 Tarik ko iska sakl dekhne wala hoga deshdrohi gaddar khabish</t>
  </si>
  <si>
    <t>Lol ravishji😂😂😂😂😂😅😅😅😅</t>
  </si>
  <si>
    <t>mitro exit poll ka hisab ager result aya to smj lena ki ab kuch bi 
savtenter nhi</t>
  </si>
  <si>
    <t>Ravish Kumar to kongres ka chatukar hai</t>
  </si>
  <si>
    <t>Ravish.  Aap hi bjp ke jeetne ki asali wajah ho. Aapko patrakarita chor deni chahiye.</t>
  </si>
  <si>
    <t>Congressi dalla hai ravish😂😂</t>
  </si>
  <si>
    <t>Wah kya baat hai h re godi exit poll 25 seat total aur bjp ko 33 seat de diya 😂</t>
  </si>
  <si>
    <t>Ravish kumar aapke pas rahul ke alawa kuch hai</t>
  </si>
  <si>
    <t>Dear Ravish ji apke apne exit poll kya h ye jrur btaiye plz❤</t>
  </si>
  <si>
    <t>Too much crying😂😂</t>
  </si>
  <si>
    <t>Pura bharat Ek sath H</t>
  </si>
  <si>
    <t>Ravi sir aapako doctor ki sakt jarurat hai</t>
  </si>
  <si>
    <t>Modi htao loktantra bachao</t>
  </si>
  <si>
    <t>Ravis ka moye moye ho gya</t>
  </si>
  <si>
    <t>Democracy is going 😮to be victorious 😮on😮 😮 June 😮😮😮😮4</t>
  </si>
  <si>
    <t>Laal hoghi ha bjp ki faat ghi hai ab gunda gardi kar rahi hai ,gangsters hai sale sab ye bjp wale</t>
  </si>
  <si>
    <t>Sir ap bhut accha news bata te hu❤❤❤</t>
  </si>
  <si>
    <t>By bhanu pratap singh B J P ne jeene ke all preparation kar Lee hai Election results E V M Se hai</t>
  </si>
  <si>
    <t>Sir if translation with English  sub titles there very good</t>
  </si>
  <si>
    <t>Ravish ko rota hua dekhkar mazaa hi aajata h... Keep it up 👍</t>
  </si>
  <si>
    <r>
      <rPr>
        <sz val="11"/>
        <color rgb="FF000000"/>
        <rFont val="Linux Libertine G"/>
      </rPr>
      <t xml:space="preserve">इस बार भाजपा </t>
    </r>
    <r>
      <rPr>
        <sz val="11"/>
        <color rgb="FF000000"/>
        <rFont val="Calibri"/>
      </rPr>
      <t>404</t>
    </r>
  </si>
  <si>
    <t>Ravish ji aap kyu vote nehi diya?</t>
  </si>
  <si>
    <t>Bhai kehna kya chahte ho ? Kabhi to defeat accept karo…… I thought you were biased…… but seems like you have some personal reasons against BJP.</t>
  </si>
  <si>
    <t>भगवान करे आपकी आशंकाएं सही साबित हो।आएगा तो मोदी ही</t>
  </si>
  <si>
    <t>Rahul nay sahi khaa</t>
  </si>
  <si>
    <t>Congress🎉</t>
  </si>
  <si>
    <t>Wah ravish bhiya jab chunao ayog godi media ka yahi haal raha to bharat ki janta insaf mangne kiske pas jaegi sachayi ka pahla naam Mr ravish Kumar apko dusmano se mahfooz rakhe bhagwan aur sachayi ki rsh par chalne se aur Takat hosla De bhagwan Allah aap par apni Kripa banay rakhe Jay bharat bheem Jay Jay India alaince</t>
  </si>
  <si>
    <t>700 seat bhi a jaye BJP ki koi badi baat nahi. Election commission jindabad😄😄</t>
  </si>
  <si>
    <t>Kisi se Daron nahin</t>
  </si>
  <si>
    <t>Kya knowledge diye sir</t>
  </si>
  <si>
    <t>burnol Lelo Sob Kal Kam Ayega 😅😅</t>
  </si>
  <si>
    <r>
      <rPr>
        <sz val="11"/>
        <color rgb="FF000000"/>
        <rFont val="Calibri"/>
      </rPr>
      <t xml:space="preserve">BJP </t>
    </r>
    <r>
      <rPr>
        <sz val="11"/>
        <color rgb="FF000000"/>
        <rFont val="Linux Libertine G"/>
      </rPr>
      <t xml:space="preserve">और </t>
    </r>
    <r>
      <rPr>
        <sz val="11"/>
        <color rgb="FF000000"/>
        <rFont val="Calibri"/>
      </rPr>
      <t xml:space="preserve">MODI </t>
    </r>
    <r>
      <rPr>
        <sz val="11"/>
        <color rgb="FF000000"/>
        <rFont val="Linux Libertine G"/>
      </rPr>
      <t>के नाम से चलने वाला चैनल🤣😂🤣😂🤣😂🤣🤣😂🤣🤣😂🤣😂🤣😂😂🤣😂😂🤣</t>
    </r>
  </si>
  <si>
    <t>India gathbandhan jindabad 💯❤❤❤❤❤❤❤❤❤</t>
  </si>
  <si>
    <t>Ravis tuje 370 ram madir rod kusnhi dikhata</t>
  </si>
  <si>
    <t>Jai modi ji</t>
  </si>
  <si>
    <r>
      <rPr>
        <sz val="11"/>
        <color rgb="FF000000"/>
        <rFont val="Calibri"/>
      </rPr>
      <t>❤❤❤❤❤ 350</t>
    </r>
    <r>
      <rPr>
        <sz val="11"/>
        <color rgb="FF000000"/>
        <rFont val="Linux Libertine G"/>
      </rPr>
      <t>राहुल जी जिंदाबाद 💪💪💪💪💪💪💪💪 और साइकिल पर ❤❤❤</t>
    </r>
    <r>
      <rPr>
        <sz val="11"/>
        <color rgb="FF000000"/>
        <rFont val="Calibri"/>
      </rPr>
      <t>350</t>
    </r>
  </si>
  <si>
    <t>Ab ki baar pm Rahul Gandhi 🎉🎉🎉</t>
  </si>
  <si>
    <t>Abhi bhi bhudhi apaki bhrast ho gai hai itane patan ke bad bhi</t>
  </si>
  <si>
    <t>Bjp Jeet rahai hai sir ji</t>
  </si>
  <si>
    <t>❤❤❤❤❤💕💕💕💕🌹🌹💌💌💝💝🇮🇳👈</t>
  </si>
  <si>
    <r>
      <rPr>
        <sz val="11"/>
        <color rgb="FF000000"/>
        <rFont val="Calibri"/>
      </rPr>
      <t xml:space="preserve">Tahul </t>
    </r>
    <r>
      <rPr>
        <sz val="11"/>
        <color rgb="FF000000"/>
        <rFont val="Linux Libertine G"/>
      </rPr>
      <t>गाँधी❤❤</t>
    </r>
  </si>
  <si>
    <t>👍👍👍</t>
  </si>
  <si>
    <t>Ye dukh khatam e nhi horha 😅.. although mne khud jharkhand se congress ko vote kra hy as me candidate ko dekh kr vote krta hu naki party...pr apky hisab se bjp k against kuch ho to wo sahi hy pr bjp k paksh me kuch ho to kuch gadbadi h....aap Keta v bol lijye pr ab dekh jata hy ki aap neutral hony ka dekhwa krty ho pr anti-bjp baan gye ho ..  jaise godi media hy waise e aap anti-bjp baan gye ho.   Koi neutral hokar news q nhi bta sakta...  Ajkal  bhot haad tak LALLANTOP neutral hony ka prayas kr rha  although wo thora left lining hy but still wo bhit haad tak neutral hy.</t>
  </si>
  <si>
    <t>punjab me ek bhi seat nahi milegi . punjab ka ek ek banda bjp k against hai</t>
  </si>
  <si>
    <t>❤❤❤✋✋✋✋🤲</t>
  </si>
  <si>
    <t>Bjp Jeet Rahi h to tere pet me dard kyu ho raha h.. Bhai agr bjp is baar Jeet Jaye to tu nikal Lena jhola utha kar</t>
  </si>
  <si>
    <r>
      <rPr>
        <sz val="11"/>
        <color rgb="FF000000"/>
        <rFont val="Linux Libertine G"/>
      </rPr>
      <t xml:space="preserve">सता और विपक्ष दोनो के दोनो घपला बाज है 
तुम भी भ्रष्ट हो और वो भी भ्रष्ट 
दोनो तरफ अपने अपने फायदे है 
तुम इनके हो वो उनके है 
जनता का कोन </t>
    </r>
    <r>
      <rPr>
        <sz val="11"/>
        <color rgb="FF000000"/>
        <rFont val="Calibri"/>
      </rPr>
      <t xml:space="preserve">??
</t>
    </r>
    <r>
      <rPr>
        <sz val="11"/>
        <color rgb="FF000000"/>
        <rFont val="Linux Libertine G"/>
      </rPr>
      <t>पहली बार आया था तुम्हे सुनने सोचा तुम तो दोनो तरफ की गलतियां उजागर करेगा
वो उनकी तारीफ कर रहे हैं
तुम इनकी 
क्या फर्क है दोनो में</t>
    </r>
    <r>
      <rPr>
        <sz val="11"/>
        <color rgb="FF000000"/>
        <rFont val="Calibri"/>
      </rPr>
      <t xml:space="preserve">??
</t>
    </r>
    <r>
      <rPr>
        <sz val="11"/>
        <color rgb="FF000000"/>
        <rFont val="Linux Libertine G"/>
      </rPr>
      <t>वहा पर उनके फैन थे 
यहां इनके फैन है
रांडनीत में गरीब मारा गया</t>
    </r>
  </si>
  <si>
    <t>सैय्यद फैसल हाशमी कानपुर देहात ❤</t>
  </si>
  <si>
    <t>Jo aapki man ki na bole vo sb bike hue hain.. Haar jao to evm mein gadbdi</t>
  </si>
  <si>
    <t>Modi sarkaar aa rhi h ish liye sabk same h kumar jii</t>
  </si>
  <si>
    <t>Jay BJP tay BJP....😊</t>
  </si>
  <si>
    <t>Congress jindabad 🎉🎉🎉🎉</t>
  </si>
  <si>
    <r>
      <rPr>
        <sz val="11"/>
        <color rgb="FF000000"/>
        <rFont val="Linux Libertine G"/>
      </rPr>
      <t>तुम लोग ऑफिस में बैठ कर ईवीएम पर को ज्ञान पेलते हो शर्म नही आती</t>
    </r>
    <r>
      <rPr>
        <sz val="11"/>
        <color rgb="FF000000"/>
        <rFont val="Calibri"/>
      </rPr>
      <t xml:space="preserve">!
</t>
    </r>
    <r>
      <rPr>
        <sz val="11"/>
        <color rgb="FF000000"/>
        <rFont val="Linux Libertine G"/>
      </rPr>
      <t>जो कर्मचारी ईवीएम सेटिंग से लेकर चुनाव और गिनती तक इनवाल्व रहते है उनसे पूछो</t>
    </r>
    <r>
      <rPr>
        <sz val="11"/>
        <color rgb="FF000000"/>
        <rFont val="Calibri"/>
      </rPr>
      <t xml:space="preserve">!!
</t>
    </r>
    <r>
      <rPr>
        <sz val="11"/>
        <color rgb="FF000000"/>
        <rFont val="Linux Libertine G"/>
      </rPr>
      <t>चुनाव प्रक्रिया में कोई गलती नही है गलती इंडी गठबंधन का मुस्लिम और एक दो विशेष जातियों से प्रेम है</t>
    </r>
    <r>
      <rPr>
        <sz val="11"/>
        <color rgb="FF000000"/>
        <rFont val="Calibri"/>
      </rPr>
      <t xml:space="preserve">!
</t>
    </r>
    <r>
      <rPr>
        <sz val="11"/>
        <color rgb="FF000000"/>
        <rFont val="Linux Libertine G"/>
      </rPr>
      <t xml:space="preserve">यूपी में </t>
    </r>
    <r>
      <rPr>
        <sz val="11"/>
        <color rgb="FF000000"/>
        <rFont val="Calibri"/>
      </rPr>
      <t xml:space="preserve">MY MY </t>
    </r>
    <r>
      <rPr>
        <sz val="11"/>
        <color rgb="FF000000"/>
        <rFont val="Linux Libertine G"/>
      </rPr>
      <t>करते करते अन्य जातियों का वोट खो देते है</t>
    </r>
    <r>
      <rPr>
        <sz val="11"/>
        <color rgb="FF000000"/>
        <rFont val="Calibri"/>
      </rPr>
      <t xml:space="preserve">!!
</t>
    </r>
    <r>
      <rPr>
        <sz val="11"/>
        <color rgb="FF000000"/>
        <rFont val="Linux Libertine G"/>
      </rPr>
      <t>अगर अखिलेश में सुधार नहीं आया तो हमेशा हारेंगे</t>
    </r>
    <r>
      <rPr>
        <sz val="11"/>
        <color rgb="FF000000"/>
        <rFont val="Calibri"/>
      </rPr>
      <t>!!</t>
    </r>
  </si>
  <si>
    <t>NDA 400. Tu bhi upa ka Chamcha tha jb upa govt  thi</t>
  </si>
  <si>
    <t>Tum kyu chah rahe ho,nda ki sarkar na bane.
Lekin ek baat likh ke rakhlo,aaye to Modi hi😊</t>
  </si>
  <si>
    <t>😂😂😂pappu</t>
  </si>
  <si>
    <r>
      <rPr>
        <sz val="11"/>
        <color rgb="FF000000"/>
        <rFont val="Linux Libertine G"/>
      </rPr>
      <t xml:space="preserve">एक्जिट पोल मेरे हिसाब से भ ज प की जो सीट </t>
    </r>
    <r>
      <rPr>
        <sz val="11"/>
        <color rgb="FF000000"/>
        <rFont val="Calibri"/>
      </rPr>
      <t xml:space="preserve">400 </t>
    </r>
    <r>
      <rPr>
        <sz val="11"/>
        <color rgb="FF000000"/>
        <rFont val="Linux Libertine G"/>
      </rPr>
      <t xml:space="preserve">के आसपास बता रहे हैं लेकिन मुझे ये भी कम लग रहे है क्योकी माहौल को देखते हुए मुझे लग ये </t>
    </r>
    <r>
      <rPr>
        <sz val="11"/>
        <color rgb="FF000000"/>
        <rFont val="Calibri"/>
      </rPr>
      <t xml:space="preserve">450 </t>
    </r>
    <r>
      <rPr>
        <sz val="11"/>
        <color rgb="FF000000"/>
        <rFont val="Linux Libertine G"/>
      </rPr>
      <t xml:space="preserve">सीट के ऊपर भी हो सकता है । बाकी पार्टी जो आपत्ति कर रही उनको सोचना होगा की आपने एसा क्या काम कर दिया की आपकी सरकार बन जायेगी या </t>
    </r>
    <r>
      <rPr>
        <sz val="11"/>
        <color rgb="FF000000"/>
        <rFont val="Calibri"/>
      </rPr>
      <t xml:space="preserve">295 </t>
    </r>
    <r>
      <rPr>
        <sz val="11"/>
        <color rgb="FF000000"/>
        <rFont val="Linux Libertine G"/>
      </rPr>
      <t>सीट आ जायेगी खुद एकान्त मे बैठ कर सोचे आपकी पिछ्ली सरकार क्या किया था और मोदी जी क्या कर रहे स्वम तुलना कर ले फिर आरोप लगाये ।</t>
    </r>
  </si>
  <si>
    <t>Rona dhona shuru kro😂😂😂😂</t>
  </si>
  <si>
    <t>Right sir ji godi medi loktantra ki hatya kar raha hai</t>
  </si>
  <si>
    <t>Ravish ji you are great journalist keep it up</t>
  </si>
  <si>
    <t>Ravis bikav gadaar</t>
  </si>
  <si>
    <r>
      <rPr>
        <sz val="11"/>
        <color rgb="FF000000"/>
        <rFont val="Linux Libertine G"/>
      </rPr>
      <t xml:space="preserve">मोदी जी </t>
    </r>
    <r>
      <rPr>
        <sz val="11"/>
        <color rgb="FF000000"/>
        <rFont val="Calibri"/>
      </rPr>
      <t xml:space="preserve">10 </t>
    </r>
    <r>
      <rPr>
        <sz val="11"/>
        <color rgb="FF000000"/>
        <rFont val="Linux Libertine G"/>
      </rPr>
      <t>साल में देश को कहां ले गए पूरा देशजानता है और अभी भी भगवा पहन के क्या मालूम क्या साबित करना चाहते हैं परंतु यह बात सत्य है कि देश की जनता का मोदी जी के प्रति विश्वास उठ गया है एक देश के  प्रधानमंत्री पर ऐसी घाधली का आरोप लगता है यह बहुत बड़ी शर्मनाक बात है</t>
    </r>
  </si>
  <si>
    <t>lobby</t>
  </si>
  <si>
    <t>Chalo 1 din or reh gya hai .... Sab saff ho jayega😂 kejru</t>
  </si>
  <si>
    <t>Ravish tera toh chodi media hai 😂</t>
  </si>
  <si>
    <t>मोदी की बुराई करने से कितने लोगो का चैनल चल रहा है</t>
  </si>
  <si>
    <t>मोदी है तो रवीश है</t>
  </si>
  <si>
    <t>More comedy than Kapil Sharma show 😂😂
I don’t know why but recently I found your videos so much funny. 😊😊</t>
  </si>
  <si>
    <t>शर्म नही आती है रवीश जी को इतना घटिया एकतरफा एंकरिंग करने पे</t>
  </si>
  <si>
    <t>अरविंद केजरीवाल की गड़ना सही है क्योंकि झूठ का बादशाह है।</t>
  </si>
  <si>
    <t>शर्म करो कुछ तो</t>
  </si>
  <si>
    <t>Godi media ❌ Ravish kumar sir ✅</t>
  </si>
  <si>
    <t>Social media m congres. Jeet Jaa rhi. Or. Exit Pol kya bol rha</t>
  </si>
  <si>
    <t>Ek hai godi media, dusra pappu media😂😂</t>
  </si>
  <si>
    <t>Jai hind sir</t>
  </si>
  <si>
    <t>Farji digri/ farji fakir / waise hi farji exit pol.</t>
  </si>
  <si>
    <t>Rabish ki jindagi jhand ho gai Congress ka purana chamcha hai</t>
  </si>
  <si>
    <t>Tu Janam se hi manhus h ya baad me kisi durghatna me ho gya tha</t>
  </si>
  <si>
    <t>कोन कोन चाहता है कि राहुल गांधी जी प्रधान मंत्री बने ❤️❤️❤️❤️❤️❤️</t>
  </si>
  <si>
    <t>इस पत्तलकार कि साख भी गिरती जा रही है😂😂😂😂</t>
  </si>
  <si>
    <t>Congress 250+</t>
  </si>
  <si>
    <t>100</t>
  </si>
  <si>
    <t>INDIA 🇮🇳</t>
  </si>
  <si>
    <t>BJP 10</t>
  </si>
  <si>
    <r>
      <rPr>
        <sz val="11"/>
        <color rgb="FF000000"/>
        <rFont val="Linux Libertine G"/>
      </rPr>
      <t xml:space="preserve">अगर राहुल गाँधी प्रधानमंत्री बनेगें तो आप डिवेट करिएगा रविश सर मजा आ जायेगा </t>
    </r>
    <r>
      <rPr>
        <sz val="11"/>
        <color rgb="FF000000"/>
        <rFont val="Calibri"/>
      </rPr>
      <t xml:space="preserve">|| </t>
    </r>
    <r>
      <rPr>
        <sz val="11"/>
        <color rgb="FF000000"/>
        <rFont val="Linux Libertine G"/>
      </rPr>
      <t>ये है किसानों नौजवानो बेरोजगारों का चैनल 👌</t>
    </r>
  </si>
  <si>
    <t>We need to spread this message to all Indian</t>
  </si>
  <si>
    <t>रवीश जी इतने बेतुके तर्क देते हैं 😅 खैर फिर एक बार मोदी सरकार 🎉</t>
  </si>
  <si>
    <t>30 TMC</t>
  </si>
  <si>
    <t>30</t>
  </si>
  <si>
    <t>Sapne dekhte raho bhaiyo But..... Bro aayega to Modi hi 👏🇮🇳🇮🇳😎😎😎🎉👍🎉🎉👍</t>
  </si>
  <si>
    <t>Tanashah chal raha iss Desh me... Pta nahi kya hoga iss Desh ka... Sb bik chuke hen</t>
  </si>
  <si>
    <t>Sidhu moose wala 295</t>
  </si>
  <si>
    <t>Hatasha apke andar bhi dikh raha hia😂😂😂😂</t>
  </si>
  <si>
    <t>AP v toh ek party ke samarthk ho...yha sb se bharast media h..chahe koi ho...sb party party khel rhe h</t>
  </si>
  <si>
    <t>🥰🇮🇳🥰🇮🇳🥰🇮🇳</t>
  </si>
  <si>
    <t>Rahul Gandhi jindabad 🎉❤</t>
  </si>
  <si>
    <t>Hum v aise hi soch rhe the ki...ye mauhol bnaya jaa rha hai tki ksiko shaq a ho..</t>
  </si>
  <si>
    <t>Burnol moment for Ravishuddin 😂</t>
  </si>
  <si>
    <t>Ttttttiiii kumar😂</t>
  </si>
  <si>
    <t>#Aapkapila😂 #vijata daiya😂😂 sara blocked</t>
  </si>
  <si>
    <t>i wanna see ur face on 4th June😂</t>
  </si>
  <si>
    <t>Agar Janta Jute Chappal Marnepar Aamada Hay, To Modi EVM, Chunav Aayogke Sahare 400 Sit La Raha Hay?</t>
  </si>
  <si>
    <t>Best</t>
  </si>
  <si>
    <t>नाच ना जाने आंगन टेढ़ा😅😅😅</t>
  </si>
  <si>
    <t>Result me to saaf ho jaega... 😂</t>
  </si>
  <si>
    <t>Your life will be spoiled in  crying this kind of agenda.Reality will come by 4th</t>
  </si>
  <si>
    <t>Haaaa, BJP 400 par, 2029 mai 500 par... Congress Mukut Bharat. Jai Shree Ram ❤</t>
  </si>
  <si>
    <t>Ye Aadmi farji hai</t>
  </si>
  <si>
    <t>All media negativity fella Rahi hai 
India gathbandhan aage hai baiyo</t>
  </si>
  <si>
    <t>Ye bhi tho ho sakta hai sach mein logon ne vote diya ho. Exit poll tho har election hote naya kya hai</t>
  </si>
  <si>
    <r>
      <rPr>
        <sz val="11"/>
        <color rgb="FF000000"/>
        <rFont val="Linux Libertine G"/>
      </rPr>
      <t xml:space="preserve">कांग्रेसी पालतू पतलकर रंडीश </t>
    </r>
    <r>
      <rPr>
        <sz val="11"/>
        <color rgb="FF000000"/>
        <rFont val="Calibri"/>
      </rPr>
      <t xml:space="preserve">ku </t>
    </r>
    <r>
      <rPr>
        <sz val="11"/>
        <color rgb="FF000000"/>
        <rFont val="Linux Libertine G"/>
      </rPr>
      <t xml:space="preserve">जैसे </t>
    </r>
    <r>
      <rPr>
        <sz val="11"/>
        <color rgb="FF000000"/>
        <rFont val="Calibri"/>
      </rPr>
      <t xml:space="preserve">patalkar </t>
    </r>
    <r>
      <rPr>
        <sz val="11"/>
        <color rgb="FF000000"/>
        <rFont val="Linux Libertine G"/>
      </rPr>
      <t>की फटी पड़ी है</t>
    </r>
  </si>
  <si>
    <t>Billi aankh band kar leti hai aur soochti hai usko koi nahi dekh Raha.   Aap ne aankh band ki hu hain       ram ji aap ko himmat de</t>
  </si>
  <si>
    <t>Sir aap bat bohot achche se karte he</t>
  </si>
  <si>
    <t>What will be your topic on 4th June ? EVM hacked, EVM hacked by Artificial Intelligence. Why Modi get fewer seats less than 400 ? whom and where you will send lanat, please let us know. Exit Poll is taking place in our democratic country after every election Mr. Propaganda Kumar. If you don't like the numbers go to election commission. Spreading fake agenda along with German shepherd. Be ready brother of Kanhaiya Kumar.</t>
  </si>
  <si>
    <t>4 th June ko ravish Kumar evm hack ho giya 😂😂😂</t>
  </si>
  <si>
    <t>आयेगा तो मोदी ही</t>
  </si>
  <si>
    <t>Rubbish Kumar</t>
  </si>
  <si>
    <t>Thanks a lot of sir you are great given a information to the exit poll of Loksabha election 2024❤</t>
  </si>
  <si>
    <t>Bjp hi to ayega ..app Jo v bolo</t>
  </si>
  <si>
    <t>Jo v bolo ayenge to modiji</t>
  </si>
  <si>
    <t>BJP .....for next 50 years.....</t>
  </si>
  <si>
    <t>स्वयं को निष्पक्ष पत्रकार बताकर अपने ही दर्शकों को बेवकूफ बनाने की जो आप में प्रतिभा है वह निसंकोच आपको एक उत्कृष्ट पत्रकार बना देती है आपके अनुयायियों के प्रति। 😂😂😂</t>
  </si>
  <si>
    <r>
      <rPr>
        <sz val="11"/>
        <color rgb="FF000000"/>
        <rFont val="Calibri"/>
      </rPr>
      <t>*</t>
    </r>
    <r>
      <rPr>
        <sz val="11"/>
        <color rgb="FF000000"/>
        <rFont val="Linux Libertine G"/>
      </rPr>
      <t>आज़ाद भारत के इतिहास में सबसे अधिक बेरोज़गारी</t>
    </r>
    <r>
      <rPr>
        <sz val="11"/>
        <color rgb="FF000000"/>
        <rFont val="Calibri"/>
      </rPr>
      <t xml:space="preserve">, </t>
    </r>
    <r>
      <rPr>
        <sz val="11"/>
        <color rgb="FF000000"/>
        <rFont val="Linux Libertine G"/>
      </rPr>
      <t>महंगाई होने के बावजूद अगर मोदी लगातार तीसरी बार प्रधानमंत्री बने तो तीन बातें शीशे की तरह साफ़ हो जाएँगी</t>
    </r>
    <r>
      <rPr>
        <sz val="11"/>
        <color rgb="FF000000"/>
        <rFont val="Calibri"/>
      </rPr>
      <t xml:space="preserve">, </t>
    </r>
    <r>
      <rPr>
        <sz val="11"/>
        <color rgb="FF000000"/>
        <rFont val="Linux Libertine G"/>
      </rPr>
      <t xml:space="preserve">पहली बात भारत में ग़रीबी हैं ही नहीं हैं और दूसरी बार अगर ग़रीबी हैं तो भी किसी ग़रीब को </t>
    </r>
    <r>
      <rPr>
        <sz val="11"/>
        <color rgb="FF000000"/>
        <rFont val="Calibri"/>
      </rPr>
      <t xml:space="preserve">8500 </t>
    </r>
    <r>
      <rPr>
        <sz val="11"/>
        <color rgb="FF000000"/>
        <rFont val="Linux Libertine G"/>
      </rPr>
      <t>प्रति महीना नहीं चाहिए</t>
    </r>
    <r>
      <rPr>
        <sz val="11"/>
        <color rgb="FF000000"/>
        <rFont val="Calibri"/>
      </rPr>
      <t xml:space="preserve">, </t>
    </r>
    <r>
      <rPr>
        <sz val="11"/>
        <color rgb="FF000000"/>
        <rFont val="Linux Libertine G"/>
      </rPr>
      <t>तीसरी और आख़िरी बात विपक्ष का राम नाम सत्य हो चुका हैं</t>
    </r>
    <r>
      <rPr>
        <sz val="11"/>
        <color rgb="FF000000"/>
        <rFont val="Calibri"/>
      </rPr>
      <t>*</t>
    </r>
  </si>
  <si>
    <t>Exit poll tuje mirchi lage tu me kiya karu</t>
  </si>
  <si>
    <t>Bjp ko mehnat karne ki koi jarurat nhi farji railiyan karaty hain</t>
  </si>
  <si>
    <t>माहौल कया है के जरिये राजीव रंजन जी ने भाजपा के पक्ष में जमकर प्रचार किया</t>
  </si>
  <si>
    <t>❤❤❤❤😂❤🎉🎉🎉</t>
  </si>
  <si>
    <t>Itna dard to I.N.D.I.A gath bandhan ko nahi hua hoga... sorry ravish ji....😂</t>
  </si>
  <si>
    <t>Sir is election ki politics bhout phle start ho chuki thi. Sah ka confidently khena hum 2024 aa rhe he..or modi ka khena Congress ko vote dalna bekar ho jayga or court ka moan virat or ab exit pol drama 😅 sab ishara ker rhe he is  democracy ki nive girane ki     ye nirnayak chot he dictetership ko lane ki  .tayariya ho chuki.bus ab public tmasha dekhegi .</t>
  </si>
  <si>
    <t>U r chamcha of pappu</t>
  </si>
  <si>
    <t>Sabhi virodhi dal ginti ke din last ginti tak hile dole nhi paini nazar bnaye rakhe ...</t>
  </si>
  <si>
    <r>
      <rPr>
        <sz val="11"/>
        <color rgb="FF000000"/>
        <rFont val="Linux Libertine G"/>
      </rPr>
      <t xml:space="preserve">बरनोल </t>
    </r>
    <r>
      <rPr>
        <sz val="11"/>
        <color rgb="FF000000"/>
        <rFont val="Calibri"/>
      </rPr>
      <t>chahiye kya 😂</t>
    </r>
  </si>
  <si>
    <t>Fake exit poll...its brokers election media planning</t>
  </si>
  <si>
    <t>Ndtv se bhagaye hue swaghoshit imandaar aur nidar patrakaar u tube reporter bane fir rhe hi</t>
  </si>
  <si>
    <r>
      <rPr>
        <sz val="11"/>
        <color rgb="FF000000"/>
        <rFont val="Linux Libertine G"/>
      </rPr>
      <t>डीआरडीओ के प्रदीप कुरुलकर आर एस एस  के शास्त्रज्ञ  ईव्हीएम हॅक  करने की कोशीस की है। सॅटेलाईट मार्फत व्होट चेंज करण्याचे तंत्रज्ञान विकसित केले आहे का</t>
    </r>
    <r>
      <rPr>
        <sz val="11"/>
        <color rgb="FF000000"/>
        <rFont val="Calibri"/>
      </rPr>
      <t>?</t>
    </r>
  </si>
  <si>
    <t>Ye fake news ka asar stock market pe hua 😂 bahot bada gap up opening huwi market mai aaj ... Haar sector mai aaj apna all time high pe touch hua</t>
  </si>
  <si>
    <t>चमचों का मिडिया 😂😂😂</t>
  </si>
  <si>
    <t>Joota kaha hai mera , sala khud bolta hai koi saboot nahi hai sirf sawal kar sakte hai. Jab saboot nahi to bhram ku faila raha.</t>
  </si>
  <si>
    <t>List main yahan j&amp;k main bhi naam kaate gaye thay Ladies ke for no reason at all. Note that they did not migrate anywhere , and nor they got married, even though most of the women are married.</t>
  </si>
  <si>
    <t>Aapko burnol bhej doonga</t>
  </si>
  <si>
    <t>Only modi Sarkar 2024❤</t>
  </si>
  <si>
    <t>4 ko aake isi channel PE gali deke jaoonga</t>
  </si>
  <si>
    <t>इस बार उत्तर प्रदेश के सरकारी कर्मचारियों को पोस्टल बैलेट वोट नहीं दिए गए। जिससे प्रतीत होता है कि बीजेपी ने उन पोस्टल बैलेट वोटों को अपने पक्ष में कर लिया है।</t>
  </si>
  <si>
    <t>Hsmse to kisi ne bhi bat bhi nhi kaii😂😂😂😂😂😂</t>
  </si>
  <si>
    <t>Ghar ghar modi</t>
  </si>
  <si>
    <r>
      <rPr>
        <sz val="11"/>
        <color rgb="FF000000"/>
        <rFont val="Linux Libertine G"/>
      </rPr>
      <t>भारत मे मोदी विरोधी लहर है</t>
    </r>
    <r>
      <rPr>
        <sz val="11"/>
        <color rgb="FF000000"/>
        <rFont val="Calibri"/>
      </rPr>
      <t xml:space="preserve">... </t>
    </r>
    <r>
      <rPr>
        <sz val="11"/>
        <color rgb="FF000000"/>
        <rFont val="Linux Libertine G"/>
      </rPr>
      <t xml:space="preserve">अगर </t>
    </r>
    <r>
      <rPr>
        <sz val="11"/>
        <color rgb="FF000000"/>
        <rFont val="Calibri"/>
      </rPr>
      <t xml:space="preserve">EVM </t>
    </r>
    <r>
      <rPr>
        <sz val="11"/>
        <color rgb="FF000000"/>
        <rFont val="Linux Libertine G"/>
      </rPr>
      <t>मे धांदली होती है</t>
    </r>
    <r>
      <rPr>
        <sz val="11"/>
        <color rgb="FF000000"/>
        <rFont val="Calibri"/>
      </rPr>
      <t>.</t>
    </r>
    <r>
      <rPr>
        <sz val="11"/>
        <color rgb="FF000000"/>
        <rFont val="Linux Libertine G"/>
      </rPr>
      <t>तो लोग सहने वाले नही</t>
    </r>
  </si>
  <si>
    <t>नमस्कार सर जय हिंदी</t>
  </si>
  <si>
    <t>Mahan Gulam chatukar chamcha bandh congressi samarthak</t>
  </si>
  <si>
    <t>rahul gandhi ko yuva neta bata kar aap ne prove kar diya kaun kis ki godi me baitha hai...</t>
  </si>
  <si>
    <r>
      <rPr>
        <sz val="11"/>
        <color rgb="FF000000"/>
        <rFont val="Linux Libertine G"/>
      </rPr>
      <t xml:space="preserve">रवीश कुमार जी यह सब एग्जिट पोल वाले एक जैसा  क्यों दे रहे हैं क्या </t>
    </r>
    <r>
      <rPr>
        <sz val="11"/>
        <color rgb="FF000000"/>
        <rFont val="Calibri"/>
      </rPr>
      <t xml:space="preserve">1 </t>
    </r>
    <r>
      <rPr>
        <sz val="11"/>
        <color rgb="FF000000"/>
        <rFont val="Linux Libertine G"/>
      </rPr>
      <t>की टेबल पर यह बनेहुएहै एग्जिट पोल ऐसे चुनाव हमारी जिंदगी में हमने कभी पहले नहीं देखे थे विपक्ष को काउंटिंग के अंदर डट के रहना पड़ेगा तब जाकर सच्चाई सामने आएगीजयराम रमेश का तो राजस्थान में सब देखा हुआ है जो पायलट साहब के बारे में क्या</t>
    </r>
    <r>
      <rPr>
        <sz val="11"/>
        <color rgb="FF000000"/>
        <rFont val="Calibri"/>
      </rPr>
      <t>-</t>
    </r>
    <r>
      <rPr>
        <sz val="11"/>
        <color rgb="FF000000"/>
        <rFont val="Linux Libertine G"/>
      </rPr>
      <t>क्या कैसे बयान आए थे</t>
    </r>
  </si>
  <si>
    <t>This is not the first time exit polls are released. Why are they questioning the existence of exit polls NOW?</t>
  </si>
  <si>
    <t>Gulam Congress party ka</t>
  </si>
  <si>
    <t>Modi to gaya</t>
  </si>
  <si>
    <r>
      <rPr>
        <sz val="11"/>
        <color rgb="FF000000"/>
        <rFont val="Linux Libertine G"/>
      </rPr>
      <t>क्या पत्तलकार है ये रबिश कुमार</t>
    </r>
    <r>
      <rPr>
        <sz val="11"/>
        <color rgb="FF000000"/>
        <rFont val="Calibri"/>
      </rPr>
      <t xml:space="preserve">? </t>
    </r>
    <r>
      <rPr>
        <sz val="11"/>
        <color rgb="FF000000"/>
        <rFont val="Linux Libertine G"/>
      </rPr>
      <t>इसके अनुसार मोदी विरोधी विपक्ष जो कहे वो सब सच</t>
    </r>
    <r>
      <rPr>
        <sz val="11"/>
        <color rgb="FF000000"/>
        <rFont val="Calibri"/>
      </rPr>
      <t xml:space="preserve">, </t>
    </r>
    <r>
      <rPr>
        <sz val="11"/>
        <color rgb="FF000000"/>
        <rFont val="Linux Libertine G"/>
      </rPr>
      <t>क्या इसने कन्फर्म किया कि अजय माकन और अन्य विपक्षी जो कह रहे हैं उसमें कितनी सच्चाई है</t>
    </r>
    <r>
      <rPr>
        <sz val="11"/>
        <color rgb="FF000000"/>
        <rFont val="Calibri"/>
      </rPr>
      <t xml:space="preserve">? </t>
    </r>
    <r>
      <rPr>
        <sz val="11"/>
        <color rgb="FF000000"/>
        <rFont val="Linux Libertine G"/>
      </rPr>
      <t>जवाब है नही। असली गोदी मीडिया तो ये ही है।😂😂😂😂😂</t>
    </r>
  </si>
  <si>
    <t>एग्जिट पोल लाइव होने चाहिए।💯💯 मोदी जी का ध्यान ही। जनता का ध्यान भटकाना था शायद। सभी की यही राय है।।हर जगह यही चर्चा है। फेंकू चन्द‌ं ताऊ की सरकार आउट ।।सब एक स्वर में मिलकर बोल रहे हैं ।। परिवर्तन परिवर्तन।।।</t>
  </si>
  <si>
    <t>Raveesh ji ab kaise ladenge Rahuji in dusht opposition se
Muje bohut tension ho rahe han😢
Yeh gotalabaz han woh bhi mahir 
Jooth ke dewta</t>
  </si>
  <si>
    <t>Pappu Gandhi ke Chamchon Gulamo Chatukar patrikarita Wah</t>
  </si>
  <si>
    <t>❤️ Thank You Sir ❤️
Shivanand Malannavar
 Belagavi City Karnataka State</t>
  </si>
  <si>
    <t>INDIA GANTHBANDHAN K SARKAR BANEGI</t>
  </si>
  <si>
    <t>Iske support mein sirf Pakistani gadaaro ne comment kiye hain 😂😂😂</t>
  </si>
  <si>
    <t>Here to see ravish lumar crying</t>
  </si>
  <si>
    <t>vilap shuru ho gya😂</t>
  </si>
  <si>
    <t>Thank you for the clarity on the issue. 🙏🏼</t>
  </si>
  <si>
    <t>Conress</t>
  </si>
  <si>
    <t>Ravish kumar respect button#</t>
  </si>
  <si>
    <t>4 June Modi 100-/- Sure 450+.Dekh Lena. Jai Shri Ram to All.</t>
  </si>
  <si>
    <t>4 june ko Rabish khojne se nhi milenge😅</t>
  </si>
  <si>
    <t>वा रे पप्पू खाँ फिरोज खाँ के पोते 😂😂😂😂😂😂😂</t>
  </si>
  <si>
    <t>BJP</t>
  </si>
  <si>
    <t>Kitna jhut fekhega be.umar ho gyi.</t>
  </si>
  <si>
    <t>Modi modi modi modi modi modi modi modi modi modi modi modi</t>
  </si>
  <si>
    <t>Lol 😂  now EVM hacked</t>
  </si>
  <si>
    <t>Haha Rubbish tujhe ghasit kar road par laana chaahiye, gadaar</t>
  </si>
  <si>
    <t>Evm ka rona rone wale chamchoo... Karnataka m congress kese jeet gyi EVM se 🤣🤣🤣🤣🤣</t>
  </si>
  <si>
    <r>
      <rPr>
        <sz val="11"/>
        <color rgb="FF000000"/>
        <rFont val="Linux Libertine G"/>
      </rPr>
      <t xml:space="preserve">जब चुनाव का परिणाम दो दिन बाद आ ही जाता है तो तुम मीडिया वाले </t>
    </r>
    <r>
      <rPr>
        <sz val="11"/>
        <color rgb="FF000000"/>
        <rFont val="Calibri"/>
      </rPr>
      <t xml:space="preserve">EXIT POLL </t>
    </r>
    <r>
      <rPr>
        <sz val="11"/>
        <color rgb="FF000000"/>
        <rFont val="Linux Libertine G"/>
      </rPr>
      <t>देते ही क्यों हो</t>
    </r>
    <r>
      <rPr>
        <sz val="11"/>
        <color rgb="FF000000"/>
        <rFont val="Calibri"/>
      </rPr>
      <t>? EXIT POLL SHOULD BE BAN</t>
    </r>
  </si>
  <si>
    <r>
      <rPr>
        <sz val="11"/>
        <color rgb="FF000000"/>
        <rFont val="Linux Libertine G"/>
      </rPr>
      <t>अरे पता नहीं किस चक्कर में लग रहें हों</t>
    </r>
    <r>
      <rPr>
        <sz val="11"/>
        <color rgb="FF000000"/>
        <rFont val="Calibri"/>
      </rPr>
      <t xml:space="preserve">,4 </t>
    </r>
    <r>
      <rPr>
        <sz val="11"/>
        <color rgb="FF000000"/>
        <rFont val="Linux Libertine G"/>
      </rPr>
      <t>तारीख को पता चल जाएगा कौन सरकार बना रहा है</t>
    </r>
    <r>
      <rPr>
        <sz val="11"/>
        <color rgb="FF000000"/>
        <rFont val="Calibri"/>
      </rPr>
      <t xml:space="preserve">, </t>
    </r>
    <r>
      <rPr>
        <sz val="11"/>
        <color rgb="FF000000"/>
        <rFont val="Linux Libertine G"/>
      </rPr>
      <t>पता नहीं गोदी मिडिया बनाम पप्पू मिडिया लगीं हुए हैं कम से कम निष्पक्ष अब लग रहा है हमारे देश में निष्पक्ष मिडिया तो नहीं रही है। मिडिया भी दो भागों में विभाजित हों चुके हैं। गोंदी मिडिया बनाम पप्पू मिडिया चल रहा है हमारे देश में बस 😂😂😂😂😂😂😂😂😂😂😂</t>
    </r>
  </si>
  <si>
    <t>Raja ji ka dil me bahut dard hai 😅</t>
  </si>
  <si>
    <t>bc rabisuddin..😂😂😂😂😂😂</t>
  </si>
  <si>
    <t>Khisiyani Billi Khambha Noche</t>
  </si>
  <si>
    <t>Jo jo modi pareshan se pareshan hai usko apne baap  Pakistan ke pass  jana chahiye 😅</t>
  </si>
  <si>
    <t>बड़े परेशान लग रहे हो किसी दिन समय निकाल कर आत्महत्या क्यों नहीं कर लेते जी</t>
  </si>
  <si>
    <t>Kuch der chamche khush ho gye...Jo hindu hit ki baat karega wahi raj karega</t>
  </si>
  <si>
    <r>
      <rPr>
        <sz val="11"/>
        <color rgb="FF000000"/>
        <rFont val="Calibri"/>
      </rPr>
      <t xml:space="preserve">Kya kre 😢 bjp ki ye neech harakaten  is </t>
    </r>
    <r>
      <rPr>
        <sz val="11"/>
        <color rgb="FF000000"/>
        <rFont val="Linux Libertine G"/>
      </rPr>
      <t xml:space="preserve">स्तर तक गिर </t>
    </r>
    <r>
      <rPr>
        <sz val="11"/>
        <color rgb="FF000000"/>
        <rFont val="Calibri"/>
      </rPr>
      <t xml:space="preserve">chuki hein ki ab </t>
    </r>
    <r>
      <rPr>
        <sz val="11"/>
        <color rgb="FF000000"/>
        <rFont val="Linux Libertine G"/>
      </rPr>
      <t>बर्दास्त नहीं होतीं</t>
    </r>
    <r>
      <rPr>
        <sz val="11"/>
        <color rgb="FF000000"/>
        <rFont val="Calibri"/>
      </rPr>
      <t>... Esa man krta hai ki#</t>
    </r>
    <r>
      <rPr>
        <sz val="11"/>
        <color rgb="FF000000"/>
        <rFont val="Linux Libertine G"/>
      </rPr>
      <t xml:space="preserve">कोई </t>
    </r>
    <r>
      <rPr>
        <sz val="11"/>
        <color rgb="FF000000"/>
        <rFont val="Calibri"/>
      </rPr>
      <t>#</t>
    </r>
    <r>
      <rPr>
        <sz val="11"/>
        <color rgb="FF000000"/>
        <rFont val="Linux Libertine G"/>
      </rPr>
      <t>चंद्रगुप्त</t>
    </r>
    <r>
      <rPr>
        <sz val="11"/>
        <color rgb="FF000000"/>
        <rFont val="Calibri"/>
      </rPr>
      <t>_</t>
    </r>
    <r>
      <rPr>
        <sz val="11"/>
        <color rgb="FF000000"/>
        <rFont val="Linux Libertine G"/>
      </rPr>
      <t>आये</t>
    </r>
    <r>
      <rPr>
        <sz val="11"/>
        <color rgb="FF000000"/>
        <rFont val="Calibri"/>
      </rPr>
      <t>_</t>
    </r>
    <r>
      <rPr>
        <sz val="11"/>
        <color rgb="FF000000"/>
        <rFont val="Linux Libertine G"/>
      </rPr>
      <t>और</t>
    </r>
    <r>
      <rPr>
        <sz val="11"/>
        <color rgb="FF000000"/>
        <rFont val="Calibri"/>
      </rPr>
      <t>_</t>
    </r>
    <r>
      <rPr>
        <sz val="11"/>
        <color rgb="FF000000"/>
        <rFont val="Linux Libertine G"/>
      </rPr>
      <t>इस</t>
    </r>
    <r>
      <rPr>
        <sz val="11"/>
        <color rgb="FF000000"/>
        <rFont val="Calibri"/>
      </rPr>
      <t>_</t>
    </r>
    <r>
      <rPr>
        <sz val="11"/>
        <color rgb="FF000000"/>
        <rFont val="Linux Libertine G"/>
      </rPr>
      <t>अहंकारी</t>
    </r>
    <r>
      <rPr>
        <sz val="11"/>
        <color rgb="FF000000"/>
        <rFont val="Calibri"/>
      </rPr>
      <t>_</t>
    </r>
    <r>
      <rPr>
        <sz val="11"/>
        <color rgb="FF000000"/>
        <rFont val="Linux Libertine G"/>
      </rPr>
      <t xml:space="preserve">नीच </t>
    </r>
    <r>
      <rPr>
        <sz val="11"/>
        <color rgb="FF000000"/>
        <rFont val="Calibri"/>
      </rPr>
      <t>#</t>
    </r>
    <r>
      <rPr>
        <sz val="11"/>
        <color rgb="FF000000"/>
        <rFont val="Linux Libertine G"/>
      </rPr>
      <t>धनानंद</t>
    </r>
    <r>
      <rPr>
        <sz val="11"/>
        <color rgb="FF000000"/>
        <rFont val="Calibri"/>
      </rPr>
      <t>_</t>
    </r>
    <r>
      <rPr>
        <sz val="11"/>
        <color rgb="FF000000"/>
        <rFont val="Linux Libertine G"/>
      </rPr>
      <t>को</t>
    </r>
    <r>
      <rPr>
        <sz val="11"/>
        <color rgb="FF000000"/>
        <rFont val="Calibri"/>
      </rPr>
      <t>_</t>
    </r>
    <r>
      <rPr>
        <sz val="11"/>
        <color rgb="FF000000"/>
        <rFont val="Linux Libertine G"/>
      </rPr>
      <t>अपदस्त्</t>
    </r>
    <r>
      <rPr>
        <sz val="11"/>
        <color rgb="FF000000"/>
        <rFont val="Calibri"/>
      </rPr>
      <t>_</t>
    </r>
    <r>
      <rPr>
        <sz val="11"/>
        <color rgb="FF000000"/>
        <rFont val="Linux Libertine G"/>
      </rPr>
      <t>करे</t>
    </r>
    <r>
      <rPr>
        <sz val="11"/>
        <color rgb="FF000000"/>
        <rFont val="Calibri"/>
      </rPr>
      <t>_</t>
    </r>
    <r>
      <rPr>
        <sz val="11"/>
        <color rgb="FF000000"/>
        <rFont val="Linux Libertine G"/>
      </rPr>
      <t>और</t>
    </r>
    <r>
      <rPr>
        <sz val="11"/>
        <color rgb="FF000000"/>
        <rFont val="Calibri"/>
      </rPr>
      <t>_</t>
    </r>
    <r>
      <rPr>
        <sz val="11"/>
        <color rgb="FF000000"/>
        <rFont val="Linux Libertine G"/>
      </rPr>
      <t>इस</t>
    </r>
    <r>
      <rPr>
        <sz val="11"/>
        <color rgb="FF000000"/>
        <rFont val="Calibri"/>
      </rPr>
      <t>_</t>
    </r>
    <r>
      <rPr>
        <sz val="11"/>
        <color rgb="FF000000"/>
        <rFont val="Linux Libertine G"/>
      </rPr>
      <t>पापी का</t>
    </r>
    <r>
      <rPr>
        <sz val="11"/>
        <color rgb="FF000000"/>
        <rFont val="Calibri"/>
      </rPr>
      <t>_</t>
    </r>
    <r>
      <rPr>
        <sz val="11"/>
        <color rgb="FF000000"/>
        <rFont val="Linux Libertine G"/>
      </rPr>
      <t>वध करे और हिंदुस्तान को अत्याचारी से बचाये</t>
    </r>
  </si>
  <si>
    <t>Sabidhan ki raksha karni chiye.. 😂</t>
  </si>
  <si>
    <t>अरे रों मत पगले तुम्हारे मोदी अब्बु फिरसे आ रहे है🤗😅🤓😆🤣</t>
  </si>
  <si>
    <t>🙏✍️🙏✍️🙏❤️💯👍</t>
  </si>
  <si>
    <t>Ravish sir don’t you realised that your videos are biased.. aap kabhi neutral hokar video bnaiye log aapko behad pasand krenge .. aap ek party ki achhi or dusri ki buri hi btate hai hmesha.. kyon na ise kisi traazoo me rakhkar brabar krdo.. congress or bjp dono ke bure or achhe kaam dono btaiye.. ek taraf kyon jhukte hai aap.. yah sochne pr majboor krta hai or aapki intention pr swaal uthata hai…</t>
  </si>
  <si>
    <t>Burnol ab manga hi lijiye kallu chacha..😂😂😂😂</t>
  </si>
  <si>
    <t>रविश कुमार तुम तो बहुत जानकर बेयक्ति हो चुतिया</t>
  </si>
  <si>
    <t>Kiu be Monu ka najayez bap.... Sukh geya kya ??</t>
  </si>
  <si>
    <t>सर जी उत्तर प्रदेश के पंचायत सहायकों के आवाज को भी उठाया जाए।</t>
  </si>
  <si>
    <t>मोदी से कौन कौन परेशान है 😂😂😂😂</t>
  </si>
  <si>
    <r>
      <rPr>
        <sz val="11"/>
        <color rgb="FF000000"/>
        <rFont val="Linux Libertine G"/>
      </rPr>
      <t>अबकी बार</t>
    </r>
    <r>
      <rPr>
        <sz val="11"/>
        <color rgb="FF000000"/>
        <rFont val="Calibri"/>
      </rPr>
      <t>543+ par bjp srkar</t>
    </r>
  </si>
  <si>
    <t>Rahul bahi ap jaroor jitoge man Allah se doua kar raha hun aoor hamare gun bansitikar sabhi doua karraha hi</t>
  </si>
  <si>
    <t>Abhi exit poll k liye ro rahe h kal evm ko lekar royenge</t>
  </si>
  <si>
    <t>Chutiye media ravish Kumar 
Evm ki bareme modi ki clip dikhaya.or Rahul rali me bolta hai .Modi Evm ke Bina jit nahi payega .bo chutiye kon dikhayega .</t>
  </si>
  <si>
    <t>Only congress sarkar</t>
  </si>
  <si>
    <t>Ravish ki video 2x speed par dekhni padti hain 😂😂</t>
  </si>
  <si>
    <t>Don't understand what Mr.Ravish at 2:24. If the raw data is same then the average, standard deviation and variance will all be same. This is statistics. What is the point in asking "how come all the tallies predicted by exit polls are more or less equal to each other?" The predictions just mean that the different agencies who conducted the exit polls got more or less similar inputs!  Mr.Ravish seems to suggest that the inputs were diverse but still the agencies are putting up similar predictions (or) that the agencies did not really conduct exit polls but are reeling out similar numbers. This is only a speculation in my opinion.</t>
  </si>
  <si>
    <t>Rahul.gandi.jendabad</t>
  </si>
  <si>
    <t>BJP n sabhi exit poll agency kharide huye he. Ye sab psychological aatack he janata aur opposition p. Election result manupulate karne kliye. Finally Godi Media k exit poll p vishawas rakh payenge kya ??</t>
  </si>
  <si>
    <t>Char june ko india gathbandhan  ki srkar bnne ja rhi hai</t>
  </si>
  <si>
    <t>❤❤❤❤❤❤ India Ka Bandhan</t>
  </si>
  <si>
    <t>Vidhan sabha chunav me bhi in sabhi news channel ne jo jo party ko jeet te bataya wo jeeti, ek ravis gandu bs khud ko khush kr rha indi ko high figh bta k</t>
  </si>
  <si>
    <t>Please Gaza🇵🇸 video😢😢😢😢😢😢😢😢😢</t>
  </si>
  <si>
    <t>Free Palestine 🇮🇳</t>
  </si>
  <si>
    <t>Tum log kaise patrakaar ho. Modi virodh ke nam per janta ko bargala rahe ho. Mahol nahi samajh rahe ho.</t>
  </si>
  <si>
    <t>Exit pol gavon me bhi hona chahiye</t>
  </si>
  <si>
    <t>Ravish bhai amit sha ji kaha h
News me bhi nai dhikhre kaha bhi nai dhikhre</t>
  </si>
  <si>
    <t>😂😂😂😂😂 rona ni</t>
  </si>
  <si>
    <t>Evm hatao desh bachao😢😢😢😢</t>
  </si>
  <si>
    <t>Modi 400 ❤</t>
  </si>
  <si>
    <t>Bjp is 0 in punjab. Now you can think how true these exit polls</t>
  </si>
  <si>
    <t>Sir 40% vote to pahle hi daal rakhe hain</t>
  </si>
  <si>
    <t>Ye Bkl jha dikh Jata mera mood kharab ho jata 😂</t>
  </si>
  <si>
    <t>Ye chinese pattrakar phir apna audience ko chutia bana rha h</t>
  </si>
  <si>
    <t>😂😂😂kejriwal😂😂😂bolta masst hai</t>
  </si>
  <si>
    <t>Bus 24 hr or phir to sab saaf ho hi na jayega.....😂</t>
  </si>
  <si>
    <t>Sir fr election ki jrurt hi kya h</t>
  </si>
  <si>
    <t>Teesri bar pradhanmantri banne ke liye pradhanmantri Narendra Modi ji ko Hardik dhanyvad @narendramodi</t>
  </si>
  <si>
    <t>Ravish ji k anusar Supreme court mai vivek nahi hai.sari akal ka teka  
Ravish ji ko hi mila hai</t>
  </si>
  <si>
    <t>तुम्हारी जिंदगी यूँ ही रोते हुए निकल जाएगी रबिश मियां 😀</t>
  </si>
  <si>
    <t>🐕🐕🐕🐕</t>
  </si>
  <si>
    <t>Modi ka virodh karega to tughe babasir ho jayega modi is bhagwan hai o devrupi hai mahakal ka sachha bhakt hai aur ham andhbhakt hai.jai Sri Ram Ram</t>
  </si>
  <si>
    <t>Bada dard ho raha hai Rubbish ko</t>
  </si>
  <si>
    <t>aayog v mila h BJP se Bihar me chunav ke din v Booth pr ye Kam hua hai</t>
  </si>
  <si>
    <t>Jo Imdira Gandhi ko marne wale la support karne wal Musawala ki publicity karna matalab apni NANI ke Apman karna hai</t>
  </si>
  <si>
    <t>Pahle exit pura tha bhaiya to sab badhiya hota tha ab matlab BJP Sarkar aata hai to matlab ki sar Dard lagta hai</t>
  </si>
  <si>
    <t>Planning pehle se tha pm ka jitna to fir ye voting ka natak kiyu khela Gaya khud hi pm ban jate ... Janta ko bewakoof bana rahe the</t>
  </si>
  <si>
    <t>जीतेगा इंडिया</t>
  </si>
  <si>
    <t>Modi...😂100% win....but tere kya hoga re kalia...😮😮...</t>
  </si>
  <si>
    <t>🤣🤣</t>
  </si>
  <si>
    <t>The   biggest   dalla   ravish    Kumar   isko   paisa  do  aur  kuch   bhi   bak  bak   karva    doo</t>
  </si>
  <si>
    <t>विधवा विलाप शुरू</t>
  </si>
  <si>
    <t>Government should ban exit poll prior to final results</t>
  </si>
  <si>
    <t>निर्वाचन आयोग ही जीतेगा</t>
  </si>
  <si>
    <t>EVM ka Rona start hone wala h 😂😂😂😂😂 George Soars ke chmche Rahul ke dlle sale Kal fir PM bn rha h tera baap</t>
  </si>
  <si>
    <t>आप जैसे कुछ लोग ही जमीनी बातों को लोगों के सामने रखते हैं।देश की जनता भी निवर्तमान सरकार के झूठी प्रवृत्ति से तंग आ चुके हैं। इस बार लोगों का समर्थन इंडिया गठबंधन के साथ है। एग्जिट पोल जारीकर्ता तो जैसे कलयुग के परम सिद्धपुरुष जान पड़ते हैं।</t>
  </si>
  <si>
    <t>India gathbandhan jitega 295 315</t>
  </si>
  <si>
    <t>Chor chor chori se jeete gi</t>
  </si>
  <si>
    <r>
      <rPr>
        <sz val="11"/>
        <color rgb="FF000000"/>
        <rFont val="Linux Libertine G"/>
      </rPr>
      <t>इनका दर्द समज सकते है रुबीश दलाल चार जून को तुझे बहुत भी देखना बाकी है😂😂</t>
    </r>
    <r>
      <rPr>
        <sz val="11"/>
        <color rgb="FF000000"/>
        <rFont val="Calibri"/>
      </rPr>
      <t xml:space="preserve">. </t>
    </r>
    <r>
      <rPr>
        <sz val="11"/>
        <color rgb="FF000000"/>
        <rFont val="Linux Libertine G"/>
      </rPr>
      <t>इसका रँडी रोना अभी से शुरू हो गया😂😂</t>
    </r>
  </si>
  <si>
    <t>Kuchh aasu bachakar rakho ravish 4 june ke liye😂😂😂😂😂😂</t>
  </si>
  <si>
    <t>Ravishuddin kumar😊</t>
  </si>
  <si>
    <t>Ham bhi es bat se sahamat h thank you</t>
  </si>
  <si>
    <t>ज्यादा दिन डराया धमकाया नहीं जा सकता हम भारतवासी हैं अबकी बार तड़ीपार❤❤</t>
  </si>
  <si>
    <t>Bilkul sir aap ne sahi kaha hai ki Exit pol galat hota hai</t>
  </si>
  <si>
    <t>Ye patrakar gadbad he...baat ko ghumakar bol raha he</t>
  </si>
  <si>
    <r>
      <rPr>
        <sz val="11"/>
        <color rgb="FF000000"/>
        <rFont val="Linux Libertine G"/>
      </rPr>
      <t xml:space="preserve">सरकार चाहे किसी भी बने वो वक्त बताएगा लेकिन एग्जिट पोल का तो </t>
    </r>
    <r>
      <rPr>
        <sz val="11"/>
        <color rgb="FF000000"/>
        <rFont val="Calibri"/>
      </rPr>
      <t xml:space="preserve">100 % </t>
    </r>
    <r>
      <rPr>
        <sz val="11"/>
        <color rgb="FF000000"/>
        <rFont val="Linux Libertine G"/>
      </rPr>
      <t>परसन कोई मतलब नहीं</t>
    </r>
  </si>
  <si>
    <t>Ravish sir plz shi btaw kon jitega</t>
  </si>
  <si>
    <t>मीडिया तो गोदी मीडिया तुम किसकी मीडिया हो कांग्रेस के चमचे चमचागीरी करते रहो तो तुम्हारा कुछ होने वाला नहीं है😂</t>
  </si>
  <si>
    <t>Tune keya kar liya ? Tu bol de Congress ko kitna milega...</t>
  </si>
  <si>
    <t>Ak bhi comment apke virodh me nahi he</t>
  </si>
  <si>
    <t>exit poll sahi hai to smjho bharat ki janta ko mansik rog chikatsak ki bahut aavsayakta hai ya fir sab set hai</t>
  </si>
  <si>
    <t>Agar nara 500 par ka hota to sab 470 ..505 hi dikhate..</t>
  </si>
  <si>
    <t>Ravish Kumar ji aap bahut acche patrakaar Hain</t>
  </si>
  <si>
    <t>Doglo kuch bhi krlo, aayega to Modi hi, abki bar 400 par</t>
  </si>
  <si>
    <t>Raviah Kumar ji aap</t>
  </si>
  <si>
    <t>Ravish Kumar 😂😂😂😂 cry more</t>
  </si>
  <si>
    <t>Ravish bhakhts AndhViridhi ke liye Burnol. 😂😂😂</t>
  </si>
  <si>
    <t>Mujhe es sajjan ke pain dekha nahi jaraha he.</t>
  </si>
  <si>
    <t>Result ke pehle hi rone lage</t>
  </si>
  <si>
    <t>Godi Media ka exit Pol galat hai</t>
  </si>
  <si>
    <t>Bat shi hai humara vi vote kata gya hi vidhan sabha me tha ab nhi hi</t>
  </si>
  <si>
    <t>Cant understand this spineless congreas cant even defend states where it won with absolute majority ( assembly elections) are people making fool of congress ... take all benefits + get toilets street lights , road maintainence + subsidy by congress and give the crucial  vote to BJP 😂😂😂😂</t>
  </si>
  <si>
    <t>Hmare Supreme Court kya kr rha 😢😢😢 kya hm sbke ghr vale ne jhooth bola ki hm congress ko vote diye 😭😭😭</t>
  </si>
  <si>
    <t>India Gathbandhan</t>
  </si>
  <si>
    <r>
      <rPr>
        <sz val="11"/>
        <color rgb="FF000000"/>
        <rFont val="Linux Libertine G"/>
      </rPr>
      <t xml:space="preserve">यदि बीजेपी जीतती है  तो एग्जिट पोल गलत है और </t>
    </r>
    <r>
      <rPr>
        <sz val="11"/>
        <color rgb="FF000000"/>
        <rFont val="Calibri"/>
      </rPr>
      <t xml:space="preserve">evm </t>
    </r>
    <r>
      <rPr>
        <sz val="11"/>
        <color rgb="FF000000"/>
        <rFont val="Linux Libertine G"/>
      </rPr>
      <t>भी हैक हो गई है लेकिन कांग्रेस जीतती है तो सब सही है</t>
    </r>
  </si>
  <si>
    <t>Jai Sri ram</t>
  </si>
  <si>
    <t>BJP wale gunda raaj kar raha hai
BJP latkhor deshdrohi angrezo ke talwe chatne Wale log hai</t>
  </si>
  <si>
    <t>Moye moye 🤣</t>
  </si>
  <si>
    <t>Ravish ji apke anusar congress k neta satyabadi harshchandra hai jo 
Jhooth bol hi nahi sakte</t>
  </si>
  <si>
    <t>India 300 paar 🔥</t>
  </si>
  <si>
    <t>रबिस कुमार पाकिस्तान मिडिया 😅😅</t>
  </si>
  <si>
    <t>Kal exact pole dikhega</t>
  </si>
  <si>
    <t>Ek Aap to kam se kam sahi bol rahe hai na sir baki sab to galat bol rahe hai na 😂😂</t>
  </si>
  <si>
    <t>Khabis ke bachche  Teri to  yesi jach hogi ki lammba   jayga   modi he to mum kon he   abki bar 400 par</t>
  </si>
  <si>
    <t>Randi rona shuru chamcho kaa</t>
  </si>
  <si>
    <t>Evm  me cherchar hone ki sambhavna,</t>
  </si>
  <si>
    <r>
      <rPr>
        <sz val="11"/>
        <color rgb="FF000000"/>
        <rFont val="Linux Libertine G"/>
      </rPr>
      <t>कौन दारुबाज</t>
    </r>
    <r>
      <rPr>
        <sz val="11"/>
        <color rgb="FF000000"/>
        <rFont val="Calibri"/>
      </rPr>
      <t xml:space="preserve">..... </t>
    </r>
    <r>
      <rPr>
        <sz val="11"/>
        <color rgb="FF000000"/>
        <rFont val="Linux Libertine G"/>
      </rPr>
      <t xml:space="preserve">आपके वीडियो एडिट करता है रवीश भाई </t>
    </r>
    <r>
      <rPr>
        <sz val="11"/>
        <color rgb="FF000000"/>
        <rFont val="Calibri"/>
      </rPr>
      <t>,,,,,,,,,,,,,</t>
    </r>
    <r>
      <rPr>
        <sz val="11"/>
        <color rgb="FF000000"/>
        <rFont val="Linux Libertine G"/>
      </rPr>
      <t xml:space="preserve">देखें </t>
    </r>
    <r>
      <rPr>
        <sz val="11"/>
        <color rgb="FF000000"/>
        <rFont val="Calibri"/>
      </rPr>
      <t>......</t>
    </r>
    <r>
      <rPr>
        <sz val="11"/>
        <color rgb="FF000000"/>
        <rFont val="Linux Libertine G"/>
      </rPr>
      <t xml:space="preserve">बीच के वीडियो में आपके शेयर किये वीडियो की आवाज़ ही गायब है </t>
    </r>
    <r>
      <rPr>
        <sz val="11"/>
        <color rgb="FF000000"/>
        <rFont val="Calibri"/>
      </rPr>
      <t>......??? why</t>
    </r>
  </si>
  <si>
    <t>Pappu kbhi PM nahi bnega😂raveesh Kumar bhi nhi banva sakta</t>
  </si>
  <si>
    <r>
      <rPr>
        <sz val="11"/>
        <color rgb="FF000000"/>
        <rFont val="Calibri"/>
      </rPr>
      <t>HIVIY E</t>
    </r>
    <r>
      <rPr>
        <sz val="11"/>
        <color rgb="FF000000"/>
        <rFont val="Linux Libertine G"/>
      </rPr>
      <t xml:space="preserve">। </t>
    </r>
    <r>
      <rPr>
        <sz val="11"/>
        <color rgb="FF000000"/>
        <rFont val="Calibri"/>
      </rPr>
      <t>BAND HONÍ</t>
    </r>
    <r>
      <rPr>
        <sz val="11"/>
        <color rgb="FF000000"/>
        <rFont val="Linux Libertine G"/>
      </rPr>
      <t xml:space="preserve">। </t>
    </r>
    <r>
      <rPr>
        <sz val="11"/>
        <color rgb="FF000000"/>
        <rFont val="Calibri"/>
      </rPr>
      <t>CHAYE</t>
    </r>
  </si>
  <si>
    <r>
      <rPr>
        <sz val="11"/>
        <color rgb="FF000000"/>
        <rFont val="Linux Libertine G"/>
      </rPr>
      <t xml:space="preserve">अपकी बार कांग्रेस गठबंधन </t>
    </r>
    <r>
      <rPr>
        <sz val="11"/>
        <color rgb="FF000000"/>
        <rFont val="Calibri"/>
      </rPr>
      <t xml:space="preserve">415 </t>
    </r>
    <r>
      <rPr>
        <sz val="11"/>
        <color rgb="FF000000"/>
        <rFont val="Linux Libertine G"/>
      </rPr>
      <t xml:space="preserve">से </t>
    </r>
    <r>
      <rPr>
        <sz val="11"/>
        <color rgb="FF000000"/>
        <rFont val="Calibri"/>
      </rPr>
      <t xml:space="preserve">417 </t>
    </r>
    <r>
      <rPr>
        <sz val="11"/>
        <color rgb="FF000000"/>
        <rFont val="Linux Libertine G"/>
      </rPr>
      <t xml:space="preserve">सीट ला रही है देख लेना </t>
    </r>
    <r>
      <rPr>
        <sz val="11"/>
        <color rgb="FF000000"/>
        <rFont val="Calibri"/>
      </rPr>
      <t xml:space="preserve">4 </t>
    </r>
    <r>
      <rPr>
        <sz val="11"/>
        <color rgb="FF000000"/>
        <rFont val="Linux Libertine G"/>
      </rPr>
      <t>जून को</t>
    </r>
  </si>
  <si>
    <t>Social media par hi I.N.D.I gathbandhan ka joar hai... Dharatal par situation kuch or hai... Or ye chatukar patrakar bhi Godi media se kuch alag nahi hai...Jitna IQ level🎚️ Rahul Khan ka hai utnahi Iska bhi hai...😂😂😂</t>
  </si>
  <si>
    <t>Logo ko sadko pr uter Kar andolan karma hoga nahi to y log manmani karenge</t>
  </si>
  <si>
    <t>Pappu media 😁</t>
  </si>
  <si>
    <t>Sir evm ka rona 😢kub se ho ga🥲🥲</t>
  </si>
  <si>
    <t>Humare ghar ke 5 sadasyo ka naam voter list se kaat Diya gaya...</t>
  </si>
  <si>
    <t>If 4june BJP will win kindly don't say evm is hacked</t>
  </si>
  <si>
    <t>रवीश कुमार कांग्रेसी</t>
  </si>
  <si>
    <t>Ager BJP ay to KY bipakch sadak pr ayaga hum Sab sath h</t>
  </si>
  <si>
    <r>
      <rPr>
        <sz val="11"/>
        <color rgb="FF000000"/>
        <rFont val="Linux Libertine G"/>
      </rPr>
      <t xml:space="preserve">मतलब रवीश जी आप ये बोल रहे हाँ कॉंग्रेस ने जो </t>
    </r>
    <r>
      <rPr>
        <sz val="11"/>
        <color rgb="FF000000"/>
        <rFont val="Calibri"/>
      </rPr>
      <t xml:space="preserve">70 </t>
    </r>
    <r>
      <rPr>
        <sz val="11"/>
        <color rgb="FF000000"/>
        <rFont val="Linux Libertine G"/>
      </rPr>
      <t>साल रूलिंग किया उसमे कितने चुनाव ईमानदारी से जीते सुप्रीम कोर्ट तो तभी था मतलब तभी भी बेईमानी हुई थी</t>
    </r>
  </si>
  <si>
    <t>In the face of one electoral defeat after another since 2014...  you have to give Rahul Gandhi *the credit of being profoundly resilient!*</t>
  </si>
  <si>
    <t>Iski gaand jal rahi hai bhai, ye Ravish Kumar hai. Isse desh se matlab bhi, issey garibi se matlab nhi, paise ke liye bas chaatna aata hai ye</t>
  </si>
  <si>
    <t>Chamcho ka ye adda hai rone ka 😂😂😂</t>
  </si>
  <si>
    <t>Jab tum chamcho  ko  rote huye dekhta hu  to bada maja ata he 😢😢😢😢😢😢😢😢</t>
  </si>
  <si>
    <t>अभी तो धमकी दिया जा रहा तुझे पिटेगा भी तू</t>
  </si>
  <si>
    <t>sab dabab ma hai kabel tum nahi ha</t>
  </si>
  <si>
    <t>Tum toh Congressi  CHAMCHA  ho</t>
  </si>
  <si>
    <t>Ravish Kumar ji aap to anti BJP Ho aapane Congress ka chashma laga rakha hai</t>
  </si>
  <si>
    <t>Rahul has bought all media . U what foreign to rule India.
Chor congress party</t>
  </si>
  <si>
    <t>gadha</t>
  </si>
  <si>
    <t>दल्ला</t>
  </si>
  <si>
    <t>यहाँ तो बस रुदन एवम् कृंदन देखने आते है</t>
  </si>
  <si>
    <t>Bhai Rabish 4 June ko aap bahut mayush Hoge.....NDA = 330+ seats....</t>
  </si>
  <si>
    <t>Exit Pol Dikhane ka matlab manobal Todna</t>
  </si>
  <si>
    <t>INDIA He Jeetega Jai ho Vijay ho</t>
  </si>
  <si>
    <r>
      <rPr>
        <sz val="11"/>
        <color rgb="FF000000"/>
        <rFont val="Linux Libertine G"/>
      </rPr>
      <t xml:space="preserve">बेचारे चमचों का </t>
    </r>
    <r>
      <rPr>
        <sz val="11"/>
        <color rgb="FF000000"/>
        <rFont val="Calibri"/>
      </rPr>
      <t xml:space="preserve">4 </t>
    </r>
    <r>
      <rPr>
        <sz val="11"/>
        <color rgb="FF000000"/>
        <rFont val="Linux Libertine G"/>
      </rPr>
      <t>जून के बाद</t>
    </r>
    <r>
      <rPr>
        <sz val="11"/>
        <color rgb="FF000000"/>
        <rFont val="Calibri"/>
      </rPr>
      <t xml:space="preserve">, </t>
    </r>
    <r>
      <rPr>
        <sz val="11"/>
        <color rgb="FF000000"/>
        <rFont val="Linux Libertine G"/>
      </rPr>
      <t>खटाखट खटाखट</t>
    </r>
    <r>
      <rPr>
        <sz val="11"/>
        <color rgb="FF000000"/>
        <rFont val="Calibri"/>
      </rPr>
      <t xml:space="preserve">, </t>
    </r>
    <r>
      <rPr>
        <sz val="11"/>
        <color rgb="FF000000"/>
        <rFont val="Linux Libertine G"/>
      </rPr>
      <t>खचा खट</t>
    </r>
    <r>
      <rPr>
        <sz val="11"/>
        <color rgb="FF000000"/>
        <rFont val="Calibri"/>
      </rPr>
      <t xml:space="preserve">, 😅😅😅😅 </t>
    </r>
    <r>
      <rPr>
        <sz val="11"/>
        <color rgb="FF000000"/>
        <rFont val="Linux Libertine G"/>
      </rPr>
      <t>का सपना सपना ही रह जायेगा 😅😅😅😅😅</t>
    </r>
    <r>
      <rPr>
        <sz val="11"/>
        <color rgb="FF000000"/>
        <rFont val="Calibri"/>
      </rPr>
      <t>,</t>
    </r>
  </si>
  <si>
    <t>सर आप विपक्ष पार्टी का ही क्यों दिखाते हैं आप मोदी  का भी दिखाइए</t>
  </si>
  <si>
    <t>BJP Jeete to sab exit poll , EVM ,Counting etc sab  farji h..........</t>
  </si>
  <si>
    <t>लगता है यह रिपोटर राठी रे ज्ञान लिया है</t>
  </si>
  <si>
    <t>👏💯🇮🇳✋🇮🇳👏💯</t>
  </si>
  <si>
    <t>Kis exit pol ne 25 mai 33 diye naam bhi batana chahiye sirf hawa  
Hawai fekna c m ko shobha nahi deta</t>
  </si>
  <si>
    <t>jitega modi hi kitna hi chila lo</t>
  </si>
  <si>
    <t>Dictator harega</t>
  </si>
  <si>
    <t>Bjp ki jit  desh ke gddaro ki har hai</t>
  </si>
  <si>
    <t>Tu patrkar kam congresi Jayda lagta h😅😅😅</t>
  </si>
  <si>
    <r>
      <rPr>
        <sz val="11"/>
        <color rgb="FF000000"/>
        <rFont val="Calibri"/>
      </rPr>
      <t>RAHUL</t>
    </r>
    <r>
      <rPr>
        <sz val="11"/>
        <color rgb="FF000000"/>
        <rFont val="Linux Libertine G"/>
      </rPr>
      <t xml:space="preserve">।    </t>
    </r>
    <r>
      <rPr>
        <sz val="11"/>
        <color rgb="FF000000"/>
        <rFont val="Calibri"/>
      </rPr>
      <t>GHANDI</t>
    </r>
    <r>
      <rPr>
        <sz val="11"/>
        <color rgb="FF000000"/>
        <rFont val="Linux Libertine G"/>
      </rPr>
      <t xml:space="preserve">। </t>
    </r>
    <r>
      <rPr>
        <sz val="11"/>
        <color rgb="FF000000"/>
        <rFont val="Calibri"/>
      </rPr>
      <t>JITEGE</t>
    </r>
    <r>
      <rPr>
        <sz val="11"/>
        <color rgb="FF000000"/>
        <rFont val="Linux Libertine G"/>
      </rPr>
      <t xml:space="preserve">।  </t>
    </r>
    <r>
      <rPr>
        <sz val="11"/>
        <color rgb="FF000000"/>
        <rFont val="Calibri"/>
      </rPr>
      <t>307</t>
    </r>
    <r>
      <rPr>
        <sz val="11"/>
        <color rgb="FF000000"/>
        <rFont val="Linux Libertine G"/>
      </rPr>
      <t xml:space="preserve">। </t>
    </r>
    <r>
      <rPr>
        <sz val="11"/>
        <color rgb="FF000000"/>
        <rFont val="Calibri"/>
      </rPr>
      <t>SITA</t>
    </r>
  </si>
  <si>
    <t>Iski gand phati hui hai😅😅😅</t>
  </si>
  <si>
    <t>मोदी जी से उसी को डर लगता है जो चोर है</t>
  </si>
  <si>
    <t>रवीश कुमार जी बहुत अच्छे पत्रकार हैं</t>
  </si>
  <si>
    <t>Supreme court ko godi media ban kar Dena chahiye</t>
  </si>
  <si>
    <t>kya beta tool kit ko mirchi lag rahi hai?</t>
  </si>
  <si>
    <t>This I am writing because for the first time I was a presiding officer in a booth.i know where the system have  loop holes.
Signature in each slip in front of security personnel and political parties agents is easy. I could prepared plane slips with proper signature for last voters about 95 within 10 minutes without failing my duty.
Why can't I put signature of hardly 600 to 800 VVPAT slips ?
This I am asking you.</t>
  </si>
  <si>
    <t>Ye mungeri lal ke hasin sapno bale 4 ko EVM ka rona rote hue najar aayega</t>
  </si>
  <si>
    <t>You are great</t>
  </si>
  <si>
    <r>
      <rPr>
        <sz val="11"/>
        <color rgb="FF000000"/>
        <rFont val="Linux Libertine G"/>
      </rPr>
      <t>इस गधे की रिपोर्ट सुन कर ये फैसला करो कि गोदी मीडिया बोलने का हक इसे है क्या</t>
    </r>
    <r>
      <rPr>
        <sz val="11"/>
        <color rgb="FF000000"/>
        <rFont val="Calibri"/>
      </rPr>
      <t xml:space="preserve">, </t>
    </r>
    <r>
      <rPr>
        <sz val="11"/>
        <color rgb="FF000000"/>
        <rFont val="Linux Libertine G"/>
      </rPr>
      <t>पूरी रिपोर्ट में इसकी जलने की बदबू आ रही है😂😂</t>
    </r>
  </si>
  <si>
    <t>Ravish Sir 🙏👍👏👊💪🇮🇳💐🌺🌸🏵️⭐⭐✨</t>
  </si>
  <si>
    <t>चुनाव में धांधली करने वाले इस बार पकड़े जाएंगे</t>
  </si>
  <si>
    <r>
      <rPr>
        <sz val="11"/>
        <color rgb="FF000000"/>
        <rFont val="Calibri"/>
      </rPr>
      <t>RAHUL</t>
    </r>
    <r>
      <rPr>
        <sz val="11"/>
        <color rgb="FF000000"/>
        <rFont val="Linux Libertine G"/>
      </rPr>
      <t xml:space="preserve">।  </t>
    </r>
    <r>
      <rPr>
        <sz val="11"/>
        <color rgb="FF000000"/>
        <rFont val="Calibri"/>
      </rPr>
      <t>GHANDI</t>
    </r>
    <r>
      <rPr>
        <sz val="11"/>
        <color rgb="FF000000"/>
        <rFont val="Linux Libertine G"/>
      </rPr>
      <t xml:space="preserve">।   </t>
    </r>
    <r>
      <rPr>
        <sz val="11"/>
        <color rgb="FF000000"/>
        <rFont val="Calibri"/>
      </rPr>
      <t>JITEGE</t>
    </r>
    <r>
      <rPr>
        <sz val="11"/>
        <color rgb="FF000000"/>
        <rFont val="Linux Libertine G"/>
      </rPr>
      <t xml:space="preserve">।  </t>
    </r>
    <r>
      <rPr>
        <sz val="11"/>
        <color rgb="FF000000"/>
        <rFont val="Calibri"/>
      </rPr>
      <t>307</t>
    </r>
    <r>
      <rPr>
        <sz val="11"/>
        <color rgb="FF000000"/>
        <rFont val="Linux Libertine G"/>
      </rPr>
      <t xml:space="preserve">।   </t>
    </r>
    <r>
      <rPr>
        <sz val="11"/>
        <color rgb="FF000000"/>
        <rFont val="Calibri"/>
      </rPr>
      <t>SIT</t>
    </r>
  </si>
  <si>
    <t>Ghotale bak bjp..ye to wb jante h koi gadbad to nhi h ...</t>
  </si>
  <si>
    <t>नमस्कार रवि सर आप बहुत अच्छी पत्रकारिता करते हैं आपका बहुत बहुत धन्यवाद सर एग्जिट पोल में इंडिया गठबंधनजीतेगा</t>
  </si>
  <si>
    <t>Randi Rona shuru😂</t>
  </si>
  <si>
    <t>RAHUL GANDHI JINDABAD 🇮🇳🇮🇳🇮🇳🇮🇳🇮🇳🇮🇳🇮🇳 
INDIA GANTBANDAN JINDABAD 🇮🇳🇮🇳🇮🇳🇮🇳</t>
  </si>
  <si>
    <t>Beta jahilon madarsachap Aayega to Modi hi.</t>
  </si>
  <si>
    <t>You are completely foreign Godi agency</t>
  </si>
  <si>
    <t>Bhagwan ke naam par vote</t>
  </si>
  <si>
    <t>India - 270 pkka</t>
  </si>
  <si>
    <r>
      <rPr>
        <sz val="11"/>
        <color rgb="FF000000"/>
        <rFont val="Linux Libertine G"/>
      </rPr>
      <t xml:space="preserve">बीजेपी चुनाव जीती है तो दोबारा अपनी अपनी पसंद के </t>
    </r>
    <r>
      <rPr>
        <sz val="11"/>
        <color rgb="FF000000"/>
        <rFont val="Calibri"/>
      </rPr>
      <t xml:space="preserve">5-5 </t>
    </r>
    <r>
      <rPr>
        <sz val="11"/>
        <color rgb="FF000000"/>
        <rFont val="Linux Libertine G"/>
      </rPr>
      <t>लोकसभा सीट का फिर से वायलेट पेपर से वोटिंग हो और अगर दोनों मत मेल खाते हो तो सही है नहीं तो पूरा चुनाव रद्द किया जाए</t>
    </r>
  </si>
  <si>
    <t>3rd class Journalist...Jhooth bolo..Fact pe baat kariye, I used to like you..</t>
  </si>
  <si>
    <r>
      <rPr>
        <sz val="11"/>
        <color rgb="FF000000"/>
        <rFont val="Linux Libertine G"/>
      </rPr>
      <t xml:space="preserve">फर्जी एग्जिट पोल करने का कारण यह है कि पब्लिक के दिमाग में डाल दिया जाए कि बीजेपी जीत रही है और वह अपना धांधली </t>
    </r>
    <r>
      <rPr>
        <sz val="11"/>
        <color rgb="FF000000"/>
        <rFont val="Calibri"/>
      </rPr>
      <t xml:space="preserve">evm </t>
    </r>
    <r>
      <rPr>
        <sz val="11"/>
        <color rgb="FF000000"/>
        <rFont val="Linux Libertine G"/>
      </rPr>
      <t>को बदलकर किसी तरह बीजेपी को जीत दिखाएंगे और बिहार में जैसे रातों रात घोषित कर दिया गया इस तरह फिर होगा</t>
    </r>
  </si>
  <si>
    <r>
      <rPr>
        <sz val="11"/>
        <color rgb="FF000000"/>
        <rFont val="Linux Libertine G"/>
      </rPr>
      <t xml:space="preserve">हरिशरणम् 
सादर प्रणाम </t>
    </r>
    <r>
      <rPr>
        <sz val="11"/>
        <color rgb="FF000000"/>
        <rFont val="Calibri"/>
      </rPr>
      <t xml:space="preserve">-
     </t>
    </r>
    <r>
      <rPr>
        <sz val="11"/>
        <color rgb="FF000000"/>
        <rFont val="Linux Libertine G"/>
      </rPr>
      <t>सभी सुविधाओं से सम्पन्न हमारे माननीय सांसद और विधायक गण अपने तो पुरानी पेंशन का लाभ ले रहे हैं। लेकिन अफसोस आम आदमी के परिवारों के सरकारी कर्मचारियों को बुढ़ापे के इस लाठी के सहारे से भी वंचित कर दिए हैं । जबकि देश में धन की कोई कमी भी नहीं है।अतः आपसे विनम्र निवेदन है कि उक्त समस्या पर भी एक विडियो बनाने की कृपा करें। धन्यवाद।</t>
    </r>
  </si>
  <si>
    <t>Wow, was this an infomercial for Congress? Is this reporter even a reporter?</t>
  </si>
  <si>
    <t>Modi hamara j#@t hai</t>
  </si>
  <si>
    <t>AaiyE dekHte h ... TathAkAthiT niSpAkSh pAtrkAr kO...😂</t>
  </si>
  <si>
    <t>Ye congress ka chamcha hai....isko BJP ki har bat galat lagati haii...</t>
  </si>
  <si>
    <t>INDIA 🔥🔥</t>
  </si>
  <si>
    <t>Good morning, good analysis , exit poll per chunav aayog ko ban laga dena chahiye</t>
  </si>
  <si>
    <t>Non biased media anchor 😂😂</t>
  </si>
  <si>
    <t>भारत के लोकतंत्र तंत्र को भजपा समाप्त करना चाहतीं हैं यह उसकी सबसे बड़ी भूल है। कितने भी तिकड़म लगा जनता नीतीश कुमार की तरह गद्दी से उतार कर चैन लेंगी 😮😮😮😮😮😮</t>
  </si>
  <si>
    <t>Godi media😂😂</t>
  </si>
  <si>
    <t>Satymev jayte congress party jinda baad bharat mata ki jay. E v m hataao desh bachao this is right ravish sir very nice ravish sir good work sir best story</t>
  </si>
  <si>
    <t>😂😂😂😂😂😂😂😂😂😂😂😂😂😂😂😂😂😂😂😂😂😂😂😂😂😂 Thik h</t>
  </si>
  <si>
    <t>Exit poll nhi modi poll</t>
  </si>
  <si>
    <t>Exit poll ke results se hi toll tax bada diya dalle ne....😢</t>
  </si>
  <si>
    <t>Ravish sir jab Punjab and Himachal ka vidhansabha ka exit poll aaya tha to syad congress ne hi exit pol karya hoga</t>
  </si>
  <si>
    <t>लोग भले हि गाली दे मगर वोट बीजेपी को ही देता है</t>
  </si>
  <si>
    <t>Sarkari officer sb bik gaye hain</t>
  </si>
  <si>
    <t>Insha ALLAH.. INDIA ALLIANCE WILL WIN</t>
  </si>
  <si>
    <t>Boycott godi media</t>
  </si>
  <si>
    <r>
      <rPr>
        <sz val="11"/>
        <color rgb="FF000000"/>
        <rFont val="Linux Libertine G"/>
      </rPr>
      <t xml:space="preserve">चुनाव के दौरान </t>
    </r>
    <r>
      <rPr>
        <sz val="11"/>
        <color rgb="FF000000"/>
        <rFont val="Calibri"/>
      </rPr>
      <t xml:space="preserve">BJP ecosystem </t>
    </r>
    <r>
      <rPr>
        <sz val="11"/>
        <color rgb="FF000000"/>
        <rFont val="Linux Libertine G"/>
      </rPr>
      <t xml:space="preserve">का हर एक प्रयास चुनाव जितने के लिये नही रहता । उन्हे पता होता है की चुनाव तो वह </t>
    </r>
    <r>
      <rPr>
        <sz val="11"/>
        <color rgb="FF000000"/>
        <rFont val="Calibri"/>
      </rPr>
      <t xml:space="preserve">number manipulation </t>
    </r>
    <r>
      <rPr>
        <sz val="11"/>
        <color rgb="FF000000"/>
        <rFont val="Linux Libertine G"/>
      </rPr>
      <t xml:space="preserve">से जितने ही वाले हैं। सारी कसरत तो इसलिए होती है की चुनाव नतिजोके बाद </t>
    </r>
    <r>
      <rPr>
        <sz val="11"/>
        <color rgb="FF000000"/>
        <rFont val="Calibri"/>
      </rPr>
      <t xml:space="preserve">80% </t>
    </r>
    <r>
      <rPr>
        <sz val="11"/>
        <color rgb="FF000000"/>
        <rFont val="Linux Libertine G"/>
      </rPr>
      <t xml:space="preserve">जनता असमंजस में रहै और विद्रोह न कर दे </t>
    </r>
    <r>
      <rPr>
        <sz val="11"/>
        <color rgb="FF000000"/>
        <rFont val="Calibri"/>
      </rPr>
      <t xml:space="preserve">! 80% </t>
    </r>
    <r>
      <rPr>
        <sz val="11"/>
        <color rgb="FF000000"/>
        <rFont val="Linux Libertine G"/>
      </rPr>
      <t xml:space="preserve">जनता सोचती रहती है की देश की </t>
    </r>
    <r>
      <rPr>
        <sz val="11"/>
        <color rgb="FF000000"/>
        <rFont val="Calibri"/>
      </rPr>
      <t xml:space="preserve">50 -60 % </t>
    </r>
    <r>
      <rPr>
        <sz val="11"/>
        <color rgb="FF000000"/>
        <rFont val="Linux Libertine G"/>
      </rPr>
      <t xml:space="preserve">जनता मोदी के धोके में आ गयी हैं तो क्या ही विद्रोह करे </t>
    </r>
    <r>
      <rPr>
        <sz val="11"/>
        <color rgb="FF000000"/>
        <rFont val="Calibri"/>
      </rPr>
      <t>!</t>
    </r>
  </si>
  <si>
    <t>Good morning sir</t>
  </si>
  <si>
    <t>Good💯👍👍</t>
  </si>
  <si>
    <t>EVM manipulated exist poll.</t>
  </si>
  <si>
    <t>Mr Ravish kumar
In my opinion once polling is over let the Presiding officer take 1 hr specially to put signature in each ballot papers of the VVPAT in front of each polling officers and main parties agents with full tight police personnel SECURITY......
IAS officers probably don't have knowledge about it
Once doubt raised then the VVPAT, generally 600 to 800 slips in each booth, can be verified.
This is 100% transparency
If they don't know let the most reliable Mr Ravish Kumar expose them.</t>
  </si>
  <si>
    <t>BJP jindabad</t>
  </si>
  <si>
    <t>आप कैसे कह सकते हैं कि पैसे में पावर नहीं है । पुणे में एक्सीडेंट केस में यह जाहिर कर दिया है के पैसे में ही पावर है शासन प्रशासन और न्यायपालिका तक पैसे के पावर के आगे झुक गई । देश के हर कोने कोने में न जाने कितने लोग इन पैसों के कारण जान गवा देते हैं कोई भूख से तो कोई इलाज के बिना मर जाता है। आप लोग गरीब लोगों को धोखे में रखने के लिए यह कहते हैं कि पैसे में पावर नहीं है।</t>
  </si>
  <si>
    <t>2014 se pahle log apne bap ko nhi jante the 😅</t>
  </si>
  <si>
    <t>Modi dhandli kar chuka hai aur logo ka democratic right ko maar chuka hai</t>
  </si>
  <si>
    <t>Bilkul taiyari kr li hai 
BJP ka besharmi</t>
  </si>
  <si>
    <t>Kitna royega bhai</t>
  </si>
  <si>
    <t>Punjab me bjp Ko 0000 ha main punjab se huu</t>
  </si>
  <si>
    <t>Tera doubt clear nahi haga kal check ker lena</t>
  </si>
  <si>
    <t>देश का रेबीज कुमार😂</t>
  </si>
  <si>
    <t>🤣🤣🤣🤣🤣🤣🤣🤣🤣🤣🤣🤣🤣🤣🤣🤣🤣🤣🤣🤣🤣🤣🤣🤣🤣🤣🤣</t>
  </si>
  <si>
    <r>
      <rPr>
        <sz val="11"/>
        <color rgb="FF000000"/>
        <rFont val="Linux Libertine G"/>
      </rPr>
      <t>नमस्कार मै लंटियनस</t>
    </r>
    <r>
      <rPr>
        <sz val="11"/>
        <color rgb="FF000000"/>
        <rFont val="Calibri"/>
      </rPr>
      <t>/</t>
    </r>
    <r>
      <rPr>
        <sz val="11"/>
        <color rgb="FF000000"/>
        <rFont val="Linux Libertine G"/>
      </rPr>
      <t>चमचा यूट्यूबर</t>
    </r>
    <r>
      <rPr>
        <sz val="11"/>
        <color rgb="FF000000"/>
        <rFont val="Calibri"/>
      </rPr>
      <t>.</t>
    </r>
  </si>
  <si>
    <t>Sahi bol rahe h sir</t>
  </si>
  <si>
    <t>Chalo Maan lo ki exit poll farzi hai ... Isse kya faiyda ..</t>
  </si>
  <si>
    <t>Pehle he disagreement karna tha jab election officer chune gaye thay</t>
  </si>
  <si>
    <t>🤫 Tu Chor Hai Sala</t>
  </si>
  <si>
    <t>congratulations for 10M sir. ❤❤ NDTV k 13 b or aap n mehnt krke akele. ❤❤❤❤ hi. 10+ krliye eh❤❤❤</t>
  </si>
  <si>
    <t>Land ke kal malu pad jaye ga aye ga tu modi jai shree Ram</t>
  </si>
  <si>
    <t>Aap bhi BIOS patrakarita karte ho ravish ji</t>
  </si>
  <si>
    <t>सब रवीश कुमार नहीं बन सकते साहब😮😮😮❤❤❤✌️🙏🫡🫡🫡🫡</t>
  </si>
  <si>
    <t>अपनी नाकामी छुपाने के लिए इविम को दोस 😂😂😂😂😂😂😂😂</t>
  </si>
  <si>
    <t>मोदी नाम की आंधी उड़ जाएगा नकली गांधी</t>
  </si>
  <si>
    <r>
      <rPr>
        <sz val="11"/>
        <color rgb="FF000000"/>
        <rFont val="Linux Libertine G"/>
      </rPr>
      <t xml:space="preserve">जब तेलंगाना </t>
    </r>
    <r>
      <rPr>
        <sz val="11"/>
        <color rgb="FF000000"/>
        <rFont val="Calibri"/>
      </rPr>
      <t xml:space="preserve">exit poll </t>
    </r>
    <r>
      <rPr>
        <sz val="11"/>
        <color rgb="FF000000"/>
        <rFont val="Linux Libertine G"/>
      </rPr>
      <t>में कांग्रेस जीतती है तब ऐसे प्रश्न नहीं उठते। कांग्रेस सत्ता सुख लेती है।
वास्तव में सत्ता को जन्मसिद्ध अधिकार समझने वाली पार्टी अपनी पराजय स्वीकार नही कर पाती।</t>
    </r>
  </si>
  <si>
    <r>
      <rPr>
        <sz val="11"/>
        <color rgb="FF000000"/>
        <rFont val="Calibri"/>
      </rPr>
      <t xml:space="preserve">For next video sript will be" </t>
    </r>
    <r>
      <rPr>
        <sz val="11"/>
        <color rgb="FF000000"/>
        <rFont val="Linux Libertine G"/>
      </rPr>
      <t xml:space="preserve">किस तरह </t>
    </r>
    <r>
      <rPr>
        <sz val="11"/>
        <color rgb="FF000000"/>
        <rFont val="Calibri"/>
      </rPr>
      <t xml:space="preserve">EVM </t>
    </r>
    <r>
      <rPr>
        <sz val="11"/>
        <color rgb="FF000000"/>
        <rFont val="Linux Libertine G"/>
      </rPr>
      <t>से छेड़छाड़ होती है</t>
    </r>
    <r>
      <rPr>
        <sz val="11"/>
        <color rgb="FF000000"/>
        <rFont val="Calibri"/>
      </rPr>
      <t xml:space="preserve">"😂😂😂
</t>
    </r>
    <r>
      <rPr>
        <sz val="11"/>
        <color rgb="FF000000"/>
        <rFont val="Linux Libertine G"/>
      </rPr>
      <t>ढोको ताली 👏👏👏👏</t>
    </r>
  </si>
  <si>
    <t>Evm me khela ho chuka h election only ek notanki h</t>
  </si>
  <si>
    <t>Ravish Kumar a real hero in today's world of fake journalism we have stopped watching the tv news nowadays</t>
  </si>
  <si>
    <t>Ye satta lolup jodi Satte ke liye hi power me aayi aur ab 
Be-imaani aur cheeting se 
Satta ko pkde rehna chati hai</t>
  </si>
  <si>
    <t>Exit pole kya congress ke sarkar ke samay nhi ata tha kya</t>
  </si>
  <si>
    <t>ravish jee kejri wal per video banaye</t>
  </si>
  <si>
    <t>Perfect show 👌</t>
  </si>
  <si>
    <t>जब भरोसा है नहीं तो सुप्रीम कोर्ट में केस दर्ज कराते 😂😂😂</t>
  </si>
  <si>
    <t>Kitna congress ki chatoge duggal sahab🤣🤣,,,khair happy burnol moment for you.</t>
  </si>
  <si>
    <t>Ramdwa Ravish ka Randi Rona 4th June ko dekhna chahta hoon 😂😂😂😂😂😂😂😂</t>
  </si>
  <si>
    <t>4 june ko ye nahin kahoge ki EVM KHARAB hai vachan do</t>
  </si>
  <si>
    <t>Aayega to Tera baap Modi hi</t>
  </si>
  <si>
    <t>India gatbandhan gatbandhan gatbandhn gatbandhan gatbandhan gatbandhn gatbandhan gatbandhan gatbandhn gatbandhan</t>
  </si>
  <si>
    <t>Tu toh dalal hai</t>
  </si>
  <si>
    <r>
      <rPr>
        <sz val="11"/>
        <color rgb="FF000000"/>
        <rFont val="Linux Libertine G"/>
      </rPr>
      <t xml:space="preserve">इस </t>
    </r>
    <r>
      <rPr>
        <sz val="11"/>
        <color rgb="FF000000"/>
        <rFont val="Calibri"/>
      </rPr>
      <t xml:space="preserve">bkl </t>
    </r>
    <r>
      <rPr>
        <sz val="11"/>
        <color rgb="FF000000"/>
        <rFont val="Linux Libertine G"/>
      </rPr>
      <t xml:space="preserve">से कोई पूछे जब तुम </t>
    </r>
    <r>
      <rPr>
        <sz val="11"/>
        <color rgb="FF000000"/>
        <rFont val="Calibri"/>
      </rPr>
      <t xml:space="preserve">ndtv </t>
    </r>
    <r>
      <rPr>
        <sz val="11"/>
        <color rgb="FF000000"/>
        <rFont val="Linux Libertine G"/>
      </rPr>
      <t xml:space="preserve">में थे तब </t>
    </r>
    <r>
      <rPr>
        <sz val="11"/>
        <color rgb="FF000000"/>
        <rFont val="Calibri"/>
      </rPr>
      <t xml:space="preserve">exit poll </t>
    </r>
    <r>
      <rPr>
        <sz val="11"/>
        <color rgb="FF000000"/>
        <rFont val="Linux Libertine G"/>
      </rPr>
      <t>क्यू करवाते थे</t>
    </r>
    <r>
      <rPr>
        <sz val="11"/>
        <color rgb="FF000000"/>
        <rFont val="Calibri"/>
      </rPr>
      <t xml:space="preserve">, </t>
    </r>
    <r>
      <rPr>
        <sz val="11"/>
        <color rgb="FF000000"/>
        <rFont val="Linux Libertine G"/>
      </rPr>
      <t xml:space="preserve">भाई हमने </t>
    </r>
    <r>
      <rPr>
        <sz val="11"/>
        <color rgb="FF000000"/>
        <rFont val="Calibri"/>
      </rPr>
      <t xml:space="preserve">barnol </t>
    </r>
    <r>
      <rPr>
        <sz val="11"/>
        <color rgb="FF000000"/>
        <rFont val="Linux Libertine G"/>
      </rPr>
      <t>का पूरा स्टॉक मंगवा रखा है तुम जेसे लोगो के लिए😂🥰</t>
    </r>
  </si>
  <si>
    <t>Ye gadbad hay bhai</t>
  </si>
  <si>
    <t>India gatbandhan gatbandhan gatbandhn gatbandhan gatbandhan gatbandhn gatbandhan gatbandhan gatbandhn gatbandhan gatbandhan gatbandhn gatbandhan</t>
  </si>
  <si>
    <t>Pappu ka chamcha</t>
  </si>
  <si>
    <t>Godi poll</t>
  </si>
  <si>
    <t>4th June Possibilities 
India alliance getting near or above 300 seats and forming the government without any confusion or hindrance 
India alliance falling short of few seats for majority , bargaining begins by YSR BJD JDU for supporting - JDU asking for PM post 
BJP trying for majority with the help of YSR,BJD and JDU and even trying to Split some parties from the India alliance ,resulting in confusion and chaos 
BJP change its leadership and try to gather majority by getting support from alliance partners and making big offers 
BJP/INDIA...Who ever can get the support of YSR BJD and JDU together(40-45 seats)  before the other will be in a better position to thwart the other and form a stable government 
And if EC &amp; EVM comes to play any with the polls,then the results will be as predetermined</t>
  </si>
  <si>
    <t>देश में तानासाही ज्यादा बढ़ रही है</t>
  </si>
  <si>
    <t>Kitne bebas Hai yeh raja apne munna ko Sarkar Mai Lane ke liye 😂😂  ji sun lijiye agar Kamal nahi Khila toh apko 1000$ denge , agar Kamal khila toh 500$ kyaa aap denge  ?? Agar sach Mai patrkar ho toh kijiyega accept! Khair himat  toh apki lagti nahi hai😂</t>
  </si>
  <si>
    <t>IND win kannauj seat</t>
  </si>
  <si>
    <r>
      <rPr>
        <sz val="11"/>
        <color rgb="FF000000"/>
        <rFont val="Linux Libertine G"/>
      </rPr>
      <t xml:space="preserve">पर सर्वे करने वालो को पीटने से </t>
    </r>
    <r>
      <rPr>
        <sz val="11"/>
        <color rgb="FF000000"/>
        <rFont val="Calibri"/>
      </rPr>
      <t xml:space="preserve">bjp </t>
    </r>
    <r>
      <rPr>
        <sz val="11"/>
        <color rgb="FF000000"/>
        <rFont val="Linux Libertine G"/>
      </rPr>
      <t>सरकार क्या लाभ है</t>
    </r>
    <r>
      <rPr>
        <sz val="11"/>
        <color rgb="FF000000"/>
        <rFont val="Calibri"/>
      </rPr>
      <t xml:space="preserve">, </t>
    </r>
    <r>
      <rPr>
        <sz val="11"/>
        <color rgb="FF000000"/>
        <rFont val="Linux Libertine G"/>
      </rPr>
      <t xml:space="preserve">रिजल्ट तो </t>
    </r>
    <r>
      <rPr>
        <sz val="11"/>
        <color rgb="FF000000"/>
        <rFont val="Calibri"/>
      </rPr>
      <t xml:space="preserve">4 </t>
    </r>
    <r>
      <rPr>
        <sz val="11"/>
        <color rgb="FF000000"/>
        <rFont val="Linux Libertine G"/>
      </rPr>
      <t>को आ ही रहा है</t>
    </r>
    <r>
      <rPr>
        <sz val="11"/>
        <color rgb="FF000000"/>
        <rFont val="Calibri"/>
      </rPr>
      <t xml:space="preserve">, </t>
    </r>
    <r>
      <rPr>
        <sz val="11"/>
        <color rgb="FF000000"/>
        <rFont val="Linux Libertine G"/>
      </rPr>
      <t>जो  होगा वो सामने होगा</t>
    </r>
  </si>
  <si>
    <t>राजिव गांधी की मौत पर कोंग्रेस हारने वाली थी तब कोंग्रेस ने धोखा किया था 😂😂😂😂</t>
  </si>
  <si>
    <t>इंडिया गठबंधन राहुल गाँधी जी❤❤❤❤❤</t>
  </si>
  <si>
    <t>Evm ka rona suru hone hi wala hai</t>
  </si>
  <si>
    <r>
      <rPr>
        <sz val="11"/>
        <color rgb="FF000000"/>
        <rFont val="Calibri"/>
      </rPr>
      <t xml:space="preserve">Ravish is quite conscious 
</t>
    </r>
    <r>
      <rPr>
        <sz val="11"/>
        <color rgb="FF000000"/>
        <rFont val="Linux Libertine G"/>
      </rPr>
      <t xml:space="preserve">उसे लगता है कि अगर यही रिजल्ट रहा तो </t>
    </r>
    <r>
      <rPr>
        <sz val="11"/>
        <color rgb="FF000000"/>
        <rFont val="Calibri"/>
      </rPr>
      <t xml:space="preserve">meme </t>
    </r>
    <r>
      <rPr>
        <sz val="11"/>
        <color rgb="FF000000"/>
        <rFont val="Linux Libertine G"/>
      </rPr>
      <t>बनेंगे</t>
    </r>
  </si>
  <si>
    <t>मीडिया वाले क्यों बीजेपी को 
  ज्यादा सीट बता रहे हैं 
कांग्रेस पार्टी ने उनका 
          कुछ बिगाड़ा है क्या 
मैं तो राहुल गांधी जी का समर्थन करताहूं
   ❤❤जय राहुल तय राहुल❤❤</t>
  </si>
  <si>
    <r>
      <rPr>
        <sz val="11"/>
        <color rgb="FF000000"/>
        <rFont val="Calibri"/>
      </rPr>
      <t xml:space="preserve">5 </t>
    </r>
    <r>
      <rPr>
        <sz val="11"/>
        <color rgb="FF000000"/>
        <rFont val="Linux Libertine G"/>
      </rPr>
      <t>साल और आपके ऐसे ही रोने का प्रबंध कर दिया मोदीजी ने।😂</t>
    </r>
  </si>
  <si>
    <t>BJP *370</t>
  </si>
  <si>
    <t>panda mara ja raha hai</t>
  </si>
  <si>
    <t>Hum ko  India gathbandhan per ummid hai</t>
  </si>
  <si>
    <t>इसे सरम तो नहीं आती 😂😂😂😂😂</t>
  </si>
  <si>
    <t>Aaj tak sold out.....zee news completely sold out ..india tv sold out ..but this is actually shame ...9 exit poll all same how it is possible 😅😅😅😅😅 such a shame</t>
  </si>
  <si>
    <t>Modi kisi bhi had tk ja sakte</t>
  </si>
  <si>
    <t>Modi ka sab post poliyo jhuta hai, jhut ka sahara liya ja raha hai,.q chacha itna jhut ka sahara le rhe hai,raban ko v pata th uska mauth Ram ke hath hoga ..whi kahani aap kr rhe h .....MODI bauth dare hue hai......</t>
  </si>
  <si>
    <t>Char ko kya bologe khabeesh</t>
  </si>
  <si>
    <t>30:34 - 31:04</t>
  </si>
  <si>
    <t>मोदी मोदी करोगे तो मोदी आएगा ही है</t>
  </si>
  <si>
    <t>Excellent</t>
  </si>
  <si>
    <t>कितना भी करलो जनता ने अपना जवाब दे दिया 😂😂😂😂😂</t>
  </si>
  <si>
    <t>Up wale hai hum❤❤❤</t>
  </si>
  <si>
    <t>Bhai Teri video har baar anti bjp hoti hai tum khud b to ek number ke ullu ho</t>
  </si>
  <si>
    <t>Yaha chamcho ka jal rha hoga Ye Aur dhruv rathi dono Galt hi fact dikhate hai only one sidded fact 😂😂</t>
  </si>
  <si>
    <t>Rubbish😂😂😂</t>
  </si>
  <si>
    <t>एग्जिट पोल पर रोक कौन लगाएगा जब सरकार ही चाहती है</t>
  </si>
  <si>
    <r>
      <rPr>
        <sz val="11"/>
        <color rgb="FF000000"/>
        <rFont val="Linux Libertine G"/>
      </rPr>
      <t xml:space="preserve">सर्वोच्च न्यायालय जिस तरह से केजरीवाल और अन्य जेल में बंद </t>
    </r>
    <r>
      <rPr>
        <sz val="11"/>
        <color rgb="FF000000"/>
        <rFont val="Calibri"/>
      </rPr>
      <t xml:space="preserve">AAP </t>
    </r>
    <r>
      <rPr>
        <sz val="11"/>
        <color rgb="FF000000"/>
        <rFont val="Linux Libertine G"/>
      </rPr>
      <t>मंत्रियों से निपट रहा है</t>
    </r>
    <r>
      <rPr>
        <sz val="11"/>
        <color rgb="FF000000"/>
        <rFont val="Calibri"/>
      </rPr>
      <t xml:space="preserve">, </t>
    </r>
    <r>
      <rPr>
        <sz val="11"/>
        <color rgb="FF000000"/>
        <rFont val="Linux Libertine G"/>
      </rPr>
      <t>वह एक हंसी का पात्र बन गया है</t>
    </r>
    <r>
      <rPr>
        <sz val="11"/>
        <color rgb="FF000000"/>
        <rFont val="Calibri"/>
      </rPr>
      <t xml:space="preserve">... </t>
    </r>
    <r>
      <rPr>
        <sz val="11"/>
        <color rgb="FF000000"/>
        <rFont val="Linux Libertine G"/>
      </rPr>
      <t>यह कितनी शर्म की बात है। मुझे लगा कि वे बहुत पढ़े</t>
    </r>
    <r>
      <rPr>
        <sz val="11"/>
        <color rgb="FF000000"/>
        <rFont val="Calibri"/>
      </rPr>
      <t>-</t>
    </r>
    <r>
      <rPr>
        <sz val="11"/>
        <color rgb="FF000000"/>
        <rFont val="Linux Libertine G"/>
      </rPr>
      <t>लिखे जज हैं।</t>
    </r>
  </si>
  <si>
    <t>Abhi to tumhri aur jalegi dalle</t>
  </si>
  <si>
    <r>
      <rPr>
        <sz val="11"/>
        <color rgb="FF000000"/>
        <rFont val="Linux Libertine G"/>
      </rPr>
      <t xml:space="preserve">चिंता मत करो भाई </t>
    </r>
    <r>
      <rPr>
        <sz val="11"/>
        <color rgb="FF000000"/>
        <rFont val="Calibri"/>
      </rPr>
      <t>4</t>
    </r>
    <r>
      <rPr>
        <sz val="11"/>
        <color rgb="FF000000"/>
        <rFont val="Linux Libertine G"/>
      </rPr>
      <t xml:space="preserve">जून को देख लेना तुम लोग फिर </t>
    </r>
    <r>
      <rPr>
        <sz val="11"/>
        <color rgb="FF000000"/>
        <rFont val="Calibri"/>
      </rPr>
      <t>4</t>
    </r>
    <r>
      <rPr>
        <sz val="11"/>
        <color rgb="FF000000"/>
        <rFont val="Linux Libertine G"/>
      </rPr>
      <t>तारीख को तुम लोग फिर चुनाव आयोग पर सवाल उठाओ गे</t>
    </r>
  </si>
  <si>
    <t>MODI ka sab exit poll jhuta hai</t>
  </si>
  <si>
    <t>UP ka result ane thak india today axis ka number maximum 269 tha . UP ka seat exit poll me 64-67 dikaya. 269 me 67 Jodega tho bi 296 as raha tha . Thab be 5 bonus seat deki 400 par Karbala.</t>
  </si>
  <si>
    <t>Modi ne desh ki har sanstha ko kitna neecha kr diya hai for self interest.</t>
  </si>
  <si>
    <t>अब इविम हेक होगी 😂😂😂😂😂😂</t>
  </si>
  <si>
    <r>
      <rPr>
        <sz val="11"/>
        <color rgb="FF000000"/>
        <rFont val="Linux Libertine G"/>
      </rPr>
      <t xml:space="preserve">👉🏻👉🏻👉🏻भारत </t>
    </r>
    <r>
      <rPr>
        <sz val="11"/>
        <color rgb="FF000000"/>
        <rFont val="Calibri"/>
      </rPr>
      <t>support Israel 🇮🇱🇮🇱🇮🇳🇮🇱🇮🇱🇮🇳🇮🇱🇮🇳🙏🏻🙏🏻🚩</t>
    </r>
    <r>
      <rPr>
        <sz val="11"/>
        <color rgb="FF000000"/>
        <rFont val="Linux Libertine G"/>
      </rPr>
      <t xml:space="preserve">जय अखंड हिन्दुराष्ट्र हिंदुस्तान 🙏🏻🚩 जय </t>
    </r>
    <r>
      <rPr>
        <sz val="11"/>
        <color rgb="FF000000"/>
        <rFont val="Calibri"/>
      </rPr>
      <t xml:space="preserve">RSS-BJP </t>
    </r>
    <r>
      <rPr>
        <sz val="11"/>
        <color rgb="FF000000"/>
        <rFont val="Linux Libertine G"/>
      </rPr>
      <t xml:space="preserve">योगी मोदी सरकार🙏🚩अबकि बार मोदी सरकार को </t>
    </r>
    <r>
      <rPr>
        <sz val="11"/>
        <color rgb="FF000000"/>
        <rFont val="Calibri"/>
      </rPr>
      <t xml:space="preserve">421+ </t>
    </r>
    <r>
      <rPr>
        <sz val="11"/>
        <color rgb="FF000000"/>
        <rFont val="Linux Libertine G"/>
      </rPr>
      <t>सीट पार 🙏🏻🚩तीसरी बार फिर से मोदी सरकार🙏🚩जय श्री राम🙏🚩जय श्री कृष्ण🙏🏻🚩 जय महाकाल🙏🏻🙏🏻🙏🏻🚩🚩🚩🕉🕉🕉🛕🛕🛕🥰🥰🥰🇮🇳🇮🇳🇮🇳🇮🇳</t>
    </r>
  </si>
  <si>
    <r>
      <rPr>
        <sz val="11"/>
        <color rgb="FF000000"/>
        <rFont val="Linux Libertine G"/>
      </rPr>
      <t xml:space="preserve">वाकई में ये फर्जी </t>
    </r>
    <r>
      <rPr>
        <sz val="11"/>
        <color rgb="FF000000"/>
        <rFont val="Calibri"/>
      </rPr>
      <t xml:space="preserve">exit poll </t>
    </r>
    <r>
      <rPr>
        <sz val="11"/>
        <color rgb="FF000000"/>
        <rFont val="Linux Libertine G"/>
      </rPr>
      <t>हैं 😂😂😂😂</t>
    </r>
  </si>
  <si>
    <t>Tum khud farji hai</t>
  </si>
  <si>
    <t>Aplo funding congress atta Hai</t>
  </si>
  <si>
    <t>सच्चाई सच्चाई 🎉🎉🎉</t>
  </si>
  <si>
    <r>
      <rPr>
        <sz val="11"/>
        <color rgb="FF000000"/>
        <rFont val="Calibri"/>
      </rPr>
      <t xml:space="preserve">Ginti se phle </t>
    </r>
    <r>
      <rPr>
        <sz val="11"/>
        <color rgb="FF000000"/>
        <rFont val="Linux Libertine G"/>
      </rPr>
      <t xml:space="preserve">एक्जिट पोल </t>
    </r>
    <r>
      <rPr>
        <sz val="11"/>
        <color rgb="FF000000"/>
        <rFont val="Calibri"/>
      </rPr>
      <t>me yesa ye log Jan bujh ke dikhaya hau taki last me a log isi bade pr jabarjasti jine ki mang kr ske 😅</t>
    </r>
  </si>
  <si>
    <t>Bakwas band kar rapesupport karta hai.</t>
  </si>
  <si>
    <t>padie kroge nhi direct exam doge to yehi hal hoga 😂</t>
  </si>
  <si>
    <t>Rahul gandhi ... 50 saal ke yuva neta😂😂😂😂</t>
  </si>
  <si>
    <t>Are bhai 80% India ke log modi ko vote Dena nahi chahte.. fir bhi wo jit kaise jata hai.. ya to vipaksh jit na nahi chahati… ya to fir usee jit na nahi ata..</t>
  </si>
  <si>
    <t>Your assessment is absolutely right</t>
  </si>
  <si>
    <t>Exit polls should be banned by Supreme Court</t>
  </si>
  <si>
    <t>Chor hai news vale😅</t>
  </si>
  <si>
    <t>बेचारा हमेशा रोता ही रहेगा।</t>
  </si>
  <si>
    <r>
      <rPr>
        <sz val="11"/>
        <color rgb="FF000000"/>
        <rFont val="Linux Libertine G"/>
      </rPr>
      <t xml:space="preserve">रिजल्ट से पहले एग्जिट पोल दिखाकर हमे बेइज्जत किया जा रहा है </t>
    </r>
    <r>
      <rPr>
        <sz val="11"/>
        <color rgb="FF000000"/>
        <rFont val="Calibri"/>
      </rPr>
      <t xml:space="preserve">- </t>
    </r>
    <r>
      <rPr>
        <sz val="11"/>
        <color rgb="FF000000"/>
        <rFont val="Linux Libertine G"/>
      </rPr>
      <t>गठबंधन</t>
    </r>
  </si>
  <si>
    <t>Chamchaa</t>
  </si>
  <si>
    <t>Dekho Farzi hone ki baat kar kaun raha hai😂🤣kejru🤣</t>
  </si>
  <si>
    <t>I can now see how teleprompter works in remote..</t>
  </si>
  <si>
    <t>India gatbandhan gatbandhan gatbandhn gatbandhan gatbandhan gatbandhn gatbandhan gatbandhan gatbandhn gatbandhan gatbandhan gatbandhn gatbandhan gatbandhan gatbandhn gatbandhan gatbandhan gatbandhn gatbandhan gatbandhan gatbandhn gatbandhan gatbandhan gatbandhn gatbandhan gatbandhan</t>
  </si>
  <si>
    <t>EC+EVM = Exit Poll... BJP will win 400+</t>
  </si>
  <si>
    <t>India gatbandhan gatbandhan gatbandhn gatbandhan gatbandhan gatbandhn gatbandhan gatbandhan gatbandhn gatbandhan gatbandhan gatbandhn gatbandhan gatbandhan gatbandhn gatbandhan gatbandhan gatbandhn gatbandhan gatbandhan gatbandhn gatbandhan</t>
  </si>
  <si>
    <t>Ab to bss suprime Court per hi bharosa hai wo janata ko naya dilayega...</t>
  </si>
  <si>
    <t>रविश जी आपके तोते उड़ते दिख रहे हैं</t>
  </si>
  <si>
    <t>बहोत बढीयाँ 👍👍👍👍</t>
  </si>
  <si>
    <t>Ravish ji rona chalu kare 😂</t>
  </si>
  <si>
    <t>Kitta rota hai ye raja ravish 😂😂😂evm aur exit polls abhi congress k favor me tha state elections me to sai hai sai hai kr rha tha tab itte swal nahi aaye 😂😂😂😂tab sb kuch acha tha 😂😂😂</t>
  </si>
  <si>
    <t>India gatbandhan gatbandhan gatbandhn gatbandhan gatbandhan gatbandhn gatbandhan gatbandhan gatbandhn gatbandhan gatbandhan gatbandhn gatbandhan gatbandhan gatbandhn gatbandhan gatbandhan gatbandhn gatbandhan gatbandhan</t>
  </si>
  <si>
    <t>India gathbandhan jindabad Rahul Gandhi jindabad</t>
  </si>
  <si>
    <t>India gatbandhan gatbandhan gatbandhn gatbandhan gatbandhan gatbandhn gatbandhan gatbandhan gatbandhn gatbandhan gatbandhan gatbandhn gatbandhan gatbandhan gatbandhn gatbandhan</t>
  </si>
  <si>
    <t>रवीश कुमार तुम भी अपना एग्जिट पोल क्यों नहीं निकले न्यूज पर इतनी बातें करते हो अज्ञान कुछ भी नहीं है तुम्हें</t>
  </si>
  <si>
    <t>Ye Modi Shah Anjna ki tigdi 😮
Desh me dango ka mahaul bana rahi hai !?!😮😮😮kya 
BJP SHAME SHAME 😮😮😮
INDIA GATHBANDHAN 
SAAVDHAN 
BE VIGILANT 
VIJAYI BHAV🎉🎉🎉🎉🎉❤</t>
  </si>
  <si>
    <t>India gatbandhan gatbandhan gatbandhn gatbandhan gatbandhan gatbandhn gatbandhan gatbandhan gatbandhn gatbandhan gatbandhan gatbandhn gatbandhan gatbandhan gatbandhn gatbandhan gatbandhan gatbandhn gatbandhan</t>
  </si>
  <si>
    <t>Budhe mdc rest krle</t>
  </si>
  <si>
    <t>एग्जिट पोल ही बेईमानी का प्रथम चरण है। यह सब अपने देश मे लोकतंत्र का चीर हरण पिछले लगभग एक दशक से चालू हुआ है। यदि इस बार भी चीर हरण हुआ तो  समझो कि पूरा देश हार गया।</t>
  </si>
  <si>
    <t>India gatbandhan gatbandhan gatbandhn gatbandhan gatbandhan gatbandhn gatbandhan gatbandhan gatbandhn gatbandhan gatbandhan gatbandhn gatbandhan gatbandhan</t>
  </si>
  <si>
    <t>Bechara PAPPU MIDEA</t>
  </si>
  <si>
    <r>
      <rPr>
        <sz val="11"/>
        <color rgb="FF000000"/>
        <rFont val="Linux Libertine G"/>
      </rPr>
      <t xml:space="preserve">रवीश कुमार क्यों बेवकूफ हो जैसी बात करता रहता है एकदम उल्लू है क्या </t>
    </r>
    <r>
      <rPr>
        <sz val="11"/>
        <color rgb="FF000000"/>
        <rFont val="Calibri"/>
      </rPr>
      <t xml:space="preserve">10 </t>
    </r>
    <r>
      <rPr>
        <sz val="11"/>
        <color rgb="FF000000"/>
        <rFont val="Linux Libertine G"/>
      </rPr>
      <t xml:space="preserve">के </t>
    </r>
    <r>
      <rPr>
        <sz val="11"/>
        <color rgb="FF000000"/>
        <rFont val="Calibri"/>
      </rPr>
      <t xml:space="preserve">10 </t>
    </r>
    <r>
      <rPr>
        <sz val="11"/>
        <color rgb="FF000000"/>
        <rFont val="Linux Libertine G"/>
      </rPr>
      <t>न्यूज वाले एग्जिट पोल दे रहे हैं और तू ही ग्राम आया है अपोजिट में बात कर रहा है</t>
    </r>
  </si>
  <si>
    <t>India gatbandhan gatbandhan gatbandhn gatbandhan gatbandhan gatbandhn gatbandhan gatbandhan gatbandhn gatbandhan gatbandhan gatbandhn gatbandhan gatbandhan gatbandhn</t>
  </si>
  <si>
    <t>Exitpol karnevali midiya ka world  me 161 no he</t>
  </si>
  <si>
    <t>Modi should introspect but Ravish, you are full of negativity. Selective criticism is same as blind following.</t>
  </si>
  <si>
    <t>Dil ko bahlane ka RAVISH khayal achha hai</t>
  </si>
  <si>
    <t>Desh drohi Ravish kumar</t>
  </si>
  <si>
    <t>Congress jitna kamjor hoga Desh utna hi majboot hoga 
Jai hind Jai Bharat</t>
  </si>
  <si>
    <t>#RavishSir
I am from West Bengal............
All time anti #modi this is not fair sir!!!! ......Rahul gandhi #100% 
Pappu!!!!!
Not Modi poll ......100% NDA 350+ .........APNE west Bengal Teacher's sccam lakar ek bat bhi nehi bola........Ghotala &amp; katmony har jaga west Bengal may!!!!!
#westBengal 
OBC sccam #noVideo</t>
  </si>
  <si>
    <t>INDIA JITEGI❤</t>
  </si>
  <si>
    <t>Abhi exit poll aaya to ro rhe ho kal evm ke liye rowoge tumhari zindagi rone me hi nikal jayegi 😂🤣😂</t>
  </si>
  <si>
    <t>Kuch bhi bak rahe hai aap....goal gaol ghuma raha hai</t>
  </si>
  <si>
    <t>Chori dhaandli nahin hoga to India gathbandhan jitega</t>
  </si>
  <si>
    <t>Jitega gathbandhan jitega India 295</t>
  </si>
  <si>
    <t>Being Ravish is not easy... Wish for your better mental health on 4th June</t>
  </si>
  <si>
    <t>जी सर आप सही बोल रहे हैं मेरे भाई का वोटर लिस्ट में नाम ही नहीं है</t>
  </si>
  <si>
    <t>Tum bhi congracy news ho baba</t>
  </si>
  <si>
    <t>Sir is great</t>
  </si>
  <si>
    <t>4th ke liye aansoo bacha kar rakh dalle</t>
  </si>
  <si>
    <t>मोदी के पास कोई मूद्दे नहीं है फिर भी कैसे जीत सकते है। लगता है भारत भी पाकिस्तान की राह पर चल रहा है।</t>
  </si>
  <si>
    <r>
      <rPr>
        <sz val="11"/>
        <color rgb="FF000000"/>
        <rFont val="Linux Libertine G"/>
      </rPr>
      <t xml:space="preserve">रवीश कुमार जी नमः
राहुल गांधी जी के लिए यह सलाह दें कि </t>
    </r>
    <r>
      <rPr>
        <sz val="11"/>
        <color rgb="FF000000"/>
        <rFont val="Calibri"/>
      </rPr>
      <t xml:space="preserve">, 4000 km </t>
    </r>
    <r>
      <rPr>
        <sz val="11"/>
        <color rgb="FF000000"/>
        <rFont val="Linux Libertine G"/>
      </rPr>
      <t xml:space="preserve">पैदल चलकर चुनाव नहीं जीता जा सकता </t>
    </r>
    <r>
      <rPr>
        <sz val="11"/>
        <color rgb="FF000000"/>
        <rFont val="Calibri"/>
      </rPr>
      <t xml:space="preserve">, </t>
    </r>
    <r>
      <rPr>
        <sz val="11"/>
        <color rgb="FF000000"/>
        <rFont val="Linux Libertine G"/>
      </rPr>
      <t xml:space="preserve">ख़ासकर जबकि सत्ता पार्टी इतना बड़ा धूर्त और महा पाखण्डी हो </t>
    </r>
    <r>
      <rPr>
        <sz val="11"/>
        <color rgb="FF000000"/>
        <rFont val="Calibri"/>
      </rPr>
      <t xml:space="preserve">,, </t>
    </r>
    <r>
      <rPr>
        <sz val="11"/>
        <color rgb="FF000000"/>
        <rFont val="Linux Libertine G"/>
      </rPr>
      <t xml:space="preserve">सारी सरकारी एजेंसियां भाजपा के गिरफ्त में हैं </t>
    </r>
    <r>
      <rPr>
        <sz val="11"/>
        <color rgb="FF000000"/>
        <rFont val="Calibri"/>
      </rPr>
      <t xml:space="preserve">, 
</t>
    </r>
    <r>
      <rPr>
        <sz val="11"/>
        <color rgb="FF000000"/>
        <rFont val="Linux Libertine G"/>
      </rPr>
      <t>चुनाव जीतने के लिए चुनाव आयोग</t>
    </r>
    <r>
      <rPr>
        <sz val="11"/>
        <color rgb="FF000000"/>
        <rFont val="Calibri"/>
      </rPr>
      <t xml:space="preserve">, </t>
    </r>
    <r>
      <rPr>
        <sz val="11"/>
        <color rgb="FF000000"/>
        <rFont val="Linux Libertine G"/>
      </rPr>
      <t>ईवीएम</t>
    </r>
    <r>
      <rPr>
        <sz val="11"/>
        <color rgb="FF000000"/>
        <rFont val="Calibri"/>
      </rPr>
      <t xml:space="preserve">, </t>
    </r>
    <r>
      <rPr>
        <sz val="11"/>
        <color rgb="FF000000"/>
        <rFont val="Linux Libertine G"/>
      </rPr>
      <t>सुप्रीम कोर्ट सब कुछ इन्हीं के हाथों में हो ।।
फिर एक बार यही होने वाला है कि विपक्ष चूक गई।😮</t>
    </r>
  </si>
  <si>
    <t>Rahul gandhi will never be pm
After modi
Yogi adityanath (atleast for 10 years)
Amit Shah (atleast for 10 years)
Annamalai(atleast for 15 years)</t>
  </si>
  <si>
    <t>13:06 galat padh diye aap</t>
  </si>
  <si>
    <t>Subha subha tumara baat sunne se din kharab jatata hai, jese koi poison  pi raha hu mai.</t>
  </si>
  <si>
    <t>पढ़ें लिखे ईमानदार नेता राहुल गांधी को देश पुकार रहा है</t>
  </si>
  <si>
    <t>kal sab kuch pata chal jaiga,,,,,,,,,,,,,,,,</t>
  </si>
  <si>
    <t>Congress + United India 336 Parliamentary seats will win and rule in India. Good Luck 🖐🖐🖐🖐🖐❤️❤️❤️❤️❤️💕💕💕💕💕💯💯💯💯💯🌈🌈🌈🌈🌈✌️✌️✌️✌️✌️</t>
  </si>
  <si>
    <t>Aiga to modi hi</t>
  </si>
  <si>
    <t>सभी विपक्षी दलों और नेताओ से अनुरोध है की मतदान गणना के दिन बिल्कुल पैनी नज़र लगाए रखे हैं बीजेपी किसी हद तक जा सकती है क्योंकि चुनाव आयोग और प्रशासन बिल्कुल गुलाम हो चुका है</t>
  </si>
  <si>
    <t>Bjp hi sarkar bana rahi hai burnol laga lo.. 😂😂😂</t>
  </si>
  <si>
    <t>India jindabad</t>
  </si>
  <si>
    <t>India gatbandhan gatbandhan gatbandhn gatbandhan gatbandhan gatbandhn gatbandhan gatbandhan</t>
  </si>
  <si>
    <t>Exitpoll aane se pehle janta ko bhi pata chal gaya tha ki kiske paksh me exit poll aayega</t>
  </si>
  <si>
    <t>Ravish ji agar bjp 350 se uper le gayee to kya aap patrakarti chhod denge . Aap mujhe ye bataye ki aap ki aasets kitne hai,jitna aap negative bolenge utna jayada modi jeetega.aapka itna jahar modi ko Jitane ka main kaaran hai</t>
  </si>
  <si>
    <t>Ek bhi exit poll sahi nahi hai godimidiya walo ki</t>
  </si>
  <si>
    <t>Maturity is when you realised that Asli godi media is rubbish Kumar</t>
  </si>
  <si>
    <t>BANGAKL         KA BIDHAN-SOBHA          CHUNO       ME  ,,        AMIT - SHAH   JI         BOLA        THAA     ,    200.    PAR      ,,     OR       MEDIA      ME      LAGA-TOR        PROCHAR        KIA       GAYA ,,  200- PAR  ,,,    200, PAR ,   ,,    LEKIN    ,,   B.J.P.        KO        MILA       THAA      ,,,     67..,,   BAAD        ME       UP -  CHUNAO       FIR     6/ 7 ,,   SIT     GHAT        GAYA    ,,, ,,      4 -  JUN  ,   KE   BAAD  ,,   LONTHON      LEKE      GHUM -TE       ROY-JAY       GA  ,,    B.J.P.     WALO     NE  ,, HOR   BORG ,,,    LOG   PRESHAN      HAY   ,,,</t>
  </si>
  <si>
    <t>Chunav aayog ki sarkar ban chuki h matlab BJP ki sarkar ban chuki h</t>
  </si>
  <si>
    <t>Itne ek tarfa kaise ho sakte ho bhai</t>
  </si>
  <si>
    <t>इस का मतलब पहले कांग्रेस एसा करते थे जो जयराम बोल रहे हैं</t>
  </si>
  <si>
    <t>😂😂😂😂😂😂 kutte  nikal ... Modi modi ....</t>
  </si>
  <si>
    <t>Sakal chahiye vote jitne ke liye 😅😅😅 Rahul Gandhi 🤣🤣🤣🤣</t>
  </si>
  <si>
    <t>Jitega to modi hi..😊</t>
  </si>
  <si>
    <t>Evm pregnant hai agar normal delivery hoye to Congress ki sarkar agar surgery hoye to bjp sarkar😂😂</t>
  </si>
  <si>
    <t>E.V.M ka kehla hoga</t>
  </si>
  <si>
    <t>Are suar patrakaar ban</t>
  </si>
  <si>
    <t>Kuntha naresh rubbish ki jai ho</t>
  </si>
  <si>
    <r>
      <rPr>
        <sz val="11"/>
        <color rgb="FF000000"/>
        <rFont val="Calibri"/>
      </rPr>
      <t xml:space="preserve">India </t>
    </r>
    <r>
      <rPr>
        <sz val="11"/>
        <color rgb="FF000000"/>
        <rFont val="Linux Libertine G"/>
      </rPr>
      <t>गठबंधन जीतेगा❤</t>
    </r>
  </si>
  <si>
    <r>
      <rPr>
        <sz val="11"/>
        <color rgb="FF000000"/>
        <rFont val="Linux Libertine G"/>
      </rPr>
      <t xml:space="preserve">वाह </t>
    </r>
    <r>
      <rPr>
        <sz val="11"/>
        <color rgb="FF000000"/>
        <rFont val="Calibri"/>
      </rPr>
      <t xml:space="preserve">Rubbish </t>
    </r>
    <r>
      <rPr>
        <sz val="11"/>
        <color rgb="FF000000"/>
        <rFont val="Linux Libertine G"/>
      </rPr>
      <t xml:space="preserve">वाह
</t>
    </r>
    <r>
      <rPr>
        <sz val="11"/>
        <color rgb="FF000000"/>
        <rFont val="Calibri"/>
      </rPr>
      <t xml:space="preserve">As usual you proved, once again, that you &amp; your analysis are a big RUBBISH.
</t>
    </r>
    <r>
      <rPr>
        <sz val="11"/>
        <color rgb="FF000000"/>
        <rFont val="Linux Libertine G"/>
      </rPr>
      <t xml:space="preserve">तू </t>
    </r>
    <r>
      <rPr>
        <sz val="11"/>
        <color rgb="FF000000"/>
        <rFont val="Calibri"/>
      </rPr>
      <t xml:space="preserve">Rubbish </t>
    </r>
    <r>
      <rPr>
        <sz val="11"/>
        <color rgb="FF000000"/>
        <rFont val="Linux Libertine G"/>
      </rPr>
      <t>और परले दर्जे का बेशर्म ही नहीं बहुत बड़ा चु</t>
    </r>
    <r>
      <rPr>
        <sz val="11"/>
        <color rgb="FF000000"/>
        <rFont val="Calibri"/>
      </rPr>
      <t>!!!</t>
    </r>
    <r>
      <rPr>
        <sz val="11"/>
        <color rgb="FF000000"/>
        <rFont val="Linux Libertine G"/>
      </rPr>
      <t>या भी है</t>
    </r>
    <r>
      <rPr>
        <sz val="11"/>
        <color rgb="FF000000"/>
        <rFont val="Calibri"/>
      </rPr>
      <t xml:space="preserve">.
</t>
    </r>
    <r>
      <rPr>
        <sz val="11"/>
        <color rgb="FF000000"/>
        <rFont val="Linux Libertine G"/>
      </rPr>
      <t xml:space="preserve">तू और तेरे लगुए भगुए </t>
    </r>
    <r>
      <rPr>
        <sz val="11"/>
        <color rgb="FF000000"/>
        <rFont val="Calibri"/>
      </rPr>
      <t xml:space="preserve">4 </t>
    </r>
    <r>
      <rPr>
        <sz val="11"/>
        <color rgb="FF000000"/>
        <rFont val="Linux Libertine G"/>
      </rPr>
      <t xml:space="preserve">जून को दोपहर  </t>
    </r>
    <r>
      <rPr>
        <sz val="11"/>
        <color rgb="FF000000"/>
        <rFont val="Calibri"/>
      </rPr>
      <t xml:space="preserve">2 </t>
    </r>
    <r>
      <rPr>
        <sz val="11"/>
        <color rgb="FF000000"/>
        <rFont val="Linux Libertine G"/>
      </rPr>
      <t xml:space="preserve">बजे तक </t>
    </r>
    <r>
      <rPr>
        <sz val="11"/>
        <color rgb="FF000000"/>
        <rFont val="Calibri"/>
      </rPr>
      <t xml:space="preserve">EVM </t>
    </r>
    <r>
      <rPr>
        <sz val="11"/>
        <color rgb="FF000000"/>
        <rFont val="Linux Libertine G"/>
      </rPr>
      <t>को गाली देने लगेंगे</t>
    </r>
    <r>
      <rPr>
        <sz val="11"/>
        <color rgb="FF000000"/>
        <rFont val="Calibri"/>
      </rPr>
      <t xml:space="preserve">. </t>
    </r>
    <r>
      <rPr>
        <sz val="11"/>
        <color rgb="FF000000"/>
        <rFont val="Linux Libertine G"/>
      </rPr>
      <t>अबे चु</t>
    </r>
    <r>
      <rPr>
        <sz val="11"/>
        <color rgb="FF000000"/>
        <rFont val="Calibri"/>
      </rPr>
      <t xml:space="preserve">!!! </t>
    </r>
    <r>
      <rPr>
        <sz val="11"/>
        <color rgb="FF000000"/>
        <rFont val="Linux Libertine G"/>
      </rPr>
      <t>यों के सरताज</t>
    </r>
    <r>
      <rPr>
        <sz val="11"/>
        <color rgb="FF000000"/>
        <rFont val="Calibri"/>
      </rPr>
      <t xml:space="preserve">, </t>
    </r>
    <r>
      <rPr>
        <sz val="11"/>
        <color rgb="FF000000"/>
        <rFont val="Linux Libertine G"/>
      </rPr>
      <t>तू और तेरे अंडभक्त क्या पूरे देश को पप्पू समझते हैं</t>
    </r>
    <r>
      <rPr>
        <sz val="11"/>
        <color rgb="FF000000"/>
        <rFont val="Calibri"/>
      </rPr>
      <t xml:space="preserve">? 
</t>
    </r>
    <r>
      <rPr>
        <sz val="11"/>
        <color rgb="FF000000"/>
        <rFont val="Linux Libertine G"/>
      </rPr>
      <t xml:space="preserve">लाहुल बाबा की </t>
    </r>
    <r>
      <rPr>
        <sz val="11"/>
        <color rgb="FF000000"/>
        <rFont val="Calibri"/>
      </rPr>
      <t>25</t>
    </r>
    <r>
      <rPr>
        <sz val="11"/>
        <color rgb="FF000000"/>
        <rFont val="Linux Libertine G"/>
      </rPr>
      <t xml:space="preserve">वीं </t>
    </r>
    <r>
      <rPr>
        <sz val="11"/>
        <color rgb="FF000000"/>
        <rFont val="Calibri"/>
      </rPr>
      <t xml:space="preserve">relaunching </t>
    </r>
    <r>
      <rPr>
        <sz val="11"/>
        <color rgb="FF000000"/>
        <rFont val="Linux Libertine G"/>
      </rPr>
      <t xml:space="preserve">भी </t>
    </r>
    <r>
      <rPr>
        <sz val="11"/>
        <color rgb="FF000000"/>
        <rFont val="Calibri"/>
      </rPr>
      <t xml:space="preserve">4 </t>
    </r>
    <r>
      <rPr>
        <sz val="11"/>
        <color rgb="FF000000"/>
        <rFont val="Linux Libertine G"/>
      </rPr>
      <t>जून को फुस्स हो जाएगी</t>
    </r>
    <r>
      <rPr>
        <sz val="11"/>
        <color rgb="FF000000"/>
        <rFont val="Calibri"/>
      </rPr>
      <t xml:space="preserve">. </t>
    </r>
    <r>
      <rPr>
        <sz val="11"/>
        <color rgb="FF000000"/>
        <rFont val="Linux Libertine G"/>
      </rPr>
      <t>लेकिन सआआआआलओं तुम लोग अपनी कमियां नहीं देखोगे</t>
    </r>
    <r>
      <rPr>
        <sz val="11"/>
        <color rgb="FF000000"/>
        <rFont val="Calibri"/>
      </rPr>
      <t xml:space="preserve">, </t>
    </r>
    <r>
      <rPr>
        <sz val="11"/>
        <color rgb="FF000000"/>
        <rFont val="Linux Libertine G"/>
      </rPr>
      <t>और कमियों को दूर नहीं करोगे</t>
    </r>
    <r>
      <rPr>
        <sz val="11"/>
        <color rgb="FF000000"/>
        <rFont val="Calibri"/>
      </rPr>
      <t xml:space="preserve">, </t>
    </r>
    <r>
      <rPr>
        <sz val="11"/>
        <color rgb="FF000000"/>
        <rFont val="Linux Libertine G"/>
      </rPr>
      <t xml:space="preserve">यह नहीं सोचोगे कि </t>
    </r>
    <r>
      <rPr>
        <sz val="11"/>
        <color rgb="FF000000"/>
        <rFont val="Calibri"/>
      </rPr>
      <t>"</t>
    </r>
    <r>
      <rPr>
        <sz val="11"/>
        <color rgb="FF000000"/>
        <rFont val="Linux Libertine G"/>
      </rPr>
      <t>खानग्रेस पार्टी</t>
    </r>
    <r>
      <rPr>
        <sz val="11"/>
        <color rgb="FF000000"/>
        <rFont val="Calibri"/>
      </rPr>
      <t xml:space="preserve">" </t>
    </r>
    <r>
      <rPr>
        <sz val="11"/>
        <color rgb="FF000000"/>
        <rFont val="Linux Libertine G"/>
      </rPr>
      <t>क्यों गर्त में गिरती जा रही है</t>
    </r>
    <r>
      <rPr>
        <sz val="11"/>
        <color rgb="FF000000"/>
        <rFont val="Calibri"/>
      </rPr>
      <t xml:space="preserve">, </t>
    </r>
    <r>
      <rPr>
        <sz val="11"/>
        <color rgb="FF000000"/>
        <rFont val="Linux Libertine G"/>
      </rPr>
      <t xml:space="preserve">और ये </t>
    </r>
    <r>
      <rPr>
        <sz val="11"/>
        <color rgb="FF000000"/>
        <rFont val="Calibri"/>
      </rPr>
      <t xml:space="preserve">Rubbish Kumar </t>
    </r>
    <r>
      <rPr>
        <sz val="11"/>
        <color rgb="FF000000"/>
        <rFont val="Linux Libertine G"/>
      </rPr>
      <t xml:space="preserve">कैसे और क्यों </t>
    </r>
    <r>
      <rPr>
        <sz val="11"/>
        <color rgb="FF000000"/>
        <rFont val="Calibri"/>
      </rPr>
      <t xml:space="preserve">TV </t>
    </r>
    <r>
      <rPr>
        <sz val="11"/>
        <color rgb="FF000000"/>
        <rFont val="Linux Libertine G"/>
      </rPr>
      <t>पर गंद फैलाते फैलाते अब यूट्यूब पर आ गया और अब यूट्यूब पर गंद फैलाते हुए और कितना नीचे जाएगा</t>
    </r>
    <r>
      <rPr>
        <sz val="11"/>
        <color rgb="FF000000"/>
        <rFont val="Calibri"/>
      </rPr>
      <t xml:space="preserve">. 
</t>
    </r>
    <r>
      <rPr>
        <sz val="11"/>
        <color rgb="FF000000"/>
        <rFont val="Linux Libertine G"/>
      </rPr>
      <t>तुम्हें अपने गिरेबान में नहीं झांकना है</t>
    </r>
    <r>
      <rPr>
        <sz val="11"/>
        <color rgb="FF000000"/>
        <rFont val="Calibri"/>
      </rPr>
      <t xml:space="preserve">, </t>
    </r>
    <r>
      <rPr>
        <sz val="11"/>
        <color rgb="FF000000"/>
        <rFont val="Linux Libertine G"/>
      </rPr>
      <t>बस मोदी</t>
    </r>
    <r>
      <rPr>
        <sz val="11"/>
        <color rgb="FF000000"/>
        <rFont val="Calibri"/>
      </rPr>
      <t xml:space="preserve">, </t>
    </r>
    <r>
      <rPr>
        <sz val="11"/>
        <color rgb="FF000000"/>
        <rFont val="Linux Libertine G"/>
      </rPr>
      <t>योगी और अमित शाह को गालियां देकर अपने और पप्पू के निकम्मेपन का ठीकरा मोदी</t>
    </r>
    <r>
      <rPr>
        <sz val="11"/>
        <color rgb="FF000000"/>
        <rFont val="Calibri"/>
      </rPr>
      <t xml:space="preserve">, </t>
    </r>
    <r>
      <rPr>
        <sz val="11"/>
        <color rgb="FF000000"/>
        <rFont val="Linux Libertine G"/>
      </rPr>
      <t>योगी और अमित शाह के सिर पर फोड़ देना है</t>
    </r>
    <r>
      <rPr>
        <sz val="11"/>
        <color rgb="FF000000"/>
        <rFont val="Calibri"/>
      </rPr>
      <t xml:space="preserve">.
</t>
    </r>
    <r>
      <rPr>
        <sz val="11"/>
        <color rgb="FF000000"/>
        <rFont val="Linux Libertine G"/>
      </rPr>
      <t>अबे चू</t>
    </r>
    <r>
      <rPr>
        <sz val="11"/>
        <color rgb="FF000000"/>
        <rFont val="Calibri"/>
      </rPr>
      <t>!!!</t>
    </r>
    <r>
      <rPr>
        <sz val="11"/>
        <color rgb="FF000000"/>
        <rFont val="Linux Libertine G"/>
      </rPr>
      <t>यों के सरदार</t>
    </r>
    <r>
      <rPr>
        <sz val="11"/>
        <color rgb="FF000000"/>
        <rFont val="Calibri"/>
      </rPr>
      <t xml:space="preserve">, </t>
    </r>
    <r>
      <rPr>
        <sz val="11"/>
        <color rgb="FF000000"/>
        <rFont val="Linux Libertine G"/>
      </rPr>
      <t>और तुम्हारी पूरी चु</t>
    </r>
    <r>
      <rPr>
        <sz val="11"/>
        <color rgb="FF000000"/>
        <rFont val="Calibri"/>
      </rPr>
      <t>!!!</t>
    </r>
    <r>
      <rPr>
        <sz val="11"/>
        <color rgb="FF000000"/>
        <rFont val="Linux Libertine G"/>
      </rPr>
      <t xml:space="preserve">यापा गिरोह के लगुए भगुए </t>
    </r>
    <r>
      <rPr>
        <sz val="11"/>
        <color rgb="FF000000"/>
        <rFont val="Calibri"/>
      </rPr>
      <t xml:space="preserve">- </t>
    </r>
    <r>
      <rPr>
        <sz val="11"/>
        <color rgb="FF000000"/>
        <rFont val="Linux Libertine G"/>
      </rPr>
      <t>तुम जो कर रहे हो ना मोदी भी यही चाहते हैं कि तुम लोग यूं ही बेहूदे बकवास में उलझे रहो</t>
    </r>
    <r>
      <rPr>
        <sz val="11"/>
        <color rgb="FF000000"/>
        <rFont val="Calibri"/>
      </rPr>
      <t xml:space="preserve">, </t>
    </r>
    <r>
      <rPr>
        <sz val="11"/>
        <color rgb="FF000000"/>
        <rFont val="Linux Libertine G"/>
      </rPr>
      <t>यही करते रहो और कभी भी अपनी गलतियों पर फोकस करके उन्हें सुधारने की कोशिश ही ना करो</t>
    </r>
    <r>
      <rPr>
        <sz val="11"/>
        <color rgb="FF000000"/>
        <rFont val="Calibri"/>
      </rPr>
      <t xml:space="preserve">.
</t>
    </r>
    <r>
      <rPr>
        <sz val="11"/>
        <color rgb="FF000000"/>
        <rFont val="Linux Libertine G"/>
      </rPr>
      <t xml:space="preserve">इससे </t>
    </r>
    <r>
      <rPr>
        <sz val="11"/>
        <color rgb="FF000000"/>
        <rFont val="Calibri"/>
      </rPr>
      <t xml:space="preserve">BJP </t>
    </r>
    <r>
      <rPr>
        <sz val="11"/>
        <color rgb="FF000000"/>
        <rFont val="Linux Libertine G"/>
      </rPr>
      <t xml:space="preserve">को कई फायदे हैं </t>
    </r>
    <r>
      <rPr>
        <sz val="11"/>
        <color rgb="FF000000"/>
        <rFont val="Calibri"/>
      </rPr>
      <t xml:space="preserve">- </t>
    </r>
    <r>
      <rPr>
        <sz val="11"/>
        <color rgb="FF000000"/>
        <rFont val="Linux Libertine G"/>
      </rPr>
      <t xml:space="preserve">तुम्हारे जैसे और </t>
    </r>
    <r>
      <rPr>
        <sz val="11"/>
        <color rgb="FF000000"/>
        <rFont val="Calibri"/>
      </rPr>
      <t>"</t>
    </r>
    <r>
      <rPr>
        <sz val="11"/>
        <color rgb="FF000000"/>
        <rFont val="Linux Libertine G"/>
      </rPr>
      <t>धूर्त राठी</t>
    </r>
    <r>
      <rPr>
        <sz val="11"/>
        <color rgb="FF000000"/>
        <rFont val="Calibri"/>
      </rPr>
      <t xml:space="preserve">" ( German Shepherd ) </t>
    </r>
    <r>
      <rPr>
        <sz val="11"/>
        <color rgb="FF000000"/>
        <rFont val="Linux Libertine G"/>
      </rPr>
      <t xml:space="preserve">जैसे छुटभैये यूट्यूबर मोदी को गालियां देकर अपने भोंडे विडियो से यूट्यूब से पैसे तो बना लेंगे लेकिन इस </t>
    </r>
    <r>
      <rPr>
        <sz val="11"/>
        <color rgb="FF000000"/>
        <rFont val="Calibri"/>
      </rPr>
      <t xml:space="preserve">short-term &amp; Short-sighted strategy </t>
    </r>
    <r>
      <rPr>
        <sz val="11"/>
        <color rgb="FF000000"/>
        <rFont val="Linux Libertine G"/>
      </rPr>
      <t xml:space="preserve">से तुम और तुम्हारी प्रिय </t>
    </r>
    <r>
      <rPr>
        <sz val="11"/>
        <color rgb="FF000000"/>
        <rFont val="Calibri"/>
      </rPr>
      <t>"</t>
    </r>
    <r>
      <rPr>
        <sz val="11"/>
        <color rgb="FF000000"/>
        <rFont val="Linux Libertine G"/>
      </rPr>
      <t>ख़ानग्रेस पार्टी</t>
    </r>
    <r>
      <rPr>
        <sz val="11"/>
        <color rgb="FF000000"/>
        <rFont val="Calibri"/>
      </rPr>
      <t xml:space="preserve">" </t>
    </r>
    <r>
      <rPr>
        <sz val="11"/>
        <color rgb="FF000000"/>
        <rFont val="Linux Libertine G"/>
      </rPr>
      <t>और गर्त में गिरते चले जाएंगे</t>
    </r>
    <r>
      <rPr>
        <sz val="11"/>
        <color rgb="FF000000"/>
        <rFont val="Calibri"/>
      </rPr>
      <t xml:space="preserve">.
BJP </t>
    </r>
    <r>
      <rPr>
        <sz val="11"/>
        <color rgb="FF000000"/>
        <rFont val="Linux Libertine G"/>
      </rPr>
      <t xml:space="preserve">यही तो चाहती है कि तुम्हारे जैसे लोग </t>
    </r>
    <r>
      <rPr>
        <sz val="11"/>
        <color rgb="FF000000"/>
        <rFont val="Calibri"/>
      </rPr>
      <t xml:space="preserve">real analysis &amp; fact finding &amp; introspection </t>
    </r>
    <r>
      <rPr>
        <sz val="11"/>
        <color rgb="FF000000"/>
        <rFont val="Linux Libertine G"/>
      </rPr>
      <t>ना करके इसी चु</t>
    </r>
    <r>
      <rPr>
        <sz val="11"/>
        <color rgb="FF000000"/>
        <rFont val="Calibri"/>
      </rPr>
      <t>!!!</t>
    </r>
    <r>
      <rPr>
        <sz val="11"/>
        <color rgb="FF000000"/>
        <rFont val="Linux Libertine G"/>
      </rPr>
      <t>यापा में उलझे रहें</t>
    </r>
    <r>
      <rPr>
        <sz val="11"/>
        <color rgb="FF000000"/>
        <rFont val="Calibri"/>
      </rPr>
      <t xml:space="preserve">.
</t>
    </r>
    <r>
      <rPr>
        <sz val="11"/>
        <color rgb="FF000000"/>
        <rFont val="Linux Libertine G"/>
      </rPr>
      <t xml:space="preserve">वैसे बेटा </t>
    </r>
    <r>
      <rPr>
        <sz val="11"/>
        <color rgb="FF000000"/>
        <rFont val="Calibri"/>
      </rPr>
      <t xml:space="preserve">Rubbish, </t>
    </r>
    <r>
      <rPr>
        <sz val="11"/>
        <color rgb="FF000000"/>
        <rFont val="Linux Libertine G"/>
      </rPr>
      <t>तू तो शातिर खिलाड़ी है ही</t>
    </r>
    <r>
      <rPr>
        <sz val="11"/>
        <color rgb="FF000000"/>
        <rFont val="Calibri"/>
      </rPr>
      <t xml:space="preserve">, </t>
    </r>
    <r>
      <rPr>
        <sz val="11"/>
        <color rgb="FF000000"/>
        <rFont val="Linux Libertine G"/>
      </rPr>
      <t>गाली</t>
    </r>
    <r>
      <rPr>
        <sz val="11"/>
        <color rgb="FF000000"/>
        <rFont val="Calibri"/>
      </rPr>
      <t>-</t>
    </r>
    <r>
      <rPr>
        <sz val="11"/>
        <color rgb="FF000000"/>
        <rFont val="Linux Libertine G"/>
      </rPr>
      <t>गलौज के बेहूदे विडियो बना कर यूट्यूब से तू तो अच्छा माल बना रहा है</t>
    </r>
    <r>
      <rPr>
        <sz val="11"/>
        <color rgb="FF000000"/>
        <rFont val="Calibri"/>
      </rPr>
      <t xml:space="preserve">, </t>
    </r>
    <r>
      <rPr>
        <sz val="11"/>
        <color rgb="FF000000"/>
        <rFont val="Linux Libertine G"/>
      </rPr>
      <t>तुझे तो व्यू से और पेमेंट से मतलब है</t>
    </r>
    <r>
      <rPr>
        <sz val="11"/>
        <color rgb="FF000000"/>
        <rFont val="Calibri"/>
      </rPr>
      <t xml:space="preserve">, </t>
    </r>
    <r>
      <rPr>
        <sz val="11"/>
        <color rgb="FF000000"/>
        <rFont val="Linux Libertine G"/>
      </rPr>
      <t>भोंस</t>
    </r>
    <r>
      <rPr>
        <sz val="11"/>
        <color rgb="FF000000"/>
        <rFont val="Calibri"/>
      </rPr>
      <t>....</t>
    </r>
    <r>
      <rPr>
        <sz val="11"/>
        <color rgb="FF000000"/>
        <rFont val="Linux Libertine G"/>
      </rPr>
      <t>ई के</t>
    </r>
    <r>
      <rPr>
        <sz val="11"/>
        <color rgb="FF000000"/>
        <rFont val="Calibri"/>
      </rPr>
      <t>.</t>
    </r>
  </si>
  <si>
    <t>Chamcha news channels are misguiding Nation</t>
  </si>
  <si>
    <t>सच्चाई की जीत होगी 
जय श्री राम 
इंडी गठ बंधन बौखला गया है</t>
  </si>
  <si>
    <t>मोदीजी ही हमलोगों को प्रधानमंत्री चाहिए ❤</t>
  </si>
  <si>
    <t>Koun koun berojgari ko dhyan me rakhkar vote kiya hai 💖</t>
  </si>
  <si>
    <t>Hamara Desh ja kaha Raha hai 😢
Jitna Paisa elections Mai lagta hai v garibon Mai bat Dena chahiye</t>
  </si>
  <si>
    <t>Aye mere desh ye kaisa pal hai
2024.ka Chunav chhal hai !?!
Ginti se poorv hi nateejon me BJP Aankdo ka digital hai !?!
Brain washing ka chala kar chakkar India ko dara rahe hain ye 
Vote ginti se poorv janta ko 
Aankdo se khila rahe hai ye ...
Ab to tu hi bata aye Desh mere 
Kaun si Disha me jaa rahe hai ye !?!  
INDIA ZINDABAD ❤😢
RAHUL Gandhi Zindabad ❤🎉
Mallikarjun Khadge Zindabad❤🎉 
Akhilesh Yadav Zindabad ❤
Tejasvi Yadav Zindabad ❤
Uddhav Thakrey Zindabad ❤</t>
  </si>
  <si>
    <t>Inka kal muh dekhne layak rhega</t>
  </si>
  <si>
    <t>Ravi sir, 2 day's M BJP ko kay benifit ho ga. Ext poll se. Kuch to sach bataye.</t>
  </si>
  <si>
    <t>BJP SIRF BEIMANI SE JEET SAKTI HAI JANTA. NE TO USKE KHILAF VOTE KARA HAI</t>
  </si>
  <si>
    <t>Teri q jal rahi hai bhai 😂</t>
  </si>
  <si>
    <t>I think you lost it😂😂😂😂😂</t>
  </si>
  <si>
    <t>भारत से ऐसे गोदी मिडिया भगाना चाहिए</t>
  </si>
  <si>
    <t>Bjp sarkar htni chahiye</t>
  </si>
  <si>
    <r>
      <rPr>
        <sz val="11"/>
        <color rgb="FF000000"/>
        <rFont val="Linux Libertine G"/>
      </rPr>
      <t xml:space="preserve">गोदी मीडिया  एकदम अंधी हो गई है।
 </t>
    </r>
    <r>
      <rPr>
        <sz val="11"/>
        <color rgb="FF000000"/>
        <rFont val="Calibri"/>
      </rPr>
      <t>exit poll sara galat bata rahi hai</t>
    </r>
  </si>
  <si>
    <t>Haar jeet mayena nahi lagta...aage bado hum tumare saath hai</t>
  </si>
  <si>
    <t>Time agayaGhar jane ka</t>
  </si>
  <si>
    <t>U r pretending that u r rational but it clearly seems u r only spreading false narratives. Spreading fear and hate</t>
  </si>
  <si>
    <t>Rahul gandhi</t>
  </si>
  <si>
    <t>Jin logo ne indira gandhi ko mara 🤐🤐usko gloryfy krne wale siddhu mussewala ( bindrawala ) uska example de rhe kaise koi rajneeti k liye samjhatuta kr skta hai 😅</t>
  </si>
  <si>
    <t>https://youtu.be/j4YwEgHEre0?si=t-LO0-Xf0hoqruBV</t>
  </si>
  <si>
    <t>🎉🎉. Modi ji prime minister</t>
  </si>
  <si>
    <t>Sab chor hai</t>
  </si>
  <si>
    <t>Burnol 😂</t>
  </si>
  <si>
    <t>mission 100 crore button❤</t>
  </si>
  <si>
    <t>🙏</t>
  </si>
  <si>
    <t>Andhnamazi crying, womp womp</t>
  </si>
  <si>
    <t>Nice sir Ji.. keep it up</t>
  </si>
  <si>
    <t>Ravish Dalle</t>
  </si>
  <si>
    <t>Jaha 25 waha 33 kya kari giri hai😂</t>
  </si>
  <si>
    <t>Tum logo ka rona abhi se chaku ho gya 😂</t>
  </si>
  <si>
    <t>इस देश गोदी मिडिया को भगाना जरूरी है</t>
  </si>
  <si>
    <t>U r pretending that u r rational but it clearly seems u r only spreading false nareatives</t>
  </si>
  <si>
    <t>Very Good Mr. Randa Kumar 
Inshaallah 🐖
😭😂🤣
.</t>
  </si>
  <si>
    <t>Kitna jhut bolte ho ravish, 2014 me tumne bhi to NDTV pe exit poll me BJP  ko win bataya tha wo bhi big margin ke sath.      Tumhara supporters bhi to tumhare jaisa chamcha h.
Kya us tine Tum aur NDTV exit poll me manipulate kar rahe the.</t>
  </si>
  <si>
    <t>400 paar</t>
  </si>
  <si>
    <t>Bakvas new s</t>
  </si>
  <si>
    <r>
      <rPr>
        <sz val="11"/>
        <color rgb="FF000000"/>
        <rFont val="Linux Libertine G"/>
      </rPr>
      <t xml:space="preserve">तू अभी जिंदा है तेरा </t>
    </r>
    <r>
      <rPr>
        <sz val="11"/>
        <color rgb="FF000000"/>
        <rFont val="Calibri"/>
      </rPr>
      <t>heart 💜 fail nahi hua</t>
    </r>
  </si>
  <si>
    <r>
      <rPr>
        <sz val="11"/>
        <color rgb="FF000000"/>
        <rFont val="Calibri"/>
      </rPr>
      <t xml:space="preserve">EVM  </t>
    </r>
    <r>
      <rPr>
        <sz val="11"/>
        <color rgb="FF000000"/>
        <rFont val="Linux Libertine G"/>
      </rPr>
      <t>से ये आखिरी चुनाव है। दुबारा बैलेट पेपर से होगा</t>
    </r>
  </si>
  <si>
    <t>Jo 9 axit poll hai bjp ke sab ke sab chuthe hai janta sab Jan rahai hai</t>
  </si>
  <si>
    <t>Congress jit rahi hai</t>
  </si>
  <si>
    <t>Very good   news ndtv</t>
  </si>
  <si>
    <t>रब्बीस कुमार और रब्बिश रिपोर्ट</t>
  </si>
  <si>
    <t>Chunao aayog ko mitti me mila denge</t>
  </si>
  <si>
    <t>Welcome congress🎉🎉🎉🎉🎉🎉👑👑👑👑👑👑👑👑👑👑👑👑</t>
  </si>
  <si>
    <t>Moye moye 😂😂😂😂</t>
  </si>
  <si>
    <t>Godi media lokatantra ka hatyara hai , you right  sir</t>
  </si>
  <si>
    <t>BJP 🚩</t>
  </si>
  <si>
    <r>
      <rPr>
        <sz val="11"/>
        <color rgb="FF000000"/>
        <rFont val="Linux Libertine G"/>
      </rPr>
      <t xml:space="preserve">रविश जी आपसे गुजारिश है की कल </t>
    </r>
    <r>
      <rPr>
        <sz val="11"/>
        <color rgb="FF000000"/>
        <rFont val="Calibri"/>
      </rPr>
      <t xml:space="preserve">4 </t>
    </r>
    <r>
      <rPr>
        <sz val="11"/>
        <color rgb="FF000000"/>
        <rFont val="Linux Libertine G"/>
      </rPr>
      <t>जून को आप लाइव जरूर आइए</t>
    </r>
    <r>
      <rPr>
        <sz val="11"/>
        <color rgb="FF000000"/>
        <rFont val="Calibri"/>
      </rPr>
      <t xml:space="preserve">, </t>
    </r>
    <r>
      <rPr>
        <sz val="11"/>
        <color rgb="FF000000"/>
        <rFont val="Linux Libertine G"/>
      </rPr>
      <t>क्युकी चुनाव की सारी थकान रिजल्ट के दिन आपका चेहरा देखकर उतर जाता है।</t>
    </r>
  </si>
  <si>
    <t>बीजेपी जीतेगी भाई</t>
  </si>
  <si>
    <t>Get well soon ravish ji</t>
  </si>
  <si>
    <t>Congressi chamcha</t>
  </si>
  <si>
    <r>
      <rPr>
        <sz val="11"/>
        <color rgb="FF000000"/>
        <rFont val="Linux Libertine G"/>
      </rPr>
      <t xml:space="preserve">मोदी जी आ रहे हैं अब </t>
    </r>
    <r>
      <rPr>
        <sz val="11"/>
        <color rgb="FF000000"/>
        <rFont val="Calibri"/>
      </rPr>
      <t xml:space="preserve">evm </t>
    </r>
    <r>
      <rPr>
        <sz val="11"/>
        <color rgb="FF000000"/>
        <rFont val="Linux Libertine G"/>
      </rPr>
      <t>पर रोना चालू करो चमचों</t>
    </r>
  </si>
  <si>
    <t>Aaj ka yuva mar chuka hai</t>
  </si>
  <si>
    <r>
      <rPr>
        <sz val="11"/>
        <color rgb="FF000000"/>
        <rFont val="Calibri"/>
      </rPr>
      <t xml:space="preserve">Ravish Kumar </t>
    </r>
    <r>
      <rPr>
        <sz val="11"/>
        <color rgb="FF000000"/>
        <rFont val="Linux Libertine G"/>
      </rPr>
      <t xml:space="preserve">आप पैदा ही बीजेपी के खिलाफ हुए हो अपनी </t>
    </r>
    <r>
      <rPr>
        <sz val="11"/>
        <color rgb="FF000000"/>
        <rFont val="Calibri"/>
      </rPr>
      <t xml:space="preserve">you tube </t>
    </r>
    <r>
      <rPr>
        <sz val="11"/>
        <color rgb="FF000000"/>
        <rFont val="Linux Libertine G"/>
      </rPr>
      <t>की दुकान जो चलानी है</t>
    </r>
  </si>
  <si>
    <t>इनको पागल खाने में जमा करदो</t>
  </si>
  <si>
    <t>Very Good Speache Ravish Kumar Ji I Like This Excellent Video 👍❤</t>
  </si>
  <si>
    <t>Kal kahenge evm me gad badi hai.</t>
  </si>
  <si>
    <t>Hahaha Abe Charan chatu payment ke liye yuvraj ku khush kharo</t>
  </si>
  <si>
    <t>Ravish bhai apki kya personal dusmani hai bjp ke aaj bata hi do</t>
  </si>
  <si>
    <t>Awesome Analysis and Presentation.</t>
  </si>
  <si>
    <t>what a waste of time....  even at 2X the speed.  Yes ...now more than ever  Ravish  is Rubbish</t>
  </si>
  <si>
    <t>Furjexist poll ko janta nhi manegi</t>
  </si>
  <si>
    <t>I don’t love BJP but i hate congress..... As a hindu i can not love congress.</t>
  </si>
  <si>
    <t>Ravish kumar bornil lagalee</t>
  </si>
  <si>
    <t>Ravish Kumar Zindabad.Sabse Imaandar Journalist</t>
  </si>
  <si>
    <t>Extremely good</t>
  </si>
  <si>
    <t>इन की हरकते देखकर मेरा वोट बीजेपी को चला जाता है 😂😂</t>
  </si>
  <si>
    <t>Rubbish Kumar ko burnol ki jarurat padne wali hai..</t>
  </si>
  <si>
    <t>Modi media</t>
  </si>
  <si>
    <t>Jali na 😂</t>
  </si>
  <si>
    <t>Kuch bhi kaho aayega toh BJP e.....😂</t>
  </si>
  <si>
    <t>Evm hi hta Dena chahiye</t>
  </si>
  <si>
    <r>
      <rPr>
        <sz val="11"/>
        <color rgb="FF000000"/>
        <rFont val="Linux Libertine G"/>
      </rPr>
      <t xml:space="preserve">यार बॉस मोदी से चिड़ते हो ये तो पता है लेकिन इसके चक्कर में जोकर को </t>
    </r>
    <r>
      <rPr>
        <sz val="11"/>
        <color rgb="FF000000"/>
        <rFont val="Calibri"/>
      </rPr>
      <t xml:space="preserve">pm </t>
    </r>
    <r>
      <rPr>
        <sz val="11"/>
        <color rgb="FF000000"/>
        <rFont val="Linux Libertine G"/>
      </rPr>
      <t>मत बनाना</t>
    </r>
  </si>
  <si>
    <t>Abaki bar godi media ke paar😂</t>
  </si>
  <si>
    <t>Godi media 😂😂😂 kuch v kr Skta h</t>
  </si>
  <si>
    <t>Aapka baton mein koi vote nahin dega janatha samajh gaya aapka maksad😂😂😂</t>
  </si>
  <si>
    <t>4 june ko ravish ki dukaan band ho jaayegi</t>
  </si>
  <si>
    <t>App bhi congress ki tahrah dube hua jahaj ho</t>
  </si>
  <si>
    <t>Vote ke time pe in logo ko alag se obsession chadta hey bangal ka</t>
  </si>
  <si>
    <t>Whatever the results I think opposition was visible this time …
If bjp wins 90 percent chance’s which they will 😢
opposition did well and will surely win 2028 they have to set their foundations from now …</t>
  </si>
  <si>
    <t>Required exist Poll by cott</t>
  </si>
  <si>
    <t>#stop modi tanasahi</t>
  </si>
  <si>
    <t>Aapp torone ka function manane ki tayari karloo</t>
  </si>
  <si>
    <t>Hi👍👌</t>
  </si>
  <si>
    <t>Sidhu moossewale ki 295 song ka kaya matlb hin…yeah bewkoof ka bewkoof hi rehega….Rabbish ji ab toh sach bol doh yaar</t>
  </si>
  <si>
    <r>
      <rPr>
        <sz val="11"/>
        <color rgb="FF000000"/>
        <rFont val="Linux Libertine G"/>
      </rPr>
      <t xml:space="preserve">राजस्थान में जो मीडिया पत्र का गोदी मीडिया </t>
    </r>
    <r>
      <rPr>
        <sz val="11"/>
        <color rgb="FF000000"/>
        <rFont val="Calibri"/>
      </rPr>
      <t xml:space="preserve">25 </t>
    </r>
    <r>
      <rPr>
        <sz val="11"/>
        <color rgb="FF000000"/>
        <rFont val="Linux Libertine G"/>
      </rPr>
      <t xml:space="preserve">सेट को </t>
    </r>
    <r>
      <rPr>
        <sz val="11"/>
        <color rgb="FF000000"/>
        <rFont val="Calibri"/>
      </rPr>
      <t xml:space="preserve">33 </t>
    </r>
    <r>
      <rPr>
        <sz val="11"/>
        <color rgb="FF000000"/>
        <rFont val="Linux Libertine G"/>
      </rPr>
      <t>सेट दिखाया है उसको जेल होना चाहिए</t>
    </r>
  </si>
  <si>
    <t>You are now mad</t>
  </si>
  <si>
    <t>Agar exit Pol sahi ho gaya to aapka baat sab faltu ho jaega proof ho jaega aap faltu bakbak karte ho</t>
  </si>
  <si>
    <t>Which exit poll had 33 constituencies for Rajasthan ? Even Ravish wont say.
I expect better from this Magasasay award winner.</t>
  </si>
  <si>
    <r>
      <rPr>
        <sz val="11"/>
        <color rgb="FF000000"/>
        <rFont val="Linux Libertine G"/>
      </rPr>
      <t xml:space="preserve">भाई तू क्यों परेशान हो रहा है 
अभी तेरे को </t>
    </r>
    <r>
      <rPr>
        <sz val="11"/>
        <color rgb="FF000000"/>
        <rFont val="Calibri"/>
      </rPr>
      <t xml:space="preserve">5 </t>
    </r>
    <r>
      <rPr>
        <sz val="11"/>
        <color rgb="FF000000"/>
        <rFont val="Linux Libertine G"/>
      </rPr>
      <t>साल ये ही बकवास करनी है</t>
    </r>
  </si>
  <si>
    <t>Ab ki baar RAGA ki sarkar</t>
  </si>
  <si>
    <t>गोदी मीडिया एकदम बिक चुकीहै</t>
  </si>
  <si>
    <t>सच</t>
  </si>
  <si>
    <t>Congratulations Rahul Gandhi ❤</t>
  </si>
  <si>
    <t>Jabse rahul gandhi sidhumusewala k father se mile tab se 295 ka number yad karwa diya sabko😂</t>
  </si>
  <si>
    <t>Balle oh jatta Punjab te tibbiya cho uth ke tu ,bhut thode time ch  duniya te apna te Punjab da nam Roshan krta gya.....</t>
  </si>
  <si>
    <t>Cunaw.d.m.ky.duwarahoga</t>
  </si>
  <si>
    <t>Hahaha.. Ab to taras aa rha h😂</t>
  </si>
  <si>
    <t>Kya ravishji bjp ki jeet par modi ko dil se badhai dene wala video bana sakte hai hai kya gurde me dum</t>
  </si>
  <si>
    <t>रवीश कुमार मोदी सरकार जिंदाबाद</t>
  </si>
  <si>
    <t>Yah pagal hai</t>
  </si>
  <si>
    <t>बचपन से कांग्रेस का गुणगान करने वाले पर कैसे विश्चास करें।</t>
  </si>
  <si>
    <t>जनसंख्या में वृद्धि गरीबी को बढ़ा रहा है इसमें कुछ प्रकाश डाल सकते हैं।</t>
  </si>
  <si>
    <t>Keep it up Ravish ji</t>
  </si>
  <si>
    <t>Sir ji phir aagye</t>
  </si>
  <si>
    <t>Counting agent ne A to Z dhiyan dena huga tab faida milega</t>
  </si>
  <si>
    <t>Le gaand me daal le...😂Jay shree Ram ❤️❤️❤️</t>
  </si>
  <si>
    <t>Ravish rondu ro pra e yr koi to chup krayoo</t>
  </si>
  <si>
    <t>Jo paise mile usse call buy karlo profit or bad jayega 😂</t>
  </si>
  <si>
    <t>Yha har tarah se kosis chl ri h ki kaise exit poll ko nakara jaa ske lekin aayenge to modiji hi❤,secondly jis hisab se RAVISH ji anti BJP hain khud,wo biasness aur neutrality pe charcha krne ka haq khud kho chuke h</t>
  </si>
  <si>
    <t>Koi bat nahi ap media nahi ap virodhi dal ke hai</t>
  </si>
  <si>
    <t>Bete vo to Lag jayega pta😂  kal hi</t>
  </si>
  <si>
    <t>India jeetegi like kro follow kro😂</t>
  </si>
  <si>
    <t>Aaye din truck me avm pakdi ja rahi hai batate hai risarve avm hai to usi din nahi utha lena chahiye</t>
  </si>
  <si>
    <t>Just came to see you cry 😂😢😅</t>
  </si>
  <si>
    <t>कांग्रेस के समय का वीडियो देखिए रबीश कुमार का 😅😅😅😅😅😅😅😅😅😅😅😅😅😅😅😅</t>
  </si>
  <si>
    <t>Congress ki sarkar Bane bhagwan ji please 😢 3:36</t>
  </si>
  <si>
    <t>Abhi se randi rona chaloo😂😂</t>
  </si>
  <si>
    <t>Yas I M agri Godi media my Fort</t>
  </si>
  <si>
    <t>Rahul Gandhi jindabad jindabad jindabad jindabad jindabad jindabad jindabad</t>
  </si>
  <si>
    <t>Chhi hai aise media par 😅</t>
  </si>
  <si>
    <t>Sidhu Moosealya jatt sare pase buk da 🔥</t>
  </si>
  <si>
    <r>
      <rPr>
        <sz val="11"/>
        <color rgb="FF000000"/>
        <rFont val="Calibri"/>
      </rPr>
      <t xml:space="preserve">sir  </t>
    </r>
    <r>
      <rPr>
        <sz val="11"/>
        <color rgb="FF000000"/>
        <rFont val="Linux Libertine G"/>
      </rPr>
      <t>विडियो छोटा बनाया करे</t>
    </r>
  </si>
  <si>
    <t>Exit poll dikha ke bjp dm ka mind set kar rahi hai</t>
  </si>
  <si>
    <t>Next PM Rahul Gandhi ❤❤❤</t>
  </si>
  <si>
    <t>राहुल गाँधी देश के बेस्ट लीडर है</t>
  </si>
  <si>
    <t>Bhai jitega to bjp chahe kitni bhi chilla lo bas chilaoge</t>
  </si>
  <si>
    <r>
      <rPr>
        <sz val="11"/>
        <color rgb="FF000000"/>
        <rFont val="Linux Libertine G"/>
      </rPr>
      <t xml:space="preserve">इस आदमी को कभी सचाई का साथ देते हुए नही देखा </t>
    </r>
    <r>
      <rPr>
        <sz val="11"/>
        <color rgb="FF000000"/>
        <rFont val="Calibri"/>
      </rPr>
      <t xml:space="preserve">l </t>
    </r>
    <r>
      <rPr>
        <sz val="11"/>
        <color rgb="FF000000"/>
        <rFont val="Linux Libertine G"/>
      </rPr>
      <t xml:space="preserve">राजस्थान में कांग्रेस सरकार ने युवाओं के साथ गपला किया तब ये क्यो नही बोला </t>
    </r>
    <r>
      <rPr>
        <sz val="11"/>
        <color rgb="FF000000"/>
        <rFont val="Calibri"/>
      </rPr>
      <t xml:space="preserve">l </t>
    </r>
    <r>
      <rPr>
        <sz val="11"/>
        <color rgb="FF000000"/>
        <rFont val="Linux Libertine G"/>
      </rPr>
      <t>बेईमान है ये इसको फंड मिलता है</t>
    </r>
  </si>
  <si>
    <t>Aur ro ravish dalal😂</t>
  </si>
  <si>
    <r>
      <rPr>
        <sz val="11"/>
        <color rgb="FF000000"/>
        <rFont val="Calibri"/>
      </rPr>
      <t xml:space="preserve">DJ </t>
    </r>
    <r>
      <rPr>
        <sz val="11"/>
        <color rgb="FF000000"/>
        <rFont val="Linux Libertine G"/>
      </rPr>
      <t xml:space="preserve">वाले बाबू </t>
    </r>
    <r>
      <rPr>
        <sz val="11"/>
        <color rgb="FF000000"/>
        <rFont val="Calibri"/>
      </rPr>
      <t xml:space="preserve">evm </t>
    </r>
    <r>
      <rPr>
        <sz val="11"/>
        <color rgb="FF000000"/>
        <rFont val="Linux Libertine G"/>
      </rPr>
      <t xml:space="preserve">वाला गाना चला देना </t>
    </r>
    <r>
      <rPr>
        <sz val="11"/>
        <color rgb="FF000000"/>
        <rFont val="Calibri"/>
      </rPr>
      <t xml:space="preserve">4 </t>
    </r>
    <r>
      <rPr>
        <sz val="11"/>
        <color rgb="FF000000"/>
        <rFont val="Linux Libertine G"/>
      </rPr>
      <t>जून को</t>
    </r>
  </si>
  <si>
    <t>कांग्रेस की गोदी मीडिया अभी भी बोल रही है</t>
  </si>
  <si>
    <t>Jairam ramesh to congress ko kha hi gaya😅</t>
  </si>
  <si>
    <t>Ravish Kumar g jitna exit poll me bataya gaya hai utna hi niklega ye chaal bahut pahle se hai ginti me Jo game hoga use aap dekhna</t>
  </si>
  <si>
    <t>Pagal ho gya hai 🤪</t>
  </si>
  <si>
    <t>no matter what happens on fourth june, as a first time voter, i want to see a stable government, that will think for each of Indians as equal, provide them with amenities possible, and have a deadlock agenda against corruption</t>
  </si>
  <si>
    <t>जनता परेशान किसान परेशान महिला परेशान सिस्टम परेशान मांदर चोद वोट कौन दे रहा है अंध भक्त तो इतने भी नही है भारत में और आसाराम भी जेल में है दुबारा पैदाइश भी नही हुए अंध भक्त की तो दे कौन रहा है बोट</t>
  </si>
  <si>
    <t>Aayenga toh Modi hi ……Rubbish beta apni haar swakaar karlo !!!</t>
  </si>
  <si>
    <t>Rubbish kumar jitna muh kholega utna hi gatar me girega</t>
  </si>
  <si>
    <t>कमेंट बॉक्स में एक भी व्यक्ति ऐसा नहीं जिसने बीजेपी का समर्थन किया हो</t>
  </si>
  <si>
    <t>Sabse bada gadha😂😂😂</t>
  </si>
  <si>
    <r>
      <rPr>
        <sz val="11"/>
        <color rgb="FF000000"/>
        <rFont val="Linux Libertine G"/>
      </rPr>
      <t>अब कितना और कब तक सोनिया जी का चप्पल चातीयेगा</t>
    </r>
    <r>
      <rPr>
        <sz val="11"/>
        <color rgb="FF000000"/>
        <rFont val="Calibri"/>
      </rPr>
      <t>?</t>
    </r>
  </si>
  <si>
    <t>3177394 views,1.9 lac likes in just 13 hrs.indicates exit polls given by godi agencies and run by godi media are fack and fabricated to influence share market on 3rd June</t>
  </si>
  <si>
    <t>Pagal ho Gaya hai,rabish Kumar</t>
  </si>
  <si>
    <t>Dekh rahe ho VINOD raviswa ro rha hai..😂😂😂</t>
  </si>
  <si>
    <r>
      <rPr>
        <sz val="11"/>
        <color rgb="FF000000"/>
        <rFont val="Calibri"/>
      </rPr>
      <t>40</t>
    </r>
    <r>
      <rPr>
        <sz val="11"/>
        <color rgb="FF000000"/>
        <rFont val="Linux Libertine G"/>
      </rPr>
      <t xml:space="preserve">जून को मोदी पोल ध्वस्त हो जाएगा।
इंडिया गठबंधन को </t>
    </r>
    <r>
      <rPr>
        <sz val="11"/>
        <color rgb="FF000000"/>
        <rFont val="Calibri"/>
      </rPr>
      <t>3950</t>
    </r>
    <r>
      <rPr>
        <sz val="11"/>
        <color rgb="FF000000"/>
        <rFont val="Linux Libertine G"/>
      </rPr>
      <t>पक्की</t>
    </r>
  </si>
  <si>
    <t>Tera randi rona 4 ko dekhne mein mza aayega</t>
  </si>
  <si>
    <t>https://youtube.com/shorts/7sUOIv5LUA4?si=kr6Z1Fs1jCL3n0Tg</t>
  </si>
  <si>
    <t>❤❤राहूल गांधी जिदाबात❤❤</t>
  </si>
  <si>
    <t>India gathbandhan zindabad 🙏</t>
  </si>
  <si>
    <t>Tu to rahul ke per ki jati ha 😅😅😅</t>
  </si>
  <si>
    <t>Kejriwal 33 abe juthe tum sare propeganda chala rahe ho 
😂</t>
  </si>
  <si>
    <t>Very good ❤</t>
  </si>
  <si>
    <t>india</t>
  </si>
  <si>
    <t>Form 17c agents ko bhi Diya jata hai total vote ,close button agent k samne dikha kar band aur seal hota hai fir wohi agent counting me bhi rehta hai to kaise fraud hoga</t>
  </si>
  <si>
    <t>आपके झूठ बोलने की भी हद है। आपके जैसे लोग पत्रकारिता पर अभिशाप हैं।</t>
  </si>
  <si>
    <t>रवीश कुमार ❌
दलाल रवीश ✅</t>
  </si>
  <si>
    <t>गोदी मीडिया की चाल है जनता को बेवकूफ बनाने कातरीका</t>
  </si>
  <si>
    <t>Ab ki baar 400 par.jitna noise korna he koro. Modi he to momkin he</t>
  </si>
  <si>
    <t>Parmatma ki Shakti se ghabrakar 😂😂👏 ravish Kumar is Only one yrr ❤❤</t>
  </si>
  <si>
    <t>Stop nonsense. Wait till 04.06.24.</t>
  </si>
  <si>
    <t>a shah modi exit poll fake exit poll</t>
  </si>
  <si>
    <t>Modi will win this election</t>
  </si>
  <si>
    <t>470+</t>
  </si>
  <si>
    <r>
      <rPr>
        <sz val="11"/>
        <color rgb="FF000000"/>
        <rFont val="Linux Libertine G"/>
      </rPr>
      <t xml:space="preserve">रवीश जी मै आपका बहुत सम्मान करता हूँ आपको सुनता हूँ आपका प्रशंसक हूँ परंतु अब आपको यह स्वीकार कर लेना चाहिए कि देश सही रास्ते और दिशा में आगे बढ रहा है ।मैं आपको इतने काम गिना सकता हूँ जो देश मे पहली बार हुए हैं जिनकी कल्पना भी नहीं की जा सकती थी। तो </t>
    </r>
    <r>
      <rPr>
        <sz val="11"/>
        <color rgb="FF000000"/>
        <rFont val="Calibri"/>
      </rPr>
      <t xml:space="preserve">plz </t>
    </r>
    <r>
      <rPr>
        <sz val="11"/>
        <color rgb="FF000000"/>
        <rFont val="Linux Libertine G"/>
      </rPr>
      <t>अपने आपको समझाइये कि बीजेपी सब जगह गलत नहीं हो सकती</t>
    </r>
  </si>
  <si>
    <t>450 par meri modi sarkar ❤❤har har modi ghar ghar modi❤❤</t>
  </si>
  <si>
    <t>Ka be raviswa exit poll  digest ni hua.. jo exit poll 2 kr rha😂😂😂 kr le koi baat ni.. qki AA gya modi ..</t>
  </si>
  <si>
    <t>Pahle ap ka sunne m acha lgta tha.  Ab ab ektarfa bat karte ho view ke chakkar m</t>
  </si>
  <si>
    <t>Ye suar hawa mein doubt create karta rehta hai. Pappu akhilesh aur tejaswi ka darbari pattalkar</t>
  </si>
  <si>
    <t>Modi media poll hai maan liya ,lekin itna frustration kyu hai 😮😮..yeh toh exit poll hai</t>
  </si>
  <si>
    <t>Why didn't people like you and like-minded journalists conduct your own genuine exit poll and share it with those of us who watch your videos?</t>
  </si>
  <si>
    <t>Yeh BJP ghapla kar rha hai...both citizen and opposition should be super ultra alert</t>
  </si>
  <si>
    <r>
      <rPr>
        <sz val="11"/>
        <color rgb="FF000000"/>
        <rFont val="Linux Libertine G"/>
      </rPr>
      <t xml:space="preserve">अगर अब भी मोदी चुन के आये तों समझना कि गुलामी का </t>
    </r>
    <r>
      <rPr>
        <sz val="11"/>
        <color rgb="FF000000"/>
        <rFont val="Calibri"/>
      </rPr>
      <t xml:space="preserve">DNA </t>
    </r>
    <r>
      <rPr>
        <sz val="11"/>
        <color rgb="FF000000"/>
        <rFont val="Linux Libertine G"/>
      </rPr>
      <t>उभर कर आ गया हैं</t>
    </r>
    <r>
      <rPr>
        <sz val="11"/>
        <color rgb="FF000000"/>
        <rFont val="Calibri"/>
      </rPr>
      <t>!</t>
    </r>
  </si>
  <si>
    <t>देश कुछ भी पारदर्शिता होना अनिवार्य है वरना देश में समस्या का समाधान कभी नहीं हो सकता रवीश जी</t>
  </si>
  <si>
    <t>Tum alag hi vialwsannkarte ho</t>
  </si>
  <si>
    <r>
      <rPr>
        <sz val="11"/>
        <color rgb="FF000000"/>
        <rFont val="Linux Libertine G"/>
      </rPr>
      <t>तथ्यविहीन पत्रकारिता</t>
    </r>
    <r>
      <rPr>
        <sz val="11"/>
        <color rgb="FF000000"/>
        <rFont val="Calibri"/>
      </rPr>
      <t xml:space="preserve">, </t>
    </r>
    <r>
      <rPr>
        <sz val="11"/>
        <color rgb="FF000000"/>
        <rFont val="Linux Libertine G"/>
      </rPr>
      <t xml:space="preserve">यह इंसान कुछ दिन में बीजेपी के चक्कर में फ्रस्ट्रेट हो जाएगा </t>
    </r>
    <r>
      <rPr>
        <sz val="11"/>
        <color rgb="FF000000"/>
        <rFont val="Calibri"/>
      </rPr>
      <t xml:space="preserve">, </t>
    </r>
    <r>
      <rPr>
        <sz val="11"/>
        <color rgb="FF000000"/>
        <rFont val="Linux Libertine G"/>
      </rPr>
      <t>और जय श्री राम और मोदी मोदी का जाप करेगा</t>
    </r>
  </si>
  <si>
    <t>Modi ka godi media hain....sabko jail bheja jayega... rajasthan may 33/25 😂😂😂😂😂😂...KL may bjp ko 4 seat kaha say ....10% votes kaha say melega in TN...pakhandi dhyan kar raha tha with 16 camera in Vivekananda Rock where cameras are prohibited</t>
  </si>
  <si>
    <t>Sidhu moose wala ka song h 24 hrs or congress 24 seat laane wali hai 😂😂😂😂</t>
  </si>
  <si>
    <t>Abi to EVM v  Kharab honi he</t>
  </si>
  <si>
    <t>Chori karke sab Sahi Sahi seat le liya hai</t>
  </si>
  <si>
    <t>Home work for EVMs manipulated results ....</t>
  </si>
  <si>
    <t>Koi bharosa nehi hain diya bhi hoga</t>
  </si>
  <si>
    <t>Issi ko kahte hain R**** rona</t>
  </si>
  <si>
    <r>
      <rPr>
        <sz val="11"/>
        <color rgb="FF000000"/>
        <rFont val="Linux Libertine G"/>
      </rPr>
      <t xml:space="preserve">भाई और बहेणौ ये अगर खोके वाले हो तो तुंरत बंद कर दिजीये क्योंकी वो तो भाजप की ही लाला करणे के लिये खरेदा है </t>
    </r>
    <r>
      <rPr>
        <sz val="11"/>
        <color rgb="FF000000"/>
        <rFont val="Calibri"/>
      </rPr>
      <t>....</t>
    </r>
    <r>
      <rPr>
        <sz val="11"/>
        <color rgb="FF000000"/>
        <rFont val="Linux Libertine G"/>
      </rPr>
      <t>चलो आगे</t>
    </r>
  </si>
  <si>
    <r>
      <rPr>
        <sz val="11"/>
        <color rgb="FF000000"/>
        <rFont val="Linux Libertine G"/>
      </rPr>
      <t xml:space="preserve">एक काम करो </t>
    </r>
    <r>
      <rPr>
        <sz val="11"/>
        <color rgb="FF000000"/>
        <rFont val="Calibri"/>
      </rPr>
      <t xml:space="preserve">, </t>
    </r>
    <r>
      <rPr>
        <sz val="11"/>
        <color rgb="FF000000"/>
        <rFont val="Linux Libertine G"/>
      </rPr>
      <t>४ जुनं को आना</t>
    </r>
  </si>
  <si>
    <t>Aaj Bande ne Godi media ki bolti Band krdi 
Sidhhu Moosewala -295</t>
  </si>
  <si>
    <t>Thoda ruko film abi baki hai</t>
  </si>
  <si>
    <t>Punjab me BJP 000000000</t>
  </si>
  <si>
    <t>Mostly exit poll last 3 chunao sey almost thik hai..koi ni dar ra..kal dikh jayega</t>
  </si>
  <si>
    <t>😅😅😅😅😅</t>
  </si>
  <si>
    <t>Us ke bare mat khaho ...india ke bare main batao....mirchi lage 4 June ke bad ravish n rathee red planet ja kor alien ke sath vedio banayenge😢</t>
  </si>
  <si>
    <t>Ayega to modi hi chamcho</t>
  </si>
  <si>
    <t>Sir 593 million views hain u r wrong</t>
  </si>
  <si>
    <t>Punjab me to 000000000000</t>
  </si>
  <si>
    <t>Nam ka saath kitna mil hai!</t>
  </si>
  <si>
    <t>Jinki jli pdi h barnaul mga le piche vale ched ke liye, 4 june ko jln or bdhegi</t>
  </si>
  <si>
    <t>Evm ma</t>
  </si>
  <si>
    <t>Yaha.  Waha karky.   Modi. Badnam.   Na hona.      Is.   Leye.      Modi. Kaha.    Exit.    Poll.  Plut.   Do.        Cunao.  Aayog.  Badn mahi. Ki hai. Cunao. Ko pakdo.   Cji. Dy. Sahab.   Jai. My falo. Sach.   Bolega.   Khulm.    Khulla.   Janta.   Modi. Hatana.    Thanli. Thee.  Ab. Bolo.  Ye. Kaisy. Aayega.       Modi.    Khap.    Gaya. Khapenge.    Is leye.   Khushi.      Mat. Karo kaha hoga.  Janta.  Karti.   Janta. Modi.    Vote.    Daly. Hi. Nahi.   Janta kasy. Khushi. Karegi</t>
  </si>
  <si>
    <t>Ye chunav aayug kya kr rha hai</t>
  </si>
  <si>
    <t>My lovely son like Sidhu Moosewala’s 295 song has 593 million views, not 59 million</t>
  </si>
  <si>
    <t>Ravish ji gand jaal rahi hai apki kyu😂😂😂😂</t>
  </si>
  <si>
    <t>Rubbish bhai aap opposition ki kamiya nikalo ki wo kanha fail ho rahi hai..aapney bhi india thagbandhan ko vote kiya hai saaf pata chal raha hai..biased journalism hai aapka bhi</t>
  </si>
  <si>
    <t>be shak</t>
  </si>
  <si>
    <t>Lbet pepar se kyo nhi karte chunav</t>
  </si>
  <si>
    <t>Ravish — have some rationality.: the challenge today with media is either for or against and no centrist view giving pros n cons on any situation. Pls bring some neutrality.</t>
  </si>
  <si>
    <t>Keya Mughal Matan Mangal Sutra Mujra par 200seet mil sakta hai?</t>
  </si>
  <si>
    <t>Ravish ji m tho yeh hi kahuga lemon chus lo</t>
  </si>
  <si>
    <t>Hum aapke saath hai Congress</t>
  </si>
  <si>
    <t>Abb sara narrative fail ho gaya to exit pol vala narrative chalaya</t>
  </si>
  <si>
    <t>बीजेपी हटाओ किसान मजदूर गरीबों दलितों पिछड़ों बरोजगारों आदिवासी समाज को लूटने से बचाओ</t>
  </si>
  <si>
    <t>पूरा भारत मूर्ख है केवल रवीश जैसे पत्रकार ही सही है।।।।क्या भारत को फिर गुलाम बनाना चाहते हो।।।।</t>
  </si>
  <si>
    <t>Godi media 161 sthan me hai or wo dikha rha hai exit poll🤣🤣
Or kuch andbkato unme believe kr rha hai😂</t>
  </si>
  <si>
    <t>Too farji hai to kya sab farji hein . Chup chap jail mein jaa... Chootoye</t>
  </si>
  <si>
    <t>Ji Bhai ravish ji kya haal chal hai congress ke dalal😂</t>
  </si>
  <si>
    <t>😂😂😂😂😂😂😂</t>
  </si>
  <si>
    <r>
      <rPr>
        <sz val="11"/>
        <color rgb="FF000000"/>
        <rFont val="Calibri"/>
      </rPr>
      <t xml:space="preserve">Atankwdiyon </t>
    </r>
    <r>
      <rPr>
        <sz val="11"/>
        <color rgb="FF000000"/>
        <rFont val="Linux Libertine G"/>
      </rPr>
      <t xml:space="preserve">का </t>
    </r>
    <r>
      <rPr>
        <sz val="11"/>
        <color rgb="FF000000"/>
        <rFont val="Calibri"/>
      </rPr>
      <t>sargana rubbish kumar</t>
    </r>
  </si>
  <si>
    <t>Godia aur modia Bhai Bhai 😅😅</t>
  </si>
  <si>
    <t>Kl ke liye Barnaul mga le be</t>
  </si>
  <si>
    <t>Mahol to election declare hua usase pahle ban chuka tha congress aur SP ke diggaj neta chunav se kinara kar raha tha</t>
  </si>
  <si>
    <t>33 out of 25, Modi's Extra 2AB😅😂</t>
  </si>
  <si>
    <t>BJP116.   CONG179/197</t>
  </si>
  <si>
    <t>Teri jali na😂😂</t>
  </si>
  <si>
    <t>Congrats Aadmi</t>
  </si>
  <si>
    <t>Desh me to media hi nehihe to exit poll kahase e log korte he,,sab modi media</t>
  </si>
  <si>
    <t>Aap kabhi bhi nhi sudhrega Jo aap agenda chalate hi ....vaise hi dusre media bhi apni agenda chalati .....sab apne dukan chala rahe hai 🤐🤦😡</t>
  </si>
  <si>
    <t>har har modi 😊</t>
  </si>
  <si>
    <t>Teri to gaand fatee hogee lol😅😅😅😅</t>
  </si>
  <si>
    <t>Mdahad</t>
  </si>
  <si>
    <t>Evm hack hoti toh dehli me kejrwal Or bangal m mamta nhi hote bc bina budhi ke</t>
  </si>
  <si>
    <t>Is baar fir sb tayar rhe ye sb sahne k liye garibi bhukmari berojgari 
Kyonki election commission modi ka wo jiska chahye vote numbers badha skte h jiska chahye ghata de 
Sb modi k haath me h isliye to wo 400 paar bol rhe h 
Lgta h is baar sbko haar kr ghar wapas lautna padega kyonki sarkar Naukri degi ni to ghr hi ek option bacha h sbke liye jin bachcho ki age ho gai h 
😢😢😢😢
Kyonki mahent chahye jitna krlo sarkar exam paper aisa bna rhi h ki bachche usko solve hi n kr paye 
Aur to aur mahngai krk education ko khtm kr de rhe h garib k bachche padh hi ni paynge middle class wale padhaynge ni beti ki shaadi kr denge aur bete ko business me lga denge 
Middle class wale yhi krte h unko mahngai ni dikhti unko apne bachcho k spno ko maar dete h 
Bache high class k log wo apne bachcho ko paise k dam pr job dilwa denge 
Koi kuch ni kr payga ye modi k aage 
Bhagwan raksha kre sbki 
Bechare sbne kitni mhnt kiye sanvidhan bachane ki pr kuch ni ho payga 
Kahte h bhagwan h bhagwan hote to ek insaan ki wajah se itne logo ki jindagi kharab n hone dete 
Ek Insan ki wjh se poora bharat ro rha tarap rha paresan h 
Kitne log suicide kr le rhe h pr bhgwan ho ya insaan kuch ni kr pa rha h</t>
  </si>
  <si>
    <t>Sports sir</t>
  </si>
  <si>
    <t>Are khabish kumar kyo ro rhe ho Ak kaam kr tu Pakistan chla Jaa gan.. D... U</t>
  </si>
  <si>
    <t>Thanks for sharing it. ✌️</t>
  </si>
  <si>
    <t>4 Tarik ko pata chal jayga .. tab Kahan chupega too ravish?</t>
  </si>
  <si>
    <t>Iski hosiyari ye hai jo wo kahta hai wo vohi khata hai par name dusre ka leke kahta hai ke usne eisa bola usne eisa bola taki khud kahi galat me na pad jaye</t>
  </si>
  <si>
    <t>Mulla news hai tu</t>
  </si>
  <si>
    <t>Congress party jindabad</t>
  </si>
  <si>
    <t>Ye khud chor hein sala</t>
  </si>
  <si>
    <t>Exit poll farzi hai
EC farzi hai
Voter farzi hai.
Bhai sahab - farzi toh aap ho.</t>
  </si>
  <si>
    <t>Tere bhee bas  ki nhi rhi patarkaarita Teri apni koi news nhi hai thagbandhan lag gya Rone ab</t>
  </si>
  <si>
    <t>Doubtful man</t>
  </si>
  <si>
    <t>Rahul Gandhi 306 shit milega</t>
  </si>
  <si>
    <t>कल शाम तक ये दल्ला रवीश ईवीएम पर रोने लगेगा😂😂😂🎉🎉</t>
  </si>
  <si>
    <t>Neeche mat jaao koi andhbhakt nahin hai idhar❤</t>
  </si>
  <si>
    <t>May be if BJP win the election by doing 19 20 all the citizen must demand re- election through p- paper not thought evm.</t>
  </si>
  <si>
    <t>Jo admi amethi har Gaya Jo uska gad tha wo pm kaise ban sakta.</t>
  </si>
  <si>
    <r>
      <rPr>
        <sz val="11"/>
        <color rgb="FF000000"/>
        <rFont val="Linux Libertine G"/>
      </rPr>
      <t xml:space="preserve">अगर </t>
    </r>
    <r>
      <rPr>
        <sz val="11"/>
        <color rgb="FF000000"/>
        <rFont val="Calibri"/>
      </rPr>
      <t xml:space="preserve">India </t>
    </r>
    <r>
      <rPr>
        <sz val="11"/>
        <color rgb="FF000000"/>
        <rFont val="Linux Libertine G"/>
      </rPr>
      <t>गठबंधन को अगर बहुमत चैनल वालों ने बताया होता तो यह चमचा बोलता की बराबर है</t>
    </r>
  </si>
  <si>
    <t>Randi rona chalu</t>
  </si>
  <si>
    <t>Ayega toh Modi hin hai
Jay Shree Ram🚩🚩🚩</t>
  </si>
  <si>
    <t>सटीक विश्लेषण 🎉</t>
  </si>
  <si>
    <t>I am also depressed after seeing this. Why India people are so blind?</t>
  </si>
  <si>
    <t>4 tarikh ko evm ka rona suru kar dena, modi, aa raha hai, sara ka sara system galat hai, bas aap log sahi ho, court galat hai, election's commission galat hai, computer ka system bhi galat hai, kewal aap hi sahi ho, sari ki sari media galt hai, bas aap hi akele sahi ho , SHRM karo SHRM</t>
  </si>
  <si>
    <t>Aapko sirf Modi ji se takleef hai ravish ji Jo Jeet gya iski baat kariye</t>
  </si>
  <si>
    <t>Yaha to sabhi pappu hi pappu h 😊😊😊😊😊</t>
  </si>
  <si>
    <t>GODI MEDIA ELECTION COMMISSION SAB MODI MEDIA H..BAHUT JALDI INDIA ME SRI LANKA WALA HAAL HONGA..EXIT POLL FIXING POLL HAI..JANTA JAGRUK HAI..CHOKIDAR CHOR HAI JANTA JAGRUK RAHO VOTE CHORI NA HO PAYE..</t>
  </si>
  <si>
    <r>
      <rPr>
        <sz val="11"/>
        <color rgb="FF000000"/>
        <rFont val="Linux Libertine G"/>
      </rPr>
      <t xml:space="preserve">रंडी रोना शूरू हो गया </t>
    </r>
    <r>
      <rPr>
        <sz val="11"/>
        <color rgb="FF000000"/>
        <rFont val="Calibri"/>
      </rPr>
      <t xml:space="preserve">,4 </t>
    </r>
    <r>
      <rPr>
        <sz val="11"/>
        <color rgb="FF000000"/>
        <rFont val="Linux Libertine G"/>
      </rPr>
      <t>जून से पहले ही😂😂😂😂</t>
    </r>
  </si>
  <si>
    <t>😂😂😂😂😂 i here to enjoy RR</t>
  </si>
  <si>
    <t>बरनोल मीडिया काम कुछ करना नही है राहुल गांधी को सही अकड़ा है इसी लिए सभी चैनलों पर एक जैसा एग्जिट पोल दिख रहा है कामचोर लोगो को खटाखट खटाखट सरकार बनाने वाला समय गया अब प्रभु श्री राम जी की कृपा से प्रधानमंत्री बनेंगे</t>
  </si>
  <si>
    <t>Isko dekho kejriwal... Ko gawaar saala... PM bnna h isko 😂</t>
  </si>
  <si>
    <t>Kejriwal Congress ke sath ho gye uspe koi charcha kijiye agar wo bjp mai samil ho jate to aap bolte ed cbi ke Darr se chale gye ravish ji badliye apni soch ko ek tarfa baat karte hai aap</t>
  </si>
  <si>
    <t>Ravish rudan</t>
  </si>
  <si>
    <r>
      <rPr>
        <sz val="11"/>
        <color rgb="FF000000"/>
        <rFont val="Linux Libertine G"/>
      </rPr>
      <t>अब तो उम्र के आखिरी चरण है</t>
    </r>
    <r>
      <rPr>
        <sz val="11"/>
        <color rgb="FF000000"/>
        <rFont val="Calibri"/>
      </rPr>
      <t xml:space="preserve">, </t>
    </r>
    <r>
      <rPr>
        <sz val="11"/>
        <color rgb="FF000000"/>
        <rFont val="Linux Libertine G"/>
      </rPr>
      <t>अब भी कुछ अच्छी बात करो।देश को बर्बाद करने की बात मत करो।।।</t>
    </r>
  </si>
  <si>
    <t>Rubbish Kumar ki lag gayi kya</t>
  </si>
  <si>
    <t>फर्जी पत्रकार</t>
  </si>
  <si>
    <t>Rahul Gandhi jindabad jindabad</t>
  </si>
  <si>
    <r>
      <rPr>
        <sz val="11"/>
        <color rgb="FF000000"/>
        <rFont val="Linux Libertine G"/>
      </rPr>
      <t>मोदी ने अंधभक्तों पे काला जादू कर दिया है</t>
    </r>
    <r>
      <rPr>
        <sz val="11"/>
        <color rgb="FF000000"/>
        <rFont val="Calibri"/>
      </rPr>
      <t xml:space="preserve">.. </t>
    </r>
    <r>
      <rPr>
        <sz val="11"/>
        <color rgb="FF000000"/>
        <rFont val="Linux Libertine G"/>
      </rPr>
      <t>सुद बुध सब खो बैठे है</t>
    </r>
    <r>
      <rPr>
        <sz val="11"/>
        <color rgb="FF000000"/>
        <rFont val="Calibri"/>
      </rPr>
      <t>..😂</t>
    </r>
  </si>
  <si>
    <t>Bata, Aaega to Modi hi 😅</t>
  </si>
  <si>
    <t>Tu Congress ka chaatte raho</t>
  </si>
  <si>
    <t>Koi nhi kyu ghabra rahe hai ek din aur.
Result k baad EVM hack ka video abhi se bana k rakh lo .</t>
  </si>
  <si>
    <t>विपक्ष का दल्ला लेफ्टिस्ट रवीश कुमार😂😂😂😂</t>
  </si>
  <si>
    <t>Stop crying and</t>
  </si>
  <si>
    <r>
      <rPr>
        <sz val="11"/>
        <color rgb="FF000000"/>
        <rFont val="Linux Libertine G"/>
      </rPr>
      <t>अबकी बार सभी विपक्षियों ने मिलकर अग्निवीर योजना</t>
    </r>
    <r>
      <rPr>
        <sz val="11"/>
        <color rgb="FF000000"/>
        <rFont val="Calibri"/>
      </rPr>
      <t xml:space="preserve">, </t>
    </r>
    <r>
      <rPr>
        <sz val="11"/>
        <color rgb="FF000000"/>
        <rFont val="Linux Libertine G"/>
      </rPr>
      <t>बेरोजगारी</t>
    </r>
    <r>
      <rPr>
        <sz val="11"/>
        <color rgb="FF000000"/>
        <rFont val="Calibri"/>
      </rPr>
      <t xml:space="preserve">, </t>
    </r>
    <r>
      <rPr>
        <sz val="11"/>
        <color rgb="FF000000"/>
        <rFont val="Linux Libertine G"/>
      </rPr>
      <t>महंगाई</t>
    </r>
    <r>
      <rPr>
        <sz val="11"/>
        <color rgb="FF000000"/>
        <rFont val="Calibri"/>
      </rPr>
      <t xml:space="preserve">, </t>
    </r>
    <r>
      <rPr>
        <sz val="11"/>
        <color rgb="FF000000"/>
        <rFont val="Linux Libertine G"/>
      </rPr>
      <t>चिकित्सा</t>
    </r>
    <r>
      <rPr>
        <sz val="11"/>
        <color rgb="FF000000"/>
        <rFont val="Calibri"/>
      </rPr>
      <t xml:space="preserve">, </t>
    </r>
    <r>
      <rPr>
        <sz val="11"/>
        <color rgb="FF000000"/>
        <rFont val="Linux Libertine G"/>
      </rPr>
      <t>शिक्षा</t>
    </r>
    <r>
      <rPr>
        <sz val="11"/>
        <color rgb="FF000000"/>
        <rFont val="Calibri"/>
      </rPr>
      <t xml:space="preserve">, </t>
    </r>
    <r>
      <rPr>
        <sz val="11"/>
        <color rgb="FF000000"/>
        <rFont val="Linux Libertine G"/>
      </rPr>
      <t>और न्याय की बात की</t>
    </r>
    <r>
      <rPr>
        <sz val="11"/>
        <color rgb="FF000000"/>
        <rFont val="Calibri"/>
      </rPr>
      <t xml:space="preserve">, </t>
    </r>
    <r>
      <rPr>
        <sz val="11"/>
        <color rgb="FF000000"/>
        <rFont val="Linux Libertine G"/>
      </rPr>
      <t>अगर लोग चाहते हैं कि उनको न्याय मिले तो सत्ता का हस्तानांतरण जरूरी है</t>
    </r>
  </si>
  <si>
    <t>Rubbish</t>
  </si>
  <si>
    <t>Sir. Your Pol exit seems to be correct. God bless you</t>
  </si>
  <si>
    <t>Chlo bechara kal bolega evm hack ho gyi</t>
  </si>
  <si>
    <t>I specially salute to Mr. Ravish Kumar &amp; Mr. Rahul Gandhi to fight against corrupt media &amp; lier government.</t>
  </si>
  <si>
    <t>Aapko takleef kis baat se hai ravish ji ?</t>
  </si>
  <si>
    <t>Congress  allains ko. Three hundred. Twelve seet mielengi</t>
  </si>
  <si>
    <t>Tu to Congress ko sath de rha h n rote rhna 5 saal tk loktantra ki harya ho gyi loktantra ki hatya ho gyi loktantra ki hatya ho gyi .😅😅😅😅😅</t>
  </si>
  <si>
    <t>Khani kato pata nahi par bangal ka exit poll bilkul galat hai... BJP 5 se 6 sit tak mahadud hai.</t>
  </si>
  <si>
    <t>Modi ko ab jana hi padega😂😂😂</t>
  </si>
  <si>
    <t>Exit poll is wrong becos whom so ever I asked they said they need change so they voted to congress</t>
  </si>
  <si>
    <t>Share it as much as possible</t>
  </si>
  <si>
    <t>आप की हिम्मत को सलाम</t>
  </si>
  <si>
    <r>
      <rPr>
        <sz val="11"/>
        <color rgb="FF000000"/>
        <rFont val="Calibri"/>
      </rPr>
      <t xml:space="preserve">Aayega modi hi, jo chahte </t>
    </r>
    <r>
      <rPr>
        <sz val="11"/>
        <color rgb="FF000000"/>
        <rFont val="Linux Libertine G"/>
      </rPr>
      <t xml:space="preserve">है की कांग्रेस जीते उनको ही </t>
    </r>
    <r>
      <rPr>
        <sz val="11"/>
        <color rgb="FF000000"/>
        <rFont val="Calibri"/>
      </rPr>
      <t xml:space="preserve">exit </t>
    </r>
    <r>
      <rPr>
        <sz val="11"/>
        <color rgb="FF000000"/>
        <rFont val="Linux Libertine G"/>
      </rPr>
      <t>पोल फर्जी लग रहा है। डर का महोल सिर्फ वेस्ट बंगाल में है</t>
    </r>
  </si>
  <si>
    <t>जीतेगा इंडिया बैंड गठन जीतेगा</t>
  </si>
  <si>
    <t>Congress aaegi</t>
  </si>
  <si>
    <t>Ravish kumar is one true Anchor</t>
  </si>
  <si>
    <t>I came to this channel for comedy from Ravish,bechara his body language is so nice to see</t>
  </si>
  <si>
    <t>Kuch logo ka name voter list se kat diya gaya hai</t>
  </si>
  <si>
    <t>😂😂😂tum jaise chamcho ke bajese hi pappu asman me udte he kyuki unko koi haqikat nehi batate ki shrhzade nange he😂</t>
  </si>
  <si>
    <t>Ok BHai</t>
  </si>
  <si>
    <t>Unknown man on mission 😅😅😅😅 after 4 june for you</t>
  </si>
  <si>
    <t>True journalism 😊❤</t>
  </si>
  <si>
    <t>पलट गया</t>
  </si>
  <si>
    <t>ek hi daftar se banke aayega to ek jaisa hi hoga na , ab evm bhi usi ke hisab se set hoke aayegi ... gya is baar bhi tata bye bye desh ka gart</t>
  </si>
  <si>
    <t>Rahul gandhi ko lagta hai ki sirf chamcho ke vote se pm ban jaenge 😂</t>
  </si>
  <si>
    <t>डिक्टेटर 😂😂😂😂</t>
  </si>
  <si>
    <t>It is Hitlerite and Goebelsian liarhood and beneath it lying conspiracies of EVM manipulation.</t>
  </si>
  <si>
    <t>Evm should be guarded n check, opposition should be alert ,I even dought election commission</t>
  </si>
  <si>
    <t>Bjp win .. sad.</t>
  </si>
  <si>
    <t>Kal Pappu supporter evm par rona rokenge 😂</t>
  </si>
  <si>
    <t>Machiyour neta bano. Agar politics karna hai. Janta sab samjhti hai.</t>
  </si>
  <si>
    <r>
      <rPr>
        <sz val="11"/>
        <color rgb="FF000000"/>
        <rFont val="Linux Libertine G"/>
      </rPr>
      <t xml:space="preserve">विपक्ष के पास गरीबी हटाने का कोई प्लान नही जिससे सिद्ध कर सके गरीबी बेरोजगारी दूर कर सकते 
पैसे खटाखट खटाखट बांटने से गरीबी बेरोजगारी कभी दूर नहीं हो सकती 
सरकारी नौकरी से बेरोजगारी दूर नहीं हो सकती क्योंकि आबादी </t>
    </r>
    <r>
      <rPr>
        <sz val="11"/>
        <color rgb="FF000000"/>
        <rFont val="Calibri"/>
      </rPr>
      <t xml:space="preserve">144 </t>
    </r>
    <r>
      <rPr>
        <sz val="11"/>
        <color rgb="FF000000"/>
        <rFont val="Linux Libertine G"/>
      </rPr>
      <t xml:space="preserve">करोड़ पार है नौकरी आप </t>
    </r>
    <r>
      <rPr>
        <sz val="11"/>
        <color rgb="FF000000"/>
        <rFont val="Calibri"/>
      </rPr>
      <t xml:space="preserve">4 </t>
    </r>
    <r>
      <rPr>
        <sz val="11"/>
        <color rgb="FF000000"/>
        <rFont val="Linux Libertine G"/>
      </rPr>
      <t>करोड़ को दे सकते</t>
    </r>
  </si>
  <si>
    <t>400 +++</t>
  </si>
  <si>
    <r>
      <rPr>
        <sz val="11"/>
        <color rgb="FF000000"/>
        <rFont val="Linux Libertine G"/>
      </rPr>
      <t>रविश जी सीधी बात है</t>
    </r>
    <r>
      <rPr>
        <sz val="11"/>
        <color rgb="FF000000"/>
        <rFont val="Calibri"/>
      </rPr>
      <t xml:space="preserve">.. </t>
    </r>
    <r>
      <rPr>
        <sz val="11"/>
        <color rgb="FF000000"/>
        <rFont val="Linux Libertine G"/>
      </rPr>
      <t xml:space="preserve">बीजेपी </t>
    </r>
    <r>
      <rPr>
        <sz val="11"/>
        <color rgb="FF000000"/>
        <rFont val="Calibri"/>
      </rPr>
      <t xml:space="preserve">400 </t>
    </r>
    <r>
      <rPr>
        <sz val="11"/>
        <color rgb="FF000000"/>
        <rFont val="Linux Libertine G"/>
      </rPr>
      <t xml:space="preserve">दिखा कर  </t>
    </r>
    <r>
      <rPr>
        <sz val="11"/>
        <color rgb="FF000000"/>
        <rFont val="Calibri"/>
      </rPr>
      <t xml:space="preserve">272 </t>
    </r>
    <r>
      <rPr>
        <sz val="11"/>
        <color rgb="FF000000"/>
        <rFont val="Linux Libertine G"/>
      </rPr>
      <t xml:space="preserve">के आस पास गड़बड़ कर जाएगी ताकि ये लगे की हमारी तो </t>
    </r>
    <r>
      <rPr>
        <sz val="11"/>
        <color rgb="FF000000"/>
        <rFont val="Calibri"/>
      </rPr>
      <t xml:space="preserve">400 </t>
    </r>
    <r>
      <rPr>
        <sz val="11"/>
        <color rgb="FF000000"/>
        <rFont val="Linux Libertine G"/>
      </rPr>
      <t>की उम्मीद थी लेकिन  सरकार ही बना पाए</t>
    </r>
    <r>
      <rPr>
        <sz val="11"/>
        <color rgb="FF000000"/>
        <rFont val="Calibri"/>
      </rPr>
      <t xml:space="preserve">.. </t>
    </r>
    <r>
      <rPr>
        <sz val="11"/>
        <color rgb="FF000000"/>
        <rFont val="Linux Libertine G"/>
      </rPr>
      <t xml:space="preserve">गड़बड़ </t>
    </r>
    <r>
      <rPr>
        <sz val="11"/>
        <color rgb="FF000000"/>
        <rFont val="Calibri"/>
      </rPr>
      <t xml:space="preserve">evm </t>
    </r>
    <r>
      <rPr>
        <sz val="11"/>
        <color rgb="FF000000"/>
        <rFont val="Linux Libertine G"/>
      </rPr>
      <t xml:space="preserve">से होंगी लेकिन </t>
    </r>
    <r>
      <rPr>
        <sz val="11"/>
        <color rgb="FF000000"/>
        <rFont val="Calibri"/>
      </rPr>
      <t xml:space="preserve">272 </t>
    </r>
    <r>
      <rPr>
        <sz val="11"/>
        <color rgb="FF000000"/>
        <rFont val="Linux Libertine G"/>
      </rPr>
      <t>के आस पास तक होंगी</t>
    </r>
    <r>
      <rPr>
        <sz val="11"/>
        <color rgb="FF000000"/>
        <rFont val="Calibri"/>
      </rPr>
      <t xml:space="preserve">... </t>
    </r>
    <r>
      <rPr>
        <sz val="11"/>
        <color rgb="FF000000"/>
        <rFont val="Linux Libertine G"/>
      </rPr>
      <t xml:space="preserve">ज्यादा बढ़ा सपना दिखा के  बहुमत हासिल कर लेगी मनोवयाग्निक तरीके से खेल रही है </t>
    </r>
    <r>
      <rPr>
        <sz val="11"/>
        <color rgb="FF000000"/>
        <rFont val="Calibri"/>
      </rPr>
      <t xml:space="preserve">.. </t>
    </r>
    <r>
      <rPr>
        <sz val="11"/>
        <color rgb="FF000000"/>
        <rFont val="Linux Libertine G"/>
      </rPr>
      <t>चलबाजी खेल रही है बीजेपी</t>
    </r>
  </si>
  <si>
    <t>Aap kabhi bjp ke paksh me bhi bol diya karo</t>
  </si>
  <si>
    <t>My favourite channel</t>
  </si>
  <si>
    <t>Rahul vacation pe ja rha hai. Aap bhi jao.</t>
  </si>
  <si>
    <t>5 saal tk tu abhi aur Rona</t>
  </si>
  <si>
    <t>लगता है तु गू खाकर ही मानेगा रविश 😅🤣😆🤓</t>
  </si>
  <si>
    <t>डर लग रहा है ।</t>
  </si>
  <si>
    <t>200 percent i.n.d.i.a alliance winning,in Nagaland,magayala n Manipur no bjp only Congress and India alliance winning</t>
  </si>
  <si>
    <t>Delhi Me Jab Modi Shapath Lenge to Tumko Jarur Comeent Share Karunga Yahi Wali...😁😁😁</t>
  </si>
  <si>
    <t>Kya ghatia reporting hei... Modi ne majak udaya,  aur tum ko sach laga... viewers beware of this fake reporting</t>
  </si>
  <si>
    <t>4 june tak deklo na itne kyun pareshaan ho rahe ho sirji</t>
  </si>
  <si>
    <t>Tum jaise dogle log ase hi bolte h.....😂😂</t>
  </si>
  <si>
    <t>मोदी जी रॉक राहुल शॉक😂😂😂</t>
  </si>
  <si>
    <t>कांग्रेस पार्टी देश द्रोही पार्टी है अगर जीतेगा तो ये देश का दुर्भाग्य है जो अपनी पार्टी अच्छे से नही चला सकता है ओ देश क्या चलाएगा</t>
  </si>
  <si>
    <t>295.   India.  Ko. 166 nda.   Ya. Plut. Dia  yaaagy. Peche kaardeya.</t>
  </si>
  <si>
    <t>एग्जिट पोल लाइव वीडियो मे दिखा कर करना चाहिए  सीसी टीवी लगा कर एग्जिट पोल करना चाहिए ताकि सारे लोग लाइभ देख सके ।</t>
  </si>
  <si>
    <t>Aap bat sach  bol rehai</t>
  </si>
  <si>
    <t>Yes Bani boliye....Bharat ki janta sikchit ho raha hai. 1lakh, 2lakh sab janta ne....Hoshiar bano emotions....are failed.</t>
  </si>
  <si>
    <t>Kejri Nautanki is a big fool &amp; talks utter bullshit.</t>
  </si>
  <si>
    <t>Aayege to modi ji hi❤😂</t>
  </si>
  <si>
    <t>Pappu😂😂</t>
  </si>
  <si>
    <t>Mumbai East m Sanjay Dina patil Udhhav thakare Gut Shivsena jit rhe h .Agar Sanjay Dina patil Harte h to samajho Kuchh to gadbad hua h..
Qki Maine Ek tarfa lahar dekhi h Mumbai m Sanjay dina patil k liye .
Gowandi , Ghatkopar West,Bhandup,Vikhroli se ek tarfa Vote Maratha, Mushlim,Dalito,UP walo ka 80% Vote Sanjay patil ko gya h..</t>
  </si>
  <si>
    <r>
      <rPr>
        <sz val="11"/>
        <color rgb="FF000000"/>
        <rFont val="Linux Libertine G"/>
      </rPr>
      <t xml:space="preserve">नकली </t>
    </r>
    <r>
      <rPr>
        <sz val="11"/>
        <color rgb="FF000000"/>
        <rFont val="Calibri"/>
      </rPr>
      <t>PM of India!!</t>
    </r>
  </si>
  <si>
    <t>Kuch bhi kar lo modi is confirm</t>
  </si>
  <si>
    <t>AjayKumar</t>
  </si>
  <si>
    <t>Only Modi ji can take Hindustan to prosperity. Idiot Pappu &amp; his party did not provide the poor &amp; down trodden housing , gas , water , electricity ,toilets , bank accounts etc.</t>
  </si>
  <si>
    <t>Arvind kejriwal sahi bol rahe hai</t>
  </si>
  <si>
    <t>Ravish khangress e jitega😂</t>
  </si>
  <si>
    <t>ये उतरे हुए चेहरे 😂😂😂😂😂😂 बता रहे हैं चुनाव क्या होगा</t>
  </si>
  <si>
    <t>LJP Bihar me 5 sheets per lar Rahi or aap tak 6 sheets de diye</t>
  </si>
  <si>
    <t>Rote raho  vai...
Ab ishme kya hi karskye hai...
Chalo rote raho...thoda dukh khatam hoga</t>
  </si>
  <si>
    <r>
      <rPr>
        <sz val="11"/>
        <color rgb="FF000000"/>
        <rFont val="Linux Libertine G"/>
      </rPr>
      <t xml:space="preserve">अगर </t>
    </r>
    <r>
      <rPr>
        <sz val="11"/>
        <color rgb="FF000000"/>
        <rFont val="Calibri"/>
      </rPr>
      <t xml:space="preserve">INDI </t>
    </r>
    <r>
      <rPr>
        <sz val="11"/>
        <color rgb="FF000000"/>
        <rFont val="Linux Libertine G"/>
      </rPr>
      <t xml:space="preserve">गठबंधन </t>
    </r>
    <r>
      <rPr>
        <sz val="11"/>
        <color rgb="FF000000"/>
        <rFont val="Calibri"/>
      </rPr>
      <t xml:space="preserve">Exit Poll </t>
    </r>
    <r>
      <rPr>
        <sz val="11"/>
        <color rgb="FF000000"/>
        <rFont val="Linux Libertine G"/>
      </rPr>
      <t xml:space="preserve">में जीत जाता तो क्या ये गठबंधन ऐसी नौटंकी करता  </t>
    </r>
    <r>
      <rPr>
        <sz val="11"/>
        <color rgb="FF000000"/>
        <rFont val="Calibri"/>
      </rPr>
      <t>???</t>
    </r>
  </si>
  <si>
    <t>खिसयानी बिल्ली खंबा नोचे इन बकलोल चाचा पे ये कहावत सटीक बैठती है</t>
  </si>
  <si>
    <t>Ab tera kya hoga rubbish kumar? 😂😂😂</t>
  </si>
  <si>
    <t>Rahul gandhi hi pm banenge</t>
  </si>
  <si>
    <t>Rahul gandhi pm 😂😂😂😂😂😂😂😂😂😂😂😂😂😂😂😂😂😂😂</t>
  </si>
  <si>
    <t>Aaj tk bilkul gulam h</t>
  </si>
  <si>
    <t>4 June ke bad aap kis topic pe vidio banaoge lagata hai aapaki dukan band hone Wali Hai Jay hind</t>
  </si>
  <si>
    <t>सबसे बड़ा गटर रवीश कुमार</t>
  </si>
  <si>
    <r>
      <rPr>
        <sz val="11"/>
        <color rgb="FF000000"/>
        <rFont val="Linux Libertine G"/>
      </rPr>
      <t xml:space="preserve">रे राहुलगांधी </t>
    </r>
    <r>
      <rPr>
        <sz val="11"/>
        <color rgb="FF000000"/>
        <rFont val="Calibri"/>
      </rPr>
      <t xml:space="preserve">( </t>
    </r>
    <r>
      <rPr>
        <sz val="11"/>
        <color rgb="FF000000"/>
        <rFont val="Linux Libertine G"/>
      </rPr>
      <t>रोगी मीडिया</t>
    </r>
    <r>
      <rPr>
        <sz val="11"/>
        <color rgb="FF000000"/>
        <rFont val="Calibri"/>
      </rPr>
      <t xml:space="preserve">) </t>
    </r>
    <r>
      <rPr>
        <sz val="11"/>
        <color rgb="FF000000"/>
        <rFont val="Linux Libertine G"/>
      </rPr>
      <t>का पोल बता रहा 😂😂😂</t>
    </r>
  </si>
  <si>
    <t>Galat. Haimodi farji.  Keya.      Modi.   Farji.   Wala. Hai 😊</t>
  </si>
  <si>
    <t>Jahan Congress jiti hai vahan EVM theek hai yahan har jaati hai vahan EVM kharab hai Delhi mein EVM theek hai Himachal mein EVM theek hai baki jagahon mein  EVM kharab hai EVM ka Rona ro ro ke sare chutiya kamina aadami</t>
  </si>
  <si>
    <t>Jai shri ran jai bjp 😘🙏🏻🙏🏻🙏🏻</t>
  </si>
  <si>
    <t>Don’t cry😂😂😂</t>
  </si>
  <si>
    <t>Kuch bhi chap rahe modi dar gaya 😁😁</t>
  </si>
  <si>
    <t>Hamara India jitega</t>
  </si>
  <si>
    <t>Rahul ab itliy jayegebkya😂</t>
  </si>
  <si>
    <r>
      <rPr>
        <sz val="11"/>
        <color rgb="FF000000"/>
        <rFont val="Linux Libertine G"/>
      </rPr>
      <t xml:space="preserve">जीत गये तो </t>
    </r>
    <r>
      <rPr>
        <sz val="11"/>
        <color rgb="FF000000"/>
        <rFont val="Calibri"/>
      </rPr>
      <t xml:space="preserve">EVM </t>
    </r>
    <r>
      <rPr>
        <sz val="11"/>
        <color rgb="FF000000"/>
        <rFont val="Linux Libertine G"/>
      </rPr>
      <t>भी ठीक और मीडिया भी</t>
    </r>
    <r>
      <rPr>
        <sz val="11"/>
        <color rgb="FF000000"/>
        <rFont val="Calibri"/>
      </rPr>
      <t>....</t>
    </r>
    <r>
      <rPr>
        <sz val="11"/>
        <color rgb="FF000000"/>
        <rFont val="Linux Libertine G"/>
      </rPr>
      <t>नहीं तो विपक्ष को मोदी मीडिया</t>
    </r>
    <r>
      <rPr>
        <sz val="11"/>
        <color rgb="FF000000"/>
        <rFont val="Calibri"/>
      </rPr>
      <t>...</t>
    </r>
    <r>
      <rPr>
        <sz val="11"/>
        <color rgb="FF000000"/>
        <rFont val="Linux Libertine G"/>
      </rPr>
      <t>इससे ज्यादा विपक्ष के पास कुछ नहीं है</t>
    </r>
  </si>
  <si>
    <t>बीजेपी जिंदाबाद और बिपाक्छ मुर्दाबाद एक को छोड़कर</t>
  </si>
  <si>
    <t>Abhi Congress ke pahle hue kutte 4 June ko harne ke bad kya karegi iske bare mein charcha kar Aaj hi se Tum Jo log Jaise patrakaaron ka Randi Rona shuru ho gaya hai</t>
  </si>
  <si>
    <t>Do din aor intjar karle kangresh ka chamcha</t>
  </si>
  <si>
    <t>If it is possible, then we can use the thumb print</t>
  </si>
  <si>
    <t>Fund 
Are ravish bhai, tumhare rathee ko ye sawal puchna.AAP ISI, soros, china, US aur kinse fund liya hai. Tumhari chal ab hame samaj aayi hai.
Tum kiske ishare par nachate ho ye bhi pata chala. 
Aaj ke baad don't watch ravish and rathee. Let's Unsubscribe All leftist.</t>
  </si>
  <si>
    <t>Namaskar</t>
  </si>
  <si>
    <t>Mussewala ka gana sunta tha Rahul tabhi 295 diya h</t>
  </si>
  <si>
    <t>EVM Ka Rona Suru😂😂</t>
  </si>
  <si>
    <t>Itni comedy toh aaj tak nhi dekhi😂😂
LoL has has ke margaya 😂</t>
  </si>
  <si>
    <t>4 june ko naya video jarur load karna</t>
  </si>
  <si>
    <r>
      <rPr>
        <sz val="11"/>
        <color rgb="FF000000"/>
        <rFont val="Linux Libertine G"/>
      </rPr>
      <t xml:space="preserve">अगर चार जून को नतीजे बीजेपी की फेवर में आते हैं तो रवीश जी कृपया देशहित मैं जनवरी </t>
    </r>
    <r>
      <rPr>
        <sz val="11"/>
        <color rgb="FF000000"/>
        <rFont val="Calibri"/>
      </rPr>
      <t xml:space="preserve">2029 </t>
    </r>
    <r>
      <rPr>
        <sz val="11"/>
        <color rgb="FF000000"/>
        <rFont val="Linux Libertine G"/>
      </rPr>
      <t xml:space="preserve">तक शांत रहें और ज़्यादा अच्छा होगा की कांग्रेस जॉइन कर ले और उसे सुधारने कि कोशिश </t>
    </r>
    <r>
      <rPr>
        <sz val="11"/>
        <color rgb="FF000000"/>
        <rFont val="Calibri"/>
      </rPr>
      <t>karen</t>
    </r>
  </si>
  <si>
    <r>
      <rPr>
        <sz val="11"/>
        <color rgb="FF000000"/>
        <rFont val="Linux Libertine G"/>
      </rPr>
      <t>तुझ जैसा राष्ट्र विरोधी कोई पत्रकार नहीं देखा। कितने पैसे मिले हैं भाई जी। रेबीज के उदाहरण उसके जैसे बिकाऊ राष्ट्र विरोधी वायर और प्रिंट जैसे अखबार</t>
    </r>
    <r>
      <rPr>
        <sz val="11"/>
        <color rgb="FF000000"/>
        <rFont val="Calibri"/>
      </rPr>
      <t xml:space="preserve">, </t>
    </r>
    <r>
      <rPr>
        <sz val="11"/>
        <color rgb="FF000000"/>
        <rFont val="Linux Libertine G"/>
      </rPr>
      <t>चैनल से ही हो सकते हैं। साला दलाल</t>
    </r>
    <r>
      <rPr>
        <sz val="11"/>
        <color rgb="FF000000"/>
        <rFont val="Calibri"/>
      </rPr>
      <t xml:space="preserve">, </t>
    </r>
    <r>
      <rPr>
        <sz val="11"/>
        <color rgb="FF000000"/>
        <rFont val="Linux Libertine G"/>
      </rPr>
      <t>दूसरो को गोदी मीडिया कहता है और खुद पूरा नंगा हो कर दलाली कर कर रहा है। अरे मूर्ख थोड़ा तो पत्रकारिता का धर्म याद रख या फिर कोई पार्टी ही ज्वाइन कर ले। साले पत्रकारिता का नाटक क्यों कर रहा है। तेरी बोखलाहट देख कर आनन्द आ रहा है। तुझे पागल होता देख कर सुकून मिल रहा है। अब तुम जैसे भांडो का समय चला गया रबीश और वापस कभी नहीं आएगा क्योंकि आएगा तो मोदी ही।</t>
    </r>
  </si>
  <si>
    <t>Bhai rabish or kejriwal ne to Kapil Sharma ka comedi show host Kiya hua hai safed jhuth or itni besharmi ke sath bolkar hame khush kar diya😂 aapke chanal par ham apna manoranjan hi karne aate hain, jankari lene nahi. Aapki news bebfa Sanam ke gaane gati hai itni negetive news to Mars par hoti hai</t>
  </si>
  <si>
    <t>Bjp 400par</t>
  </si>
  <si>
    <t>Tera bap jairam ramesh ko notice aaa chuka hai</t>
  </si>
  <si>
    <r>
      <rPr>
        <sz val="11"/>
        <color rgb="FF000000"/>
        <rFont val="Calibri"/>
      </rPr>
      <t xml:space="preserve">Rahul Gandhi be...like  Modi </t>
    </r>
    <r>
      <rPr>
        <sz val="11"/>
        <color rgb="FF000000"/>
        <rFont val="Linux Libertine G"/>
      </rPr>
      <t xml:space="preserve">मीडिया </t>
    </r>
    <r>
      <rPr>
        <sz val="11"/>
        <color rgb="FF000000"/>
        <rFont val="Calibri"/>
      </rPr>
      <t>poll</t>
    </r>
  </si>
  <si>
    <t>4 June ko tumhare pichhwade mein varnan lagega beta ghabrahat</t>
  </si>
  <si>
    <t>Farzi patkar</t>
  </si>
  <si>
    <r>
      <rPr>
        <sz val="11"/>
        <color rgb="FF000000"/>
        <rFont val="Linux Libertine G"/>
      </rPr>
      <t xml:space="preserve">वो </t>
    </r>
    <r>
      <rPr>
        <sz val="11"/>
        <color rgb="FF000000"/>
        <rFont val="Calibri"/>
      </rPr>
      <t xml:space="preserve">evm </t>
    </r>
    <r>
      <rPr>
        <sz val="11"/>
        <color rgb="FF000000"/>
        <rFont val="Linux Libertine G"/>
      </rPr>
      <t xml:space="preserve">चोरी वाली कोई वीडियो डालनी है या सीधा </t>
    </r>
    <r>
      <rPr>
        <sz val="11"/>
        <color rgb="FF000000"/>
        <rFont val="Calibri"/>
      </rPr>
      <t xml:space="preserve">EVM </t>
    </r>
    <r>
      <rPr>
        <sz val="11"/>
        <color rgb="FF000000"/>
        <rFont val="Linux Libertine G"/>
      </rPr>
      <t xml:space="preserve">हैक का ही रोना चालू करना है </t>
    </r>
    <r>
      <rPr>
        <sz val="11"/>
        <color rgb="FF000000"/>
        <rFont val="Calibri"/>
      </rPr>
      <t>?😂😊😂</t>
    </r>
  </si>
  <si>
    <t>Aaenge to Modi ji</t>
  </si>
  <si>
    <t>Abe chutiyi jahilo ab bhi jahil hi raho modi jeet chuka ga..d fatne wali hai tum sabki 😂😂😂 4 June ko milna  doglo 😂😂😂</t>
  </si>
  <si>
    <t>Modi virodh mein itna niche aadami ho gaya hai to purana video dikha kar logon ko bevkuf banaa raha hai</t>
  </si>
  <si>
    <r>
      <rPr>
        <sz val="11"/>
        <color rgb="FF000000"/>
        <rFont val="Calibri"/>
      </rPr>
      <t xml:space="preserve">4 </t>
    </r>
    <r>
      <rPr>
        <sz val="11"/>
        <color rgb="FF000000"/>
        <rFont val="Linux Libertine G"/>
      </rPr>
      <t>जुन के बाद मे ई वी ऐम  पर  रोना  चालू  कर देना  राहुल  मियां है  तब तक  मोदी ही  जीते गा  मीडिया  गलत  हो सकती हैं  पर जनता नहीं</t>
    </r>
  </si>
  <si>
    <t>Beimaani bhajpa karega😮</t>
  </si>
  <si>
    <t>ferzi exit poll</t>
  </si>
  <si>
    <t>Jitega India</t>
  </si>
  <si>
    <r>
      <rPr>
        <sz val="11"/>
        <color rgb="FF000000"/>
        <rFont val="Calibri"/>
      </rPr>
      <t xml:space="preserve">EVM </t>
    </r>
    <r>
      <rPr>
        <sz val="11"/>
        <color rgb="FF000000"/>
        <rFont val="Linux Libertine G"/>
      </rPr>
      <t>का रोना फिर शुरु ।कितने गिरे लोग हो तुम पक्के दलाल</t>
    </r>
  </si>
  <si>
    <t>और कोई कहे न कहे हम तो कह सकते हैं कि भाजपा को चालीस सीट मिलेगी। बहुत से भाजपा सांसदों की जमानत जब्त होगी।</t>
  </si>
  <si>
    <r>
      <rPr>
        <sz val="11"/>
        <color rgb="FF000000"/>
        <rFont val="Calibri"/>
      </rPr>
      <t xml:space="preserve">EVM </t>
    </r>
    <r>
      <rPr>
        <sz val="11"/>
        <color rgb="FF000000"/>
        <rFont val="Linux Libertine G"/>
      </rPr>
      <t>का रोना फिर शुरु ।कितने गिरे लोग हो तुम पक्के दलाल</t>
    </r>
  </si>
  <si>
    <t>sir ji maja bhot aara he tum ko dekha ke bhale he galat kyu na hoexit poll 🤣😂😂🤣🤣</t>
  </si>
  <si>
    <t>कितना फटा पडा़ है चमचो का😂😂😂😂</t>
  </si>
  <si>
    <t>India will win 🤟🤟💪💪</t>
  </si>
  <si>
    <t>Jharkhand me 14 mese 13 NDA ko jit dikha raha hai lekin 9seat me 80% vote INDIA gathabandhan ke pass gye hain</t>
  </si>
  <si>
    <t>Moose wala exit poll survey</t>
  </si>
  <si>
    <t>Kuch nhi hoga abki bar 400par hoga</t>
  </si>
  <si>
    <t>INDIA</t>
  </si>
  <si>
    <t>Boy cott this channel and ravish Kumar</t>
  </si>
  <si>
    <r>
      <rPr>
        <sz val="11"/>
        <color rgb="FF000000"/>
        <rFont val="Linux Libertine G"/>
      </rPr>
      <t xml:space="preserve">इंडिया गठबंधन जीत चुकी है </t>
    </r>
    <r>
      <rPr>
        <sz val="11"/>
        <color rgb="FF000000"/>
        <rFont val="Calibri"/>
      </rPr>
      <t>315❤❤❤❤</t>
    </r>
  </si>
  <si>
    <t>Are 4 June ke harne ke bad Congress ke liye bhi Bata deo kaun se bahana dhundh rahi hai harne bad</t>
  </si>
  <si>
    <r>
      <rPr>
        <sz val="11"/>
        <color rgb="FF000000"/>
        <rFont val="Linux Libertine G"/>
      </rPr>
      <t xml:space="preserve">मैं तो </t>
    </r>
    <r>
      <rPr>
        <sz val="11"/>
        <color rgb="FF000000"/>
        <rFont val="Calibri"/>
      </rPr>
      <t xml:space="preserve">4 </t>
    </r>
    <r>
      <rPr>
        <sz val="11"/>
        <color rgb="FF000000"/>
        <rFont val="Linux Libertine G"/>
      </rPr>
      <t xml:space="preserve">जून का इंतजार कर रहा हूं इस रोंदू की शक्ल देखने के लिए और इसके चमचों का रोना देखने के लिए। सच में बहुत सुकून मिलने वाला है </t>
    </r>
    <r>
      <rPr>
        <sz val="11"/>
        <color rgb="FF000000"/>
        <rFont val="Calibri"/>
      </rPr>
      <t xml:space="preserve">4 </t>
    </r>
    <r>
      <rPr>
        <sz val="11"/>
        <color rgb="FF000000"/>
        <rFont val="Linux Libertine G"/>
      </rPr>
      <t>जून को😂😂</t>
    </r>
  </si>
  <si>
    <t>Rote rahooooo</t>
  </si>
  <si>
    <t>Ohh congress ke Aadmi, kabhi to sach bola kar bhai. Tu China nikal</t>
  </si>
  <si>
    <t>अंधनमाजी अंधमुल्ला मौलाना दल्लाह मिडिया रंडिविस खान ☪️🐖🐷🤣😀😁 भाजपा से फटती है</t>
  </si>
  <si>
    <t>Godi media go bach</t>
  </si>
  <si>
    <t>Ravish tum yar itne bewquf ho gaye ho</t>
  </si>
  <si>
    <t>Agar bjp Jeet jati hai to 100% hack hua hoga, aur incase congress Jeet Jaye , to fir evm hack ho hi nahi  sakta. Rabbisuddin kumar</t>
  </si>
  <si>
    <t>Sirf ravish Kumar ko Bharat ka imandar patrakaar samajhte Hain</t>
  </si>
  <si>
    <t>कॉमेंट पढ़ के हसी आ रही है अरे रवीश जी कल तो रिजल्ट आएगा ही देख लेंगे और क्या इतना टाइम मेरे पास तो तो नही है की किसी भी चैनल पे जा के इतना बकवास देखे😂😂😂😂😂😂😂😂😂😂😂😂😂😊</t>
  </si>
  <si>
    <r>
      <rPr>
        <sz val="11"/>
        <color rgb="FF000000"/>
        <rFont val="Linux Libertine G"/>
      </rPr>
      <t xml:space="preserve">इंडिया गठबंधन जीत चुकी है </t>
    </r>
    <r>
      <rPr>
        <sz val="11"/>
        <color rgb="FF000000"/>
        <rFont val="Calibri"/>
      </rPr>
      <t>315🎉🎉🎉🎉</t>
    </r>
  </si>
  <si>
    <t>Ravish ka news nahi wuska expression dekhane aatahu 😂😂</t>
  </si>
  <si>
    <t>jai ho ravisuddin bhai ki apse bda koi chaploss ptrakar nhi haai.</t>
  </si>
  <si>
    <t>Ye congress ka jamaibabu hai</t>
  </si>
  <si>
    <r>
      <rPr>
        <sz val="11"/>
        <color rgb="FF000000"/>
        <rFont val="Linux Libertine G"/>
      </rPr>
      <t xml:space="preserve">बड़ी मजे दार बात है कि राहुल जी को अभी तक यह नहीं मालूम कि मोदी जी ने तीनो सैनाओँ के कमान्डर इन चीफ पर एक सुप्रिम कमान्डर होगा जो पी एम </t>
    </r>
    <r>
      <rPr>
        <sz val="11"/>
        <color rgb="FF000000"/>
        <rFont val="Calibri"/>
      </rPr>
      <t xml:space="preserve">, </t>
    </r>
    <r>
      <rPr>
        <sz val="11"/>
        <color rgb="FF000000"/>
        <rFont val="Linux Libertine G"/>
      </rPr>
      <t xml:space="preserve">प्रधान मन्त्री के अँडर होगा </t>
    </r>
    <r>
      <rPr>
        <sz val="11"/>
        <color rgb="FF000000"/>
        <rFont val="Calibri"/>
      </rPr>
      <t>---</t>
    </r>
  </si>
  <si>
    <t>Bengal me BJP only 8/11</t>
  </si>
  <si>
    <t>😂😂😂😂 this election results will be badly hit to ravish Kumar</t>
  </si>
  <si>
    <t>India gathaban Bhari hai sir</t>
  </si>
  <si>
    <t>ji mera bhi vote nhi aya</t>
  </si>
  <si>
    <t>Wah re</t>
  </si>
  <si>
    <t>Kute ka ravis virus</t>
  </si>
  <si>
    <t>*Ye dukh kahe ko khatam nhi ho rha re Baba 🤣🤣😆*</t>
  </si>
  <si>
    <t>Aap gret hai sir</t>
  </si>
  <si>
    <t>Anki bar 400 par 🚩🚩</t>
  </si>
  <si>
    <r>
      <rPr>
        <sz val="11"/>
        <color rgb="FF000000"/>
        <rFont val="Linux Libertine G"/>
      </rPr>
      <t xml:space="preserve">जब तक मशीन रहेगी जब तक बीजेपी की सरकार रहेगी मोदी जी अगर </t>
    </r>
    <r>
      <rPr>
        <sz val="11"/>
        <color rgb="FF000000"/>
        <rFont val="Calibri"/>
      </rPr>
      <t xml:space="preserve">500 </t>
    </r>
    <r>
      <rPr>
        <sz val="11"/>
        <color rgb="FF000000"/>
        <rFont val="Linux Libertine G"/>
      </rPr>
      <t xml:space="preserve">कह देते तो </t>
    </r>
    <r>
      <rPr>
        <sz val="11"/>
        <color rgb="FF000000"/>
        <rFont val="Calibri"/>
      </rPr>
      <t xml:space="preserve">500 </t>
    </r>
    <r>
      <rPr>
        <sz val="11"/>
        <color rgb="FF000000"/>
        <rFont val="Linux Libertine G"/>
      </rPr>
      <t>ही निकल जाती</t>
    </r>
  </si>
  <si>
    <t>1 June ko manaya hai aur 4 June ko bhi manayenge 🥳</t>
  </si>
  <si>
    <r>
      <rPr>
        <sz val="11"/>
        <color rgb="FF000000"/>
        <rFont val="Linux Libertine G"/>
      </rPr>
      <t>राहुल बैंकाक कब जा रहा है</t>
    </r>
    <r>
      <rPr>
        <sz val="11"/>
        <color rgb="FF000000"/>
        <rFont val="Calibri"/>
      </rPr>
      <t xml:space="preserve">, </t>
    </r>
    <r>
      <rPr>
        <sz val="11"/>
        <color rgb="FF000000"/>
        <rFont val="Linux Libertine G"/>
      </rPr>
      <t xml:space="preserve">शायद </t>
    </r>
    <r>
      <rPr>
        <sz val="11"/>
        <color rgb="FF000000"/>
        <rFont val="Calibri"/>
      </rPr>
      <t xml:space="preserve">4 </t>
    </r>
    <r>
      <rPr>
        <sz val="11"/>
        <color rgb="FF000000"/>
        <rFont val="Linux Libertine G"/>
      </rPr>
      <t>को। रेबीज कुमार तुम कैमरा ले कर साथ जाना और वहां से वीडियो बनाना</t>
    </r>
    <r>
      <rPr>
        <sz val="11"/>
        <color rgb="FF000000"/>
        <rFont val="Calibri"/>
      </rPr>
      <t xml:space="preserve">, </t>
    </r>
    <r>
      <rPr>
        <sz val="11"/>
        <color rgb="FF000000"/>
        <rFont val="Linux Libertine G"/>
      </rPr>
      <t>तुम्हारे प्रशंसक खुश हो जाएंगे।</t>
    </r>
  </si>
  <si>
    <t>Tumhara dukh😂 Haye 😅😂</t>
  </si>
  <si>
    <r>
      <rPr>
        <sz val="11"/>
        <color rgb="FF000000"/>
        <rFont val="Linux Libertine G"/>
      </rPr>
      <t xml:space="preserve">रवीश जी आपने बर्नोल खरीद लिया क्या </t>
    </r>
    <r>
      <rPr>
        <sz val="11"/>
        <color rgb="FF000000"/>
        <rFont val="Calibri"/>
      </rPr>
      <t xml:space="preserve">? </t>
    </r>
    <r>
      <rPr>
        <sz val="11"/>
        <color rgb="FF000000"/>
        <rFont val="Linux Libertine G"/>
      </rPr>
      <t>नहीं तो खरीद लो 😅😅😅
आपको जो दुख हो रहा उससे मुझे सहानुभूति है क्योंकि आप कांग्रेस की चाट रहे कांग्रेस आपको भाव नहीं दे रही है 😅😅</t>
    </r>
  </si>
  <si>
    <t>Next PM Rahul Gandhi ❤</t>
  </si>
  <si>
    <r>
      <rPr>
        <sz val="11"/>
        <color rgb="FF000000"/>
        <rFont val="Linux Libertine G"/>
      </rPr>
      <t>अरे बेवकुफ पत्रुकार</t>
    </r>
    <r>
      <rPr>
        <sz val="11"/>
        <color rgb="FF000000"/>
        <rFont val="Calibri"/>
      </rPr>
      <t>,</t>
    </r>
    <r>
      <rPr>
        <sz val="11"/>
        <color rgb="FF000000"/>
        <rFont val="Linux Libertine G"/>
      </rPr>
      <t>जनता का मोदि पर बिश्वास है</t>
    </r>
    <r>
      <rPr>
        <sz val="11"/>
        <color rgb="FF000000"/>
        <rFont val="Calibri"/>
      </rPr>
      <t>,</t>
    </r>
    <r>
      <rPr>
        <sz val="11"/>
        <color rgb="FF000000"/>
        <rFont val="Linux Libertine G"/>
      </rPr>
      <t>तुम्हारे जैसे चोरों पर नहि समझा</t>
    </r>
  </si>
  <si>
    <t>Good 🎉</t>
  </si>
  <si>
    <t>Jai shree ram ❤</t>
  </si>
  <si>
    <t>Meltdown ahahaha🥳</t>
  </si>
  <si>
    <t>Gadaha chumav ka result ek hai to exit poll ek hi hoga gadaha kahi ka</t>
  </si>
  <si>
    <t>जहां से हार रही है वहा भी बीजेपी को जीतता दिखा रही है मै जहां से हु वहा से इंडिया गठबंधन भारी मतों से जीत दर्ज करने वाली है लेकिन गोदी मीडिया गलत पोल दिखा रही है अब तो भरोसा नहीं है</t>
  </si>
  <si>
    <t>Ravish kumar, Rastra drohi hai</t>
  </si>
  <si>
    <t>Exit polls are right.... unfortunately 😊</t>
  </si>
  <si>
    <t>Modi lakh buta chahe to kaya hota hai, wohi hoga jo Khoda manjure hoga, Rabishji aap mila leejiye, Modi ka hor koshis fell hoga.</t>
  </si>
  <si>
    <t>Tera bhindi rona kb band hoga be 4 june ko tera gaaon fatt ke darwaja ho jayega😅😅😅😅😅</t>
  </si>
  <si>
    <t>Sir aap ro q rhe hai 😅😅😅</t>
  </si>
  <si>
    <t>Tu kabhi bhi bjp ka burai karna nahi chodega ye hame pata hi 😅</t>
  </si>
  <si>
    <r>
      <rPr>
        <sz val="11"/>
        <color rgb="FF000000"/>
        <rFont val="Linux Libertine G"/>
      </rPr>
      <t xml:space="preserve">गोदी मिडिया की सारे </t>
    </r>
    <r>
      <rPr>
        <sz val="11"/>
        <color rgb="FF000000"/>
        <rFont val="Calibri"/>
      </rPr>
      <t xml:space="preserve">exit poll </t>
    </r>
    <r>
      <rPr>
        <sz val="11"/>
        <color rgb="FF000000"/>
        <rFont val="Linux Libertine G"/>
      </rPr>
      <t>गलत है इसलिए इसबार इंडिया गठबंधन की सरकार बन रही हैं ❤</t>
    </r>
  </si>
  <si>
    <r>
      <rPr>
        <sz val="11"/>
        <color rgb="FF000000"/>
        <rFont val="Linux Libertine G"/>
      </rPr>
      <t xml:space="preserve">राजस्थान में </t>
    </r>
    <r>
      <rPr>
        <sz val="11"/>
        <color rgb="FF000000"/>
        <rFont val="Calibri"/>
      </rPr>
      <t xml:space="preserve">2014 </t>
    </r>
    <r>
      <rPr>
        <sz val="11"/>
        <color rgb="FF000000"/>
        <rFont val="Linux Libertine G"/>
      </rPr>
      <t xml:space="preserve">में </t>
    </r>
    <r>
      <rPr>
        <sz val="11"/>
        <color rgb="FF000000"/>
        <rFont val="Calibri"/>
      </rPr>
      <t xml:space="preserve">25 </t>
    </r>
    <r>
      <rPr>
        <sz val="11"/>
        <color rgb="FF000000"/>
        <rFont val="Linux Libertine G"/>
      </rPr>
      <t xml:space="preserve">में </t>
    </r>
    <r>
      <rPr>
        <sz val="11"/>
        <color rgb="FF000000"/>
        <rFont val="Calibri"/>
      </rPr>
      <t xml:space="preserve">25 </t>
    </r>
    <r>
      <rPr>
        <sz val="11"/>
        <color rgb="FF000000"/>
        <rFont val="Linux Libertine G"/>
      </rPr>
      <t>सीट मिली थी। भूल गया।</t>
    </r>
  </si>
  <si>
    <r>
      <rPr>
        <sz val="11"/>
        <color rgb="FF000000"/>
        <rFont val="Linux Libertine G"/>
      </rPr>
      <t>रबीश</t>
    </r>
    <r>
      <rPr>
        <sz val="11"/>
        <color rgb="FF000000"/>
        <rFont val="Calibri"/>
      </rPr>
      <t xml:space="preserve">, </t>
    </r>
    <r>
      <rPr>
        <sz val="11"/>
        <color rgb="FF000000"/>
        <rFont val="Linux Libertine G"/>
      </rPr>
      <t>तुम भिंडी ठगबंधन क्यों नहीं ज्वॉइन कर लेते। लगता है बहुत बड़ा झटका लगा है तुम्हारे दिमाग पर। जल्दी से हॉस्पिटल में भर्ती हो जाओ</t>
    </r>
    <r>
      <rPr>
        <sz val="11"/>
        <color rgb="FF000000"/>
        <rFont val="Calibri"/>
      </rPr>
      <t xml:space="preserve">, </t>
    </r>
    <r>
      <rPr>
        <sz val="11"/>
        <color rgb="FF000000"/>
        <rFont val="Linux Libertine G"/>
      </rPr>
      <t>वरना फिर तुम्हारा इलाज संभव नहीं होगा। तुम तो एग्जिट पोल से ही पगला गए हो। जब असली परिणाम इससे भी अच्छा देखेगा तो पूरा पागल हो जाओगे। तुम्हारे सारे दर्शकों को भी सुझाव है की अभी से इलाज चालू कर दे</t>
    </r>
    <r>
      <rPr>
        <sz val="11"/>
        <color rgb="FF000000"/>
        <rFont val="Calibri"/>
      </rPr>
      <t xml:space="preserve">, </t>
    </r>
    <r>
      <rPr>
        <sz val="11"/>
        <color rgb="FF000000"/>
        <rFont val="Linux Libertine G"/>
      </rPr>
      <t>नहीं तो पागल होने की पूरी संभावना है और गर्मी भी ज्यादा है</t>
    </r>
    <r>
      <rPr>
        <sz val="11"/>
        <color rgb="FF000000"/>
        <rFont val="Calibri"/>
      </rPr>
      <t xml:space="preserve">, </t>
    </r>
    <r>
      <rPr>
        <sz val="11"/>
        <color rgb="FF000000"/>
        <rFont val="Linux Libertine G"/>
      </rPr>
      <t>इसलिए सावधान।</t>
    </r>
  </si>
  <si>
    <t>#pappu media</t>
  </si>
  <si>
    <t>Rabish kumar ki ander hi ander G***d jal rhi h exit poll se😂😂😂</t>
  </si>
  <si>
    <t>Kejriwal gadha hau</t>
  </si>
  <si>
    <r>
      <rPr>
        <sz val="11"/>
        <color rgb="FF000000"/>
        <rFont val="Calibri"/>
      </rPr>
      <t xml:space="preserve">Exit poll </t>
    </r>
    <r>
      <rPr>
        <sz val="11"/>
        <color rgb="FF000000"/>
        <rFont val="Linux Libertine G"/>
      </rPr>
      <t>बिल्कुल प्रायोजित</t>
    </r>
    <r>
      <rPr>
        <sz val="11"/>
        <color rgb="FF000000"/>
        <rFont val="Calibri"/>
      </rPr>
      <t>,</t>
    </r>
    <r>
      <rPr>
        <sz val="11"/>
        <color rgb="FF000000"/>
        <rFont val="Linux Libertine G"/>
      </rPr>
      <t>चुनाव आयोग की भूमिका पर भी प्रश्न चिन्ह है।</t>
    </r>
  </si>
  <si>
    <t>Ravish  hmesa aktrfa bolta hai to mai kaise ise good ptrkar manu</t>
  </si>
  <si>
    <t>ravish ki fat 64 ho gai</t>
  </si>
  <si>
    <t>Aaayega to modi hi......</t>
  </si>
  <si>
    <t>They are playing psychological pressure game on the opposition parties!!!</t>
  </si>
  <si>
    <t>Ravish ji kal tak dekh lo tum bhi kya yad karoge bjp AA rhe hain</t>
  </si>
  <si>
    <t>Arey bafoon jayram ramesh ,Telangana assembly exit poll u people accepted</t>
  </si>
  <si>
    <t>Modi aa gaya ❤❤❤😂😂😂</t>
  </si>
  <si>
    <t>Moy moy Moy moy</t>
  </si>
  <si>
    <t>Mai apaki video bas camedy ke dekh raha hun 😅😅</t>
  </si>
  <si>
    <t>रबिशकुमार जैसा पत्रकार देश को बर्वाद करदेगा</t>
  </si>
  <si>
    <r>
      <rPr>
        <sz val="11"/>
        <color rgb="FF000000"/>
        <rFont val="Linux Libertine G"/>
      </rPr>
      <t>नाले वाले चाचा बी जे पी वापस आई तो तुम्हारा क्या होगा</t>
    </r>
    <r>
      <rPr>
        <sz val="11"/>
        <color rgb="FF000000"/>
        <rFont val="Calibri"/>
      </rPr>
      <t xml:space="preserve">. </t>
    </r>
    <r>
      <rPr>
        <sz val="11"/>
        <color rgb="FF000000"/>
        <rFont val="Linux Libertine G"/>
      </rPr>
      <t>लगता है इस बार तुम्हारे काम डल जायेंगे 🤣</t>
    </r>
  </si>
  <si>
    <t>Abhi se gand jalna chalu.. 4 june ki tayari krle kya kya bolke royega</t>
  </si>
  <si>
    <t>Right 👍👍</t>
  </si>
  <si>
    <t>Kal ka wait kr le ...teri bahut yaad aayega sale farzi patrakar 😂😂😂😂😂</t>
  </si>
  <si>
    <t>Jyada tar logo ne gathbandhan ko vote diye hai❤ agar evm bdla gya to hi modi jitege</t>
  </si>
  <si>
    <t>इंडिया गठबंधन❤</t>
  </si>
  <si>
    <t>Ravishji ... election end. Now BJP is coming to power..</t>
  </si>
  <si>
    <t>Ravish ji is bar humko kam ummid hai yah kahin na kahin setting hai tabhi to godi media Shiv prachar karva diye setting karne mein aaram hoga nahin to Modi ji ko 200 se 220 seat jyada aane wala nahin hai aap Ravi ji dekhiae kisi sarve mein India gathbandhan ko 200 se jyada Aakar nahin diya gaya hai is bar sare Desh mein BJP ke samne Aakar virodh Kiya fir bhi BJP 300 se 400 seat laane ja raha hai BJP ka maksad hai logon ka Dhyan 400 per rakhen aur 272 ka aankada Parker Vani mein hai Modi bhakt bolenge Modi ji bole the 300 se 4 00 Magar kya kijiega 272 se 290 Tak rakhenge agar sahi se ginti hua Modi ji is bar ja rahe hain</t>
  </si>
  <si>
    <t>Namo😂😂😂😂</t>
  </si>
  <si>
    <t>Sir jiska press Index rank 161 ho o kya jante
Ye sab juut pole hai Modi ka naam kitabudin 😅</t>
  </si>
  <si>
    <t>Just saw a bunch of GODI youtubers, now wasting some more time on PIDDI youtuber like you. Jeete koi, beta paisa toh tumhi log kamaoge. Kuch ruling party se toh kuch opposition se! Aur public fir agle 5 saal katega C! Chahe jo jeete!</t>
  </si>
  <si>
    <t>Ye evm ghotala karna ka fanda  hai</t>
  </si>
  <si>
    <t>Wampanti patrakar ravish Kumar badamash hain</t>
  </si>
  <si>
    <t>Kachra ravish</t>
  </si>
  <si>
    <t>Modi is coming again by winning 400 seats.  It is time to Congress mukat Bharat.</t>
  </si>
  <si>
    <r>
      <rPr>
        <sz val="11"/>
        <color rgb="FF000000"/>
        <rFont val="Linux Libertine G"/>
      </rPr>
      <t>चार जून को मुह मत दिखाव</t>
    </r>
    <r>
      <rPr>
        <sz val="11"/>
        <color rgb="FF000000"/>
        <rFont val="Calibri"/>
      </rPr>
      <t>.</t>
    </r>
    <r>
      <rPr>
        <sz val="11"/>
        <color rgb="FF000000"/>
        <rFont val="Linux Libertine G"/>
      </rPr>
      <t>अगर इंडी गटबंधन  हार गया</t>
    </r>
    <r>
      <rPr>
        <sz val="11"/>
        <color rgb="FF000000"/>
        <rFont val="Calibri"/>
      </rPr>
      <t>.</t>
    </r>
  </si>
  <si>
    <t>😀😀😀 रोना छोड़ो और मान फिर एक बार मोदी सरकार 😅</t>
  </si>
  <si>
    <r>
      <rPr>
        <sz val="11"/>
        <color rgb="FF000000"/>
        <rFont val="Linux Libertine G"/>
      </rPr>
      <t xml:space="preserve">क्या </t>
    </r>
    <r>
      <rPr>
        <sz val="11"/>
        <color rgb="FF000000"/>
        <rFont val="Calibri"/>
      </rPr>
      <t>4</t>
    </r>
    <r>
      <rPr>
        <sz val="11"/>
        <color rgb="FF000000"/>
        <rFont val="Linux Libertine G"/>
      </rPr>
      <t>तारीख़ के बाद श्री राहुल गाँधी एक बड़े जन आंदोलन के लिए तैयार हैं</t>
    </r>
    <r>
      <rPr>
        <sz val="11"/>
        <color rgb="FF000000"/>
        <rFont val="Calibri"/>
      </rPr>
      <t xml:space="preserve">?
</t>
    </r>
    <r>
      <rPr>
        <sz val="11"/>
        <color rgb="FF000000"/>
        <rFont val="Linux Libertine G"/>
      </rPr>
      <t>अगर नहीं तो तैयारी बना लें</t>
    </r>
  </si>
  <si>
    <t>ये मनोवैज्ञानिक प्रभाव डालना चाहते है जनता पर</t>
  </si>
  <si>
    <t>Jab tak aise log india me honge...tab tak  modi aata hi rahega😂😂😂🎉🎉🎉🎉</t>
  </si>
  <si>
    <t>Exit poll ka result dekh ke ravish kumar ji ka chehera utara hua hai bechara...</t>
  </si>
  <si>
    <t>Good job sir 👍👍</t>
  </si>
  <si>
    <t>Ye Excite pole Kiya hua final he pure media me  sahi baat bol Diya chalu karo  margin 10 se 15 seat ka har koi rakhega 👍</t>
  </si>
  <si>
    <t>I am a bjp supporter from TN.
I visit this channel only to listen Ravish sir's Hindi. What a flow he has.
I am a big fan of him.</t>
  </si>
  <si>
    <t>Raja or Mahamanav kansh Come back And Ravish go in jail</t>
  </si>
  <si>
    <t>Ye kahna chahta he?😂😂😂😂</t>
  </si>
  <si>
    <t>Godi media ❌  roti (crying media) ✅</t>
  </si>
  <si>
    <t>Mai to maza lene aaya hu</t>
  </si>
  <si>
    <t>Pupu ka pm banane ka sapna kabi pura nhi hogha</t>
  </si>
  <si>
    <t>Rubbishdeen ko exit pole hazam nahin ho raha hai,😂😂😂😂😂😂😂😂😂😂😂😂</t>
  </si>
  <si>
    <t>यह बन्दा देश बिरोधि के लाइक मे जि रहा है</t>
  </si>
  <si>
    <t>Mujhe to ap hi Congress media lag rhe kitna mal milta h bhai</t>
  </si>
  <si>
    <t>पप्पू 😜</t>
  </si>
  <si>
    <t>Modi jindabad ❤️🚩</t>
  </si>
  <si>
    <t>India gathbandhan ke logon se hamara vinamra nivedan hai ki vah EVM ki hifajat Karen aakhri vote gine jaane Tak counting vote per hi Khade rahte</t>
  </si>
  <si>
    <t>Tmc in our West Bengal 27 confirm</t>
  </si>
  <si>
    <t>Papu</t>
  </si>
  <si>
    <t>modi is coming cry baby🎉🎉🎉</t>
  </si>
  <si>
    <t>Evm h to sab Mumkin h fir bhi ummid krte h ki bjp desh se bahar nikal jaye</t>
  </si>
  <si>
    <t>गुड वर्क न्यूज चैनल</t>
  </si>
  <si>
    <t>Super Mario ❤❤❤❤❤</t>
  </si>
  <si>
    <r>
      <rPr>
        <sz val="11"/>
        <color rgb="FF000000"/>
        <rFont val="Calibri"/>
      </rPr>
      <t xml:space="preserve">180 </t>
    </r>
    <r>
      <rPr>
        <sz val="11"/>
        <color rgb="FF000000"/>
        <rFont val="Linux Libertine G"/>
      </rPr>
      <t xml:space="preserve">में </t>
    </r>
    <r>
      <rPr>
        <sz val="11"/>
        <color rgb="FF000000"/>
        <rFont val="Calibri"/>
      </rPr>
      <t xml:space="preserve">159th </t>
    </r>
    <r>
      <rPr>
        <sz val="11"/>
        <color rgb="FF000000"/>
        <rFont val="Linux Libertine G"/>
      </rPr>
      <t xml:space="preserve">रैंक वाला मीडिया का </t>
    </r>
    <r>
      <rPr>
        <sz val="11"/>
        <color rgb="FF000000"/>
        <rFont val="Calibri"/>
      </rPr>
      <t>exit poll 🤣🤣</t>
    </r>
  </si>
  <si>
    <r>
      <rPr>
        <sz val="11"/>
        <color rgb="FF000000"/>
        <rFont val="Linux Libertine G"/>
      </rPr>
      <t>हारने वाले नतीजे आने से फट गई क्या</t>
    </r>
    <r>
      <rPr>
        <sz val="11"/>
        <color rgb="FF000000"/>
        <rFont val="Calibri"/>
      </rPr>
      <t>?</t>
    </r>
  </si>
  <si>
    <t>Beta 4 June ko sab saaf ho jayega</t>
  </si>
  <si>
    <t>Aam aadmi party jindabad jindabad jindabad jindabad jindabad jindabad jindabad jindabad jindabad 💕💕💕💕💕💕💕💕💕💕💕💕💕💕💕💕💕💕💕💕💕💕💕💕</t>
  </si>
  <si>
    <t>Ravish kumar sir jindabad jindabad jindabad jindabad jindabad jindabad jindabad jindabad ❤❤❤❤❤❤❤❤❤❤❤❤❤❤❤❤❤❤❤❤❤❤</t>
  </si>
  <si>
    <t>रोना चालु</t>
  </si>
  <si>
    <t>रबिस अौर केजरि एक हि जैसा</t>
  </si>
  <si>
    <t>Tum ko to bahut dukh ho raha hoga</t>
  </si>
  <si>
    <t>Exit poll pharji hai</t>
  </si>
  <si>
    <r>
      <rPr>
        <sz val="11"/>
        <color rgb="FF000000"/>
        <rFont val="Linux Libertine G"/>
      </rPr>
      <t>हरियाॖणा मे कोई भी</t>
    </r>
    <r>
      <rPr>
        <sz val="11"/>
        <color rgb="FF000000"/>
        <rFont val="Calibri"/>
      </rPr>
      <t xml:space="preserve">BjP </t>
    </r>
    <r>
      <rPr>
        <sz val="11"/>
        <color rgb="FF000000"/>
        <rFont val="Linux Libertine G"/>
      </rPr>
      <t xml:space="preserve">नही चहाता बस </t>
    </r>
    <r>
      <rPr>
        <sz val="11"/>
        <color rgb="FF000000"/>
        <rFont val="Calibri"/>
      </rPr>
      <t>NDA</t>
    </r>
    <r>
      <rPr>
        <sz val="11"/>
        <color rgb="FF000000"/>
        <rFont val="Linux Libertine G"/>
      </rPr>
      <t>ही जीतेगा❤</t>
    </r>
  </si>
  <si>
    <t>If this is Fraud exit poll, it mean - BJP is telling that they want manipulate EVM and Telling people to be ready for it.</t>
  </si>
  <si>
    <t>Boycott bjp or godi media murdabad murdabad murdabad murdabad murdabad murdabad 🔥🔥🔥🔥🔥🔥🔥🔥🔥🔥🔥🔥🔥🔥🔥🔥🔥🔥🔥</t>
  </si>
  <si>
    <t>बीजेपी देश के लिए केसंर है जयभिम नमो बुधाय जयकांशीराम जयसबिंधान सर</t>
  </si>
  <si>
    <t>Itni jelesy aurate me bhi nahi hota😂😂😂</t>
  </si>
  <si>
    <t>Selot hai  rvis ji ko</t>
  </si>
  <si>
    <t>Bhai result aayega sab ko pata chal jaayega, Aur agar HAAR JAAOO TOH EVM KA BAHANA HAI HI 😅</t>
  </si>
  <si>
    <t>Rabish ji aap to godi media se v upar hai..godi media to opposition ke liye v kuch bolta hai but aap to wo v nhi kar rhe hai</t>
  </si>
  <si>
    <t>Evm choroki pol kholni chahiye godi midiya ko ben karna chahiye godi midiya murdabad evm choro ka satyanash Ho</t>
  </si>
  <si>
    <r>
      <rPr>
        <sz val="11"/>
        <color rgb="FF000000"/>
        <rFont val="Calibri"/>
      </rPr>
      <t xml:space="preserve">Tum </t>
    </r>
    <r>
      <rPr>
        <sz val="11"/>
        <color rgb="FF000000"/>
        <rFont val="Linux Libertine G"/>
      </rPr>
      <t xml:space="preserve">गू </t>
    </r>
    <r>
      <rPr>
        <sz val="11"/>
        <color rgb="FF000000"/>
        <rFont val="Calibri"/>
      </rPr>
      <t>khake hi manoge</t>
    </r>
  </si>
  <si>
    <t>Godi midia or exit pol 😂😂 dono hi  c.......r h</t>
  </si>
  <si>
    <t>Sabe ke sab bhadwe</t>
  </si>
  <si>
    <t>जब इतना सही है तो सुप्रीम कोर्ट में जाओ</t>
  </si>
  <si>
    <r>
      <rPr>
        <sz val="11"/>
        <color rgb="FF000000"/>
        <rFont val="Linux Libertine G"/>
      </rPr>
      <t>मानसिक दबाव</t>
    </r>
    <r>
      <rPr>
        <sz val="11"/>
        <color rgb="FF000000"/>
        <rFont val="Calibri"/>
      </rPr>
      <t>..</t>
    </r>
    <r>
      <rPr>
        <sz val="11"/>
        <color rgb="FF000000"/>
        <rFont val="Linux Libertine G"/>
      </rPr>
      <t>ताकी ईव्हिएम में गडबडी करने पर भी सामान्य जनता कोई सवाल ना उठा पाए</t>
    </r>
    <r>
      <rPr>
        <sz val="11"/>
        <color rgb="FF000000"/>
        <rFont val="Calibri"/>
      </rPr>
      <t xml:space="preserve">..??  </t>
    </r>
    <r>
      <rPr>
        <sz val="11"/>
        <color rgb="FF000000"/>
        <rFont val="Linux Libertine G"/>
      </rPr>
      <t>शोर इतना मचाओ की कोई भी काम की बात ना करे</t>
    </r>
    <r>
      <rPr>
        <sz val="11"/>
        <color rgb="FF000000"/>
        <rFont val="Calibri"/>
      </rPr>
      <t>..</t>
    </r>
  </si>
  <si>
    <t>Ronaa shuru kr do 😅😅😅😅😅😅😅😅😅😅😅😅😅😅😅😅😅😅😅 Ravish babuu..... result se phale randi Ronaa shuru kr de abhii se</t>
  </si>
  <si>
    <t>You wait till tomorrow means 4th june...</t>
  </si>
  <si>
    <r>
      <rPr>
        <sz val="11"/>
        <color rgb="FF000000"/>
        <rFont val="Calibri"/>
      </rPr>
      <t xml:space="preserve">2014,2019 </t>
    </r>
    <r>
      <rPr>
        <sz val="11"/>
        <color rgb="FF000000"/>
        <rFont val="Linux Libertine G"/>
      </rPr>
      <t>की अपेक्षा इस बार गठबंधन की लहर बहुत ज्यादा है😊 जीतेगा गठबंधन ही</t>
    </r>
  </si>
  <si>
    <t>295 india</t>
  </si>
  <si>
    <r>
      <rPr>
        <sz val="11"/>
        <color rgb="FF000000"/>
        <rFont val="Linux Libertine G"/>
      </rPr>
      <t>मोदी जी</t>
    </r>
    <r>
      <rPr>
        <sz val="11"/>
        <color rgb="FF000000"/>
        <rFont val="Calibri"/>
      </rPr>
      <t xml:space="preserve">,, Modi g Again PM 💯💯💯💯💯💯💯(((( 400+))!!!!!!!! </t>
    </r>
    <r>
      <rPr>
        <sz val="11"/>
        <color rgb="FF000000"/>
        <rFont val="Linux Libertine G"/>
      </rPr>
      <t xml:space="preserve">बीजेपी ने </t>
    </r>
    <r>
      <rPr>
        <sz val="11"/>
        <color rgb="FF000000"/>
        <rFont val="Calibri"/>
      </rPr>
      <t>350,,,, Modi 🚩🙏🏽💪💯 400)</t>
    </r>
  </si>
  <si>
    <t>This fellow is rubbish kumar and not ravish kumar. Hopeless bastard and a bootlicker of fake gandhi parivar.</t>
  </si>
  <si>
    <t>Ye exit nahi acting Pol hai sir</t>
  </si>
  <si>
    <t>Hi ravish when you are in NDTV you also showing Exit pool...you are not feeling good after Exit pool prediction....</t>
  </si>
  <si>
    <t>Just Modi poll, not exit poll</t>
  </si>
  <si>
    <t>Maine tho godi media ko ground par jakar logo se baat krte dekha nhi tho ye log kaise exit poll bna rhe hai 😂😂😂😂😂😂salo ne  desh ka naam he niche gira diya h</t>
  </si>
  <si>
    <t>Background is not good please change this</t>
  </si>
  <si>
    <t>Exit polls per rok lagni chahiye</t>
  </si>
  <si>
    <t>Sbko chahiye Rahul Gandhi 🎉</t>
  </si>
  <si>
    <t>400+bjp❤❤❤❤</t>
  </si>
  <si>
    <t>اللہ تعالی اس ملک کی حفاظت فرماۓ</t>
  </si>
  <si>
    <t>Rondu khbis</t>
  </si>
  <si>
    <t>Donal tram jaisa hoga modi ka😅😅😅</t>
  </si>
  <si>
    <t>Mai congressi hun aur mujhe Exit poll ke baad EVM pe bhi rona hai 😂😂😂</t>
  </si>
  <si>
    <t>Sir Firozabad DM pr seat k liye pressure aa rha h kuch bhi kro seat do 🥺 is pr prakash daalen maine suna h yahan dhadadhad DM ke tabadale ho rhe please</t>
  </si>
  <si>
    <r>
      <rPr>
        <sz val="11"/>
        <color rgb="FF000000"/>
        <rFont val="Linux Libertine G"/>
      </rPr>
      <t>मै बांसवाड़ा डूंगरपुर लोकसभा क्षेत्र से हु  रवीश कुमार जी व सभी साथियो आप सब इस सीट पर नजर रखना यहा दो प्रत्याशियों के बिच मुकाबला हे  बीजेपी से महेन्द्रसिंह मालविया</t>
    </r>
    <r>
      <rPr>
        <sz val="11"/>
        <color rgb="FF000000"/>
        <rFont val="Calibri"/>
      </rPr>
      <t xml:space="preserve">, </t>
    </r>
    <r>
      <rPr>
        <sz val="11"/>
        <color rgb="FF000000"/>
        <rFont val="Linux Libertine G"/>
      </rPr>
      <t>व यहा एक लोकल पार्टी बिएपी के राजकुमार रोत हे यहा के आदीवासीयो ने एक तरफ बिएपी को वोट दीया यहा बिजेपी प्रत्याशी के नामांकन भरने के समय सीएम आया था ओर बडी जनसभा को सम्बोधित करने हेतु पीएम मोदी आया था यहा १०० प्रतिशत बिएपी के राजकुमार ही जितेगा आप सब  इस सीट को नजर रखे जहा मोदी रेली करे वहा भी अब फेल किया हे आप सब इस बात को ज्यादा फैलाये❤❤😂🎉🎉🎉</t>
    </r>
  </si>
  <si>
    <t>Awesome❤</t>
  </si>
  <si>
    <t>Ravish Kumar china ka dalal h</t>
  </si>
  <si>
    <t>Modi ka jaan evm me qaid hai</t>
  </si>
  <si>
    <r>
      <rPr>
        <sz val="11"/>
        <color rgb="FF000000"/>
        <rFont val="Linux Libertine G"/>
      </rPr>
      <t xml:space="preserve">इंडी जीतेगा और नया पीएम बनेगा रविश कुमार </t>
    </r>
    <r>
      <rPr>
        <sz val="11"/>
        <color rgb="FF000000"/>
        <rFont val="Calibri"/>
      </rPr>
      <t xml:space="preserve">1 </t>
    </r>
    <r>
      <rPr>
        <sz val="11"/>
        <color rgb="FF000000"/>
        <rFont val="Linux Libertine G"/>
      </rPr>
      <t xml:space="preserve">से </t>
    </r>
    <r>
      <rPr>
        <sz val="11"/>
        <color rgb="FF000000"/>
        <rFont val="Calibri"/>
      </rPr>
      <t>4</t>
    </r>
    <r>
      <rPr>
        <sz val="11"/>
        <color rgb="FF000000"/>
        <rFont val="Linux Libertine G"/>
      </rPr>
      <t>जून तक के लिए चलो यही सोचकर रविश और उनके सभी फ्लोवर  खुश रह 🤪</t>
    </r>
  </si>
  <si>
    <t>2029 k taiyari kro</t>
  </si>
  <si>
    <t>"main apne randi rone shuru krta hun"😂😂😂</t>
  </si>
  <si>
    <t>Exit polls 😂😂😂😂😂ruko Zara janta ka poll aane vala a 4😂😂😂</t>
  </si>
  <si>
    <t>कल तु रोयेगा रविश 😜😅</t>
  </si>
  <si>
    <t>Bengal me shi hoga because tmc ke workers working for tmc and giving vote to bjp</t>
  </si>
  <si>
    <t>Awara ki tarah bhonk raha h…</t>
  </si>
  <si>
    <t>BJP ky ghotalo per gunna dahkel hona chaiu</t>
  </si>
  <si>
    <t>दुःखी पत्रकार 😂</t>
  </si>
  <si>
    <t>Apki channel bandh kar do. Congress ki chatugar. BJP Jitegi.. Support for Modi Ji... congress chor haine... desh ko lute.</t>
  </si>
  <si>
    <t>Sir aap junglerummy ka ad apne is channel pe mat dikhya plz</t>
  </si>
  <si>
    <t>All the best Rahul g Hamera next pm Aap hain</t>
  </si>
  <si>
    <t>kyo ki evm me aise setting ho gai hai</t>
  </si>
  <si>
    <t>INDIA ALLIANCE WINNER</t>
  </si>
  <si>
    <t>BJP ky puore pablic ko batana hy</t>
  </si>
  <si>
    <t>Congress is famous on social media and not ground</t>
  </si>
  <si>
    <t>Only for Modi</t>
  </si>
  <si>
    <t>Ravish Sir aap sangharsh Karo hum aapke sath hai❤❤❤</t>
  </si>
  <si>
    <t>Panjab me Modi Agar 1 Seat Bhi Le Jaye, Main Siyasat Chod Dooga 👍 EXIT POLL ki MKB</t>
  </si>
  <si>
    <t>Bjp chori kar rahi hai</t>
  </si>
  <si>
    <t>Rabish kumar kitana chatoge rahul gandhi ka😂😂</t>
  </si>
  <si>
    <t>So if result is same as exit polls then what is your reaction Mr ravish Kumar ??</t>
  </si>
  <si>
    <t>Indiya gatbandhan aanye ku baad</t>
  </si>
  <si>
    <r>
      <rPr>
        <sz val="11"/>
        <color rgb="FF000000"/>
        <rFont val="Calibri"/>
      </rPr>
      <t xml:space="preserve">Lagta hai Ravish ne BJP join kar li </t>
    </r>
    <r>
      <rPr>
        <sz val="11"/>
        <color rgb="FF000000"/>
        <rFont val="Linux Libertine G"/>
      </rPr>
      <t>है</t>
    </r>
  </si>
  <si>
    <t>Next PM Rahul Gandhi  godi media ka exit poll  fail</t>
  </si>
  <si>
    <t>Bujurg bol ker gye h agar sare tumhara opposite me chl jae to samazh lena tum shi rah pe ho</t>
  </si>
  <si>
    <t>Survey institute of India of the Loksobha election 2024 are not giving the enter process in the public domain and not giving their manpower strength and funding.So all are fraud</t>
  </si>
  <si>
    <t>EVM  ZINDABAAD   EVM  ME GADBADI NHI KI JAAYEGI BALKEY ELECTION COMMICINE POORI EVM HI BADLI JACHUKI HEIN  YE HI WAJAH HAI GODI MEDIA 400 PAAD  DIKHARAHE HEIN</t>
  </si>
  <si>
    <t>Manta hu Godi mediya h lekin had hai aapki chmchagiri h</t>
  </si>
  <si>
    <t>Rahul gandi PM 2024❤❤</t>
  </si>
  <si>
    <t>आप जैसे पत्रकार को मिडिया से संन्यास ले लेना चाहिए आप पत्रकार दरबारी है शर्म आ रही है आपकी पत्रकारिता पर क्या थे क्या हो गये आप</t>
  </si>
  <si>
    <r>
      <rPr>
        <sz val="11"/>
        <color rgb="FF000000"/>
        <rFont val="Linux Libertine G"/>
      </rPr>
      <t xml:space="preserve">औरों के ख़यालात की लेते हैं तलाशी 
और अपने गरेबान में झाँका नहीं जाता </t>
    </r>
    <r>
      <rPr>
        <sz val="11"/>
        <color rgb="FF000000"/>
        <rFont val="Calibri"/>
      </rPr>
      <t>..</t>
    </r>
  </si>
  <si>
    <r>
      <rPr>
        <sz val="11"/>
        <color rgb="FF000000"/>
        <rFont val="Linux Libertine G"/>
      </rPr>
      <t>इस आर्त्तनाद से मैं दुखी हो गया। परन्तु मुझे याद आ गया कि बड़े चैनल की आड़ में अपनी रोटी सेंकने के कारण आप लतियाये गए थे। गोदी मीडिया और करतूत जैसे शब्दों का उपयोग करके आपने अपनी असहनीय व्यथा से परिचय कराया</t>
    </r>
    <r>
      <rPr>
        <sz val="11"/>
        <color rgb="FF000000"/>
        <rFont val="Calibri"/>
      </rPr>
      <t xml:space="preserve">, </t>
    </r>
    <r>
      <rPr>
        <sz val="11"/>
        <color rgb="FF000000"/>
        <rFont val="Linux Libertine G"/>
      </rPr>
      <t>धन्यवाद। किन्तु याद रखना ये विध्आ विलाप अब आपकी नियति है।</t>
    </r>
  </si>
  <si>
    <t>Govind dotasra ne Rajasthan k liye jo bola vo ek dum jhut or chmchagiri h main Rajasthan se hu or Rajasthan me Congress 5-6  seat se jyada nhi aayegi</t>
  </si>
  <si>
    <t>Tum ravish nhi dallal 😅😅</t>
  </si>
  <si>
    <t>Kejriwal se pucho which exit poll is it??
Bakwas kar le daru seller</t>
  </si>
  <si>
    <t>Eska modi and bjp ka bejjati karke Umar bit jaega par kuch nahi hoga..ramen ke bad gyanpit mil jaega..</t>
  </si>
  <si>
    <t>Jai modi Jai yogi baba Jai shree Ram ji 🌹🌹💯🙏🌹</t>
  </si>
  <si>
    <t>Abto her manlo chu...</t>
  </si>
  <si>
    <t>देश में कहीं भी कुछ हो जाए तो सारी खबर वह लोग दिखाते हैं तो वह गोदी मीडिया कैसे हुई और रवीश कुमार जब वीडियो बनाएगा यूट्यूब पर तो खाली मोदी राहुल ऊपर राजनीति के ऊपर तो गोदी मीडिया कौन यह लोग जनता को बेवकूफ बनाकर यूट्यूब पर पैसा कमा रहे हैं और जंता बेवकूफ है जो इन्हें देख रही है</t>
  </si>
  <si>
    <t>Ye toh whi baat ho gyi kam karo jh... Bhar aur bakchodi karo raat bhar 😅😅😅</t>
  </si>
  <si>
    <t>ए एग्जिट पोल जो सर्वे कराए गए हैं मीडिया द्वारा यहसब चला यह सब फर्जी है इसके आगे एक चाल है</t>
  </si>
  <si>
    <t>Only BJP win...</t>
  </si>
  <si>
    <t>4 Tarik ko v ayenge tumhare chehere dekhne.jai sri ram</t>
  </si>
  <si>
    <t>Great video sir</t>
  </si>
  <si>
    <t>Yeah sahi bat bola sir modiji ne  jo bolta wohi hota hai, kiun ki wo machine se jitega, ap dekhna yeah sab kuchh ulta kar sakta hai  uske bad Ye sabko jail men dalega.</t>
  </si>
  <si>
    <t>Exit pool sayi nehi</t>
  </si>
  <si>
    <t>Itna hi dikt hai toh ap bhi apna Poll nikal ligia aur de digia Congress ko 400 seat 😅😅</t>
  </si>
  <si>
    <t>Aapki Mehnat kaam nahi aayi.
👉 Aap ki party haar gayi.
👉 Aap phir modi sarkar ko 5 saal criticise kar sakte hai.</t>
  </si>
  <si>
    <t>Dekhiye Ravish chicha ,
aapko , congress ko ya INDI ALLAIANCE ko bhi pta hai - “ MODI IS GOING TO GET HIS 3RD TERM “..
4th June ko 2 bje live aayiga !!</t>
  </si>
  <si>
    <t>Teri v jali na😅😅</t>
  </si>
  <si>
    <t>Fat gyi h aapki</t>
  </si>
  <si>
    <t>Abki bad 400 par 🎉🎉🎉</t>
  </si>
  <si>
    <r>
      <rPr>
        <sz val="11"/>
        <color rgb="FF000000"/>
        <rFont val="Linux Libertine G"/>
      </rPr>
      <t xml:space="preserve">बस </t>
    </r>
    <r>
      <rPr>
        <sz val="11"/>
        <color rgb="FF000000"/>
        <rFont val="Calibri"/>
      </rPr>
      <t xml:space="preserve">, </t>
    </r>
    <r>
      <rPr>
        <sz val="11"/>
        <color rgb="FF000000"/>
        <rFont val="Linux Libertine G"/>
      </rPr>
      <t>बंद कर बकवास</t>
    </r>
    <r>
      <rPr>
        <sz val="11"/>
        <color rgb="FF000000"/>
        <rFont val="Calibri"/>
      </rPr>
      <t xml:space="preserve">, </t>
    </r>
    <r>
      <rPr>
        <sz val="11"/>
        <color rgb="FF000000"/>
        <rFont val="Linux Libertine G"/>
      </rPr>
      <t>बीच में से सुनना छोड़ रहा हूं</t>
    </r>
  </si>
  <si>
    <t>Evm hain toh satta hain</t>
  </si>
  <si>
    <t>Will win INDIA Aliance</t>
  </si>
  <si>
    <t>👍👍👍👍👍👍👍 Congress</t>
  </si>
  <si>
    <t>4 June ke bad ye sabhi thagbandhan wale gayab ho jayenge</t>
  </si>
  <si>
    <t>Good good</t>
  </si>
  <si>
    <t>Ravish kumar X congress  ka yar 😂😂😂</t>
  </si>
  <si>
    <t>4 Jun ko EVM ka vastra haran kia jeyega</t>
  </si>
  <si>
    <t>Janta ne Jevan ke muddai p
ar vote kiyaa hai.</t>
  </si>
  <si>
    <t>इंडिया गठबंधनजीतेगा</t>
  </si>
  <si>
    <t>Gurdeep Aujla  
Ravish Kumar ji  thank you so much for the Sharing.</t>
  </si>
  <si>
    <r>
      <rPr>
        <sz val="11"/>
        <color rgb="FF000000"/>
        <rFont val="Calibri"/>
      </rPr>
      <t xml:space="preserve">Modi 3.0 ❤
</t>
    </r>
    <r>
      <rPr>
        <sz val="11"/>
        <color rgb="FF000000"/>
        <rFont val="Linux Libertine G"/>
      </rPr>
      <t>दरबारी का चेहरा मुरझा गया हैं 😂</t>
    </r>
  </si>
  <si>
    <t>देश का बहुत दुर्भाग्यपूर्ण स्थिति से मीडिया लोग गुजर रहा है</t>
  </si>
  <si>
    <t>Sir burnol khareed lo kl out of stock ho jaegi</t>
  </si>
  <si>
    <t>इंडिया गठबंधन जिंदाबाद
मोदी मीडिया मुर्दवाद</t>
  </si>
  <si>
    <t>Ye chutiya RABISH KUMAR aise hi 4 june 12 baje tak ... Congress ke liye BATTING karenge..aur anap sanap bakenge...
Lakin 4 june 12 baje ke baad sabse muh Latak jayenge...aur 2 din tak chanel band rahenge..</t>
  </si>
  <si>
    <t>Ye exit poll bikgaya he modi ke pass hi sara kala dhan he usi se kharida he</t>
  </si>
  <si>
    <t>Hya sab chor hi sale</t>
  </si>
  <si>
    <r>
      <rPr>
        <sz val="11"/>
        <color rgb="FF000000"/>
        <rFont val="Linux Libertine G"/>
      </rPr>
      <t>डैंगू</t>
    </r>
    <r>
      <rPr>
        <sz val="11"/>
        <color rgb="FF000000"/>
        <rFont val="Calibri"/>
      </rPr>
      <t xml:space="preserve">, </t>
    </r>
    <r>
      <rPr>
        <sz val="11"/>
        <color rgb="FF000000"/>
        <rFont val="Linux Libertine G"/>
      </rPr>
      <t>मलैरिया</t>
    </r>
    <r>
      <rPr>
        <sz val="11"/>
        <color rgb="FF000000"/>
        <rFont val="Calibri"/>
      </rPr>
      <t>,</t>
    </r>
    <r>
      <rPr>
        <sz val="11"/>
        <color rgb="FF000000"/>
        <rFont val="Linux Libertine G"/>
      </rPr>
      <t>ऐट्स</t>
    </r>
    <r>
      <rPr>
        <sz val="11"/>
        <color rgb="FF000000"/>
        <rFont val="Calibri"/>
      </rPr>
      <t>,</t>
    </r>
    <r>
      <rPr>
        <sz val="11"/>
        <color rgb="FF000000"/>
        <rFont val="Linux Libertine G"/>
      </rPr>
      <t>राम काल्पनिक</t>
    </r>
    <r>
      <rPr>
        <sz val="11"/>
        <color rgb="FF000000"/>
        <rFont val="Calibri"/>
      </rPr>
      <t>,370</t>
    </r>
    <r>
      <rPr>
        <sz val="11"/>
        <color rgb="FF000000"/>
        <rFont val="Linux Libertine G"/>
      </rPr>
      <t>हटाना</t>
    </r>
    <r>
      <rPr>
        <sz val="11"/>
        <color rgb="FF000000"/>
        <rFont val="Calibri"/>
      </rPr>
      <t>,</t>
    </r>
    <r>
      <rPr>
        <sz val="11"/>
        <color rgb="FF000000"/>
        <rFont val="Linux Libertine G"/>
      </rPr>
      <t>और बहुत कुछ कहना फिर भी भारत में चुनाव जीतना नामुमकिन है। हां पाकिस्तान में जीत सकती है</t>
    </r>
  </si>
  <si>
    <t>सही तो सही है</t>
  </si>
  <si>
    <t>Aayega to modi</t>
  </si>
  <si>
    <r>
      <rPr>
        <sz val="11"/>
        <color rgb="FF000000"/>
        <rFont val="Linux Libertine G"/>
      </rPr>
      <t xml:space="preserve">यदि निर्वाचन आयोग </t>
    </r>
    <r>
      <rPr>
        <sz val="11"/>
        <color rgb="FF000000"/>
        <rFont val="Calibri"/>
      </rPr>
      <t xml:space="preserve">25 </t>
    </r>
    <r>
      <rPr>
        <sz val="11"/>
        <color rgb="FF000000"/>
        <rFont val="Linux Libertine G"/>
      </rPr>
      <t xml:space="preserve">में से </t>
    </r>
    <r>
      <rPr>
        <sz val="11"/>
        <color rgb="FF000000"/>
        <rFont val="Calibri"/>
      </rPr>
      <t xml:space="preserve">50 </t>
    </r>
    <r>
      <rPr>
        <sz val="11"/>
        <color rgb="FF000000"/>
        <rFont val="Linux Libertine G"/>
      </rPr>
      <t>सीटें से विजय घोषित कर दे तो कोई आश्चर्य की बात नहीं होनी चाहिए</t>
    </r>
  </si>
  <si>
    <t>This chennal like as gathbandhan political official  chennal</t>
  </si>
  <si>
    <t>Tum bhi to India gatbndhn ka chamcha hi</t>
  </si>
  <si>
    <t>India gathbandhan 330+</t>
  </si>
  <si>
    <t>Bjp jitega</t>
  </si>
  <si>
    <t>Jai congress Jai India</t>
  </si>
  <si>
    <t>EVM managed and set  already ❤</t>
  </si>
  <si>
    <t>Kal zarooor anaaaa</t>
  </si>
  <si>
    <t>4 ko dekhna congressiyon tmhe Maza aayega😂</t>
  </si>
  <si>
    <t>Abe pagal</t>
  </si>
  <si>
    <t>Bhai Farzi hai to Chill maar up to June Chaar.</t>
  </si>
  <si>
    <t>Darbari 4 ko Rona dona hoga</t>
  </si>
  <si>
    <r>
      <rPr>
        <sz val="11"/>
        <color rgb="FF000000"/>
        <rFont val="Calibri"/>
      </rPr>
      <t xml:space="preserve">election result </t>
    </r>
    <r>
      <rPr>
        <sz val="11"/>
        <color rgb="FF000000"/>
        <rFont val="Linux Libertine G"/>
      </rPr>
      <t xml:space="preserve">यब तक  नहीं आति है प्रधान मंत्री </t>
    </r>
    <r>
      <rPr>
        <sz val="11"/>
        <color rgb="FF000000"/>
        <rFont val="Calibri"/>
      </rPr>
      <t xml:space="preserve">, </t>
    </r>
    <r>
      <rPr>
        <sz val="11"/>
        <color rgb="FF000000"/>
        <rFont val="Linux Libertine G"/>
      </rPr>
      <t xml:space="preserve">गृह मंत्री का  </t>
    </r>
    <r>
      <rPr>
        <sz val="11"/>
        <color rgb="FF000000"/>
        <rFont val="Calibri"/>
      </rPr>
      <t xml:space="preserve">value </t>
    </r>
    <r>
      <rPr>
        <sz val="11"/>
        <color rgb="FF000000"/>
        <rFont val="Linux Libertine G"/>
      </rPr>
      <t>है क्या । अभी तो आम जनता जेसे है।सायद हवा का मंत्री
 हो ।</t>
    </r>
  </si>
  <si>
    <t>Bangal me bjp ki seat 10 se niche rahegi</t>
  </si>
  <si>
    <t>Punjab Mai 0 seet aayegi BJP ki. Likh k de rahaa hu .</t>
  </si>
  <si>
    <t>केजरीवाल जी अपका कहणा सही हो</t>
  </si>
  <si>
    <t>Sidhumoosewala ❤</t>
  </si>
  <si>
    <t>Love you sir Rahul Gandhi zindabad</t>
  </si>
  <si>
    <t>Dabao nahi machine se gadbadi kar ke jeet chuke hai</t>
  </si>
  <si>
    <t>Hot hot hot hot news india plus 288 seats aur NDA 222 seats only</t>
  </si>
  <si>
    <r>
      <rPr>
        <sz val="11"/>
        <color rgb="FF000000"/>
        <rFont val="Calibri"/>
      </rPr>
      <t xml:space="preserve">Exit poll </t>
    </r>
    <r>
      <rPr>
        <sz val="11"/>
        <color rgb="FF000000"/>
        <rFont val="Linux Libertine G"/>
      </rPr>
      <t>आने के बाद से इसकी गांड से धुआँ निकल रहा है।</t>
    </r>
  </si>
  <si>
    <t>Ravesh ji next time good luck ayega pappu jarur pass hoga.</t>
  </si>
  <si>
    <t>👍👍</t>
  </si>
  <si>
    <t>Strong room k andar jemar lgna chite</t>
  </si>
  <si>
    <t>Beta 4 June ko bhi dekh Lena khabish kumar</t>
  </si>
  <si>
    <t>Mission 100 crore</t>
  </si>
  <si>
    <t>INDIA = NOKRI +  BEROJGARI + BHAICHARA +
GARIB VIKASH + MAHILA SAMMAN + 
BJP == NAFRAT WON 😂</t>
  </si>
  <si>
    <t>Godi media 😂</t>
  </si>
  <si>
    <t>Hnn bhai kaisi lagi</t>
  </si>
  <si>
    <t>दलाल मीडिया का दलाल पत्रकार रवीश कुमार</t>
  </si>
  <si>
    <t>Chamche runa suru kar diya😂😂😂😂😂😂😂😂😂</t>
  </si>
  <si>
    <r>
      <rPr>
        <sz val="11"/>
        <color rgb="FF000000"/>
        <rFont val="Linux Libertine G"/>
      </rPr>
      <t>अच्छे दिन आने वाले हैं</t>
    </r>
    <r>
      <rPr>
        <sz val="11"/>
        <color rgb="FF000000"/>
        <rFont val="Calibri"/>
      </rPr>
      <t xml:space="preserve">, </t>
    </r>
    <r>
      <rPr>
        <sz val="11"/>
        <color rgb="FF000000"/>
        <rFont val="Linux Libertine G"/>
      </rPr>
      <t>मोदी जी जाने वाले हैं</t>
    </r>
  </si>
  <si>
    <t>😅😅😅😅😅😅😅😅</t>
  </si>
  <si>
    <t>Dada tum he bta dete Exit poll ke bari m</t>
  </si>
  <si>
    <t>EVM MURDABAD</t>
  </si>
  <si>
    <r>
      <rPr>
        <sz val="11"/>
        <color rgb="FF000000"/>
        <rFont val="Linux Libertine G"/>
      </rPr>
      <t>कितना झूठ बोलता है रे तू राबिस</t>
    </r>
    <r>
      <rPr>
        <sz val="11"/>
        <color rgb="FF000000"/>
        <rFont val="Calibri"/>
      </rPr>
      <t xml:space="preserve">,
</t>
    </r>
    <r>
      <rPr>
        <sz val="11"/>
        <color rgb="FF000000"/>
        <rFont val="Linux Libertine G"/>
      </rPr>
      <t xml:space="preserve">कुछ साल पहले तक तू ख़ुद भी यही करता था चैनल पैट बैठकर। इतना दो गलापन लाता कहाँ से है तू </t>
    </r>
    <r>
      <rPr>
        <sz val="11"/>
        <color rgb="FF000000"/>
        <rFont val="Calibri"/>
      </rPr>
      <t>?</t>
    </r>
  </si>
  <si>
    <t>Sb fake bilkul saf saf dekhai de rha h</t>
  </si>
  <si>
    <r>
      <rPr>
        <sz val="11"/>
        <color rgb="FF000000"/>
        <rFont val="Linux Libertine G"/>
      </rPr>
      <t>मोदी घृणा की पट्टी बांधे घुम रहे हो</t>
    </r>
    <r>
      <rPr>
        <sz val="11"/>
        <color rgb="FF000000"/>
        <rFont val="Calibri"/>
      </rPr>
      <t xml:space="preserve">, </t>
    </r>
    <r>
      <rPr>
        <sz val="11"/>
        <color rgb="FF000000"/>
        <rFont val="Linux Libertine G"/>
      </rPr>
      <t>सत्य तथ्य तुम्हे कभी नजर नहीं आएंगे।</t>
    </r>
  </si>
  <si>
    <t>As you know axis my india today always shows real and exact exit polls ..
But still you people not trusting let’s see on June 4th .</t>
  </si>
  <si>
    <r>
      <rPr>
        <sz val="11"/>
        <color rgb="FF000000"/>
        <rFont val="Linux Libertine G"/>
      </rPr>
      <t>सबकुछ इतना बढीया था इंडिया गटबंधन के लिए तो पप्पू अमेठी छोडकर क्यू भाग गया</t>
    </r>
    <r>
      <rPr>
        <sz val="11"/>
        <color rgb="FF000000"/>
        <rFont val="Calibri"/>
      </rPr>
      <t>?</t>
    </r>
  </si>
  <si>
    <t>बकलोल</t>
  </si>
  <si>
    <t>Next pm Rahul Gandhi ❤❤❤❤</t>
  </si>
  <si>
    <t>सारे एक्सिट पोल झूट बोलने में माहिर है इन पर कारवाई होनी चाहिए</t>
  </si>
  <si>
    <t>Aayega toh modi Ji hi😂😂</t>
  </si>
  <si>
    <t>Ravish ji evm me heraferi ho sakta hai</t>
  </si>
  <si>
    <t>Kabhi Hans bhi liya karo ravish Kumar</t>
  </si>
  <si>
    <t>Jali na, teri jali na, borenail laga le😅</t>
  </si>
  <si>
    <t>Kal royega rabish kumar faltu aadmi 😮😮😮😮 baklol ka baklol hi rahega Rahul or rabish kumar</t>
  </si>
  <si>
    <t>Abe randi rona kyon suru kar diya jab tunjhe exit poll pr trust nhi hai....</t>
  </si>
  <si>
    <t>Sala congras ke pille</t>
  </si>
  <si>
    <t>Ye ravish Kumar congrassi hai</t>
  </si>
  <si>
    <t>We shall wait till 4th June. 😂</t>
  </si>
  <si>
    <t>Bilkul sahi aap kaha vvpat ke baare me</t>
  </si>
  <si>
    <t>जनता ने बोट डाला है।इसे समझो</t>
  </si>
  <si>
    <t>Rahul gandhi as new prime minister of india</t>
  </si>
  <si>
    <t>Plz ravish sr aap to modi ke gulaam nhi hai, plz kuch kre sr kyu jitenge to rahul ji plz srr ravish sr</t>
  </si>
  <si>
    <t>Kya kachra Bhara hai iske Dimag me</t>
  </si>
  <si>
    <t>If EVM tampering then false exit polls can be true.</t>
  </si>
  <si>
    <t>Kuch tou game hone wala hai</t>
  </si>
  <si>
    <t>Congress already won the election</t>
  </si>
  <si>
    <t>Jali na teri bhi jali na 😂 baap to baap rahenga har har modi ghar ghar modi ❤</t>
  </si>
  <si>
    <t>Waheguru ji brek par pair rakhe ho sakta  543 sewage na nikl jae</t>
  </si>
  <si>
    <t>Kya rabish tere apne tere aaka tak 4 jun ko tera video nahi dekhe ge
😂😂😂😂😂</t>
  </si>
  <si>
    <t>CHINA KE DALAL, TUNE BARNOL LAGA LI NA, NAHI TO PILES KI PROBLEM HO JAYE GI, 😂😂😂😂😂😂😂😂😂😂😂😂😂😂😂😂😂😂😂</t>
  </si>
  <si>
    <t>AC room me baith kar Soros ke paiso ke badle Youtube me Propaganda video Ground Reality nehi dikhta Rebis Kumar... West Bengal ke poll violence ka kuch bol, Tera Didi Mamta harne wali hy itna Rigging kar ke bhi</t>
  </si>
  <si>
    <t>I just discovered another YouTube channel for stock trading and deals updates: https://www.youtube.com/@StockTradeUpdates</t>
  </si>
  <si>
    <t>Khujali ho rahi hai to khuja  lekin aaega to Modi hi</t>
  </si>
  <si>
    <t>Rahul Gandhi as  a p m</t>
  </si>
  <si>
    <t>Kisi ko bhi utha kar jail mai daal diya jata - bhaisahab aap un KISI Mai nahi aate😂</t>
  </si>
  <si>
    <t>4 jun vo tarikha he jab rabish khan ke chamche nahi rabish khan ko galiya ro darnol vikreta se coment bhara hoga😂😂😂😂</t>
  </si>
  <si>
    <t>Etni haay toba q macha rakhi hau hai 4 ko saaf ho jayega na😅</t>
  </si>
  <si>
    <t>EVM me setting hai tabhi to Godi media se bola gya hai batane ke liye</t>
  </si>
  <si>
    <t>राहुल गांधी जिंदाबाद कांग्रेस पाटी जिन्दाबाद</t>
  </si>
  <si>
    <t>मोदी को वोट ही नहीं देते हैं पर भी कैसे जित जाता है</t>
  </si>
  <si>
    <r>
      <rPr>
        <sz val="11"/>
        <color rgb="FF000000"/>
        <rFont val="Linux Libertine G"/>
      </rPr>
      <t xml:space="preserve">मेरा सिर्फ एक सवाल है जब सारा देश </t>
    </r>
    <r>
      <rPr>
        <sz val="11"/>
        <color rgb="FF000000"/>
        <rFont val="Calibri"/>
      </rPr>
      <t xml:space="preserve">N D A </t>
    </r>
    <r>
      <rPr>
        <sz val="11"/>
        <color rgb="FF000000"/>
        <rFont val="Linux Libertine G"/>
      </rPr>
      <t xml:space="preserve">के खिलाफ है तो फिर </t>
    </r>
    <r>
      <rPr>
        <sz val="11"/>
        <color rgb="FF000000"/>
        <rFont val="Calibri"/>
      </rPr>
      <t xml:space="preserve">365/380/411
</t>
    </r>
    <r>
      <rPr>
        <sz val="11"/>
        <color rgb="FF000000"/>
        <rFont val="Linux Libertine G"/>
      </rPr>
      <t xml:space="preserve">कैसे सोचनी वाली बात 
में ये मान सकते है की </t>
    </r>
    <r>
      <rPr>
        <sz val="11"/>
        <color rgb="FF000000"/>
        <rFont val="Calibri"/>
      </rPr>
      <t xml:space="preserve">2014/2019 </t>
    </r>
    <r>
      <rPr>
        <sz val="11"/>
        <color rgb="FF000000"/>
        <rFont val="Linux Libertine G"/>
      </rPr>
      <t>मोदी की लहर थी
मुझे पूर्ण विश्वास है अगर धंधीली नही हुई तो इंडिया एयरलाइंस की सरकार बनेगी</t>
    </r>
    <r>
      <rPr>
        <sz val="11"/>
        <color rgb="FF000000"/>
        <rFont val="Calibri"/>
      </rPr>
      <t>!</t>
    </r>
  </si>
  <si>
    <t>India is a democratic country so election commission to involve EVM issues, we need right person elect</t>
  </si>
  <si>
    <t>This filthy swine is an expert in spreading false news and poisonous propaganda. People hate him too much.</t>
  </si>
  <si>
    <t>🌹🇮🇳🌹👍👍👍👍</t>
  </si>
  <si>
    <t>Kal dekhte h aapko 😂😂</t>
  </si>
  <si>
    <t>4 ke baad evm hack ho jayega ravish Kumar yhi bta rhe honge😅</t>
  </si>
  <si>
    <r>
      <rPr>
        <sz val="11"/>
        <color rgb="FF000000"/>
        <rFont val="Calibri"/>
      </rPr>
      <t>*</t>
    </r>
    <r>
      <rPr>
        <sz val="11"/>
        <color rgb="FF000000"/>
        <rFont val="Linux Libertine G"/>
      </rPr>
      <t xml:space="preserve">ये </t>
    </r>
    <r>
      <rPr>
        <sz val="11"/>
        <color rgb="FF000000"/>
        <rFont val="Calibri"/>
      </rPr>
      <t xml:space="preserve">exist poll </t>
    </r>
    <r>
      <rPr>
        <sz val="11"/>
        <color rgb="FF000000"/>
        <rFont val="Linux Libertine G"/>
      </rPr>
      <t xml:space="preserve">बिलकुल सही है </t>
    </r>
    <r>
      <rPr>
        <sz val="11"/>
        <color rgb="FF000000"/>
        <rFont val="Calibri"/>
      </rPr>
      <t xml:space="preserve">because </t>
    </r>
    <r>
      <rPr>
        <sz val="11"/>
        <color rgb="FF000000"/>
        <rFont val="Linux Libertine G"/>
      </rPr>
      <t xml:space="preserve">ये </t>
    </r>
    <r>
      <rPr>
        <sz val="11"/>
        <color rgb="FF000000"/>
        <rFont val="Calibri"/>
      </rPr>
      <t xml:space="preserve">EVM </t>
    </r>
    <r>
      <rPr>
        <sz val="11"/>
        <color rgb="FF000000"/>
        <rFont val="Linux Libertine G"/>
      </rPr>
      <t>में धांदली के आधार पर दिया गया है</t>
    </r>
    <r>
      <rPr>
        <sz val="11"/>
        <color rgb="FF000000"/>
        <rFont val="Calibri"/>
      </rPr>
      <t>!*</t>
    </r>
  </si>
  <si>
    <t>एक दिन और रुक जाओ काका</t>
  </si>
  <si>
    <t>Isi Liye pahele hi kaha Ja Raha h ki EVM ko Dosh dega Qki inko Maloom h Hamne Sab Karliya h</t>
  </si>
  <si>
    <t>BJP jindabad Indi alliance murdabad😂😂😂😂😢😢😮😮😅😅😅</t>
  </si>
  <si>
    <t>Request to government plz investigation exit poll internal chapulisi</t>
  </si>
  <si>
    <t>ExiT poll 2004 k</t>
  </si>
  <si>
    <r>
      <rPr>
        <sz val="11"/>
        <color rgb="FF000000"/>
        <rFont val="Linux Libertine G"/>
      </rPr>
      <t xml:space="preserve">भारतीय मीडिया की रैंकिंग </t>
    </r>
    <r>
      <rPr>
        <sz val="11"/>
        <color rgb="FF000000"/>
        <rFont val="Calibri"/>
      </rPr>
      <t xml:space="preserve">161 </t>
    </r>
    <r>
      <rPr>
        <sz val="11"/>
        <color rgb="FF000000"/>
        <rFont val="Linux Libertine G"/>
      </rPr>
      <t>नंबर पर क्यों है</t>
    </r>
    <r>
      <rPr>
        <sz val="11"/>
        <color rgb="FF000000"/>
        <rFont val="Calibri"/>
      </rPr>
      <t xml:space="preserve">? </t>
    </r>
    <r>
      <rPr>
        <sz val="11"/>
        <color rgb="FF000000"/>
        <rFont val="Linux Libertine G"/>
      </rPr>
      <t>झूठी खबरों के लिए</t>
    </r>
  </si>
  <si>
    <t>Jai India Alliance Jay Samajwadi Party.</t>
  </si>
  <si>
    <t>Aapko modi se koi paresani h kya</t>
  </si>
  <si>
    <t>Online to log Rahul ko like kiya to exit poll ,pr ye kya ho rha hai ye to Sara's, galat hai</t>
  </si>
  <si>
    <t>Mr. RUBBISH  ka dukh, dard , pida ......BHAKT,  khhatam hone nahi dega 😂</t>
  </si>
  <si>
    <t>Ish Dalla ko unsubscribe karo</t>
  </si>
  <si>
    <t>Congress jindabad jindabad</t>
  </si>
  <si>
    <t>अगर २०२५ चुनाव मोदी जित गई तो २०२९ ताक चिन पुरे लदाख को कब्जा कर्के रोथाङ ला पहुंचेगा ओर मोदी कहेका की वो देखो पाकिस्तान कित्ना डारा हुआ हे ओर अंधबक्त ताली बजाएगा। 
 मोदी हेतो मुमकिन हे।</t>
  </si>
  <si>
    <t>BJP jindabad 🔥🚩</t>
  </si>
  <si>
    <t>Next pm Rahul arahi hai Rahul hi hona chaiye</t>
  </si>
  <si>
    <t>Cant wait to see ravish and his aulade meltdown tomorrow</t>
  </si>
  <si>
    <t>Pappu will lose again and will hide Again</t>
  </si>
  <si>
    <t>EVM pregnent h Aur Ab Uska Opresion ho Raha h .....Ab Bjp Aayegi</t>
  </si>
  <si>
    <t>How funny😂😂😂</t>
  </si>
  <si>
    <r>
      <rPr>
        <sz val="11"/>
        <color rgb="FF000000"/>
        <rFont val="Linux Libertine G"/>
      </rPr>
      <t xml:space="preserve">रविश तेरा बिधवा बिलाप </t>
    </r>
    <r>
      <rPr>
        <sz val="11"/>
        <color rgb="FF000000"/>
        <rFont val="Calibri"/>
      </rPr>
      <t xml:space="preserve">4 </t>
    </r>
    <r>
      <rPr>
        <sz val="11"/>
        <color rgb="FF000000"/>
        <rFont val="Linux Libertine G"/>
      </rPr>
      <t>जुन को खत्म हो जाएगा 😂😂</t>
    </r>
  </si>
  <si>
    <t>आप महाभारत के विदुर हो या संजय।।
चूज वन</t>
  </si>
  <si>
    <t>Mera Gaw Muslim Bahul Chhetr h Jisme 245 Vote kate H Naam hi nahi Aaya Unka</t>
  </si>
  <si>
    <t>Very good Paterkar 👍</t>
  </si>
  <si>
    <t>INDIA JINDABAAD 🇮🇳🇮🇳 Rahul Gandhi jindabaad</t>
  </si>
  <si>
    <t>U r bravery man great sir❤</t>
  </si>
  <si>
    <t>माननीय रवीश जी जनता की भियुअर वो लाइक बड़ी एक्जिट पोल का उदहारण है इस बार गोदी मीडिया फेलियर साबित होगी जय भारत वंदेमातरम</t>
  </si>
  <si>
    <r>
      <rPr>
        <sz val="11"/>
        <color rgb="FF000000"/>
        <rFont val="Linux Libertine G"/>
      </rPr>
      <t>বিজেপি দল কার চুপি করে সরকারে বসবেই</t>
    </r>
    <r>
      <rPr>
        <sz val="11"/>
        <color rgb="FF000000"/>
        <rFont val="Calibri"/>
      </rPr>
      <t>,</t>
    </r>
    <r>
      <rPr>
        <sz val="11"/>
        <color rgb="FF000000"/>
        <rFont val="Linux Libertine G"/>
      </rPr>
      <t>ওরা বুঝে গেছে জনগনের রায় বিজেপি না</t>
    </r>
    <r>
      <rPr>
        <sz val="11"/>
        <color rgb="FF000000"/>
        <rFont val="Calibri"/>
      </rPr>
      <t>,</t>
    </r>
    <r>
      <rPr>
        <sz val="11"/>
        <color rgb="FF000000"/>
        <rFont val="Linux Libertine G"/>
      </rPr>
      <t xml:space="preserve">কেমন করে বলতে পারে </t>
    </r>
    <r>
      <rPr>
        <sz val="11"/>
        <color rgb="FF000000"/>
        <rFont val="Calibri"/>
      </rPr>
      <t xml:space="preserve">350 ,400 </t>
    </r>
    <r>
      <rPr>
        <sz val="11"/>
        <color rgb="FF000000"/>
        <rFont val="Linux Libertine G"/>
      </rPr>
      <t>সিট পাবো</t>
    </r>
    <r>
      <rPr>
        <sz val="11"/>
        <color rgb="FF000000"/>
        <rFont val="Calibri"/>
      </rPr>
      <t>,</t>
    </r>
    <r>
      <rPr>
        <sz val="11"/>
        <color rgb="FF000000"/>
        <rFont val="Linux Libertine G"/>
      </rPr>
      <t>এটাই চুরি করার ইংগিত।</t>
    </r>
  </si>
  <si>
    <t>Modi exit poll.</t>
  </si>
  <si>
    <t>Reels, videos, photos, likes, comments modi se jada Rahul Gandhi ka h to modi kaise jit raha h🤔</t>
  </si>
  <si>
    <t>Bhai sahab Modi ke aage our piche koun he, uska nam our kam to batawo, bhai sab yadi modi kalki avatar nahi to yakin mano dusra koi avatar nahi hone wala. Aap khud National our International sarbe khud karo samaj me aa jayega</t>
  </si>
  <si>
    <t>Ravi ji you are great. But jeetega bjp he</t>
  </si>
  <si>
    <t>Aankhe band kar lene se sach , jhooth nhi ho jaata ,tumhari dikkat yahi hai ravish kumar ,</t>
  </si>
  <si>
    <t>Chamche ke rona chalu</t>
  </si>
  <si>
    <t>BJP NDA 414-422
CONGRESS -30
BELOW-10
 Sabko maloom hai aap kiske chamche hai</t>
  </si>
  <si>
    <t>Bjp 350+++++++</t>
  </si>
  <si>
    <t>😅😅😅😅😅😅</t>
  </si>
  <si>
    <t>Congres hi jitaga</t>
  </si>
  <si>
    <t>Lagta hai janta ne gadi ko gaddhe mein kuda dene ka mann bana hi liya hai 😢</t>
  </si>
  <si>
    <t>Ayega toh modi he</t>
  </si>
  <si>
    <t>Sabhi argument ek baat ko maan rahe hai ki election free and fare hoga. Agar election pre programmed hua tow?</t>
  </si>
  <si>
    <r>
      <rPr>
        <sz val="11"/>
        <color rgb="FF000000"/>
        <rFont val="Calibri"/>
      </rPr>
      <t xml:space="preserve">BJP ko </t>
    </r>
    <r>
      <rPr>
        <sz val="11"/>
        <color rgb="FF000000"/>
        <rFont val="Linux Libertine G"/>
      </rPr>
      <t>जनता नहीं चुनाव आयोग जीता रहा है</t>
    </r>
    <r>
      <rPr>
        <sz val="11"/>
        <color rgb="FF000000"/>
        <rFont val="Calibri"/>
      </rPr>
      <t xml:space="preserve">..... election commission  hi fraud kr rha </t>
    </r>
    <r>
      <rPr>
        <sz val="11"/>
        <color rgb="FF000000"/>
        <rFont val="Linux Libertine G"/>
      </rPr>
      <t>है</t>
    </r>
  </si>
  <si>
    <t>I am from kerala , BJP won’t get 3-4 seats … they will remain as 00 forever</t>
  </si>
  <si>
    <t>Abhi exit poll farxi hai result ke bad evm hack hai😄😄😄©️©️</t>
  </si>
  <si>
    <t>Joker</t>
  </si>
  <si>
    <t>Great and Right Analysis.... Congratulations 🎉</t>
  </si>
  <si>
    <t>I lost all respect for Ravish Kumar.</t>
  </si>
  <si>
    <t>आप तो सबको अपने वोट पर भी विश्वास नहीं है जब यह चुनाव दूसरे को जीता दे रहे हैं</t>
  </si>
  <si>
    <t>Public are against Modi, how can exit poll predict BJP can win. Its pubic who vote not exit poll.</t>
  </si>
  <si>
    <r>
      <rPr>
        <sz val="11"/>
        <color rgb="FF000000"/>
        <rFont val="Calibri"/>
      </rPr>
      <t xml:space="preserve">Modi ko Ram mandir k liye sabkoi vote diya </t>
    </r>
    <r>
      <rPr>
        <sz val="11"/>
        <color rgb="FF000000"/>
        <rFont val="Linux Libertine G"/>
      </rPr>
      <t>हैं</t>
    </r>
    <r>
      <rPr>
        <sz val="11"/>
        <color rgb="FF000000"/>
        <rFont val="Calibri"/>
      </rPr>
      <t xml:space="preserve">...... cities ka sara vote bjp ko hi diya </t>
    </r>
    <r>
      <rPr>
        <sz val="11"/>
        <color rgb="FF000000"/>
        <rFont val="Linux Libertine G"/>
      </rPr>
      <t>है</t>
    </r>
    <r>
      <rPr>
        <sz val="11"/>
        <color rgb="FF000000"/>
        <rFont val="Calibri"/>
      </rPr>
      <t xml:space="preserve">...... </t>
    </r>
    <r>
      <rPr>
        <sz val="11"/>
        <color rgb="FF000000"/>
        <rFont val="Linux Libertine G"/>
      </rPr>
      <t xml:space="preserve">गाँव </t>
    </r>
    <r>
      <rPr>
        <sz val="11"/>
        <color rgb="FF000000"/>
        <rFont val="Calibri"/>
      </rPr>
      <t>wala vote INDIA ko diya hai</t>
    </r>
  </si>
  <si>
    <r>
      <rPr>
        <sz val="11"/>
        <color rgb="FF000000"/>
        <rFont val="Linux Libertine G"/>
      </rPr>
      <t>मोदी मीडिया पोल</t>
    </r>
    <r>
      <rPr>
        <sz val="11"/>
        <color rgb="FF000000"/>
        <rFont val="Calibri"/>
      </rPr>
      <t xml:space="preserve">, </t>
    </r>
    <r>
      <rPr>
        <sz val="11"/>
        <color rgb="FF000000"/>
        <rFont val="Linux Libertine G"/>
      </rPr>
      <t xml:space="preserve">इसका मतलब मीडिया का स्तर गिरा है </t>
    </r>
    <r>
      <rPr>
        <sz val="11"/>
        <color rgb="FF000000"/>
        <rFont val="Calibri"/>
      </rPr>
      <t>,</t>
    </r>
    <r>
      <rPr>
        <sz val="11"/>
        <color rgb="FF000000"/>
        <rFont val="Linux Libertine G"/>
      </rPr>
      <t xml:space="preserve">मीडिया को विरोध का सामना करना पड़ सकता है </t>
    </r>
    <r>
      <rPr>
        <sz val="11"/>
        <color rgb="FF000000"/>
        <rFont val="Calibri"/>
      </rPr>
      <t>l</t>
    </r>
  </si>
  <si>
    <t>Electoral bond bhol Gaye kiya ... Corona vaccine. ... Bhol Gaye kiya.. Wah re hamare Desh ki janta ... Jai Hind....</t>
  </si>
  <si>
    <t>Modi jee darne ki jarrut nahi hai😂😂😂</t>
  </si>
  <si>
    <t>60 SAAL KA CONGRESS KA YUVA NETA RAHUL GANDHI 😂😂😂</t>
  </si>
  <si>
    <t>Kal dekhte hai chtiy_o kal 4june hai</t>
  </si>
  <si>
    <t>Aaygi to congress hi h🇮🇳🇮🇳🇮🇳</t>
  </si>
  <si>
    <t>Next PM Modi g love you</t>
  </si>
  <si>
    <t>Pappu pagal ho gya</t>
  </si>
  <si>
    <t>Cheating bohot achhe se ho rhi hai....yahan mirzapur mein evm machine Jahan rakha gya tha vahan ka gate aur deewar raat mein toda gya hai aur DM bol rhi hain ki kuchh nahi hua hai....</t>
  </si>
  <si>
    <t>MODI SARKAR 500 PAAR</t>
  </si>
  <si>
    <t>आप का चैनल बहुत अच्छा है ❤❤</t>
  </si>
  <si>
    <t>Chamcho Aur Ravish Jii Burnol Lelo Abhii Hii Nahii toh Out Off Stock Ho Jayega : 😂</t>
  </si>
  <si>
    <t>Yup...modi media...not jihadi media</t>
  </si>
  <si>
    <t>Bhai tum samachar dete ho ya vichar. Dusro Chanel kya karte hai tum kyu pareshan hote ho</t>
  </si>
  <si>
    <t>Ravi bhai pls ektarfa na ho
Acche patrakar aise nahi hote</t>
  </si>
  <si>
    <t>rabis pk wale hai</t>
  </si>
  <si>
    <t>ISS BAAR PHIR MODI SARKAR</t>
  </si>
  <si>
    <t>Truckload of Burnol</t>
  </si>
  <si>
    <t>I love you  sir❤❤❤</t>
  </si>
  <si>
    <t>Converted ho bach ke  ra hana</t>
  </si>
  <si>
    <r>
      <rPr>
        <sz val="11"/>
        <color rgb="FF000000"/>
        <rFont val="Linux Libertine G"/>
      </rPr>
      <t xml:space="preserve">राजा हरिश्चंद्र के बाद </t>
    </r>
    <r>
      <rPr>
        <sz val="11"/>
        <color rgb="FF000000"/>
        <rFont val="Calibri"/>
      </rPr>
      <t xml:space="preserve">Prithvi per koi imandar </t>
    </r>
    <r>
      <rPr>
        <sz val="11"/>
        <color rgb="FF000000"/>
        <rFont val="Linux Libertine G"/>
      </rPr>
      <t>भाई तो सिर्फ रवीश कुमार</t>
    </r>
  </si>
  <si>
    <t>INSHA ALLAH MUJHE BHI LAGTA HAI 300+ INDIA</t>
  </si>
  <si>
    <t>India gathbandhan bhari bahumat se jit raha hai bjp ka sara khel  dhara rah jayega</t>
  </si>
  <si>
    <t>2019 me jis Modi lahar me bjp 303 seat hi laa payi thi,  kya waisa lahar is lok sabha me Raha hai kya ki bjp 300 paar ho jayegi, aur aapko jankari k liye bata du ki bjp ki jiti hui  35 aise seat thi , jaha vipaksh 50000 vote ki anter margin se bjp se Hara tha, or 15 aise seat thi jaha vipaksh karib-karib 20000 anter margin se bjp se hara tha, to is chunav me kya vipaksh wo 40 seat nhi nikal payegi, isliye BJP ki 303-40 hi kiya jay to 263 BJP ko mil skta hai, lekin aur baat aur hai Aisa v nhi hai ki vipaksh bs wahi 40 seat hi jitegi , agar 40 wo pichhle Kam margin wala or Naya 33 aur seat jit jati hai to vipaksh ki 73 seat baddh jayegi is Drishti se , 303-73= 230 seat se jyada is baar BJP nhi laa payegi, aap likh k rakh lo,</t>
  </si>
  <si>
    <t>Pichhae loksabha chunav godi media ne jo exitpoll dikhaya vahi parnam nikala bjp ko evm se baimani karane se rokane ke liye kya kadam uthaye gaye enhe baimani se rokana bahut hi muskil hai bjp number ek ke baiman hai yah ginati me bahut sari seete jit lege india gathbandhan ko bamani rokane ke leye chunavayukt aur bjp ke uper bahut kari najar  rakhani paregi tabhi ense par milega jai bharat jai loktantra sanvidhan bachao bjp bhagao</t>
  </si>
  <si>
    <t>RUBBISH KUMAR MANO VIGYANIK DABAV MEIN AAKE APNE MOH SE GOBBAR KARTA HAI AUR RUBBISH KUMAR FARZI BAAT KARTA HAI😂😂😂</t>
  </si>
  <si>
    <t>Axit Pol tou nitisskummar 4000 seat ka acha mokabla kiya ha</t>
  </si>
  <si>
    <t>आई लव माई इंडिया</t>
  </si>
  <si>
    <t>Very good 👍</t>
  </si>
  <si>
    <t>Abhi baar 400 paar</t>
  </si>
  <si>
    <t>एग्जिट पोल दुष्टता है ये बन्द होने चाहिए ये संविधान व्यवस्था में नासूर है जनता के मन को भ्रान्ति में ले जाकर सेंध का तरीका है सत्ताधारी पार्टी का।🎉🎉❤❤❤</t>
  </si>
  <si>
    <t>Agar 400 par aa jaega toh samaj lene ki mahamanav hum aur aap sb se 1 kadam aage soch hai</t>
  </si>
  <si>
    <t>Chor assemble</t>
  </si>
  <si>
    <t>Next pm rahul gandhi ji</t>
  </si>
  <si>
    <t>सुअर कुमार तुझे तो बहुत दस्त शुरू हो गए होगे</t>
  </si>
  <si>
    <t>Ha ha!!  pichwaade mein aag lag gayi Rubbish ji ?? Dont have the balls to accept the fact.. !!</t>
  </si>
  <si>
    <t>For manipulation of EVM those Godi media</t>
  </si>
  <si>
    <t>Converted Christians public know wellw🎉</t>
  </si>
  <si>
    <t>India 325</t>
  </si>
  <si>
    <t>Evm ka khela ek traf...</t>
  </si>
  <si>
    <t>Ravish g thanks ❤</t>
  </si>
  <si>
    <t>Exitpolls knsa dar</t>
  </si>
  <si>
    <t>Only modi Modi modi modi modi modi</t>
  </si>
  <si>
    <t>INDIA ko vote karne vale like kare👍👍</t>
  </si>
  <si>
    <t>रवीश कुमार कितना गिरोगे आपका अब क्या होगा</t>
  </si>
  <si>
    <t>I'm form odisha. Humra odisha mein bjp ko vote diya hai. I love bjp</t>
  </si>
  <si>
    <t>Mujheblg rha ki AI KI help se Evm data change ka process chl rha isi liye 4 din baad result aa rhe</t>
  </si>
  <si>
    <t>Sala bihari Ravish chup</t>
  </si>
  <si>
    <t>I voted for BJP. Forever &amp; Always</t>
  </si>
  <si>
    <t>Rabis Kumar des drohi hoo tum</t>
  </si>
  <si>
    <t>Burnol required 😂😂😂</t>
  </si>
  <si>
    <t>Election commission is completely collapse</t>
  </si>
  <si>
    <t>Bo to 4 ko pata chalegi</t>
  </si>
  <si>
    <t>Ravish teri bahan ki..
.</t>
  </si>
  <si>
    <t>JEHADI,ANDHNAMAZI RUBBISHUDDIN KHAN ANTIHINDU,ANTIINDIA PRACHAR KARTA HAI🙏🙏🔱🔱🛕🛕🕉🚩🙏🔱🇮🇳🇮🇳🛕🕉🕉🕉🕉🚩🙏🔱🔱🇮🇳🇮🇳🇮🇳🛕🛕🚩🔱🔱🇮🇳🇮🇳🇮🇳🛕🛕🕉🕉🚩🔱🇮🇳🇮🇳🛕🛕🕉🕉🚩n8^7</t>
  </si>
  <si>
    <t>EVM rigging ko validity Dene ke liye Exit poll ki sazis ki gyi h</t>
  </si>
  <si>
    <t>Mr. Ravish Sir is doing a wonderful ❤❤❤❤❤..... 🌹🌹🌹🌹🌹💕💕💕💕💕</t>
  </si>
  <si>
    <t>It seems that indian democracy in danger. Exit poll should be banned if india allience will come in power.</t>
  </si>
  <si>
    <t>3/6/24 Kaun jita Kaun Hara hai dekhte hain faisla to 4 tarikh ko aaega</t>
  </si>
  <si>
    <r>
      <rPr>
        <sz val="11"/>
        <color rgb="FF000000"/>
        <rFont val="Calibri"/>
      </rPr>
      <t xml:space="preserve">BJP=EVM </t>
    </r>
    <r>
      <rPr>
        <sz val="11"/>
        <color rgb="FF000000"/>
        <rFont val="Linux Libertine G"/>
      </rPr>
      <t xml:space="preserve">है तो मुमकिन है
</t>
    </r>
    <r>
      <rPr>
        <sz val="11"/>
        <color rgb="FF000000"/>
        <rFont val="Calibri"/>
      </rPr>
      <t>Rahul=</t>
    </r>
    <r>
      <rPr>
        <sz val="11"/>
        <color rgb="FF000000"/>
        <rFont val="Linux Libertine G"/>
      </rPr>
      <t>झुकेगा नहीं</t>
    </r>
  </si>
  <si>
    <t>Librandu rubbish😅😅</t>
  </si>
  <si>
    <t>Bidambana dekhiye jo 295+ ka dava kar raha h wo kabhi chunav bhi nhi lada lokasabha ka 😂</t>
  </si>
  <si>
    <t>You are great journalist ❤</t>
  </si>
  <si>
    <t>Modi EVM change kara Deya hai plus 150 DM ko instruction Deya hai ki BJP ko support karayen</t>
  </si>
  <si>
    <t>Ravish apne saath yogendra yadav ko bhi le lo tumhaari channel Chal degi😊</t>
  </si>
  <si>
    <t>Sir good job sukriya sahib🙏🙏👌👌🌷🌷</t>
  </si>
  <si>
    <t>u r great sir  ji</t>
  </si>
  <si>
    <t>Ravish Kumar aap behron (deaf and dual ) ko nahi suna sakte.</t>
  </si>
  <si>
    <t>Ravishkumar is extreme anti Modi. he will have nervous breakdown on 4th June he is trying to be rational but he is failing badly because he is stupid and totally against India and BJP. He should go to Italy along with Rahul Gandhi and as hates Modi and loves Pappu Rahul Gandhi (fake gandhi his grand father feroze  and not related to Mahatma Gandhi. )Shame!</t>
  </si>
  <si>
    <t>Godi media exit poll hai ye</t>
  </si>
  <si>
    <t>Very funny</t>
  </si>
  <si>
    <t>❤❤❤SOCIAL. MEDIA KE NEWS SE JANKARI MILI ECI NE  200 DISTRICT MAGISTRATE SE MOBILE PAR BAAT KIYA HAI SABI POLLING AGENT DISTRICT MAGISTRATE PAR PANY NAZAR RAKHEY. KOYE DARAYE YA DHAMKI DE RECORD KAR LE. JO D.M GALAT KAREY USKA VIDEO JARUR BANAWO. D.M GALAT  KARTA HAI USKA PROOF RAKHO USKO JAIL BHEJWAYA JAYEGA. DARNA NAHI HAI</t>
  </si>
  <si>
    <t>Saara system set ravish ji...4 June ko sb set kr rakha hai in logo ne...</t>
  </si>
  <si>
    <t>इंडिया🇮🇳❤जिन्दा बाद</t>
  </si>
  <si>
    <t>Bjp ne kudh medai mai chalaye hai rahul ke videos taki janta virodh na kre...qki ye log kbhi Rahul ko nhi dikhate hai</t>
  </si>
  <si>
    <t>Ravish ji 4 june ko apni pregnancy report le lijiyega..iron or iodine ki goli lete rahiye nhi bachha mandbuddhi paida hoga..pappu type</t>
  </si>
  <si>
    <t>From 4 Th jun they blame on EVM 😅</t>
  </si>
  <si>
    <t>Sahi kaha</t>
  </si>
  <si>
    <t>Farziii DESHBHAKTON ki Party BHAJP 😂</t>
  </si>
  <si>
    <t>Evm pregnant hai normal dilevery Hui to India jit hogi</t>
  </si>
  <si>
    <t>Ab mere bhai kaliyug mein satyug ko kaise laoge</t>
  </si>
  <si>
    <t>Shah ,Nadda and Modi 👺👺👺👺👺👺👺👺👺👺👺👺👺👺👺👺</t>
  </si>
  <si>
    <r>
      <rPr>
        <sz val="11"/>
        <color rgb="FF000000"/>
        <rFont val="Calibri"/>
      </rPr>
      <t xml:space="preserve">Unbiased </t>
    </r>
    <r>
      <rPr>
        <sz val="11"/>
        <color rgb="FF000000"/>
        <rFont val="Linux Libertine G"/>
      </rPr>
      <t>बोल बोल कर आपने काँग्रेस की इतनी चाट ली की अब जबान गिरणे की नोबत आ गयी रबिष 😂</t>
    </r>
  </si>
  <si>
    <t>Kuch to gadbad hae dya..</t>
  </si>
  <si>
    <t>Ravish ji is best in best.</t>
  </si>
  <si>
    <t>India needs pure and shudh democracy.</t>
  </si>
  <si>
    <t>Sabka malik ek hi hai tabhi to ek jaise no dikhate hain</t>
  </si>
  <si>
    <t>Why don't understand about EVM tempering possible because EVM made by man then it is possible to tempering.</t>
  </si>
  <si>
    <t>❤❤❤❤❤❤❤❤❤❤❤❤❤❤❤❤</t>
  </si>
  <si>
    <t>Kya ho paayegi normal delivery</t>
  </si>
  <si>
    <t>Abki bar India gathbandhan jindabad jindabad</t>
  </si>
  <si>
    <t>5 more years of frustration whining and crying 😂</t>
  </si>
  <si>
    <t>You should do survey, as we watch your channel since so many years</t>
  </si>
  <si>
    <r>
      <rPr>
        <sz val="11"/>
        <color rgb="FF000000"/>
        <rFont val="Calibri"/>
      </rPr>
      <t xml:space="preserve">4 </t>
    </r>
    <r>
      <rPr>
        <sz val="11"/>
        <color rgb="FF000000"/>
        <rFont val="Linux Libertine G"/>
      </rPr>
      <t>जून को पलटी मारते हुए देखेंगे हमारा निडर पत्रकार रवीश बाबू 😂</t>
    </r>
  </si>
  <si>
    <t>Modi ke bhashan se mera bacha darta hey aur kehta hey gabar aaya.</t>
  </si>
  <si>
    <t>hlo ravish kumar, you looks helpless n tired😂😂😂😂tk some rest😂😂😂</t>
  </si>
  <si>
    <t>Meeting mei sab ke muh pe 12 baze hue hei.. Matlab exit poll ke aane se pehle hi pta hei ki hum haarne jaa rahe hei.. Aur dekho to sahi 2 to maha  bhrashtachari bhi hei, kuchh financial irregulartirs ke case mei bail par hei..sab kya bol rahe hei woh aur hasyapad hei : hum loktantr bachane ke liye lad rahe hei.. Arre youtuber ko jail meri dal dete ho.. Jo sheeshmahal ko expose karw us woman patrkar par SC ST act lga kar jail bhej dete hi, shukr hei Punjab High Court ka ki FIR hi cancel kar di... Roj Khub gaali dete hai PM ko , ordinaey aadmi social media par PM ko jail bhejne tak ki baat likh paa raha hei, oppn spokie bhadde comments karte hei live TV par PM ke against, agle din Horlicks pee kar aur nayee gaali dene aa jaate ho.. Minorities tak ke small ldrs TV par, social media par khul ke PM, BJP, RSS ko gaali dete hei. Kuchh oppn ldrs to Sanatana Dharam, Hinduism ko khatam karne ke baat karte hei, Rahil aur Kejriwal to bade bade jhooth bhi besharmi se bolte rehte hei, Kashmir mei 9℅ voting se 50℅ voting shuru hi gayee lekin phir bhi loktantr khatre mei hei.    Raveesh ji Oppn ki is hypocrisy par kab bologe...  Oh sorry aap to ulta unka mahima mandan karte ho, unke har jhoothe arop pe taali bazate ho.. Unke har nafrat wale vakya par chup rehte ho... Mujhe kisi dusre youtuber ko yeh likhna chahite tha.. Aapko likh kar kuchh nhi hoga..  Yes yadi ek patrkar ki antaratma jaag jaaye to ho sakta hei aap hi in sab oppn ldrs ko ek ek kar ke ya samoohik rup se poochho ki yeh nautanki kyon karte ho, aapne state meivjahan sarkar chala rahe ho kitne democracy de rakhi hei aap logo ne, kyon ordinary toutubers ko pakad ke jail mei dal dete ho. Ek delhi ki woman  patrkar jisne sheeshmahal ko expose kiya us ko punjab mei ghuste hi SC ST act lga ke FIR darz kar dete ho..  Shayad aapji antaratma jaag jaaye.</t>
  </si>
  <si>
    <r>
      <rPr>
        <sz val="11"/>
        <color rgb="FF000000"/>
        <rFont val="Linux Libertine G"/>
      </rPr>
      <t>बोखला गया है पप्पु ओर लिब्रांडू</t>
    </r>
    <r>
      <rPr>
        <sz val="11"/>
        <color rgb="FF000000"/>
        <rFont val="Calibri"/>
      </rPr>
      <t xml:space="preserve">, coun ting </t>
    </r>
    <r>
      <rPr>
        <sz val="11"/>
        <color rgb="FF000000"/>
        <rFont val="Linux Libertine G"/>
      </rPr>
      <t xml:space="preserve">के समय कैसे हंगमा करे इसका प्लॅन करणे के लिये </t>
    </r>
    <r>
      <rPr>
        <sz val="11"/>
        <color rgb="FF000000"/>
        <rFont val="Calibri"/>
      </rPr>
      <t xml:space="preserve">INDIA </t>
    </r>
    <r>
      <rPr>
        <sz val="11"/>
        <color rgb="FF000000"/>
        <rFont val="Linux Libertine G"/>
      </rPr>
      <t>बैठक बुलायी थी</t>
    </r>
    <r>
      <rPr>
        <sz val="11"/>
        <color rgb="FF000000"/>
        <rFont val="Calibri"/>
      </rPr>
      <t>!</t>
    </r>
  </si>
  <si>
    <t>Hhhh</t>
  </si>
  <si>
    <t>Rahul ghandi is best finisher like that. MSD dhoni 😂</t>
  </si>
  <si>
    <t>Sir ap kahi jaye kyo n ho.....dure YouTube channel me dure logo ke sath apko bahas krte dekhta jahta hu ...apka vichar acha lgta h ❤</t>
  </si>
  <si>
    <t>Yah exitl poll nahi hai. Yah pre programmed EVMs ka report hai</t>
  </si>
  <si>
    <t>Esi hi poltics ne pakistan ko worrest condition beggar ki position par la khada kiya hai.</t>
  </si>
  <si>
    <t>Yesyes</t>
  </si>
  <si>
    <t>You  are best journalist ❤</t>
  </si>
  <si>
    <r>
      <rPr>
        <sz val="11"/>
        <color rgb="FF000000"/>
        <rFont val="Linux Libertine G"/>
      </rPr>
      <t xml:space="preserve">मोदी को कौन कौन वोट दिया है </t>
    </r>
    <r>
      <rPr>
        <sz val="11"/>
        <color rgb="FF000000"/>
        <rFont val="Calibri"/>
      </rPr>
      <t xml:space="preserve">like </t>
    </r>
    <r>
      <rPr>
        <sz val="11"/>
        <color rgb="FF000000"/>
        <rFont val="Linux Libertine G"/>
      </rPr>
      <t>करे ❤</t>
    </r>
  </si>
  <si>
    <t>Aapka video bahut lamba hai isiliye main nahin dekh paunga</t>
  </si>
  <si>
    <t>Modi ke pas koi mudda nahi hai bemani chhupane ka Rahul gandhi ji ki himmat ko slam apki imandar patrkarita ko slam</t>
  </si>
  <si>
    <t>Sach bol rahe hai Rahul</t>
  </si>
  <si>
    <t>Janta maafnai karegi fraudsters ko, faisla agar zarra bhi fraud nikla toh pehle EC gaya kaam se😂😂😂</t>
  </si>
  <si>
    <t>RAVISH KUMAR  KITNA  ROHIYEGA KUCHH BACHA KE RAKIYE 2029 KO CONGRESS KA JANAJA NIKLEGA TAB KAAM AAYEGA JAI SHREE RAM JAI HIND</t>
  </si>
  <si>
    <t>Bjp aaygi EVM or election commission ki help se</t>
  </si>
  <si>
    <t>But what we fear election commission adjust 1 crore additional votes in favor of bjp it shouldn't happen then bjp 400.unfirtunately this shouldn't happen</t>
  </si>
  <si>
    <t>Dene Ko kiya 543 bhi de sakte hai</t>
  </si>
  <si>
    <t>Excellent Journalism 👍👍👍</t>
  </si>
  <si>
    <t>Ask Harvard to make it free or your channel buys to make it free</t>
  </si>
  <si>
    <t>ये आकड़े गलत साबित होंगे
इंडिया गठबंधन जिंदाबाद🙏</t>
  </si>
  <si>
    <t>Tu to gaya ravish</t>
  </si>
  <si>
    <t>Yeh BJP gunda gardi policy show kar rahe hain.</t>
  </si>
  <si>
    <t>पूरी दुनिया जानती है कि भारतीय लोग कभी भी वोटिंग के दौरान सर्वे करने वालो से सच नहीं बताते इसलिए अधिकार सर्वे गलत साबित होते हैं।</t>
  </si>
  <si>
    <r>
      <rPr>
        <sz val="11"/>
        <color rgb="FF000000"/>
        <rFont val="Calibri"/>
      </rPr>
      <t xml:space="preserve">4 </t>
    </r>
    <r>
      <rPr>
        <sz val="11"/>
        <color rgb="FF000000"/>
        <rFont val="Linux Libertine G"/>
      </rPr>
      <t>जुन को फिर कपडे फाड गेम केलेगे विरोदी</t>
    </r>
  </si>
  <si>
    <t>Good morning Ravish ji</t>
  </si>
  <si>
    <r>
      <rPr>
        <sz val="11"/>
        <color rgb="FF000000"/>
        <rFont val="Calibri"/>
      </rPr>
      <t xml:space="preserve">Congress 😢 </t>
    </r>
    <r>
      <rPr>
        <sz val="11"/>
        <color rgb="FF000000"/>
        <rFont val="Linux Libertine G"/>
      </rPr>
      <t>जीतेगी</t>
    </r>
  </si>
  <si>
    <t>Khan grass party big chombu chombu chombu and gadide guddu pakka confirm</t>
  </si>
  <si>
    <r>
      <rPr>
        <sz val="11"/>
        <color rgb="FF000000"/>
        <rFont val="Linux Libertine G"/>
      </rPr>
      <t xml:space="preserve">हारेगा मोदी </t>
    </r>
    <r>
      <rPr>
        <sz val="11"/>
        <color rgb="FF000000"/>
        <rFont val="Calibri"/>
      </rPr>
      <t>100%</t>
    </r>
  </si>
  <si>
    <t>Rahul neharu only dream dream dream dream 295 mps bajji only</t>
  </si>
  <si>
    <t>फट रही चमचों की 😂😂😂</t>
  </si>
  <si>
    <t>इस बार इंडिया एयरलाइंस की सरकार बन रही है</t>
  </si>
  <si>
    <t>rahul gandhi hi jeetange</t>
  </si>
  <si>
    <t>Kejriwal ke bayan ke mutabik rajasthan me 25 me se 33 kis exit poll ne diye qoute karke bataye kyunki kejriwal bharosemand neta to bilkul nahi hai .
Rahi baat ravish Kumar ji  aap itne bade patrakaar ho to aap kaise aise murkhon ka bayan ko dikha dete hai?
Hajjab hai😂</t>
  </si>
  <si>
    <t>Rahul neharu pm post only daydreamer only pakka confirm</t>
  </si>
  <si>
    <t>Bjp pura gardbard karne wala hai isliye 400paar pahele se bolraha hai baad me bolega hamne pahile bolatha keuki janta toh bjp ko hatake congress ko lena chahata hai  ae evm badli kar sakta hai ya evm setting pahile kiya gaya ho 
 So jago india people jago</t>
  </si>
  <si>
    <t>PHIR DESH KA PM MODI  DUSRE DESH SE  RAHUL KO CHUNAV LADANA CHAHIYE JAI SHREE RAM JAI HIND</t>
  </si>
  <si>
    <t>Is bar bhi vote Kate gaye hain</t>
  </si>
  <si>
    <t>😢😂</t>
  </si>
  <si>
    <t>Is barvi board Kate gaye hain</t>
  </si>
  <si>
    <t>Reporters loose credibility if they insist on biased and rubbish reporting.</t>
  </si>
  <si>
    <t>Teri kyo jao rhi hai tujhe bhi pta chlega abi ruk ja kl tk ke lie</t>
  </si>
  <si>
    <t>Ravish ji aap bahut preshan lag rahe ho.</t>
  </si>
  <si>
    <t>EVM STORE ROOM NOT BE OPEN BY ANY OFFICER CONSIDERING AS A CHECK BEFORE COUNTING.</t>
  </si>
  <si>
    <t>आयेगा तो इंडिया ही 
पनौती मोदी हार रहा है एग्जिट पोल चाटुकारिता कर रहा है मोदी का</t>
  </si>
  <si>
    <t>295 Sidhu moosewale - 593 MILLION VIEWS NOT JUST 59.</t>
  </si>
  <si>
    <t>ये सारे चैनल मोदी ने खरीदा लिए हैं। इसलिए ये सब चैनल भाजपा को जिता रहे हैं।</t>
  </si>
  <si>
    <t>AG se jalney per no barnol aloo peesker lgawo . Thanda hoga .</t>
  </si>
  <si>
    <t>✋✋✋✋✋✋✋✋✋🖐️🖐️🖐️🖐️🪑</t>
  </si>
  <si>
    <t>Jab tak puri ginti puri nahi hoty hai ,to opposition ko chokas rahna chahiye,last vote ki ginty tak,taki koe galat na ho sake hai,</t>
  </si>
  <si>
    <t>Chatu Patrakar hai ye Ravish kumar</t>
  </si>
  <si>
    <r>
      <rPr>
        <sz val="11"/>
        <color rgb="FF000000"/>
        <rFont val="Linux Libertine G"/>
      </rPr>
      <t>एग्जिट पोल को रद्द किया जाए और इसे टीवी चैनल पर ना दिखाई जाए</t>
    </r>
    <r>
      <rPr>
        <sz val="11"/>
        <color rgb="FF000000"/>
        <rFont val="Calibri"/>
      </rPr>
      <t xml:space="preserve">, </t>
    </r>
    <r>
      <rPr>
        <sz val="11"/>
        <color rgb="FF000000"/>
        <rFont val="Linux Libertine G"/>
      </rPr>
      <t>क्योंकि इसे देखाकर गलत भी किया जा सकता है।</t>
    </r>
  </si>
  <si>
    <t>Kapil sibbal sir ne EVM ki jo sawdhani btai hai counting ke time active Rahe</t>
  </si>
  <si>
    <t>RAVISH KUMAR NAYE NAYE BAHANE DOON KAR RAKHIYE 04 JUNE 2024 KE BAAD KAM AAYENGA JAI SHREE RAM</t>
  </si>
  <si>
    <t>All the very best Congress and India Alliance!! God be with you all and God bless you all abundantly always.</t>
  </si>
  <si>
    <t>D.K Shiv Kumar is Great Leader 🙏🙏</t>
  </si>
  <si>
    <t>Wait And Watch I'm definitely sure Congress and Indi alliance will Cry On 4th June 😂 Hare Krishna 🙏</t>
  </si>
  <si>
    <t>हमारे यहां सारे ओट इंडिया गठबंधन को गया है।</t>
  </si>
  <si>
    <t>Good analysis</t>
  </si>
  <si>
    <t>Congres ka Dalal</t>
  </si>
  <si>
    <t>RAHUL GANDHI  KANHA KA PM PAKISTAN  YA ITALI KE JAI SHREE RAM</t>
  </si>
  <si>
    <t>बिहान चैनल पर भी कुछ बात करी महाराज।</t>
  </si>
  <si>
    <t>RUBISH KUMAR</t>
  </si>
  <si>
    <t>Exist pole me godi media isiliye bjp ko jita rhi hai taki evm me gadabadi ki ja sake taki janta ko ispr sak na ho</t>
  </si>
  <si>
    <t>Abhi to ravish ji evm ko lekar bhi ek episode karenge</t>
  </si>
  <si>
    <t>Excellent analysis. Great.</t>
  </si>
  <si>
    <t>Lekin Exit Poll kankra galat dikhane se faida kiya hai, kiya koi larger game ka planning ho    raha hai?</t>
  </si>
  <si>
    <t>Soros ka payroll par hai yeh</t>
  </si>
  <si>
    <t>😂😂😂 RUBBISH KUMAR TU KITNA ROTA HAI RE BABA</t>
  </si>
  <si>
    <t>Dhruvuddin Raathiullah and all has an army of brainwashed zombies... 🤣🤣🤣🤣🤣🤣🤣🤣🤣🤣🤣🤣🤣🤣🤣🤣🤣🤣🤣🤣</t>
  </si>
  <si>
    <r>
      <rPr>
        <sz val="11"/>
        <color rgb="FF000000"/>
        <rFont val="Linux Libertine G"/>
      </rPr>
      <t>❤🎉😊❤🎉😊❤🎉😊❤🎉😊❤🎉😊❤🎉😊६</t>
    </r>
    <r>
      <rPr>
        <sz val="11"/>
        <color rgb="FF000000"/>
        <rFont val="Calibri"/>
      </rPr>
      <t>&amp;*m</t>
    </r>
    <r>
      <rPr>
        <sz val="11"/>
        <color rgb="FF000000"/>
        <rFont val="Linux Libertine G"/>
      </rPr>
      <t>।</t>
    </r>
    <r>
      <rPr>
        <sz val="11"/>
        <color rgb="FF000000"/>
        <rFont val="Calibri"/>
      </rPr>
      <t>p,*</t>
    </r>
    <r>
      <rPr>
        <sz val="11"/>
        <color rgb="FF000000"/>
        <rFont val="Linux Libertine G"/>
      </rPr>
      <t>३५०</t>
    </r>
    <r>
      <rPr>
        <sz val="11"/>
        <color rgb="FF000000"/>
        <rFont val="Calibri"/>
      </rPr>
      <t xml:space="preserve">*₹%¢%$%€%£%$I.n,d*I"@'n:&amp;;&amp;:&amp;;&amp;:&amp;;&amp;:@!l?l/I+NCR region </t>
    </r>
    <r>
      <rPr>
        <sz val="11"/>
        <color rgb="FF000000"/>
        <rFont val="Linux Libertine G"/>
      </rPr>
      <t xml:space="preserve">इंडियन 🎶🎵🎶 🚫🚭🚫 नोट प्लस </t>
    </r>
    <r>
      <rPr>
        <sz val="11"/>
        <color rgb="FF000000"/>
        <rFont val="Calibri"/>
      </rPr>
      <t>p,r</t>
    </r>
    <r>
      <rPr>
        <sz val="11"/>
        <color rgb="FF000000"/>
        <rFont val="Linux Libertine G"/>
      </rPr>
      <t>।</t>
    </r>
    <r>
      <rPr>
        <sz val="11"/>
        <color rgb="FF000000"/>
        <rFont val="Calibri"/>
      </rPr>
      <t>t,c</t>
    </r>
    <r>
      <rPr>
        <sz val="11"/>
        <color rgb="FF000000"/>
        <rFont val="Linux Libertine G"/>
      </rPr>
      <t>।</t>
    </r>
    <r>
      <rPr>
        <sz val="11"/>
        <color rgb="FF000000"/>
        <rFont val="Calibri"/>
      </rPr>
      <t>punjab 😘💓😘 Raj biglegrid fund's ❤🎉😊😊❤🎉😊❤🎉😊❤🎉😊</t>
    </r>
  </si>
  <si>
    <t>मुंगेरी लाल के सपने देखते रही चमचे के चाचा दामाद सब कुछ ।😂😂😂😂😂😂</t>
  </si>
  <si>
    <t>रवीश कुमार तुम अभी से ही रोना चालू कर दो क्यॉकि आयेगा तो मोदी ही</t>
  </si>
  <si>
    <t>Dast lag gye ravish kumar ko</t>
  </si>
  <si>
    <t>munjhe or kisi state ka to pta nhi hum punjab se hai lakin punjab me to inki jamanat japat na ho jaye</t>
  </si>
  <si>
    <t>Jai congress</t>
  </si>
  <si>
    <t>Bas kar yaar. Reality mee Jiyo</t>
  </si>
  <si>
    <t>Feku hai Modi media</t>
  </si>
  <si>
    <t>Achha🤣</t>
  </si>
  <si>
    <t>चंदा चोर से चोरी के सिवा कोई उम्मीद नहीं की जा सकती है</t>
  </si>
  <si>
    <t>जाने कितने लोगों पर राजनीति करने वालों पर झूठ बोल रहे हैं इंसानियत मर चुकी है बीजेपी डायरेक्ट सेलिंग कंपनी ने इस देश में लाखों लोग ही नहीं पूरे देश में चुनौती भरेलक्ष्य और बेमिसाल यार ये तो बस यही नाटो सैन्य कार्रवाई</t>
  </si>
  <si>
    <t>Samjhe</t>
  </si>
  <si>
    <t>यार कोई दंगा मचाओ तीन बार चाय गरम करने से जहर हो जाता है प्लीज</t>
  </si>
  <si>
    <r>
      <rPr>
        <sz val="11"/>
        <color rgb="FF000000"/>
        <rFont val="Linux Libertine G"/>
      </rPr>
      <t xml:space="preserve">तुम्हारे बाप में औकात नहीं है कि </t>
    </r>
    <r>
      <rPr>
        <sz val="11"/>
        <color rgb="FF000000"/>
        <rFont val="Calibri"/>
      </rPr>
      <t xml:space="preserve">4 </t>
    </r>
    <r>
      <rPr>
        <sz val="11"/>
        <color rgb="FF000000"/>
        <rFont val="Linux Libertine G"/>
      </rPr>
      <t>जून को प्रधानमंत्री मोदी को शपथ लेने से कोई रोक पाए रे तुम्हारी बहन का छोड़ो कांग्रेस की दलाल देश को बेचने वाले म</t>
    </r>
    <r>
      <rPr>
        <sz val="11"/>
        <color rgb="FF000000"/>
        <rFont val="Calibri"/>
      </rPr>
      <t>******😮</t>
    </r>
  </si>
  <si>
    <t>Tu india bhai</t>
  </si>
  <si>
    <r>
      <rPr>
        <sz val="11"/>
        <color rgb="FF000000"/>
        <rFont val="Linux Libertine G"/>
      </rPr>
      <t xml:space="preserve">अरे भाई </t>
    </r>
    <r>
      <rPr>
        <sz val="11"/>
        <color rgb="FF000000"/>
        <rFont val="Calibri"/>
      </rPr>
      <t xml:space="preserve">EXIT POLL </t>
    </r>
    <r>
      <rPr>
        <sz val="11"/>
        <color rgb="FF000000"/>
        <rFont val="Linux Libertine G"/>
      </rPr>
      <t>नहीं मानने तो मत मानो</t>
    </r>
    <r>
      <rPr>
        <sz val="11"/>
        <color rgb="FF000000"/>
        <rFont val="Calibri"/>
      </rPr>
      <t xml:space="preserve">, </t>
    </r>
    <r>
      <rPr>
        <sz val="11"/>
        <color rgb="FF000000"/>
        <rFont val="Linux Libertine G"/>
      </rPr>
      <t xml:space="preserve">इतना कुछ बोलने की क्या जरूरत है। चार जून कौन सा </t>
    </r>
    <r>
      <rPr>
        <sz val="11"/>
        <color rgb="FF000000"/>
        <rFont val="Calibri"/>
      </rPr>
      <t xml:space="preserve">365 </t>
    </r>
    <r>
      <rPr>
        <sz val="11"/>
        <color rgb="FF000000"/>
        <rFont val="Linux Libertine G"/>
      </rPr>
      <t xml:space="preserve">दिन दूर है </t>
    </r>
    <r>
      <rPr>
        <sz val="11"/>
        <color rgb="FF000000"/>
        <rFont val="Calibri"/>
      </rPr>
      <t xml:space="preserve">? </t>
    </r>
    <r>
      <rPr>
        <sz val="11"/>
        <color rgb="FF000000"/>
        <rFont val="Linux Libertine G"/>
      </rPr>
      <t>रात के बाद चार जून है। उधर संजय सिंह तो बुक्का फाड़ फाड़ कर रो रहा है जैसे यतीम हो गया हो। अगर जीत रहे हो तो जश्न मनाओ</t>
    </r>
    <r>
      <rPr>
        <sz val="11"/>
        <color rgb="FF000000"/>
        <rFont val="Calibri"/>
      </rPr>
      <t xml:space="preserve">, </t>
    </r>
    <r>
      <rPr>
        <sz val="11"/>
        <color rgb="FF000000"/>
        <rFont val="Linux Libertine G"/>
      </rPr>
      <t>मातम क्यों मना रहे हो।</t>
    </r>
  </si>
  <si>
    <t>593 million views hai...
Naa ki 59 millions 
Please correct</t>
  </si>
  <si>
    <t>Chutiya reporter..discarded,cast away......khissi billi</t>
  </si>
  <si>
    <r>
      <rPr>
        <sz val="11"/>
        <color rgb="FF000000"/>
        <rFont val="Linux Libertine G"/>
      </rPr>
      <t>ओ मनोवैज्ञानिक</t>
    </r>
    <r>
      <rPr>
        <sz val="11"/>
        <color rgb="FF000000"/>
        <rFont val="Calibri"/>
      </rPr>
      <t xml:space="preserve">, 4 </t>
    </r>
    <r>
      <rPr>
        <sz val="11"/>
        <color rgb="FF000000"/>
        <rFont val="Linux Libertine G"/>
      </rPr>
      <t>जून को तू मनोरोगी ना बन जाइयो</t>
    </r>
  </si>
  <si>
    <t>Modi ji 400 paar</t>
  </si>
  <si>
    <t>अब केजरीवाल की फटने लगी है की बचा खुचा जीवन जेल में बीतेगा</t>
  </si>
  <si>
    <t>Ek to ye exit poll faltu or upar se ye banda itna faltu ki faltu exit polls ko lekar isne itni faltu baate kari is video me. Itni  mehnat kahi or kar lo ustad ji</t>
  </si>
  <si>
    <t>Constructve criticsm - Bas eh element add karleejiye. Sab news channel dekhna bandh kar denge. mai likh ke detha hoon</t>
  </si>
  <si>
    <t>कांग्रेस के पक्ष में प्रदर्शन खुब किया। सुन कर कांग्रेस और अकेले तू ही खुशी मनाओ।😅</t>
  </si>
  <si>
    <t>Why so scared rubbish kumar jee…you have definitely chosen Anti India deep state camp. Modi may have fallacies but you have become a Jaychand</t>
  </si>
  <si>
    <t>BJP ko 115 seet milega BSp ko 119seet milega cogares ko 145 seet milega  India ka 166 seet milega  India ka sarkar Banega  Mai uday Shankar Kharwar</t>
  </si>
  <si>
    <t>चुनाव प्रक्रिया पर सवाल उठाते हुए आपका बोखलाहट और खीज समझ मेंआ रहा है। आपकी असलियत सामने आया है</t>
  </si>
  <si>
    <t>Ravish tu kyo ghabraya hai</t>
  </si>
  <si>
    <t>Pappu-Media 😝</t>
  </si>
  <si>
    <t>India plus 288 nda 222 seats</t>
  </si>
  <si>
    <t>Randi Rona 😂 revij kumar</t>
  </si>
  <si>
    <t>It is a mind game, "The BJP Think Tank" is planning to demoralize opposition activists so that they can do a fraud. Opposition should be very careful till last count of every vote. 
Jai Jawan Jai Kisan Jai Mazdoor Jai Bharat 🙏</t>
  </si>
  <si>
    <t>Thank sir</t>
  </si>
  <si>
    <t>Pure india me glat  sabit hoge exit poll</t>
  </si>
  <si>
    <t>Kejriwal ji lekin evm fraud ho gaya hai iske bareme kya socha hai sabse bada khel karega bjp isko kya koi nahi rok sajte?</t>
  </si>
  <si>
    <t>Eixta Pola loga pramana nahi haya vo modhi EVM ka nahi hayato paramatma puongi haya modhi china bana ayoga ayogya haya</t>
  </si>
  <si>
    <t>Supper master</t>
  </si>
  <si>
    <t>ਅਨਪੜ ਰਾਜਾ ਦੀ ਅਨਪੜ ਗੋਦੀ ਮੀਡੀਆ ਹੈ ਰਵੀਸ਼ ਜੀ</t>
  </si>
  <si>
    <t>chamchon ka hava tait ho gaya</t>
  </si>
  <si>
    <t>MODI IS THE BOSS...BOSS CAME BACK AGAIN ❤🎉</t>
  </si>
  <si>
    <t>Yaha par voters k dimag ko hindutva , mandir , musalman ka manipulation hua hai , EVM say kya hi pharak girega</t>
  </si>
  <si>
    <t>4 Jun se rona😢 shuru congress ko</t>
  </si>
  <si>
    <t>Evm hack kab hoga. Sir</t>
  </si>
  <si>
    <t>Aegaa to modi hi</t>
  </si>
  <si>
    <t>Vipaksh exit Poll se dar Gaya</t>
  </si>
  <si>
    <t>Pahelay baar sun raha hun Parmatma ki exit poll aarahi hai. Kya din aagaya ki parmatma jo Ram ko lekar aaye hai un ko bhi seat ki zarurat padd gayi. Hindu khatre mai hai.....</t>
  </si>
  <si>
    <r>
      <rPr>
        <sz val="11"/>
        <color rgb="FF000000"/>
        <rFont val="Linux Libertine G"/>
      </rPr>
      <t xml:space="preserve">ये तो </t>
    </r>
    <r>
      <rPr>
        <sz val="11"/>
        <color rgb="FF000000"/>
        <rFont val="Calibri"/>
      </rPr>
      <t xml:space="preserve">4 </t>
    </r>
    <r>
      <rPr>
        <sz val="11"/>
        <color rgb="FF000000"/>
        <rFont val="Linux Libertine G"/>
      </rPr>
      <t>को पटा चल हि जायेगा</t>
    </r>
  </si>
  <si>
    <t>RR krne ke liye abhi time h dosto ye randi rona 4th june ko krna thoda bchalo</t>
  </si>
  <si>
    <t>Jai cangress jai rahula Gandhi pm geranti jai india gatabandana. Modhi sarvanase kiya desaka fainance aba ki bara modhi gara janevala /modhi jala pala geranti/ modhi janevala na ghara  na ghataka honevala haya vo jala pala geranti electorola bonda sea camissana kaya dalala modhi kabi bi modhi pm nahi honevala haya</t>
  </si>
  <si>
    <t>इंडिया गठबंधन जिंदाबाद इंडिया गठबंधन ही जितेगा</t>
  </si>
  <si>
    <t>ravish ji ap pata nhi kaose sheesha dekj pate honge din bhar rat bhar jhopth bolne ke bad</t>
  </si>
  <si>
    <t>Modi jaise sher chahiye desh ko rahul toh duba dega desh ko</t>
  </si>
  <si>
    <t>Bechara ise av v umid hai Rahul Gandhi jitega 😂</t>
  </si>
  <si>
    <r>
      <rPr>
        <sz val="11"/>
        <color rgb="FF000000"/>
        <rFont val="Linux Libertine G"/>
      </rPr>
      <t>बगल वाले के कहने से खुद को एक बाप की औलाद नही कहा जा सकता है</t>
    </r>
    <r>
      <rPr>
        <sz val="11"/>
        <color rgb="FF000000"/>
        <rFont val="Calibri"/>
      </rPr>
      <t xml:space="preserve">, </t>
    </r>
    <r>
      <rPr>
        <sz val="11"/>
        <color rgb="FF000000"/>
        <rFont val="Linux Libertine G"/>
      </rPr>
      <t>जब तक खुद को ओ पैदा होते देख नही लेते 😂</t>
    </r>
  </si>
  <si>
    <t>Super</t>
  </si>
  <si>
    <r>
      <rPr>
        <sz val="11"/>
        <color rgb="FF000000"/>
        <rFont val="Linux Libertine G"/>
      </rPr>
      <t xml:space="preserve">रवीश कुमार 
संपति में अडानी मुकेश अंबानी से आगे निकल गए अभी तो </t>
    </r>
    <r>
      <rPr>
        <sz val="11"/>
        <color rgb="FF000000"/>
        <rFont val="Calibri"/>
      </rPr>
      <t>4</t>
    </r>
    <r>
      <rPr>
        <sz val="11"/>
        <color rgb="FF000000"/>
        <rFont val="Linux Libertine G"/>
      </rPr>
      <t>जून का रिजल्ट भी नही आया😁🤣 मौन समाधि और बाजार में इन्वेस्ट करो ये नारा काम कर गया ।।</t>
    </r>
  </si>
  <si>
    <t>Bhai tereko kyun nahi daldete uthake jail main jab iss desh main kisiko bhi uthake dal sakte hain ?</t>
  </si>
  <si>
    <t>Ok sir</t>
  </si>
  <si>
    <t>Ravish kumar naa ghar kaa naa kutee ke gaaand kaa</t>
  </si>
  <si>
    <r>
      <rPr>
        <sz val="11"/>
        <color rgb="FF000000"/>
        <rFont val="Linux Libertine G"/>
      </rPr>
      <t xml:space="preserve">रविश भाई </t>
    </r>
    <r>
      <rPr>
        <sz val="11"/>
        <color rgb="FF000000"/>
        <rFont val="Calibri"/>
      </rPr>
      <t xml:space="preserve">, </t>
    </r>
    <r>
      <rPr>
        <sz val="11"/>
        <color rgb="FF000000"/>
        <rFont val="Linux Libertine G"/>
      </rPr>
      <t>गोदी मिडिया ने पोल किये ही नहीं है । ये भाजपा ने दिए हुए नंबर है ।</t>
    </r>
  </si>
  <si>
    <t>JAI SHREE RAM 🚩🙏🚩</t>
  </si>
  <si>
    <t>Bhik maangaa aaaya</t>
  </si>
  <si>
    <t>फर्जी आंकड़े पेश करने वाले अपने  बच्चों  के  अच्छे भविष्य की उम्मीद न करें</t>
  </si>
  <si>
    <t>I think exit polls may be a strategy to justify evm and counting manipulation.</t>
  </si>
  <si>
    <r>
      <rPr>
        <sz val="11"/>
        <color rgb="FF000000"/>
        <rFont val="Linux Libertine G"/>
      </rPr>
      <t>जबतक रिजल्ट नहीं आ जाते तब तक धुक धुक लगी रहेगी</t>
    </r>
    <r>
      <rPr>
        <sz val="11"/>
        <color rgb="FF000000"/>
        <rFont val="Calibri"/>
      </rPr>
      <t>,</t>
    </r>
    <r>
      <rPr>
        <sz val="11"/>
        <color rgb="FF000000"/>
        <rFont val="Linux Libertine G"/>
      </rPr>
      <t>चापलूसों दुबारा बताऐ नं व शासकों की ईच्छा सब ऐक ही है</t>
    </r>
    <r>
      <rPr>
        <sz val="11"/>
        <color rgb="FF000000"/>
        <rFont val="Calibri"/>
      </rPr>
      <t>.</t>
    </r>
  </si>
  <si>
    <t>EVM ki dhandhli honewali hai. isliye exit polls BJP ke favor mein bata rahe hai taake janta ko shak na ho EVM dhandli par....</t>
  </si>
  <si>
    <t>095😂</t>
  </si>
  <si>
    <t>पगला गय हो क्या 😂😂😂😂😂</t>
  </si>
  <si>
    <r>
      <rPr>
        <sz val="11"/>
        <color rgb="FF000000"/>
        <rFont val="Linux Libertine G"/>
      </rPr>
      <t>सरकार को चाहिए ईवीएम की जांच कराए</t>
    </r>
    <r>
      <rPr>
        <sz val="11"/>
        <color rgb="FF000000"/>
        <rFont val="Calibri"/>
      </rPr>
      <t>,</t>
    </r>
    <r>
      <rPr>
        <sz val="11"/>
        <color rgb="FF000000"/>
        <rFont val="Linux Libertine G"/>
      </rPr>
      <t>मोदी जी की जीत तो फिर भी समझ में आती है कि वो एक लोकप्रिय नेता हैं और बीजेपी भी बहुत बड़ी पार्टी है</t>
    </r>
    <r>
      <rPr>
        <sz val="11"/>
        <color rgb="FF000000"/>
        <rFont val="Calibri"/>
      </rPr>
      <t>,</t>
    </r>
    <r>
      <rPr>
        <sz val="11"/>
        <color rgb="FF000000"/>
        <rFont val="Linux Libertine G"/>
      </rPr>
      <t>और उनकी सभाओं में भी अपार भीड़ उमड़ती है</t>
    </r>
    <r>
      <rPr>
        <sz val="11"/>
        <color rgb="FF000000"/>
        <rFont val="Calibri"/>
      </rPr>
      <t>,</t>
    </r>
    <r>
      <rPr>
        <sz val="11"/>
        <color rgb="FF000000"/>
        <rFont val="Linux Libertine G"/>
      </rPr>
      <t>लेकिन एक इतनी बदनाम पार्टी जिसे लोकसभा तो छोड़ो उसकी अपनी जनसभा में भी कोई कुत्ता नहीं पूछता</t>
    </r>
    <r>
      <rPr>
        <sz val="11"/>
        <color rgb="FF000000"/>
        <rFont val="Calibri"/>
      </rPr>
      <t>,</t>
    </r>
    <r>
      <rPr>
        <sz val="11"/>
        <color rgb="FF000000"/>
        <rFont val="Linux Libertine G"/>
      </rPr>
      <t>आखिर वो कैसे हिमाचल</t>
    </r>
    <r>
      <rPr>
        <sz val="11"/>
        <color rgb="FF000000"/>
        <rFont val="Calibri"/>
      </rPr>
      <t>,</t>
    </r>
    <r>
      <rPr>
        <sz val="11"/>
        <color rgb="FF000000"/>
        <rFont val="Linux Libertine G"/>
      </rPr>
      <t>कर्नाटक जीत सकती है</t>
    </r>
    <r>
      <rPr>
        <sz val="11"/>
        <color rgb="FF000000"/>
        <rFont val="Calibri"/>
      </rPr>
      <t>,</t>
    </r>
    <r>
      <rPr>
        <sz val="11"/>
        <color rgb="FF000000"/>
        <rFont val="Linux Libertine G"/>
      </rPr>
      <t>ऐसे ही एक सनकी टाइप की महिला और एक निहायत ही लीचड़</t>
    </r>
    <r>
      <rPr>
        <sz val="11"/>
        <color rgb="FF000000"/>
        <rFont val="Calibri"/>
      </rPr>
      <t>,</t>
    </r>
    <r>
      <rPr>
        <sz val="11"/>
        <color rgb="FF000000"/>
        <rFont val="Linux Libertine G"/>
      </rPr>
      <t>फटीचर टाइप का आदमी भी भर भर कर सीटें जीत लेता है</t>
    </r>
    <r>
      <rPr>
        <sz val="11"/>
        <color rgb="FF000000"/>
        <rFont val="Calibri"/>
      </rPr>
      <t>,</t>
    </r>
    <r>
      <rPr>
        <sz val="11"/>
        <color rgb="FF000000"/>
        <rFont val="Linux Libertine G"/>
      </rPr>
      <t>ये भी समझ से परे है</t>
    </r>
    <r>
      <rPr>
        <sz val="11"/>
        <color rgb="FF000000"/>
        <rFont val="Calibri"/>
      </rPr>
      <t>,</t>
    </r>
    <r>
      <rPr>
        <sz val="11"/>
        <color rgb="FF000000"/>
        <rFont val="Linux Libertine G"/>
      </rPr>
      <t>जरूर मशीन में कुछ गड़बड़ है।😉🤣</t>
    </r>
  </si>
  <si>
    <t>Yeh hi Modi ek din EVM ke khelaf bhasan de rahe the aur to aur dusre desh o ke hawale de rahe the yeh hi EVM mesin se election na karwane ke bare me aur aaj Modi EVM bhakt ban gaye aise dhore charittra ke logon se savdhan rehna chahiye</t>
  </si>
  <si>
    <t>Iska to alag hi randi rona lga rhta hai😂😂😂</t>
  </si>
  <si>
    <t>Evm ka rona nayi bat nahi he</t>
  </si>
  <si>
    <t>Common voters will demand counting of all slips in Vvpat,if NDA wins general election...</t>
  </si>
  <si>
    <t>Jay Shri Ram Jay Hind Modi ji ❤❤❤❤❤❤❤❤❤❤❤❤❤❤❤ Jay Hind aadivasi Siliguri se 🎉🎉🎉🎉🎉🎉🎉🎉🎉🎉🎉🎉 Rahul Gandhi aatankwadi supporter</t>
  </si>
  <si>
    <t>🇮🇳 jitaga 🖐️ 100</t>
  </si>
  <si>
    <r>
      <rPr>
        <sz val="11"/>
        <color rgb="FF000000"/>
        <rFont val="Linux Libertine G"/>
      </rPr>
      <t xml:space="preserve">पिछले </t>
    </r>
    <r>
      <rPr>
        <sz val="11"/>
        <color rgb="FF000000"/>
        <rFont val="Calibri"/>
      </rPr>
      <t xml:space="preserve">10 </t>
    </r>
    <r>
      <rPr>
        <sz val="11"/>
        <color rgb="FF000000"/>
        <rFont val="Linux Libertine G"/>
      </rPr>
      <t>साल में जो रिजल्ट मीडिया ने दिया वही रिजल्ट देश को भी दिया गया है😂😂😂</t>
    </r>
  </si>
  <si>
    <t>Ravish bhai apka andar janay ka number kab ayega</t>
  </si>
  <si>
    <t>100% vvpat count should be done</t>
  </si>
  <si>
    <t>टेंशन कहे ले रहे हो 😂जो रिजल्ट मीडिया दे रहीं है वही रिजल्ट असली रिजल्ट होगा 💯</t>
  </si>
  <si>
    <t>Ravish Kumar ji bjp ka jeetna durust hai kiuki chunow aayoug dm sdm police sab kuch yani sab system BJP k sath hai</t>
  </si>
  <si>
    <t>😅😅😅😅🎉😂😂😂😂</t>
  </si>
  <si>
    <t>Tu aaj tak bhok raha he tuje to nahi dala jail me</t>
  </si>
  <si>
    <t>Lavish kumar</t>
  </si>
  <si>
    <t>Ye modi nhi Gunda hai 😅</t>
  </si>
  <si>
    <t>Tu ptrakar kam neta jiyda lag raha he.</t>
  </si>
  <si>
    <t>INDIA is going to win comfortably without any doubt.</t>
  </si>
  <si>
    <t>Bhai ye ptrakaar hai ya congress ka spokesperson.. khud to phle equality laao fir dusro se maango.. only one sided news .. bs logo ko bevkoof bna k Paisa chaap rhe hai ye log.</t>
  </si>
  <si>
    <t>MLA k election mein godi media ne haryana mein bjp ko 75 se jyada seats di thi but aayi thi only 40</t>
  </si>
  <si>
    <r>
      <rPr>
        <sz val="11"/>
        <color rgb="FF000000"/>
        <rFont val="Linux Libertine G"/>
      </rPr>
      <t xml:space="preserve">अगर चार जून के नतीजे एग्जिट पोल पर खरे उतरते हैं तो क्या  विपक्ष उसे मनाने से भी इनकार कर सकता है </t>
    </r>
    <r>
      <rPr>
        <sz val="11"/>
        <color rgb="FF000000"/>
        <rFont val="Calibri"/>
      </rPr>
      <t xml:space="preserve">?
</t>
    </r>
    <r>
      <rPr>
        <sz val="11"/>
        <color rgb="FF000000"/>
        <rFont val="Linux Libertine G"/>
      </rPr>
      <t xml:space="preserve">क्या भाजपा की प्रचंड जीत को विपक्ष फ़र्ज़ी बता कर सड़कों पर उतरेगा </t>
    </r>
    <r>
      <rPr>
        <sz val="11"/>
        <color rgb="FF000000"/>
        <rFont val="Calibri"/>
      </rPr>
      <t xml:space="preserve">?
</t>
    </r>
    <r>
      <rPr>
        <sz val="11"/>
        <color rgb="FF000000"/>
        <rFont val="Linux Libertine G"/>
      </rPr>
      <t xml:space="preserve">क्या सुप्रीम कोर्ट का दरवाज़ा खटखटाया जाएगा </t>
    </r>
    <r>
      <rPr>
        <sz val="11"/>
        <color rgb="FF000000"/>
        <rFont val="Calibri"/>
      </rPr>
      <t xml:space="preserve">?
</t>
    </r>
    <r>
      <rPr>
        <sz val="11"/>
        <color rgb="FF000000"/>
        <rFont val="Linux Libertine G"/>
      </rPr>
      <t xml:space="preserve">क्या विपक्ष इसे </t>
    </r>
    <r>
      <rPr>
        <sz val="11"/>
        <color rgb="FF000000"/>
        <rFont val="Calibri"/>
      </rPr>
      <t xml:space="preserve">Donald Trump </t>
    </r>
    <r>
      <rPr>
        <sz val="11"/>
        <color rgb="FF000000"/>
        <rFont val="Linux Libertine G"/>
      </rPr>
      <t xml:space="preserve">की तर्ज़ पर </t>
    </r>
    <r>
      <rPr>
        <sz val="11"/>
        <color rgb="FF000000"/>
        <rFont val="Calibri"/>
      </rPr>
      <t xml:space="preserve">stolen election </t>
    </r>
    <r>
      <rPr>
        <sz val="11"/>
        <color rgb="FF000000"/>
        <rFont val="Linux Libertine G"/>
      </rPr>
      <t xml:space="preserve">की संज्ञा दे सकता है </t>
    </r>
    <r>
      <rPr>
        <sz val="11"/>
        <color rgb="FF000000"/>
        <rFont val="Calibri"/>
      </rPr>
      <t>?</t>
    </r>
  </si>
  <si>
    <t>Exit polls are being used to validate EVM fraud which may happen to "match" with exit polls.</t>
  </si>
  <si>
    <t>BJP 543-400=143 Seat💺 only Godi Media Murdabaad</t>
  </si>
  <si>
    <t>Modi to ayega, kitna bhi Randi-Rona karo. 400 paaaar to hay hi hay 😅😅😅🤣</t>
  </si>
  <si>
    <t>This is the  most corrupt bjp government in the history of india and modi is the biggest fraud. India need new PM new government and new party in power</t>
  </si>
  <si>
    <t>Rone ki tayari kar le</t>
  </si>
  <si>
    <t>Exit pole is a cover of theft to be made.</t>
  </si>
  <si>
    <t>Yuva neta 🤣🤣🤣🤣</t>
  </si>
  <si>
    <r>
      <rPr>
        <sz val="11"/>
        <color rgb="FF000000"/>
        <rFont val="Linux Libertine G"/>
      </rPr>
      <t>अलिबाबा गुफा मे अब खजाना खुलेगा खुल जा सिम सिम तीन अयोग्य</t>
    </r>
    <r>
      <rPr>
        <sz val="11"/>
        <color rgb="FF000000"/>
        <rFont val="Calibri"/>
      </rPr>
      <t>..</t>
    </r>
  </si>
  <si>
    <t>Ex muslim sahil or adam seeker pe video banao</t>
  </si>
  <si>
    <t>perfect presstitute 🤣😍</t>
  </si>
  <si>
    <t>Faltu letter by Rahul gandhi…..looser</t>
  </si>
  <si>
    <t>Our own so_called unbiased reporter😂😂😂😂, i am so surprised how people watch this boring piece of s😂😂</t>
  </si>
  <si>
    <t>Saale tere channel ne b to NDA ko bahumat diya hai exit poll me</t>
  </si>
  <si>
    <t>One day, whole india will realise the truth and narrative of godi media</t>
  </si>
  <si>
    <t>Saram karo modi</t>
  </si>
  <si>
    <t>India Alliance 295 seat confirmed ⭐️🌟⭐️😎</t>
  </si>
  <si>
    <t>meltdown started -- shame on the opposition</t>
  </si>
  <si>
    <r>
      <rPr>
        <sz val="11"/>
        <color rgb="FF000000"/>
        <rFont val="Calibri"/>
      </rPr>
      <t xml:space="preserve">India </t>
    </r>
    <r>
      <rPr>
        <sz val="11"/>
        <color rgb="FF000000"/>
        <rFont val="Linux Libertine G"/>
      </rPr>
      <t>गठबंधन ही जीतेगा</t>
    </r>
  </si>
  <si>
    <t>Kahan dhamki di gayi boliye toh</t>
  </si>
  <si>
    <t>Hum apke badbu ke adi he</t>
  </si>
  <si>
    <t>Yeh godi midiya ne to bharuya giri me Kolkata ke sonagachi aur Mumbai pela house ke bharuya o ko piche choor Diya hai haay re godi midiya tum par laanat ho bhagwan tum logon ko maaaaf nahi karega</t>
  </si>
  <si>
    <t>sir you are the best ❤</t>
  </si>
  <si>
    <t>5.18L nahi, 5.8L survey kiye. Not someone will say ravish gives rubbish. Everyone is biased for their belief (include me). 😂</t>
  </si>
  <si>
    <t>Evm hai to modi hai</t>
  </si>
  <si>
    <t>Allah aapko salamat rakkhey Mohtaram Ravish Kumar Sahab. God Bless you.🤲🤲🤲🤲🤲🤲</t>
  </si>
  <si>
    <t>Who listened to Sidhu moosewala Song 295.
Sidhu moosewala great</t>
  </si>
  <si>
    <t>Rabish Gee, darr the gambling ka hee hai EVMs mein. Agar hoga tho public ko kya karna chahiye? Ye bhi batadeejiye?</t>
  </si>
  <si>
    <t>Sidhu moosewala 295 song great hai!</t>
  </si>
  <si>
    <t>Dalal media apni aaka ko Khush karne ke liye farji abhi phone kis Kiya hai Janata aur swasth hai ki Sarkar ki vidai hogi adhikansh Janata to Dalal media ki TV se dekhna band karke</t>
  </si>
  <si>
    <t>3M views in 9 hours. It does not even make sense.</t>
  </si>
  <si>
    <t>tere jaise anpad ko lagta hoga</t>
  </si>
  <si>
    <r>
      <rPr>
        <sz val="11"/>
        <color rgb="FF000000"/>
        <rFont val="Linux Libertine G"/>
      </rPr>
      <t xml:space="preserve">भजपाई के खिलाफ </t>
    </r>
    <r>
      <rPr>
        <sz val="11"/>
        <color rgb="FF000000"/>
        <rFont val="Calibri"/>
      </rPr>
      <t xml:space="preserve">80% </t>
    </r>
    <r>
      <rPr>
        <sz val="11"/>
        <color rgb="FF000000"/>
        <rFont val="Linux Libertine G"/>
      </rPr>
      <t>वोट गिरे है</t>
    </r>
    <r>
      <rPr>
        <sz val="11"/>
        <color rgb="FF000000"/>
        <rFont val="Calibri"/>
      </rPr>
      <t xml:space="preserve">, </t>
    </r>
    <r>
      <rPr>
        <sz val="11"/>
        <color rgb="FF000000"/>
        <rFont val="Linux Libertine G"/>
      </rPr>
      <t>तो एक्झिट पोल के हिसाब से ही भाजपा सेंटीग करनेवाली है</t>
    </r>
    <r>
      <rPr>
        <sz val="11"/>
        <color rgb="FF000000"/>
        <rFont val="Calibri"/>
      </rPr>
      <t>.</t>
    </r>
  </si>
  <si>
    <t>You can also see, believe and 'promote' just one side 😂. Unbiased journalism and media?</t>
  </si>
  <si>
    <t>Tum chamcho ka bus ek din bad hi randi Rona khatam ho jayga 😂</t>
  </si>
  <si>
    <t>इंडिया ने भारत में अमेरिका की तरह इलेक्शन के बाद आग लगाने की प्लानिंग की है। खटा खटा करके वोट नही मिलता इस देश में</t>
  </si>
  <si>
    <t>How does it even matter, everyone will know in a day now what's the truth, if the trends are extraordinarily bad since the start of the counting for INDIA alliance, the booth workers will leave,  if they are too bad for BJP, the booth workers will leave even faster because they have much more to lose if the polls are actually inflating their numbers</t>
  </si>
  <si>
    <t>Ayeega toh modi hee my modi Will win i see you   at June 4th 😎😎😎</t>
  </si>
  <si>
    <t>BJP ko 175 pura seat India Gathbandhan ko aaega India Gathbandhan Sarkar banaa Rahi Hai Bhari bahumat</t>
  </si>
  <si>
    <t>🔥</t>
  </si>
  <si>
    <t>Next pm Rahul Gandhi ji ❤</t>
  </si>
  <si>
    <t>BJP 400 par.Budho aur 1 din Khushi manale....</t>
  </si>
  <si>
    <t>Ravish kumar sir great person</t>
  </si>
  <si>
    <t>#modimediapoll Viral this Hastag😂😂😂</t>
  </si>
  <si>
    <t>Rahul media</t>
  </si>
  <si>
    <t>Hi sir  Exit  Poll Chor hi ❤❤</t>
  </si>
  <si>
    <t>295 song❤</t>
  </si>
  <si>
    <t>Congress Hindu aur Desh virodhi party hai</t>
  </si>
  <si>
    <t>4 june ko inlog ka rona sunne ke lie tariyar rho ki evm hack hgya 😂 exit poll aye to godi media..phr result aaye to evm hack 😂</t>
  </si>
  <si>
    <t>Exitpoll ban hona chahiye</t>
  </si>
  <si>
    <t>Pehli baar aaye hain exit poll?? Terko bc burnol ki zarurat hai aur kuch nhi .. saanp kahin ka</t>
  </si>
  <si>
    <t>Bhai, tera khela bhi hoga...  Tum desh me dange karwana chahte ho</t>
  </si>
  <si>
    <t>is se kehte hai widhwa vilap - jo bhi sehmat ho woh is comment ko like kar aur virodh paksh reply kare</t>
  </si>
  <si>
    <t>I wish  india alliance  win in shaa allah</t>
  </si>
  <si>
    <t>Dhokebaj pol</t>
  </si>
  <si>
    <t>Kyu itna rota hai desh drohi</t>
  </si>
  <si>
    <t>Bjp har rahi hai</t>
  </si>
  <si>
    <t>Baki sab Godi media, or thum???🤡🤡</t>
  </si>
  <si>
    <t>BJP should change its name as BJP is no longer suits them under Modi🐈‍⬛ the new party name and symbol should be Modi🐈‍⬛Party (MKP)</t>
  </si>
  <si>
    <t>India 🖐🏾💪🏾🙏🏾 299+🎉</t>
  </si>
  <si>
    <t>Sidhu moose wala ka ek aur song hai the last ride 🫂</t>
  </si>
  <si>
    <t>congress midia chatukar</t>
  </si>
  <si>
    <t>tum hi sahi ho baki sab galat hai</t>
  </si>
  <si>
    <t>Good statement  given by you. Sabi aage sai statement dete  to exit poll ka natije ak jese hote.</t>
  </si>
  <si>
    <t>Agor INDIA harjaygi toh iska ekhi karon evm hoga</t>
  </si>
  <si>
    <r>
      <rPr>
        <sz val="11"/>
        <color rgb="FF000000"/>
        <rFont val="Linux Libertine G"/>
      </rPr>
      <t xml:space="preserve">सत्य से भागकर सरकार डर के मारे एक्झिट पोल कर के फॅन्टसी मे सरकार चली गयी है … क्या अराजक की तरफ देश जायेगा </t>
    </r>
    <r>
      <rPr>
        <sz val="11"/>
        <color rgb="FF000000"/>
        <rFont val="Calibri"/>
      </rPr>
      <t>!?</t>
    </r>
  </si>
  <si>
    <t>Ye godi media bjp ki joote chappal ki factory me kaam karta hai jiski bjp guarantee deta hai ki jhooth nahi bola to joote chappal godi media per barsane lagega ye bjp kis namard ki aulad hai jo guarantee ki baat karte hai</t>
  </si>
  <si>
    <t>Congress ke dalle🤡🤡</t>
  </si>
  <si>
    <t>Tu vi karwa leta exit poll</t>
  </si>
  <si>
    <t>Rahul  😎..,...........aa raha hai</t>
  </si>
  <si>
    <t>Kuch to galat hone wala hai evm kea sath</t>
  </si>
  <si>
    <t>अरे फर्जी सीएम केजरीवाल</t>
  </si>
  <si>
    <r>
      <rPr>
        <sz val="11"/>
        <color rgb="FF000000"/>
        <rFont val="Linux Libertine G"/>
      </rPr>
      <t>बकवास उद्दीन खान पांडे अब तेरा फंडर सोरोस और टकलू सिंघम यूएसए गलिया बक रहा होगा। अब तेरा क्या होगा रे दुखी</t>
    </r>
    <r>
      <rPr>
        <sz val="11"/>
        <color rgb="FF000000"/>
        <rFont val="Calibri"/>
      </rPr>
      <t>?</t>
    </r>
  </si>
  <si>
    <t>dogla insaan</t>
  </si>
  <si>
    <t>Burnol stock 💹🛢️</t>
  </si>
  <si>
    <t>Akhilesh sir ne acha jawab diya
😅😅</t>
  </si>
  <si>
    <t>Moye Moye 😂😂😂😂</t>
  </si>
  <si>
    <t>Moye Moye😂😂😂</t>
  </si>
  <si>
    <t>Ec ne jay ram rahesh sir se jawab manga hai 
To jai ram ramesh sir ko deepak sharma sir ka episode 
Shah ji ka sayjog hai ya prayog 
Wala escrip likht me bejna chahiyen 😂
😂😂😂
😅😅😅😅</t>
  </si>
  <si>
    <t>Bhai ji EVM ka jhol akhiri din tk chalu hai to please please jo bhi volunteers hai apna kaam krte rhe orr strong room ki reki kro kyo ki kya ho last moment tk or VV Pad se jo slip nikli hai or vote ki ginti same na ho to poocha jaye orr question bhi uthaya jaye.</t>
  </si>
  <si>
    <t>punjab bjp 0</t>
  </si>
  <si>
    <t>you are so biased, still defending mandate of people.</t>
  </si>
  <si>
    <t>Sir khel ho chuka hai</t>
  </si>
  <si>
    <t>Punjab main BJP  0</t>
  </si>
  <si>
    <t>All  idiots:😊i</t>
  </si>
  <si>
    <t>खैर कोई नहीं तुम्ही जैसे लोगों की वजह से बरनौल का अविष्कार हुआ है दर्द अभी से शुरू हो गया😂😂😂</t>
  </si>
  <si>
    <t>Hum kaun hai BC.
Ye hum kaun hai chup chup ke BC</t>
  </si>
  <si>
    <t>Mere pas do harmonium hai.
Rit known to me, tabla yet to ,but bachhe.</t>
  </si>
  <si>
    <t>Ravish bhai is our Journalist. I just trust on his news only in India. Salute you bro and long lived….😊</t>
  </si>
  <si>
    <t>Ravish ji ye apke piche ka background kya hai</t>
  </si>
  <si>
    <t>I am using your just to check how virodhi log kya bolte hai</t>
  </si>
  <si>
    <t>INDIA 😢😢😢🇮🇳✍🏼✍🏼✍🏼☝🤲</t>
  </si>
  <si>
    <t>BJP jeet bhi gaye toh humlog nhi manenge. . EVM ke sahare jeet sakte hai 😂😂😂</t>
  </si>
  <si>
    <r>
      <rPr>
        <sz val="11"/>
        <color rgb="FF000000"/>
        <rFont val="Calibri"/>
      </rPr>
      <t xml:space="preserve">Ravish Kumar </t>
    </r>
    <r>
      <rPr>
        <sz val="11"/>
        <color rgb="FF000000"/>
        <rFont val="Linux Libertine G"/>
      </rPr>
      <t>भी फर्जी है। आयेगा तो मोदी ही 😊</t>
    </r>
  </si>
  <si>
    <r>
      <rPr>
        <sz val="11"/>
        <color rgb="FF000000"/>
        <rFont val="Calibri"/>
      </rPr>
      <t xml:space="preserve">Bjp 300 </t>
    </r>
    <r>
      <rPr>
        <sz val="11"/>
        <color rgb="FF000000"/>
        <rFont val="Linux Libertine G"/>
      </rPr>
      <t>प्लस होगा तो पत्रकारिता तथा चाटुकारिता छोड दोगे</t>
    </r>
    <r>
      <rPr>
        <sz val="11"/>
        <color rgb="FF000000"/>
        <rFont val="Calibri"/>
      </rPr>
      <t>??</t>
    </r>
  </si>
  <si>
    <t>Abe yogendra Yadav ko dhundho Ravish ji😂😂</t>
  </si>
  <si>
    <t>Ravish Kumar is also predicting BJP/NDA victory 😂😂😂</t>
  </si>
  <si>
    <t>Chup bhadwe tera baap atyeha 4 Jun ko godi tera baap</t>
  </si>
  <si>
    <r>
      <rPr>
        <sz val="11"/>
        <color rgb="FF000000"/>
        <rFont val="Linux Libertine G"/>
      </rPr>
      <t>सुतीये पिछला सर्वे पता नहीं है क्या</t>
    </r>
    <r>
      <rPr>
        <sz val="11"/>
        <color rgb="FF000000"/>
        <rFont val="Calibri"/>
      </rPr>
      <t>?</t>
    </r>
  </si>
  <si>
    <t>Hum haar rahe hai kya ???</t>
  </si>
  <si>
    <t>AAP to Abhi se hi rone lage</t>
  </si>
  <si>
    <t>Bas 2 din baad EVM ko lekar mat rone mat lag jana 😅</t>
  </si>
  <si>
    <t>59❌593🤏🏻</t>
  </si>
  <si>
    <t>4 june ko ek aur video ayega Rabbish ka...EVM me bade paimane par her fer kiya gya hai👍👍👍👍</t>
  </si>
  <si>
    <t>❤❤❤❤❤ Modi g aayga kitna bhe bol lo bhaiyo kl ya he log evm m kmi btayga agr haar gy to 😂😂😂😂😂😂</t>
  </si>
  <si>
    <t>Abhi se EVM ka r***dirona suru waha re raveesh babu "congress puppet"😂😂</t>
  </si>
  <si>
    <t>Very good</t>
  </si>
  <si>
    <t>Next  PM Ruhul Gandhi 🇮🇳 
🇮🇳💯✅️🇮🇳💯✅️💯🇮🇳✅️</t>
  </si>
  <si>
    <t>Let's wait for 4th June 2024</t>
  </si>
  <si>
    <t>Many people are in denial because journalists like Ravish Kumar present a narrative of total resentment against the government. However, viewers should also consider other channels where support for government schemes is evident. The BJP needs the backing of 6 out of 10 people, not unanimous support. With 98 crore voters, only 20 to 25 lakh people watch Ravish Kumar's show. Additionally, 60% of people do not watch YouTube. Therefore, it is unwise to base your analysis solely on Ravish Kumar's show.</t>
  </si>
  <si>
    <t>Is bewakuf ka bhi muh band ho jayega 4 june ko bahot Congress ka chamcha giri karta hai bewakuf</t>
  </si>
  <si>
    <t>Rubbish Kumar stinks same as poop</t>
  </si>
  <si>
    <t>I voted for sher of BJP, not to dogle chor</t>
  </si>
  <si>
    <t>Aur sab toh theek hai janab but Rahul ji yuva neta kha hai</t>
  </si>
  <si>
    <r>
      <rPr>
        <sz val="11"/>
        <color rgb="FF000000"/>
        <rFont val="Calibri"/>
      </rPr>
      <t xml:space="preserve">R.G </t>
    </r>
    <r>
      <rPr>
        <sz val="11"/>
        <color rgb="FF000000"/>
        <rFont val="Linux Libertine G"/>
      </rPr>
      <t xml:space="preserve">के तेवर मस्त है </t>
    </r>
    <r>
      <rPr>
        <sz val="11"/>
        <color rgb="FF000000"/>
        <rFont val="Calibri"/>
      </rPr>
      <t>aj</t>
    </r>
  </si>
  <si>
    <t>Rubbish, teri sulagti hui dekh kar bahut maza aa raha hai.😂😂😂😂😂😂😂😂</t>
  </si>
  <si>
    <t>Ek bar to bol de bhai bjp jitegi</t>
  </si>
  <si>
    <t>Teraaa baap jeetne wala haii modii</t>
  </si>
  <si>
    <r>
      <rPr>
        <sz val="11"/>
        <color rgb="FF000000"/>
        <rFont val="Calibri"/>
      </rPr>
      <t xml:space="preserve">Modi to ambani - </t>
    </r>
    <r>
      <rPr>
        <sz val="11"/>
        <color rgb="FF000000"/>
        <rFont val="Linux Libertine G"/>
      </rPr>
      <t xml:space="preserve">अरे मोटा भाई जब जिओ से सरा </t>
    </r>
    <r>
      <rPr>
        <sz val="11"/>
        <color rgb="FF000000"/>
        <rFont val="Calibri"/>
      </rPr>
      <t xml:space="preserve">data </t>
    </r>
    <r>
      <rPr>
        <sz val="11"/>
        <color rgb="FF000000"/>
        <rFont val="Linux Libertine G"/>
      </rPr>
      <t xml:space="preserve">चुरा लिया तो क्यों ना अगली बर जो मेरे खिलाफ हैँ उनका नाम हि </t>
    </r>
    <r>
      <rPr>
        <sz val="11"/>
        <color rgb="FF000000"/>
        <rFont val="Calibri"/>
      </rPr>
      <t xml:space="preserve">voter list </t>
    </r>
    <r>
      <rPr>
        <sz val="11"/>
        <color rgb="FF000000"/>
        <rFont val="Linux Libertine G"/>
      </rPr>
      <t>से कटवा दिया जाए 😅😅😅</t>
    </r>
  </si>
  <si>
    <t>Inke baap ka raj hai 😂😂😂😂 godi media ka</t>
  </si>
  <si>
    <t>Siddu Musewala !! 
Really??? Did I hear it right ??</t>
  </si>
  <si>
    <t>, jakar chamchagiri karo</t>
  </si>
  <si>
    <t>Mouka pad jane par 1 minute pr sarkar</t>
  </si>
  <si>
    <t>Dalal log aur kya karoge Tum</t>
  </si>
  <si>
    <t>Sir 🙏 namaste!!!! Mai bhi bihar se hu sir. Apki news sun kr soti hu sir, kavi neend  nahi aayi toh news sunti hu apki fir aati hai. Apka bahut bahut aabhar sir</t>
  </si>
  <si>
    <t>Madarchhod is janam mai RS seat nahi milegi, tere bhad bhabhi tez nikley mamta ko pakad liya.</t>
  </si>
  <si>
    <t>Great work i salute Rahul Gandhi ji great work i salute you ravish ji BJP choor party hai MIM party BJP ki B team hai</t>
  </si>
  <si>
    <t>Tu akhand chutia ho ravish .... Tere video tere girte hue mentality ko dekhne k liye ata hu. Treatment kara chutia</t>
  </si>
  <si>
    <t>👌👌👌</t>
  </si>
  <si>
    <r>
      <rPr>
        <sz val="11"/>
        <color rgb="FF000000"/>
        <rFont val="Linux Libertine G"/>
      </rPr>
      <t xml:space="preserve">अभी  </t>
    </r>
    <r>
      <rPr>
        <sz val="11"/>
        <color rgb="FF000000"/>
        <rFont val="Calibri"/>
      </rPr>
      <t xml:space="preserve">EVM  </t>
    </r>
    <r>
      <rPr>
        <sz val="11"/>
        <color rgb="FF000000"/>
        <rFont val="Linux Libertine G"/>
      </rPr>
      <t xml:space="preserve">गर्भवती है
 अगर नार्मल डिलीवरी हुई तो  </t>
    </r>
    <r>
      <rPr>
        <sz val="11"/>
        <color rgb="FF000000"/>
        <rFont val="Calibri"/>
      </rPr>
      <t xml:space="preserve">INDIA </t>
    </r>
    <r>
      <rPr>
        <sz val="11"/>
        <color rgb="FF000000"/>
        <rFont val="Linux Libertine G"/>
      </rPr>
      <t xml:space="preserve">गठबंधन की सरकार बनेगी 
अगर आपरेशन करना परा तो  </t>
    </r>
    <r>
      <rPr>
        <sz val="11"/>
        <color rgb="FF000000"/>
        <rFont val="Calibri"/>
      </rPr>
      <t xml:space="preserve">BJP </t>
    </r>
    <r>
      <rPr>
        <sz val="11"/>
        <color rgb="FF000000"/>
        <rFont val="Linux Libertine G"/>
      </rPr>
      <t>की  सरकार आऐगी😂😂😂😂</t>
    </r>
  </si>
  <si>
    <t>295 song 
593 millions views</t>
  </si>
  <si>
    <t>Bhai field  me jao to sahi.. exit poll me yakeen ho jayega</t>
  </si>
  <si>
    <t>Thanks Ravish bhai for giving us very good knowledgble news</t>
  </si>
  <si>
    <t>If any were in the field, all india was about modi modi ,people hope was modi ,his direction to lead india is perfect and belief of hindutani</t>
  </si>
  <si>
    <t>Modi ji ki hatrick pakki</t>
  </si>
  <si>
    <t>Bhai BJP wale Aaj raat ko bahot badi gadbad karnewale he Evm ke saath bach ke rehna 🤣🤣🤣🤣BJP bahot Gunda party he vo Hari huyi baji ko Raato raat  gadbad karke jit jata he🤣🤣🤣🤣</t>
  </si>
  <si>
    <t>Vipaksh ka chamcha</t>
  </si>
  <si>
    <t>We support bjp</t>
  </si>
  <si>
    <t>Aayega to Modi he</t>
  </si>
  <si>
    <t>Abki baar 400 paar</t>
  </si>
  <si>
    <t>Next PM of India Rahul Gandhi 💯❤️👌🏻👌🏻👌🏻👌🏻👌🏻👌🏻👌🏻👌🏻👌🏻👌🏻👌🏻</t>
  </si>
  <si>
    <t>What a joker. Get another job.</t>
  </si>
  <si>
    <t>Congress win 🎉🔜🥳</t>
  </si>
  <si>
    <t>All exit polls are FAKE... 
Exit poll is olny preparing the public to accet the RIGGING RESULTS...
EXIT POLL WILL BE EXIT FOR BJP</t>
  </si>
  <si>
    <t>4 tarikh ko faisla hoga Babu</t>
  </si>
  <si>
    <t>Godi Media Before Decided Even Judge Ment</t>
  </si>
  <si>
    <t>Sir AAP smajdaari wala baat kariye lekin aakh aap band karke rakhe ho</t>
  </si>
  <si>
    <t>Jali to hai... Teri jali to hai</t>
  </si>
  <si>
    <t>रिजल्ट के बाद यही रोयेंगे ईवीएम का रोना 😅😅</t>
  </si>
  <si>
    <t>Namaskar... may IDIOT Kumar ...</t>
  </si>
  <si>
    <t>कितना चाटोगे काँग्रेस की</t>
  </si>
  <si>
    <t>Sabhi ko ye bhi sochna hoga k kya only social media par mahol bnane ya vocal hone se hi chunav jeeta ja skta hai , q ki 40- 45% pr koi b chunav jeet jata h to 55-60% to anti bolega hi or vo split ho jata hai islie consolidation k bina power me nhi aa pata . Is par bat q nhi hoti , bcz max log opposition me dikhenge bt kya vo seats me convert ho rhe h??</t>
  </si>
  <si>
    <t>तैयार</t>
  </si>
  <si>
    <t>Rabish kumar ka brain kharap ho gaya</t>
  </si>
  <si>
    <t>To ravish b.c tu apna poll de salo tum ko sharm bi nahi aati</t>
  </si>
  <si>
    <t>Khela tho phase 1, 2, &amp; 3 mein hogaya jab election commission ne voting percentage badha diya, on average 28,000 votes badha diye har seat per tho phir result kiya hoga?</t>
  </si>
  <si>
    <t>नशा करके आया है क्या केजरीवाल 😅😅</t>
  </si>
  <si>
    <t>Yaha bolke kuch fyada nahi,wo to tujhe bhi pata hai ayega to Modi he,,,abki baar 450 paar❤❤❤</t>
  </si>
  <si>
    <t>If in any way the results of the election show that there is a conspiracy, then the Election Commission should be questioned by applying for the counting of VV pad together on behalf of all the candidates of the opposition.</t>
  </si>
  <si>
    <t>रवीश जी आप भी गठबंधन ज्वाइन कर लिजिये😂😂</t>
  </si>
  <si>
    <t>Political parties ke Counting agent ko BJP kharid sakta hai yeh nahi ?
Yeh matter vi discuss hona chahiye, tikhi nazar rakhna chahiye</t>
  </si>
  <si>
    <t>Rahul next pm</t>
  </si>
  <si>
    <t>We need an educated PM❤</t>
  </si>
  <si>
    <t>Good Presentation Ravish ji</t>
  </si>
  <si>
    <t>Puri batting hui par Orange cap Dhruv Rathee le gaya. Cup koi aur.</t>
  </si>
  <si>
    <t>Rahul Gandhi gadar he</t>
  </si>
  <si>
    <t>rahul gandhi ko pm nahi banaye to Congress khatm ho jayegi aur 40 small tak BJP ki hi sarkar rahegi high light my this suggestion 😊</t>
  </si>
  <si>
    <t>4 June ke bad u will exposed</t>
  </si>
  <si>
    <t>2019 me BJP ko 303 mile the. Aap toh rote hi rahe</t>
  </si>
  <si>
    <t>Chutiye tu apna exit poll bata.....inki seat match kare ya na kare.....sarkar to bjp ki hi banegi na.....tu bakwas kyu kar raha hai</t>
  </si>
  <si>
    <t>Easiest way to identify Godi media....
Bas ye dekho ki kaun 400 seats ke kitne close hai exit poll mein. Modi ne 400 paar bola aur lag gaye sab 400 dene mein.</t>
  </si>
  <si>
    <t>Ravish ji aap Arvind Kejriwal ke videos share kar rahe ho? Chi chi</t>
  </si>
  <si>
    <t>Rudaali</t>
  </si>
  <si>
    <t>bjp ko har ka dr nhi harne k bad unka kya hoga iska dar he</t>
  </si>
  <si>
    <t>Congress chamcha</t>
  </si>
  <si>
    <t>Mei South India se hu modi wave kuch nehi tamilnadu mei Kerala mei sab jhoot bol rahe hai 😂😂😂</t>
  </si>
  <si>
    <t>Aap bas bakaiti kar rahe hain paiso ke liye</t>
  </si>
  <si>
    <r>
      <rPr>
        <sz val="11"/>
        <color rgb="FF000000"/>
        <rFont val="Linux Libertine G"/>
      </rPr>
      <t>चेहरे पर इतनी शिकस्त क्यो दिख रही</t>
    </r>
    <r>
      <rPr>
        <sz val="11"/>
        <color rgb="FF000000"/>
        <rFont val="Calibri"/>
      </rPr>
      <t xml:space="preserve">,,,,,,,,, </t>
    </r>
    <r>
      <rPr>
        <sz val="11"/>
        <color rgb="FF000000"/>
        <rFont val="Linux Libertine G"/>
      </rPr>
      <t>डर लग रहा हैं मोदी से</t>
    </r>
    <r>
      <rPr>
        <sz val="11"/>
        <color rgb="FF000000"/>
        <rFont val="Calibri"/>
      </rPr>
      <t>,,,</t>
    </r>
  </si>
  <si>
    <t>Agar bjp firse chitting karke sarkar banathi hai tho es desh ke janthane road par utharkar andolan ke madhyam se such ki guhar lagaye high cort aur suprim cort me case dalkar indiya gatbandhan hi vijayi hoga agar prkriya ki pardarshaktha hogi tho</t>
  </si>
  <si>
    <t>Ye ravish pagal to nahee ho na yaar</t>
  </si>
  <si>
    <t>Sab ko bata hai godi media ke bareme phir bhi India mei jo India Alliance ko support Kiya unko attack kar rahe hai hum royenge aur bjp jeetenge 😔kya pagal pan hogaye</t>
  </si>
  <si>
    <t xml:space="preserve">Election commission voting ki investigation ho, vote might have been manipulated 
</t>
  </si>
  <si>
    <t>Jitna mrji gumrah krlo desh ko social media. Agr Indian elections ko challenge kroge to chur chur ho jaoge. Ghr me baith ke rote rho ravish kumar, hmare modi g firse aa rhe hain prachand bahumat ke saath ❤</t>
  </si>
  <si>
    <t>Agniveer Is the winning Point. It is a national issue. A shameful issue. Govt. Will sure be defeated in this point. Keep it Rahulhi. All public is with you.👍</t>
  </si>
  <si>
    <t>EVM-GHOTALA  karne ke liye. Kyuki BJP's only magic is EVM nothing else . Agor BALLOT - PAPER  se Election hota toh BJP ko 2 seats je jyada nahi milta.</t>
  </si>
  <si>
    <r>
      <rPr>
        <sz val="11"/>
        <color rgb="FF000000"/>
        <rFont val="Linux Libertine G"/>
      </rPr>
      <t>रवीश कुमारजी आपकी वफादारी की मिसाल पूरी दुनिया देती है</t>
    </r>
    <r>
      <rPr>
        <sz val="11"/>
        <color rgb="FF000000"/>
        <rFont val="Calibri"/>
      </rPr>
      <t xml:space="preserve">, </t>
    </r>
    <r>
      <rPr>
        <sz val="11"/>
        <color rgb="FF000000"/>
        <rFont val="Linux Libertine G"/>
      </rPr>
      <t>इसीलिए मैंने अपने कुत्ते का नाम रवीश रखा है ताकि वो आपके जैसा ही अपने मालिक के प्रति वफादार हो ।</t>
    </r>
  </si>
  <si>
    <t>#ravishkumarofficial jab bihar mei aap ke bhai jaan haar rha Tha to ro pade the aap.  Kab tak aap aesi chatukarita kro ge. Agar sahi hua poll to kya Sharma ayegi aapko?</t>
  </si>
  <si>
    <t>aww mirchi lag gayee</t>
  </si>
  <si>
    <t>Exit polls are playing games they are preparing people to believe bjp is going to win so that bjp can easily manipulate evm and win people be careful bjp will destroy our country</t>
  </si>
  <si>
    <t>Tu sahi me kutte ka bacha he...
Kuch b bakwass karta he 
Naa sar naa paer</t>
  </si>
  <si>
    <t>Kitna bhari dil se aj news padhni padh rhi hai ravish kumar ko 😂😂 2 din baad aur b dil dukhe ga jab modi g ke liye news padhni pdegi</t>
  </si>
  <si>
    <t>Thanks. Sar</t>
  </si>
  <si>
    <t>Bhaiji 4 june is not far away. till then you enjoy afterwards we the people of India will enjoy . 4th june se EVM ka rona shuru.</t>
  </si>
  <si>
    <t>Modi ji chunav ke samay hi bol chuke 4 jun par vipaksha  EvM par sawal  karenge eska mathlab gafala karne wale hai pm aur bjp</t>
  </si>
  <si>
    <t>Girgit sabse farzi to tu h</t>
  </si>
  <si>
    <t>Rahul Gandhi will be the next PM of India</t>
  </si>
  <si>
    <t>Are bhai ro lena 4 tarik ko EVM ko lekar galat election's hai tik.</t>
  </si>
  <si>
    <t>💯 % correct bola  RAHUL GANDHI Sir . Next PM of INDIA.</t>
  </si>
  <si>
    <t>👍❤️🙏🙏🙏🙏🙏</t>
  </si>
  <si>
    <t>cmnt pe sabki gandd jall rahaa heee</t>
  </si>
  <si>
    <t>भोकते रहो रवीश 😂😂</t>
  </si>
  <si>
    <t>Kutta ,bho bho bho  bho... Modi again 😂😂😂😂😂😂... BJP tujh jaise kutte ka parwah nhi karti.....</t>
  </si>
  <si>
    <t>Ravish kumar Rahul Gandhi ka chamcha hei... Congress ka godi social media agenda chala raha hei.... Khud hi godi media hei congress ka</t>
  </si>
  <si>
    <t>295 Sidhu musewala</t>
  </si>
  <si>
    <t>Idiotic host</t>
  </si>
  <si>
    <t>dog</t>
  </si>
  <si>
    <t>exit poll ya modi media poll</t>
  </si>
  <si>
    <t>Teri phati....?</t>
  </si>
  <si>
    <t>Are ravish ji sache patrakhar yeh toh bata jo yeh keju bola hai Konsa poll mai dekhya yeh😂😂😂😂</t>
  </si>
  <si>
    <t>19:51  Ravish ji se purana rista hai..... inka</t>
  </si>
  <si>
    <t>Ravish bhai, aap jitna bhi zor laga lo, aap impartial journalist nahi ho. Aap ek bike huye patrakar hain jo opposition ke liye kaam karte ho, likes batorte ho kyunki aapko pata hai ki Godi media aap ko Godh nahi legi 😂😂😂😂</t>
  </si>
  <si>
    <t>yhn to log alag hi nasha kr rhe hain😂😂😂</t>
  </si>
  <si>
    <t>Election commission B team of bjp rss</t>
  </si>
  <si>
    <t>Ravish kumar ke jaise log bhaiuth kam hai naman hai sir apko 70% log is desh ki jantha apke sath hai sir</t>
  </si>
  <si>
    <t>Rahul gandy akela kha liya congress ko. Panauti.. aur uska fraud youtubers</t>
  </si>
  <si>
    <t>टुकड़े गैंग चैनल</t>
  </si>
  <si>
    <t>mze lene kaun kaun aaya hai😂😂😂</t>
  </si>
  <si>
    <t>Abe chutiyo tum bas haar ka thekra evm par hi fodogr</t>
  </si>
  <si>
    <t>मोदी का रोना चालू हो गया चौकीदार चोर है</t>
  </si>
  <si>
    <t>Yaha, sab, k sab, chutiyee hai sab mile hai BJP Or conss</t>
  </si>
  <si>
    <t>Ravish kumar sukha nahi  hai apki soch suk rahi hai andhe bhakt  jo bol raha ravish kumar sukh raha hai</t>
  </si>
  <si>
    <t>no hope.</t>
  </si>
  <si>
    <r>
      <rPr>
        <sz val="11"/>
        <color rgb="FF000000"/>
        <rFont val="Calibri"/>
      </rPr>
      <t>*</t>
    </r>
    <r>
      <rPr>
        <sz val="11"/>
        <color rgb="FF000000"/>
        <rFont val="Linux Libertine G"/>
      </rPr>
      <t>नमस्कार मैं रवीश कुमार ❤️🇮🇳👏🏻🙏👍🏻</t>
    </r>
    <r>
      <rPr>
        <sz val="11"/>
        <color rgb="FF000000"/>
        <rFont val="Calibri"/>
      </rPr>
      <t>*</t>
    </r>
  </si>
  <si>
    <r>
      <rPr>
        <sz val="11"/>
        <color rgb="FF000000"/>
        <rFont val="Linux Libertine G"/>
      </rPr>
      <t>अबकी बार कांग्रेस सरकार</t>
    </r>
    <r>
      <rPr>
        <sz val="11"/>
        <color rgb="FF000000"/>
        <rFont val="Calibri"/>
      </rPr>
      <t>,Raga ❤</t>
    </r>
  </si>
  <si>
    <t>Bjp aayegi</t>
  </si>
  <si>
    <r>
      <rPr>
        <sz val="11"/>
        <color rgb="FF000000"/>
        <rFont val="Linux Libertine G"/>
      </rPr>
      <t>में राहुल गांधी शपथ लेता हु❤</t>
    </r>
    <r>
      <rPr>
        <sz val="11"/>
        <color rgb="FF000000"/>
        <rFont val="Calibri"/>
      </rPr>
      <t>...4</t>
    </r>
    <r>
      <rPr>
        <sz val="11"/>
        <color rgb="FF000000"/>
        <rFont val="Linux Libertine G"/>
      </rPr>
      <t>जून</t>
    </r>
  </si>
  <si>
    <t>Yeh banda kejriwal ka causion he , ek no ka Chautaaa 
.</t>
  </si>
  <si>
    <t>Ye kaise pata chala inko</t>
  </si>
  <si>
    <t>Kejriwal phir se jail chala gaya</t>
  </si>
  <si>
    <t>Ravish is among 16 YouTubers who is the biggest propaganda</t>
  </si>
  <si>
    <t>Mai ek bat kheta hu BJP ki itani bhi achi halat nahi hai kevo 400 seat lele 😂😂 2019 se bhi down hai</t>
  </si>
  <si>
    <t>Kejriwal khud ko farji bata raha.. khud ko hi pata nehi</t>
  </si>
  <si>
    <t>Mood kharab lag raha hai rubbish kumar ka</t>
  </si>
  <si>
    <t>Sabhi ko satark hona chahiye 2023 ke madhey pardesh ke chunao me khela hu chuka hai 😢</t>
  </si>
  <si>
    <t>Ravish views don’t win hearts of ordinary people</t>
  </si>
  <si>
    <r>
      <rPr>
        <sz val="11"/>
        <color rgb="FF000000"/>
        <rFont val="Linux Libertine G"/>
      </rPr>
      <t xml:space="preserve">रवीश कुमार देश के जनता का दुश्मन है ईसलिए इनका बात </t>
    </r>
    <r>
      <rPr>
        <sz val="11"/>
        <color rgb="FF000000"/>
        <rFont val="Calibri"/>
      </rPr>
      <t>90%</t>
    </r>
    <r>
      <rPr>
        <sz val="11"/>
        <color rgb="FF000000"/>
        <rFont val="Linux Libertine G"/>
      </rPr>
      <t>लोग नही मानते है इनका बात।</t>
    </r>
  </si>
  <si>
    <r>
      <rPr>
        <sz val="11"/>
        <color rgb="FF000000"/>
        <rFont val="Linux Libertine G"/>
      </rPr>
      <t>इन दश साल में देश ने जूठे भाषणबीर</t>
    </r>
    <r>
      <rPr>
        <sz val="11"/>
        <color rgb="FF000000"/>
        <rFont val="Calibri"/>
      </rPr>
      <t>,</t>
    </r>
    <r>
      <rPr>
        <sz val="11"/>
        <color rgb="FF000000"/>
        <rFont val="Linux Libertine G"/>
      </rPr>
      <t>बहरूपिया और ताडपर का असली दंगाई चेहरा देख लिया है और जनता इन दोनो से तंग आ चुकी हैं</t>
    </r>
  </si>
  <si>
    <t>Ravish kumar  is the third pillar between  Rahul Gandhi’s 2 Legs</t>
  </si>
  <si>
    <t>Phir se Modi a raha hai.. abhi fake narrative failanewalo ka kya hoga</t>
  </si>
  <si>
    <t>Aam aadmi pisega chahe govt kiai ki bane.....agree h to Like kre</t>
  </si>
  <si>
    <t>liberandus</t>
  </si>
  <si>
    <r>
      <rPr>
        <sz val="11"/>
        <color rgb="FF000000"/>
        <rFont val="Linux Libertine G"/>
      </rPr>
      <t xml:space="preserve">मेरा </t>
    </r>
    <r>
      <rPr>
        <sz val="11"/>
        <color rgb="FF000000"/>
        <rFont val="Calibri"/>
      </rPr>
      <t xml:space="preserve">exit </t>
    </r>
    <r>
      <rPr>
        <sz val="11"/>
        <color rgb="FF000000"/>
        <rFont val="Linux Libertine G"/>
      </rPr>
      <t xml:space="preserve">पोल में </t>
    </r>
    <r>
      <rPr>
        <sz val="11"/>
        <color rgb="FF000000"/>
        <rFont val="Calibri"/>
      </rPr>
      <t xml:space="preserve">BJP </t>
    </r>
    <r>
      <rPr>
        <sz val="11"/>
        <color rgb="FF000000"/>
        <rFont val="Linux Libertine G"/>
      </rPr>
      <t xml:space="preserve">को </t>
    </r>
    <r>
      <rPr>
        <sz val="11"/>
        <color rgb="FF000000"/>
        <rFont val="Calibri"/>
      </rPr>
      <t xml:space="preserve">542 </t>
    </r>
    <r>
      <rPr>
        <sz val="11"/>
        <color rgb="FF000000"/>
        <rFont val="Linux Libertine G"/>
      </rPr>
      <t>सीट मिल रही हैं 😮</t>
    </r>
  </si>
  <si>
    <t>4 june ko rahul Gandhi ki aandhi aa rahi hai ❤</t>
  </si>
  <si>
    <r>
      <rPr>
        <sz val="11"/>
        <color rgb="FF000000"/>
        <rFont val="Calibri"/>
      </rPr>
      <t xml:space="preserve">Ravishbhai </t>
    </r>
    <r>
      <rPr>
        <sz val="11"/>
        <color rgb="FF000000"/>
        <rFont val="Linux Libertine G"/>
      </rPr>
      <t>पीछे के लबक जबक ग्राफिक से आंखें खिचिती है मोबाइल में। कृपया बदले। बाकी सब ठीक है। आप को सुनने को आतुर रहते है।</t>
    </r>
  </si>
  <si>
    <t>Abhi to leftist paid youtubers ka khud ki  lungi pakarna mushkil ho jayega.</t>
  </si>
  <si>
    <t>74 Saal ke Chacha ko kitna satta ka lobh hai,</t>
  </si>
  <si>
    <r>
      <rPr>
        <sz val="11"/>
        <color rgb="FF000000"/>
        <rFont val="Linux Libertine G"/>
      </rPr>
      <t>अबे रबीश और कॉमेंट्स देनेवाले चाटुकार</t>
    </r>
    <r>
      <rPr>
        <sz val="11"/>
        <color rgb="FF000000"/>
        <rFont val="Calibri"/>
      </rPr>
      <t xml:space="preserve">, </t>
    </r>
    <r>
      <rPr>
        <sz val="11"/>
        <color rgb="FF000000"/>
        <rFont val="Linux Libertine G"/>
      </rPr>
      <t>राहूल गांधी की चपरासी होने की औकाद नही</t>
    </r>
    <r>
      <rPr>
        <sz val="11"/>
        <color rgb="FF000000"/>
        <rFont val="Calibri"/>
      </rPr>
      <t xml:space="preserve">.  </t>
    </r>
    <r>
      <rPr>
        <sz val="11"/>
        <color rgb="FF000000"/>
        <rFont val="Linux Libertine G"/>
      </rPr>
      <t>ठीक तरहसे भाषण नही दे पाता</t>
    </r>
    <r>
      <rPr>
        <sz val="11"/>
        <color rgb="FF000000"/>
        <rFont val="Calibri"/>
      </rPr>
      <t xml:space="preserve">. </t>
    </r>
    <r>
      <rPr>
        <sz val="11"/>
        <color rgb="FF000000"/>
        <rFont val="Linux Libertine G"/>
      </rPr>
      <t>बिलकुल कॉमेडी करता है</t>
    </r>
    <r>
      <rPr>
        <sz val="11"/>
        <color rgb="FF000000"/>
        <rFont val="Calibri"/>
      </rPr>
      <t xml:space="preserve">. </t>
    </r>
    <r>
      <rPr>
        <sz val="11"/>
        <color rgb="FF000000"/>
        <rFont val="Linux Libertine G"/>
      </rPr>
      <t>तुम क्या अकलं के अंधे हो गये क्या</t>
    </r>
    <r>
      <rPr>
        <sz val="11"/>
        <color rgb="FF000000"/>
        <rFont val="Calibri"/>
      </rPr>
      <t xml:space="preserve">??
</t>
    </r>
    <r>
      <rPr>
        <sz val="11"/>
        <color rgb="FF000000"/>
        <rFont val="Linux Libertine G"/>
      </rPr>
      <t>जो राहूल को सपोर्ट करता है</t>
    </r>
    <r>
      <rPr>
        <sz val="11"/>
        <color rgb="FF000000"/>
        <rFont val="Calibri"/>
      </rPr>
      <t xml:space="preserve">, </t>
    </r>
    <r>
      <rPr>
        <sz val="11"/>
        <color rgb="FF000000"/>
        <rFont val="Linux Libertine G"/>
      </rPr>
      <t>उनकी भी उतनीही औकात है</t>
    </r>
    <r>
      <rPr>
        <sz val="11"/>
        <color rgb="FF000000"/>
        <rFont val="Calibri"/>
      </rPr>
      <t xml:space="preserve">. </t>
    </r>
    <r>
      <rPr>
        <sz val="11"/>
        <color rgb="FF000000"/>
        <rFont val="Linux Libertine G"/>
      </rPr>
      <t>सब भेडीये है</t>
    </r>
  </si>
  <si>
    <t>Reporter ji aap honest hai kya aap bta sakte hai ki evm kuchh garbadi ho sakti hai</t>
  </si>
  <si>
    <t>or bhaiiii... aa gaya swaaad....🤣🤣🤣
koi nhi Ravish babu, aap B.I.N.D.I khao, bhindi ka mausam to hai hi 🤣🤣🤣🤣🤣
next video EVM hack pe bnaiyega 🤣</t>
  </si>
  <si>
    <t>jis me 2019 me Modi ko vote Diya tha lekin 2024 me INDIA ko vote Diya hai sirf wahi like kre...</t>
  </si>
  <si>
    <t>Checha aur 1 din hain jitna chahe apna kheyali polao pako aur khao phir 4th ko phir aa jana ra**i Rona rone😂😂</t>
  </si>
  <si>
    <t>Good 💯💯💯💯</t>
  </si>
  <si>
    <t>Exit poll ke baaf Ravish kumar ka muh kaala nahi ho sakta, kyunki iska muh pahle se hi kaala hai 😅😂</t>
  </si>
  <si>
    <t>Rahul Gandhi ji love you ❤</t>
  </si>
  <si>
    <t>Ravish Kitna bhi rollo…
Aayenge to Modi!!!</t>
  </si>
  <si>
    <t>कांग्रेस के तलवे चाटने वाला रवीश कुमार</t>
  </si>
  <si>
    <r>
      <rPr>
        <sz val="11"/>
        <color rgb="FF000000"/>
        <rFont val="Linux Libertine G"/>
      </rPr>
      <t>आपका दर्द हम जानते हैं</t>
    </r>
    <r>
      <rPr>
        <sz val="11"/>
        <color rgb="FF000000"/>
        <rFont val="Calibri"/>
      </rPr>
      <t xml:space="preserve">, </t>
    </r>
    <r>
      <rPr>
        <sz val="11"/>
        <color rgb="FF000000"/>
        <rFont val="Linux Libertine G"/>
      </rPr>
      <t>एंकर की नौकरी छूटने का। अच्छी खबर तो नहीं</t>
    </r>
    <r>
      <rPr>
        <sz val="11"/>
        <color rgb="FF000000"/>
        <rFont val="Calibri"/>
      </rPr>
      <t xml:space="preserve">, </t>
    </r>
    <r>
      <rPr>
        <sz val="11"/>
        <color rgb="FF000000"/>
        <rFont val="Linux Libertine G"/>
      </rPr>
      <t>लेकिन अच्छी कॉमेडी है।</t>
    </r>
  </si>
  <si>
    <t>Election results itni jaldi diye jate hai , aur humare jobs ke results late kyu hote hai ,
Halaki votes dene walo se kam goverment jobs dene wale  hote hai 😊 1 saal 3 mhine se upar ho gaya hai lekin humari government jobs ki result abhi tak nahi aayi , aur election results kuch hi mahino me , kya gajab Desh me rehte hai hum 😊</t>
  </si>
  <si>
    <t>nice sir salute hai aapko</t>
  </si>
  <si>
    <t>Kebel godi media ne diya hai 😂</t>
  </si>
  <si>
    <r>
      <rPr>
        <sz val="11"/>
        <color rgb="FF000000"/>
        <rFont val="Calibri"/>
      </rPr>
      <t xml:space="preserve">Iske paglane me </t>
    </r>
    <r>
      <rPr>
        <sz val="11"/>
        <color rgb="FF000000"/>
        <rFont val="Linux Libertine G"/>
      </rPr>
      <t xml:space="preserve">बस कुछ </t>
    </r>
    <r>
      <rPr>
        <sz val="11"/>
        <color rgb="FF000000"/>
        <rFont val="Calibri"/>
      </rPr>
      <t>mahine hi baki h...</t>
    </r>
  </si>
  <si>
    <t>ਮੋਦੀ ਲਾਣਾ ਗੁੰਡਾਗਰਦੀ ਕਰਕੇ ਤੀਜੀ ਵਾਰ ਵੀ ਪੀ ਐਮ ਬਣਨਾ ਚਾਹੁੰਦਾ ਹੈ ਜਨਤਾ ਨਹੀ ਮੰਨੇਗੀ</t>
  </si>
  <si>
    <t>Sir please roie nei aap boht achhe patrakar h .agle election me fir se try kijiega😢kya pta agli baat congress 1 seat jada jit jae</t>
  </si>
  <si>
    <t>Unke pass lakhon carore janata se lootamlat ka paisa hai....
Sari takat se angrezon ki tarah zulm lootamlat divide and rule kar rahe hain....
Mujhe lagta hai ab uppar wala hi Garib janata per raham karsakta hai, Insano ke bass ki baat nhi hai 😔🙏🇮🇳</t>
  </si>
  <si>
    <t>Ravish bhaiji, agar aapko patrakarita se Modiji ke saath panga lene ka itna hi saukh hai to aap politics mein jaake direct elections kyun nahi laarte???? U don't hav the guts to fight in elections. All u can do is to be a critic of People who are trying to make India a developed Nation, to keep the foreign exchange returns above 650000 crores which was negative in the time of Congress rule in 1991. Actually journalists like u are a burden on the Development of India</t>
  </si>
  <si>
    <t>Ravish ji, Aap to pese ke liye Apni wife hi vech de</t>
  </si>
  <si>
    <t>543 sansad ke sabhi chunao adhikariyo je uppar bhi najar rakhi jai vipaks INDIA gath bandhan ke netao ko aur chunao ayog per bhi 😢😢</t>
  </si>
  <si>
    <t>🎉🎉🎉</t>
  </si>
  <si>
    <r>
      <rPr>
        <sz val="11"/>
        <color rgb="FF000000"/>
        <rFont val="Linux Libertine G"/>
      </rPr>
      <t>हरामी रबीश तेरे बाप का माल है क्या मेरा भारत देश</t>
    </r>
    <r>
      <rPr>
        <sz val="11"/>
        <color rgb="FF000000"/>
        <rFont val="Calibri"/>
      </rPr>
      <t xml:space="preserve">. </t>
    </r>
    <r>
      <rPr>
        <sz val="11"/>
        <color rgb="FF000000"/>
        <rFont val="Linux Libertine G"/>
      </rPr>
      <t>तू साला मोदी का विरोध करते करते बुढा हो गया</t>
    </r>
    <r>
      <rPr>
        <sz val="11"/>
        <color rgb="FF000000"/>
        <rFont val="Calibri"/>
      </rPr>
      <t xml:space="preserve">. </t>
    </r>
    <r>
      <rPr>
        <sz val="11"/>
        <color rgb="FF000000"/>
        <rFont val="Linux Libertine G"/>
      </rPr>
      <t>फिर भी तुझे अकल नही आ रही है</t>
    </r>
    <r>
      <rPr>
        <sz val="11"/>
        <color rgb="FF000000"/>
        <rFont val="Calibri"/>
      </rPr>
      <t xml:space="preserve">. </t>
    </r>
    <r>
      <rPr>
        <sz val="11"/>
        <color rgb="FF000000"/>
        <rFont val="Linux Libertine G"/>
      </rPr>
      <t>सुधर जा देशद्रोही</t>
    </r>
    <r>
      <rPr>
        <sz val="11"/>
        <color rgb="FF000000"/>
        <rFont val="Calibri"/>
      </rPr>
      <t xml:space="preserve">, </t>
    </r>
    <r>
      <rPr>
        <sz val="11"/>
        <color rgb="FF000000"/>
        <rFont val="Linux Libertine G"/>
      </rPr>
      <t>नही तो मोदी के बाद योगी आनेवाले है</t>
    </r>
    <r>
      <rPr>
        <sz val="11"/>
        <color rgb="FF000000"/>
        <rFont val="Calibri"/>
      </rPr>
      <t xml:space="preserve">, </t>
    </r>
    <r>
      <rPr>
        <sz val="11"/>
        <color rgb="FF000000"/>
        <rFont val="Linux Libertine G"/>
      </rPr>
      <t>तुमको ठिकाने लगायेगा</t>
    </r>
    <r>
      <rPr>
        <sz val="11"/>
        <color rgb="FF000000"/>
        <rFont val="Calibri"/>
      </rPr>
      <t xml:space="preserve">.
</t>
    </r>
    <r>
      <rPr>
        <sz val="11"/>
        <color rgb="FF000000"/>
        <rFont val="Linux Libertine G"/>
      </rPr>
      <t>हरामी कभी खुजलीवाल के बारे मे</t>
    </r>
    <r>
      <rPr>
        <sz val="11"/>
        <color rgb="FF000000"/>
        <rFont val="Calibri"/>
      </rPr>
      <t xml:space="preserve">, </t>
    </r>
    <r>
      <rPr>
        <sz val="11"/>
        <color rgb="FF000000"/>
        <rFont val="Linux Libertine G"/>
      </rPr>
      <t>जिसने अपने सांसद को पितवाया</t>
    </r>
    <r>
      <rPr>
        <sz val="11"/>
        <color rgb="FF000000"/>
        <rFont val="Calibri"/>
      </rPr>
      <t xml:space="preserve">, </t>
    </r>
    <r>
      <rPr>
        <sz val="11"/>
        <color rgb="FF000000"/>
        <rFont val="Linux Libertine G"/>
      </rPr>
      <t>उसके बारे मे अपनी गंदी मुह से बोल</t>
    </r>
    <r>
      <rPr>
        <sz val="11"/>
        <color rgb="FF000000"/>
        <rFont val="Calibri"/>
      </rPr>
      <t xml:space="preserve">.
</t>
    </r>
    <r>
      <rPr>
        <sz val="11"/>
        <color rgb="FF000000"/>
        <rFont val="Linux Libertine G"/>
      </rPr>
      <t>ये कैसी एक तरफा पत्रकारिता करता है</t>
    </r>
    <r>
      <rPr>
        <sz val="11"/>
        <color rgb="FF000000"/>
        <rFont val="Calibri"/>
      </rPr>
      <t xml:space="preserve">. </t>
    </r>
    <r>
      <rPr>
        <sz val="11"/>
        <color rgb="FF000000"/>
        <rFont val="Linux Libertine G"/>
      </rPr>
      <t>इतनी खुजली है तो सबके बारे मे बोल</t>
    </r>
    <r>
      <rPr>
        <sz val="11"/>
        <color rgb="FF000000"/>
        <rFont val="Calibri"/>
      </rPr>
      <t xml:space="preserve">. </t>
    </r>
    <r>
      <rPr>
        <sz val="11"/>
        <color rgb="FF000000"/>
        <rFont val="Linux Libertine G"/>
      </rPr>
      <t>सिर्फ हमारे प्यारे मोदीजी के खिलाफ क्यो बकता है नामर्द 😡😡</t>
    </r>
  </si>
  <si>
    <r>
      <rPr>
        <sz val="11"/>
        <color rgb="FF000000"/>
        <rFont val="Linux Libertine G"/>
      </rPr>
      <t>रवीश जी कुछ भी हो मैकेनिज्म ऑफ एनडीए मशीन एंड मशीनरी ऑफ एनडीए</t>
    </r>
    <r>
      <rPr>
        <sz val="11"/>
        <color rgb="FF000000"/>
        <rFont val="Calibri"/>
      </rPr>
      <t xml:space="preserve">, </t>
    </r>
    <r>
      <rPr>
        <sz val="11"/>
        <color rgb="FF000000"/>
        <rFont val="Linux Libertine G"/>
      </rPr>
      <t xml:space="preserve">इल्यूजन ऑफ एनडीए एंड साम दाम दंड भेद स्थानीय स्तर की रुपया राशन और रोकड़ा </t>
    </r>
    <r>
      <rPr>
        <sz val="11"/>
        <color rgb="FF000000"/>
        <rFont val="Calibri"/>
      </rPr>
      <t xml:space="preserve">at night </t>
    </r>
    <r>
      <rPr>
        <sz val="11"/>
        <color rgb="FF000000"/>
        <rFont val="Linux Libertine G"/>
      </rPr>
      <t>भी बहुत बड़ा फैक्टर हो गया है</t>
    </r>
    <r>
      <rPr>
        <sz val="11"/>
        <color rgb="FF000000"/>
        <rFont val="Calibri"/>
      </rPr>
      <t xml:space="preserve">,
</t>
    </r>
    <r>
      <rPr>
        <sz val="11"/>
        <color rgb="FF000000"/>
        <rFont val="Linux Libertine G"/>
      </rPr>
      <t>दूसरी बात फोकस ऑन मोदी जी भी बहुत बड़ा फैक्टर इस गोला पर जाति धर्म भाषा आदि भी</t>
    </r>
    <r>
      <rPr>
        <sz val="11"/>
        <color rgb="FF000000"/>
        <rFont val="Calibri"/>
      </rPr>
      <t>,</t>
    </r>
    <r>
      <rPr>
        <sz val="11"/>
        <color rgb="FF000000"/>
        <rFont val="Linux Libertine G"/>
      </rPr>
      <t>यानी अनेकों बातें हैं</t>
    </r>
    <r>
      <rPr>
        <sz val="11"/>
        <color rgb="FF000000"/>
        <rFont val="Calibri"/>
      </rPr>
      <t>,</t>
    </r>
    <r>
      <rPr>
        <sz val="11"/>
        <color rgb="FF000000"/>
        <rFont val="Linux Libertine G"/>
      </rPr>
      <t>विपक्ष के प्रति जो बढ़ा है रुझान वह कमजोर जरूर है इस बारे में विपक्ष को स्थानीय लेवल पर सोचना होगा</t>
    </r>
    <r>
      <rPr>
        <sz val="11"/>
        <color rgb="FF000000"/>
        <rFont val="Calibri"/>
      </rPr>
      <t xml:space="preserve">....as a </t>
    </r>
    <r>
      <rPr>
        <sz val="11"/>
        <color rgb="FF000000"/>
        <rFont val="Linux Libertine G"/>
      </rPr>
      <t>रिसर्च राजनीति करें नकी ओनली ये वो</t>
    </r>
    <r>
      <rPr>
        <sz val="11"/>
        <color rgb="FF000000"/>
        <rFont val="Calibri"/>
      </rPr>
      <t>......</t>
    </r>
  </si>
  <si>
    <t>Tommorow modi and godee media will not morein m arket  it is for satta bazar figers by godi media be alert p mis going out    vait for o ne mote day only    truth will come out</t>
  </si>
  <si>
    <t>Very good information about exit poll at USA</t>
  </si>
  <si>
    <t>Bhai aapka banwas av nahi khatam hoga</t>
  </si>
  <si>
    <t>Bhai kya jhoot bolte ho 
Badhiya</t>
  </si>
  <si>
    <r>
      <rPr>
        <sz val="11"/>
        <color rgb="FF000000"/>
        <rFont val="Calibri"/>
      </rPr>
      <t xml:space="preserve">5 </t>
    </r>
    <r>
      <rPr>
        <sz val="11"/>
        <color rgb="FF000000"/>
        <rFont val="Linux Libertine G"/>
      </rPr>
      <t>जून को आपके वीडियो का इंतजार रहेगा 😂😂</t>
    </r>
  </si>
  <si>
    <t>Godi midia nahi dekhta hun sir</t>
  </si>
  <si>
    <t>Rahul❤❤❤❤❤✔️✔️✔️✔️✔️
Modi and godi media ❌❌❌❌❌❌❌❌❌</t>
  </si>
  <si>
    <t>Kyon udaas ho rahe ho , av 4 June aane me 1 din ka time hai burnol agar out of stock hai to barf ki silli hi ghar le aao..aur 1 din ji lo khusi khusi</t>
  </si>
  <si>
    <t>We want Rahul we want congress we want india ❤❤❤❤❤❤❤❤❤</t>
  </si>
  <si>
    <t>रविश  सर  सेयर बाजार वाली बात सही है  लगता है  यह मोदी  जी  की चाल है  जो लोग  पार्टीयों  के  हार जीत  के सोदे कर रहे  हैं  उन लोगो  को  बडा झटका लगने वाला  हैं  गोदी  मीडिया  व चुनाव  आयोग  व ऐकजेट पोल सब  मीली भगत है  कुछ भी  हो सकता है  इडिया  गठबंधन  को चार  जून  को  पुरी सावधानी  रखनी होगी  तीन जून की रात को  जहा बोटिंग  मशीने रखी हैं  वहा पहरेदारी  जरुरी है  जेसे बोट डालने से  पहली  रात लोगो  को रूपये बाटे जाते है  ओर बोट खरीदे जाते  हैं  यह काम बिजेपी  ही कर सकती  है  क्यो  की  इलेक्ट्रिकल  बोंड  से व अबानी  व अडानी ने खुब सारा चंदा मिला खेर छल कपट  करने वाले कभी खुश  नही  रह पायेगे 😢</t>
  </si>
  <si>
    <t>B j p 100 set bi nahi ayegi</t>
  </si>
  <si>
    <t>Take a deep breath</t>
  </si>
  <si>
    <t>✅</t>
  </si>
  <si>
    <t>Sala EVM me galbadi wala koi ni ya 4 k baad paida honge wo 😂😂😂😂😂😂😂</t>
  </si>
  <si>
    <t>confused personality</t>
  </si>
  <si>
    <t>Aap sahu bole ki janta ka dhyan bhat ka ne ke liye bhi yah chall!</t>
  </si>
  <si>
    <t>𝟭𝟴 𝗟𝗢𝗞 𝗦𝗔𝗕𝗛𝗔 𝗘𝗟𝗘𝗖𝗧𝗜𝗢𝗡
 𝗘𝗫𝗜𝗧 𝗣𝗢𝗟𝗟 
𝟭. Maharashtra (48)
    BJP 16.  INC 32.  Others 0
𝟮. Bihar. (40)
    BJP 15.  INC 25.  Others 0
𝟯. W/Bangal (42)
     BJP 10.  INC5.  Trinamool 27
𝟰. U/Pradesh (80) 
     BJP 50.  INC 30  Others 0
𝟱. Tamil Nadu (39)
      BJP 2.  INC 3  Others 52
𝟲. M/Pradesh (29)
     BJP 19.  INC 10.  Others 0
𝟳. Karnataka (28)
     BJP 14.  INC 14.  Others 0
𝟴. Gujarat (26)
     BJP 21.  INC 5.  Others 0
𝟵. Rajasthan (25)
     BJP 17.  INC 8.  Others 0
𝟭𝟬. Andra Pradesh (25)
       BJP 8.  INC 5.  Others 12
𝟭𝟭. Orissa (21)
       BJP 5.  INC 5.  Others 11
𝟭𝟮. Kerala (20)
       BJP 0.  INC 20.  Others 0
𝟭𝟯. Telangana (17)
        BJP 2.  INC 13.  Others 2
𝟭𝟰. Assam (14)
       BJP 9.  INC 5.  Others 0
𝟭𝟱. Jharkhand (14)
       BJP 4.  INC 10.  Others 0
𝟭𝟲. Punjab (13)
       BJP 0.  INC 8.  AAP 5
𝟭𝟳. Chhattisgarh (11)
       BJP 4.  INC 7.  Others 0
𝟭𝟴. Haryana (10)
       BJP 2.  INC 6.  Others 2
𝟭𝟵. Uttrakhand (5)
       BJP 2.  INC 3.  Others 0
𝟮𝟬. H/Pradesh (4)
       BJP 2.  INC 2.  Others 0
𝟮𝟭. Goa (2)
       BJP 1.  INC 1.  Others 0
𝟮𝟮. Meghalaya (2)
       BJP 1.  INC 1.  Others 0
𝟮𝟯. Arunachal Pradesh (2)
      BJP 1.  INC 1.  Others 0
𝟮𝟰. Manipur (2)
       BJP 0.  INC 2.  Others 0
𝟮𝟱. Tripura (2)
       BJP 2.  INC 0.  Others 0
𝟮𝟲. Mizoram (1)
       BJP 0.  INC 0.  Others 1
𝟮𝟳. Sikkim (1)
      BJP 0.  INC 0.  Others 1
𝟮𝟴. Nagaland (1)
       BJP 1.  INC 0.  Others 0
𝟮𝟵. Delhi (7)
       BJP 2.  INC 5.  Others 0
𝟯𝟬. Jamu &amp; Kashmir (5)
       BJP 2.  INC 3.  Others 0
𝟯𝟭. Daman &amp; Deep (1)
       BJP 1.  INC 0.  Others 0
𝟯𝟮. Dadar &amp; Nagar (1)
       BJP 1.  INC 0.  Others 0
𝟯𝟯. Chandigarh (1)
        BJP 1.  INC 0.  Others 0
𝟯𝟰. Lakshadweep (1)
       BJP 0.  INC 1.  Others 0
𝟯𝟱. Ladakh (1)
       BJP 1.  INC 0.  Others 0
𝟯𝟲. Pondicherry (1)
        BJP 1.  INC 0.  Others 0
𝟯𝟳. Andaman &amp; Nicobar (1)
        BJP 0.  INC 1.  Others 0
= 𝗧𝗼𝘁𝘁𝗮𝗹 𝘀𝗶𝘁𝗲 :- 𝟱𝟰𝟯
= 𝗕𝗝𝗣 :- 𝟮𝟭𝟲
= 𝗜𝗡𝗖 :- 𝟮𝟲𝟬
= 𝗧𝗥𝗜𝗡𝗔𝗠𝗢𝗢𝗟 :- 𝟮𝟳
= 𝗔𝗔𝗣 :- 𝟱
= 𝗢𝗧𝗛𝗘𝗥𝗦 :- 𝟯𝟭</t>
  </si>
  <si>
    <r>
      <rPr>
        <sz val="11"/>
        <color rgb="FF000000"/>
        <rFont val="Calibri"/>
      </rPr>
      <t xml:space="preserve">Thanks sir mare comment app ne video </t>
    </r>
    <r>
      <rPr>
        <sz val="11"/>
        <color rgb="FF000000"/>
        <rFont val="Linux Libertine G"/>
      </rPr>
      <t xml:space="preserve">बना दिया </t>
    </r>
    <r>
      <rPr>
        <sz val="11"/>
        <color rgb="FF000000"/>
        <rFont val="Calibri"/>
      </rPr>
      <t>Thanks</t>
    </r>
  </si>
  <si>
    <t>Bot ,,, nut bolt</t>
  </si>
  <si>
    <t>RAVISH KUMAR is third pillar OF DEMOCRACY  between two legs of Arvind khujliwaal</t>
  </si>
  <si>
    <t>Great man ❤❤❤ravish sirji</t>
  </si>
  <si>
    <t>नमस्कार मे रेबिज कुमार 😂😂</t>
  </si>
  <si>
    <r>
      <rPr>
        <sz val="11"/>
        <color rgb="FF000000"/>
        <rFont val="Linux Libertine G"/>
      </rPr>
      <t xml:space="preserve">अरे भाई कल </t>
    </r>
    <r>
      <rPr>
        <sz val="11"/>
        <color rgb="FF000000"/>
        <rFont val="Calibri"/>
      </rPr>
      <t xml:space="preserve">EVM </t>
    </r>
    <r>
      <rPr>
        <sz val="11"/>
        <color rgb="FF000000"/>
        <rFont val="Linux Libertine G"/>
      </rPr>
      <t>का रोना रोने वाले जा रहे हो। आज तक कुछ भी बोल लो।</t>
    </r>
  </si>
  <si>
    <t>Mtlb kyu aakhir aisa pm aisa anpad gawar aisa tuccha pm kyu chiye india ko aankhir kyu 
     Amit shah jaisa genda modi jesa chutiyape wale bhasan dene wala khu chiye khu brainwash ho chuka hai pade likhe logo ka bhi</t>
  </si>
  <si>
    <t>🙏🇮🇳🌷🙏💯🙏🇮🇳🇮🇳🇮🇳🇮🇳🇮🇳🇮🇳🙏</t>
  </si>
  <si>
    <t>4 june ko Tum Logo ki itni jalne wali hai ki Burnol bhi rahat nhi de sakti...</t>
  </si>
  <si>
    <t>Kanhaiya Kumar ko 600000 musalmanon ke mil gaye sab total 17 lakh hai to Hindu vote nahin milenge BJP aise Aakar Laga leti Jaise 600000 pade honge baki hinduon ne vote nahin diya hoga Kanhaiya Kumar ko</t>
  </si>
  <si>
    <t>Kal pata chalega, kyun parrshan ho rahe ho 😂😂😂</t>
  </si>
  <si>
    <t>Inka intro Dekhte pata chal Gaya Bhaiya Ji Congress Ke Supporters Hain</t>
  </si>
  <si>
    <t>Godi media wale bol rhe the papu media wala aake YouTube pe bhokega😂😂😂</t>
  </si>
  <si>
    <t>Kya bola h maza aya</t>
  </si>
  <si>
    <t>Jin rajyo me " Congress jite bo evm sahi " 2004 2009 me jite tab EVM sahi 
Ab evm Ambani Adani bana rahe hai 😅😅😅😅😅😅😅😅😅😅😅</t>
  </si>
  <si>
    <t>Legend 295</t>
  </si>
  <si>
    <r>
      <rPr>
        <sz val="11"/>
        <color rgb="FF000000"/>
        <rFont val="Linux Libertine G"/>
      </rPr>
      <t>रबीश तेरे और तेरे चाटुकारोंके कारण मार्केट से बरनॉल खतम हो गया</t>
    </r>
    <r>
      <rPr>
        <sz val="11"/>
        <color rgb="FF000000"/>
        <rFont val="Calibri"/>
      </rPr>
      <t xml:space="preserve">. </t>
    </r>
    <r>
      <rPr>
        <sz val="11"/>
        <color rgb="FF000000"/>
        <rFont val="Linux Libertine G"/>
      </rPr>
      <t>खुद ही अपने नीचे आग लगाके लेते हो 😂😂😜😜😜</t>
    </r>
  </si>
  <si>
    <t>543 constituency ke uppar bhi dabao pad sakta hai care taker sarkar ki taraf se jis ke liye vipaks ko hoshiyar rehna padega 🙏🙏💯</t>
  </si>
  <si>
    <t>Ek baar phir Ravish ka v
Ra.....ndi vilaap</t>
  </si>
  <si>
    <t>Good job</t>
  </si>
  <si>
    <t>Ravish ka baap pappu har gaya ab ravish naak rakega 😂</t>
  </si>
  <si>
    <r>
      <rPr>
        <sz val="11"/>
        <color rgb="FF000000"/>
        <rFont val="Linux Libertine G"/>
      </rPr>
      <t>सही कहा</t>
    </r>
    <r>
      <rPr>
        <sz val="11"/>
        <color rgb="FF000000"/>
        <rFont val="Calibri"/>
      </rPr>
      <t>.exit poll is totally managed</t>
    </r>
  </si>
  <si>
    <t>Justifying EVM manipulation upfront</t>
  </si>
  <si>
    <t>M[di.ke.Jath.fare.ga.❤❤❤❤❤</t>
  </si>
  <si>
    <t>Khud ko dhokey me.... Sir, aap ko support kertey kertey mullo ki gnd phat gayeee, ab kya aap unki mchdwna chahtey ho..... Aur total seat 543 hai to on an average kya aayega...</t>
  </si>
  <si>
    <t>Jaha jito waha EVM sahi wah re dogle logo kya bat 😅😅</t>
  </si>
  <si>
    <t>Hajj time me vote ka matlab kiya hota he sir jara bolo</t>
  </si>
  <si>
    <r>
      <rPr>
        <sz val="11"/>
        <color rgb="FF000000"/>
        <rFont val="Linux Libertine G"/>
      </rPr>
      <t>अबे रबीश कुमार इतने साल से तू मोदीजी के पीछे पडा है</t>
    </r>
    <r>
      <rPr>
        <sz val="11"/>
        <color rgb="FF000000"/>
        <rFont val="Calibri"/>
      </rPr>
      <t xml:space="preserve">, </t>
    </r>
    <r>
      <rPr>
        <sz val="11"/>
        <color rgb="FF000000"/>
        <rFont val="Linux Libertine G"/>
      </rPr>
      <t>फिर भी उनका बाळ भी बाका नही हुवा</t>
    </r>
    <r>
      <rPr>
        <sz val="11"/>
        <color rgb="FF000000"/>
        <rFont val="Calibri"/>
      </rPr>
      <t xml:space="preserve">. </t>
    </r>
    <r>
      <rPr>
        <sz val="11"/>
        <color rgb="FF000000"/>
        <rFont val="Linux Libertine G"/>
      </rPr>
      <t>अबे गंजाडी कौनसा गांजा पीता है तू</t>
    </r>
    <r>
      <rPr>
        <sz val="11"/>
        <color rgb="FF000000"/>
        <rFont val="Calibri"/>
      </rPr>
      <t xml:space="preserve">, </t>
    </r>
    <r>
      <rPr>
        <sz val="11"/>
        <color rgb="FF000000"/>
        <rFont val="Linux Libertine G"/>
      </rPr>
      <t>मनीपूर के कथित घटना के उपर इतना उछल रहा था</t>
    </r>
    <r>
      <rPr>
        <sz val="11"/>
        <color rgb="FF000000"/>
        <rFont val="Calibri"/>
      </rPr>
      <t xml:space="preserve">.
</t>
    </r>
    <r>
      <rPr>
        <sz val="11"/>
        <color rgb="FF000000"/>
        <rFont val="Linux Libertine G"/>
      </rPr>
      <t>संदेशखाली के बारे मे तेरे कान गधे के</t>
    </r>
    <r>
      <rPr>
        <sz val="11"/>
        <color rgb="FF000000"/>
        <rFont val="Calibri"/>
      </rPr>
      <t xml:space="preserve">........ </t>
    </r>
    <r>
      <rPr>
        <sz val="11"/>
        <color rgb="FF000000"/>
        <rFont val="Linux Libertine G"/>
      </rPr>
      <t>से 
भरे थे क्या</t>
    </r>
    <r>
      <rPr>
        <sz val="11"/>
        <color rgb="FF000000"/>
        <rFont val="Calibri"/>
      </rPr>
      <t xml:space="preserve">.
</t>
    </r>
    <r>
      <rPr>
        <sz val="11"/>
        <color rgb="FF000000"/>
        <rFont val="Linux Libertine G"/>
      </rPr>
      <t>तू साला बिका हुवा पत्रकार है</t>
    </r>
    <r>
      <rPr>
        <sz val="11"/>
        <color rgb="FF000000"/>
        <rFont val="Calibri"/>
      </rPr>
      <t xml:space="preserve">, </t>
    </r>
    <r>
      <rPr>
        <sz val="11"/>
        <color rgb="FF000000"/>
        <rFont val="Linux Libertine G"/>
      </rPr>
      <t>देश की बरबादी चाहता है</t>
    </r>
    <r>
      <rPr>
        <sz val="11"/>
        <color rgb="FF000000"/>
        <rFont val="Calibri"/>
      </rPr>
      <t xml:space="preserve">. </t>
    </r>
    <r>
      <rPr>
        <sz val="11"/>
        <color rgb="FF000000"/>
        <rFont val="Linux Libertine G"/>
      </rPr>
      <t>और उसके तरफ से कॉमेंट्स देनेवाले उसके गुलाम है</t>
    </r>
    <r>
      <rPr>
        <sz val="11"/>
        <color rgb="FF000000"/>
        <rFont val="Calibri"/>
      </rPr>
      <t xml:space="preserve">, </t>
    </r>
    <r>
      <rPr>
        <sz val="11"/>
        <color rgb="FF000000"/>
        <rFont val="Linux Libertine G"/>
      </rPr>
      <t>सब कम्युनिस्ट है</t>
    </r>
    <r>
      <rPr>
        <sz val="11"/>
        <color rgb="FF000000"/>
        <rFont val="Calibri"/>
      </rPr>
      <t xml:space="preserve">.
</t>
    </r>
    <r>
      <rPr>
        <sz val="11"/>
        <color rgb="FF000000"/>
        <rFont val="Linux Libertine G"/>
      </rPr>
      <t>मोदी देश का भविष्य है 🚩
जाय नमो 🙏🏻</t>
    </r>
  </si>
  <si>
    <t>Exit poll nahi dene ravish sr ko bs bakswas krni h</t>
  </si>
  <si>
    <t>Jo kam dega use pelengai dar peda karo</t>
  </si>
  <si>
    <t>Bogus Bakvasi Exit Poll  Do not follow</t>
  </si>
  <si>
    <t>Excellent research... opens hell a lot of questions for BJPs wicked intentions and games</t>
  </si>
  <si>
    <t>You are right sir good job sir 👍🙏❤️🎉</t>
  </si>
  <si>
    <t>Niiiiiiiiiiic</t>
  </si>
  <si>
    <t>Ab chunav aayog ke pelai hoi beimani ho chuka ka hai</t>
  </si>
  <si>
    <t>, 💘👌</t>
  </si>
  <si>
    <t>Bahut jald India ka halat srilanka jaisi hogi election commission  soch samajhkar beimani karna</t>
  </si>
  <si>
    <t>Rota reh</t>
  </si>
  <si>
    <t>aaj muhn sukha sukha lag raha hai 😂</t>
  </si>
  <si>
    <t>Bhai 2019 ka Exit poll aur iss ka kiya reality mai aaya uss ka bataya... kaun kaun exit poll galt tha..</t>
  </si>
  <si>
    <t>Hamlog sansad bhawan ko gher lenge</t>
  </si>
  <si>
    <t>Ravi sar jindabad</t>
  </si>
  <si>
    <t>abki baar 400 paar.....har har modi...sharam se doob mare vo hindu jo modi ko nhi maanta hai...</t>
  </si>
  <si>
    <t>4 June ke baad tu phir apna randi rona shuru kar dena.. Chutiya..</t>
  </si>
  <si>
    <t>Bemni ka pura plan Bana Liy hai Modi Shah Aur Dobhal ne Vipakshh Gumrah hai</t>
  </si>
  <si>
    <t>Bilkul sahi Rahul Ghandhi ji 2014 se aise hi media presentation ke bad hi khela hote aaya hai aur chunao ayog ka bhi kuch na kuch yogdan raha hai 😢😢</t>
  </si>
  <si>
    <t>are sir Paisa kha liya godi media ne or ye sab ab narak jayenge❤ aap real hero hai</t>
  </si>
  <si>
    <t>Modi pol 😂😂😂😂 godi media</t>
  </si>
  <si>
    <t>Godi media to hai</t>
  </si>
  <si>
    <t>Humne to is din ke liye hath chap pr batan nahi dabaya tha , jhooth h ye sb</t>
  </si>
  <si>
    <t>Rahul pappu tha pappu hai aur pappu hi rahega..</t>
  </si>
  <si>
    <t>Game Plan: 
1- Handover the Parliament security to Army, 
2- Publish exit poll, and show BJP winning 
3- Hack EVM and change the votes percentage
4- declare final result</t>
  </si>
  <si>
    <t>Rubbish ya rabies ji, Bjp toh ayega hi ayega kyunki maine vote diya, mera jaisa bahut log ne vote diya. INDI alliance me jitna vote jayega, pakad Lo desh me murkh inshan uutna hi hai, free ka survey ho gaya. Chaap do aap 😂😂</t>
  </si>
  <si>
    <t>Sir aapo koi comment ni kr pa rha</t>
  </si>
  <si>
    <t>Jeetegi to bjp hi sab bik chuke hain</t>
  </si>
  <si>
    <t>Sir 4 June k baad bhi daily video daloge</t>
  </si>
  <si>
    <t>Right</t>
  </si>
  <si>
    <t>Abhi bas ye exit polls me so called gathbandhan ki sarkaar ban rahi ho toh bhai aap ye video nhi bante😅</t>
  </si>
  <si>
    <t>Hello Ravis kumar requesting you to add English subtitles in your vedios, most appreciated.
Bravo for Your work</t>
  </si>
  <si>
    <t>I Salute Raviskumar Sir Ji</t>
  </si>
  <si>
    <t>Mai dawe se kah sakta hoo Rahul gandhi ji ki sarkar ban rahi h</t>
  </si>
  <si>
    <t>Abhi 2-3 din pahle light bahut ja rahi thi gaon gaon Shahar Shahar mein yah ghotala ho raha tha</t>
  </si>
  <si>
    <r>
      <rPr>
        <sz val="11"/>
        <color rgb="FF000000"/>
        <rFont val="Calibri"/>
      </rPr>
      <t xml:space="preserve">Ravish kumar Sir it's really question answer thanks Sir </t>
    </r>
    <r>
      <rPr>
        <sz val="11"/>
        <color rgb="FF000000"/>
        <rFont val="Linux Libertine G"/>
      </rPr>
      <t xml:space="preserve">अगर विपक्ष कि हार गया तो जिम्मेदारी </t>
    </r>
    <r>
      <rPr>
        <sz val="11"/>
        <color rgb="FF000000"/>
        <rFont val="Calibri"/>
      </rPr>
      <t xml:space="preserve">Election commission Supreme court police system </t>
    </r>
    <r>
      <rPr>
        <sz val="11"/>
        <color rgb="FF000000"/>
        <rFont val="Linux Libertine G"/>
      </rPr>
      <t xml:space="preserve">और </t>
    </r>
    <r>
      <rPr>
        <sz val="11"/>
        <color rgb="FF000000"/>
        <rFont val="Calibri"/>
      </rPr>
      <t xml:space="preserve">satts </t>
    </r>
    <r>
      <rPr>
        <sz val="11"/>
        <color rgb="FF000000"/>
        <rFont val="Linux Libertine G"/>
      </rPr>
      <t xml:space="preserve">की भ्रष्ट निती होगी जनता और </t>
    </r>
    <r>
      <rPr>
        <sz val="11"/>
        <color rgb="FF000000"/>
        <rFont val="Calibri"/>
      </rPr>
      <t xml:space="preserve">india Gathbandhan nahi jo khatarnak vinashkari Deshdrohi kaam </t>
    </r>
    <r>
      <rPr>
        <sz val="11"/>
        <color rgb="FF000000"/>
        <rFont val="Linux Libertine G"/>
      </rPr>
      <t>होगा जनता और विपक्षी को चाहिए वो आन्दोलन केलिए तेयार रहे। ये पोल गुलामी का पोल हैं</t>
    </r>
  </si>
  <si>
    <t>Sir 4 june ko mill bajayege  happy happy</t>
  </si>
  <si>
    <t>Kejriwal jab jetega to sab accha hai. Aur BJP jitegi to evm kharab hai..</t>
  </si>
  <si>
    <t>Rahul Gandhi Next PM ❤️</t>
  </si>
  <si>
    <t>Ravish ji, these kind of video programs may change the Godi media bhakt mental health positively. 😂</t>
  </si>
  <si>
    <r>
      <rPr>
        <sz val="11"/>
        <color rgb="FF000000"/>
        <rFont val="Linux Libertine G"/>
      </rPr>
      <t>हरियाणा का बालक जर्मनी में बैठ के कह रहा है</t>
    </r>
    <r>
      <rPr>
        <sz val="11"/>
        <color rgb="FF000000"/>
        <rFont val="Calibri"/>
      </rPr>
      <t xml:space="preserve">..... </t>
    </r>
    <r>
      <rPr>
        <sz val="11"/>
        <color rgb="FF000000"/>
        <rFont val="Linux Libertine G"/>
      </rPr>
      <t>भारत देश मे तानाशाही हो रही है</t>
    </r>
    <r>
      <rPr>
        <sz val="11"/>
        <color rgb="FF000000"/>
        <rFont val="Calibri"/>
      </rPr>
      <t xml:space="preserve">...... </t>
    </r>
    <r>
      <rPr>
        <sz val="11"/>
        <color rgb="FF000000"/>
        <rFont val="Linux Libertine G"/>
      </rPr>
      <t>भारत के लोगों को देश से प्रेम नही है</t>
    </r>
    <r>
      <rPr>
        <sz val="11"/>
        <color rgb="FF000000"/>
        <rFont val="Calibri"/>
      </rPr>
      <t xml:space="preserve">.... </t>
    </r>
    <r>
      <rPr>
        <sz val="11"/>
        <color rgb="FF000000"/>
        <rFont val="Linux Libertine G"/>
      </rPr>
      <t>भारत के लोग देश द्रोही है</t>
    </r>
    <r>
      <rPr>
        <sz val="11"/>
        <color rgb="FF000000"/>
        <rFont val="Calibri"/>
      </rPr>
      <t xml:space="preserve">...... </t>
    </r>
    <r>
      <rPr>
        <sz val="11"/>
        <color rgb="FF000000"/>
        <rFont val="Linux Libertine G"/>
      </rPr>
      <t>हाँ अगर इतनी ही तानाशाही की चिंता थी और  भारत देश की</t>
    </r>
    <r>
      <rPr>
        <sz val="11"/>
        <color rgb="FF000000"/>
        <rFont val="Calibri"/>
      </rPr>
      <t xml:space="preserve">...... </t>
    </r>
    <r>
      <rPr>
        <sz val="11"/>
        <color rgb="FF000000"/>
        <rFont val="Linux Libertine G"/>
      </rPr>
      <t>अगर तुमको देश प्रेम था</t>
    </r>
    <r>
      <rPr>
        <sz val="11"/>
        <color rgb="FF000000"/>
        <rFont val="Calibri"/>
      </rPr>
      <t xml:space="preserve">..... </t>
    </r>
    <r>
      <rPr>
        <sz val="11"/>
        <color rgb="FF000000"/>
        <rFont val="Linux Libertine G"/>
      </rPr>
      <t>तो जर्मनी से</t>
    </r>
    <r>
      <rPr>
        <sz val="11"/>
        <color rgb="FF000000"/>
        <rFont val="Calibri"/>
      </rPr>
      <t xml:space="preserve">.... </t>
    </r>
    <r>
      <rPr>
        <sz val="11"/>
        <color rgb="FF000000"/>
        <rFont val="Linux Libertine G"/>
      </rPr>
      <t>हरियाणा वोट डालने क्यों नही आये</t>
    </r>
    <r>
      <rPr>
        <sz val="11"/>
        <color rgb="FF000000"/>
        <rFont val="Calibri"/>
      </rPr>
      <t xml:space="preserve">............. </t>
    </r>
    <r>
      <rPr>
        <sz val="11"/>
        <color rgb="FF000000"/>
        <rFont val="Linux Libertine G"/>
      </rPr>
      <t>पूछता है भारत</t>
    </r>
    <r>
      <rPr>
        <sz val="11"/>
        <color rgb="FF000000"/>
        <rFont val="Calibri"/>
      </rPr>
      <t>..??? 💯💯💯💯</t>
    </r>
  </si>
  <si>
    <t>Exit poll jhute hain 
Result EVM hack hai</t>
  </si>
  <si>
    <r>
      <rPr>
        <sz val="11"/>
        <color rgb="FF000000"/>
        <rFont val="Calibri"/>
      </rPr>
      <t>⁉What does he want RE_ELECTION ALL OVER INDIA.
⚠Same old SARRI SAYAAPA (</t>
    </r>
    <r>
      <rPr>
        <sz val="11"/>
        <color rgb="FF000000"/>
        <rFont val="Linux Libertine G"/>
      </rPr>
      <t xml:space="preserve">सर्री स्यापा </t>
    </r>
    <r>
      <rPr>
        <sz val="11"/>
        <color rgb="FF000000"/>
        <rFont val="Calibri"/>
      </rPr>
      <t>). Does this Rubbish speak like this when he is at home too; I pity those who have to live with this CRIBBING daily?
🤣But thank you for the ENTERTAINMENT.</t>
    </r>
  </si>
  <si>
    <t>EVM ka rona shuru karo 😂</t>
  </si>
  <si>
    <t>Abhi piche do teen din pahle Shahar Shahar mein light Jana shuru ho gai thi raaton mein aur pahli tarikh ko inhen Aisa chalaya TV per ki har aadami har voter</t>
  </si>
  <si>
    <t>Modi Modi Modi</t>
  </si>
  <si>
    <t>Chal be</t>
  </si>
  <si>
    <t>Congress ka dalla 😅</t>
  </si>
  <si>
    <t>Bengal me BJP ko 9 se jada nahi milega !!</t>
  </si>
  <si>
    <t>😂😂😂😂2047🇮🇳👑BJP🇮🇳🚩 LOVE 🚩 modi ji ✌️</t>
  </si>
  <si>
    <t>Agar kuch ghalat hoga tho desh ki janta godi media aur chunaav ayog ko maaf nahi karegi aur desh bhar me andolan hoga  jai hind</t>
  </si>
  <si>
    <t>Bik Gaye ho Kya?</t>
  </si>
  <si>
    <t>4 tarikh kr baad tera kya hoga thakur??</t>
  </si>
  <si>
    <t>Baklol</t>
  </si>
  <si>
    <r>
      <rPr>
        <sz val="11"/>
        <color rgb="FF000000"/>
        <rFont val="Calibri"/>
      </rPr>
      <t xml:space="preserve">Ravish </t>
    </r>
    <r>
      <rPr>
        <sz val="11"/>
        <color rgb="FF000000"/>
        <rFont val="Linux Libertine G"/>
      </rPr>
      <t>कुमार बेस्ट</t>
    </r>
  </si>
  <si>
    <t>Aa gaya congresi media wala</t>
  </si>
  <si>
    <t>Abe tu bhi pahle yahi karta tha haramkhor…</t>
  </si>
  <si>
    <t>EVM manipulation is expected 100%.</t>
  </si>
  <si>
    <t>Tu bahut faaltu ka banda hai 😂😂😂 ,kash kabhi acha or such bolna bhi Sikh leta to kisi achi jagah hota tu 😂😂</t>
  </si>
  <si>
    <t>BJP Jeet jaega ham log kuchh nahin kar payenge</t>
  </si>
  <si>
    <r>
      <rPr>
        <sz val="11"/>
        <color rgb="FF000000"/>
        <rFont val="Linux Libertine G"/>
      </rPr>
      <t>रवीश जी आप झूठे लोगों</t>
    </r>
    <r>
      <rPr>
        <sz val="11"/>
        <color rgb="FF000000"/>
        <rFont val="Calibri"/>
      </rPr>
      <t xml:space="preserve">, </t>
    </r>
    <r>
      <rPr>
        <sz val="11"/>
        <color rgb="FF000000"/>
        <rFont val="Linux Libertine G"/>
      </rPr>
      <t>देशद्रोहियों महिला विरोधी लोगों का पक्ष एवं साथ दे रहे हो। इसलिए आपको तो पत्रकारिता छोड़ ही देना चाहिए।</t>
    </r>
  </si>
  <si>
    <t>Modi Modi modi</t>
  </si>
  <si>
    <t>Soovarki avlaad ,Randi ki bacha log he godi miedia log</t>
  </si>
  <si>
    <t>Bengal main jab mamata 225 seats jeeti thi tab EVM theek thi? Yaha 4 june ko hi kharab hogi?</t>
  </si>
  <si>
    <t>4 june ka wait kar bhai tu 😂😂😂,phir sab exit poll ka pta chal jayega tujhe 😂😂</t>
  </si>
  <si>
    <t>Now Andhbakts are also turning responsible citizens, thanks to all illegal activities created by modi, godi and corrupt govt machinery🤓And we must encourage them to do so. They all are welcome in MOOBHAT ki Sarkar mai❤️🙏Unity in Diversity 👏</t>
  </si>
  <si>
    <t>राहुल जी को पहेले कब कहां क्या बोलना हे वो सीखा दे कोई 😂</t>
  </si>
  <si>
    <t>PM Rahul ji jindabad</t>
  </si>
  <si>
    <t>बीजेपी के पास पैसा बहुत है हर किसी को खरीद सकती है 
बस विपक्ष को सतर्क रहना है</t>
  </si>
  <si>
    <t>Yes exit poll absutely  wrong 
Not to trust 
Only propaganda nothing else</t>
  </si>
  <si>
    <t>Sir, now plz stop helping rahul and that fat mallikarjun. they r not gonna win, all the exit polls are absolutely correct, nda is going to win at least 365 seats.</t>
  </si>
  <si>
    <r>
      <rPr>
        <sz val="11"/>
        <color rgb="FF000000"/>
        <rFont val="Linux Libertine G"/>
      </rPr>
      <t xml:space="preserve">अगर </t>
    </r>
    <r>
      <rPr>
        <sz val="11"/>
        <color rgb="FF000000"/>
        <rFont val="Calibri"/>
      </rPr>
      <t xml:space="preserve">india ghathbadhan </t>
    </r>
    <r>
      <rPr>
        <sz val="11"/>
        <color rgb="FF000000"/>
        <rFont val="Linux Libertine G"/>
      </rPr>
      <t xml:space="preserve">हारी तो समझो की बीजेपी की बहुत बड़ी </t>
    </r>
    <r>
      <rPr>
        <sz val="11"/>
        <color rgb="FF000000"/>
        <rFont val="Calibri"/>
      </rPr>
      <t xml:space="preserve">evm </t>
    </r>
    <r>
      <rPr>
        <sz val="11"/>
        <color rgb="FF000000"/>
        <rFont val="Linux Libertine G"/>
      </rPr>
      <t>चोरी किया गया है</t>
    </r>
  </si>
  <si>
    <r>
      <rPr>
        <sz val="11"/>
        <color rgb="FF000000"/>
        <rFont val="Linux Libertine G"/>
      </rPr>
      <t xml:space="preserve">तुम भी तो गोधी मीडिया हो । एकतरफा तुम भी तो बोलते हो रवीश । हमलोग को चुटिया समझें हो । कांग्रेस से ज्यादा ताकत या कांग्रेस से ज्यादा भय किसका था इस देश में </t>
    </r>
    <r>
      <rPr>
        <sz val="11"/>
        <color rgb="FF000000"/>
        <rFont val="Calibri"/>
      </rPr>
      <t xml:space="preserve">10 </t>
    </r>
    <r>
      <rPr>
        <sz val="11"/>
        <color rgb="FF000000"/>
        <rFont val="Linux Libertine G"/>
      </rPr>
      <t xml:space="preserve">साल पहले । 
उसी कांग्रेस के राज में उसी कांग्रेस को हरा के उसी </t>
    </r>
    <r>
      <rPr>
        <sz val="11"/>
        <color rgb="FF000000"/>
        <rFont val="Calibri"/>
      </rPr>
      <t xml:space="preserve">EVM </t>
    </r>
    <r>
      <rPr>
        <sz val="11"/>
        <color rgb="FF000000"/>
        <rFont val="Linux Libertine G"/>
      </rPr>
      <t>से जीता ना आखिर बीजेपी । 
मतलब कुछ भी बोलते रहोगे चूतियानंदन ।</t>
    </r>
  </si>
  <si>
    <t>Congress jitega</t>
  </si>
  <si>
    <t>Godi media exit poll</t>
  </si>
  <si>
    <t>Jis Desh ke Election results election commission na bta ke media btane lge to go gy</t>
  </si>
  <si>
    <t>Exit Pol se mahool banaya ja raha hai last me beimani karke ki sarkar banaa dega</t>
  </si>
  <si>
    <t>Don't worry 4th ko yeahi bhindi rona start kar denge EVM ke upper 😅😅😅😅</t>
  </si>
  <si>
    <r>
      <rPr>
        <sz val="11"/>
        <color rgb="FF000000"/>
        <rFont val="Linux Libertine G"/>
      </rPr>
      <t xml:space="preserve">अगर विपक्ष सतर्क नहीं रहा और </t>
    </r>
    <r>
      <rPr>
        <sz val="11"/>
        <color rgb="FF000000"/>
        <rFont val="Calibri"/>
      </rPr>
      <t xml:space="preserve">EVM </t>
    </r>
    <r>
      <rPr>
        <sz val="11"/>
        <color rgb="FF000000"/>
        <rFont val="Linux Libertine G"/>
      </rPr>
      <t xml:space="preserve">में धांधली हो गयी तो </t>
    </r>
    <r>
      <rPr>
        <sz val="11"/>
        <color rgb="FF000000"/>
        <rFont val="Calibri"/>
      </rPr>
      <t>,,,,,,</t>
    </r>
  </si>
  <si>
    <t>If existing polls wrong why you worry start celebrating of winning</t>
  </si>
  <si>
    <r>
      <rPr>
        <sz val="11"/>
        <color rgb="FF000000"/>
        <rFont val="Linux Libertine G"/>
      </rPr>
      <t>अब किसी बात के लिए कोई प्रमाण होने या न होने का कोई मतलब ही नहीं रह गया है</t>
    </r>
    <r>
      <rPr>
        <sz val="11"/>
        <color rgb="FF000000"/>
        <rFont val="Calibri"/>
      </rPr>
      <t xml:space="preserve">, </t>
    </r>
    <r>
      <rPr>
        <sz val="11"/>
        <color rgb="FF000000"/>
        <rFont val="Linux Libertine G"/>
      </rPr>
      <t xml:space="preserve">अब तो सिर्फ़ बहु संख्यकों की आस्था के आधार पर ही फैसला किया जाता है </t>
    </r>
    <r>
      <rPr>
        <sz val="11"/>
        <color rgb="FF000000"/>
        <rFont val="Calibri"/>
      </rPr>
      <t>l</t>
    </r>
  </si>
  <si>
    <t>Sab ka hisSab hoga 4 tarikh bad Jo desh ko barbad krna chahte hai</t>
  </si>
  <si>
    <t>I wish there was a better opposition unlike INDI-alliance, you keep justifying your biasdness, you also know well that BJP is coming to power😂</t>
  </si>
  <si>
    <t>Are dogle kumar tum itne bhrast ho Gaye ho ki har chij ka sirf farji visleshan karte ho tumhari credibility ab khtm ho chuki hai shame on you farji kumar</t>
  </si>
  <si>
    <t>EVM kharab hai ki tayariya start kardo 
Kyu 6 June k bad aap yehi bologe</t>
  </si>
  <si>
    <r>
      <rPr>
        <sz val="11"/>
        <color rgb="FF000000"/>
        <rFont val="Linux Libertine G"/>
      </rPr>
      <t>इंडिया एनडीए दोनों के पास बहुमत नहीं आयागा यही सच है लेकिन</t>
    </r>
    <r>
      <rPr>
        <sz val="11"/>
        <color rgb="FF000000"/>
        <rFont val="Calibri"/>
      </rPr>
      <t xml:space="preserve">, </t>
    </r>
    <r>
      <rPr>
        <sz val="11"/>
        <color rgb="FF000000"/>
        <rFont val="Linux Libertine G"/>
      </rPr>
      <t>मिली जुली  इंडिया गठबंधन की सरकार बनेगी</t>
    </r>
  </si>
  <si>
    <r>
      <rPr>
        <sz val="11"/>
        <color rgb="FF000000"/>
        <rFont val="Linux Libertine G"/>
      </rPr>
      <t xml:space="preserve">भाईयो अगर फिर मोदी आ गए तो रवीश को और पांच साल यही करना होगा जो </t>
    </r>
    <r>
      <rPr>
        <sz val="11"/>
        <color rgb="FF000000"/>
        <rFont val="Calibri"/>
      </rPr>
      <t xml:space="preserve">10 </t>
    </r>
    <r>
      <rPr>
        <sz val="11"/>
        <color rgb="FF000000"/>
        <rFont val="Linux Libertine G"/>
      </rPr>
      <t>साल से कर रहे है</t>
    </r>
  </si>
  <si>
    <t>Brother take some break from the work, then come back , it's affecting your mental health.</t>
  </si>
  <si>
    <r>
      <rPr>
        <sz val="11"/>
        <color rgb="FF000000"/>
        <rFont val="Linux Libertine G"/>
      </rPr>
      <t>रवीश भैया</t>
    </r>
    <r>
      <rPr>
        <sz val="11"/>
        <color rgb="FF000000"/>
        <rFont val="Calibri"/>
      </rPr>
      <t xml:space="preserve">, </t>
    </r>
    <r>
      <rPr>
        <sz val="11"/>
        <color rgb="FF000000"/>
        <rFont val="Linux Libertine G"/>
      </rPr>
      <t>काहे  ओवरटाइम कर रहे हैं</t>
    </r>
    <r>
      <rPr>
        <sz val="11"/>
        <color rgb="FF000000"/>
        <rFont val="Calibri"/>
      </rPr>
      <t xml:space="preserve">, </t>
    </r>
    <r>
      <rPr>
        <sz val="11"/>
        <color rgb="FF000000"/>
        <rFont val="Linux Libertine G"/>
      </rPr>
      <t>तनख्वाह नही  मिला क्या अभी तक।। प्रणाम</t>
    </r>
  </si>
  <si>
    <t>Chanda dita hona adani abani mitro ne</t>
  </si>
  <si>
    <t>4th June is tomorrow !
Rubbish Kumar your credibility already Zero, on 4th June it will go to hell !</t>
  </si>
  <si>
    <t>Ab to Rubbish Kumar ki permanent chhutti tay hai! 😅😅😅</t>
  </si>
  <si>
    <r>
      <rPr>
        <sz val="11"/>
        <color rgb="FF000000"/>
        <rFont val="Linux Libertine G"/>
      </rPr>
      <t xml:space="preserve">हर चैनल बिका हुआ है सिर्फ कुछ लोगो को छोड़ कर रविश जी की जो भी न्यूज़ होती है </t>
    </r>
    <r>
      <rPr>
        <sz val="11"/>
        <color rgb="FF000000"/>
        <rFont val="Calibri"/>
      </rPr>
      <t xml:space="preserve">90 % </t>
    </r>
    <r>
      <rPr>
        <sz val="11"/>
        <color rgb="FF000000"/>
        <rFont val="Linux Libertine G"/>
      </rPr>
      <t xml:space="preserve">ठीक होती है आप जन्नता ने परेशान हो कर जिस तारे से वोटिंग की है सब जानते है हर इंसान का कारोबार खराब हुआ है बुसिनेस्स करना कितना मुश्किल हो गया है की पूछो मत हर कोई का चाहे वो छोटा हो या बड़ा हो हर चीज मैघी हुई हर काम को खराब कर दिया पढ़ाई कितनी मेहगी हो गई है पैसे कामना कितना मुश्किल हो गया है पहले </t>
    </r>
    <r>
      <rPr>
        <sz val="11"/>
        <color rgb="FF000000"/>
        <rFont val="Calibri"/>
      </rPr>
      <t xml:space="preserve">10 </t>
    </r>
    <r>
      <rPr>
        <sz val="11"/>
        <color rgb="FF000000"/>
        <rFont val="Linux Libertine G"/>
      </rPr>
      <t xml:space="preserve">हज़ार कमा कर आराम से घर चलता  था आज </t>
    </r>
    <r>
      <rPr>
        <sz val="11"/>
        <color rgb="FF000000"/>
        <rFont val="Calibri"/>
      </rPr>
      <t xml:space="preserve">30 </t>
    </r>
    <r>
      <rPr>
        <sz val="11"/>
        <color rgb="FF000000"/>
        <rFont val="Linux Libertine G"/>
      </rPr>
      <t>हज़ार कमा कर भी पूरा नही पढ़ता है हर चीज तो मेहगी हो गई है चाहे वो खाने का सामान हो या कपड़े हो या गाड़ी हो या कुछ भी</t>
    </r>
  </si>
  <si>
    <t>2657621st viewer Jarnail Singh Khaihira Retired C H T Seechewaal ❤</t>
  </si>
  <si>
    <t>I am here to enjoy the burnol moments.... Nothing personal</t>
  </si>
  <si>
    <t>Kya hoga desh mein agaar phir se modi ayga tu</t>
  </si>
  <si>
    <t>ABHI EVM MACHINE PREGNANT HAI HAI AGAR DELIVERY NORMAL HOTI HAI  TO 4th JUNE KO CONGRESS JITEGI AGAR OPERATION HUA TO BJP 
Jai Bheem ✊🏻🇮🇳</t>
  </si>
  <si>
    <t>Godi media ka poll unki tarah hi farzi hai.</t>
  </si>
  <si>
    <t>Sab yahan sapne dekh rhe hai, ab to evm ka rona shru ho gaya. Taiyari kar lo fir se Modi aayega</t>
  </si>
  <si>
    <t>Fikr na kro indi  jarur jitega</t>
  </si>
  <si>
    <t>Bjp share market se paisa kamaker bhagegi desh chodke</t>
  </si>
  <si>
    <t>Godi media ki ek'shit poll tho sahi hoga bilkull. Soopreme leeder meditasun vaali chicha hi nambar one. Ekk numbar! 😬</t>
  </si>
  <si>
    <t>Ravish ji hol.mol
baat  kyon kartey hain BJP.ne jitney seats leni hsin EV?m.ke thru hera feri se utni exist polls main declate kar di hain.
Actually 2 aur 3 June ko EVMs ko temper karkey EVMs main BJP.ki favour Main required votes increase kar di jayegi.
Jahan ek hi character hsi ki Oppn ke workers Strong rooms per sandman rahey .BJP.ke workers yaa EC ke emoyees machines yaa votes ko temper nankar sakey.Delhi aur Bengal.elections ko workers ki vigilance kaaaran BJP.hera feri.nahi kar saki.So opp has good strength to defend EMS tempering then BJP.will.get only 100 seats INDIA 400 plus.two days are crucial BJP.gundas may attack opp workers so 3rd June is very sensitive</t>
  </si>
  <si>
    <t>Thanks, respected ravish sir &amp; respected leadership of india</t>
  </si>
  <si>
    <t>abe gadhe 10 bacche ek saval ka sahi jawab likhenge to tu kya ye bolega, ki nakal kari hai kuki ek jesa jawab kese likh skte hai...dimag bech khaya hai kya. ?</t>
  </si>
  <si>
    <t>Baap ko khush krne k liye exit Pol hai pr india Jeet Gaya hai</t>
  </si>
  <si>
    <t>4 ko yahi EVM ko dosh dega</t>
  </si>
  <si>
    <t>Rabbish kumar ghatiya ptrakar h...iski to jali pdhi aag lgi h iske pichwade me</t>
  </si>
  <si>
    <t>Evm hai to modi hai 😂😂😂😂</t>
  </si>
  <si>
    <t>NDA ko 230 seat milegi</t>
  </si>
  <si>
    <t>पहले से ही माहौल बना रहा है झूठा मोदी</t>
  </si>
  <si>
    <t>Very good thanks ❤❤❤</t>
  </si>
  <si>
    <t>Kal raat ko he evm replace kar di jayegi....</t>
  </si>
  <si>
    <t>Sir kuch b karlo fir se chor parti aye gi  ha😢😢</t>
  </si>
  <si>
    <t>🖐️🖐️🖐️🖐️🖐️🖐️🖐️🖐️🖐️🖐️🖐️🖐️🖐️🖐️🖐️🖐️🖐️🖐️🖐️🖐️🖐️🖐️🖐️🖐️🖐️🖐️🖐️🖐️🖐️🖐️🖐️🖐️🖐️🖐️🖐️🖐️🖐️🖐️🖐️🖐️🖐️🖐️🖐️🖐️🖐️🖐️🖐️🖐️🖐️🖐️</t>
  </si>
  <si>
    <t>585 million views 
on Sidhu moose wala❤❤</t>
  </si>
  <si>
    <t>Lagta Hai Desh ke sabhi log sadkon per utar jaenge aur VAT commission ka gherav karenge</t>
  </si>
  <si>
    <t>#AAPKAPILLA</t>
  </si>
  <si>
    <t>Modi char so paar fij nhi kya masin mein</t>
  </si>
  <si>
    <t>Chor hi car hi</t>
  </si>
  <si>
    <t>Chatukarita ki had h desh m.......godi media se seekho koi</t>
  </si>
  <si>
    <t>Aap bhi kuchh bhi kahiye bahut hi ghotala hua Hai</t>
  </si>
  <si>
    <t>2014 se EVM ka ghotala samne a raha hai lekin Koi virodhi party Dhyan nahin de rahi hai!!!</t>
  </si>
  <si>
    <t>Mom sex fatafat  dog ho to</t>
  </si>
  <si>
    <t>Congress ke Godi pattalkar Rubbish kumar ko maan na padega. Kya gazab ka nafrati, ghamandi hai, itna bhram phaila ke jhoota sabit hone ke baad bhi sharminda nahi hote .. 😂</t>
  </si>
  <si>
    <t>Sidhu Moose Wala's 295 song, Legend is still turning in the headlines! I hope you heard that song bcz it is what is going on at this moment!</t>
  </si>
  <si>
    <t>Chor madrabcob</t>
  </si>
  <si>
    <t>Manovaigyanik dabaav bnakr modi ji ko kya faiyda hoga??..  Kya isse counting me koi change lakr result bdla ja skta h??... Jai hind</t>
  </si>
  <si>
    <t>KEJRIWAL  KIYA PARA LIKHA HE ? ...FARZI KO  PHARJI BOL RAHA HE 🤭🙈🙉🙊</t>
  </si>
  <si>
    <t>Rahul gandhi to moye moye karega😁😁😁</t>
  </si>
  <si>
    <t>Godi media ki 25 crore subscribe hai to 25 crore vote to bjp ki 😊😊</t>
  </si>
  <si>
    <t>Aap abhi tak jail nahi gayi ..aap to khul k bolte hai godi media and Godi k khilaf</t>
  </si>
  <si>
    <t>4 taarik ko evm ka rona mat rona ravish khan babu🤣🤣🤣</t>
  </si>
  <si>
    <t>BJP ne 403 ki fixing ki hai
Mujhe Aisa lagta hai</t>
  </si>
  <si>
    <t>Chalo chamche aur 4 june ko jalil hona chahate hai...</t>
  </si>
  <si>
    <t>tu pehele godimidia tha abhi keise chenge hogeya sushant sing ka keise jhut bolbaraha tha riya ko bulakor sala gandu midia</t>
  </si>
  <si>
    <t>Godi media 10.saal se exit poll de raha ravish khan kitna v jor laga le modi he aayega bete😂😂😂</t>
  </si>
  <si>
    <t>Up ma evm truck ma mili ha asa hogaya result declare</t>
  </si>
  <si>
    <t>Modi ji hi ayenge</t>
  </si>
  <si>
    <t>Bhai aap 4 ke bad bologe evm gadbad hai</t>
  </si>
  <si>
    <t>Copy paste hai</t>
  </si>
  <si>
    <t>Rahul Gandhi jindabad Rahul Gandhi jitega bhai jitega Rahul Gandhi❤❤❤❤❤❤❤❤❤❤❤</t>
  </si>
  <si>
    <t>Jai siya raam</t>
  </si>
  <si>
    <t>Itna lamba video bnkr kon dekhta h 30 mint ka video patrakar wahi hota h jo kam sabdo me apni bat ko rakh de. Bore ho gya 😂 5 mint me.jai ram ja rhe.aye the sir apka sakal dekhne apke sakal dekhr pta chl gya bjp 325+ hai jai Ram</t>
  </si>
  <si>
    <t>Kitna royega ravish
Bas kar bhai 😂😂😂😂😂😂😂😂</t>
  </si>
  <si>
    <t>Sadist fool</t>
  </si>
  <si>
    <t>Abhi se rona dhona suru</t>
  </si>
  <si>
    <t>Rahul gandhi  next pm indhi</t>
  </si>
  <si>
    <r>
      <rPr>
        <sz val="11"/>
        <color rgb="FF000000"/>
        <rFont val="Linux Libertine G"/>
      </rPr>
      <t xml:space="preserve">मेरा आपसे अनुरोध हे की </t>
    </r>
    <r>
      <rPr>
        <sz val="11"/>
        <color rgb="FF000000"/>
        <rFont val="Calibri"/>
      </rPr>
      <t xml:space="preserve">4 </t>
    </r>
    <r>
      <rPr>
        <sz val="11"/>
        <color rgb="FF000000"/>
        <rFont val="Linux Libertine G"/>
      </rPr>
      <t xml:space="preserve">जून रात </t>
    </r>
    <r>
      <rPr>
        <sz val="11"/>
        <color rgb="FF000000"/>
        <rFont val="Calibri"/>
      </rPr>
      <t xml:space="preserve">8 </t>
    </r>
    <r>
      <rPr>
        <sz val="11"/>
        <color rgb="FF000000"/>
        <rFont val="Linux Libertine G"/>
      </rPr>
      <t>बजे तुम लाइव जरूर आना😂
 तुम हरी सारी होशियारी पीछे से निकल जायेगी😂😂😂
🚩जय श्री राम 🚩</t>
    </r>
  </si>
  <si>
    <t>Bahot dukh ke sath kahna pad rha h ki koi channel patrakarita krne ko nhi milega 29 tk🤗🤣</t>
  </si>
  <si>
    <t>रबीश जी हिंडेनबर्ग को दूंधने निकलो किसी नाले में इस बार। 😂😂😂</t>
  </si>
  <si>
    <t>पूर्वाग्रह से पिडित हो</t>
  </si>
  <si>
    <t>Utube se bhi berojgari dur ho Jati hai log apna ghar isse bhi chala lete hain.......</t>
  </si>
  <si>
    <t>Abe ye dukh kahe khatam nahi hota is rubbissh kutte ka</t>
  </si>
  <si>
    <t>Ravizh ji ap company se nikaley gaye employee ho</t>
  </si>
  <si>
    <t>Ravish tu bata NDA kitna seat ayega and INDI alliance kitna we believe you</t>
  </si>
  <si>
    <t>Ravnish ji ki sakal dekh kr lg rha BJP. 325 + arhi h 😂😂😂</t>
  </si>
  <si>
    <t>Tum sasta nsha karke aise bolte ho nshedi</t>
  </si>
  <si>
    <t>Aisa lagta hai ki Modi ji Khud Gathbandhan ko seat bant Rahe</t>
  </si>
  <si>
    <t>Kitna accha bhonkta hai😂</t>
  </si>
  <si>
    <r>
      <rPr>
        <sz val="11"/>
        <color rgb="FF000000"/>
        <rFont val="Calibri"/>
      </rPr>
      <t xml:space="preserve">4 </t>
    </r>
    <r>
      <rPr>
        <sz val="11"/>
        <color rgb="FF000000"/>
        <rFont val="Linux Libertine G"/>
      </rPr>
      <t>जून को एक पेटी बर्नोल ले लीजिएगा</t>
    </r>
  </si>
  <si>
    <t>Allah aap ko Kamyab kre ameen summa Ameen</t>
  </si>
  <si>
    <t>Ye sagarika ghose pitti ka pitti he</t>
  </si>
  <si>
    <t>युवा नेता 😂😂😂</t>
  </si>
  <si>
    <t>Super reporting</t>
  </si>
  <si>
    <t>😉😉😉😉😉😉
EVM ka rona kab se start karna hai</t>
  </si>
  <si>
    <t>Tum log ke hisaab se aap Dhruv rathee aur Abhishek Banerjee aur kuch log hai jo daarte nai hai baki jitne bhi hai vo darte hai ya fir bik Gaye hai na kya baat hai.. imandar neta Rahul Gandhi aur kejriwal aur imandar reporter rabish Kumar 😂</t>
  </si>
  <si>
    <t>Your journalism is 3rd standard this opposition parties when they were in power what they did for states as a journalist you know it how corrupt is samajwadi part and rjd party from you heart you tell does bjp is more corrupted than tmc samjwadi and rjd and congress</t>
  </si>
  <si>
    <t>Bhaisahab saq karne ki bhi ek seema hoti hai</t>
  </si>
  <si>
    <t>Exit poll ne jo bi kaha ye galat kaha</t>
  </si>
  <si>
    <t>Ra Ku on Fire 🔥</t>
  </si>
  <si>
    <t>Modi mukhota Hai Iske Piche Koi Aur Hai</t>
  </si>
  <si>
    <t>Exit poll ya share market poll.kiys India gath bandhan kay sipahi yah karya wafadari say karay gay.kiya returning officers india kay wafadar rahain gay ya netavo kay.dekhha hay kon kitnay par.</t>
  </si>
  <si>
    <t>Jay Shree Ram Only Modi Ji</t>
  </si>
  <si>
    <t>295+❤❤</t>
  </si>
  <si>
    <t>रबीश जी आप तुरंत राहुल जी के साथ थाईलैंड निकलो।😂😂</t>
  </si>
  <si>
    <t>295 song views 593 million....not 59 million</t>
  </si>
  <si>
    <t>Rahul Gandhi Jindabaad</t>
  </si>
  <si>
    <t>Inki v jalne lgti hai..inko v taklif h Bhai shaab ko...kya dikkat hai bhai aapko</t>
  </si>
  <si>
    <t>Jai congress vijay congress</t>
  </si>
  <si>
    <t>BJP  to khushi mna rhi h ap jaisa patrakar soch rha hoga 1 jun se phle jo laddu ke order kiye the wps kr le ya bjp ki exit poll ki khushi me batwa de😂😂😂.abki bar fir se modi sarkar.</t>
  </si>
  <si>
    <t>Chamcho ka RR start</t>
  </si>
  <si>
    <t>Ek baar rabish ka face dekho. Jalan ka andaja lag jayega</t>
  </si>
  <si>
    <t>Uddav thaktey saccha insan hai</t>
  </si>
  <si>
    <t>Congress Sarkaar</t>
  </si>
  <si>
    <t>Ravish Kumar best ❤❤❤</t>
  </si>
  <si>
    <t>Kaya ghatia analysis hai pata nahi aap jaise juthe aadmi ko kaise log sunte hai</t>
  </si>
  <si>
    <t>2070 me jab kabhi ho sakta hai congress aaye to  ravish bhai aap pm bn jana</t>
  </si>
  <si>
    <r>
      <rPr>
        <sz val="11"/>
        <color rgb="FF000000"/>
        <rFont val="Linux Libertine G"/>
      </rPr>
      <t xml:space="preserve">आएगा तो मोदी जी 😂। बाकी बरनोल की व्यवस्था कर लीजिए 
शेम शेम </t>
    </r>
    <r>
      <rPr>
        <sz val="11"/>
        <color rgb="FF000000"/>
        <rFont val="Calibri"/>
      </rPr>
      <t xml:space="preserve">again baised </t>
    </r>
    <r>
      <rPr>
        <sz val="11"/>
        <color rgb="FF000000"/>
        <rFont val="Linux Libertine G"/>
      </rPr>
      <t>पत्रकारिता</t>
    </r>
  </si>
  <si>
    <t>Exit poll bakwas hai India gadbhandan Jeet Rahi hai</t>
  </si>
  <si>
    <t>Who is deleting negative comments?</t>
  </si>
  <si>
    <t>only congress ❤</t>
  </si>
  <si>
    <t>Aur sir why have you became so anti-india you are supporting people like akhilesh yadav in 2012 came in power what he did for uttarpradesh he is best example of nepotism his whole family is dynasty politics and rahul gandhi is aslo a dynasty politics product</t>
  </si>
  <si>
    <r>
      <rPr>
        <sz val="11"/>
        <color rgb="FF000000"/>
        <rFont val="Linux Libertine G"/>
      </rPr>
      <t>काग्रेस कितनी दयालु है</t>
    </r>
    <r>
      <rPr>
        <sz val="11"/>
        <color rgb="FF000000"/>
        <rFont val="Calibri"/>
      </rPr>
      <t xml:space="preserve">, </t>
    </r>
    <r>
      <rPr>
        <sz val="11"/>
        <color rgb="FF000000"/>
        <rFont val="Linux Libertine G"/>
      </rPr>
      <t>उसने स्विट्जरलैंड जितना बड़ा भू भाग चीन को दे दिया</t>
    </r>
    <r>
      <rPr>
        <sz val="11"/>
        <color rgb="FF000000"/>
        <rFont val="Calibri"/>
      </rPr>
      <t xml:space="preserve">,, </t>
    </r>
    <r>
      <rPr>
        <sz val="11"/>
        <color rgb="FF000000"/>
        <rFont val="Linux Libertine G"/>
      </rPr>
      <t>आधा कश्मीर पकिस्तान को दे दिया</t>
    </r>
    <r>
      <rPr>
        <sz val="11"/>
        <color rgb="FF000000"/>
        <rFont val="Calibri"/>
      </rPr>
      <t xml:space="preserve">,, </t>
    </r>
    <r>
      <rPr>
        <sz val="11"/>
        <color rgb="FF000000"/>
        <rFont val="Linux Libertine G"/>
      </rPr>
      <t>जो बचा था</t>
    </r>
    <r>
      <rPr>
        <sz val="11"/>
        <color rgb="FF000000"/>
        <rFont val="Calibri"/>
      </rPr>
      <t xml:space="preserve">, </t>
    </r>
    <r>
      <rPr>
        <sz val="11"/>
        <color rgb="FF000000"/>
        <rFont val="Linux Libertine G"/>
      </rPr>
      <t>उसमे से चर्च और वक्फ बोर्ड को दे दिया</t>
    </r>
    <r>
      <rPr>
        <sz val="11"/>
        <color rgb="FF000000"/>
        <rFont val="Calibri"/>
      </rPr>
      <t xml:space="preserve">,, </t>
    </r>
    <r>
      <rPr>
        <sz val="11"/>
        <color rgb="FF000000"/>
        <rFont val="Linux Libertine G"/>
      </rPr>
      <t>लेकिन कहते हैं की देश बेच दिया मोदी ने</t>
    </r>
  </si>
  <si>
    <t>Khabis khanjum godhisar apunna media poll</t>
  </si>
  <si>
    <t>This is true I am from Pune and am a anti bjp, in Pune there was a survey done by the state government on jumlebaaz statement on making Pune a smart city and I had told those officialls that modi is lying to the public thereafter my and wife's name was deleted from the voter list.</t>
  </si>
  <si>
    <t>Is bar modiko hatawo</t>
  </si>
  <si>
    <r>
      <rPr>
        <sz val="11"/>
        <color rgb="FF000000"/>
        <rFont val="Calibri"/>
      </rPr>
      <t xml:space="preserve">Exit poll </t>
    </r>
    <r>
      <rPr>
        <sz val="11"/>
        <color rgb="FF000000"/>
        <rFont val="Linux Libertine G"/>
      </rPr>
      <t xml:space="preserve">वालों ने सारे अंधभक्तो से ही बात करके  </t>
    </r>
    <r>
      <rPr>
        <sz val="11"/>
        <color rgb="FF000000"/>
        <rFont val="Calibri"/>
      </rPr>
      <t xml:space="preserve">nda </t>
    </r>
    <r>
      <rPr>
        <sz val="11"/>
        <color rgb="FF000000"/>
        <rFont val="Linux Libertine G"/>
      </rPr>
      <t>की जीत दर्शाई है 😂😂😂😂😂😂</t>
    </r>
  </si>
  <si>
    <t>Mr. Ravish please put your video background simple..</t>
  </si>
  <si>
    <t>Where lies Dr Vatsa's personal bias?</t>
  </si>
  <si>
    <t>Ei beta je ki bole</t>
  </si>
  <si>
    <t>Jo nafrati hote wah jayada jalte hain, jalan to bhaut ho Rahi hogi. Face to gangeen Nazar AA Raha hai .Achha hai tum jaise log gangeen rahe</t>
  </si>
  <si>
    <t>Apko 5 saal ki aur nokari milgai 
Karate rahiye</t>
  </si>
  <si>
    <t>Sab exit poll BJP ka jall hai froud news godi media reporter, election commission  dogebazz EVM par hone ki kosish 😡😡😡😡😡😡😡</t>
  </si>
  <si>
    <t>Aap itna nafrat kyu krte ho bjp se matlb daal nahi gal rahi tho daal khana galat hai aap sab ke hisaab se wah rabish Kumar wah</t>
  </si>
  <si>
    <t>Ab rone se kya hoga bjp 400 paar</t>
  </si>
  <si>
    <t>कम से कम अब तो आप सच बोल दीजिए यहा फिर अभी भी कांग्रेस अंधभक्त की चीज़े दिखायते रहेंगे 😅😅</t>
  </si>
  <si>
    <t>Hame modi nhi chahiye 18:35</t>
  </si>
  <si>
    <t>5 JUNE #PM RAHUL GANDHI</t>
  </si>
  <si>
    <t>Daya.... Kuch to gadbad hai🤔🤔🤔</t>
  </si>
  <si>
    <t>400 paar 👑</t>
  </si>
  <si>
    <r>
      <rPr>
        <sz val="11"/>
        <color rgb="FF000000"/>
        <rFont val="Linux Libertine G"/>
      </rPr>
      <t xml:space="preserve">भारत का सर्वश्रेष्ठ पत्रकार 
   </t>
    </r>
    <r>
      <rPr>
        <sz val="11"/>
        <color rgb="FF000000"/>
        <rFont val="Calibri"/>
      </rPr>
      <t>(</t>
    </r>
    <r>
      <rPr>
        <sz val="11"/>
        <color rgb="FF000000"/>
        <rFont val="Linux Libertine G"/>
      </rPr>
      <t>रवीश कुमार सर</t>
    </r>
    <r>
      <rPr>
        <sz val="11"/>
        <color rgb="FF000000"/>
        <rFont val="Calibri"/>
      </rPr>
      <t>)</t>
    </r>
  </si>
  <si>
    <t>Sir half truth kyun bolte hain aap hamesha half truth 2021 indiatodayaxis wrong about westbengal polls but it was right about assam tamilnadu kerela prediction you should tell the full truth not half</t>
  </si>
  <si>
    <t>4 june 400 paar 
⚠️  :  burnol  🔥  use kre</t>
  </si>
  <si>
    <r>
      <rPr>
        <sz val="11"/>
        <color rgb="FF000000"/>
        <rFont val="Linux Libertine G"/>
      </rPr>
      <t>बहुत</t>
    </r>
    <r>
      <rPr>
        <sz val="11"/>
        <color rgb="FF000000"/>
        <rFont val="Calibri"/>
      </rPr>
      <t>-</t>
    </r>
    <r>
      <rPr>
        <sz val="11"/>
        <color rgb="FF000000"/>
        <rFont val="Linux Libertine G"/>
      </rPr>
      <t>बहुत धन्यवाद रवीश जी । एकदम सटीक विश्लेषण किया गया है। आपका आभार</t>
    </r>
  </si>
  <si>
    <t>Sare leftist ki jal rahi hai</t>
  </si>
  <si>
    <t>Chutiyon ki fauj 😂</t>
  </si>
  <si>
    <t>Wah re sarkar, khud par aai to 3 din bhi nhi wait ho rha result ka, bas ak hi bat laga rakha hai   EXIT POLL -EXIT POLL  , papa jee wait kro students ka to exam leke chhod dete ho 4-5 mahina. Fir paper leak ho jata hai, fir exam cancel ho jata hai...</t>
  </si>
  <si>
    <t>Evm jab tak jindabad h desh ki Lanka lgna atal h</t>
  </si>
  <si>
    <t>Nice ❤❤</t>
  </si>
  <si>
    <t>Apka history malum hai</t>
  </si>
  <si>
    <t>Kitna pesa Mila Indi alliance se...</t>
  </si>
  <si>
    <t>Ab to 4 june ko seedhe Pakistan ya jarmany chale jana bhai</t>
  </si>
  <si>
    <t>Bjp won the last loksabha elections too with similar tactics in MP, Rajasthan and Chhatteesgarh.</t>
  </si>
  <si>
    <t>Matlab kul Milakar bjp chor aur Congress sahi ghuma fira ke wahi ek baat ghisi piti.....congress ka paltu dalla he</t>
  </si>
  <si>
    <t>chahha 4 Tarik Tak to ruk jate abhi se bhokna shuru kar diya hai ruk Jaa Rahul dega tujhe ek haddi 😂😂😂😂😂</t>
  </si>
  <si>
    <t>Burnol ka stock Kom hai abhi kharred lo😂😂😂😂</t>
  </si>
  <si>
    <t>Rabish Kumar ka rona chalu 😂😂😂😂😂😂</t>
  </si>
  <si>
    <t>4 june ko dekenge,,, fir ana video dalne,,, pappu k dalal😂😂😂</t>
  </si>
  <si>
    <t>RAVISH JI. SALAM. SIR JI 543 SIT KE 10.LAKH BUTH HONGE. 1 BUTH PE 1 SARVYAR CHAIYE. KYA AYSA HUA HOGA ?  KYA DHANDHLI HE . HUM KAM PADHE LOG NA HI SAMAJ PATE ..SALAMAT RA HO . JAY HIND.</t>
  </si>
  <si>
    <t>❤️❤️❤️❤️❤️👌👌👌👍</t>
  </si>
  <si>
    <t>BJP is cheating</t>
  </si>
  <si>
    <t>Sapne dekhna mana hai......</t>
  </si>
  <si>
    <t>Ey Modi madare hai kuch bhi dikhay ga kurchi pane ke liye</t>
  </si>
  <si>
    <t>😂😂😂😂😂😂😂😂😂😂
1 din aur Dil bahla  lo ...</t>
  </si>
  <si>
    <t>Sir, Congratulations aaj aapko YouTube Channel banaye hue 1 saal ho gyi......</t>
  </si>
  <si>
    <t>What are the chances of situations like Tianamen Square or attack on Capitol Hill to happen here on 4th June??,</t>
  </si>
  <si>
    <t>Rabish Kumar kal pata chalega</t>
  </si>
  <si>
    <t>चुनाव आयोग सरकार फर्जी एग्जिट पोल यही करना था तो चुनाव क्या शौक पूरे करने करवाया गया क्या</t>
  </si>
  <si>
    <t>Congres ka dalla in ki to exit poll se hi gand jal li  hai 4 Jun ko kya ho ga</t>
  </si>
  <si>
    <t>Aap ke jaisa insan Maine abhitak nahi dekha....</t>
  </si>
  <si>
    <t>Exit poll jhoot bol raha hai</t>
  </si>
  <si>
    <t>विपक्ष में अब खाली मुसलमान रह गया है😂😂😂</t>
  </si>
  <si>
    <t>कांग्रेस की मां का बोसड</t>
  </si>
  <si>
    <t>300 set India gathbandhan</t>
  </si>
  <si>
    <r>
      <rPr>
        <sz val="11"/>
        <color rgb="FF000000"/>
        <rFont val="Linux Libertine G"/>
      </rPr>
      <t xml:space="preserve">रवीश जी आज अर्नब गोस्वामी अपने चैनल पर कह रहे थे।। रवीश कुमार कांग्रेस की कैंपेन कर रहे थे।। यूं ट्यूब पर क्या है🙏 कहा है भारत में यू ट्यूब कितने लोग देखते है ।। </t>
    </r>
    <r>
      <rPr>
        <sz val="11"/>
        <color rgb="FF000000"/>
        <rFont val="Calibri"/>
      </rPr>
      <t xml:space="preserve">10 </t>
    </r>
    <r>
      <rPr>
        <sz val="11"/>
        <color rgb="FF000000"/>
        <rFont val="Linux Libertine G"/>
      </rPr>
      <t xml:space="preserve">लाख देखते होंगे ।। तुलना की </t>
    </r>
    <r>
      <rPr>
        <sz val="11"/>
        <color rgb="FF000000"/>
        <rFont val="Calibri"/>
      </rPr>
      <t xml:space="preserve">135 </t>
    </r>
    <r>
      <rPr>
        <sz val="11"/>
        <color rgb="FF000000"/>
        <rFont val="Linux Libertine G"/>
      </rPr>
      <t xml:space="preserve">करोड़ जनता में </t>
    </r>
    <r>
      <rPr>
        <sz val="11"/>
        <color rgb="FF000000"/>
        <rFont val="Calibri"/>
      </rPr>
      <t xml:space="preserve">10 </t>
    </r>
    <r>
      <rPr>
        <sz val="11"/>
        <color rgb="FF000000"/>
        <rFont val="Linux Libertine G"/>
      </rPr>
      <t>लाख क्या है।। अपने को कह रहे थे में टीवी पर हूं मुझे लोग देखते है।।।🙏🙏 आप इनको जवाब जरूर दे</t>
    </r>
  </si>
  <si>
    <t>मोदी जी इवीएम कियो नहीं हटा देते 
किया मोदी जी डरते हैं</t>
  </si>
  <si>
    <t>Tumai b naukri mil jay gi</t>
  </si>
  <si>
    <t>INDIA jitega ❤❤❤❤</t>
  </si>
  <si>
    <t>Mere khayal sae agar 2004-2014 Tak rahulji ko prime minister banaya jata(Dr. Manmohanji ki jagah) aur voh Mamta didi ke Bengal ke tarah India ko rule kartay toh Aaj Tak BJP nahee aa patee center mein. 
Congress ne apnay legs par apne aap kulhadi mar Lee.  Mamta didi ko agay karna chaheye, voh Bengal tiger ki tarah haan, par Rahulji apnay agay kisi ko kuch samjhay toh na.</t>
  </si>
  <si>
    <t>Ravish Kumar sir please aap Mera nam md Jamal hai please aap Mera nam boliye aap apne video me Mia India gathbandhan ke sath me hu sir 🇮🇳🇮🇳🇮🇳🇮🇳</t>
  </si>
  <si>
    <t>Nonsense thinking modi Anpadh primminister</t>
  </si>
  <si>
    <t>3:04 9:01 Bhai koi source bhi h ya buss apne pasandida neta ki video chala di jisse buss logon ko opinion ya allegation sach lage. Agar journalist h to debunk Kr na.</t>
  </si>
  <si>
    <t>धूर्त मानुष्य सरकार नहीं गुण्डागर्दी चला रहे हैं</t>
  </si>
  <si>
    <t>Apke Bhai per rape charges the, unko ticket Mila Congress SE...
Unko jail bhijvao bhi rubbish</t>
  </si>
  <si>
    <t>बीजेपी देश की जनता को गुमराह कर रही है
झूठा एग्जिट पोल दिखा कर बीजेपी देश की जनता को गुमराह कर रही है</t>
  </si>
  <si>
    <t>रविश एक सच्चा और अच्छा पत्रकार</t>
  </si>
  <si>
    <t>Rubbish ji Namaskar
Kaisi rahi
Bachi kuchi 4 KO utter jayegi apki</t>
  </si>
  <si>
    <t>Are bakwas insan</t>
  </si>
  <si>
    <t>Maine bhi tang akar congres ko diya ❤</t>
  </si>
  <si>
    <r>
      <rPr>
        <sz val="11"/>
        <color rgb="FF000000"/>
        <rFont val="Linux Libertine G"/>
      </rPr>
      <t xml:space="preserve">वहा  भाई   वाह    </t>
    </r>
    <r>
      <rPr>
        <sz val="11"/>
        <color rgb="FF000000"/>
        <rFont val="Calibri"/>
      </rPr>
      <t xml:space="preserve">25   </t>
    </r>
    <r>
      <rPr>
        <sz val="11"/>
        <color rgb="FF000000"/>
        <rFont val="Linux Libertine G"/>
      </rPr>
      <t xml:space="preserve">मे  से   </t>
    </r>
    <r>
      <rPr>
        <sz val="11"/>
        <color rgb="FF000000"/>
        <rFont val="Calibri"/>
      </rPr>
      <t xml:space="preserve">33    </t>
    </r>
    <r>
      <rPr>
        <sz val="11"/>
        <color rgb="FF000000"/>
        <rFont val="Linux Libertine G"/>
      </rPr>
      <t>नया  रूल    लागू   हो   गया     बीजेपी   वालो   के  तरफ   से    ❤❤</t>
    </r>
  </si>
  <si>
    <t>कोई तोड़ नहीं इस आंधी का ये नए दौर के राहुल गांधी का❤❤❤</t>
  </si>
  <si>
    <t>There is no democracy in India but people are made to believe "there is one". The British rule of India had many flaws and unacceptable in many ways, but for most of he common people it was good enough. Granted, there is nothing like freedom but the is little freedom in my India. Unlike in India now, Rapists and looters were punished under the law but now many are praised and let go free to do what they want, it was true under the congress rule and it is even worse under BJP rule. 200 more years will ring in democracy in India.</t>
  </si>
  <si>
    <t>Ak baat bata ravish Kumar agar sare ajency on ko pata hota ki I.n.d.i.a gath bandhan ane wala he to wo BJP se kyun darte,tumhare jumlo ki jabaw tumhare hi pol khol rahen hen....</t>
  </si>
  <si>
    <t>Aaj ka pura episode sirf asankaon ke buniad pe hai, ye kaisi journalism hai</t>
  </si>
  <si>
    <t>Chor kejrowal</t>
  </si>
  <si>
    <t>Rahul bhaiji next pm of india congratulations 👏🎉❤❤❤❤❤</t>
  </si>
  <si>
    <r>
      <rPr>
        <sz val="11"/>
        <color rgb="FF000000"/>
        <rFont val="Calibri"/>
      </rPr>
      <t>10</t>
    </r>
    <r>
      <rPr>
        <sz val="11"/>
        <color rgb="FF000000"/>
        <rFont val="Linux Libertine G"/>
      </rPr>
      <t>साल से रण्डी रोना रो रहा है क्या फर्क पड़ता है</t>
    </r>
  </si>
  <si>
    <t>Ravish jis observations is eye opener.jai Shri Ravishji.</t>
  </si>
  <si>
    <t>right sir</t>
  </si>
  <si>
    <t>हार निश्चित देख धूर्त राजा बेईमानी पर उतर आया है</t>
  </si>
  <si>
    <t>I.N.D.I.A: Roko Roko Roko
NDA: THOKO THOKO THOKO
Natije saaf hain. Jo rokte hain wo sad jate hain. Jo thokte hain wo badh jaate hain.</t>
  </si>
  <si>
    <t>Rivis chamcha Congress ki chaplusi agent hai...isko Rahul pappu group ka head hona chahie. Aau 4th june ko rone kelie</t>
  </si>
  <si>
    <t>5:07 Bol sagarika mere sath pehle kaam karne wali aur nispakh pattalkar rajdeep sardesai ki patni.</t>
  </si>
  <si>
    <r>
      <rPr>
        <sz val="11"/>
        <color rgb="FF000000"/>
        <rFont val="Calibri"/>
      </rPr>
      <t>4</t>
    </r>
    <r>
      <rPr>
        <sz val="11"/>
        <color rgb="FF000000"/>
        <rFont val="Linux Libertine G"/>
      </rPr>
      <t>जून को रवीश को हार्ट अटैक आ जायेगा 😂😂😂😂😂😂😂</t>
    </r>
  </si>
  <si>
    <t>Hahaha hahaha its like Kids day teacher had put less marks,thats why he should have completed his school....😅😅</t>
  </si>
  <si>
    <t>Modi ji PM to ban hi rhe hai aur agar ye exit polls match kar rhe hai 4th June ko to pls aap aapki dukan band krva lena. Hamesha Modi virodhi bolna does not show your capability as a journalist.</t>
  </si>
  <si>
    <t>Ye aur iske chamche 4 june ko bahut royenge 😅</t>
  </si>
  <si>
    <t>Correct analysis of the situation as usual..Kudoos to you</t>
  </si>
  <si>
    <t>My vote for INDIA</t>
  </si>
  <si>
    <t>डोगी मीडिया रवीश</t>
  </si>
  <si>
    <t>India gathbandhan jindabad 🎉</t>
  </si>
  <si>
    <t>🧹✋🐘🙏😭</t>
  </si>
  <si>
    <t>बहुत बेशर्म होना पड़ता है गपीश कुमार बनने के लिए।</t>
  </si>
  <si>
    <t>MADE A VIDEO ON HOW BJP IS USING PSYCHOLOGY AS A TOOL IN ELECTION..</t>
  </si>
  <si>
    <t>Mera bharat mahan hai ❤❤
I love you my india ❤❤❤❤</t>
  </si>
  <si>
    <t>Pappu is crying 😭😂😭😂.... Pappu ka 1 lakh phata phat phata phat account mein...hahaaa...Alu ugao</t>
  </si>
  <si>
    <t>This is tukde gang exit poll analysis</t>
  </si>
  <si>
    <t>Ravish Kumar the great generalist 🎉</t>
  </si>
  <si>
    <t>Salute ravish Sir 🙏</t>
  </si>
  <si>
    <r>
      <rPr>
        <sz val="11"/>
        <color rgb="FF000000"/>
        <rFont val="Linux Libertine G"/>
      </rPr>
      <t>एग्जिट पोल हकीकत नहीं है</t>
    </r>
    <r>
      <rPr>
        <sz val="11"/>
        <color rgb="FF000000"/>
        <rFont val="Calibri"/>
      </rPr>
      <t xml:space="preserve">, </t>
    </r>
    <r>
      <rPr>
        <sz val="11"/>
        <color rgb="FF000000"/>
        <rFont val="Linux Libertine G"/>
      </rPr>
      <t>बल्कि यह एक मनोवैज्ञानिक दबाव है। जो जनता को गुमराह करने की कोशिश की जा रही है।</t>
    </r>
  </si>
  <si>
    <t xml:space="preserve">take me in your mouth. </t>
  </si>
  <si>
    <t>Tu.konsa.maidiya.hai.re.sale.gadara</t>
  </si>
  <si>
    <t>Only Majlis 🇮🇳💯✌️</t>
  </si>
  <si>
    <t>Randi tv ka rudali aaj bhi jaari hai....are tumne bornol kharida hai ki nahi</t>
  </si>
  <si>
    <t>Jal rhi hai na</t>
  </si>
  <si>
    <t>Evm ka rona suru hone wala hai. Ek mahoul banaya ja raha h</t>
  </si>
  <si>
    <r>
      <rPr>
        <sz val="11"/>
        <color rgb="FF000000"/>
        <rFont val="Linux Libertine G"/>
      </rPr>
      <t xml:space="preserve">क्या मान लिया जाए कि </t>
    </r>
    <r>
      <rPr>
        <sz val="11"/>
        <color rgb="FF000000"/>
        <rFont val="Calibri"/>
      </rPr>
      <t>"</t>
    </r>
    <r>
      <rPr>
        <sz val="11"/>
        <color rgb="FF000000"/>
        <rFont val="Linux Libertine G"/>
      </rPr>
      <t>अबकी बार</t>
    </r>
    <r>
      <rPr>
        <sz val="11"/>
        <color rgb="FF000000"/>
        <rFont val="Calibri"/>
      </rPr>
      <t xml:space="preserve">, </t>
    </r>
    <r>
      <rPr>
        <sz val="11"/>
        <color rgb="FF000000"/>
        <rFont val="Linux Libertine G"/>
      </rPr>
      <t>झोला पार</t>
    </r>
    <r>
      <rPr>
        <sz val="11"/>
        <color rgb="FF000000"/>
        <rFont val="Calibri"/>
      </rPr>
      <t>" ???</t>
    </r>
  </si>
  <si>
    <t>Agar india win toh corrupted news channels to saza milna chaein</t>
  </si>
  <si>
    <t>R rona😂</t>
  </si>
  <si>
    <t>27 may, Kapil sibbal press release for the political parties to look into carefully on 4 June results day</t>
  </si>
  <si>
    <t>Yuva Neta...very funny...</t>
  </si>
  <si>
    <t>DESH VASIYON PLEASE WAITE TILL 4TH JUNE PATA CHAL JAYEGA KISKA PALADA BHARI HAI ITNI JALDI FARZI BOLNA THIK NAA HOGA. AGAR EXIT POLL THIK NIKLE PHIR KYA BOLENGE</t>
  </si>
  <si>
    <t>Right wing dictatorship ❤❤❤</t>
  </si>
  <si>
    <t>Aap. Jar. Bhybeet na. Hona kayke. Aap.  22parset. Ka. Babar. Ho  good jab</t>
  </si>
  <si>
    <t>बीजेपी वालो का डर दिखने लगा है
फर्जी एग्जिट पोल दिखा रहे हैं
मोदी जी डर रहें हैं</t>
  </si>
  <si>
    <t>Ye ravishva pagal ho kar he rahega 😅</t>
  </si>
  <si>
    <t>Ek padha likha praiminister milega industaan ko  , Lekin Rahul muslim k saath insaaf karna, bahot ummede h aap se or Akhilesh ji se</t>
  </si>
  <si>
    <t>Aayega to modi hi . Jesé satisfy hona h ho skate h</t>
  </si>
  <si>
    <r>
      <rPr>
        <sz val="11"/>
        <color rgb="FF000000"/>
        <rFont val="Linux Libertine G"/>
      </rPr>
      <t>इतना क्रोनोलॉजी कर लेते हो</t>
    </r>
    <r>
      <rPr>
        <sz val="11"/>
        <color rgb="FF000000"/>
        <rFont val="Calibri"/>
      </rPr>
      <t xml:space="preserve">, </t>
    </r>
    <r>
      <rPr>
        <sz val="11"/>
        <color rgb="FF000000"/>
        <rFont val="Linux Libertine G"/>
      </rPr>
      <t>अपना एजेंडा भी चला लेते हो फिर भी बोलते हो की बोलने की आजादी नहीं है</t>
    </r>
    <r>
      <rPr>
        <sz val="11"/>
        <color rgb="FF000000"/>
        <rFont val="Calibri"/>
      </rPr>
      <t xml:space="preserve">, </t>
    </r>
    <r>
      <rPr>
        <sz val="11"/>
        <color rgb="FF000000"/>
        <rFont val="Linux Libertine G"/>
      </rPr>
      <t xml:space="preserve">तानाशाही शासन है। देश की हर संस्था को धमकाने में तुम लोग लगे हो इतना सब होने के बाद भी </t>
    </r>
    <r>
      <rPr>
        <sz val="11"/>
        <color rgb="FF000000"/>
        <rFont val="Calibri"/>
      </rPr>
      <t xml:space="preserve">4 </t>
    </r>
    <r>
      <rPr>
        <sz val="11"/>
        <color rgb="FF000000"/>
        <rFont val="Linux Libertine G"/>
      </rPr>
      <t>जून की शाम तुम लोगो के रोने का अंदाज कैसा होगा।</t>
    </r>
  </si>
  <si>
    <t>@premkaofficial</t>
  </si>
  <si>
    <t>Gandy.maideya.congress</t>
  </si>
  <si>
    <t>Modi poll......kaisa biswas kare.....</t>
  </si>
  <si>
    <t>RAHUL GANDHI  IS SUPPORTER OF TUKURA TUKURA GANGA .</t>
  </si>
  <si>
    <t>Jai hind r.ji</t>
  </si>
  <si>
    <t>Patrakaar kisne banaya bhai</t>
  </si>
  <si>
    <t>Kabhi pura chunav ki prakriya bhi btaiye tab janta ka pata chalega ki kitna mushkil h cheatinga karna ....har evm me  paper seal bhi hota h jisme presiding officer aur parrh k avent bhi sign krte h ..har seal ka no hota h to form 17 c me limha hoga h...us seal ko tode bina kok change nahi kiya ja sakta</t>
  </si>
  <si>
    <t>Jhuth failao...4 june ko aukat pta chalega...</t>
  </si>
  <si>
    <t>Are.ramy.sale.tu.bhi.farzi.hai</t>
  </si>
  <si>
    <t>Ravish Ji innocent people are suffering playing dirty game So So Sad 😔😔. Public should Wake Up please 🙏🏼🙏🏼🙏🏼 Wake up 😢. Lots of respect Ravish Sir. From Canada 🇨🇦🍁</t>
  </si>
  <si>
    <t>Modi media poll se sehmat nhi,sorry godi</t>
  </si>
  <si>
    <t>Only you sir ❤🎉😊watching saudia Arabia</t>
  </si>
  <si>
    <t>Agar BJP ko bahumat milgaya to tu kya karega bol</t>
  </si>
  <si>
    <t>tera mouth chu.. ban gaya hai. ha ha ha</t>
  </si>
  <si>
    <t>भाजपा बुरी तरह हारेगी</t>
  </si>
  <si>
    <t>Tu pagla gaya</t>
  </si>
  <si>
    <t>Very good Rahul</t>
  </si>
  <si>
    <t>मनोवैज्ञानिक जीत हार के दावे का अब क्या मतलब जब चुनाव हो ही चुके है। अब सभी सर्वे अपनी अपनी साख गिराना नही चाहेंगे।</t>
  </si>
  <si>
    <t>मुत्रकोला का नशा साफ दिख रहा है 😂😂</t>
  </si>
  <si>
    <t>Desh ko azaadi dilaane me pehle bhi 100 sal se uper ka time lgga tha aur abb ki baar bhi desh ko dubara azaad kravane ko sma to lgge ga hi jab jis waqt hmara desh angrejo ka gulaam tha tb bhi yeh rss vale sabhi angrejo naukar the aur unki tarf the aur ek gadar party bna kr gaddri babe usa se india ko azaad krvane ke liye wapis india aye aur sangarsh kiya aur 100 sal ke baad india ko azaad krvaya aur doosri baat pehle bhi desh azaad krvane me sikho ka 90% se uper india ki azaadi me hissa tha aur ab ki baar bhi desh ko es nafrat se azaad krvane ke liye sabhi ek sath honke chle ge aur ek din jitenge kyu angrej bhi nhi chodna chate the hmari satta ko lekin bhagaya na unhe modi bhi jayega bhagega smay sab ka tay hai greeb ke dukh ho rha hai jo rota hua hi jnma aur rota hua hi mrrega aur modi ji aur maar rhe hai greeb ko mehngai se tanashai se</t>
  </si>
  <si>
    <t>Kay bangal. Mau. Sandeskahelee. Bhe. Hay. Ab. To kuch  bol  do  tool  kit. Jee</t>
  </si>
  <si>
    <t>AMM kidar hai salaa</t>
  </si>
  <si>
    <t>वैलिड पेपर से चुनाव करबाने में जिसमें हिम्मत होती है वो डरता नहीं है</t>
  </si>
  <si>
    <t>बीजेपी का एग्जिट पोल फर्जी है
जितेगा तो इंडिया गठबंधन</t>
  </si>
  <si>
    <t>Tere bahu ka ankk kidrar hai</t>
  </si>
  <si>
    <t>Sir aap mansik roop se nange ho chuke ho !!! Aap pappu prem mei itne andhe ho chuke ho ki govt , courts n public kisi pe vishwas nahi !!!</t>
  </si>
  <si>
    <r>
      <rPr>
        <sz val="11"/>
        <color rgb="FF000000"/>
        <rFont val="Calibri"/>
      </rPr>
      <t>Raat bahut ho Gaya AAP mut ke so jao. Aur Bangal leke baat maat koro bahut gali de dunga, phir mat bolna itna gali kyun dete Hain log</t>
    </r>
    <r>
      <rPr>
        <sz val="11"/>
        <color rgb="FF000000"/>
        <rFont val="Linux Libertine G"/>
      </rPr>
      <t>।</t>
    </r>
  </si>
  <si>
    <t>Ravish Kumar congress ne Khalid liya h</t>
  </si>
  <si>
    <t>Punjab mein bjp ko 1 bhi a jaye toh hairani hogi. Baki ECI, EVM aur poora administration inka hai kuch bhi ho sakta hai</t>
  </si>
  <si>
    <t>Agar koi media ke nikale exit pol se kush ho raha hai to to jara yaad kar lo ki us media ka Stan 162 no par hai😂</t>
  </si>
  <si>
    <t>एग्जिट पोल पर रोक लगाई जानी चाहिए।</t>
  </si>
  <si>
    <t>4 june ko aukat pta chalega..</t>
  </si>
  <si>
    <t>Amaa dhek Ammaa Hindi film Song!</t>
  </si>
  <si>
    <t>Smaja nhi ah rahi ko kha rsha bjp ki sarkar naana gye kaabi kaata cingress ki bnaa gye</t>
  </si>
  <si>
    <t>Ravish tum kajriwal ko dikhana chodo tumhara subscriber badh jayenge...</t>
  </si>
  <si>
    <r>
      <rPr>
        <sz val="11"/>
        <color rgb="FF000000"/>
        <rFont val="Linux Libertine G"/>
      </rPr>
      <t>आप भी गोदी मीडिया ही हैं</t>
    </r>
    <r>
      <rPr>
        <sz val="11"/>
        <color rgb="FF000000"/>
        <rFont val="Calibri"/>
      </rPr>
      <t xml:space="preserve">, </t>
    </r>
    <r>
      <rPr>
        <sz val="11"/>
        <color rgb="FF000000"/>
        <rFont val="Linux Libertine G"/>
      </rPr>
      <t>बस आप दूसरे साइड के गोद में बैठे हुए हैं।</t>
    </r>
  </si>
  <si>
    <t>Jisne aisi cheating kari hai unsey poochhtachh honi chahiye 😡 Arvind Kejriwal ji Zindabad 🧹🙏</t>
  </si>
  <si>
    <t>For the first time after 1955, almost all staff in South and North block are working OT and no leaves. All are shredding documents.</t>
  </si>
  <si>
    <t>Hansi aarahi hai tumhari defence me kahi baton ko sun kar, waise tumse ek sawal puchta hu ki ek pariwar ki gulami me tumhe itna maja kaise aata hai?</t>
  </si>
  <si>
    <t>Congress bhajan mandal ka president ravish kr</t>
  </si>
  <si>
    <t>परमात्मा के बजय से ही ऐसे सर्वे आ रहे है</t>
  </si>
  <si>
    <t>Fargiwada, fake exit poll made by BJP</t>
  </si>
  <si>
    <t>Thank you</t>
  </si>
  <si>
    <t>Bjp600paar</t>
  </si>
  <si>
    <t>We want those journalist like you sir, welldone sir🌹</t>
  </si>
  <si>
    <t>Ravish kumar Gerorge Sorors Agent</t>
  </si>
  <si>
    <t>🐷🐷🐷🐷🐷🐷🐷🐷🐷🐷</t>
  </si>
  <si>
    <t>इंतजार करिये 
अब जनता आपके पत्रकारिता पर थूकेगी</t>
  </si>
  <si>
    <t>"If Narendra Modi does not become the Prime Minister, the BJP will incite a major civil war in India. The BJP has fully prepared for this."</t>
  </si>
  <si>
    <t>waise ravish ji andarse khush honge.. BJP chali jayegi to roj kise gali denge bhai</t>
  </si>
  <si>
    <t>tu haar nahi manega..kudos to you</t>
  </si>
  <si>
    <t>Aap ki baat bilkul sahi ravish Kumar ji 😊</t>
  </si>
  <si>
    <t>Ramchetan congress party jinbad</t>
  </si>
  <si>
    <t>Chor BJP America banaye ga, Srf Adani or Ambani ko banaye ga, Andh Bhakt log ko kaun samjhaye</t>
  </si>
  <si>
    <t>#Sidhu moose waala</t>
  </si>
  <si>
    <r>
      <rPr>
        <sz val="11"/>
        <color rgb="FF000000"/>
        <rFont val="Calibri"/>
      </rPr>
      <t xml:space="preserve">4 </t>
    </r>
    <r>
      <rPr>
        <sz val="11"/>
        <color rgb="FF000000"/>
        <rFont val="Linux Libertine G"/>
      </rPr>
      <t>जून तक का वेट कर लो😂😂😂😂</t>
    </r>
  </si>
  <si>
    <t>Pappu media</t>
  </si>
  <si>
    <t>Vote for nation bjp</t>
  </si>
  <si>
    <t>मै तप आज रणवीश जी को सुनने आया हूं अपने चमचों को कैसे मूर्ख बनाता है</t>
  </si>
  <si>
    <t>Koi mujse bhi puchta hai kisko vote diya to me jeetne wala ya waha jiska hawa chal raha hai uska naam leta hu...PlaySafe</t>
  </si>
  <si>
    <t>Re-election? can happen by ballot papers?</t>
  </si>
  <si>
    <t>Ijjatdar Insan Kise Khite hai ?</t>
  </si>
  <si>
    <t>Lund chategi congress</t>
  </si>
  <si>
    <t>Bhai itna bura haal kr diya iss BJP ne desh me ki ab election's me votes me bhi jhol kr rhe hai imaandari se na haar rhe na jeet rhe sb me cheating or ye modi media ka kya hi kare sara desh ka satyanaash to inhone kiya hai</t>
  </si>
  <si>
    <t>सच्छी पत्रकारीता करणे के लिये आपका धन्यवाद और आपको सलाम</t>
  </si>
  <si>
    <t>Bahane banane ki practice karte hue Rubbish Kumar Dogla</t>
  </si>
  <si>
    <t>4 june ko india gathbandhan ki sarkar banegi
Or 4 june ko andhbhakt mujra karega 😁</t>
  </si>
  <si>
    <t>Aayega to modi h😂</t>
  </si>
  <si>
    <t>Exit poil xxxxxxx</t>
  </si>
  <si>
    <t>Sir aap jaisa koi nahi.
Please keep it up.</t>
  </si>
  <si>
    <t>Vipaksh ke yuva neta RAHUL GANDHI??...kya keh rhe ho Ravish ji</t>
  </si>
  <si>
    <t>Rahul Gandhi jindabad 💪💯❣️😊😍😘💯</t>
  </si>
  <si>
    <t>Media especially television has been biased n corrupt since several years now</t>
  </si>
  <si>
    <t>Close your mouth and shop</t>
  </si>
  <si>
    <t>tanasha dara huva. Hay sir</t>
  </si>
  <si>
    <t>BJP hatao Desh bachao</t>
  </si>
  <si>
    <t>All this would have never been happened, if only the EVM had been banned since the last election time. But: still for this election also, their own designed EVM was very much active.</t>
  </si>
  <si>
    <t>Koi baat nhi beta 
Bus agle 5 saal oR mehnat kro
Der saver 2044 me indi alliance jeet 
Jaayegi 
Vese guarantee nhi h</t>
  </si>
  <si>
    <r>
      <rPr>
        <sz val="11"/>
        <color rgb="FF000000"/>
        <rFont val="Linux Libertine G"/>
      </rPr>
      <t>नचले</t>
    </r>
    <r>
      <rPr>
        <sz val="11"/>
        <color rgb="FF000000"/>
        <rFont val="Calibri"/>
      </rPr>
      <t>-</t>
    </r>
    <r>
      <rPr>
        <sz val="11"/>
        <color rgb="FF000000"/>
        <rFont val="Linux Libertine G"/>
      </rPr>
      <t>नचले मोदी यार तू नच ले</t>
    </r>
    <r>
      <rPr>
        <sz val="11"/>
        <color rgb="FF000000"/>
        <rFont val="Calibri"/>
      </rPr>
      <t>....</t>
    </r>
    <r>
      <rPr>
        <sz val="11"/>
        <color rgb="FF000000"/>
        <rFont val="Linux Libertine G"/>
      </rPr>
      <t>जनता खड़ी है तयार</t>
    </r>
    <r>
      <rPr>
        <sz val="11"/>
        <color rgb="FF000000"/>
        <rFont val="Calibri"/>
      </rPr>
      <t>.😂 👉</t>
    </r>
    <r>
      <rPr>
        <sz val="11"/>
        <color rgb="FF000000"/>
        <rFont val="Linux Libertine G"/>
      </rPr>
      <t>कुछ ही दिन बाकी हैं</t>
    </r>
    <r>
      <rPr>
        <sz val="11"/>
        <color rgb="FF000000"/>
        <rFont val="Calibri"/>
      </rPr>
      <t>...l</t>
    </r>
  </si>
  <si>
    <t>Gaddaarr hindu</t>
  </si>
  <si>
    <t>Good 👍</t>
  </si>
  <si>
    <t>मन चाहा एक्जिट पोल है। इंडीया एलाइंस सत्रक रहे</t>
  </si>
  <si>
    <t>Modi media poll se sehmat nhi, sorry 😢😢</t>
  </si>
  <si>
    <t>Ravish Kumar se jyada entertainer koi nahi hai, jhooth bhi bolate hai to bhi achha lagata hai</t>
  </si>
  <si>
    <r>
      <rPr>
        <sz val="11"/>
        <color rgb="FF000000"/>
        <rFont val="Linux Libertine G"/>
      </rPr>
      <t>सबसे ज्यादा लाभ आपको जरूर मिला</t>
    </r>
    <r>
      <rPr>
        <sz val="11"/>
        <color rgb="FF000000"/>
        <rFont val="Calibri"/>
      </rPr>
      <t xml:space="preserve">, </t>
    </r>
    <r>
      <rPr>
        <sz val="11"/>
        <color rgb="FF000000"/>
        <rFont val="Linux Libertine G"/>
      </rPr>
      <t>कॉंग्रेस को भले ना मिला। मलाई मारते रहिए</t>
    </r>
    <r>
      <rPr>
        <sz val="11"/>
        <color rgb="FF000000"/>
        <rFont val="Calibri"/>
      </rPr>
      <t xml:space="preserve">, </t>
    </r>
    <r>
      <rPr>
        <sz val="11"/>
        <color rgb="FF000000"/>
        <rFont val="Linux Libertine G"/>
      </rPr>
      <t>निष्पक्ष पत्राकार महोदय।</t>
    </r>
  </si>
  <si>
    <t>Cong &amp; co. ko...450 seat milenge 😂😂😂😂 aab toh khush ho jao 😂😂😂</t>
  </si>
  <si>
    <t>Waah Muhtaram Janabey Aali Waah Waah Kiya Baat Hai Buhut Hi Shaandaar Aur Lajawaab Paishkask Hai Jo Waqai Qabiley Tareef Hai Mere Bhai Zindabad Bhai Zindabad</t>
  </si>
  <si>
    <t>जयराम रमेश जी ने सही कहा है</t>
  </si>
  <si>
    <t>Kavish Khajela kutta bhonkne lga</t>
  </si>
  <si>
    <r>
      <rPr>
        <sz val="11"/>
        <color rgb="FF000000"/>
        <rFont val="Linux Libertine G"/>
      </rPr>
      <t>सर विनम्र विनती से यह कह रहा हुं</t>
    </r>
    <r>
      <rPr>
        <sz val="11"/>
        <color rgb="FF000000"/>
        <rFont val="Calibri"/>
      </rPr>
      <t xml:space="preserve">, </t>
    </r>
    <r>
      <rPr>
        <sz val="11"/>
        <color rgb="FF000000"/>
        <rFont val="Linux Libertine G"/>
      </rPr>
      <t>रिक्वेस्ट कर रहा हूं कि हमारे झारखंड राज्य में एक नेता आया है जो राज्य की मूलनिवासी की बात करता है</t>
    </r>
    <r>
      <rPr>
        <sz val="11"/>
        <color rgb="FF000000"/>
        <rFont val="Calibri"/>
      </rPr>
      <t xml:space="preserve">, 1932 </t>
    </r>
    <r>
      <rPr>
        <sz val="11"/>
        <color rgb="FF000000"/>
        <rFont val="Linux Libertine G"/>
      </rPr>
      <t>खतिहान की बात करता है</t>
    </r>
    <r>
      <rPr>
        <sz val="11"/>
        <color rgb="FF000000"/>
        <rFont val="Calibri"/>
      </rPr>
      <t xml:space="preserve">, </t>
    </r>
    <r>
      <rPr>
        <sz val="11"/>
        <color rgb="FF000000"/>
        <rFont val="Linux Libertine G"/>
      </rPr>
      <t>पहला अधिकार झारखंडियो का होगा उस चीज का बात करता है</t>
    </r>
    <r>
      <rPr>
        <sz val="11"/>
        <color rgb="FF000000"/>
        <rFont val="Calibri"/>
      </rPr>
      <t xml:space="preserve">, </t>
    </r>
    <r>
      <rPr>
        <sz val="11"/>
        <color rgb="FF000000"/>
        <rFont val="Linux Libertine G"/>
      </rPr>
      <t>रवीश सिर जी विनती आपसे आप हमेशा गरीब सोसित के लिए आवाज उठाते रहे है हमे आशा है आप टाइगर जयराम महतो को अपने चैनल के माध्यम से जरूर दिखाएगा।रिक्वेस्ट है सर।</t>
    </r>
  </si>
  <si>
    <t>Always have a good time, light moment https://youtube.com/@artandcraftacademy-gg3fs?si=bibv5ymF0BXzRXhN</t>
  </si>
  <si>
    <t>ईवीएम हैक और घोटाले बाजी से बीजेपी दोबारा आ रही है कयोकि चुनाव आयोग और सब जिलों के जिलाधिकारी इनके है कयोकि डीएम ही जिले में चुनाव कराता है और वही बीजेपी का आदमी हैं।
ईवीएम घोटालों के कारण बीजेपी पूर्ण बहुमत से अपनी सरकार बनाएगी</t>
  </si>
  <si>
    <t>Evm hai toh bjp Mars par bhi government bana le</t>
  </si>
  <si>
    <t>Modi and company per Deshdrohi Ka Mamla darj Hona chahie</t>
  </si>
  <si>
    <t>I love u India Ravish Kumar❤❤❤</t>
  </si>
  <si>
    <t>इतनी सारी टेक्नोलॉजी आ गई है। तों क्या ये सम्भव नहीं है। जब वोटिंग होती है। तभी वहीं पर डिस्प्ले पर सब पार्टियो के वोट शो करें। किस पार्टी को कितने वोट पड़े हैं। इतने दिन मशीन कों कैद में रखने का क्या मतलब।</t>
  </si>
  <si>
    <t>मोदी ने और उसकी पार्टी ने वोट खरीदा है।देश के साथ ये खेल कब तक चलेगा की देश को लूटकर देश बनाने का सपना रुपयों में बेचा  जाएगा।
निर्वाचन आयोग नपुंसक है जो अपनी शक्तियों और अधिकार  का प्रयोग करने में नाकाम है।</t>
  </si>
  <si>
    <t>😀😀</t>
  </si>
  <si>
    <t>Apka bat me hasu ya 😢</t>
  </si>
  <si>
    <t>बेईमानी तो हो ही रही है वोटिंग में</t>
  </si>
  <si>
    <t>Ho gya Rona suru 😅😅😅</t>
  </si>
  <si>
    <t>Sare bakchod followers ke liye advice - Burnol kharid le</t>
  </si>
  <si>
    <t>Say hi in comments for free burnol 😌❤️ hawas aur jurm dono Urdu shaabd hai to hawas ka pujari aur zurm ka devta kaise ho gay??!+++±Janta jaag chuki hai!! 💖🙏</t>
  </si>
  <si>
    <r>
      <rPr>
        <sz val="11"/>
        <color rgb="FF000000"/>
        <rFont val="Linux Libertine G"/>
      </rPr>
      <t xml:space="preserve">ये इन </t>
    </r>
    <r>
      <rPr>
        <sz val="11"/>
        <color rgb="FF000000"/>
        <rFont val="Calibri"/>
      </rPr>
      <t xml:space="preserve">3 </t>
    </r>
    <r>
      <rPr>
        <sz val="11"/>
        <color rgb="FF000000"/>
        <rFont val="Linux Libertine G"/>
      </rPr>
      <t xml:space="preserve">दिनों में गड़बड़ी करना चाहते हों  या कुछ गड़बड़ी की हो जिससे ये आंकड़े मैच हों </t>
    </r>
    <r>
      <rPr>
        <sz val="11"/>
        <color rgb="FF000000"/>
        <rFont val="Calibri"/>
      </rPr>
      <t xml:space="preserve">I  </t>
    </r>
    <r>
      <rPr>
        <sz val="11"/>
        <color rgb="FF000000"/>
        <rFont val="Linux Libertine G"/>
      </rPr>
      <t xml:space="preserve">जनता इस बार इनको वोट नहीं दे सकती </t>
    </r>
    <r>
      <rPr>
        <sz val="11"/>
        <color rgb="FF000000"/>
        <rFont val="Calibri"/>
      </rPr>
      <t xml:space="preserve">| </t>
    </r>
    <r>
      <rPr>
        <sz val="11"/>
        <color rgb="FF000000"/>
        <rFont val="Linux Libertine G"/>
      </rPr>
      <t xml:space="preserve">अब हमारे साथ धोखाधड़ी नहीं होनी चाहिए </t>
    </r>
    <r>
      <rPr>
        <sz val="11"/>
        <color rgb="FF000000"/>
        <rFont val="Calibri"/>
      </rPr>
      <t>I</t>
    </r>
  </si>
  <si>
    <t>सबका नंबर एक
क्यों कि
सबका मालिक एक</t>
  </si>
  <si>
    <t>Kush raho rvish kumar</t>
  </si>
  <si>
    <t>Modi media desh drohi hai</t>
  </si>
  <si>
    <t>4 tarikh ke bad se ye kaua kaw kaw kaise krega 😂😂😂</t>
  </si>
  <si>
    <t>इकजंट पोल इस लिए ऐसे आये कि चुनाव आयोग हिम्मत से अपनी भक्ति का परिचय दे</t>
  </si>
  <si>
    <t>25me se 33 anpd aadmi</t>
  </si>
  <si>
    <t>Ravish Kumar ji aapane 10 sal pahle hi kah diya tha ki TV dekhna band kar do Godi media ko dekh dekh kar Sab andhbhakt Ho jaenge😢</t>
  </si>
  <si>
    <t>Sir apke isab se jo modi soport hai vo godi media.... Ap bhi pappu media k main leader ho.. Ky hain sir youtube m 1cr suscriber se kuch ni hota vo 1cr kon hai pta hai.... Aaram se hre baal kala kriye... Mst rhe.. Bjp is won 🎉🎉😂</t>
  </si>
  <si>
    <t>Par EVM ko lekar to Congress 10 saal se ro Rahi h, ab Modi ne kah Diya to ho gya capturisation</t>
  </si>
  <si>
    <t>😀😀😀😀😀😀</t>
  </si>
  <si>
    <r>
      <rPr>
        <sz val="11"/>
        <color rgb="FF000000"/>
        <rFont val="Linux Libertine G"/>
      </rPr>
      <t xml:space="preserve">सारे पीठासीन अधिकारी मॉक पोल में </t>
    </r>
    <r>
      <rPr>
        <sz val="11"/>
        <color rgb="FF000000"/>
        <rFont val="Calibri"/>
      </rPr>
      <t xml:space="preserve">50 </t>
    </r>
    <r>
      <rPr>
        <sz val="11"/>
        <color rgb="FF000000"/>
        <rFont val="Linux Libertine G"/>
      </rPr>
      <t xml:space="preserve">वोट डालते है जिसमे सारे वोट लिफाफे में सील करके जमा की जाती है ।कितना आसान है भारत में हर चीज पे आरोप लगन फिर भाग जाना ।जो केजरीवाल आज जेल में है ।वो </t>
    </r>
    <r>
      <rPr>
        <sz val="11"/>
        <color rgb="FF000000"/>
        <rFont val="Calibri"/>
      </rPr>
      <t xml:space="preserve">2013 </t>
    </r>
    <r>
      <rPr>
        <sz val="11"/>
        <color rgb="FF000000"/>
        <rFont val="Linux Libertine G"/>
      </rPr>
      <t>में सबको चोर कहते है आज उनके साथ गठबंधन में है ।</t>
    </r>
  </si>
  <si>
    <r>
      <rPr>
        <sz val="11"/>
        <color rgb="FF000000"/>
        <rFont val="Linux Libertine G"/>
      </rPr>
      <t xml:space="preserve">हर समाज </t>
    </r>
    <r>
      <rPr>
        <sz val="11"/>
        <color rgb="FF000000"/>
        <rFont val="Calibri"/>
      </rPr>
      <t>,</t>
    </r>
    <r>
      <rPr>
        <sz val="11"/>
        <color rgb="FF000000"/>
        <rFont val="Linux Libertine G"/>
      </rPr>
      <t>हर जाती</t>
    </r>
    <r>
      <rPr>
        <sz val="11"/>
        <color rgb="FF000000"/>
        <rFont val="Calibri"/>
      </rPr>
      <t>,</t>
    </r>
    <r>
      <rPr>
        <sz val="11"/>
        <color rgb="FF000000"/>
        <rFont val="Linux Libertine G"/>
      </rPr>
      <t>हर वर्ग का व्यक्ति परेशान है</t>
    </r>
    <r>
      <rPr>
        <sz val="11"/>
        <color rgb="FF000000"/>
        <rFont val="Calibri"/>
      </rPr>
      <t>,</t>
    </r>
    <r>
      <rPr>
        <sz val="11"/>
        <color rgb="FF000000"/>
        <rFont val="Linux Libertine G"/>
      </rPr>
      <t>और हर कोई बीजेपी को कोस रहा है</t>
    </r>
    <r>
      <rPr>
        <sz val="11"/>
        <color rgb="FF000000"/>
        <rFont val="Calibri"/>
      </rPr>
      <t>,</t>
    </r>
    <r>
      <rPr>
        <sz val="11"/>
        <color rgb="FF000000"/>
        <rFont val="Linux Libertine G"/>
      </rPr>
      <t xml:space="preserve">मगर एक्जिट पोल बीजेपी को जीता रहे हैं </t>
    </r>
    <r>
      <rPr>
        <sz val="11"/>
        <color rgb="FF000000"/>
        <rFont val="Calibri"/>
      </rPr>
      <t xml:space="preserve">, </t>
    </r>
    <r>
      <rPr>
        <sz val="11"/>
        <color rgb="FF000000"/>
        <rFont val="Linux Libertine G"/>
      </rPr>
      <t>शायद इन्होंने सब कुछ इलेक्शन कमीशन के द्वारा सेटिंग करवा लिया है।और एक्जिट पोल का सहारा लेंगे अपनी जीत को सही साबित करने के लिए।</t>
    </r>
  </si>
  <si>
    <t>Bengal mai Mamta ko thirty seat lagbhag</t>
  </si>
  <si>
    <t>#AAPKAPILLA 😂</t>
  </si>
  <si>
    <t>भाई क्यो थक रहा है</t>
  </si>
  <si>
    <t>papu never win😂</t>
  </si>
  <si>
    <t>4 June ko milte hai dogle ravish Kumar... 
Sahi kehte hai log kutte ka dum kabhi seedha nahi ho sakta... 
I.N.D.I.A gathbandhan ❌
Thugbandhan ✅
Sab k sab scammers or anti nationalist ek hi alliance me....
Jhund k suar saare 🥱</t>
  </si>
  <si>
    <t>Bjp evm chor hai ban evm save India no modi</t>
  </si>
  <si>
    <r>
      <rPr>
        <sz val="11"/>
        <color rgb="FF000000"/>
        <rFont val="Linux Libertine G"/>
      </rPr>
      <t>गले मिले न मयस्सर तुम्हारी दीद हुई</t>
    </r>
    <r>
      <rPr>
        <sz val="11"/>
        <color rgb="FF000000"/>
        <rFont val="Calibri"/>
      </rPr>
      <t xml:space="preserve">, 
</t>
    </r>
    <r>
      <rPr>
        <sz val="11"/>
        <color rgb="FF000000"/>
        <rFont val="Linux Libertine G"/>
      </rPr>
      <t>तुम ही कहो ये मोहर्रम हुआ कि ईद हुई ।</t>
    </r>
  </si>
  <si>
    <t>India gat bandhan k sab party logo ko her maan k baith Jana se nhi hoga balke r ziyada tez Nazar rakha k kahi koi gotale kar paya NDA sab farzi exit poll dekha k apna Kam kar jayaga nhi to, sab thik se dhiyan rakha all party' candidate ❤❤❤ q ki India ko 295 se ziyada lekar ana hai</t>
  </si>
  <si>
    <t>Ye modi ki bhut badi chal hai bhut badi politics hai pahle hi modi ko kase pta chala ki 400  par aaj ke 2 mahine pahle hi modi ne kase bola ki 400 par 
Iska matlab 💯  %  EVM ka khela</t>
  </si>
  <si>
    <t>Aayega Modi hi</t>
  </si>
  <si>
    <t>59 ni sir 593 million views hai sidhu moosewala 295 song par</t>
  </si>
  <si>
    <t>Ravish ji ❤</t>
  </si>
  <si>
    <r>
      <rPr>
        <sz val="11"/>
        <color rgb="FF000000"/>
        <rFont val="Linux Libertine G"/>
      </rPr>
      <t>आपका कहना बिल्कुल सही है</t>
    </r>
    <r>
      <rPr>
        <sz val="11"/>
        <color rgb="FF000000"/>
        <rFont val="Calibri"/>
      </rPr>
      <t xml:space="preserve">, </t>
    </r>
    <r>
      <rPr>
        <sz val="11"/>
        <color rgb="FF000000"/>
        <rFont val="Linux Libertine G"/>
      </rPr>
      <t>और शाश्वत सत्य है की गोदी मीडिया लोकतंत्र का हत्यारा है।
आदरणीय रवीश जी</t>
    </r>
    <r>
      <rPr>
        <sz val="11"/>
        <color rgb="FF000000"/>
        <rFont val="Calibri"/>
      </rPr>
      <t xml:space="preserve">, </t>
    </r>
    <r>
      <rPr>
        <sz val="11"/>
        <color rgb="FF000000"/>
        <rFont val="Linux Libertine G"/>
      </rPr>
      <t>आपका कल भी इंतजार रहेगा।</t>
    </r>
  </si>
  <si>
    <t>Ravish kumar 4th June mai India se Bhagne parega, yaad rakhna.</t>
  </si>
  <si>
    <t>Rahul bhai modiji ka exit poll nahi aap galat fami mai ho game to ho chuka hai hai congress bus dekhte rahegi unka election commission hai . Jaha voting machines  banane vaha phali hi apne aadmi plant kiye hue hai. Aapke pass janmat ho sakta hai . Leking number unke hi niklage.</t>
  </si>
  <si>
    <t>2+2=?
jabab ek jaisha nahi hona chahiye..😂😂</t>
  </si>
  <si>
    <t>Sala bhut se comments copy paste lag rahe .beja janch to teri fake views or comments se pata chal raha hai.</t>
  </si>
  <si>
    <t>Mr, Mulla Reporter,, "just cook chiken &amp; ask Mulla to eat,,, are they eat "(they ask whether it's halal meat or not )...</t>
  </si>
  <si>
    <t>Since 1991 we all know your ideology (Mulla reporter)... Don't be smart,,, "You're time Gone".. 😜</t>
  </si>
  <si>
    <t>Maine apna pehla vote India ko diya tha</t>
  </si>
  <si>
    <t>RAVISH KUMAR JI YOU ARE VERY GREAT</t>
  </si>
  <si>
    <r>
      <rPr>
        <sz val="11"/>
        <color rgb="FF000000"/>
        <rFont val="Calibri"/>
      </rPr>
      <t xml:space="preserve">Jahilo </t>
    </r>
    <r>
      <rPr>
        <sz val="11"/>
        <color rgb="FF000000"/>
        <rFont val="Linux Libertine G"/>
      </rPr>
      <t xml:space="preserve">के </t>
    </r>
    <r>
      <rPr>
        <sz val="11"/>
        <color rgb="FF000000"/>
        <rFont val="Calibri"/>
      </rPr>
      <t>sarvshresth pattalchat</t>
    </r>
  </si>
  <si>
    <t>Exit poll farzi h</t>
  </si>
  <si>
    <t>Polling agent counting hall me last tak rahe nigah rakhe</t>
  </si>
  <si>
    <t>India gatbandhan vijay hua to PM KAUN hoga??????</t>
  </si>
  <si>
    <t>Exit poll of private companies are not responsible</t>
  </si>
  <si>
    <r>
      <rPr>
        <sz val="11"/>
        <color rgb="FF000000"/>
        <rFont val="Linux Libertine G"/>
      </rPr>
      <t xml:space="preserve">भाईयों और बहनों </t>
    </r>
    <r>
      <rPr>
        <sz val="11"/>
        <color rgb="FF000000"/>
        <rFont val="Calibri"/>
      </rPr>
      <t xml:space="preserve">4 </t>
    </r>
    <r>
      <rPr>
        <sz val="11"/>
        <color rgb="FF000000"/>
        <rFont val="Linux Libertine G"/>
      </rPr>
      <t xml:space="preserve">जून </t>
    </r>
    <r>
      <rPr>
        <sz val="11"/>
        <color rgb="FF000000"/>
        <rFont val="Calibri"/>
      </rPr>
      <t xml:space="preserve">2024 </t>
    </r>
    <r>
      <rPr>
        <sz val="11"/>
        <color rgb="FF000000"/>
        <rFont val="Linux Libertine G"/>
      </rPr>
      <t>पास है 🙂 👉 जनता तयार है</t>
    </r>
    <r>
      <rPr>
        <sz val="11"/>
        <color rgb="FF000000"/>
        <rFont val="Calibri"/>
      </rPr>
      <t xml:space="preserve">, </t>
    </r>
    <r>
      <rPr>
        <sz val="11"/>
        <color rgb="FF000000"/>
        <rFont val="Linux Libertine G"/>
      </rPr>
      <t>मोदी को घंगरू पहनने के लिए</t>
    </r>
    <r>
      <rPr>
        <sz val="11"/>
        <color rgb="FF000000"/>
        <rFont val="Calibri"/>
      </rPr>
      <t xml:space="preserve">,👌 </t>
    </r>
    <r>
      <rPr>
        <sz val="11"/>
        <color rgb="FF000000"/>
        <rFont val="Linux Libertine G"/>
      </rPr>
      <t xml:space="preserve">रोड पे मुजरा कराने के लिए </t>
    </r>
    <r>
      <rPr>
        <sz val="11"/>
        <color rgb="FF000000"/>
        <rFont val="Calibri"/>
      </rPr>
      <t>l 😹🤣🙏</t>
    </r>
  </si>
  <si>
    <t>Aur kitne excuse degi opposition? Ye kya 4 June ko aangan tehra hai gaane ka preparation hai?</t>
  </si>
  <si>
    <t>Tum log bekar ki baat karte they,karte hain , aur karte rahenge...MODI  SARKAR -  100% . Ravish Sir, aap log thak kyun nahin jaate apne nakamyab  baatun se, tarks se aur MODI bashing se?
4 June ke baad, aap logon ka program in advance:
1. EVM issue
2. Counting issue 
3. Form 17C
4. Public taken away by MODI's lies etc etc. 
ab App logon ke aage ek bahut lamba aur takhlif dayak samy  padi hai sir. Until 2029.</t>
  </si>
  <si>
    <t>Ravish kumar ji ab ki bar tumhari Bari hai</t>
  </si>
  <si>
    <t>exit poll, 4 june, sab kutch unka</t>
  </si>
  <si>
    <t>TATTI kumar🤣😂</t>
  </si>
  <si>
    <t>Sab Kuch Supreme Court Ki Raza Mandi Se Hi Ho Raha Hai Mere Bhai</t>
  </si>
  <si>
    <t>In huge anti incumbency and lot of people's or not happy with bj but how can they get 300 above seats</t>
  </si>
  <si>
    <t>Randi rona chalu ho gya 😂😂😂😂</t>
  </si>
  <si>
    <t>Ravish Kumar ji aap sahi bol rahe hai</t>
  </si>
  <si>
    <t>Char june ko modi ki poll khuljayegi..</t>
  </si>
  <si>
    <t>Hahha😂😂😂 modi modi bhai...</t>
  </si>
  <si>
    <t>2012 me jab akhilesh yadav chunav ke baare me nhi jaante tab unki 224 seat up me aayi thi vo 2017 me 47 kaise aayi kya us samy bjp up me sarkar me thi .gjab ka manipulation khelte ho bhai .</t>
  </si>
  <si>
    <t>Congress ❤❤❤</t>
  </si>
  <si>
    <t>Sir India gatbandan jeet raha hai godi media chaha kuch be kaha</t>
  </si>
  <si>
    <t>INDIA ALLIANCE ❤</t>
  </si>
  <si>
    <r>
      <rPr>
        <sz val="11"/>
        <color rgb="FF000000"/>
        <rFont val="Linux Libertine G"/>
      </rPr>
      <t xml:space="preserve">रविश कुमार </t>
    </r>
    <r>
      <rPr>
        <sz val="11"/>
        <color rgb="FF000000"/>
        <rFont val="Calibri"/>
      </rPr>
      <t xml:space="preserve">ji </t>
    </r>
    <r>
      <rPr>
        <sz val="11"/>
        <color rgb="FF000000"/>
        <rFont val="Linux Libertine G"/>
      </rPr>
      <t xml:space="preserve">सर </t>
    </r>
    <r>
      <rPr>
        <sz val="11"/>
        <color rgb="FF000000"/>
        <rFont val="Calibri"/>
      </rPr>
      <t xml:space="preserve">se request </t>
    </r>
    <r>
      <rPr>
        <sz val="11"/>
        <color rgb="FF000000"/>
        <rFont val="Linux Libertine G"/>
      </rPr>
      <t xml:space="preserve">है के </t>
    </r>
    <r>
      <rPr>
        <sz val="11"/>
        <color rgb="FF000000"/>
        <rFont val="Calibri"/>
      </rPr>
      <t xml:space="preserve">, </t>
    </r>
    <r>
      <rPr>
        <sz val="11"/>
        <color rgb="FF000000"/>
        <rFont val="Linux Libertine G"/>
      </rPr>
      <t xml:space="preserve">वो कपिल सिब्बल सर  </t>
    </r>
    <r>
      <rPr>
        <sz val="11"/>
        <color rgb="FF000000"/>
        <rFont val="Calibri"/>
      </rPr>
      <t xml:space="preserve">ne  4 th June </t>
    </r>
    <r>
      <rPr>
        <sz val="11"/>
        <color rgb="FF000000"/>
        <rFont val="Linux Libertine G"/>
      </rPr>
      <t xml:space="preserve">को पोलिंग </t>
    </r>
    <r>
      <rPr>
        <sz val="11"/>
        <color rgb="FF000000"/>
        <rFont val="Calibri"/>
      </rPr>
      <t xml:space="preserve">Agent ne </t>
    </r>
    <r>
      <rPr>
        <sz val="11"/>
        <color rgb="FF000000"/>
        <rFont val="Linux Libertine G"/>
      </rPr>
      <t xml:space="preserve">जो </t>
    </r>
    <r>
      <rPr>
        <sz val="11"/>
        <color rgb="FF000000"/>
        <rFont val="Calibri"/>
      </rPr>
      <t xml:space="preserve">precautions </t>
    </r>
    <r>
      <rPr>
        <sz val="11"/>
        <color rgb="FF000000"/>
        <rFont val="Linux Libertine G"/>
      </rPr>
      <t>लेणे की सुचना की है</t>
    </r>
    <r>
      <rPr>
        <sz val="11"/>
        <color rgb="FF000000"/>
        <rFont val="Calibri"/>
      </rPr>
      <t xml:space="preserve">,  </t>
    </r>
    <r>
      <rPr>
        <sz val="11"/>
        <color rgb="FF000000"/>
        <rFont val="Linux Libertine G"/>
      </rPr>
      <t xml:space="preserve">एक टेबल बना दिया है उसका  </t>
    </r>
    <r>
      <rPr>
        <sz val="11"/>
        <color rgb="FF000000"/>
        <rFont val="Calibri"/>
      </rPr>
      <t xml:space="preserve">jikra </t>
    </r>
    <r>
      <rPr>
        <sz val="11"/>
        <color rgb="FF000000"/>
        <rFont val="Linux Libertine G"/>
      </rPr>
      <t>करे</t>
    </r>
    <r>
      <rPr>
        <sz val="11"/>
        <color rgb="FF000000"/>
        <rFont val="Calibri"/>
      </rPr>
      <t xml:space="preserve">,  </t>
    </r>
    <r>
      <rPr>
        <sz val="11"/>
        <color rgb="FF000000"/>
        <rFont val="Linux Libertine G"/>
      </rPr>
      <t xml:space="preserve">जिससे </t>
    </r>
    <r>
      <rPr>
        <sz val="11"/>
        <color rgb="FF000000"/>
        <rFont val="Calibri"/>
      </rPr>
      <t xml:space="preserve">vote counting ke vakt </t>
    </r>
    <r>
      <rPr>
        <sz val="11"/>
        <color rgb="FF000000"/>
        <rFont val="Linux Libertine G"/>
      </rPr>
      <t>कोई धोकाधडी  ना हो पाये</t>
    </r>
    <r>
      <rPr>
        <sz val="11"/>
        <color rgb="FF000000"/>
        <rFont val="Calibri"/>
      </rPr>
      <t>.</t>
    </r>
  </si>
  <si>
    <t>Rahul aur sare family party  se kitna milta hai kitna package har saal ?</t>
  </si>
  <si>
    <t>Womp womp🙂</t>
  </si>
  <si>
    <t>Pura ka pura leftis he yeee</t>
  </si>
  <si>
    <t>Kamino ne khel kar diya hai</t>
  </si>
  <si>
    <t>Bewkuf ho tum</t>
  </si>
  <si>
    <t>Apka dukh khatam hi nahi ho raha Ravish ji. Thori Burnol laga lijiye sir 😂</t>
  </si>
  <si>
    <t>1.  voted for a better road infra
2. Voted for better rail service
3. Voted for more Airports
4. Voted for better health services ( more number of AIIMS and Aayushman yojna)
5.Voted for more IITs and IIMs
6.Voted for good economy
7. Voted for better currency performance over peer groups
8. Voted for better internal security ( control on naxal and terrorism)
9. space policy ( ISRO mission) which indirectly helps common people
10. Digital India
11. Modernization of the Indian defence system.
12. CPGRAM portal ( grievance redressal)- power to common people
13. Jal yojna
14. 5 kg ration
15. Renaissance of Indian culture .
16. Better vision for India - Develop country by 2047</t>
  </si>
  <si>
    <t>Iss baar jnta bhi ginti par nigraani rajhega jahan ginti hoga</t>
  </si>
  <si>
    <t>Electon winning ke baad tere jaise suaare dehne chahiye</t>
  </si>
  <si>
    <r>
      <rPr>
        <sz val="11"/>
        <color rgb="FF000000"/>
        <rFont val="Linux Libertine G"/>
      </rPr>
      <t>कॉंग्रेस हि देश चलाने मे बहोत उपयुक्त है</t>
    </r>
    <r>
      <rPr>
        <sz val="11"/>
        <color rgb="FF000000"/>
        <rFont val="Calibri"/>
      </rPr>
      <t xml:space="preserve">. </t>
    </r>
    <r>
      <rPr>
        <sz val="11"/>
        <color rgb="FF000000"/>
        <rFont val="Linux Libertine G"/>
      </rPr>
      <t>हम कॉंग्रेस के साथ है</t>
    </r>
    <r>
      <rPr>
        <sz val="11"/>
        <color rgb="FF000000"/>
        <rFont val="Calibri"/>
      </rPr>
      <t>.</t>
    </r>
  </si>
  <si>
    <t>Ravish kumar pagal hogya😂</t>
  </si>
  <si>
    <t>Agar BJP Ki EVM Ko Supreme  Court Ne Pregnant Kar Diya To 4 June Ko EVM Se Najayez Bachchey Paida Honge Mere Bhai</t>
  </si>
  <si>
    <t>Godi media murdabad 
Chaploosh media jindabad</t>
  </si>
  <si>
    <t>जमीन पर कहीं भी मोदी लहरिया बीजेपी दिखाई नहीं दी तो यह एग्जिट पोल में जीत कैसे रहे कहीं न कहीं दाल मे काला है</t>
  </si>
  <si>
    <t>Jab Congress ki sarkar thi to ye Kyu nhi Kiya us time Shi tha....ab galat h...wah Kya bat h......</t>
  </si>
  <si>
    <t>This exit poll is just to make people think bjp is winning however they might win through cheating. This exit poll system is just to fool people of India not to hate BJP and act wild after BJP wins. Remember that . India is fooled by BJP party or the whole Indian is fooled by this old man called MODI 🤣 I am your neighbouring country but I can see this 😅</t>
  </si>
  <si>
    <t>😀😀😀</t>
  </si>
  <si>
    <t>BJP hato desh bacho</t>
  </si>
  <si>
    <t>Just 30 hours to go .Why worry we will see the result</t>
  </si>
  <si>
    <t>Kya 2019 ka exit poll jhutha tha to us list ko dikhao ravish pandey ji .Kya ye assembly election hai jo bengal assembly ko dikha rhe hai ho ?</t>
  </si>
  <si>
    <t>Rahul Gandhi kavi pm nhi ban skta....</t>
  </si>
  <si>
    <t>Exit poll is true 💯 100%</t>
  </si>
  <si>
    <r>
      <rPr>
        <sz val="11"/>
        <color rgb="FF000000"/>
        <rFont val="Calibri"/>
      </rPr>
      <t xml:space="preserve">evm </t>
    </r>
    <r>
      <rPr>
        <sz val="11"/>
        <color rgb="FF000000"/>
        <rFont val="Linux Libertine G"/>
      </rPr>
      <t>का रण्डी रोना जल्द लागू होगा 😂😂😂 चमचे रविश कुमार । मोदी जी के आने के बाद तेरा चैनल बंद होना । केजू तू तिहाड में ही बंद रहेगा 😂😂😂</t>
    </r>
  </si>
  <si>
    <r>
      <rPr>
        <sz val="11"/>
        <color rgb="FF000000"/>
        <rFont val="Calibri"/>
      </rPr>
      <t xml:space="preserve">MODI </t>
    </r>
    <r>
      <rPr>
        <sz val="11"/>
        <color rgb="FF000000"/>
        <rFont val="Linux Libertine G"/>
      </rPr>
      <t xml:space="preserve">ने </t>
    </r>
    <r>
      <rPr>
        <sz val="11"/>
        <color rgb="FF000000"/>
        <rFont val="Calibri"/>
      </rPr>
      <t xml:space="preserve">EVM </t>
    </r>
    <r>
      <rPr>
        <sz val="11"/>
        <color rgb="FF000000"/>
        <rFont val="Linux Libertine G"/>
      </rPr>
      <t>में पहले से ही</t>
    </r>
    <r>
      <rPr>
        <sz val="11"/>
        <color rgb="FF000000"/>
        <rFont val="Calibri"/>
      </rPr>
      <t xml:space="preserve">400 </t>
    </r>
    <r>
      <rPr>
        <sz val="11"/>
        <color rgb="FF000000"/>
        <rFont val="Linux Libertine G"/>
      </rPr>
      <t xml:space="preserve">पार सेट करके रखा है।😂 इसीलिए मोदी ने </t>
    </r>
    <r>
      <rPr>
        <sz val="11"/>
        <color rgb="FF000000"/>
        <rFont val="Calibri"/>
      </rPr>
      <t xml:space="preserve">400 </t>
    </r>
    <r>
      <rPr>
        <sz val="11"/>
        <color rgb="FF000000"/>
        <rFont val="Linux Libertine G"/>
      </rPr>
      <t>पार का नारा लगाया था🎉🎉</t>
    </r>
    <r>
      <rPr>
        <sz val="11"/>
        <color rgb="FF000000"/>
        <rFont val="Calibri"/>
      </rPr>
      <t xml:space="preserve">BJP </t>
    </r>
    <r>
      <rPr>
        <sz val="11"/>
        <color rgb="FF000000"/>
        <rFont val="Linux Libertine G"/>
      </rPr>
      <t xml:space="preserve">को </t>
    </r>
    <r>
      <rPr>
        <sz val="11"/>
        <color rgb="FF000000"/>
        <rFont val="Calibri"/>
      </rPr>
      <t xml:space="preserve">400 </t>
    </r>
    <r>
      <rPr>
        <sz val="11"/>
        <color rgb="FF000000"/>
        <rFont val="Linux Libertine G"/>
      </rPr>
      <t xml:space="preserve">पार ही आएंगे😂 ऐ </t>
    </r>
    <r>
      <rPr>
        <sz val="11"/>
        <color rgb="FF000000"/>
        <rFont val="Calibri"/>
      </rPr>
      <t xml:space="preserve">EVM </t>
    </r>
    <r>
      <rPr>
        <sz val="11"/>
        <color rgb="FF000000"/>
        <rFont val="Linux Libertine G"/>
      </rPr>
      <t xml:space="preserve">का खेल है😂 मोदी अपने आप को भगवान का अवतार बताने के लिए मंदिर में जाकरबैठा है😂 जनता समझे इस </t>
    </r>
    <r>
      <rPr>
        <sz val="11"/>
        <color rgb="FF000000"/>
        <rFont val="Calibri"/>
      </rPr>
      <t xml:space="preserve">MODI </t>
    </r>
    <r>
      <rPr>
        <sz val="11"/>
        <color rgb="FF000000"/>
        <rFont val="Linux Libertine G"/>
      </rPr>
      <t xml:space="preserve">भगवान को पहले से ही पता था कि </t>
    </r>
    <r>
      <rPr>
        <sz val="11"/>
        <color rgb="FF000000"/>
        <rFont val="Calibri"/>
      </rPr>
      <t xml:space="preserve">400 </t>
    </r>
    <r>
      <rPr>
        <sz val="11"/>
        <color rgb="FF000000"/>
        <rFont val="Linux Libertine G"/>
      </rPr>
      <t xml:space="preserve">पार बीजेपी को आएंगे </t>
    </r>
    <r>
      <rPr>
        <sz val="11"/>
        <color rgb="FF000000"/>
        <rFont val="Calibri"/>
      </rPr>
      <t xml:space="preserve">, </t>
    </r>
    <r>
      <rPr>
        <sz val="11"/>
        <color rgb="FF000000"/>
        <rFont val="Linux Libertine G"/>
      </rPr>
      <t>इसीलिए मोदी मंदिर में जाकर बैठहै😂</t>
    </r>
  </si>
  <si>
    <t>Haha accha laga tera dar 😂</t>
  </si>
  <si>
    <t>मैं भी ये मानता हू कि एक करोड़ सात लाख वोट जो बढ़ा है वो कांग्रेस के लिए नहीं बढ़ा</t>
  </si>
  <si>
    <t>Choron ki party kabhi jit nahi shakti</t>
  </si>
  <si>
    <t>Still waiting for your randi rona on 4 june😂</t>
  </si>
  <si>
    <t>Tumhare jaise log jab Congress ki sarkar me Kya Kya bolte the...us time sab Shi thi....kuchh to Shi bol lo....</t>
  </si>
  <si>
    <t>Bjp is making ground for 4th june acvtual exit polls.</t>
  </si>
  <si>
    <t>एग्जिट पोल से साबित हो गया है कि बीजेपी पार्टी ईवीएम मशीन में हेरा फेरी करने वाले है</t>
  </si>
  <si>
    <t>2019 ka exit poll kyo nhi dikha rhe ho ravish kumar pandey ji .2014 ka loksabha ka exit poll ?
2009 ka exit poll .
Mtlab sirf aur sirf manipulation karne ki nautanki ki draame baji .Jab sab jhuthe hai to tum kaise sahi ho .</t>
  </si>
  <si>
    <r>
      <rPr>
        <sz val="11"/>
        <color rgb="FF000000"/>
        <rFont val="Linux Libertine G"/>
      </rPr>
      <t xml:space="preserve">मेरा पूरा खानदान </t>
    </r>
    <r>
      <rPr>
        <sz val="11"/>
        <color rgb="FF000000"/>
        <rFont val="Calibri"/>
      </rPr>
      <t xml:space="preserve">42 </t>
    </r>
    <r>
      <rPr>
        <sz val="11"/>
        <color rgb="FF000000"/>
        <rFont val="Linux Libertine G"/>
      </rPr>
      <t>लोग सदस्य है</t>
    </r>
  </si>
  <si>
    <t>Modi jumla media</t>
  </si>
  <si>
    <r>
      <rPr>
        <sz val="11"/>
        <color rgb="FF000000"/>
        <rFont val="Linux Libertine G"/>
      </rPr>
      <t xml:space="preserve">जब भी एक तड़ीपार देश का ग्रह मंत्री बनेगा उस देश मै केवल फासिस्ट वादी व्यवस्था ही हावी रहेगी </t>
    </r>
    <r>
      <rPr>
        <sz val="11"/>
        <color rgb="FF000000"/>
        <rFont val="Calibri"/>
      </rPr>
      <t>!</t>
    </r>
  </si>
  <si>
    <t>Bjp canora vires hoo wa</t>
  </si>
  <si>
    <t>All DMs should be impartial. Recall your oath while taking the highest responsibility, you gentlemen have to prove on this occasion......</t>
  </si>
  <si>
    <t>Agar kuch ghotala bhi huwa to recipt To logo ko Mili h usi se saabit ho jaye ga kon win kiya koi bhi gadbad huwi to malum pad jaye ga</t>
  </si>
  <si>
    <t>Godi media loktantra ka hatyara hai yah baat 100 percent sahi hai bjp agar Jeet bhi jayegi to bhi godi media par yeh aarop lag chuka hai</t>
  </si>
  <si>
    <t>Yeh bahut ghatiya patalchat hai!</t>
  </si>
  <si>
    <t>ab india🎉</t>
  </si>
  <si>
    <t>If Congress loses rahul ji shud run</t>
  </si>
  <si>
    <t>Etne bade patrakar ho aur koi channal nahi rakh raha to matalab kya???
Ab bas esi ke zariye dukan chalani padti he  
Abhi bhi nahi ruk sakte????</t>
  </si>
  <si>
    <t>Ravish kumar ko BJP ki jeet k bad  maza aa gaya.. Warna 5 sal iski roji roti kaise chalti....</t>
  </si>
  <si>
    <t>I.N.D.I.A. walei sabse bara farji hai......</t>
  </si>
  <si>
    <t>Buhut Khoub Muhtaram Ravish Kumar Sharma Sahab Aapki Bebaak Sahafat Ko Aapki Himmat Aur Azmat Ko Hamara Khirazey Tehseen Aur QalbiSalaam Mere Bhai Zindabad Bhai Zindabad</t>
  </si>
  <si>
    <t>Bjp chor hai jhute log hai</t>
  </si>
  <si>
    <t>A gaye dalle apna gayan Dene ravees tumhri kitni seete nikal rhi h</t>
  </si>
  <si>
    <t>Bhai dudh ka rate bdh gya</t>
  </si>
  <si>
    <t>🙏🙏🙏</t>
  </si>
  <si>
    <t>मेरे पूरे खानदान ने तो कांग्रेस को वोट दिया है</t>
  </si>
  <si>
    <t>Me Delhi me retha hu to mujhe ye batayia jo 25 Tarik ko voting Hui ha Delhi ke andar machine seprate gajah rakhi Hui ha ya unki counting me galti Kari ho</t>
  </si>
  <si>
    <t>Ravish Kumar ji aap ko esa to kya problem hai bjp ya to Modi se.. aap har baar galat hi bolte hai kyu aap ko bki sab party ke gotale nai dikhte vo to bolte hi nai aap.. kyu esa.. itna Sara scam huva congrass mai aur lalu yadav ne bhi Kiya Mamta banerji bhi thodi hath ki dhuli hai.. ravish ji dikhana hai sach btao sabhi ke bare Mai na ke particular kisi ek ke bare Mai sabhi chor hi hai..but aap particular 1 hi party ya one person ko Target krte ho vo galat hai yato aap ko bki party ka support hai ya to aap galat ho.</t>
  </si>
  <si>
    <r>
      <rPr>
        <sz val="11"/>
        <color rgb="FF000000"/>
        <rFont val="Linux Libertine G"/>
      </rPr>
      <t xml:space="preserve">वोटों की गिनती में </t>
    </r>
    <r>
      <rPr>
        <sz val="11"/>
        <color rgb="FF000000"/>
        <rFont val="Calibri"/>
      </rPr>
      <t xml:space="preserve">INDIA </t>
    </r>
    <r>
      <rPr>
        <sz val="11"/>
        <color rgb="FF000000"/>
        <rFont val="Linux Libertine G"/>
      </rPr>
      <t>गठबंधन के सदस्यों को बहुत ही सब्धानी बरतनी  होगी</t>
    </r>
    <r>
      <rPr>
        <sz val="11"/>
        <color rgb="FF000000"/>
        <rFont val="Calibri"/>
      </rPr>
      <t xml:space="preserve">, </t>
    </r>
    <r>
      <rPr>
        <sz val="11"/>
        <color rgb="FF000000"/>
        <rFont val="Linux Libertine G"/>
      </rPr>
      <t>क्योंकि वहाँ खेल होने की संभावना है</t>
    </r>
  </si>
  <si>
    <t>bhai abhi se evm ka r#ndi rona shuru ,,,,, abhi aasu ko bacha kar rakho 
4 june nda is going to get 300+ seats</t>
  </si>
  <si>
    <t>Kya aap zaroorat se jyada rondu to nahi ho gaye hain 😂</t>
  </si>
  <si>
    <t>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media</t>
  </si>
  <si>
    <t>Kl bole the ab kuchh din rest krenge</t>
  </si>
  <si>
    <t>Gaya bes pani mai</t>
  </si>
  <si>
    <t>Can you really invest in INDIAN STOCKS when Gujarati LOOTERS are at the helm. 👈😁</t>
  </si>
  <si>
    <t>Ravish sir sincere news you can't tell modi exit poll .</t>
  </si>
  <si>
    <t>Supreme court ko chup nahi bathna chahiye aur inpar cheating ka csse chalna chahiye 🙏</t>
  </si>
  <si>
    <t>Rest nhi liye aap ji</t>
  </si>
  <si>
    <t>Manipulation of evm can be played.</t>
  </si>
  <si>
    <t>Rodi media</t>
  </si>
  <si>
    <t>Abe Chutiya haar kabul krna seekho har baar tum log apni tushtikaran ki bajah se huyi haar ka therkra EVM machine pe thop dete ho</t>
  </si>
  <si>
    <t>Kitna harami admi hai sale tu..tu 20 salo se Modi ki burai kar raha hai tujhe nahi dala jail me .🤭</t>
  </si>
  <si>
    <t>Ye feku jantako gumrah kar raha hai ye feku evm chori kar chunawo Jeet Raha hai ye chunawo ayoge Modi ka paltu kutta Bankar rah Gaya hai ye chunawo ayoge Modi ka gulam Bankar kaam kar raha hai ye chunawo ayoge loktantr ka hattya kar raha hai ye chunawo ayoge Modi ke liye kaam kar raha hai</t>
  </si>
  <si>
    <t>Tum logo ka r@@@di rona dekh kr maza aa raha ha</t>
  </si>
  <si>
    <t>Rahul Gandhi jindabad congress party jindabad</t>
  </si>
  <si>
    <t>Agar vo godi media hai to aap kya hai ravish Kumar ji</t>
  </si>
  <si>
    <r>
      <rPr>
        <sz val="11"/>
        <color rgb="FF000000"/>
        <rFont val="Linux Libertine G"/>
      </rPr>
      <t xml:space="preserve">अब कुछ लोग बीजेपी के जीतने के बाद यही बोलेंगे को यह तो हेरा फेरी से जीती है । इसलिए एग्जिट पोल में अपनी जीत का झूठ फैला रही है । जो किसी को शक न हो </t>
    </r>
    <r>
      <rPr>
        <sz val="11"/>
        <color rgb="FF000000"/>
        <rFont val="Calibri"/>
      </rPr>
      <t>,</t>
    </r>
    <r>
      <rPr>
        <sz val="11"/>
        <color rgb="FF000000"/>
        <rFont val="Linux Libertine G"/>
      </rPr>
      <t>।</t>
    </r>
  </si>
  <si>
    <t>Congress  wins ,god,s decision</t>
  </si>
  <si>
    <t>Like everything in India pollsters are also fraud and corrupt 🙄</t>
  </si>
  <si>
    <t>सब चैनल एग्जिट पोल गलत बतला रहे हैं</t>
  </si>
  <si>
    <t>Mujhe tere jaise chirkut ki news nahi chahiye</t>
  </si>
  <si>
    <r>
      <rPr>
        <sz val="11"/>
        <color rgb="FF000000"/>
        <rFont val="Linux Libertine G"/>
      </rPr>
      <t>ये सब फर्जी एक्झीट पोल रिझल्ट है</t>
    </r>
    <r>
      <rPr>
        <sz val="11"/>
        <color rgb="FF000000"/>
        <rFont val="Calibri"/>
      </rPr>
      <t xml:space="preserve">.! </t>
    </r>
    <r>
      <rPr>
        <sz val="11"/>
        <color rgb="FF000000"/>
        <rFont val="Linux Libertine G"/>
      </rPr>
      <t>अगर नही है</t>
    </r>
    <r>
      <rPr>
        <sz val="11"/>
        <color rgb="FF000000"/>
        <rFont val="Calibri"/>
      </rPr>
      <t xml:space="preserve">! </t>
    </r>
    <r>
      <rPr>
        <sz val="11"/>
        <color rgb="FF000000"/>
        <rFont val="Linux Libertine G"/>
      </rPr>
      <t>तो ईव्हीएम में घोटाला है</t>
    </r>
    <r>
      <rPr>
        <sz val="11"/>
        <color rgb="FF000000"/>
        <rFont val="Calibri"/>
      </rPr>
      <t>.</t>
    </r>
  </si>
  <si>
    <t>Namaste sir</t>
  </si>
  <si>
    <t>Good comedian you are 😂</t>
  </si>
  <si>
    <t>Thank you for your analysis Mr Rubbish!</t>
  </si>
  <si>
    <t>4 June ka jao gye chamcho 😅😅</t>
  </si>
  <si>
    <t>Modi is speaking false. He always declares fake.</t>
  </si>
  <si>
    <r>
      <rPr>
        <sz val="11"/>
        <color rgb="FF000000"/>
        <rFont val="Linux Libertine G"/>
      </rPr>
      <t>जीते गी जनता</t>
    </r>
    <r>
      <rPr>
        <sz val="11"/>
        <color rgb="FF000000"/>
        <rFont val="Calibri"/>
      </rPr>
      <t>.🇮🇳🇮🇳🇮🇳🇮🇳</t>
    </r>
  </si>
  <si>
    <t>Kya chutiyapa kar rahe ho bhai...</t>
  </si>
  <si>
    <t>Desh. Maang. Rha hai.   #GandhiAandolan
Tanashahi k. Khilaaf</t>
  </si>
  <si>
    <t>Tum log farzi bolte raho 😂😂😂😂</t>
  </si>
  <si>
    <t>Bhai aapko sachhi patrika ko Slam h 💯💯💯👍</t>
  </si>
  <si>
    <t>India AlleCE 🧡🤍💚 hindustan</t>
  </si>
  <si>
    <t>Ab to such bol do</t>
  </si>
  <si>
    <t>Tum chodu kumar ho aur hamesha rahoge..... aur tumara vakt followers vi chodu hai...</t>
  </si>
  <si>
    <t>Me bata raha hu India gathbandhan 300 par he baki jo bhi he jholamjhol he 10 years bjp ke karm aise he koi vote nahi dena chahta kaise kaise kam kiya he sach kadva lagta hai fir koi bhi ho vo party bjp ke kam ispe uspe dhakle vale kam he tant me</t>
  </si>
  <si>
    <t>Sateig hogya</t>
  </si>
  <si>
    <t>4 June  ko</t>
  </si>
  <si>
    <t>Rabbish kumar anti-nationals journalist traitor funded by soros</t>
  </si>
  <si>
    <t>Ravish kumar ji 🙏</t>
  </si>
  <si>
    <t>Excellent information and video Sir..  Thankuu so much..  👍</t>
  </si>
  <si>
    <t>India 295= 2+9+5=16= 7 (Thala for a reason)</t>
  </si>
  <si>
    <t>जय कांग्रेस विजय कांग्रेस</t>
  </si>
  <si>
    <t>राहुल गांधी जिंदाबाद</t>
  </si>
  <si>
    <r>
      <rPr>
        <sz val="11"/>
        <color rgb="FF000000"/>
        <rFont val="Calibri"/>
      </rPr>
      <t xml:space="preserve">Ravish ji </t>
    </r>
    <r>
      <rPr>
        <sz val="11"/>
        <color rgb="FF000000"/>
        <rFont val="Linux Libertine G"/>
      </rPr>
      <t xml:space="preserve">बस </t>
    </r>
    <r>
      <rPr>
        <sz val="11"/>
        <color rgb="FF000000"/>
        <rFont val="Calibri"/>
      </rPr>
      <t xml:space="preserve">30 </t>
    </r>
    <r>
      <rPr>
        <sz val="11"/>
        <color rgb="FF000000"/>
        <rFont val="Linux Libertine G"/>
      </rPr>
      <t>मिनट का रं</t>
    </r>
    <r>
      <rPr>
        <sz val="11"/>
        <color rgb="FF000000"/>
        <rFont val="Calibri"/>
      </rPr>
      <t>*</t>
    </r>
    <r>
      <rPr>
        <sz val="11"/>
        <color rgb="FF000000"/>
        <rFont val="Linux Libertine G"/>
      </rPr>
      <t xml:space="preserve">डी रोना </t>
    </r>
    <r>
      <rPr>
        <sz val="11"/>
        <color rgb="FF000000"/>
        <rFont val="Calibri"/>
      </rPr>
      <t xml:space="preserve">..EVM par?
</t>
    </r>
    <r>
      <rPr>
        <sz val="11"/>
        <color rgb="FF000000"/>
        <rFont val="Linux Libertine G"/>
      </rPr>
      <t>कम से कम एक</t>
    </r>
    <r>
      <rPr>
        <sz val="11"/>
        <color rgb="FF000000"/>
        <rFont val="Calibri"/>
      </rPr>
      <t>-</t>
    </r>
    <r>
      <rPr>
        <sz val="11"/>
        <color rgb="FF000000"/>
        <rFont val="Linux Libertine G"/>
      </rPr>
      <t>एक घंटे का एपिसोड तो रखिए</t>
    </r>
    <r>
      <rPr>
        <sz val="11"/>
        <color rgb="FF000000"/>
        <rFont val="Calibri"/>
      </rPr>
      <t>..</t>
    </r>
    <r>
      <rPr>
        <sz val="11"/>
        <color rgb="FF000000"/>
        <rFont val="Linux Libertine G"/>
      </rPr>
      <t xml:space="preserve">आपकी कुंथा और </t>
    </r>
    <r>
      <rPr>
        <sz val="11"/>
        <color rgb="FF000000"/>
        <rFont val="Calibri"/>
      </rPr>
      <t xml:space="preserve">frustration </t>
    </r>
    <r>
      <rPr>
        <sz val="11"/>
        <color rgb="FF000000"/>
        <rFont val="Linux Libertine G"/>
      </rPr>
      <t xml:space="preserve">देखने का मजा ही अलग है </t>
    </r>
    <r>
      <rPr>
        <sz val="11"/>
        <color rgb="FF000000"/>
        <rFont val="Calibri"/>
      </rPr>
      <t>election season mai❤</t>
    </r>
  </si>
  <si>
    <t>अबे बेवकूफी वाली बातें कर रहे हो अगर बीजेपी को पता है मान लो की वो हार गई है तो दो दिन पहले अपनी जीत दिखाकर क्या घंटा उखड़ लेगी । या विपक्ष कुछ कर लेगा । कुछ तो सत्य है ।</t>
  </si>
  <si>
    <t>aapko Vahi log Sunta Hai Jo BJP ko Pasand Nahin karta..isase aap samajh jaaiye..Aap Bhi Koi neutral news anchor Nahin Ho..</t>
  </si>
  <si>
    <t>🙏🎉</t>
  </si>
  <si>
    <t>Bjp  is playing chandigarh  card.(game)</t>
  </si>
  <si>
    <t>Farji exit poll ka matlab ye hai ki 
Evm ko bjp ne set kar rakha hai 
Aur ...bjp par evm ...ka aarop ...na lage ..4 june ko.......isliye.....taki bjp
Dikha sake .....exit poll sahi hai .....
Aur idhar e.v.m....vote ghotala karsake .........</t>
  </si>
  <si>
    <t>Rahul Gandhi Ji mn bhi power nahi hai.muslim area se MP bnta hai.</t>
  </si>
  <si>
    <t>Sar mere ko to Aisa lagta hai ki vah beimani Na kar le cheating Na Ho jaaye</t>
  </si>
  <si>
    <t>Ravish dalle😂</t>
  </si>
  <si>
    <t>Kuch bhi bol aygi to Bjp hi😂</t>
  </si>
  <si>
    <t>It's not over until it's really over.</t>
  </si>
  <si>
    <t>Issues facing the Indian Capital Market: 1. Inadequate disclosure of information. 2. Price manipulation. 3. Insider trading. Last but not least the dangers of MODANI &amp; Co.👈</t>
  </si>
  <si>
    <t>Bjp jindabad jindabad 😎😎😎.  Bhokne walo kutto bhokte raho 😂😂</t>
  </si>
  <si>
    <t>Aap ye patrakarota ab chor hi do ..aapke bas ki nahi hai</t>
  </si>
  <si>
    <t>Sir aap itne unbiased kyu ho 🤔</t>
  </si>
  <si>
    <t>Dash nu bacha lo modi to</t>
  </si>
  <si>
    <t>4 JUNE KO PHIR ROYEGA YE RUBBISH KUMAR 😂😂😂😂😂😂😂😂😂😂😂😂😂😂😂</t>
  </si>
  <si>
    <t>Very nice 👍👍👍👍👍👍👍👍👍 good news Ravish ji</t>
  </si>
  <si>
    <t>Sir Jab aap NDTV Mein the tabhi bhi NDTV Wala Bhi exit Pol nikaalte the tab to yah Gyan Sab bhul gaye the 😮😂</t>
  </si>
  <si>
    <t>Bjp khin jte but Bengal pura Jeet jye wrna Bengal ko pakistan bnna dur nhi</t>
  </si>
  <si>
    <t>Inshaallah congress india gadbandhan aaye gi sab ki duaa h</t>
  </si>
  <si>
    <t>Phir aa gaye sir bhram failane kitna pyar jhoot bol lete ho.</t>
  </si>
  <si>
    <t>R j d jindabad</t>
  </si>
  <si>
    <t>Rubbish Kumar!</t>
  </si>
  <si>
    <t>Modi harmi ha bjb party chor ha</t>
  </si>
  <si>
    <t>Bawaseer me sooki hui tatti nhi aani chahiye ravish ji....paani peete rhiye 4 june tak shi rhiye</t>
  </si>
  <si>
    <t>Issues facing the Indian Capital Market: 1. Inadequate disclosure of information. 2. Price manipulation. 3. Insider trading. Last but not least the dangers of MODANI.👈</t>
  </si>
  <si>
    <t>BJP logo k Dil me bas chuki hai specially modi ji
But tum log samajhna hi nhi chahte ho ye baat</t>
  </si>
  <si>
    <t>Sir aap ke background se nind aane lagi muje phir me pura video dekhuga😊</t>
  </si>
  <si>
    <t>India jeetega india</t>
  </si>
  <si>
    <t>Lagta hai EVM me 400 par jit ke liye program kiya hua hai. Aur isi ko jastify karne ke liye godi media lage hue hai.</t>
  </si>
  <si>
    <t>Godi media is showing false exit poll.</t>
  </si>
  <si>
    <t>They wanted to do rigging so they are using exit polls as covering</t>
  </si>
  <si>
    <t>Pure vipaksh ko ma bahan ki gali padt hai sale chutiya kabhi ground pe bhi to jao.
Is chutiya ravish ke gaonwale bhi pappu ke ma bahan ko gali dete hain.</t>
  </si>
  <si>
    <t>295-330 Congress......world cup se dil toh nhi toota h....lekin is baar agar humari sarkar nhi aayi toh dil toot jayega</t>
  </si>
  <si>
    <t>Ban exit pole</t>
  </si>
  <si>
    <t>Jai shree Ram Jai BJP</t>
  </si>
  <si>
    <t>Bjp jeet gai to fir kya safai dega ravish dalle</t>
  </si>
  <si>
    <r>
      <rPr>
        <sz val="11"/>
        <color rgb="FF000000"/>
        <rFont val="Linux Libertine G"/>
      </rPr>
      <t>मनोवैज्ञनिक खेल आप खेल रहे हैं रवीश जी</t>
    </r>
    <r>
      <rPr>
        <sz val="11"/>
        <color rgb="FF000000"/>
        <rFont val="Calibri"/>
      </rPr>
      <t xml:space="preserve">, </t>
    </r>
    <r>
      <rPr>
        <sz val="11"/>
        <color rgb="FF000000"/>
        <rFont val="Linux Libertine G"/>
      </rPr>
      <t>अभी से ही जनता के मत को झूठा साबित करने की पूरी कोशिश कर रहे हैं आप</t>
    </r>
  </si>
  <si>
    <t>Modi chor h</t>
  </si>
  <si>
    <t>Congress is getting  295 and above seats.in 2o24 loksabh elections.</t>
  </si>
  <si>
    <t>jhuthe chehre 😅😅</t>
  </si>
  <si>
    <t>Ap sab ka muh chup hone wala hai 4 june ko😠</t>
  </si>
  <si>
    <t>Exit pol to pehle bhi hote the Rubbish ji.. par iss bar itna halla kyu??</t>
  </si>
  <si>
    <t>Farzi to kejriwal i hai😮</t>
  </si>
  <si>
    <t>😂😂😂rip bjp rss</t>
  </si>
  <si>
    <t>I’ve been casting my vote for sometime (5 times including both LS/VS) but I’ve never seen anyone doing these surveys in my booth. Pata nahi kaha se data aata hai.</t>
  </si>
  <si>
    <t>Sir..ye exit poll Share bazaar ke liye kerwaya gaya hai taki sarkaar ke jo operators ne shares me jo positions banayi hai usme Paisa kamaker nikal jayega jab in exit polls ki wajah se share bazar record high per khulega Monday ko..Aur fir yahi Paisa dusre parties ke MPs ko kharidne ke kaam aayega agar modiji ko Kam seats milti hai ...Aap iss baat per gaur kijiye ke elections ke dauran jab jab share bazaar gir raha tha to kabhi Amit shah ji to kabhi Modiji ye keh rahe the ke shares kharidlo kyuki 4june ki Modi sarkar hi aayegi aur fir Share Bazaar badh jata tha..Shayed aap logo ne iss baat per gaur nahi Kiya ke India ki political history me is tarah se kabhi bhi kisi bhi Prime minister aur dusre ministers ne Direct Share Market ko bullish kerne ke liye kabhi bhi Media me Comment nahi kiya jis tarah Modiji Parliament me keh rahe hai PSU me invest karo LIC aur SBi ke bare me bataya Defence Companies ki charcha ker rahi hai jisse ke pichle ek saal se saare PSU shares badh rahe hai.. Actually Modi n team ne Share markets ke Big Operators ke saath milker Share Market me manipulation chal raha hai aur yeh log Paisa kama rahe hai aur yahi Paisa ab woh opposition ke logo ko kharidne ke liye use karege...this is atypical Gujrati Business mind..plzzz iss per Gaur kare ..ab agar yeh Govt nahi aayi to yeh log to Paisa banaker nikal gaye hai lekin share bazaar me fansega Aam Aadmi....Plzz iss mudde per bhi program kijiye agar Modiji ki Govt nahi aati hai ...Aapka bahot bada FAN</t>
  </si>
  <si>
    <t>❤❤❤❤❤🇮🇳🇮🇳🇮🇳🇮🇳🇮🇳💯✌</t>
  </si>
  <si>
    <t>Aap kahan the Gyani Baba</t>
  </si>
  <si>
    <r>
      <rPr>
        <sz val="11"/>
        <color rgb="FF000000"/>
        <rFont val="Calibri"/>
      </rPr>
      <t xml:space="preserve">Modi </t>
    </r>
    <r>
      <rPr>
        <sz val="11"/>
        <color rgb="FF000000"/>
        <rFont val="Linux Libertine G"/>
      </rPr>
      <t>तो जान को ही आ गया
जाने ही नहीं चाह रहा है</t>
    </r>
  </si>
  <si>
    <t>👍✋✋✋✋✋🥰 298</t>
  </si>
  <si>
    <t>Exit pole desh ki janta ko gumrah karne ki sajish hai. BJP ne election commission ke sath milkar pehle hi chunav ke natije tay kiye hai. Chunav lena sirf aur sirf dikhava hai</t>
  </si>
  <si>
    <t>Abki bar Congress ka antim Sanskar.</t>
  </si>
  <si>
    <t>Rahul Rahul Rahul Rahul Rahul</t>
  </si>
  <si>
    <t>EVM se upr kuch nhi 😔 no matter what,,, aaega to modi he</t>
  </si>
  <si>
    <t>Bolne de bolne de takif hui hye bechare ko 🤣😆</t>
  </si>
  <si>
    <r>
      <rPr>
        <sz val="11"/>
        <color rgb="FF000000"/>
        <rFont val="Linux Libertine G"/>
      </rPr>
      <t>❤❤❤ ❤रवीश कुमार इतना क्यों सुख गया है</t>
    </r>
    <r>
      <rPr>
        <sz val="11"/>
        <color rgb="FF000000"/>
        <rFont val="Calibri"/>
      </rPr>
      <t xml:space="preserve">, </t>
    </r>
    <r>
      <rPr>
        <sz val="11"/>
        <color rgb="FF000000"/>
        <rFont val="Linux Libertine G"/>
      </rPr>
      <t>इसके चेहरे पर इतना तनाव टेंशन क्यों है</t>
    </r>
    <r>
      <rPr>
        <sz val="11"/>
        <color rgb="FF000000"/>
        <rFont val="Calibri"/>
      </rPr>
      <t xml:space="preserve">, </t>
    </r>
    <r>
      <rPr>
        <sz val="11"/>
        <color rgb="FF000000"/>
        <rFont val="Linux Libertine G"/>
      </rPr>
      <t>इसे भूख क्यों नहीं लगती है</t>
    </r>
    <r>
      <rPr>
        <sz val="11"/>
        <color rgb="FF000000"/>
        <rFont val="Calibri"/>
      </rPr>
      <t xml:space="preserve">, </t>
    </r>
    <r>
      <rPr>
        <sz val="11"/>
        <color rgb="FF000000"/>
        <rFont val="Linux Libertine G"/>
      </rPr>
      <t>ये क्यों अपना खून सूखा रहा है❤❤</t>
    </r>
  </si>
  <si>
    <t>Kyun ki chunav ayog hi chor hai</t>
  </si>
  <si>
    <t>Apne not judge your level of standard😮😮</t>
  </si>
  <si>
    <r>
      <rPr>
        <sz val="11"/>
        <color rgb="FF000000"/>
        <rFont val="Linux Libertine G"/>
      </rPr>
      <t>❤❤❤ ❤रवीश कुमार इतना क्यों सुख गया है</t>
    </r>
    <r>
      <rPr>
        <sz val="11"/>
        <color rgb="FF000000"/>
        <rFont val="Calibri"/>
      </rPr>
      <t xml:space="preserve">, </t>
    </r>
    <r>
      <rPr>
        <sz val="11"/>
        <color rgb="FF000000"/>
        <rFont val="Linux Libertine G"/>
      </rPr>
      <t>इसके चेहरे पर इतना तनाव टेंशन क्यों है</t>
    </r>
    <r>
      <rPr>
        <sz val="11"/>
        <color rgb="FF000000"/>
        <rFont val="Calibri"/>
      </rPr>
      <t xml:space="preserve">, </t>
    </r>
    <r>
      <rPr>
        <sz val="11"/>
        <color rgb="FF000000"/>
        <rFont val="Linux Libertine G"/>
      </rPr>
      <t>इसे भूख क्यों नहीं लगती है</t>
    </r>
    <r>
      <rPr>
        <sz val="11"/>
        <color rgb="FF000000"/>
        <rFont val="Calibri"/>
      </rPr>
      <t xml:space="preserve">, </t>
    </r>
    <r>
      <rPr>
        <sz val="11"/>
        <color rgb="FF000000"/>
        <rFont val="Linux Libertine G"/>
      </rPr>
      <t>ये क्यों अपना खून सूखा रहा है❤❤</t>
    </r>
  </si>
  <si>
    <t>2000000 views in 5 hours means I.N.D.I.A is going to wins,</t>
  </si>
  <si>
    <t>Mahathagbandhan</t>
  </si>
  <si>
    <t>53 age hone ke baad yuva rahul ji ki fitness jbrdst h 👍</t>
  </si>
  <si>
    <t>India jite ga...10000000</t>
  </si>
  <si>
    <t>Godi media bik chuki hai</t>
  </si>
  <si>
    <t>Amezing work 👍👏 for you sar salute 🫡❤🎉</t>
  </si>
  <si>
    <t>Tum libranduon ki jalti dekh bhaut maza aa raha ha . Dil kush ho gaya mera 😂😂😂😂😂😂</t>
  </si>
  <si>
    <t>Modi hi aaega</t>
  </si>
  <si>
    <r>
      <rPr>
        <sz val="11"/>
        <color rgb="FF000000"/>
        <rFont val="Linux Libertine G"/>
      </rPr>
      <t>❤❤❤ ❤रवीश कुमार इतना क्यों सुख गया है</t>
    </r>
    <r>
      <rPr>
        <sz val="11"/>
        <color rgb="FF000000"/>
        <rFont val="Calibri"/>
      </rPr>
      <t xml:space="preserve">, </t>
    </r>
    <r>
      <rPr>
        <sz val="11"/>
        <color rgb="FF000000"/>
        <rFont val="Linux Libertine G"/>
      </rPr>
      <t>इसके चेहरे पर इतना तनाव टेंशन क्यों है</t>
    </r>
    <r>
      <rPr>
        <sz val="11"/>
        <color rgb="FF000000"/>
        <rFont val="Calibri"/>
      </rPr>
      <t xml:space="preserve">, </t>
    </r>
    <r>
      <rPr>
        <sz val="11"/>
        <color rgb="FF000000"/>
        <rFont val="Linux Libertine G"/>
      </rPr>
      <t>इसे भूख क्यों नहीं लगती है</t>
    </r>
    <r>
      <rPr>
        <sz val="11"/>
        <color rgb="FF000000"/>
        <rFont val="Calibri"/>
      </rPr>
      <t xml:space="preserve">, </t>
    </r>
    <r>
      <rPr>
        <sz val="11"/>
        <color rgb="FF000000"/>
        <rFont val="Linux Libertine G"/>
      </rPr>
      <t>ये क्यों अपना खून सूखा रहा है❤❤</t>
    </r>
  </si>
  <si>
    <t>Aapka agle 5 salo me kya hoga sir ji.. bhagwan kre aapka bhala ho..</t>
  </si>
  <si>
    <r>
      <rPr>
        <sz val="11"/>
        <color rgb="FF000000"/>
        <rFont val="Linux Libertine G"/>
      </rPr>
      <t>❤❤❤ ❤रवीश कुमार इतना क्यों सुख गया है</t>
    </r>
    <r>
      <rPr>
        <sz val="11"/>
        <color rgb="FF000000"/>
        <rFont val="Calibri"/>
      </rPr>
      <t xml:space="preserve">, </t>
    </r>
    <r>
      <rPr>
        <sz val="11"/>
        <color rgb="FF000000"/>
        <rFont val="Linux Libertine G"/>
      </rPr>
      <t>इसके चेहरे पर इतना तनाव टेंशन क्यों है</t>
    </r>
    <r>
      <rPr>
        <sz val="11"/>
        <color rgb="FF000000"/>
        <rFont val="Calibri"/>
      </rPr>
      <t xml:space="preserve">, </t>
    </r>
    <r>
      <rPr>
        <sz val="11"/>
        <color rgb="FF000000"/>
        <rFont val="Linux Libertine G"/>
      </rPr>
      <t>इसे भूख क्यों नहीं लगती है</t>
    </r>
    <r>
      <rPr>
        <sz val="11"/>
        <color rgb="FF000000"/>
        <rFont val="Calibri"/>
      </rPr>
      <t xml:space="preserve">, </t>
    </r>
    <r>
      <rPr>
        <sz val="11"/>
        <color rgb="FF000000"/>
        <rFont val="Linux Libertine G"/>
      </rPr>
      <t>ये क्यों अपना खून सूखा रहा है❤❤</t>
    </r>
  </si>
  <si>
    <t>Dalal sahab Ravish ji , aap in chitiye logo ka khoob fayda uthao
Ye isi layak hain , apni jeb bharte raho 😉😉😉</t>
  </si>
  <si>
    <r>
      <rPr>
        <sz val="11"/>
        <color rgb="FF000000"/>
        <rFont val="Calibri"/>
      </rPr>
      <t xml:space="preserve">koi bhi jite..views milni </t>
    </r>
    <r>
      <rPr>
        <sz val="11"/>
        <color rgb="FF000000"/>
        <rFont val="Linux Libertine G"/>
      </rPr>
      <t>चाहिये</t>
    </r>
    <r>
      <rPr>
        <sz val="11"/>
        <color rgb="FF000000"/>
        <rFont val="Calibri"/>
      </rPr>
      <t>..yahi policy hai</t>
    </r>
  </si>
  <si>
    <t>Rabish ji you r really rubish pichle 10 sal se mu ke kha rahe ho Sharm nahi ATI Cong resske pithu</t>
  </si>
  <si>
    <t>Pappu ne kea bola😅😅</t>
  </si>
  <si>
    <t>After 4th June what will be your narrative. Set your narrative what u wanna be but never accept the truth okay…</t>
  </si>
  <si>
    <t>https://youtube.com/shorts/_PDQECAvsHE?si=49DQItPsjN-epCuU</t>
  </si>
  <si>
    <r>
      <rPr>
        <sz val="11"/>
        <color rgb="FF000000"/>
        <rFont val="Calibri"/>
      </rPr>
      <t xml:space="preserve">Tumhara </t>
    </r>
    <r>
      <rPr>
        <sz val="11"/>
        <color rgb="FF000000"/>
        <rFont val="Linux Libertine G"/>
      </rPr>
      <t>कोट शर्ट मैच नही करता है</t>
    </r>
  </si>
  <si>
    <t>Good👍</t>
  </si>
  <si>
    <t>Hasi Ati Hai Media Par Aur P M Shah Par 😂😂😂</t>
  </si>
  <si>
    <r>
      <rPr>
        <sz val="11"/>
        <color rgb="FF000000"/>
        <rFont val="Linux Libertine G"/>
      </rPr>
      <t xml:space="preserve">चार जून को ईवीएम पर </t>
    </r>
    <r>
      <rPr>
        <sz val="11"/>
        <color rgb="FF000000"/>
        <rFont val="Calibri"/>
      </rPr>
      <t>"</t>
    </r>
    <r>
      <rPr>
        <sz val="11"/>
        <color rgb="FF000000"/>
        <rFont val="Linux Libertine G"/>
      </rPr>
      <t>रण्डी रोना</t>
    </r>
    <r>
      <rPr>
        <sz val="11"/>
        <color rgb="FF000000"/>
        <rFont val="Calibri"/>
      </rPr>
      <t xml:space="preserve">" </t>
    </r>
    <r>
      <rPr>
        <sz val="11"/>
        <color rgb="FF000000"/>
        <rFont val="Linux Libertine G"/>
      </rPr>
      <t>का कार्यक्रम है</t>
    </r>
    <r>
      <rPr>
        <sz val="11"/>
        <color rgb="FF000000"/>
        <rFont val="Calibri"/>
      </rPr>
      <t>...</t>
    </r>
  </si>
  <si>
    <r>
      <rPr>
        <sz val="11"/>
        <color rgb="FF000000"/>
        <rFont val="Linux Libertine G"/>
      </rPr>
      <t>❤❤❤ ❤रवीश कुमार इतना क्यों सुख गया है</t>
    </r>
    <r>
      <rPr>
        <sz val="11"/>
        <color rgb="FF000000"/>
        <rFont val="Calibri"/>
      </rPr>
      <t xml:space="preserve">, </t>
    </r>
    <r>
      <rPr>
        <sz val="11"/>
        <color rgb="FF000000"/>
        <rFont val="Linux Libertine G"/>
      </rPr>
      <t>इसके चेहरे पर इतना तनाव टेंशन क्यों है</t>
    </r>
    <r>
      <rPr>
        <sz val="11"/>
        <color rgb="FF000000"/>
        <rFont val="Calibri"/>
      </rPr>
      <t xml:space="preserve">, </t>
    </r>
    <r>
      <rPr>
        <sz val="11"/>
        <color rgb="FF000000"/>
        <rFont val="Linux Libertine G"/>
      </rPr>
      <t>इसे भूख क्यों नहीं लगती है</t>
    </r>
    <r>
      <rPr>
        <sz val="11"/>
        <color rgb="FF000000"/>
        <rFont val="Calibri"/>
      </rPr>
      <t xml:space="preserve">, </t>
    </r>
    <r>
      <rPr>
        <sz val="11"/>
        <color rgb="FF000000"/>
        <rFont val="Linux Libertine G"/>
      </rPr>
      <t>ये क्यों अपना खून सूखा रहा है❤❤</t>
    </r>
  </si>
  <si>
    <r>
      <rPr>
        <sz val="11"/>
        <color rgb="FF000000"/>
        <rFont val="Linux Libertine G"/>
      </rPr>
      <t>❤❤❤ ❤रवीश कुमार इतना क्यों सुख गया है</t>
    </r>
    <r>
      <rPr>
        <sz val="11"/>
        <color rgb="FF000000"/>
        <rFont val="Calibri"/>
      </rPr>
      <t xml:space="preserve">, </t>
    </r>
    <r>
      <rPr>
        <sz val="11"/>
        <color rgb="FF000000"/>
        <rFont val="Linux Libertine G"/>
      </rPr>
      <t>इसके चेहरे पर इतना तनाव टेंशन क्यों है</t>
    </r>
    <r>
      <rPr>
        <sz val="11"/>
        <color rgb="FF000000"/>
        <rFont val="Calibri"/>
      </rPr>
      <t xml:space="preserve">, </t>
    </r>
    <r>
      <rPr>
        <sz val="11"/>
        <color rgb="FF000000"/>
        <rFont val="Linux Libertine G"/>
      </rPr>
      <t>इसे भूख क्यों नहीं लगती है</t>
    </r>
    <r>
      <rPr>
        <sz val="11"/>
        <color rgb="FF000000"/>
        <rFont val="Calibri"/>
      </rPr>
      <t xml:space="preserve">, </t>
    </r>
    <r>
      <rPr>
        <sz val="11"/>
        <color rgb="FF000000"/>
        <rFont val="Linux Libertine G"/>
      </rPr>
      <t>ये क्यों अपना खून सूखा रहा है❤❤❤</t>
    </r>
  </si>
  <si>
    <t>Ye BSDwaale ye nahi batate ki share market chadhne se aam insaan ka  kya fayda hota hai....kab tak junta ko chutiya samajhte rahenge pata nahi...</t>
  </si>
  <si>
    <t>Tum Congress ka chamcha ho</t>
  </si>
  <si>
    <r>
      <rPr>
        <sz val="11"/>
        <color rgb="FF000000"/>
        <rFont val="Linux Libertine G"/>
      </rPr>
      <t xml:space="preserve">पहले </t>
    </r>
    <r>
      <rPr>
        <sz val="11"/>
        <color rgb="FF000000"/>
        <rFont val="Calibri"/>
      </rPr>
      <t xml:space="preserve">EVM </t>
    </r>
    <r>
      <rPr>
        <sz val="11"/>
        <color rgb="FF000000"/>
        <rFont val="Linux Libertine G"/>
      </rPr>
      <t>हैक का रोना रोते थे</t>
    </r>
    <r>
      <rPr>
        <sz val="11"/>
        <color rgb="FF000000"/>
        <rFont val="Calibri"/>
      </rPr>
      <t xml:space="preserve">..
</t>
    </r>
    <r>
      <rPr>
        <sz val="11"/>
        <color rgb="FF000000"/>
        <rFont val="Linux Libertine G"/>
      </rPr>
      <t xml:space="preserve">अब </t>
    </r>
    <r>
      <rPr>
        <sz val="11"/>
        <color rgb="FF000000"/>
        <rFont val="Calibri"/>
      </rPr>
      <t xml:space="preserve">DM </t>
    </r>
    <r>
      <rPr>
        <sz val="11"/>
        <color rgb="FF000000"/>
        <rFont val="Linux Libertine G"/>
      </rPr>
      <t>हैक होने का रोना रो रहे हैं। 
एक बार मन बना लो कायदे से भाई कि हैक हो क्या रहा है। 
गजबे है।</t>
    </r>
  </si>
  <si>
    <t>Why election commission not give any voting number ...kitana vote abhi tak hua ya nahi polling both par ....</t>
  </si>
  <si>
    <t>Kanta chaapa kiya.</t>
  </si>
  <si>
    <t>Inka bina media criticism  ke news content  hi nhi blta he</t>
  </si>
  <si>
    <t>25/33 Rj</t>
  </si>
  <si>
    <r>
      <rPr>
        <sz val="11"/>
        <color rgb="FF000000"/>
        <rFont val="Linux Libertine G"/>
      </rPr>
      <t xml:space="preserve">अब पोल का झोल शुरुआत हुई है
कृपया सवधान रहे </t>
    </r>
    <r>
      <rPr>
        <sz val="11"/>
        <color rgb="FF000000"/>
        <rFont val="Calibri"/>
      </rPr>
      <t>....Indian teem</t>
    </r>
  </si>
  <si>
    <t>Round table conference for all the godi media😂</t>
  </si>
  <si>
    <r>
      <rPr>
        <sz val="11"/>
        <color rgb="FF000000"/>
        <rFont val="Linux Libertine G"/>
      </rPr>
      <t xml:space="preserve">मेरा दिल कहता है कि इंडिया गठबंधन की </t>
    </r>
    <r>
      <rPr>
        <sz val="11"/>
        <color rgb="FF000000"/>
        <rFont val="Calibri"/>
      </rPr>
      <t xml:space="preserve">260 </t>
    </r>
    <r>
      <rPr>
        <sz val="11"/>
        <color rgb="FF000000"/>
        <rFont val="Linux Libertine G"/>
      </rPr>
      <t>आएगी</t>
    </r>
  </si>
  <si>
    <t>pappu fail ho gaya🐺🐺🐺🐺🐺🐺</t>
  </si>
  <si>
    <r>
      <rPr>
        <sz val="11"/>
        <color rgb="FF000000"/>
        <rFont val="Linux Libertine G"/>
      </rPr>
      <t>❤❤❤रवीश कुमार इतना क्यों सुख गया है</t>
    </r>
    <r>
      <rPr>
        <sz val="11"/>
        <color rgb="FF000000"/>
        <rFont val="Calibri"/>
      </rPr>
      <t xml:space="preserve">, </t>
    </r>
    <r>
      <rPr>
        <sz val="11"/>
        <color rgb="FF000000"/>
        <rFont val="Linux Libertine G"/>
      </rPr>
      <t>इसके चेहरे पर इतना तनाव टेंशन क्यों है</t>
    </r>
    <r>
      <rPr>
        <sz val="11"/>
        <color rgb="FF000000"/>
        <rFont val="Calibri"/>
      </rPr>
      <t xml:space="preserve">, </t>
    </r>
    <r>
      <rPr>
        <sz val="11"/>
        <color rgb="FF000000"/>
        <rFont val="Linux Libertine G"/>
      </rPr>
      <t>इसे भूख क्यों नहीं लगती है</t>
    </r>
    <r>
      <rPr>
        <sz val="11"/>
        <color rgb="FF000000"/>
        <rFont val="Calibri"/>
      </rPr>
      <t xml:space="preserve">, </t>
    </r>
    <r>
      <rPr>
        <sz val="11"/>
        <color rgb="FF000000"/>
        <rFont val="Linux Libertine G"/>
      </rPr>
      <t>ये क्यों अपना खून सूखा रहा है❤❤❤</t>
    </r>
  </si>
  <si>
    <r>
      <rPr>
        <sz val="11"/>
        <color rgb="FF000000"/>
        <rFont val="Linux Libertine G"/>
      </rPr>
      <t>चुनाव में गड़बड़ी</t>
    </r>
    <r>
      <rPr>
        <sz val="11"/>
        <color rgb="FF000000"/>
        <rFont val="Calibri"/>
      </rPr>
      <t xml:space="preserve">,,,evm </t>
    </r>
    <r>
      <rPr>
        <sz val="11"/>
        <color rgb="FF000000"/>
        <rFont val="Linux Libertine G"/>
      </rPr>
      <t>की हैकिंग</t>
    </r>
    <r>
      <rPr>
        <sz val="11"/>
        <color rgb="FF000000"/>
        <rFont val="Calibri"/>
      </rPr>
      <t>,,,</t>
    </r>
    <r>
      <rPr>
        <sz val="11"/>
        <color rgb="FF000000"/>
        <rFont val="Linux Libertine G"/>
      </rPr>
      <t>ये सारे इल्जाम लगाने की तैयारी</t>
    </r>
    <r>
      <rPr>
        <sz val="11"/>
        <color rgb="FF000000"/>
        <rFont val="Calibri"/>
      </rPr>
      <t>,,</t>
    </r>
    <r>
      <rPr>
        <sz val="11"/>
        <color rgb="FF000000"/>
        <rFont val="Linux Libertine G"/>
      </rPr>
      <t>करो रवीश तुम सब लोग</t>
    </r>
    <r>
      <rPr>
        <sz val="11"/>
        <color rgb="FF000000"/>
        <rFont val="Calibri"/>
      </rPr>
      <t>,,</t>
    </r>
    <r>
      <rPr>
        <sz val="11"/>
        <color rgb="FF000000"/>
        <rFont val="Linux Libertine G"/>
      </rPr>
      <t xml:space="preserve">छाती पिटना </t>
    </r>
    <r>
      <rPr>
        <sz val="11"/>
        <color rgb="FF000000"/>
        <rFont val="Calibri"/>
      </rPr>
      <t>,,</t>
    </r>
    <r>
      <rPr>
        <sz val="11"/>
        <color rgb="FF000000"/>
        <rFont val="Linux Libertine G"/>
      </rPr>
      <t xml:space="preserve">अपना </t>
    </r>
    <r>
      <rPr>
        <sz val="11"/>
        <color rgb="FF000000"/>
        <rFont val="Calibri"/>
      </rPr>
      <t>ran</t>
    </r>
    <r>
      <rPr>
        <sz val="11"/>
        <color rgb="FF000000"/>
        <rFont val="Linux Libertine G"/>
      </rPr>
      <t>डी रोना शुरू करदो 🤣🤣🤣🤣🤣🤣</t>
    </r>
  </si>
  <si>
    <t>Pehle aap apne khud muslim comment padhlo piddi patrakar</t>
  </si>
  <si>
    <r>
      <rPr>
        <sz val="11"/>
        <color rgb="FF000000"/>
        <rFont val="Linux Libertine G"/>
      </rPr>
      <t xml:space="preserve">जीत रहा है।
मैनपुरी
कन्नौज 
फिरोजाबाद 
कैराना
बदायुँ 
एटा 
इटावा
रामपुर
सहारनपुर 
अकबरपुर
आजमगढ़ 
गाज़ीपुर
घोसी
रायबरेली
बहराइच 
कौशांबी 
प्रतापगढ़ 
लालगंज 
मुरादाबाद 
संभल
संतकबीर नगर
अंबेडकरनगर 
बस्ती
राबर्ट्सगंज 
गोंडा
बाराबंकी
टक्कर
कैसरगंज
अमेटी
अयोध्या
</t>
    </r>
    <r>
      <rPr>
        <sz val="11"/>
        <color rgb="FF000000"/>
        <rFont val="Calibri"/>
      </rPr>
      <t>Up india gatbandhan
30+
Bihar 20+
West Bengal 22+
Rajsthan 11+
Delhi 4+
Gujrat 5+
Maharashtra 18+
Tamilnadu 25+
Karnatak 15+
Andraparadesh 10+
Odisa 8+
Keral 14+
Telgana 9+
Asam 5+
Jharkhand 8+
Panjab 10+
Chhatishgarah 5+
Hariyana 6+
Uttarakhand 1+
Jammu 3+
Himanchal 2+
Arunanchal 0 se 1
Goa 1+
Tripura 0
Manipur 1+
By Vikas Verma</t>
    </r>
  </si>
  <si>
    <r>
      <rPr>
        <sz val="11"/>
        <color rgb="FF000000"/>
        <rFont val="Linux Libertine G"/>
      </rPr>
      <t>❤❤❤रवीश कुमार इतना क्यों सुख गया है</t>
    </r>
    <r>
      <rPr>
        <sz val="11"/>
        <color rgb="FF000000"/>
        <rFont val="Calibri"/>
      </rPr>
      <t xml:space="preserve">, </t>
    </r>
    <r>
      <rPr>
        <sz val="11"/>
        <color rgb="FF000000"/>
        <rFont val="Linux Libertine G"/>
      </rPr>
      <t>इसके चेहरे पर इतना तनाव टेंशन क्यों है</t>
    </r>
    <r>
      <rPr>
        <sz val="11"/>
        <color rgb="FF000000"/>
        <rFont val="Calibri"/>
      </rPr>
      <t xml:space="preserve">, </t>
    </r>
    <r>
      <rPr>
        <sz val="11"/>
        <color rgb="FF000000"/>
        <rFont val="Linux Libertine G"/>
      </rPr>
      <t>इसे भूख क्यों नहीं लगती है</t>
    </r>
    <r>
      <rPr>
        <sz val="11"/>
        <color rgb="FF000000"/>
        <rFont val="Calibri"/>
      </rPr>
      <t xml:space="preserve">, </t>
    </r>
    <r>
      <rPr>
        <sz val="11"/>
        <color rgb="FF000000"/>
        <rFont val="Linux Libertine G"/>
      </rPr>
      <t>ये क्यों अपना खून सूखा रहा है❤❤❤</t>
    </r>
  </si>
  <si>
    <r>
      <rPr>
        <sz val="11"/>
        <color rgb="FF000000"/>
        <rFont val="Linux Libertine G"/>
      </rPr>
      <t xml:space="preserve">ईवीएम मशीन द्वारा संचालित 
बी जे पी 
सरकार दुबारा </t>
    </r>
    <r>
      <rPr>
        <sz val="11"/>
        <color rgb="FF000000"/>
        <rFont val="Calibri"/>
      </rPr>
      <t>2024🎉🎉 😢</t>
    </r>
  </si>
  <si>
    <t>😂😂😂😂😂😂😂😂😂😂 Ravisuddin ka rona 🤣🤣🤣🤣🤣🤣🤣🤣🤣🤣🤣🤣🤣</t>
  </si>
  <si>
    <t>Informative❤
A person is better able to understand exit poll despite seeing exit polls over the decades😅 thankU ravish ji🎉</t>
  </si>
  <si>
    <t>Ravish ji, you are great for your honest and excellent journalism.</t>
  </si>
  <si>
    <r>
      <rPr>
        <sz val="11"/>
        <color rgb="FF000000"/>
        <rFont val="Calibri"/>
      </rPr>
      <t xml:space="preserve">400  </t>
    </r>
    <r>
      <rPr>
        <sz val="11"/>
        <color rgb="FF000000"/>
        <rFont val="Linux Libertine G"/>
      </rPr>
      <t>पार 🚩🇮🇳 मोदी जी 
तू जल 😂😂😂😂</t>
    </r>
  </si>
  <si>
    <r>
      <rPr>
        <sz val="11"/>
        <color rgb="FF000000"/>
        <rFont val="Linux Libertine G"/>
      </rPr>
      <t>❤❤❤रवीश कुमार इतना क्यों सुख गया है</t>
    </r>
    <r>
      <rPr>
        <sz val="11"/>
        <color rgb="FF000000"/>
        <rFont val="Calibri"/>
      </rPr>
      <t xml:space="preserve">, </t>
    </r>
    <r>
      <rPr>
        <sz val="11"/>
        <color rgb="FF000000"/>
        <rFont val="Linux Libertine G"/>
      </rPr>
      <t>इसके चेहरे पर इतना तनाव टेंशन क्यों है</t>
    </r>
    <r>
      <rPr>
        <sz val="11"/>
        <color rgb="FF000000"/>
        <rFont val="Calibri"/>
      </rPr>
      <t xml:space="preserve">, </t>
    </r>
    <r>
      <rPr>
        <sz val="11"/>
        <color rgb="FF000000"/>
        <rFont val="Linux Libertine G"/>
      </rPr>
      <t>इसे भूख क्यों नहीं लगती है</t>
    </r>
    <r>
      <rPr>
        <sz val="11"/>
        <color rgb="FF000000"/>
        <rFont val="Calibri"/>
      </rPr>
      <t xml:space="preserve">, </t>
    </r>
    <r>
      <rPr>
        <sz val="11"/>
        <color rgb="FF000000"/>
        <rFont val="Linux Libertine G"/>
      </rPr>
      <t>ये क्यों अपना खून सूखा रहा है❤❤❤</t>
    </r>
  </si>
  <si>
    <t>Parmatma ki shakti s ghabra kr 😂😂😂😂😂😂</t>
  </si>
  <si>
    <r>
      <rPr>
        <sz val="11"/>
        <color rgb="FF000000"/>
        <rFont val="Linux Libertine G"/>
      </rPr>
      <t>❤❤❤रवीश कुमार इतना क्यों सुख गया है</t>
    </r>
    <r>
      <rPr>
        <sz val="11"/>
        <color rgb="FF000000"/>
        <rFont val="Calibri"/>
      </rPr>
      <t xml:space="preserve">, </t>
    </r>
    <r>
      <rPr>
        <sz val="11"/>
        <color rgb="FF000000"/>
        <rFont val="Linux Libertine G"/>
      </rPr>
      <t>इसके चेहरे पर इतना तनाव टेंशन क्यों है</t>
    </r>
    <r>
      <rPr>
        <sz val="11"/>
        <color rgb="FF000000"/>
        <rFont val="Calibri"/>
      </rPr>
      <t xml:space="preserve">, </t>
    </r>
    <r>
      <rPr>
        <sz val="11"/>
        <color rgb="FF000000"/>
        <rFont val="Linux Libertine G"/>
      </rPr>
      <t>इसे भूख क्यों नहीं लगती है</t>
    </r>
    <r>
      <rPr>
        <sz val="11"/>
        <color rgb="FF000000"/>
        <rFont val="Calibri"/>
      </rPr>
      <t xml:space="preserve">, </t>
    </r>
    <r>
      <rPr>
        <sz val="11"/>
        <color rgb="FF000000"/>
        <rFont val="Linux Libertine G"/>
      </rPr>
      <t>ये क्यों अपना खून सूखा रहा है❤❤❤</t>
    </r>
  </si>
  <si>
    <t>2 din bad EVM ka randi rona rone lagega phir chup k se nani ke ghr bhag jayeha 🤣</t>
  </si>
  <si>
    <t>Agar-magar bolkar sab kuchh bol gaye aap. Ye bhi 1 tareeka hota h jhoot bolne ka. 😂</t>
  </si>
  <si>
    <r>
      <rPr>
        <sz val="11"/>
        <color rgb="FF000000"/>
        <rFont val="Linux Libertine G"/>
      </rPr>
      <t>राहुल गांधी एक बेहतरीन और सच्चा नेता है ❤ दिलवाला है</t>
    </r>
    <r>
      <rPr>
        <sz val="11"/>
        <color rgb="FF000000"/>
        <rFont val="Calibri"/>
      </rPr>
      <t>,</t>
    </r>
    <r>
      <rPr>
        <sz val="11"/>
        <color rgb="FF000000"/>
        <rFont val="Linux Libertine G"/>
      </rPr>
      <t>जनता को समझने वाला है</t>
    </r>
    <r>
      <rPr>
        <sz val="11"/>
        <color rgb="FF000000"/>
        <rFont val="Calibri"/>
      </rPr>
      <t>,</t>
    </r>
    <r>
      <rPr>
        <sz val="11"/>
        <color rgb="FF000000"/>
        <rFont val="Linux Libertine G"/>
      </rPr>
      <t>इस देश को विकसित यही शख्स बनायेगा लिख कर रख लो</t>
    </r>
  </si>
  <si>
    <t>राहुल गांधी 🎉</t>
  </si>
  <si>
    <t>Ye admi pgla gya h</t>
  </si>
  <si>
    <t>Change is inevitable. People of INDIA🇮🇳 can look forward to celebrating in the streets of INDiA.🙂🙏</t>
  </si>
  <si>
    <r>
      <rPr>
        <sz val="11"/>
        <color rgb="FF000000"/>
        <rFont val="Linux Libertine G"/>
      </rPr>
      <t>❤❤❤रवीश कुमार इतना क्यों सुख गया है</t>
    </r>
    <r>
      <rPr>
        <sz val="11"/>
        <color rgb="FF000000"/>
        <rFont val="Calibri"/>
      </rPr>
      <t xml:space="preserve">, </t>
    </r>
    <r>
      <rPr>
        <sz val="11"/>
        <color rgb="FF000000"/>
        <rFont val="Linux Libertine G"/>
      </rPr>
      <t>इसके चेहरे पर इतना तनाव टेंशन क्यों है</t>
    </r>
    <r>
      <rPr>
        <sz val="11"/>
        <color rgb="FF000000"/>
        <rFont val="Calibri"/>
      </rPr>
      <t xml:space="preserve">, </t>
    </r>
    <r>
      <rPr>
        <sz val="11"/>
        <color rgb="FF000000"/>
        <rFont val="Linux Libertine G"/>
      </rPr>
      <t>इसे भूख क्यों नहीं लगती है</t>
    </r>
    <r>
      <rPr>
        <sz val="11"/>
        <color rgb="FF000000"/>
        <rFont val="Calibri"/>
      </rPr>
      <t xml:space="preserve">, </t>
    </r>
    <r>
      <rPr>
        <sz val="11"/>
        <color rgb="FF000000"/>
        <rFont val="Linux Libertine G"/>
      </rPr>
      <t>ये क्यों अपना खून सूखा रहा है❤❤❤</t>
    </r>
  </si>
  <si>
    <r>
      <rPr>
        <sz val="11"/>
        <color rgb="FF000000"/>
        <rFont val="Linux Libertine G"/>
      </rPr>
      <t>❤❤❤रवीश कुमार इतना क्यों सुख गया है</t>
    </r>
    <r>
      <rPr>
        <sz val="11"/>
        <color rgb="FF000000"/>
        <rFont val="Calibri"/>
      </rPr>
      <t xml:space="preserve">, </t>
    </r>
    <r>
      <rPr>
        <sz val="11"/>
        <color rgb="FF000000"/>
        <rFont val="Linux Libertine G"/>
      </rPr>
      <t>इसके चेहरे पर इतना तनाव टेंशन क्यों है</t>
    </r>
    <r>
      <rPr>
        <sz val="11"/>
        <color rgb="FF000000"/>
        <rFont val="Calibri"/>
      </rPr>
      <t xml:space="preserve">, </t>
    </r>
    <r>
      <rPr>
        <sz val="11"/>
        <color rgb="FF000000"/>
        <rFont val="Linux Libertine G"/>
      </rPr>
      <t>इसे भूख क्यों नहीं लगती है</t>
    </r>
    <r>
      <rPr>
        <sz val="11"/>
        <color rgb="FF000000"/>
        <rFont val="Calibri"/>
      </rPr>
      <t xml:space="preserve">, </t>
    </r>
    <r>
      <rPr>
        <sz val="11"/>
        <color rgb="FF000000"/>
        <rFont val="Linux Libertine G"/>
      </rPr>
      <t>ये क्यों अपना खून सूखा रहा है❤❤❤</t>
    </r>
  </si>
  <si>
    <t>Dear people don’t watch this depression everyday you will destroy your mental balance</t>
  </si>
  <si>
    <t>Ravish ji, you are great</t>
  </si>
  <si>
    <t>aaj ravish ji muskara nahi rahe he... thoda gambhir lag rahe he</t>
  </si>
  <si>
    <t>Exit Pol ka matlab hi yahi hai ki beimani karne mein aasani ho</t>
  </si>
  <si>
    <t>🍋🍋🍋🍋
😂</t>
  </si>
  <si>
    <r>
      <rPr>
        <sz val="11"/>
        <color rgb="FF000000"/>
        <rFont val="Linux Libertine G"/>
      </rPr>
      <t>❤❤❤रवीश कुमार इतना क्यों सुख गया है</t>
    </r>
    <r>
      <rPr>
        <sz val="11"/>
        <color rgb="FF000000"/>
        <rFont val="Calibri"/>
      </rPr>
      <t xml:space="preserve">, </t>
    </r>
    <r>
      <rPr>
        <sz val="11"/>
        <color rgb="FF000000"/>
        <rFont val="Linux Libertine G"/>
      </rPr>
      <t>इसके चेहरे पर इतना तनाव टेंशन क्यों है</t>
    </r>
    <r>
      <rPr>
        <sz val="11"/>
        <color rgb="FF000000"/>
        <rFont val="Calibri"/>
      </rPr>
      <t xml:space="preserve">, </t>
    </r>
    <r>
      <rPr>
        <sz val="11"/>
        <color rgb="FF000000"/>
        <rFont val="Linux Libertine G"/>
      </rPr>
      <t>इसे भूख क्यों नहीं लगती है</t>
    </r>
    <r>
      <rPr>
        <sz val="11"/>
        <color rgb="FF000000"/>
        <rFont val="Calibri"/>
      </rPr>
      <t xml:space="preserve">, </t>
    </r>
    <r>
      <rPr>
        <sz val="11"/>
        <color rgb="FF000000"/>
        <rFont val="Linux Libertine G"/>
      </rPr>
      <t>ये क्यों अपना खून सूखा रहा है❤❤❤</t>
    </r>
  </si>
  <si>
    <t>Everyone now knows the numbers on which EC ,CEC , CJI ,SC have agreed with Saahib, and have allowed them to play with elections' , take the Exit polls seriously please.The polls are to prepare grounds fror BJP to get cleanchit on fabricated and rigged elections. two crores extra farzi votes are in CEC's hand who will gift them as and where the extra votes will be required by Saahib's party.</t>
  </si>
  <si>
    <r>
      <rPr>
        <sz val="11"/>
        <color rgb="FF000000"/>
        <rFont val="Linux Libertine G"/>
      </rPr>
      <t xml:space="preserve">अभी </t>
    </r>
    <r>
      <rPr>
        <sz val="11"/>
        <color rgb="FF000000"/>
        <rFont val="Calibri"/>
      </rPr>
      <t xml:space="preserve">EVM pregnant </t>
    </r>
    <r>
      <rPr>
        <sz val="11"/>
        <color rgb="FF000000"/>
        <rFont val="Linux Libertine G"/>
      </rPr>
      <t xml:space="preserve">है यदि </t>
    </r>
    <r>
      <rPr>
        <sz val="11"/>
        <color rgb="FF000000"/>
        <rFont val="Calibri"/>
      </rPr>
      <t>normal delivery hui to congress or operation hua to BJP</t>
    </r>
  </si>
  <si>
    <t>bjp conform✌✌✌✌✌✌✌✌✌✌✌✌✌✌✌✌✌✌✌✌✌✌✌✌</t>
  </si>
  <si>
    <t>Sab se bada L***</t>
  </si>
  <si>
    <t>गोदी मिडिया बहोत गंदा खेल रही है लोगों के साथ गोदी मिडिया मुर्दाबाद</t>
  </si>
  <si>
    <r>
      <rPr>
        <sz val="11"/>
        <color rgb="FF000000"/>
        <rFont val="Linux Libertine G"/>
      </rPr>
      <t>❤❤❤रवीश कुमार इतना क्यों सुख गया है</t>
    </r>
    <r>
      <rPr>
        <sz val="11"/>
        <color rgb="FF000000"/>
        <rFont val="Calibri"/>
      </rPr>
      <t xml:space="preserve">, </t>
    </r>
    <r>
      <rPr>
        <sz val="11"/>
        <color rgb="FF000000"/>
        <rFont val="Linux Libertine G"/>
      </rPr>
      <t>इसके चेहरे पर इतना तनाव टेंशन क्यों है</t>
    </r>
    <r>
      <rPr>
        <sz val="11"/>
        <color rgb="FF000000"/>
        <rFont val="Calibri"/>
      </rPr>
      <t xml:space="preserve">, </t>
    </r>
    <r>
      <rPr>
        <sz val="11"/>
        <color rgb="FF000000"/>
        <rFont val="Linux Libertine G"/>
      </rPr>
      <t>इसे भूख क्यों नहीं लगती है</t>
    </r>
    <r>
      <rPr>
        <sz val="11"/>
        <color rgb="FF000000"/>
        <rFont val="Calibri"/>
      </rPr>
      <t xml:space="preserve">, </t>
    </r>
    <r>
      <rPr>
        <sz val="11"/>
        <color rgb="FF000000"/>
        <rFont val="Linux Libertine G"/>
      </rPr>
      <t xml:space="preserve">ये क्यों अपना खून सूखा रहा है❤❤❤ </t>
    </r>
    <r>
      <rPr>
        <sz val="11"/>
        <color rgb="FF000000"/>
        <rFont val="Calibri"/>
      </rPr>
      <t>23:49</t>
    </r>
  </si>
  <si>
    <t>Sab ghapla h beimani</t>
  </si>
  <si>
    <r>
      <rPr>
        <sz val="11"/>
        <color rgb="FF000000"/>
        <rFont val="Linux Libertine G"/>
      </rPr>
      <t xml:space="preserve">आप सब </t>
    </r>
    <r>
      <rPr>
        <sz val="11"/>
        <color rgb="FF000000"/>
        <rFont val="Calibri"/>
      </rPr>
      <t xml:space="preserve">se </t>
    </r>
    <r>
      <rPr>
        <sz val="11"/>
        <color rgb="FF000000"/>
        <rFont val="Linux Libertine G"/>
      </rPr>
      <t>हाथ जोड़ कर बिन्ति है कांग्रेस के सारे नेता राहुल गाँधी जी को  दोखा  मत देना ये 🙏🏻🙏🏻🙏🏻🇮🇳🇮🇳🇮🇳😊 अब आप लोगों का समय है</t>
    </r>
  </si>
  <si>
    <t>🍃🦋👉👍171K LiKES 1.9K Comments in 5 hours This is the POWER of 🍃🦋🦋RAViSH KUMAR' 🙂🙏</t>
  </si>
  <si>
    <t>400 par</t>
  </si>
  <si>
    <r>
      <rPr>
        <sz val="11"/>
        <color rgb="FF000000"/>
        <rFont val="Calibri"/>
      </rPr>
      <t xml:space="preserve">2014 </t>
    </r>
    <r>
      <rPr>
        <sz val="11"/>
        <color rgb="FF000000"/>
        <rFont val="Linux Libertine G"/>
      </rPr>
      <t>वाली लहर नही</t>
    </r>
    <r>
      <rPr>
        <sz val="11"/>
        <color rgb="FF000000"/>
        <rFont val="Calibri"/>
      </rPr>
      <t xml:space="preserve">,2019 </t>
    </r>
    <r>
      <rPr>
        <sz val="11"/>
        <color rgb="FF000000"/>
        <rFont val="Linux Libertine G"/>
      </rPr>
      <t>वाली पुलवामा इमोशन नही</t>
    </r>
    <r>
      <rPr>
        <sz val="11"/>
        <color rgb="FF000000"/>
        <rFont val="Calibri"/>
      </rPr>
      <t>,</t>
    </r>
    <r>
      <rPr>
        <sz val="11"/>
        <color rgb="FF000000"/>
        <rFont val="Linux Libertine G"/>
      </rPr>
      <t>उपर से महंगाई बेरोजगारी महिलाओ का अपमान</t>
    </r>
    <r>
      <rPr>
        <sz val="11"/>
        <color rgb="FF000000"/>
        <rFont val="Calibri"/>
      </rPr>
      <t>,</t>
    </r>
    <r>
      <rPr>
        <sz val="11"/>
        <color rgb="FF000000"/>
        <rFont val="Linux Libertine G"/>
      </rPr>
      <t xml:space="preserve">मोदी का नफरती और पागलपन वाला भाषण </t>
    </r>
    <r>
      <rPr>
        <sz val="11"/>
        <color rgb="FF000000"/>
        <rFont val="Calibri"/>
      </rPr>
      <t xml:space="preserve">!! </t>
    </r>
    <r>
      <rPr>
        <sz val="11"/>
        <color rgb="FF000000"/>
        <rFont val="Linux Libertine G"/>
      </rPr>
      <t xml:space="preserve">ऐसा क्या हो गया इस बार भैया की भाजपा को </t>
    </r>
    <r>
      <rPr>
        <sz val="11"/>
        <color rgb="FF000000"/>
        <rFont val="Calibri"/>
      </rPr>
      <t xml:space="preserve">400 </t>
    </r>
    <r>
      <rPr>
        <sz val="11"/>
        <color rgb="FF000000"/>
        <rFont val="Linux Libertine G"/>
      </rPr>
      <t xml:space="preserve">सीट मिलेगा </t>
    </r>
    <r>
      <rPr>
        <sz val="11"/>
        <color rgb="FF000000"/>
        <rFont val="Calibri"/>
      </rPr>
      <t xml:space="preserve">? </t>
    </r>
    <r>
      <rPr>
        <sz val="11"/>
        <color rgb="FF000000"/>
        <rFont val="Linux Libertine G"/>
      </rPr>
      <t>अजीब सी बकचोदी हो रही है 😡</t>
    </r>
  </si>
  <si>
    <t>Hey boy modi is coming in majority</t>
  </si>
  <si>
    <t>Modiji ko kaho ki ab kursi ko chhod de bahut ho gaya loot pat</t>
  </si>
  <si>
    <t>Ravish kumar zindabad</t>
  </si>
  <si>
    <t>Ravish Kumar crying again? Let's drink the tears.</t>
  </si>
  <si>
    <r>
      <rPr>
        <sz val="11"/>
        <color rgb="FF000000"/>
        <rFont val="Linux Libertine G"/>
      </rPr>
      <t>रवीश कुमार इतना क्यों सुख गया है</t>
    </r>
    <r>
      <rPr>
        <sz val="11"/>
        <color rgb="FF000000"/>
        <rFont val="Calibri"/>
      </rPr>
      <t xml:space="preserve">, </t>
    </r>
    <r>
      <rPr>
        <sz val="11"/>
        <color rgb="FF000000"/>
        <rFont val="Linux Libertine G"/>
      </rPr>
      <t>इसके चेहरे पर इतना तनाव टेंशन क्यों है</t>
    </r>
    <r>
      <rPr>
        <sz val="11"/>
        <color rgb="FF000000"/>
        <rFont val="Calibri"/>
      </rPr>
      <t xml:space="preserve">, </t>
    </r>
    <r>
      <rPr>
        <sz val="11"/>
        <color rgb="FF000000"/>
        <rFont val="Linux Libertine G"/>
      </rPr>
      <t>इसे भूख क्यों नहीं लगती है</t>
    </r>
    <r>
      <rPr>
        <sz val="11"/>
        <color rgb="FF000000"/>
        <rFont val="Calibri"/>
      </rPr>
      <t xml:space="preserve">, </t>
    </r>
    <r>
      <rPr>
        <sz val="11"/>
        <color rgb="FF000000"/>
        <rFont val="Linux Libertine G"/>
      </rPr>
      <t>ये क्यों अपना खून सूखा रहा है</t>
    </r>
  </si>
  <si>
    <t>Congress only</t>
  </si>
  <si>
    <t>Next pm Rahul gandgi 2024</t>
  </si>
  <si>
    <t>Waaaa</t>
  </si>
  <si>
    <t>एक्झिट पोल पर रोक लगाई चाहिए जिससे मतगणना में गड़बडिं की आशंकाओं पर रोक लगाई जा सके❤❤❤❤❤🇮🇳🇮🇳🇮🇳🇮🇳🇮🇳💖</t>
  </si>
  <si>
    <r>
      <rPr>
        <sz val="11"/>
        <color rgb="FF000000"/>
        <rFont val="Linux Libertine G"/>
      </rPr>
      <t>सबसे ज्यादा रवीश कु</t>
    </r>
    <r>
      <rPr>
        <sz val="11"/>
        <color rgb="FF000000"/>
        <rFont val="Calibri"/>
      </rPr>
      <t xml:space="preserve">. </t>
    </r>
    <r>
      <rPr>
        <sz val="11"/>
        <color rgb="FF000000"/>
        <rFont val="Linux Libertine G"/>
      </rPr>
      <t>आपको मनोवैज्ञाकी जरुरत है</t>
    </r>
  </si>
  <si>
    <t>India k election religion base  pr ho gya h</t>
  </si>
  <si>
    <t>Ravish kumar ka channel you tube par peet patrikarita ko bdhava de rahi hai😂😢</t>
  </si>
  <si>
    <t>Bakch.....d</t>
  </si>
  <si>
    <t>Tu sala bada murkh hi kn tuje patrakar kiya uska dimag kam nahi karta</t>
  </si>
  <si>
    <t>ab tera kya hoga ravis dogle😂😂😂</t>
  </si>
  <si>
    <t>Sir aap ke jaisa koi patrkar hi nahi ho sakta 🎉🎉🎉🎉</t>
  </si>
  <si>
    <t>Ayega toh modi ji hai ..samjhe dalal kahika . you jhe pta hai 2004 me kitni masumo ke khoon kiya hai ye ghatiya patry congress besarm ravish Kumar 🖕🖕🖕🖕🖕</t>
  </si>
  <si>
    <r>
      <rPr>
        <sz val="11"/>
        <color rgb="FF000000"/>
        <rFont val="Linux Libertine G"/>
      </rPr>
      <t>जली जली जली</t>
    </r>
    <r>
      <rPr>
        <sz val="11"/>
        <color rgb="FF000000"/>
        <rFont val="Calibri"/>
      </rPr>
      <t>,,,</t>
    </r>
    <r>
      <rPr>
        <sz val="11"/>
        <color rgb="FF000000"/>
        <rFont val="Linux Libertine G"/>
      </rPr>
      <t>रवीश। तेरी और तेरे</t>
    </r>
    <r>
      <rPr>
        <sz val="11"/>
        <color rgb="FF000000"/>
        <rFont val="Calibri"/>
      </rPr>
      <t xml:space="preserve">,, </t>
    </r>
    <r>
      <rPr>
        <sz val="11"/>
        <color rgb="FF000000"/>
        <rFont val="Linux Libertine G"/>
      </rPr>
      <t>आकाओं जिनकी तू दलाली करता है</t>
    </r>
    <r>
      <rPr>
        <sz val="11"/>
        <color rgb="FF000000"/>
        <rFont val="Calibri"/>
      </rPr>
      <t xml:space="preserve">,, </t>
    </r>
    <r>
      <rPr>
        <sz val="11"/>
        <color rgb="FF000000"/>
        <rFont val="Linux Libertine G"/>
      </rPr>
      <t>तुम सब की गा</t>
    </r>
    <r>
      <rPr>
        <sz val="11"/>
        <color rgb="FF000000"/>
        <rFont val="Calibri"/>
      </rPr>
      <t>,,,,,</t>
    </r>
    <r>
      <rPr>
        <sz val="11"/>
        <color rgb="FF000000"/>
        <rFont val="Linux Libertine G"/>
      </rPr>
      <t>जली</t>
    </r>
    <r>
      <rPr>
        <sz val="11"/>
        <color rgb="FF000000"/>
        <rFont val="Calibri"/>
      </rPr>
      <t>,,,,,🤣🤣🤣🤣🤣🤣🤣🤣🤣🤣🤣🤣🤣🤣🤣🤣😂😆😆😆</t>
    </r>
    <r>
      <rPr>
        <sz val="11"/>
        <color rgb="FF000000"/>
        <rFont val="Linux Libertine G"/>
      </rPr>
      <t xml:space="preserve">अब बैठ के अपना </t>
    </r>
    <r>
      <rPr>
        <sz val="11"/>
        <color rgb="FF000000"/>
        <rFont val="Calibri"/>
      </rPr>
      <t>ran</t>
    </r>
    <r>
      <rPr>
        <sz val="11"/>
        <color rgb="FF000000"/>
        <rFont val="Linux Libertine G"/>
      </rPr>
      <t>डी रोना रो</t>
    </r>
    <r>
      <rPr>
        <sz val="11"/>
        <color rgb="FF000000"/>
        <rFont val="Calibri"/>
      </rPr>
      <t xml:space="preserve">,,, </t>
    </r>
    <r>
      <rPr>
        <sz val="11"/>
        <color rgb="FF000000"/>
        <rFont val="Linux Libertine G"/>
      </rPr>
      <t>छाती पीट पीट कर🤣🤣🤣🤣🤣</t>
    </r>
  </si>
  <si>
    <t>Fvc🎉</t>
  </si>
  <si>
    <t>Sar farji boat pade he I am police men</t>
  </si>
  <si>
    <t>Theek hai chamche</t>
  </si>
  <si>
    <t>I agree sir ravish Kumar ji. Hum intazaar karunga 4 June ka</t>
  </si>
  <si>
    <t>Dogs are barking like him</t>
  </si>
  <si>
    <t>Aa gaya rone</t>
  </si>
  <si>
    <r>
      <rPr>
        <sz val="11"/>
        <color rgb="FF000000"/>
        <rFont val="Linux Libertine G"/>
      </rPr>
      <t>कुंठित मानसिकता वाले लोगों का विश्लेषण कभी सही साबित नही हुआ</t>
    </r>
    <r>
      <rPr>
        <sz val="11"/>
        <color rgb="FF000000"/>
        <rFont val="Calibri"/>
      </rPr>
      <t xml:space="preserve">, </t>
    </r>
    <r>
      <rPr>
        <sz val="11"/>
        <color rgb="FF000000"/>
        <rFont val="Linux Libertine G"/>
      </rPr>
      <t>बार बार रविश कुमार बीजेपी को हारता हुआ बताते हैं पर हर बार विश्लेषण गलत होता है</t>
    </r>
  </si>
  <si>
    <t>Modi commission of India'</t>
  </si>
  <si>
    <t>Burnol kharid liye kya Raja rubbish ji😅😅😅</t>
  </si>
  <si>
    <t>Rahul tum lage raho hum modi ke sath hain.</t>
  </si>
  <si>
    <t>Namskar Sir</t>
  </si>
  <si>
    <t>Adhar card phone number se link kar Dena chahiye kisiko vote diya hai koi gadbadi nahi hoga</t>
  </si>
  <si>
    <t>Sabka sab bjp dalal hai  chatu hai</t>
  </si>
  <si>
    <t>Pura desh k logo ko bjp ne dharam ka nesa de diya he 2014 me..jab tak a nesa utrega tab desh log dekhega a hamra desh india  he ya fir iran he...</t>
  </si>
  <si>
    <t>Pradeep  Gupta pehle bol raha tha barabar  ki takkar  he or abhi exit poll me 400 seat de raha he 😊😊</t>
  </si>
  <si>
    <t>Dada west bengalr extpol 100%melbena tmc 32,34,pabe,kintu dada sara vharot borser jonogoner mument thate bjp sorker asche na,</t>
  </si>
  <si>
    <r>
      <rPr>
        <sz val="11"/>
        <color rgb="FF000000"/>
        <rFont val="Linux Libertine G"/>
      </rPr>
      <t xml:space="preserve">भाई आयेगा तो मोदी ही। चिंता मत करो।
आप तो अगला विडियो तैयार करो जिसमें </t>
    </r>
    <r>
      <rPr>
        <sz val="11"/>
        <color rgb="FF000000"/>
        <rFont val="Calibri"/>
      </rPr>
      <t xml:space="preserve">EVM </t>
    </r>
    <r>
      <rPr>
        <sz val="11"/>
        <color rgb="FF000000"/>
        <rFont val="Linux Libertine G"/>
      </rPr>
      <t>में गड़बड़ी तथा चुनाव आयोग का मिला होना हो। तप तो बहुत रही होगी अब।</t>
    </r>
  </si>
  <si>
    <t>Samay se pahle budhapa agaya ravish ko Rahul jimmevaar hai 😂</t>
  </si>
  <si>
    <t>Rahul bhaiya, jairam ramesh ko politics se ban kar dena chahiye😂😢</t>
  </si>
  <si>
    <t>तुम हर बार मुंह की खा कर इतनी जिलत भरी जिंदगी जी कसे रहे हों।</t>
  </si>
  <si>
    <t>Aur 4 june ko BJP ayi to fir EVM ko blame karo....abhi vahi bacha hai....</t>
  </si>
  <si>
    <t>Wah neta ji Akhlesh ji</t>
  </si>
  <si>
    <t>Full support to Ravish sir</t>
  </si>
  <si>
    <r>
      <rPr>
        <sz val="11"/>
        <color rgb="FF000000"/>
        <rFont val="Linux Libertine G"/>
      </rPr>
      <t xml:space="preserve">आप देश मे मत दाताओं से </t>
    </r>
    <r>
      <rPr>
        <sz val="11"/>
        <color rgb="FF000000"/>
        <rFont val="Calibri"/>
      </rPr>
      <t xml:space="preserve">100% </t>
    </r>
    <r>
      <rPr>
        <sz val="11"/>
        <color rgb="FF000000"/>
        <rFont val="Linux Libertine G"/>
      </rPr>
      <t>वोटिंग कब तक करवा पाएंगे</t>
    </r>
  </si>
  <si>
    <t>Ijrailwale vot dene ayege  kangresh ko</t>
  </si>
  <si>
    <t>ravish ji ab sachchai jeetni chahiye 😢</t>
  </si>
  <si>
    <t>This man should be congress media incharge, spreading congress news better than jairam naresh..</t>
  </si>
  <si>
    <t>Exit Pol galat hai Congress jitegi beimani kar Li to BJP jitegi EVM se chunav aayog Jeetu aaega BJP ko</t>
  </si>
  <si>
    <t>Results  se  phale jeet batana  ka  matbal MP ku turny  ka karna
Samaj  ju aur sambal ju.  Aut dath raju  jeet kar mat haru</t>
  </si>
  <si>
    <t>All the best ravish Kumar</t>
  </si>
  <si>
    <t>गोदी मीडिया का इक्झीट पोल है😂😂</t>
  </si>
  <si>
    <t>Congress next pm</t>
  </si>
  <si>
    <r>
      <rPr>
        <sz val="11"/>
        <color rgb="FF000000"/>
        <rFont val="Linux Libertine G"/>
      </rPr>
      <t xml:space="preserve">बस नाम के नहीं थे शहंशाह शेरशाह
हाँ वाक़ई में शेर वो शेरों के शेर थे </t>
    </r>
    <r>
      <rPr>
        <sz val="11"/>
        <color rgb="FF000000"/>
        <rFont val="Calibri"/>
      </rPr>
      <t>!!
    ~</t>
    </r>
    <r>
      <rPr>
        <sz val="11"/>
        <color rgb="FF000000"/>
        <rFont val="Linux Libertine G"/>
      </rPr>
      <t>जावेद जहद</t>
    </r>
  </si>
  <si>
    <t>Jagte raho choukidar chor hai 😅</t>
  </si>
  <si>
    <t>Rahul Gandhi is the next pm of india ❤🎉</t>
  </si>
  <si>
    <t>Aapka baap bhi nahi rok paye ga</t>
  </si>
  <si>
    <t>रविश कुमार जी  पत्रकारिता में आपका जवाब नहीं है🎉</t>
  </si>
  <si>
    <t>Bjp ka chutiyapa</t>
  </si>
  <si>
    <t>सारे चोर एक साथ हो गए फिर भी आएगा तो मोदी ही 🎉🎉</t>
  </si>
  <si>
    <r>
      <rPr>
        <sz val="11"/>
        <color rgb="FF000000"/>
        <rFont val="Linux Libertine G"/>
      </rPr>
      <t xml:space="preserve">आज तो आका बहुत ख़ुश होगा अपनी दलाल मीडिया से और हा क्या पता एक आध पत्लकार </t>
    </r>
    <r>
      <rPr>
        <sz val="11"/>
        <color rgb="FF000000"/>
        <rFont val="Calibri"/>
      </rPr>
      <t xml:space="preserve">anchor </t>
    </r>
    <r>
      <rPr>
        <sz val="11"/>
        <color rgb="FF000000"/>
        <rFont val="Linux Libertine G"/>
      </rPr>
      <t>को चाँद पर प्लॉट भी देदे</t>
    </r>
    <r>
      <rPr>
        <sz val="11"/>
        <color rgb="FF000000"/>
        <rFont val="Calibri"/>
      </rPr>
      <t>..</t>
    </r>
  </si>
  <si>
    <r>
      <rPr>
        <sz val="11"/>
        <color rgb="FF000000"/>
        <rFont val="Calibri"/>
      </rPr>
      <t xml:space="preserve">4 </t>
    </r>
    <r>
      <rPr>
        <sz val="11"/>
        <color rgb="FF000000"/>
        <rFont val="Linux Libertine G"/>
      </rPr>
      <t xml:space="preserve">तारिक  को अपनी मुँह में </t>
    </r>
    <r>
      <rPr>
        <sz val="11"/>
        <color rgb="FF000000"/>
        <rFont val="Calibri"/>
      </rPr>
      <t xml:space="preserve">tatti </t>
    </r>
    <r>
      <rPr>
        <sz val="11"/>
        <color rgb="FF000000"/>
        <rFont val="Linux Libertine G"/>
      </rPr>
      <t xml:space="preserve">की लेप लागा के यू ट्यूब में </t>
    </r>
    <r>
      <rPr>
        <sz val="11"/>
        <color rgb="FF000000"/>
        <rFont val="Calibri"/>
      </rPr>
      <t xml:space="preserve">video </t>
    </r>
    <r>
      <rPr>
        <sz val="11"/>
        <color rgb="FF000000"/>
        <rFont val="Linux Libertine G"/>
      </rPr>
      <t xml:space="preserve">डालोगे क्या </t>
    </r>
    <r>
      <rPr>
        <sz val="11"/>
        <color rgb="FF000000"/>
        <rFont val="Calibri"/>
      </rPr>
      <t>?</t>
    </r>
  </si>
  <si>
    <t>इतिहास याद रखेगा कि हजारों गीदड़ पत्रकारों के बीच एक मात्र शेर पत्रकार था जिसने पूरी ईमानदारी के साथ किया सलाम है ऐसे पत्रकारों को😊😮</t>
  </si>
  <si>
    <t>Arey sir aap khul ke boliye na.. please</t>
  </si>
  <si>
    <t>Frustration at its high level😂😂😂😂😂</t>
  </si>
  <si>
    <t>Ravish Kumar ji sub jhuton ka bazaar hai
Kisper bharosa etebaar gundpn ki bharmaar hai</t>
  </si>
  <si>
    <r>
      <rPr>
        <sz val="11"/>
        <color rgb="FF000000"/>
        <rFont val="Linux Libertine G"/>
      </rPr>
      <t>देश की अपेक्षा है के चुनाव आयोग को निडर हो कर नियम के अनुसार मत ज्ञना करवाना चाहिये</t>
    </r>
    <r>
      <rPr>
        <sz val="11"/>
        <color rgb="FF000000"/>
        <rFont val="Calibri"/>
      </rPr>
      <t>.</t>
    </r>
  </si>
  <si>
    <t>Darbaari 😂😂😂😂😂😂 Lage raho 😅</t>
  </si>
  <si>
    <t>Ravish kumar  cangress , aam aadmi ka supporter hai  sabko malum hai 
Ravish kumar kabhi, kabhi shachchai bhi bola karo</t>
  </si>
  <si>
    <r>
      <rPr>
        <sz val="11"/>
        <color rgb="FF000000"/>
        <rFont val="Linux Libertine G"/>
      </rPr>
      <t>रवीश कुमार इतना क्यों सुख गया है</t>
    </r>
    <r>
      <rPr>
        <sz val="11"/>
        <color rgb="FF000000"/>
        <rFont val="Calibri"/>
      </rPr>
      <t xml:space="preserve">, </t>
    </r>
    <r>
      <rPr>
        <sz val="11"/>
        <color rgb="FF000000"/>
        <rFont val="Linux Libertine G"/>
      </rPr>
      <t>इसके चेहरे पर इतना तनाव टेंशन क्यों है</t>
    </r>
    <r>
      <rPr>
        <sz val="11"/>
        <color rgb="FF000000"/>
        <rFont val="Calibri"/>
      </rPr>
      <t xml:space="preserve">, </t>
    </r>
    <r>
      <rPr>
        <sz val="11"/>
        <color rgb="FF000000"/>
        <rFont val="Linux Libertine G"/>
      </rPr>
      <t>इसे भूख क्यों नहीं लगती है</t>
    </r>
    <r>
      <rPr>
        <sz val="11"/>
        <color rgb="FF000000"/>
        <rFont val="Calibri"/>
      </rPr>
      <t xml:space="preserve">, </t>
    </r>
    <r>
      <rPr>
        <sz val="11"/>
        <color rgb="FF000000"/>
        <rFont val="Linux Libertine G"/>
      </rPr>
      <t xml:space="preserve">ये क्यों अपना खून सूखा रहा है </t>
    </r>
    <r>
      <rPr>
        <sz val="11"/>
        <color rgb="FF000000"/>
        <rFont val="Calibri"/>
      </rPr>
      <t>23:49</t>
    </r>
  </si>
  <si>
    <t>Rabish Kumar sir , selute aapko</t>
  </si>
  <si>
    <t>ravish sir please make video on competition exam scam</t>
  </si>
  <si>
    <t>इन्डिया गठबन्धन जिन्दाबाद ❤❤❤</t>
  </si>
  <si>
    <t>Vampanthi  chamcha berojgar rone laga</t>
  </si>
  <si>
    <t>West Bengal bjp - 8, cpim+Cong -4, tmc- 30</t>
  </si>
  <si>
    <t>EVM RONA CHALU KARDE 😂😂😂</t>
  </si>
  <si>
    <t>only DB live ne 290 diya hai</t>
  </si>
  <si>
    <r>
      <rPr>
        <sz val="11"/>
        <color rgb="FF000000"/>
        <rFont val="Linux Libertine G"/>
      </rPr>
      <t xml:space="preserve">मेरा एक सवाल है की जो जो नॉरेटिव पिछले कुछ महीनो से सेट किया जा रहा है जनता के </t>
    </r>
    <r>
      <rPr>
        <sz val="11"/>
        <color rgb="FF000000"/>
        <rFont val="Calibri"/>
      </rPr>
      <t xml:space="preserve">mind </t>
    </r>
    <r>
      <rPr>
        <sz val="11"/>
        <color rgb="FF000000"/>
        <rFont val="Linux Libertine G"/>
      </rPr>
      <t xml:space="preserve">के अंदर वही वही सच हो रहे हैं तो इसकी क्या गारंटी है कि </t>
    </r>
    <r>
      <rPr>
        <sz val="11"/>
        <color rgb="FF000000"/>
        <rFont val="Calibri"/>
      </rPr>
      <t xml:space="preserve">evm </t>
    </r>
    <r>
      <rPr>
        <sz val="11"/>
        <color rgb="FF000000"/>
        <rFont val="Linux Libertine G"/>
      </rPr>
      <t xml:space="preserve">के अंदर से भी वही आंकड़े नहीं आएंगे जो पहले से सेट किए गए हैं </t>
    </r>
    <r>
      <rPr>
        <sz val="11"/>
        <color rgb="FF000000"/>
        <rFont val="Calibri"/>
      </rPr>
      <t>????</t>
    </r>
  </si>
  <si>
    <r>
      <rPr>
        <sz val="11"/>
        <color rgb="FF000000"/>
        <rFont val="Linux Libertine G"/>
      </rPr>
      <t>कुछ दिन पहले एक रिपोर्ट आया था उसने परममित्र मार्केट पूरा डाऊन किया था और अभी  ये रिपोर्ट ने तो परममित्र के साथ हम भी तिसरे नंबर से पहले नंबरपर आनेवाले है</t>
    </r>
    <r>
      <rPr>
        <sz val="11"/>
        <color rgb="FF000000"/>
        <rFont val="Calibri"/>
      </rPr>
      <t xml:space="preserve">....!! 
  </t>
    </r>
    <r>
      <rPr>
        <sz val="11"/>
        <color rgb="FF000000"/>
        <rFont val="Linux Libertine G"/>
      </rPr>
      <t xml:space="preserve">भलेही हमारे </t>
    </r>
    <r>
      <rPr>
        <sz val="11"/>
        <color rgb="FF000000"/>
        <rFont val="Calibri"/>
      </rPr>
      <t>"</t>
    </r>
    <r>
      <rPr>
        <sz val="11"/>
        <color rgb="FF000000"/>
        <rFont val="Linux Libertine G"/>
      </rPr>
      <t>हाथ</t>
    </r>
    <r>
      <rPr>
        <sz val="11"/>
        <color rgb="FF000000"/>
        <rFont val="Calibri"/>
      </rPr>
      <t xml:space="preserve">" </t>
    </r>
    <r>
      <rPr>
        <sz val="11"/>
        <color rgb="FF000000"/>
        <rFont val="Linux Libertine G"/>
      </rPr>
      <t>को काम ना हो लेकिन हमारे मुॅंह में उठते</t>
    </r>
    <r>
      <rPr>
        <sz val="11"/>
        <color rgb="FF000000"/>
        <rFont val="Calibri"/>
      </rPr>
      <t>-</t>
    </r>
    <r>
      <rPr>
        <sz val="11"/>
        <color rgb="FF000000"/>
        <rFont val="Linux Libertine G"/>
      </rPr>
      <t xml:space="preserve">बैठते </t>
    </r>
    <r>
      <rPr>
        <sz val="11"/>
        <color rgb="FF000000"/>
        <rFont val="Calibri"/>
      </rPr>
      <t>"</t>
    </r>
    <r>
      <rPr>
        <sz val="11"/>
        <color rgb="FF000000"/>
        <rFont val="Linux Libertine G"/>
      </rPr>
      <t>राम</t>
    </r>
    <r>
      <rPr>
        <sz val="11"/>
        <color rgb="FF000000"/>
        <rFont val="Calibri"/>
      </rPr>
      <t xml:space="preserve">" </t>
    </r>
    <r>
      <rPr>
        <sz val="11"/>
        <color rgb="FF000000"/>
        <rFont val="Linux Libertine G"/>
      </rPr>
      <t>नाम हो</t>
    </r>
    <r>
      <rPr>
        <sz val="11"/>
        <color rgb="FF000000"/>
        <rFont val="Calibri"/>
      </rPr>
      <t>....!!!</t>
    </r>
  </si>
  <si>
    <r>
      <rPr>
        <sz val="11"/>
        <color rgb="FF000000"/>
        <rFont val="Linux Libertine G"/>
      </rPr>
      <t>कहानी गढ़ने वाले पत्तलकार अब केवल यूटूब पर रहते हो</t>
    </r>
    <r>
      <rPr>
        <sz val="11"/>
        <color rgb="FF000000"/>
        <rFont val="Calibri"/>
      </rPr>
      <t>.</t>
    </r>
  </si>
  <si>
    <t>Very correct Akhilesh ji ❤yes Ravish ji</t>
  </si>
  <si>
    <t>#aapkapilla</t>
  </si>
  <si>
    <t>4 June ko congress 400+</t>
  </si>
  <si>
    <t>Andhbhakt darpok hai ye sattajivi hai.. Jo bhi sarkar ayegi uske party ke pm ko apna papa man lete hai😅😅</t>
  </si>
  <si>
    <r>
      <rPr>
        <sz val="11"/>
        <color rgb="FF000000"/>
        <rFont val="Linux Libertine G"/>
      </rPr>
      <t xml:space="preserve">अगर देश में दूशट 👉 </t>
    </r>
    <r>
      <rPr>
        <sz val="11"/>
        <color rgb="FF000000"/>
        <rFont val="Calibri"/>
      </rPr>
      <t>'</t>
    </r>
    <r>
      <rPr>
        <sz val="11"/>
        <color rgb="FF000000"/>
        <rFont val="Linux Libertine G"/>
      </rPr>
      <t>गोदी मीडिया</t>
    </r>
    <r>
      <rPr>
        <sz val="11"/>
        <color rgb="FF000000"/>
        <rFont val="Calibri"/>
      </rPr>
      <t xml:space="preserve">' </t>
    </r>
    <r>
      <rPr>
        <sz val="11"/>
        <color rgb="FF000000"/>
        <rFont val="Linux Libertine G"/>
      </rPr>
      <t xml:space="preserve">ना होता </t>
    </r>
    <r>
      <rPr>
        <sz val="11"/>
        <color rgb="FF000000"/>
        <rFont val="Calibri"/>
      </rPr>
      <t xml:space="preserve">- </t>
    </r>
    <r>
      <rPr>
        <sz val="11"/>
        <color rgb="FF000000"/>
        <rFont val="Linux Libertine G"/>
      </rPr>
      <t xml:space="preserve">तो देश का आज ये हाल ना होता। देश बचाओ संविधान बचाओ </t>
    </r>
    <r>
      <rPr>
        <sz val="11"/>
        <color rgb="FF000000"/>
        <rFont val="Calibri"/>
      </rPr>
      <t xml:space="preserve">l </t>
    </r>
    <r>
      <rPr>
        <sz val="11"/>
        <color rgb="FF000000"/>
        <rFont val="Linux Libertine G"/>
      </rPr>
      <t xml:space="preserve">सबसे पहले गोबर भक्तों को भागो </t>
    </r>
    <r>
      <rPr>
        <sz val="11"/>
        <color rgb="FF000000"/>
        <rFont val="Calibri"/>
      </rPr>
      <t>l 🙏</t>
    </r>
  </si>
  <si>
    <t>Kya evm me gadbad ki hai bjp walo ne😮</t>
  </si>
  <si>
    <t>I fully support Rahul Gandhi ✋</t>
  </si>
  <si>
    <t>Opposition has to ensure that their votes are not stolen.</t>
  </si>
  <si>
    <t>🎉right</t>
  </si>
  <si>
    <t>https://youtu.be/n_FCrCQ6-bA?si=EvLAfP-HIcIcEI1J</t>
  </si>
  <si>
    <t>All the Best for 4th Jan</t>
  </si>
  <si>
    <t>Sarey bheemte aur neeljeevi mil ke roo rahe hai ki unki mufatkhori ke plan me rok lag gayi 😂😂😂😂🤡🤡🤡</t>
  </si>
  <si>
    <t>Rahul Gandhi ko 17089 seat aa raha hai… Asia ka first Prime minister ban raha h 😂😂😂 best of luck 😅😅😅</t>
  </si>
  <si>
    <t>Ravish ji yeah India hai aap pagle ho jao ge sir😂😂😂😂😂😂😂</t>
  </si>
  <si>
    <t>bkl sale bihari…choh cho krne wale dalle</t>
  </si>
  <si>
    <t>GODI MEDIA 📺? GULU? HARAMI?</t>
  </si>
  <si>
    <t>Modi ji ke kam se kuch hokar kisi se bota de hai❤</t>
  </si>
  <si>
    <t>Hindustan jitega</t>
  </si>
  <si>
    <t>No company will give a lower number to BJP.  They still have to do business.</t>
  </si>
  <si>
    <t>Bharat jitega</t>
  </si>
  <si>
    <t>Kitni asaani se bjp ki 10 saal ki Uplabdhiyo ko darkinar krdiya apne😅. Genuine or deshbhakt voter to development pe vote dega ravishji. Or aap bhe paid media he lagte ho jab ek tarfa beaten krte ho.</t>
  </si>
  <si>
    <r>
      <rPr>
        <sz val="11"/>
        <color rgb="FF000000"/>
        <rFont val="Linux Libertine G"/>
      </rPr>
      <t xml:space="preserve">मुझे तो लग रहा है कि बीजेपी </t>
    </r>
    <r>
      <rPr>
        <sz val="11"/>
        <color rgb="FF000000"/>
        <rFont val="Calibri"/>
      </rPr>
      <t xml:space="preserve">evm </t>
    </r>
    <r>
      <rPr>
        <sz val="11"/>
        <color rgb="FF000000"/>
        <rFont val="Linux Libertine G"/>
      </rPr>
      <t>में गड़बड़ कर चुकी है।</t>
    </r>
  </si>
  <si>
    <t>Modi jii jindabad namaste 😂😂😂😂😂😂😂😂</t>
  </si>
  <si>
    <t>🇮🇳 4 June ke baad  Bharat band kardege  rail track , highway band  hoga ,  modi shah Ajit dobhal  khud pad  se  hate , 🇮🇳 india alliance ki takal 60 to 70 crore people  desh bachaye ..</t>
  </si>
  <si>
    <t>Great journalist of India sachchai dekho ravish Kumar ke sath</t>
  </si>
  <si>
    <t>❤❤❤❤❤🎉</t>
  </si>
  <si>
    <t>These Exit Polls could be one element of bigger conspiracy of hacking this election. There is a strong possibility that the election data is being hacked by professional hackers to increase the BJPs votes. This could be one of the reasons for the so many Voting Phases they conducted the election. Such long-spread voting phases provided ample time for the moles in the ECI to provide  critical data related to the Voting Machines to the Hackers (such as IPL address of the machines). Remember, hackers can hack the machines from anywhere in the world. The Russian and Israeli hackers are very notorious hackers. They could be sitting in their countires and hacking Indias election.  So, the opposition have to pay close attention to Form 17C, and on the Counting day, they have to reconcile the figures they received on FORM 17C and the Counting day figures.
GOD save India's Democracy. 
Jai Hind.</t>
  </si>
  <si>
    <t>Lets all ho for Public Vote Poll.
Not Exit/Exist/Exact ..........
June 4th 24 will give the real victory poll.</t>
  </si>
  <si>
    <t>RAVISH KUMAR AAP AAJ SACH KO CHUPA GAYE YA AAP BHI APNA BACHAO KAR GAYE
INDIA ALLIANCE JEET RAHA HAI YE JANKARI EK JAN MANAS KI HAISIYAT SE DE RAHA HUN
MEI ALTAF HUSSAIN AAPKA PARSANSHAK</t>
  </si>
  <si>
    <t>Exist poll se jit tay hota to ye midiya vale kab ko modi ko Raja bana diya rahta</t>
  </si>
  <si>
    <t>Ab tera ilag hoga chimte</t>
  </si>
  <si>
    <t>Rabish tu aaj bilkul Punchayatseason3 ka vinod lag raha hai 😁😁😁😁😁</t>
  </si>
  <si>
    <t>400 Paar</t>
  </si>
  <si>
    <r>
      <rPr>
        <sz val="11"/>
        <color rgb="FF000000"/>
        <rFont val="Linux Libertine G"/>
      </rPr>
      <t>जिन</t>
    </r>
    <r>
      <rPr>
        <sz val="11"/>
        <color rgb="FF000000"/>
        <rFont val="Calibri"/>
      </rPr>
      <t>-</t>
    </r>
    <r>
      <rPr>
        <sz val="11"/>
        <color rgb="FF000000"/>
        <rFont val="Linux Libertine G"/>
      </rPr>
      <t>जिन  ने  संविधान की  खातिर वोट किया  हो  वे लाइक करके  अपना संख्यात्मक योगदान दे ।</t>
    </r>
  </si>
  <si>
    <t>2014 se abhi tk exit pool glt nahi hue enti modi chainal ke exit pool hi glt hue jo hr bar modi ki har hi dikhate rahe hai is bar bhi  enti modi chinlo ko dukhi hi hona padega garibo ki duvae bhi modi ko jitane me lgi hui hai Modi ji ke sath Parmatma ki bhi under standig ho gai hai Ravis ji bar bar kahte hai ki Parmatma bhi modi ji se mil gae hai</t>
  </si>
  <si>
    <t>Sir i am your big fan.Your are true warrior</t>
  </si>
  <si>
    <t>Congress jethe ge 🎉🎉🎉</t>
  </si>
  <si>
    <t>Sahi nikla to kya karoge</t>
  </si>
  <si>
    <t>Jay hind sir.....🇮🇳🇮🇳🇮🇳</t>
  </si>
  <si>
    <t>India news my kuch hi mard bache huwe h baki to zada tar 6 number ke hogay</t>
  </si>
  <si>
    <t>Another exit poll today done on AI BASED ON MORE THAN CRORES OF VOTERS.
PLEASE PAY HEED TO THIS</t>
  </si>
  <si>
    <t>I am here for the meltdown</t>
  </si>
  <si>
    <t>Rubbish Kumar.......hehehehehe....The person who takes his words as gospel.....</t>
  </si>
  <si>
    <t>Congress da lun farya hunda.   Panchoda</t>
  </si>
  <si>
    <t>Sala ham lok etna kosis ki modi ko harane k... fer se modi agyiya..😢</t>
  </si>
  <si>
    <r>
      <rPr>
        <sz val="11"/>
        <color rgb="FF000000"/>
        <rFont val="Calibri"/>
      </rPr>
      <t xml:space="preserve">Evm </t>
    </r>
    <r>
      <rPr>
        <sz val="11"/>
        <color rgb="FF000000"/>
        <rFont val="Linux Libertine G"/>
      </rPr>
      <t xml:space="preserve">वर नजर ठेवा बोगस </t>
    </r>
    <r>
      <rPr>
        <sz val="11"/>
        <color rgb="FF000000"/>
        <rFont val="Calibri"/>
      </rPr>
      <t xml:space="preserve">evm </t>
    </r>
    <r>
      <rPr>
        <sz val="11"/>
        <color rgb="FF000000"/>
        <rFont val="Linux Libertine G"/>
      </rPr>
      <t>मशीन स्टोर मध्ये वाढू शकतात</t>
    </r>
  </si>
  <si>
    <r>
      <rPr>
        <sz val="11"/>
        <color rgb="FF000000"/>
        <rFont val="Linux Libertine G"/>
      </rPr>
      <t>सीधी बात नो बकवास</t>
    </r>
    <r>
      <rPr>
        <sz val="11"/>
        <color rgb="FF000000"/>
        <rFont val="Calibri"/>
      </rPr>
      <t xml:space="preserve">, 
2019 </t>
    </r>
    <r>
      <rPr>
        <sz val="11"/>
        <color rgb="FF000000"/>
        <rFont val="Linux Libertine G"/>
      </rPr>
      <t>मे बीजेपी का हिंदुत्व</t>
    </r>
    <r>
      <rPr>
        <sz val="11"/>
        <color rgb="FF000000"/>
        <rFont val="Calibri"/>
      </rPr>
      <t xml:space="preserve">, </t>
    </r>
    <r>
      <rPr>
        <sz val="11"/>
        <color rgb="FF000000"/>
        <rFont val="Linux Libertine G"/>
      </rPr>
      <t xml:space="preserve">राम मन्दिर का मुद्दा काम कर गया था तो </t>
    </r>
    <r>
      <rPr>
        <sz val="11"/>
        <color rgb="FF000000"/>
        <rFont val="Calibri"/>
      </rPr>
      <t xml:space="preserve">303 </t>
    </r>
    <r>
      <rPr>
        <sz val="11"/>
        <color rgb="FF000000"/>
        <rFont val="Linux Libertine G"/>
      </rPr>
      <t xml:space="preserve">सीटें जीती थी। 
</t>
    </r>
    <r>
      <rPr>
        <sz val="11"/>
        <color rgb="FF000000"/>
        <rFont val="Calibri"/>
      </rPr>
      <t xml:space="preserve">2024 </t>
    </r>
    <r>
      <rPr>
        <sz val="11"/>
        <color rgb="FF000000"/>
        <rFont val="Linux Libertine G"/>
      </rPr>
      <t>मे  दो तीन राज्य छोड़कर हर राज्य महगाई</t>
    </r>
    <r>
      <rPr>
        <sz val="11"/>
        <color rgb="FF000000"/>
        <rFont val="Calibri"/>
      </rPr>
      <t xml:space="preserve">, </t>
    </r>
    <r>
      <rPr>
        <sz val="11"/>
        <color rgb="FF000000"/>
        <rFont val="Linux Libertine G"/>
      </rPr>
      <t>बेरोजगारी</t>
    </r>
    <r>
      <rPr>
        <sz val="11"/>
        <color rgb="FF000000"/>
        <rFont val="Calibri"/>
      </rPr>
      <t xml:space="preserve">, </t>
    </r>
    <r>
      <rPr>
        <sz val="11"/>
        <color rgb="FF000000"/>
        <rFont val="Linux Libertine G"/>
      </rPr>
      <t>के कारण विरोध हो रहा है। 
लोग त्रस्त हैं</t>
    </r>
    <r>
      <rPr>
        <sz val="11"/>
        <color rgb="FF000000"/>
        <rFont val="Calibri"/>
      </rPr>
      <t xml:space="preserve">, </t>
    </r>
    <r>
      <rPr>
        <sz val="11"/>
        <color rgb="FF000000"/>
        <rFont val="Linux Libertine G"/>
      </rPr>
      <t xml:space="preserve">हर राज्य में बीजेपी
की सीटें कम हो रही हैं । कम से कम </t>
    </r>
    <r>
      <rPr>
        <sz val="11"/>
        <color rgb="FF000000"/>
        <rFont val="Calibri"/>
      </rPr>
      <t xml:space="preserve">55 </t>
    </r>
    <r>
      <rPr>
        <sz val="11"/>
        <color rgb="FF000000"/>
        <rFont val="Linux Libertine G"/>
      </rPr>
      <t xml:space="preserve">से </t>
    </r>
    <r>
      <rPr>
        <sz val="11"/>
        <color rgb="FF000000"/>
        <rFont val="Calibri"/>
      </rPr>
      <t xml:space="preserve">60 </t>
    </r>
    <r>
      <rPr>
        <sz val="11"/>
        <color rgb="FF000000"/>
        <rFont val="Linux Libertine G"/>
      </rPr>
      <t xml:space="preserve">सीटें कम हो सकती हैं  </t>
    </r>
    <r>
      <rPr>
        <sz val="11"/>
        <color rgb="FF000000"/>
        <rFont val="Calibri"/>
      </rPr>
      <t>,</t>
    </r>
    <r>
      <rPr>
        <sz val="11"/>
        <color rgb="FF000000"/>
        <rFont val="Linux Libertine G"/>
      </rPr>
      <t xml:space="preserve">तो फिर यह एक्जिट पोल कैसे सही हो सकता हैं❓
 मतलब साफ है </t>
    </r>
    <r>
      <rPr>
        <sz val="11"/>
        <color rgb="FF000000"/>
        <rFont val="Calibri"/>
      </rPr>
      <t xml:space="preserve">250 </t>
    </r>
    <r>
      <rPr>
        <sz val="11"/>
        <color rgb="FF000000"/>
        <rFont val="Linux Libertine G"/>
      </rPr>
      <t>से ज्यादा सीटें नही आ रही हैं बीजेपी की। 
बिहार</t>
    </r>
    <r>
      <rPr>
        <sz val="11"/>
        <color rgb="FF000000"/>
        <rFont val="Calibri"/>
      </rPr>
      <t xml:space="preserve">, </t>
    </r>
    <r>
      <rPr>
        <sz val="11"/>
        <color rgb="FF000000"/>
        <rFont val="Linux Libertine G"/>
      </rPr>
      <t>महारास्ट्र</t>
    </r>
    <r>
      <rPr>
        <sz val="11"/>
        <color rgb="FF000000"/>
        <rFont val="Calibri"/>
      </rPr>
      <t xml:space="preserve">, </t>
    </r>
    <r>
      <rPr>
        <sz val="11"/>
        <color rgb="FF000000"/>
        <rFont val="Linux Libertine G"/>
      </rPr>
      <t>यूपी</t>
    </r>
    <r>
      <rPr>
        <sz val="11"/>
        <color rgb="FF000000"/>
        <rFont val="Calibri"/>
      </rPr>
      <t xml:space="preserve">, </t>
    </r>
    <r>
      <rPr>
        <sz val="11"/>
        <color rgb="FF000000"/>
        <rFont val="Linux Libertine G"/>
      </rPr>
      <t>राजस्थान</t>
    </r>
    <r>
      <rPr>
        <sz val="11"/>
        <color rgb="FF000000"/>
        <rFont val="Calibri"/>
      </rPr>
      <t xml:space="preserve">, 
</t>
    </r>
    <r>
      <rPr>
        <sz val="11"/>
        <color rgb="FF000000"/>
        <rFont val="Linux Libertine G"/>
      </rPr>
      <t>दिल्ली</t>
    </r>
    <r>
      <rPr>
        <sz val="11"/>
        <color rgb="FF000000"/>
        <rFont val="Calibri"/>
      </rPr>
      <t xml:space="preserve">, </t>
    </r>
    <r>
      <rPr>
        <sz val="11"/>
        <color rgb="FF000000"/>
        <rFont val="Linux Libertine G"/>
      </rPr>
      <t>छत्तीसगढ़</t>
    </r>
    <r>
      <rPr>
        <sz val="11"/>
        <color rgb="FF000000"/>
        <rFont val="Calibri"/>
      </rPr>
      <t xml:space="preserve">, </t>
    </r>
    <r>
      <rPr>
        <sz val="11"/>
        <color rgb="FF000000"/>
        <rFont val="Linux Libertine G"/>
      </rPr>
      <t xml:space="preserve">हरियाणा इन
सभी राज्यो में सीटें कम हो रही हैं
। 
डरने की कोई बात नही </t>
    </r>
    <r>
      <rPr>
        <sz val="11"/>
        <color rgb="FF000000"/>
        <rFont val="Calibri"/>
      </rPr>
      <t xml:space="preserve">4 </t>
    </r>
    <r>
      <rPr>
        <sz val="11"/>
        <color rgb="FF000000"/>
        <rFont val="Linux Libertine G"/>
      </rPr>
      <t>जून को
सही रिजल्ट आ जायेगा। 
इंडिया✌</t>
    </r>
  </si>
  <si>
    <t>Exit polls in current context with a supine ECI is just crating a narrative of unprecedented victory so when majority comes no questions are asked.  Jab sab predict 350  then through fraud some one obtains 300 then they know no one will raise. ABKI Baar 600 Paar.</t>
  </si>
  <si>
    <t>Waiting for meltdown 😅</t>
  </si>
  <si>
    <r>
      <rPr>
        <sz val="11"/>
        <color rgb="FF000000"/>
        <rFont val="Calibri"/>
      </rPr>
      <t xml:space="preserve">Exit Poll </t>
    </r>
    <r>
      <rPr>
        <sz val="11"/>
        <color rgb="FF000000"/>
        <rFont val="Linux Libertine G"/>
      </rPr>
      <t>ये तो वही महाभारत युद्ध वाली निति है कि अश्वत्थामा मारा गया गुरु द्रोणाचार्य युद्ध भूमि में अस्त्र त्याग देते हैं</t>
    </r>
  </si>
  <si>
    <t>Desh main koi hairan nhi hain hairaan toh aap jaisee DARBARI MEDIA hain jo apne boss PAPPU GANDHI ko kush karna chahte hain magar aapki yeh kushi zyada din tak nhi tikegi......Pta aapko bhi hain ki sarkar kiski ban rhi</t>
  </si>
  <si>
    <t>Strong room ko strong rakho</t>
  </si>
  <si>
    <t>ek hi party jitegi sabko pta hai. kitna bhi bol lo,</t>
  </si>
  <si>
    <t>Congress Rahul Gandhi</t>
  </si>
  <si>
    <t>BJP   ab kabhi  nahi ayegi  .</t>
  </si>
  <si>
    <t>Phir se rona start kar diya 😂😂😂 likh ke le lo aayega to Modi hi 😮😮😮</t>
  </si>
  <si>
    <t>Asal khel to janta k sath khelte hai ye..psychology khel jisme ye janta ko jhut ko sch or sch ko jhut bna k dikha dete hai</t>
  </si>
  <si>
    <t>5 june ko Ravish will become Rubbish 😂😂</t>
  </si>
  <si>
    <t>Docts vsata 👎👎👎👎👎</t>
  </si>
  <si>
    <t>Sampling size or random sampling ka trika ...unka sbka zeero h.
CNBC k anchor se smajwadi party k neta ne sample size pucha to...Neeraj naam k anchor ne 100000 size btaya....or jab sampling par swal uthaya neta ne..fr usko ganda bolkar screen se hta dia...</t>
  </si>
  <si>
    <t>Abki baar Congress todi paar 😂😂😂</t>
  </si>
  <si>
    <t>कोन कोन मोदी को चोर मानता है😅</t>
  </si>
  <si>
    <t>India alliance 310-335</t>
  </si>
  <si>
    <t>Purposely this exit poll was done to make the opposition upset and demoralise.
Opposition please don't leave the place till the last moment</t>
  </si>
  <si>
    <t>Bjp 421 paar ❤</t>
  </si>
  <si>
    <t>We are opposing modi poll we are not believe it</t>
  </si>
  <si>
    <t>4 June ko jarur iske thopada dekhne ko jarur aunga.. maja aayega.. aur comment padna bonus maja hai..</t>
  </si>
  <si>
    <r>
      <rPr>
        <sz val="11"/>
        <color rgb="FF000000"/>
        <rFont val="Calibri"/>
      </rPr>
      <t xml:space="preserve">4 June ko </t>
    </r>
    <r>
      <rPr>
        <sz val="11"/>
        <color rgb="FF000000"/>
        <rFont val="Linux Libertine G"/>
      </rPr>
      <t>बोल</t>
    </r>
  </si>
  <si>
    <r>
      <rPr>
        <sz val="11"/>
        <color rgb="FF000000"/>
        <rFont val="Linux Libertine G"/>
      </rPr>
      <t xml:space="preserve">हिंदोस्तान की भ्रष्ट मीडिया ने एग्जिट पोल </t>
    </r>
    <r>
      <rPr>
        <sz val="11"/>
        <color rgb="FF000000"/>
        <rFont val="Calibri"/>
      </rPr>
      <t xml:space="preserve">pr </t>
    </r>
    <r>
      <rPr>
        <sz val="11"/>
        <color rgb="FF000000"/>
        <rFont val="Linux Libertine G"/>
      </rPr>
      <t xml:space="preserve">दिखा दिया है की </t>
    </r>
    <r>
      <rPr>
        <sz val="11"/>
        <color rgb="FF000000"/>
        <rFont val="Calibri"/>
      </rPr>
      <t xml:space="preserve">, </t>
    </r>
    <r>
      <rPr>
        <sz val="11"/>
        <color rgb="FF000000"/>
        <rFont val="Linux Libertine G"/>
      </rPr>
      <t xml:space="preserve">बीजेपी </t>
    </r>
    <r>
      <rPr>
        <sz val="11"/>
        <color rgb="FF000000"/>
        <rFont val="Calibri"/>
      </rPr>
      <t xml:space="preserve">2024 </t>
    </r>
    <r>
      <rPr>
        <sz val="11"/>
        <color rgb="FF000000"/>
        <rFont val="Linux Libertine G"/>
      </rPr>
      <t xml:space="preserve">इलेक्शन जीत रही है </t>
    </r>
    <r>
      <rPr>
        <sz val="11"/>
        <color rgb="FF000000"/>
        <rFont val="Calibri"/>
      </rPr>
      <t xml:space="preserve">...
</t>
    </r>
    <r>
      <rPr>
        <sz val="11"/>
        <color rgb="FF000000"/>
        <rFont val="Linux Libertine G"/>
      </rPr>
      <t xml:space="preserve">लगता है अंदर खेला चालू है </t>
    </r>
    <r>
      <rPr>
        <sz val="11"/>
        <color rgb="FF000000"/>
        <rFont val="Calibri"/>
      </rPr>
      <t xml:space="preserve">, </t>
    </r>
    <r>
      <rPr>
        <sz val="11"/>
        <color rgb="FF000000"/>
        <rFont val="Linux Libertine G"/>
      </rPr>
      <t xml:space="preserve">और खेला होने वाला है </t>
    </r>
    <r>
      <rPr>
        <sz val="11"/>
        <color rgb="FF000000"/>
        <rFont val="Calibri"/>
      </rPr>
      <t>..</t>
    </r>
  </si>
  <si>
    <t>4JUNE ❤❤❤</t>
  </si>
  <si>
    <t>Ye pakka congressi chamacha h😂😂</t>
  </si>
  <si>
    <t>Tu rota rah</t>
  </si>
  <si>
    <r>
      <rPr>
        <sz val="11"/>
        <color rgb="FF000000"/>
        <rFont val="Linux Libertine G"/>
      </rPr>
      <t xml:space="preserve">खवीश जी </t>
    </r>
    <r>
      <rPr>
        <sz val="11"/>
        <color rgb="FF000000"/>
        <rFont val="Calibri"/>
      </rPr>
      <t xml:space="preserve">4 </t>
    </r>
    <r>
      <rPr>
        <sz val="11"/>
        <color rgb="FF000000"/>
        <rFont val="Linux Libertine G"/>
      </rPr>
      <t>तारीख को गटर ढूंढ लो अपनी नाक डुबोने के लिए अब तो शर्म कर गटर छाप पानी में डूबोएगा तो पानी का अपमान होगा तुझ जैसे चिंदी के लिए गटर ही उपयुक्त है । बेशर्म आदमी मोदीजी आएंगे और इस बार तेरे मुंह पर ऐसी कालिख पुतेगी कि मुंह दिखाने लायक नहीं बचेगा कभी तो देश हित में बोल गटर छाप । बेशर्म आदमी ।</t>
    </r>
  </si>
  <si>
    <t>Kyo tu opposition ka chamacha nahi hai ye bhi to ho sakta hai</t>
  </si>
  <si>
    <t>Godi Media shows fake Exit Poll 😂🤣 but this time they can't make fool public 😂😂.
Everyone knows Godi Media slave of the BJP Government 😂😂
INDIA Alliance be alert and don't lose hope from Godi Media fake Exit Poll..
Definitely INDIA will win the Loksabha election 2024❤❤
295++++❤❤✌🏻✌🏻</t>
  </si>
  <si>
    <t>BJP 385 -421</t>
  </si>
  <si>
    <t>33sit😂😂😂😂😂😂</t>
  </si>
  <si>
    <r>
      <rPr>
        <sz val="11"/>
        <color rgb="FF000000"/>
        <rFont val="Linux Libertine G"/>
      </rPr>
      <t>क्या यह एग्जिट पोल होने वाली ईवीएम की ठगी को छुपाने के लिए हैं</t>
    </r>
    <r>
      <rPr>
        <sz val="11"/>
        <color rgb="FF000000"/>
        <rFont val="Calibri"/>
      </rPr>
      <t>?</t>
    </r>
  </si>
  <si>
    <t>RAVISH KUMAR THE GREAT SPEECH. .</t>
  </si>
  <si>
    <t>4th june ko evm hacked hui ispe aapka video tayar ho gaya hai na??</t>
  </si>
  <si>
    <t>Tu hamesha rota rahega negative hi baat karega</t>
  </si>
  <si>
    <t>Kahi exit pol batanewalonko rath me sothe hi evm ka swapn gira hoga ki akda evm bataya hoga.shayadh.issiliye such yadh Aya kehdhiya</t>
  </si>
  <si>
    <t>Maine to nirdaliy ko vote diya</t>
  </si>
  <si>
    <t>Election commissioners should be arrested</t>
  </si>
  <si>
    <t>Ravish ji aapne to kiya hoga exit poll apna number bataiye</t>
  </si>
  <si>
    <t>40 sit congress</t>
  </si>
  <si>
    <t>Sorry sir if other looks modi media then you looks gandhi media...
You also looks baised...</t>
  </si>
  <si>
    <t>ki bar Gandhi parivar</t>
  </si>
  <si>
    <r>
      <rPr>
        <sz val="11"/>
        <color rgb="FF000000"/>
        <rFont val="Calibri"/>
      </rPr>
      <t xml:space="preserve">,, </t>
    </r>
    <r>
      <rPr>
        <sz val="11"/>
        <color rgb="FF000000"/>
        <rFont val="Linux Libertine G"/>
      </rPr>
      <t>सर जी पूरे देश महागठबंधन को वोट दिया है फिर भी यह हार जाते हैं तो इसका क्या मतलब यह मशीन में गड़बड़ी नहीं इसके लिए क्या हमारे देश में कुछ ऐसा कानून नहीं है जिसे सच झूठ दिखा सके</t>
    </r>
  </si>
  <si>
    <t>N Modi Jhuthe Hain Mind Game Se DarFailaya Ja Raha Hai!!! Loktanter ko Dar ke Sahare Fake Exit Poll koNarrative ke Tour Par Failaya Ja Raha Hai??? Dhyan ka Bahana Lagane ka Dhong Chal Raha Hai ???</t>
  </si>
  <si>
    <t>Hamare gav me bhi muslim logo ka vote nhi aaya kafi jyade</t>
  </si>
  <si>
    <t>Ravish Kumar Congress ka chamcha hai</t>
  </si>
  <si>
    <r>
      <rPr>
        <sz val="11"/>
        <color rgb="FF000000"/>
        <rFont val="Linux Libertine G"/>
      </rPr>
      <t xml:space="preserve">रवीश तू ४ जून को रोएगा जरुर  </t>
    </r>
    <r>
      <rPr>
        <sz val="11"/>
        <color rgb="FF000000"/>
        <rFont val="Calibri"/>
      </rPr>
      <t>|</t>
    </r>
  </si>
  <si>
    <t>Harami 🐛🐛 Saramkoro (It's very very shameful for us being an Indian citizen). Cheeeeeh 📺 (Godi Media). 🦛🦛🦛</t>
  </si>
  <si>
    <t>Yea hug diya congress</t>
  </si>
  <si>
    <t>Ruk ja 4 jun Tak mu dikhane layak ni bachega</t>
  </si>
  <si>
    <t>Congress Party India alliance is going to win❤ 295❤321❤ sims.❤❤❤❤❤</t>
  </si>
  <si>
    <t>Supreme Court must work for people it's very sad</t>
  </si>
  <si>
    <t>मोदी और उनकी दोगली नेत्यांनी आकर कोण कोण इंडिया गटबंधन को वोट देता💖</t>
  </si>
  <si>
    <t>Congress 🇮🇳🇮🇳🇮🇳 PM ❤️</t>
  </si>
  <si>
    <r>
      <rPr>
        <sz val="11"/>
        <color rgb="FF000000"/>
        <rFont val="Linux Libertine G"/>
      </rPr>
      <t xml:space="preserve">मतलब चाणक्य एजंसीकी विश्वसनीयता क्या है </t>
    </r>
    <r>
      <rPr>
        <sz val="11"/>
        <color rgb="FF000000"/>
        <rFont val="Calibri"/>
      </rPr>
      <t>?</t>
    </r>
  </si>
  <si>
    <r>
      <rPr>
        <sz val="11"/>
        <color rgb="FF000000"/>
        <rFont val="Linux Libertine G"/>
      </rPr>
      <t>फर्जी बकवास करता है ये आदमी 😂</t>
    </r>
    <r>
      <rPr>
        <sz val="11"/>
        <color rgb="FF000000"/>
        <rFont val="Calibri"/>
      </rPr>
      <t xml:space="preserve">, </t>
    </r>
    <r>
      <rPr>
        <sz val="11"/>
        <color rgb="FF000000"/>
        <rFont val="Linux Libertine G"/>
      </rPr>
      <t>हर बार चुनाव तक  बीजेपी हार जाएगी और चुनाव के बाद ईवीएम हैक हो गई</t>
    </r>
    <r>
      <rPr>
        <sz val="11"/>
        <color rgb="FF000000"/>
        <rFont val="Calibri"/>
      </rPr>
      <t>...</t>
    </r>
    <r>
      <rPr>
        <sz val="11"/>
        <color rgb="FF000000"/>
        <rFont val="Linux Libertine G"/>
      </rPr>
      <t>यही कॉमन हो गया है 😂😂😂😂</t>
    </r>
  </si>
  <si>
    <r>
      <rPr>
        <sz val="11"/>
        <color rgb="FF000000"/>
        <rFont val="Linux Libertine G"/>
      </rPr>
      <t xml:space="preserve">अगर </t>
    </r>
    <r>
      <rPr>
        <sz val="11"/>
        <color rgb="FF000000"/>
        <rFont val="Calibri"/>
      </rPr>
      <t xml:space="preserve">INDIA </t>
    </r>
    <r>
      <rPr>
        <sz val="11"/>
        <color rgb="FF000000"/>
        <rFont val="Linux Libertine G"/>
      </rPr>
      <t>हार गई</t>
    </r>
    <r>
      <rPr>
        <sz val="11"/>
        <color rgb="FF000000"/>
        <rFont val="Calibri"/>
      </rPr>
      <t>...</t>
    </r>
    <r>
      <rPr>
        <sz val="11"/>
        <color rgb="FF000000"/>
        <rFont val="Linux Libertine G"/>
      </rPr>
      <t>तो देश का किसान</t>
    </r>
    <r>
      <rPr>
        <sz val="11"/>
        <color rgb="FF000000"/>
        <rFont val="Calibri"/>
      </rPr>
      <t xml:space="preserve">,
</t>
    </r>
    <r>
      <rPr>
        <sz val="11"/>
        <color rgb="FF000000"/>
        <rFont val="Linux Libertine G"/>
      </rPr>
      <t xml:space="preserve">महिलाओं </t>
    </r>
    <r>
      <rPr>
        <sz val="11"/>
        <color rgb="FF000000"/>
        <rFont val="Calibri"/>
      </rPr>
      <t>,</t>
    </r>
    <r>
      <rPr>
        <sz val="11"/>
        <color rgb="FF000000"/>
        <rFont val="Linux Libertine G"/>
      </rPr>
      <t>बेरोजगार युवा</t>
    </r>
    <r>
      <rPr>
        <sz val="11"/>
        <color rgb="FF000000"/>
        <rFont val="Calibri"/>
      </rPr>
      <t xml:space="preserve">, </t>
    </r>
    <r>
      <rPr>
        <sz val="11"/>
        <color rgb="FF000000"/>
        <rFont val="Linux Libertine G"/>
      </rPr>
      <t>गरीब</t>
    </r>
    <r>
      <rPr>
        <sz val="11"/>
        <color rgb="FF000000"/>
        <rFont val="Calibri"/>
      </rPr>
      <t xml:space="preserve">, </t>
    </r>
    <r>
      <rPr>
        <sz val="11"/>
        <color rgb="FF000000"/>
        <rFont val="Linux Libertine G"/>
      </rPr>
      <t>दलित</t>
    </r>
    <r>
      <rPr>
        <sz val="11"/>
        <color rgb="FF000000"/>
        <rFont val="Calibri"/>
      </rPr>
      <t xml:space="preserve">, </t>
    </r>
    <r>
      <rPr>
        <sz val="11"/>
        <color rgb="FF000000"/>
        <rFont val="Linux Libertine G"/>
      </rPr>
      <t>आदिवासी</t>
    </r>
    <r>
      <rPr>
        <sz val="11"/>
        <color rgb="FF000000"/>
        <rFont val="Calibri"/>
      </rPr>
      <t xml:space="preserve">, </t>
    </r>
    <r>
      <rPr>
        <sz val="11"/>
        <color rgb="FF000000"/>
        <rFont val="Linux Libertine G"/>
      </rPr>
      <t>पिछड़े सबकी हार होगी।</t>
    </r>
  </si>
  <si>
    <t>Ayega modi nhi aah gya modi</t>
  </si>
  <si>
    <t>India will win❤</t>
  </si>
  <si>
    <t>अब की बार गांधी परिवार राहुल गांधी जिनदाबाद ❤❤❤❤❤❤❤🇮🇳🇮🇳🇮🇳🇮🇳🇮🇳🇮🇳🇮🇳🇮🇳</t>
  </si>
  <si>
    <t>People are 101% sure that BJP is not winning a single seat in Punjab but these Exit Polls are showing 2-4 seats in Punjab?
When this is not correct then how can we trust surveys of other states?</t>
  </si>
  <si>
    <t>isko 4th june itna gali denge ki mera account YouTube banned kar dega😂</t>
  </si>
  <si>
    <t>Logo ko hatash hone ki jarurat nahi h log samajhdar h</t>
  </si>
  <si>
    <t>Pagal ho Gaya hai kya aayega to modi hi</t>
  </si>
  <si>
    <t>Great Ravish Sir 🙏🙏</t>
  </si>
  <si>
    <t>Jairam Ramesh Should Prove His Comments.... Rather Ravish U Have Started Dalali.....Be Normal Reporter....U want to Show U r super Reporter.....Shame On U</t>
  </si>
  <si>
    <t>Tum v rahul baba ka chela ho ,, jao aalu daalo aur sona nikalo</t>
  </si>
  <si>
    <t>100% the evm Will be tempered</t>
  </si>
  <si>
    <t>Aap ki patrakarita ki khafi dino Tak bat budhjivi 🎉🎉karenge</t>
  </si>
  <si>
    <r>
      <rPr>
        <sz val="11"/>
        <color rgb="FF000000"/>
        <rFont val="Linux Libertine G"/>
      </rPr>
      <t>अमित शाह ने सभी जगह वोट गिनती में बहुत बढ़ी गड़बड़ी करवा देनी है</t>
    </r>
    <r>
      <rPr>
        <sz val="11"/>
        <color rgb="FF000000"/>
        <rFont val="Calibri"/>
      </rPr>
      <t>!</t>
    </r>
  </si>
  <si>
    <t>Good news you are right 💯 Ravish Kumar ji</t>
  </si>
  <si>
    <t>Ye baat sahi hai pahle se shajis rachi ja rahi hai   bjp ko jitane ki exit poll dikha kar ke log bekuf ban sake</t>
  </si>
  <si>
    <t>मैं राहुल गांधी के साथ हूं 🖐️🥰💙</t>
  </si>
  <si>
    <t>NEXT PM RAHUL GANDHI 👍 ❤❤❤❤</t>
  </si>
  <si>
    <r>
      <rPr>
        <sz val="11"/>
        <color rgb="FF000000"/>
        <rFont val="Linux Libertine G"/>
      </rPr>
      <t>सब से पहले इसतरहा का झूट फैलाने वाले और लोकतंत्र को कमकुवत करने में लगी गोदी मिडिया की श्रणी मे आनेवाले सभी मिडिया को देश कभी माफ नाही करेगा</t>
    </r>
    <r>
      <rPr>
        <sz val="11"/>
        <color rgb="FF000000"/>
        <rFont val="Calibri"/>
      </rPr>
      <t xml:space="preserve">.
</t>
    </r>
    <r>
      <rPr>
        <sz val="11"/>
        <color rgb="FF000000"/>
        <rFont val="Linux Libertine G"/>
      </rPr>
      <t>और हमारे बेबाक पत्रकार रविश कुमार जी के बाराबर तो नाही मगर उनकी सत्य पत्रकारिता की परछाई जैसी पत्रकारिता करने वालो को देश सदा लोकतंत्र के रखवालो के रुप मे सदा याद रखेगा</t>
    </r>
  </si>
  <si>
    <t>Sarkari kaam me badha 📗✍️⚖️🛃👺👋🤯👋🥶👋iske jhonty aroop me kitne bey gunha jail me saad rahe hai ⬅️ too inke liye keeya sajaa hai 🇮🇳❌❌❓🏴✔️</t>
  </si>
  <si>
    <t>What if these Exit poll surveys were telecasted to cover the EVM scamming being done to ensure BJP returns to power?
What if these Exit polls are meant to make people believe and accept that BJP is coming to power after the EVM's will be scammed? 
Pehle hi Aisa dikha do ke han bhai BJP toh Jeet hi Rahi thi toh result sahi hai.</t>
  </si>
  <si>
    <t>तू ही बता दे की इंडी के चिंदी सब को कितना सीट आएगा 🤣🤣🤣🤣🤣🤣</t>
  </si>
  <si>
    <r>
      <rPr>
        <sz val="11"/>
        <color rgb="FF000000"/>
        <rFont val="Linux Libertine G"/>
      </rPr>
      <t>चंणडीगढ़ में भाजपा की वोट की चोरी पकड़ी गई थी</t>
    </r>
    <r>
      <rPr>
        <sz val="11"/>
        <color rgb="FF000000"/>
        <rFont val="Calibri"/>
      </rPr>
      <t xml:space="preserve">. </t>
    </r>
    <r>
      <rPr>
        <sz val="11"/>
        <color rgb="FF000000"/>
        <rFont val="Linux Libertine G"/>
      </rPr>
      <t>उच्चतम न्यायालय ने इसे लोकतंत्र की हत्या बताया था</t>
    </r>
    <r>
      <rPr>
        <sz val="11"/>
        <color rgb="FF000000"/>
        <rFont val="Calibri"/>
      </rPr>
      <t xml:space="preserve">. </t>
    </r>
    <r>
      <rPr>
        <sz val="11"/>
        <color rgb="FF000000"/>
        <rFont val="Linux Libertine G"/>
      </rPr>
      <t>अगर ईवीएम के साथ बेईमानी होती है तो षड़यंत्रकारियों को फाँसी होनी चाहिए</t>
    </r>
    <r>
      <rPr>
        <sz val="11"/>
        <color rgb="FF000000"/>
        <rFont val="Calibri"/>
      </rPr>
      <t>.</t>
    </r>
  </si>
  <si>
    <r>
      <rPr>
        <sz val="11"/>
        <color rgb="FF000000"/>
        <rFont val="Calibri"/>
      </rPr>
      <t>*</t>
    </r>
    <r>
      <rPr>
        <sz val="11"/>
        <color rgb="FF000000"/>
        <rFont val="Linux Libertine G"/>
      </rPr>
      <t>याद रखिए</t>
    </r>
    <r>
      <rPr>
        <sz val="11"/>
        <color rgb="FF000000"/>
        <rFont val="Calibri"/>
      </rPr>
      <t xml:space="preserve">, </t>
    </r>
    <r>
      <rPr>
        <sz val="11"/>
        <color rgb="FF000000"/>
        <rFont val="Linux Libertine G"/>
      </rPr>
      <t xml:space="preserve">जो मीडिया आपको एक्जिट पोल दिखा रहा है वह मीडिया विश्व रैंकिंग में </t>
    </r>
    <r>
      <rPr>
        <sz val="11"/>
        <color rgb="FF000000"/>
        <rFont val="Calibri"/>
      </rPr>
      <t>161</t>
    </r>
    <r>
      <rPr>
        <sz val="11"/>
        <color rgb="FF000000"/>
        <rFont val="Linux Libertine G"/>
      </rPr>
      <t>वें स्थान पर हैं।इस मीडिया को लोग गोदी मीडिया से जानते हैं</t>
    </r>
    <r>
      <rPr>
        <sz val="11"/>
        <color rgb="FF000000"/>
        <rFont val="Calibri"/>
      </rPr>
      <t>,</t>
    </r>
    <r>
      <rPr>
        <sz val="11"/>
        <color rgb="FF000000"/>
        <rFont val="Linux Libertine G"/>
      </rPr>
      <t>जिसे मैं नया नाम मनु मीडिया दे रहा हूं।</t>
    </r>
    <r>
      <rPr>
        <sz val="11"/>
        <color rgb="FF000000"/>
        <rFont val="Calibri"/>
      </rPr>
      <t>**#372701*</t>
    </r>
  </si>
  <si>
    <t>Rahul Gandhi zindabad</t>
  </si>
  <si>
    <t>aapko bhi exit pole krna chahiye tha kam se kam aapke exit pole me to pappu ki sarkar  ban jati😅😂</t>
  </si>
  <si>
    <t>Itne sare exit poll k no ek dusre se milte julte is liye hai kyunki ye sab bikee hue hai</t>
  </si>
  <si>
    <t>370 for bjp ..modi ki gaurantee,burnail for rubbish</t>
  </si>
  <si>
    <t>Modi Sarkar haar gai hai</t>
  </si>
  <si>
    <t>Ho gya in logo ka ra**I Rona suru😂😂😂 evm hack ho gya</t>
  </si>
  <si>
    <t>Rubbish kumar looks ols. Perhaps drinking a lot n  in hypertension now... 😂😂😂😂🎉🎉🎉🎉</t>
  </si>
  <si>
    <t>❤❤❤❤❤❤❤❤❤❤❤❤❤❤❤❤❤❤❤❤❤❤❤❤❤❤❤❤❤❤❤❤❤❤❤❤❤❤❤</t>
  </si>
  <si>
    <t>jai congresss</t>
  </si>
  <si>
    <t>1june ko tweet aaya 4june ko bhai pappu bankok nikal jayega</t>
  </si>
  <si>
    <t>A m I  chor To nhi</t>
  </si>
  <si>
    <t>Mr Ravish Kumar, you may pack up your channel. It is now observed that you can damage good governance under Mr. Narendra Modi.</t>
  </si>
  <si>
    <t>Your are telling lie</t>
  </si>
  <si>
    <t>Sale kamine modi jeet rha h to dikkat ho rhi h</t>
  </si>
  <si>
    <t>विपक्ष से भी ज्यादा सदमे में तो रवीश कुमार लग रहे है।</t>
  </si>
  <si>
    <r>
      <rPr>
        <sz val="11"/>
        <color rgb="FF000000"/>
        <rFont val="Calibri"/>
      </rPr>
      <t xml:space="preserve">Even </t>
    </r>
    <r>
      <rPr>
        <sz val="11"/>
        <color rgb="FF000000"/>
        <rFont val="Linux Libertine G"/>
      </rPr>
      <t>के साथ खेल किया जाएगा। इस पर ध्यान दे</t>
    </r>
    <r>
      <rPr>
        <sz val="11"/>
        <color rgb="FF000000"/>
        <rFont val="Calibri"/>
      </rPr>
      <t xml:space="preserve">, </t>
    </r>
    <r>
      <rPr>
        <sz val="11"/>
        <color rgb="FF000000"/>
        <rFont val="Linux Libertine G"/>
      </rPr>
      <t xml:space="preserve">और  वास्तव में जानता मोदी से अब कोई उम्मीद नही रख रही।
</t>
    </r>
    <r>
      <rPr>
        <sz val="11"/>
        <color rgb="FF000000"/>
        <rFont val="Calibri"/>
      </rPr>
      <t xml:space="preserve">Evm </t>
    </r>
    <r>
      <rPr>
        <sz val="11"/>
        <color rgb="FF000000"/>
        <rFont val="Linux Libertine G"/>
      </rPr>
      <t xml:space="preserve">में खेल खेला जाएगा । हैंग किया जाएगा कंप्यूटर </t>
    </r>
    <r>
      <rPr>
        <sz val="11"/>
        <color rgb="FF000000"/>
        <rFont val="Calibri"/>
      </rPr>
      <t xml:space="preserve">evm </t>
    </r>
    <r>
      <rPr>
        <sz val="11"/>
        <color rgb="FF000000"/>
        <rFont val="Linux Libertine G"/>
      </rPr>
      <t xml:space="preserve">खेल अगर नहीं हुआ तो </t>
    </r>
    <r>
      <rPr>
        <sz val="11"/>
        <color rgb="FF000000"/>
        <rFont val="Calibri"/>
      </rPr>
      <t xml:space="preserve">100% BJP </t>
    </r>
    <r>
      <rPr>
        <sz val="11"/>
        <color rgb="FF000000"/>
        <rFont val="Linux Libertine G"/>
      </rPr>
      <t>नही आएगी कभी।</t>
    </r>
  </si>
  <si>
    <t>Farji hai kejariwal</t>
  </si>
  <si>
    <t>2019 mein bhi thik aise hi cheating hui thi aur ab 2024 mein bhi yahi hone jaa raha hai chunav aayog ke sahyog se bjp 300 paar kya 400 paar bhi ho sakti hai</t>
  </si>
  <si>
    <t>Ravish Sahab
Aaj Aap Backfoot Par Nazar Aa Rahe Hai</t>
  </si>
  <si>
    <t>Bus oupar wale se duwa hai ki evm sach hi ougle</t>
  </si>
  <si>
    <t>😂😂🌷🌹🌺💥🖐️🤏</t>
  </si>
  <si>
    <t>Rahul Rahul Rahul Rahul</t>
  </si>
  <si>
    <t>Darbari dhalo is baar ve gayi</t>
  </si>
  <si>
    <t>Aap ka Exit poll kaha ha fir 😂😂😂</t>
  </si>
  <si>
    <t>Dl</t>
  </si>
  <si>
    <t>India jitega</t>
  </si>
  <si>
    <t>Super Sir</t>
  </si>
  <si>
    <t>Modi hatao desh bajao 
BHARAT JEETEGA INDIA JEETEGA</t>
  </si>
  <si>
    <t>Bhai tum kab tk aur jhoot bologe kabhi to sach bolo</t>
  </si>
  <si>
    <t>Sameer</t>
  </si>
  <si>
    <t>bss kro sir apni haar maan lo kb tk desh virodh kaam kroge</t>
  </si>
  <si>
    <t>Tension maat lo 4 tarik ko saab malum chaljayega, dooth ka diith aur pani ka pani , kaun sahi hai</t>
  </si>
  <si>
    <t>Harne ke baad man ko santust karte hue .   😂😂😂</t>
  </si>
  <si>
    <t>Nahi bhai modi hi aa rahe hai</t>
  </si>
  <si>
    <t>God gifted patarkaar God bless u my dear</t>
  </si>
  <si>
    <t>Indi wale sb farzi hain😂</t>
  </si>
  <si>
    <t>ऐ गोदी पोल है</t>
  </si>
  <si>
    <t>4 ko pta chlega 😂</t>
  </si>
  <si>
    <r>
      <rPr>
        <sz val="11"/>
        <color rgb="FF000000"/>
        <rFont val="Linux Libertine G"/>
      </rPr>
      <t xml:space="preserve">हर तरफ देखा पोल करके </t>
    </r>
    <r>
      <rPr>
        <sz val="11"/>
        <color rgb="FF000000"/>
        <rFont val="Calibri"/>
      </rPr>
      <t xml:space="preserve">,, </t>
    </r>
    <r>
      <rPr>
        <sz val="11"/>
        <color rgb="FF000000"/>
        <rFont val="Linux Libertine G"/>
      </rPr>
      <t xml:space="preserve">इण्डिया ही जीत रही है।।।राहुल गांधी जी </t>
    </r>
    <r>
      <rPr>
        <sz val="11"/>
        <color rgb="FF000000"/>
        <rFont val="Calibri"/>
      </rPr>
      <t>next PM</t>
    </r>
  </si>
  <si>
    <t>Modi poll Epic 😅</t>
  </si>
  <si>
    <t>Thanks  Ravish kumar</t>
  </si>
  <si>
    <t>Exit Poll Poore ke Poore Farji Hain kya Koi Murda Race Lagakar Gold Medal Le Sakta Kya Yah Mind Game Hai ???</t>
  </si>
  <si>
    <r>
      <rPr>
        <sz val="11"/>
        <color rgb="FF000000"/>
        <rFont val="Linux Libertine G"/>
      </rPr>
      <t xml:space="preserve">मेरा वोट की वजह
 वक्फ बोर्ड हिन्दुओ की जमीन बचाओ
एकदेश एक कानून </t>
    </r>
    <r>
      <rPr>
        <sz val="11"/>
        <color rgb="FF000000"/>
        <rFont val="Calibri"/>
      </rPr>
      <t xml:space="preserve">Ucc
NRC </t>
    </r>
    <r>
      <rPr>
        <sz val="11"/>
        <color rgb="FF000000"/>
        <rFont val="Linux Libertine G"/>
      </rPr>
      <t xml:space="preserve">घुसपैठियों को भगाओ
</t>
    </r>
    <r>
      <rPr>
        <sz val="11"/>
        <color rgb="FF000000"/>
        <rFont val="Calibri"/>
      </rPr>
      <t xml:space="preserve">5 </t>
    </r>
    <r>
      <rPr>
        <sz val="11"/>
        <color rgb="FF000000"/>
        <rFont val="Linux Libertine G"/>
      </rPr>
      <t xml:space="preserve">से </t>
    </r>
    <r>
      <rPr>
        <sz val="11"/>
        <color rgb="FF000000"/>
        <rFont val="Calibri"/>
      </rPr>
      <t xml:space="preserve">3 </t>
    </r>
    <r>
      <rPr>
        <sz val="11"/>
        <color rgb="FF000000"/>
        <rFont val="Linux Libertine G"/>
      </rPr>
      <t>अर्थ व्यवस्ता के लिए।
हिन्दुओ को उसकी धार्मिक किताब गुरुकुलों म पढ़ने की आजादी। जैसे मदरसे ओर चर्च में पढ़े जाते है।।
हर सच्चे सनातनी का वोट ब्ज्प को।।</t>
    </r>
  </si>
  <si>
    <t>🤍</t>
  </si>
  <si>
    <t>Ek party 1 seat pr lad rahi hai jharkhand me or usako 4 seat de di exit poll me😂😂😂</t>
  </si>
  <si>
    <t>Evm apna kaam karchuka h</t>
  </si>
  <si>
    <t>Next 5 years apna bhai kya karega abb</t>
  </si>
  <si>
    <t>Mr. Raja Ravish k. Apko bas ab papu party..
Sorry
Rahul party join kar lena chahiye khichadi hai 
Aur usme ap bhi mix ho jayenge
Tab jada maja ayega 4june ko aur uske baad</t>
  </si>
  <si>
    <t>Right Rahul sir</t>
  </si>
  <si>
    <t>Respect people's votes/voting franchise rights. So ! Just trust the final votes counting day of true winning result. Exit polls predictions will exit your brain/thinking ...</t>
  </si>
  <si>
    <t>Ravish Kumar used to work for ndtv ....Iska matlab ndtv mein Jo exit poll Kiya woh bhi galat hai... So does it mean ... Ndtv was godi media too</t>
  </si>
  <si>
    <t>Ye log lad rahe h ki modi aayega ya congress , inko nahi pata koi bhi aaye katna inka hi h , gareeb 😂😎</t>
  </si>
  <si>
    <t>अरे श्रीमानजी 😅😊चुनाव आयोग का क्या उखाड़ लोगे</t>
  </si>
  <si>
    <t>Sar aapke mehnat rang laegi aur Sarkar india ki aaegi</t>
  </si>
  <si>
    <r>
      <rPr>
        <sz val="11"/>
        <color rgb="FF000000"/>
        <rFont val="Linux Libertine G"/>
      </rPr>
      <t xml:space="preserve">धन्यवाद रवीश </t>
    </r>
    <r>
      <rPr>
        <sz val="11"/>
        <color rgb="FF000000"/>
        <rFont val="Calibri"/>
      </rPr>
      <t xml:space="preserve">! </t>
    </r>
    <r>
      <rPr>
        <sz val="11"/>
        <color rgb="FF000000"/>
        <rFont val="Linux Libertine G"/>
      </rPr>
      <t xml:space="preserve">आपने इतने अंधेरे में भी आशा जगाए रखा है </t>
    </r>
    <r>
      <rPr>
        <sz val="11"/>
        <color rgb="FF000000"/>
        <rFont val="Calibri"/>
      </rPr>
      <t xml:space="preserve">( </t>
    </r>
    <r>
      <rPr>
        <sz val="11"/>
        <color rgb="FF000000"/>
        <rFont val="Linux Libertine G"/>
      </rPr>
      <t>और आपके जैसे कुछ सजक लोगों का</t>
    </r>
    <r>
      <rPr>
        <sz val="11"/>
        <color rgb="FF000000"/>
        <rFont val="Calibri"/>
      </rPr>
      <t xml:space="preserve">). </t>
    </r>
    <r>
      <rPr>
        <sz val="11"/>
        <color rgb="FF000000"/>
        <rFont val="Linux Libertine G"/>
      </rPr>
      <t xml:space="preserve">बड़ा </t>
    </r>
    <r>
      <rPr>
        <sz val="11"/>
        <color rgb="FF000000"/>
        <rFont val="Calibri"/>
      </rPr>
      <t xml:space="preserve">refreshing </t>
    </r>
    <r>
      <rPr>
        <sz val="11"/>
        <color rgb="FF000000"/>
        <rFont val="Linux Libertine G"/>
      </rPr>
      <t xml:space="preserve">लगा </t>
    </r>
    <r>
      <rPr>
        <sz val="11"/>
        <color rgb="FF000000"/>
        <rFont val="Calibri"/>
      </rPr>
      <t xml:space="preserve">conflict of interest </t>
    </r>
    <r>
      <rPr>
        <sz val="11"/>
        <color rgb="FF000000"/>
        <rFont val="Linux Libertine G"/>
      </rPr>
      <t xml:space="preserve">की बात आपको करते हुए </t>
    </r>
    <r>
      <rPr>
        <sz val="11"/>
        <color rgb="FF000000"/>
        <rFont val="Calibri"/>
      </rPr>
      <t xml:space="preserve">! </t>
    </r>
    <r>
      <rPr>
        <sz val="11"/>
        <color rgb="FF000000"/>
        <rFont val="Linux Libertine G"/>
      </rPr>
      <t xml:space="preserve">हालांकि मार्केट </t>
    </r>
    <r>
      <rPr>
        <sz val="11"/>
        <color rgb="FF000000"/>
        <rFont val="Calibri"/>
      </rPr>
      <t xml:space="preserve">survey agencies ka coi </t>
    </r>
    <r>
      <rPr>
        <sz val="11"/>
        <color rgb="FF000000"/>
        <rFont val="Linux Libertine G"/>
      </rPr>
      <t xml:space="preserve">हमेशा रहता है पर इंडियन ऑर्गनाइजेशंस में इतना </t>
    </r>
    <r>
      <rPr>
        <sz val="11"/>
        <color rgb="FF000000"/>
        <rFont val="Calibri"/>
      </rPr>
      <t xml:space="preserve">rot aa Gaya </t>
    </r>
    <r>
      <rPr>
        <sz val="11"/>
        <color rgb="FF000000"/>
        <rFont val="Linux Libertine G"/>
      </rPr>
      <t xml:space="preserve">है कि लगता है वो </t>
    </r>
    <r>
      <rPr>
        <sz val="11"/>
        <color rgb="FF000000"/>
        <rFont val="Calibri"/>
      </rPr>
      <t xml:space="preserve">fark </t>
    </r>
    <r>
      <rPr>
        <sz val="11"/>
        <color rgb="FF000000"/>
        <rFont val="Linux Libertine G"/>
      </rPr>
      <t xml:space="preserve">ही नहीं बचा। </t>
    </r>
    <r>
      <rPr>
        <sz val="11"/>
        <color rgb="FF000000"/>
        <rFont val="Calibri"/>
      </rPr>
      <t xml:space="preserve">Hope it gets better! 
</t>
    </r>
    <r>
      <rPr>
        <sz val="11"/>
        <color rgb="FF000000"/>
        <rFont val="Linux Libertine G"/>
      </rPr>
      <t>अलख जगा कर रखें।</t>
    </r>
  </si>
  <si>
    <t>4 ko rubbish kumar ka reaction dekhte hain</t>
  </si>
  <si>
    <r>
      <rPr>
        <sz val="11"/>
        <color rgb="FF000000"/>
        <rFont val="Linux Libertine G"/>
      </rPr>
      <t>तो क्या देशके सबसे बड़े ईमानदार पत्रकार भी यह बात से सहमत है के इंडिया गठबंधन हार रहा है अगर ऐसा होता है तो फिर हमें किसी औऱ से सुनने का सवाल ही नहीं उठता ज़ब आप खुद कहते हो</t>
    </r>
    <r>
      <rPr>
        <sz val="11"/>
        <color rgb="FF000000"/>
        <rFont val="Calibri"/>
      </rPr>
      <t>,</t>
    </r>
  </si>
  <si>
    <t>Awaj nhi hai</t>
  </si>
  <si>
    <t>Moye moye😂😂😂😂😂😂😂😂😂😂😂😂😂😂😂😂😂😂😂😂😂😂😂😂😂😂</t>
  </si>
  <si>
    <t>2014 me kya hua thaa</t>
  </si>
  <si>
    <t>India jitegaa ❤</t>
  </si>
  <si>
    <r>
      <rPr>
        <sz val="11"/>
        <color rgb="FF000000"/>
        <rFont val="Linux Libertine G"/>
      </rPr>
      <t xml:space="preserve">चुनाव आयोग ने पहले तीन चरणों में पड़े वोटों के बारे मे </t>
    </r>
    <r>
      <rPr>
        <sz val="11"/>
        <color rgb="FF000000"/>
        <rFont val="Calibri"/>
      </rPr>
      <t xml:space="preserve">11 </t>
    </r>
    <r>
      <rPr>
        <sz val="11"/>
        <color rgb="FF000000"/>
        <rFont val="Linux Libertine G"/>
      </rPr>
      <t xml:space="preserve">दिन बाद देश को बताया और तब पता चला कि </t>
    </r>
    <r>
      <rPr>
        <sz val="11"/>
        <color rgb="FF000000"/>
        <rFont val="Calibri"/>
      </rPr>
      <t xml:space="preserve">final voto </t>
    </r>
    <r>
      <rPr>
        <sz val="11"/>
        <color rgb="FF000000"/>
        <rFont val="Linux Libertine G"/>
      </rPr>
      <t xml:space="preserve">की संख्या चुनाव के उपरांत प्राप्त वोटों से </t>
    </r>
    <r>
      <rPr>
        <sz val="11"/>
        <color rgb="FF000000"/>
        <rFont val="Calibri"/>
      </rPr>
      <t xml:space="preserve">1 </t>
    </r>
    <r>
      <rPr>
        <sz val="11"/>
        <color rgb="FF000000"/>
        <rFont val="Linux Libertine G"/>
      </rPr>
      <t xml:space="preserve">करोड़ से ज्यादा का इजाफा हुआ </t>
    </r>
    <r>
      <rPr>
        <sz val="11"/>
        <color rgb="FF000000"/>
        <rFont val="Calibri"/>
      </rPr>
      <t>...</t>
    </r>
    <r>
      <rPr>
        <sz val="11"/>
        <color rgb="FF000000"/>
        <rFont val="Linux Libertine G"/>
      </rPr>
      <t>इन वोटों का किसको फायदा हुआ</t>
    </r>
    <r>
      <rPr>
        <sz val="11"/>
        <color rgb="FF000000"/>
        <rFont val="Calibri"/>
      </rPr>
      <t>!!!!</t>
    </r>
  </si>
  <si>
    <r>
      <rPr>
        <sz val="11"/>
        <color rgb="FF000000"/>
        <rFont val="Linux Libertine G"/>
      </rPr>
      <t xml:space="preserve">दस साल पैसा खाया है सब अचानक कैसे ख़िलाफ़ जासकता है </t>
    </r>
    <r>
      <rPr>
        <sz val="11"/>
        <color rgb="FF000000"/>
        <rFont val="Calibri"/>
      </rPr>
      <t>?</t>
    </r>
  </si>
  <si>
    <t>Abhi se bhaukhala gya h Bhai ye to</t>
  </si>
  <si>
    <t>4 June ko dekhna fir de modi aayega 😂</t>
  </si>
  <si>
    <t>Media ka bahishkaar karo
Dekho mat</t>
  </si>
  <si>
    <t>Dhukan band honewali hai 🤣</t>
  </si>
  <si>
    <t>❤❤❤❤❤❤❤❤❤</t>
  </si>
  <si>
    <t>It is totally depend on  election commission chief .....imandar......hai..ya nahi.......</t>
  </si>
  <si>
    <t>Only Modi ji ❤❤❤❤</t>
  </si>
  <si>
    <t>ECI  nii EC of BJP hona chahiye</t>
  </si>
  <si>
    <t>😂 0:31</t>
  </si>
  <si>
    <t>jai shree ram</t>
  </si>
  <si>
    <t>Aap.opposition ke godi media ho</t>
  </si>
  <si>
    <t>EVM se jasa DM pe dhyan do kiu ki jitane ka farman agaya hy unko</t>
  </si>
  <si>
    <t>Yuva neta😂</t>
  </si>
  <si>
    <t>🤣🤣🤣 aayegi bjp hi</t>
  </si>
  <si>
    <t>Rubbish kumar jara bahar nikla karo gaon gaon mein BJP rss ka jo ground worker base hei and welfare schemes bhi dekh lo. Or in vipaksh walon k workers K haal ye hain K election K din boths par ek bhi na dikhe. Maan lo bhai apni galtiyan media or modi ko dosh baad mein dena pehle khud ka ghar sudhar lo</t>
  </si>
  <si>
    <t>EVM ko bhi hack kara jata hai...toh isme koi sandeh nahi hai ki yeh exit polls sahi hi honge... 😂</t>
  </si>
  <si>
    <t>Agar wo sab godi media ha toh aap bhi patrakarita nhi chattu karita krte ha...seedhe bhasa me aap Rahul Gandhi media ha</t>
  </si>
  <si>
    <t>पप्पू मीडिया</t>
  </si>
  <si>
    <t>हम आपका अनुमान का इंतजार कर रहे हैं।</t>
  </si>
  <si>
    <t>Ravish ji</t>
  </si>
  <si>
    <t>Abhi evm pregnant hain, normal delivery hogi to INDIA jitegi aur opretion Krna pada to  NDA jitegi 😅</t>
  </si>
  <si>
    <t>Apka exit poll kya hai sir?????</t>
  </si>
  <si>
    <t>Kon hai ye log... 🧐🧐🧐.. Kaha se aate hai.. 🤣🤣🤣..</t>
  </si>
  <si>
    <r>
      <rPr>
        <sz val="11"/>
        <color rgb="FF000000"/>
        <rFont val="Linux Libertine G"/>
      </rPr>
      <t xml:space="preserve">रवीश कुमार आप कभी पत्रकार थे भी ऐसे लगता है आपको धक्के मारकर नौकरी से भगाया गया है। क्या बोलते हो </t>
    </r>
    <r>
      <rPr>
        <sz val="11"/>
        <color rgb="FF000000"/>
        <rFont val="Calibri"/>
      </rPr>
      <t xml:space="preserve">? </t>
    </r>
    <r>
      <rPr>
        <sz val="11"/>
        <color rgb="FF000000"/>
        <rFont val="Linux Libertine G"/>
      </rPr>
      <t xml:space="preserve">कहा से </t>
    </r>
    <r>
      <rPr>
        <sz val="11"/>
        <color rgb="FF000000"/>
        <rFont val="Calibri"/>
      </rPr>
      <t xml:space="preserve">analysis </t>
    </r>
    <r>
      <rPr>
        <sz val="11"/>
        <color rgb="FF000000"/>
        <rFont val="Linux Libertine G"/>
      </rPr>
      <t>करते हो। आपको सुनता था अब ऐसे लग रहा आप जैसे पागल को सुनकर वक्त की बर्बादी की मैने</t>
    </r>
  </si>
  <si>
    <t>Abaki baar 400  paar 😂</t>
  </si>
  <si>
    <t>, 🙏</t>
  </si>
  <si>
    <t>Kuch bhi bolna h kbhi tumhe bharat se bahar ki cheezo se itni problem h kbhi Howard ka example utha kr le aaye kya kroge pardarshirta ka kya kr diya aapne desh k liye</t>
  </si>
  <si>
    <t>देश को बचाना होगा राहुल गांधी को जीतान होगा राहुल गांधी जिनदाबाद ❤🇮🇳🇮🇳🇮🇳🇮🇳🇮🇳</t>
  </si>
  <si>
    <t>Ravish ji agar bjp phir sa aaie to desh Gaya koi bhi government central sa baney parva nahi magar bjp aaie to mera desh phir sa angrezo sa bhi zyada bora hoga aur muslim to baadma target hoga pehla hamarey hindu Jo low cast waley hogey wo phir Christian then muslims porey target hogey</t>
  </si>
  <si>
    <t>N Modi Dictator Poll Fake Gumrah Karnewala Manghadant Exit Poll</t>
  </si>
  <si>
    <t>Abe dogle I miss you lot🎉</t>
  </si>
  <si>
    <t>Bklovdday ad band kar</t>
  </si>
  <si>
    <t>अब की बार काँग्रेस सरकार</t>
  </si>
  <si>
    <r>
      <rPr>
        <sz val="11"/>
        <color rgb="FF000000"/>
        <rFont val="Linux Libertine G"/>
      </rPr>
      <t xml:space="preserve">अपने फॉलोअर को अपनी बातो से </t>
    </r>
    <r>
      <rPr>
        <sz val="11"/>
        <color rgb="FF000000"/>
        <rFont val="Calibri"/>
      </rPr>
      <t xml:space="preserve">4 </t>
    </r>
    <r>
      <rPr>
        <sz val="11"/>
        <color rgb="FF000000"/>
        <rFont val="Linux Libertine G"/>
      </rPr>
      <t>जून तक गुदगुदाओ 😂😂😂</t>
    </r>
  </si>
  <si>
    <t>Manipur?</t>
  </si>
  <si>
    <t>Exit Poll may be true.</t>
  </si>
  <si>
    <t>295 india Rahul ji pm only Yes Yes yes yes yes yes yes yes yes yes yes yes yes yes yes yes yes yes yes yes yes yes yes yes yes yes yes yes yes yes yes yes yes yes yes yes</t>
  </si>
  <si>
    <r>
      <rPr>
        <sz val="11"/>
        <color rgb="FF000000"/>
        <rFont val="Linux Libertine G"/>
      </rPr>
      <t xml:space="preserve">आप को पता 😮नाही  </t>
    </r>
    <r>
      <rPr>
        <sz val="11"/>
        <color rgb="FF000000"/>
        <rFont val="Calibri"/>
      </rPr>
      <t xml:space="preserve">ki yeh sare aap ke </t>
    </r>
    <r>
      <rPr>
        <sz val="11"/>
        <color rgb="FF000000"/>
        <rFont val="Linux Libertine G"/>
      </rPr>
      <t xml:space="preserve">द्वारा </t>
    </r>
    <r>
      <rPr>
        <sz val="11"/>
        <color rgb="FF000000"/>
        <rFont val="Calibri"/>
      </rPr>
      <t xml:space="preserve">godi  </t>
    </r>
    <r>
      <rPr>
        <sz val="11"/>
        <color rgb="FF000000"/>
        <rFont val="Linux Libertine G"/>
      </rPr>
      <t xml:space="preserve">मीडिया </t>
    </r>
    <r>
      <rPr>
        <sz val="11"/>
        <color rgb="FF000000"/>
        <rFont val="Calibri"/>
      </rPr>
      <t xml:space="preserve">Hain </t>
    </r>
    <r>
      <rPr>
        <sz val="11"/>
        <color rgb="FF000000"/>
        <rFont val="Linux Libertine G"/>
      </rPr>
      <t xml:space="preserve">जो। अपनी चरण वंदना </t>
    </r>
    <r>
      <rPr>
        <sz val="11"/>
        <color rgb="FF000000"/>
        <rFont val="Calibri"/>
      </rPr>
      <t xml:space="preserve">kar </t>
    </r>
    <r>
      <rPr>
        <sz val="11"/>
        <color rgb="FF000000"/>
        <rFont val="Linux Libertine G"/>
      </rPr>
      <t xml:space="preserve">रही </t>
    </r>
    <r>
      <rPr>
        <sz val="11"/>
        <color rgb="FF000000"/>
        <rFont val="Calibri"/>
      </rPr>
      <t>hai</t>
    </r>
  </si>
  <si>
    <r>
      <rPr>
        <sz val="11"/>
        <color rgb="FF000000"/>
        <rFont val="Linux Libertine G"/>
      </rPr>
      <t xml:space="preserve">गंदी गोदी मीडिया ने </t>
    </r>
    <r>
      <rPr>
        <sz val="11"/>
        <color rgb="FF000000"/>
        <rFont val="Calibri"/>
      </rPr>
      <t xml:space="preserve">420 </t>
    </r>
    <r>
      <rPr>
        <sz val="11"/>
        <color rgb="FF000000"/>
        <rFont val="Linux Libertine G"/>
      </rPr>
      <t xml:space="preserve">सी हरकत कर </t>
    </r>
    <r>
      <rPr>
        <sz val="11"/>
        <color rgb="FF000000"/>
        <rFont val="Calibri"/>
      </rPr>
      <t xml:space="preserve">, </t>
    </r>
    <r>
      <rPr>
        <sz val="11"/>
        <color rgb="FF000000"/>
        <rFont val="Linux Libertine G"/>
      </rPr>
      <t xml:space="preserve">फ़रज़ी एकज़िट पोल निकाली है जिसमें जुमलेबाज़ पार्टी को अबकी बार </t>
    </r>
    <r>
      <rPr>
        <sz val="11"/>
        <color rgb="FF000000"/>
        <rFont val="Calibri"/>
      </rPr>
      <t xml:space="preserve">415 </t>
    </r>
    <r>
      <rPr>
        <sz val="11"/>
        <color rgb="FF000000"/>
        <rFont val="Linux Libertine G"/>
      </rPr>
      <t>सीटें बताई गई है</t>
    </r>
    <r>
      <rPr>
        <sz val="11"/>
        <color rgb="FF000000"/>
        <rFont val="Calibri"/>
      </rPr>
      <t>.</t>
    </r>
  </si>
  <si>
    <t>Bahia ape to 😢😢😢😢 lage</t>
  </si>
  <si>
    <t>Inlg alg he duniya me je rhe h 😂 koi nhi acha h aise kuch to km krna pdega na ..</t>
  </si>
  <si>
    <t>Tereme takat hai to gandhi media poll bana</t>
  </si>
  <si>
    <t>4 june ko dekhte h dalle😂😂😂</t>
  </si>
  <si>
    <t>Ravishkumar moye moye 🤣🤣🤣🤣🤣🤣🤣🤣</t>
  </si>
  <si>
    <t>Evm hack ka rona abhi se shuru abhi 4 june baki hai</t>
  </si>
  <si>
    <t>सुवर की पैदाई कभी तो सच बोल दिया कर</t>
  </si>
  <si>
    <t>गोदी मीडिया लोक तन्त्र का हत्यारा है 
कितने लोग सहमत है 
👍</t>
  </si>
  <si>
    <t>Congress ✋🎉🎉</t>
  </si>
  <si>
    <t>4 june ko evm ka rona royega ye jahil patrkar</t>
  </si>
  <si>
    <t>Tote roho chamcho maja aarahahe khabis kumar😂😂😂</t>
  </si>
  <si>
    <t>Lada Bharat Jeetega India</t>
  </si>
  <si>
    <t>Ye jo keju chacha bolte hain usse pehle sochte bhi hain. Swati maliwal ghar mein pitwa di dilli sharab mein duba di free pani bol K dilli bond bond pani ko tarsa di or BC kara lo bas isse.</t>
  </si>
  <si>
    <t>Inshallah 🇮🇳 india jeeteyga ❤❤❤❤❤❤❤❤ rahul apna ❤</t>
  </si>
  <si>
    <t>रविश सर बस कीजिये आपको लडते देख इस गोदी मिडिया से हम थक गए गोदी मिडिया नही आप सब अनियाय से लड रहे हैं आज का एक्जिट पोल से लगने लगा है पुरा देश उनकी भवनाऊ मै सो गया आप भी सोने दीजिये सर 
अंधभक्ति मैं सोई इस देश की जनता को मत जगाये</t>
  </si>
  <si>
    <t>Ravish Kumar sar Ko desh ka sabse Manali jaane ka sarkar Ka darja Diya jaaye aur banaya jaaye patrakaar sare patrakaaron Ka ustad 2024 mein loktantrik media ka sabse bada patrakaar ravish Kumar❤ Mera kahana hai ki ravish Kumar sar Ko sabse bada patrakaar Ka darja Diya Gaya usmein sabse bada news</t>
  </si>
  <si>
    <t>Exit polls  r preparing public  so that they will not b surprised with high figures for bjp by EVM s tmpering</t>
  </si>
  <si>
    <t>Sir aapka maximum video government k khilaf hai isse ye pata chalta h aap v independent kaam nhi karte h jaise aapke according dusre media Modi k liye kaam kar rhi h same way aap v kisi k liye kaam kar rhe h</t>
  </si>
  <si>
    <t>Bahia ape to begrojgar  gaya 5 Yr ke liye</t>
  </si>
  <si>
    <r>
      <rPr>
        <sz val="11"/>
        <color rgb="FF000000"/>
        <rFont val="Linux Libertine G"/>
      </rPr>
      <t>अरे</t>
    </r>
    <r>
      <rPr>
        <sz val="11"/>
        <color rgb="FF000000"/>
        <rFont val="Calibri"/>
      </rPr>
      <t xml:space="preserve">... Chy.. </t>
    </r>
    <r>
      <rPr>
        <sz val="11"/>
        <color rgb="FF000000"/>
        <rFont val="Linux Libertine G"/>
      </rPr>
      <t xml:space="preserve">क्या होगा </t>
    </r>
    <r>
      <rPr>
        <sz val="11"/>
        <color rgb="FF000000"/>
        <rFont val="Calibri"/>
      </rPr>
      <t>usase 😅</t>
    </r>
  </si>
  <si>
    <t>Stok market, me khalbali rokne ke liye ye exist poll 350 par akda tha</t>
  </si>
  <si>
    <r>
      <rPr>
        <sz val="11"/>
        <color rgb="FF000000"/>
        <rFont val="Linux Libertine G"/>
      </rPr>
      <t xml:space="preserve">पोल फर्जी हैं सही हैं लेकिन पोल जैसे निकाल आते हैं वैसेही </t>
    </r>
    <r>
      <rPr>
        <sz val="11"/>
        <color rgb="FF000000"/>
        <rFont val="Calibri"/>
      </rPr>
      <t xml:space="preserve">evm </t>
    </r>
    <r>
      <rPr>
        <sz val="11"/>
        <color rgb="FF000000"/>
        <rFont val="Linux Libertine G"/>
      </rPr>
      <t>में बदलावं किये जाते हैं</t>
    </r>
  </si>
  <si>
    <r>
      <rPr>
        <sz val="11"/>
        <color rgb="FF000000"/>
        <rFont val="Linux Libertine G"/>
      </rPr>
      <t xml:space="preserve">रविश  कुमार  आपके  जीवन  मे  खुशी  नही  लिखा  अब  </t>
    </r>
    <r>
      <rPr>
        <sz val="11"/>
        <color rgb="FF000000"/>
        <rFont val="Calibri"/>
      </rPr>
      <t xml:space="preserve">,  </t>
    </r>
    <r>
      <rPr>
        <sz val="11"/>
        <color rgb="FF000000"/>
        <rFont val="Linux Libertine G"/>
      </rPr>
      <t xml:space="preserve">ऐसे  ही  रंडिरोना  रोते रहो  अगले  </t>
    </r>
    <r>
      <rPr>
        <sz val="11"/>
        <color rgb="FF000000"/>
        <rFont val="Calibri"/>
      </rPr>
      <t xml:space="preserve">, 5  </t>
    </r>
    <r>
      <rPr>
        <sz val="11"/>
        <color rgb="FF000000"/>
        <rFont val="Linux Libertine G"/>
      </rPr>
      <t xml:space="preserve">साल  तक  </t>
    </r>
    <r>
      <rPr>
        <sz val="11"/>
        <color rgb="FF000000"/>
        <rFont val="Calibri"/>
      </rPr>
      <t xml:space="preserve">,  </t>
    </r>
    <r>
      <rPr>
        <sz val="11"/>
        <color rgb="FF000000"/>
        <rFont val="Linux Libertine G"/>
      </rPr>
      <t>उसके  बाद  तो  योगी  आ  रहा  है  🤣😂😅</t>
    </r>
  </si>
  <si>
    <t>Bilkul frji he</t>
  </si>
  <si>
    <r>
      <rPr>
        <sz val="11"/>
        <color rgb="FF000000"/>
        <rFont val="Linux Libertine G"/>
      </rPr>
      <t>राहुल गांधी की अकल वैसे भी गोबर बन गई हैं। अग्निवीर योजना क्या है पप्पू का पता भी है</t>
    </r>
    <r>
      <rPr>
        <sz val="11"/>
        <color rgb="FF000000"/>
        <rFont val="Calibri"/>
      </rPr>
      <t xml:space="preserve">? </t>
    </r>
    <r>
      <rPr>
        <sz val="11"/>
        <color rgb="FF000000"/>
        <rFont val="Linux Libertine G"/>
      </rPr>
      <t xml:space="preserve">अग्निवीर कौशल प्रशिक्षण एवं इंटर्नशिप तरह की योजना है । नौकरी नही
आप भी बेवकूफी जैसें बातें करते हो </t>
    </r>
    <r>
      <rPr>
        <sz val="11"/>
        <color rgb="FF000000"/>
        <rFont val="Calibri"/>
      </rPr>
      <t xml:space="preserve">.. </t>
    </r>
    <r>
      <rPr>
        <sz val="11"/>
        <color rgb="FF000000"/>
        <rFont val="Linux Libertine G"/>
      </rPr>
      <t>शायद आपकी बुद्धि भी गोबर बन चुकी हैं</t>
    </r>
  </si>
  <si>
    <t>Jesa ko tesa</t>
  </si>
  <si>
    <t>Sachcha hindu modi ko Jane nahi degey pappu ko aane nahi degey😂😂</t>
  </si>
  <si>
    <t>4 June ka aapke video ka intezaar rhega 😅</t>
  </si>
  <si>
    <t>भारत का प्रधानमंत्री मोदी भारत के लिए  एक कलंक है</t>
  </si>
  <si>
    <r>
      <rPr>
        <sz val="11"/>
        <color rgb="FF000000"/>
        <rFont val="Linux Libertine G"/>
      </rPr>
      <t>इस बार सबका एग्जिट पोल फेल होगा</t>
    </r>
    <r>
      <rPr>
        <sz val="11"/>
        <color rgb="FF000000"/>
        <rFont val="Calibri"/>
      </rPr>
      <t xml:space="preserve">,
</t>
    </r>
    <r>
      <rPr>
        <sz val="11"/>
        <color rgb="FF000000"/>
        <rFont val="Linux Libertine G"/>
      </rPr>
      <t>रवीश कुमार के बाप का एग्जिट पोल सही होगा</t>
    </r>
    <r>
      <rPr>
        <sz val="11"/>
        <color rgb="FF000000"/>
        <rFont val="Calibri"/>
      </rPr>
      <t xml:space="preserve">,😂 </t>
    </r>
    <r>
      <rPr>
        <sz val="11"/>
        <color rgb="FF000000"/>
        <rFont val="Linux Libertine G"/>
      </rPr>
      <t>ठोको लाइक</t>
    </r>
  </si>
  <si>
    <t>Kutto ki tarah bhonk rahe ho.. Maine bjp ko vote nahi diya... But uski hawa chal rahi hai... And tujhe paise nahi mile toh bhonkna shuru karbdiya</t>
  </si>
  <si>
    <t>BJP.RSS. BAJRANG DAL. GODI MEDIA. PM MODI BABA. 😥😅😁🤮😰🤪🥵🤑😝😓😛😜😢🤣😂😥😅😁🤮😰🤪🥵🤑😝😓😛😜😢🤣😂😥😅😁🤮😰🤪🥵🤑😝😓😛😜👈👈👈</t>
  </si>
  <si>
    <t>Chutiy@pa ravish kumar aap ko sova nahi deta 🙏</t>
  </si>
  <si>
    <t>Suji hai</t>
  </si>
  <si>
    <t>What the level of journalism.....solute you sir.......❤❤❤</t>
  </si>
  <si>
    <t>Great report</t>
  </si>
  <si>
    <t>Ravish ji ya log 4 june ko tv par 4 bja tak 200 seet tak Bjp ko age dikhyenga, baher se jab ye khaber apojisen ke ajant ko pta chlaga tab ajant dar jayga police afsar bhi ini ka sath daga</t>
  </si>
  <si>
    <t>बीजेपी हटाओ देश बचाओ जुमला झूठ पार्टी बीजेपी</t>
  </si>
  <si>
    <t>Congress Jeet rahi hai</t>
  </si>
  <si>
    <t>Democracy is no more existing in our country.....</t>
  </si>
  <si>
    <t>Gatar chhap dhakkan kholo aur chhup jao under😂😂😂😂</t>
  </si>
  <si>
    <t>Exit pòll band hone chaĥèÿe</t>
  </si>
  <si>
    <t>Khatam bye bye good night 😴</t>
  </si>
  <si>
    <t>Bichare chamche pagal ho chuke hain....😂😅😅</t>
  </si>
  <si>
    <t>Abki baar congress sarkar</t>
  </si>
  <si>
    <t>सर जी भारत का वर्तमान प्रधानमंत्री भेड़े चराने का लायक है।</t>
  </si>
  <si>
    <r>
      <rPr>
        <sz val="11"/>
        <color rgb="FF000000"/>
        <rFont val="Calibri"/>
      </rPr>
      <t xml:space="preserve">2019 </t>
    </r>
    <r>
      <rPr>
        <sz val="11"/>
        <color rgb="FF000000"/>
        <rFont val="Linux Libertine G"/>
      </rPr>
      <t>विधानसभा महाराष्ट्र पॅटर्न</t>
    </r>
    <r>
      <rPr>
        <sz val="11"/>
        <color rgb="FF000000"/>
        <rFont val="Calibri"/>
      </rPr>
      <t>...!!!</t>
    </r>
  </si>
  <si>
    <t>Thank you Sir for your informative analysis ❤❤❤</t>
  </si>
  <si>
    <t>🖐️🖐️🖐️</t>
  </si>
  <si>
    <t>We support you ❤</t>
  </si>
  <si>
    <t>India alliance win</t>
  </si>
  <si>
    <t>Exit Poll nahi yeh P. M. O. ki pol khole hai. 
Do you get my Point!!</t>
  </si>
  <si>
    <t>Ravish sir 4 june ko me aapko corldrink pilaunga itna to kar he sakta hun😂😂😂😂
Do teen corldrink expire horhi hai meri dukan mein😢😢😢</t>
  </si>
  <si>
    <t>Ravish Ji . Kuchh to gadbad hei...</t>
  </si>
  <si>
    <t>4 JUNE TAK EVM KI SURAKSHA BAHUTH ZARORI HAI EVM KI SURAKSHA DESH KI SURAKSHA HAI JAI HIND</t>
  </si>
  <si>
    <t>What a joke… how can you question that why all the exit polls are similar?? This is defeated mindset</t>
  </si>
  <si>
    <t>Kuchh Gadbadi hei Daya...</t>
  </si>
  <si>
    <t>Fuck</t>
  </si>
  <si>
    <t>CEC ne apni credibility zero kar liya hai.... Desh ki janta ko hi inper shak hai 💯</t>
  </si>
  <si>
    <t>If BJP win means India democracy finish</t>
  </si>
  <si>
    <t>The loosers will still try to show themselves winners with guilt ...</t>
  </si>
  <si>
    <r>
      <rPr>
        <sz val="11"/>
        <color rgb="FF000000"/>
        <rFont val="Calibri"/>
      </rPr>
      <t xml:space="preserve">Gadhe ki awaj mast </t>
    </r>
    <r>
      <rPr>
        <sz val="11"/>
        <color rgb="FF000000"/>
        <rFont val="Linux Libertine G"/>
      </rPr>
      <t xml:space="preserve">लयबद्ध </t>
    </r>
    <r>
      <rPr>
        <sz val="11"/>
        <color rgb="FF000000"/>
        <rFont val="Calibri"/>
      </rPr>
      <t>cha rahi hai..... Ek congress ka Gadha aur dusra ye Gadha</t>
    </r>
  </si>
  <si>
    <t>सब फर्जी है एग्जिट पोल बीजेपी का</t>
  </si>
  <si>
    <t>इंडिया गठबंधन की जीत के लिए दुआएँ करें।। ❤❤</t>
  </si>
  <si>
    <t>Modi BJP</t>
  </si>
  <si>
    <t>Mera bhi vote kata Gaya</t>
  </si>
  <si>
    <t>BJP hatao desh bachao</t>
  </si>
  <si>
    <r>
      <rPr>
        <sz val="11"/>
        <color rgb="FF000000"/>
        <rFont val="Calibri"/>
      </rPr>
      <t xml:space="preserve">Exit poll jaise prepoll  bhi hone </t>
    </r>
    <r>
      <rPr>
        <sz val="11"/>
        <color rgb="FF000000"/>
        <rFont val="Linux Libertine G"/>
      </rPr>
      <t>चाहिये</t>
    </r>
  </si>
  <si>
    <t>Only Congress</t>
  </si>
  <si>
    <t>Rahul Gandhi jindabad Akhilesh Yadav jindabad ❤️❤️</t>
  </si>
  <si>
    <t>Good 👍 👍</t>
  </si>
  <si>
    <t>Aap log exit par hi raheiea</t>
  </si>
  <si>
    <t>Ap apna kam kre aayega to modi hi 😅😅😅 jai hind 🙌🙏</t>
  </si>
  <si>
    <t>Samek km. Piya kr oikr kuchh bhi bol rah  yh nasedi,</t>
  </si>
  <si>
    <t>Ye bar Kongress</t>
  </si>
  <si>
    <t>Ye sab godi he to app chamche😅😅😅😅</t>
  </si>
  <si>
    <t>Bjp tabhi aa sakti hai, jab EVM ghotala hua ho ..., naale ki gas se chai aur yuvaon ko pakode talane wale kya desh sambhalenge .. Desh sankat me hain....</t>
  </si>
  <si>
    <r>
      <rPr>
        <sz val="11"/>
        <color rgb="FF000000"/>
        <rFont val="Calibri"/>
      </rPr>
      <t xml:space="preserve">Exit poll </t>
    </r>
    <r>
      <rPr>
        <sz val="11"/>
        <color rgb="FF000000"/>
        <rFont val="Linux Libertine G"/>
      </rPr>
      <t xml:space="preserve">तभी सही साबित होगा जब </t>
    </r>
    <r>
      <rPr>
        <sz val="11"/>
        <color rgb="FF000000"/>
        <rFont val="Calibri"/>
      </rPr>
      <t xml:space="preserve">EVM </t>
    </r>
    <r>
      <rPr>
        <sz val="11"/>
        <color rgb="FF000000"/>
        <rFont val="Linux Libertine G"/>
      </rPr>
      <t>का साथ मिलेगा</t>
    </r>
    <r>
      <rPr>
        <sz val="11"/>
        <color rgb="FF000000"/>
        <rFont val="Calibri"/>
      </rPr>
      <t>...</t>
    </r>
    <r>
      <rPr>
        <sz val="11"/>
        <color rgb="FF000000"/>
        <rFont val="Linux Libertine G"/>
      </rPr>
      <t>मेरा अपना विचार हैं इसको गंभीरता से लेना चाहिए</t>
    </r>
    <r>
      <rPr>
        <sz val="11"/>
        <color rgb="FF000000"/>
        <rFont val="Calibri"/>
      </rPr>
      <t>...</t>
    </r>
    <r>
      <rPr>
        <sz val="11"/>
        <color rgb="FF000000"/>
        <rFont val="Linux Libertine G"/>
      </rPr>
      <t xml:space="preserve">जब देश की उच्चतम न्यायालय के सामने </t>
    </r>
    <r>
      <rPr>
        <sz val="11"/>
        <color rgb="FF000000"/>
        <rFont val="Calibri"/>
      </rPr>
      <t xml:space="preserve">EVM </t>
    </r>
    <r>
      <rPr>
        <sz val="11"/>
        <color rgb="FF000000"/>
        <rFont val="Linux Libertine G"/>
      </rPr>
      <t xml:space="preserve">के स्थान पर </t>
    </r>
    <r>
      <rPr>
        <sz val="11"/>
        <color rgb="FF000000"/>
        <rFont val="Calibri"/>
      </rPr>
      <t xml:space="preserve">paper ballot </t>
    </r>
    <r>
      <rPr>
        <sz val="11"/>
        <color rgb="FF000000"/>
        <rFont val="Linux Libertine G"/>
      </rPr>
      <t xml:space="preserve">से </t>
    </r>
    <r>
      <rPr>
        <sz val="11"/>
        <color rgb="FF000000"/>
        <rFont val="Calibri"/>
      </rPr>
      <t xml:space="preserve">polling </t>
    </r>
    <r>
      <rPr>
        <sz val="11"/>
        <color rgb="FF000000"/>
        <rFont val="Linux Libertine G"/>
      </rPr>
      <t xml:space="preserve">कराने के लिए केस आया तब कोर्ट से प्रार्थना की गई कि </t>
    </r>
    <r>
      <rPr>
        <sz val="11"/>
        <color rgb="FF000000"/>
        <rFont val="Calibri"/>
      </rPr>
      <t xml:space="preserve">100 percent slip </t>
    </r>
    <r>
      <rPr>
        <sz val="11"/>
        <color rgb="FF000000"/>
        <rFont val="Linux Libertine G"/>
      </rPr>
      <t xml:space="preserve">की </t>
    </r>
    <r>
      <rPr>
        <sz val="11"/>
        <color rgb="FF000000"/>
        <rFont val="Calibri"/>
      </rPr>
      <t xml:space="preserve">counting </t>
    </r>
    <r>
      <rPr>
        <sz val="11"/>
        <color rgb="FF000000"/>
        <rFont val="Linux Libertine G"/>
      </rPr>
      <t xml:space="preserve">हो परंतु </t>
    </r>
    <r>
      <rPr>
        <sz val="11"/>
        <color rgb="FF000000"/>
        <rFont val="Calibri"/>
      </rPr>
      <t xml:space="preserve">court </t>
    </r>
    <r>
      <rPr>
        <sz val="11"/>
        <color rgb="FF000000"/>
        <rFont val="Linux Libertine G"/>
      </rPr>
      <t>नहीं माना</t>
    </r>
    <r>
      <rPr>
        <sz val="11"/>
        <color rgb="FF000000"/>
        <rFont val="Calibri"/>
      </rPr>
      <t>...</t>
    </r>
    <r>
      <rPr>
        <sz val="11"/>
        <color rgb="FF000000"/>
        <rFont val="Linux Libertine G"/>
      </rPr>
      <t xml:space="preserve">इसलिए अभी भी इस बात से इंकार नहीं किया जा सकता हैं कि </t>
    </r>
    <r>
      <rPr>
        <sz val="11"/>
        <color rgb="FF000000"/>
        <rFont val="Calibri"/>
      </rPr>
      <t xml:space="preserve">EVM </t>
    </r>
    <r>
      <rPr>
        <sz val="11"/>
        <color rgb="FF000000"/>
        <rFont val="Linux Libertine G"/>
      </rPr>
      <t xml:space="preserve">के साथ </t>
    </r>
    <r>
      <rPr>
        <sz val="11"/>
        <color rgb="FF000000"/>
        <rFont val="Calibri"/>
      </rPr>
      <t xml:space="preserve">manipulation </t>
    </r>
    <r>
      <rPr>
        <sz val="11"/>
        <color rgb="FF000000"/>
        <rFont val="Linux Libertine G"/>
      </rPr>
      <t>नहीं हो सकता</t>
    </r>
    <r>
      <rPr>
        <sz val="11"/>
        <color rgb="FF000000"/>
        <rFont val="Calibri"/>
      </rPr>
      <t>...</t>
    </r>
    <r>
      <rPr>
        <sz val="11"/>
        <color rgb="FF000000"/>
        <rFont val="Linux Libertine G"/>
      </rPr>
      <t xml:space="preserve">इसलिए </t>
    </r>
    <r>
      <rPr>
        <sz val="11"/>
        <color rgb="FF000000"/>
        <rFont val="Calibri"/>
      </rPr>
      <t xml:space="preserve">opposition parties </t>
    </r>
    <r>
      <rPr>
        <sz val="11"/>
        <color rgb="FF000000"/>
        <rFont val="Linux Libertine G"/>
      </rPr>
      <t xml:space="preserve">के कार्यकर्ताओं को </t>
    </r>
    <r>
      <rPr>
        <sz val="11"/>
        <color rgb="FF000000"/>
        <rFont val="Calibri"/>
      </rPr>
      <t xml:space="preserve">vote counting </t>
    </r>
    <r>
      <rPr>
        <sz val="11"/>
        <color rgb="FF000000"/>
        <rFont val="Linux Libertine G"/>
      </rPr>
      <t xml:space="preserve">के समय बहुत सतर्क रहना होगा और जब तक </t>
    </r>
    <r>
      <rPr>
        <sz val="11"/>
        <color rgb="FF000000"/>
        <rFont val="Calibri"/>
      </rPr>
      <t xml:space="preserve">result </t>
    </r>
    <r>
      <rPr>
        <sz val="11"/>
        <color rgb="FF000000"/>
        <rFont val="Linux Libertine G"/>
      </rPr>
      <t xml:space="preserve">घोषित नहीं हो जाता है </t>
    </r>
    <r>
      <rPr>
        <sz val="11"/>
        <color rgb="FF000000"/>
        <rFont val="Calibri"/>
      </rPr>
      <t xml:space="preserve">counting centre </t>
    </r>
    <r>
      <rPr>
        <sz val="11"/>
        <color rgb="FF000000"/>
        <rFont val="Linux Libertine G"/>
      </rPr>
      <t>को न छोड़े</t>
    </r>
    <r>
      <rPr>
        <sz val="11"/>
        <color rgb="FF000000"/>
        <rFont val="Calibri"/>
      </rPr>
      <t>..</t>
    </r>
  </si>
  <si>
    <t>24 hours rhe gye hai AVM main gadbdi hone Wali hai indian alliance ke leye</t>
  </si>
  <si>
    <r>
      <rPr>
        <sz val="11"/>
        <color rgb="FF000000"/>
        <rFont val="Calibri"/>
      </rPr>
      <t xml:space="preserve">Exit poll </t>
    </r>
    <r>
      <rPr>
        <sz val="11"/>
        <color rgb="FF000000"/>
        <rFont val="Linux Libertine G"/>
      </rPr>
      <t>गलत देने से फायदा क्या है😂😂</t>
    </r>
  </si>
  <si>
    <t>Accurate and exact survey naho tho inpar lagam ya fine lagaya jaye</t>
  </si>
  <si>
    <t>Namaskar main rubbish Kumar.
BJP will win third term.</t>
  </si>
  <si>
    <t>Ravishulla ka rona dhona shuru...</t>
  </si>
  <si>
    <t>Sidhe baat begair vote chori ke  bjp kabhi zindagi mein Jeet nahi sakti</t>
  </si>
  <si>
    <t>Exit poll mein badhat dikhakar counting mein gadbadi karwane ke firaq mein hai CEC Rajiv Kumar</t>
  </si>
  <si>
    <t>waiting 4 . 4 to 400</t>
  </si>
  <si>
    <t>U r waste</t>
  </si>
  <si>
    <t>Rahul Gandhi kee hote hue bjp ko koi nahi haara sakta😅😅😅😅</t>
  </si>
  <si>
    <t>Randave rote raho ayega modi hi</t>
  </si>
  <si>
    <r>
      <rPr>
        <sz val="11"/>
        <color rgb="FF000000"/>
        <rFont val="Calibri"/>
      </rPr>
      <t xml:space="preserve">Ye </t>
    </r>
    <r>
      <rPr>
        <sz val="11"/>
        <color rgb="FF000000"/>
        <rFont val="Linux Libertine G"/>
      </rPr>
      <t>चुनाव आयोग जनता के साथ धोखा कर रहा।जो मोदी जी चाह रहे वही हो रहा है</t>
    </r>
  </si>
  <si>
    <t>Rahul ji zindabad</t>
  </si>
  <si>
    <t>Haan</t>
  </si>
  <si>
    <t>Exit Brain Wash Scheme.</t>
  </si>
  <si>
    <t>Jai bhumihar jai parshuram   jai ravish kumar</t>
  </si>
  <si>
    <r>
      <rPr>
        <sz val="11"/>
        <color rgb="FF000000"/>
        <rFont val="Linux Libertine G"/>
      </rPr>
      <t xml:space="preserve">😂😂अब </t>
    </r>
    <r>
      <rPr>
        <sz val="11"/>
        <color rgb="FF000000"/>
        <rFont val="Calibri"/>
      </rPr>
      <t xml:space="preserve">exit poll </t>
    </r>
    <r>
      <rPr>
        <sz val="11"/>
        <color rgb="FF000000"/>
        <rFont val="Linux Libertine G"/>
      </rPr>
      <t xml:space="preserve">पर रोना शुरु हो गया। </t>
    </r>
    <r>
      <rPr>
        <sz val="11"/>
        <color rgb="FF000000"/>
        <rFont val="Calibri"/>
      </rPr>
      <t xml:space="preserve">4 </t>
    </r>
    <r>
      <rPr>
        <sz val="11"/>
        <color rgb="FF000000"/>
        <rFont val="Linux Libertine G"/>
      </rPr>
      <t>के बाद क्या होगा।</t>
    </r>
  </si>
  <si>
    <t>Kuch bhi 😂
Still dreaming about Khangress 😂😂</t>
  </si>
  <si>
    <t>4 tariq ko ayega to modi hi mark my word all of u</t>
  </si>
  <si>
    <r>
      <rPr>
        <sz val="11"/>
        <color rgb="FF000000"/>
        <rFont val="Calibri"/>
      </rPr>
      <t xml:space="preserve">EVM </t>
    </r>
    <r>
      <rPr>
        <sz val="11"/>
        <color rgb="FF000000"/>
        <rFont val="Linux Libertine G"/>
      </rPr>
      <t>से आज तक बीजेपी जीतती आई है</t>
    </r>
  </si>
  <si>
    <t>Congressi media</t>
  </si>
  <si>
    <t>I love you sir</t>
  </si>
  <si>
    <t>Sabhi dare huwe Hai tab bhi tum Bol rahe ho. Hamesha apni sochanewale janta ko Kya samjhenge.</t>
  </si>
  <si>
    <t>Evm hai sab kuchh mumkin hai</t>
  </si>
  <si>
    <t>bas EVM ka rona mat rona😢</t>
  </si>
  <si>
    <t>Already Planned by Mafias</t>
  </si>
  <si>
    <t>Jai parshuram</t>
  </si>
  <si>
    <t>Evm me gadbadi na hoto aur election commission ki imandari rahitu 💯 Congress win hogi insha allah o b majority se</t>
  </si>
  <si>
    <r>
      <rPr>
        <sz val="11"/>
        <color rgb="FF000000"/>
        <rFont val="Linux Libertine G"/>
      </rPr>
      <t xml:space="preserve">रवीश कुमार आपको राहुल गांधी में सारे गुण दिखाई देते है जो खुद राहुल को भी पता नही ह मेरे गांव आओ और में आपको हकीकत से मिलता हू मेरे गांव में </t>
    </r>
    <r>
      <rPr>
        <sz val="11"/>
        <color rgb="FF000000"/>
        <rFont val="Calibri"/>
      </rPr>
      <t>50%</t>
    </r>
    <r>
      <rPr>
        <sz val="11"/>
        <color rgb="FF000000"/>
        <rFont val="Linux Libertine G"/>
      </rPr>
      <t>बीजेपी और</t>
    </r>
    <r>
      <rPr>
        <sz val="11"/>
        <color rgb="FF000000"/>
        <rFont val="Calibri"/>
      </rPr>
      <t xml:space="preserve">50% </t>
    </r>
    <r>
      <rPr>
        <sz val="11"/>
        <color rgb="FF000000"/>
        <rFont val="Linux Libertine G"/>
      </rPr>
      <t xml:space="preserve">कांग्रेस की विचारधारा के लोग ह पर फर्क बस इतना ह की राहुल गांधी को कोई नेता नही मानता जिसको आप या दो और पत्रकार मानते हो लेकिन </t>
    </r>
    <r>
      <rPr>
        <sz val="11"/>
        <color rgb="FF000000"/>
        <rFont val="Calibri"/>
      </rPr>
      <t xml:space="preserve">Modi </t>
    </r>
    <r>
      <rPr>
        <sz val="11"/>
        <color rgb="FF000000"/>
        <rFont val="Linux Libertine G"/>
      </rPr>
      <t>को सारे बीजेपी वाले नेता मानते ह जो आपको हैरान कर देगा जिस आदमी मैं आपको लीडर नजर आता ह माफ कीजिए हमे वो आदमी नेता के रूप में पसंद नही ह कांग्रेस पार्टी जिंदाबाद</t>
    </r>
  </si>
  <si>
    <t>😅😅😅</t>
  </si>
  <si>
    <t>😂😂😂 tere dard ko dekh kar hassi aa raha hai....arban naksal ka aulad</t>
  </si>
  <si>
    <r>
      <rPr>
        <sz val="11"/>
        <color rgb="FF000000"/>
        <rFont val="Linux Libertine G"/>
      </rPr>
      <t>ये सच है कि ऐग्ज़िट पोल ऐसे दिखाये जायें ताकि इसके मुताबिक़ सीट आयें तो कोई सवाल न उठा सके।
राहुल गांधी ने साफ़ कहा है गोदी मीडिया का ऐग्ज़िटपोल  सरकारी है फ़र्ज़ी है एक बात तो है राहुल गांधी ने नोटबंदी पर बोला फ़ेल तो फ़ेल हुई जीएसटी</t>
    </r>
    <r>
      <rPr>
        <sz val="11"/>
        <color rgb="FF000000"/>
        <rFont val="Calibri"/>
      </rPr>
      <t xml:space="preserve">, </t>
    </r>
    <r>
      <rPr>
        <sz val="11"/>
        <color rgb="FF000000"/>
        <rFont val="Linux Libertine G"/>
      </rPr>
      <t>किसान विरोधी तीन क़ानून वापिस लेंनें पड़ेंगे वापिस लेंने पड़े</t>
    </r>
    <r>
      <rPr>
        <sz val="11"/>
        <color rgb="FF000000"/>
        <rFont val="Calibri"/>
      </rPr>
      <t xml:space="preserve">, </t>
    </r>
    <r>
      <rPr>
        <sz val="11"/>
        <color rgb="FF000000"/>
        <rFont val="Linux Libertine G"/>
      </rPr>
      <t>अस्ल में राहुल गांधी ख़ानदानी लीडर है और पढ़े लिखे भी हैं जय हिंद</t>
    </r>
    <r>
      <rPr>
        <sz val="11"/>
        <color rgb="FF000000"/>
        <rFont val="Calibri"/>
      </rPr>
      <t>.!</t>
    </r>
  </si>
  <si>
    <r>
      <rPr>
        <sz val="11"/>
        <color rgb="FF000000"/>
        <rFont val="Linux Libertine G"/>
      </rPr>
      <t xml:space="preserve">मोदी जी </t>
    </r>
    <r>
      <rPr>
        <sz val="11"/>
        <color rgb="FF000000"/>
        <rFont val="Calibri"/>
      </rPr>
      <t xml:space="preserve">400 </t>
    </r>
    <r>
      <rPr>
        <sz val="11"/>
        <color rgb="FF000000"/>
        <rFont val="Linux Libertine G"/>
      </rPr>
      <t>तो पार कुछ भी बोल तू दोगला पत्रकार</t>
    </r>
  </si>
  <si>
    <t>Jai prashuram</t>
  </si>
  <si>
    <t>India win 2024 Jay Akhilesh Yadav</t>
  </si>
  <si>
    <t>Ravish bhumihar jindabaad</t>
  </si>
  <si>
    <t>Modi pol he... polampol he</t>
  </si>
  <si>
    <t>Magar mujhe aisha lag raha hai ki jab bjp 240 kai aas paas ka seat laaigi ti didi bjp kai sath jasakti hai yani mamta banarji</t>
  </si>
  <si>
    <t>We as citizens of India need to accept the truth even if it's bitter for you!</t>
  </si>
  <si>
    <t>India jitega 327</t>
  </si>
  <si>
    <t>CEC Rajiv Kumar ke upar Vipaksh ko khaas nigrani rakhni chahiye taki woh votes mein kuch gadbad na kar sakey</t>
  </si>
  <si>
    <r>
      <rPr>
        <sz val="11"/>
        <color rgb="FF000000"/>
        <rFont val="Linux Libertine G"/>
      </rPr>
      <t xml:space="preserve">इस दल्ले का शक्ल </t>
    </r>
    <r>
      <rPr>
        <sz val="11"/>
        <color rgb="FF000000"/>
        <rFont val="Calibri"/>
      </rPr>
      <t xml:space="preserve">4 </t>
    </r>
    <r>
      <rPr>
        <sz val="11"/>
        <color rgb="FF000000"/>
        <rFont val="Linux Libertine G"/>
      </rPr>
      <t>जून को कौन कौन देखेगा 🤣🤣😆😆</t>
    </r>
  </si>
  <si>
    <t>Very good video sir  Bjp go back</t>
  </si>
  <si>
    <t>May b EVMs  tampering kiya hoga</t>
  </si>
  <si>
    <t>Tum dogla patrakaar ho kutte papu ka 😂😂😂😂😂😂😂😂😂😂😂😂😂</t>
  </si>
  <si>
    <r>
      <rPr>
        <sz val="11"/>
        <color rgb="FF000000"/>
        <rFont val="Linux Libertine G"/>
      </rPr>
      <t>मध्यप्रदेश से काँग्रेस की सफाई हो गयी</t>
    </r>
    <r>
      <rPr>
        <sz val="11"/>
        <color rgb="FF000000"/>
        <rFont val="Calibri"/>
      </rPr>
      <t>.....❤❤</t>
    </r>
  </si>
  <si>
    <t>Saray indian congress party ku chunay hai bs 4 june ku evm machine ku safe aur security say evm machine say counting say votes ki ginti ho inshallah congress party apni hukumat banaeygi</t>
  </si>
  <si>
    <r>
      <rPr>
        <sz val="11"/>
        <color rgb="FF000000"/>
        <rFont val="Linux Libertine G"/>
      </rPr>
      <t>हिंदू भाजपा के साथ खड़े हो गए</t>
    </r>
    <r>
      <rPr>
        <sz val="11"/>
        <color rgb="FF000000"/>
        <rFont val="Calibri"/>
      </rPr>
      <t xml:space="preserve">, </t>
    </r>
    <r>
      <rPr>
        <sz val="11"/>
        <color rgb="FF000000"/>
        <rFont val="Linux Libertine G"/>
      </rPr>
      <t>कांग्रेस जाति के नाम पर हिंदुओ को बाट नही पाई</t>
    </r>
    <r>
      <rPr>
        <sz val="11"/>
        <color rgb="FF000000"/>
        <rFont val="Calibri"/>
      </rPr>
      <t xml:space="preserve">, </t>
    </r>
    <r>
      <rPr>
        <sz val="11"/>
        <color rgb="FF000000"/>
        <rFont val="Linux Libertine G"/>
      </rPr>
      <t>यहि कांग्रेस की हार का कारण है और इस बार मुस्लिम महिलाओ ने भी भाजपा को वोट डाला है</t>
    </r>
    <r>
      <rPr>
        <sz val="11"/>
        <color rgb="FF000000"/>
        <rFont val="Calibri"/>
      </rPr>
      <t>,</t>
    </r>
  </si>
  <si>
    <t>evm ka khela h saheb</t>
  </si>
  <si>
    <t>Ye teleprompter ka remot hai na haath me hai na?</t>
  </si>
  <si>
    <t>dar ka mahol hai sirf libranduo me😂</t>
  </si>
  <si>
    <t>Evm hacked hone wale hi😅</t>
  </si>
  <si>
    <r>
      <rPr>
        <sz val="11"/>
        <color rgb="FF000000"/>
        <rFont val="Linux Libertine G"/>
      </rPr>
      <t>😂 सुनता तुझे हू वोट भाजपा को देता हू</t>
    </r>
    <r>
      <rPr>
        <sz val="11"/>
        <color rgb="FF000000"/>
        <rFont val="Calibri"/>
      </rPr>
      <t>. ..❤️</t>
    </r>
  </si>
  <si>
    <t>अरे भाई ये एग्जिट पोल का रण्डी रोना रो रहे हैं चार तारीक के बाद ईवीएम का रोएँगे तुम्हारी गंदी राजनीति ही तुम्हें ले डूबा हैं</t>
  </si>
  <si>
    <t>चुनाव आयोग पूरा धांधली करवाया है।</t>
  </si>
  <si>
    <t>BJP ka aader hya ki mujhe kayse bhi jitaana hya</t>
  </si>
  <si>
    <t>EVM me setting bhi to karni hoti Exit poll dikhaya hai vesa hi setting karege ye BJP ka plan hai</t>
  </si>
  <si>
    <t>Sare commnunist and chuslim...ek saath aa gaye.. .😂</t>
  </si>
  <si>
    <t>Bilkul sahi you are 💯 Right</t>
  </si>
  <si>
    <t>Chowkedar He Chor Hay Strong Room Par Najar Rakho to Bahut bahut hai Esco 24 Ma Jana Tay Hay Jhotestan Unlimited Hay Jhola Utaka Patel Gali Sa Nekal Jayga Panawte Gang 😅😮😢😂😅👌🤜🤛🙏😎</t>
  </si>
  <si>
    <t>TMC is winning 30-32+ seats ... See you all on 4th June</t>
  </si>
  <si>
    <r>
      <rPr>
        <sz val="11"/>
        <color rgb="FF000000"/>
        <rFont val="Linux Libertine G"/>
      </rPr>
      <t>उद्धव ठाकरे प्रधानमंत्री</t>
    </r>
    <r>
      <rPr>
        <sz val="11"/>
        <color rgb="FF000000"/>
        <rFont val="Calibri"/>
      </rPr>
      <t>,</t>
    </r>
    <r>
      <rPr>
        <sz val="11"/>
        <color rgb="FF000000"/>
        <rFont val="Linux Libertine G"/>
      </rPr>
      <t>मंत्रालय विपक्ष का और सरकार भाजपा की</t>
    </r>
    <r>
      <rPr>
        <sz val="11"/>
        <color rgb="FF000000"/>
        <rFont val="Calibri"/>
      </rPr>
      <t xml:space="preserve">.... 
</t>
    </r>
    <r>
      <rPr>
        <sz val="11"/>
        <color rgb="FF000000"/>
        <rFont val="Linux Libertine G"/>
      </rPr>
      <t>ऐसी राजनीती हो सकती है</t>
    </r>
    <r>
      <rPr>
        <sz val="11"/>
        <color rgb="FF000000"/>
        <rFont val="Calibri"/>
      </rPr>
      <t>...???</t>
    </r>
  </si>
  <si>
    <t>लोग डर के मारे नहीं बता रहे। करोड़ों वोटरों में से पांच लाख से क्या होगा</t>
  </si>
  <si>
    <t>Really yeh salahakaar naresh and all kitna chutiya banogey or pappu ko sharam karo aab tum per sorus bhi dao nahi khelga .......</t>
  </si>
  <si>
    <t>Have sleeping pills , 20- 25 lavi rakhjo, Ravishji ka.ke 1 month EVM par radi ne din katna padega.
Loko ne chutya samjo chho.....</t>
  </si>
  <si>
    <t>Kejriwal Tihadi</t>
  </si>
  <si>
    <t>Think CIA/Soros is funding for his views inflated by some bot. Government of India, please look into source of his funding...</t>
  </si>
  <si>
    <t>pahele.se. MAHOL.bnaya.ja.rhahee
nda.ko.350+ho.jayegi
AB.TO.JANTA.SADKO.PE
NAHI.UTRE.TO.BHARAT.THA
HO.JAYEGA</t>
  </si>
  <si>
    <t>295 .....593 million views</t>
  </si>
  <si>
    <t>i am stand with rahul gandhi ❤❤... 
pr 2029 me aa ye ga to Modi Ji hi 😢</t>
  </si>
  <si>
    <r>
      <rPr>
        <sz val="11"/>
        <color rgb="FF000000"/>
        <rFont val="Linux Libertine G"/>
      </rPr>
      <t xml:space="preserve">अच्छी पत्रकारिता उसे कहते है कि जो पक्ष विपक्ष दोनों की बात करे फिर भी अगर आप सिर्फ विपक्ष की बात करते है तो क्या सरकार बदलेगी तो भी अपने बातो पर कायम रहेंगे वैसे तो सरकार बदलेगी नही फिर </t>
    </r>
    <r>
      <rPr>
        <sz val="11"/>
        <color rgb="FF000000"/>
        <rFont val="Calibri"/>
      </rPr>
      <t xml:space="preserve">v </t>
    </r>
    <r>
      <rPr>
        <sz val="11"/>
        <color rgb="FF000000"/>
        <rFont val="Linux Libertine G"/>
      </rPr>
      <t>सवाल का जवाब दीजिए सर</t>
    </r>
  </si>
  <si>
    <t>Sir, YOU SHALL announce the victory of INDIA ALLIANCE ON 4th June</t>
  </si>
  <si>
    <r>
      <rPr>
        <sz val="11"/>
        <color rgb="FF000000"/>
        <rFont val="Linux Libertine G"/>
      </rPr>
      <t>यह भ्रष्टाचार</t>
    </r>
    <r>
      <rPr>
        <sz val="11"/>
        <color rgb="FF000000"/>
        <rFont val="Calibri"/>
      </rPr>
      <t xml:space="preserve">, </t>
    </r>
    <r>
      <rPr>
        <sz val="11"/>
        <color rgb="FF000000"/>
        <rFont val="Linux Libertine G"/>
      </rPr>
      <t>परिवारवाद और तुष्टिकरण के विरोध में दिया गया जनादेश है।</t>
    </r>
  </si>
  <si>
    <t>INDIA 295</t>
  </si>
  <si>
    <t>Exit poll mey 20se30 seat ka ulatfer ho sakta hai isse jyada nahi aega to modi hi</t>
  </si>
  <si>
    <t>GOOD MOVE RAHUL</t>
  </si>
  <si>
    <t>All the citizens of India please protect the EVM, can't trust PJB they can change the EVM if we not protect</t>
  </si>
  <si>
    <t>After results, ravish sir crying in corner.</t>
  </si>
  <si>
    <t>Ravish Kumar ki gand jal jayi</t>
  </si>
  <si>
    <t>Dukhi aatma</t>
  </si>
  <si>
    <t>नमस्कार मैं रवीश कुमार
मैं बोलता रहूंगा आप सुनते रहिए
मैं दिखाता रहूंगा आप देखते रहिए
सरकार कोई भी बने मेरा काम चलाते रहिए😂
नमस्कार मैं रवीश कुमार</t>
  </si>
  <si>
    <t>Because of conspiracy alliance with Election commission 😯😯😯</t>
  </si>
  <si>
    <t>Ye modi ne kha hai pta h hume sab iski fir koi raaj niti chlri h ye fir vote bdaega apni ise to maar maar ke utrna pdega ni ye desh bech dega</t>
  </si>
  <si>
    <t>Vote chori karne wali party bjp.  Abhi se mahol banarahi hai ke bjp hi jeetne wali hai godi media . Q ke counting pe Shaq na howe</t>
  </si>
  <si>
    <t>Rubbish kitna bhi Chinese funding le le. Aayega to modi hi. 😂</t>
  </si>
  <si>
    <t>Bhagne ki taiyyari kar re papi</t>
  </si>
  <si>
    <t>4 june ko dekhna beta….Tab randi rona shuru karna 😂😅😂😅😂😅 tera shakl se to tu Aaj hi Randi rona shuru kardiya hai………</t>
  </si>
  <si>
    <t>Axitpool or nachaniya me koi fark nahi</t>
  </si>
  <si>
    <t>Kitna Bada desh, Lots of Truly Educated people. Bajpayee jaise mahan Insaan ko jhuka diya. Sharm ati he in choron pe. I will say just leave our paradise.</t>
  </si>
  <si>
    <t>Tatti pauch jao Italy aab soras tum jaiso per nahi lageyega dao</t>
  </si>
  <si>
    <t>Godi midya dalale kar Raha hai</t>
  </si>
  <si>
    <t>Nice video 👍</t>
  </si>
  <si>
    <t>Modi Hatao Desh Bachao</t>
  </si>
  <si>
    <t>Tabhi to operation hoga taki janta ke dimag me pahle hi baitha diya jaye ke bjp pahle se jeet gai hai taki sawal na uthe modi ka jaan evm me hai</t>
  </si>
  <si>
    <t>👍💪✌️जय कांग्रेस विजय कांग्रेस ❤️✌️💪👍</t>
  </si>
  <si>
    <t>Ravish ji main aapka bahut samman karta hu..aur aapka respect kyu Naa Karu aapne patrakarita mein magsesey award bhi liya hai apne dam per meri aapse ye guzzarish hai agar rahul gandhi PM bante hai to in godi media ko band kar diya jaaye aur ye news aap un Tak pahuchhane ka kaam karenge ye patrakarita ka apmaan hai aisa nhi hona chahiye</t>
  </si>
  <si>
    <t>Bhaiya ye modi aur Amit Shah sata ke liye apni maa ko bhi sata par laga de Aisa ha aap kya kar Raha ho samjho bhaiya ye do gujrati ek aisa nahol bana raha ha ki agar ye aab nahi gaya toh iske baad jab bhi jayenge pura desh gujratiyon ko ek atankwadiyon se kaam nahi samjhe ga .</t>
  </si>
  <si>
    <r>
      <rPr>
        <sz val="11"/>
        <color rgb="FF000000"/>
        <rFont val="Linux Libertine G"/>
      </rPr>
      <t xml:space="preserve">जय हिंद </t>
    </r>
    <r>
      <rPr>
        <sz val="11"/>
        <color rgb="FF000000"/>
        <rFont val="Calibri"/>
      </rPr>
      <t>sir</t>
    </r>
  </si>
  <si>
    <t>Ravish Kumar ji jindabad Jai Hind sir 🇮🇳🙏 sab ke sab jhoot bol rahe hai jam kar dalali godi media 😜🤩</t>
  </si>
  <si>
    <t>Congress funding karti hai  ravis Kumar ko😂😂😂😂😅</t>
  </si>
  <si>
    <t>Raga zindabaad</t>
  </si>
  <si>
    <r>
      <rPr>
        <sz val="11"/>
        <color rgb="FF000000"/>
        <rFont val="Linux Libertine G"/>
      </rPr>
      <t>विपक्ष का इससे बड़ा प्रवक्ता कोई हो ही नहीं सकता</t>
    </r>
    <r>
      <rPr>
        <sz val="11"/>
        <color rgb="FF000000"/>
        <rFont val="Calibri"/>
      </rPr>
      <t xml:space="preserve">.......
</t>
    </r>
    <r>
      <rPr>
        <sz val="11"/>
        <color rgb="FF000000"/>
        <rFont val="Linux Libertine G"/>
      </rPr>
      <t>वाकई में चमचा होने कर लिए कमीने पन की हद तक जाना होता है</t>
    </r>
    <r>
      <rPr>
        <sz val="11"/>
        <color rgb="FF000000"/>
        <rFont val="Calibri"/>
      </rPr>
      <t xml:space="preserve">.......
</t>
    </r>
    <r>
      <rPr>
        <sz val="11"/>
        <color rgb="FF000000"/>
        <rFont val="Linux Libertine G"/>
      </rPr>
      <t>चपलकार पत्रकार है ये रैबीज कुमार</t>
    </r>
    <r>
      <rPr>
        <sz val="11"/>
        <color rgb="FF000000"/>
        <rFont val="Calibri"/>
      </rPr>
      <t>.......</t>
    </r>
  </si>
  <si>
    <t>Real jawab to 4 June ko hoga darbari media ,wait and watch 😂😂😂😂😂😂</t>
  </si>
  <si>
    <t>4 jun ka program banane me bahut mehnat lagegi😂😂 wo din hi dekhunga apka programm</t>
  </si>
  <si>
    <t>kejriwal hamesh itna bada shirt kiska pehnta hai</t>
  </si>
  <si>
    <t>Maha gyani Rubbish Kumar ki jai ho</t>
  </si>
  <si>
    <t>India 👍</t>
  </si>
  <si>
    <r>
      <rPr>
        <sz val="11"/>
        <color rgb="FF000000"/>
        <rFont val="Linux Libertine G"/>
      </rPr>
      <t xml:space="preserve">इंडी घटबंदन की </t>
    </r>
    <r>
      <rPr>
        <sz val="11"/>
        <color rgb="FF000000"/>
        <rFont val="Calibri"/>
      </rPr>
      <t xml:space="preserve">295 </t>
    </r>
    <r>
      <rPr>
        <sz val="11"/>
        <color rgb="FF000000"/>
        <rFont val="Linux Libertine G"/>
      </rPr>
      <t>सीट आ रही है दिल्ली टेंट है हाउस से 😂</t>
    </r>
  </si>
  <si>
    <t>Ap logon dekhke log aur bjp ko vote de raha h..... Bengal me kaya haal ho raha h dekhoo.. Daar ka mahal kaya h pata chal jaega.. Jistarah Vote hua h, TMC 35 Seat jitegi.......... Aur 2004 to 2013 VVPAT kaha tha?????????????</t>
  </si>
  <si>
    <t>Modi ji ko hi aana h... Modi ji ko aana chahiye</t>
  </si>
  <si>
    <t>Jo chahe bolo jo chahe socho ro lo ga lo pr aayega to modi hi ❤
Aayega to modi hi ❤
Aayega to modi hi</t>
  </si>
  <si>
    <t>Bay Bay and B J P</t>
  </si>
  <si>
    <t>Exit poll 👎👎</t>
  </si>
  <si>
    <t>EVM😱.... Aap log fir se shuru ho gaye</t>
  </si>
  <si>
    <t>Chat chat ke lal krdiyega congress ki</t>
  </si>
  <si>
    <t>Sabse danger to ye godhi media hain. This godhi  channels media k naam par kalang hain. Totally boycott karna chayea.</t>
  </si>
  <si>
    <t>This election will break dictatorship</t>
  </si>
  <si>
    <t>Bilkul ye exit poll galat hai... Isme BJP ko 360 seat bata raha hai.. Jabki modi 400+ seat se aa rahe hai</t>
  </si>
  <si>
    <t>Only evm manipulation....every one sold them selves to bjp..eci completely shame..</t>
  </si>
  <si>
    <t>आप पर तो पूर्ण विश्वास है</t>
  </si>
  <si>
    <t>Meri Bas Chale to  Rahul Gandhi and Family ko Pakistan bhejdu. Jai Hind</t>
  </si>
  <si>
    <t>सर्वे करने वाले एजेंसी का भी सर्वे होना चाहिए कितने शहर कितने गांव में गया शहर का नाम और गांव का नाम भी लिखेंगे तो जनता को यकीन हो जाएगा कि मेरे पास आये थे आज तक किसी को नहीं देखा गांव और शहर दोनों जगह रहता हूँ</t>
  </si>
  <si>
    <r>
      <rPr>
        <sz val="11"/>
        <color rgb="FF000000"/>
        <rFont val="Linux Libertine G"/>
      </rPr>
      <t xml:space="preserve">ये चुतिया जयराम रमेश 
   गठबंधन को जनबंधन कह रहा है  </t>
    </r>
    <r>
      <rPr>
        <sz val="11"/>
        <color rgb="FF000000"/>
        <rFont val="Calibri"/>
      </rPr>
      <t xml:space="preserve">#  7.18 and 7.30 </t>
    </r>
    <r>
      <rPr>
        <sz val="11"/>
        <color rgb="FF000000"/>
        <rFont val="Linux Libertine G"/>
      </rPr>
      <t>ऐसे ही मूर्खों ने कांग्रेस को रोड पर खड़ा कर दिया😅😅</t>
    </r>
  </si>
  <si>
    <t>modi ko gidi pasand hai</t>
  </si>
  <si>
    <t>कल शेयर बाजार मे गेम करने ऐसा नतीजा दिखा रहे हैं छोटे निवेशकों का पैसा फसेगा</t>
  </si>
  <si>
    <t>Loktantra ke hatyaron ko sirf faansi hogi ek din. Likh ke le lo.</t>
  </si>
  <si>
    <r>
      <rPr>
        <sz val="11"/>
        <color rgb="FF000000"/>
        <rFont val="Calibri"/>
      </rPr>
      <t xml:space="preserve">, </t>
    </r>
    <r>
      <rPr>
        <sz val="11"/>
        <color rgb="FF000000"/>
        <rFont val="Linux Libertine G"/>
      </rPr>
      <t>शोक में तो रवीश कुमार डूबे हे</t>
    </r>
  </si>
  <si>
    <t>Meltdown 😂</t>
  </si>
  <si>
    <r>
      <rPr>
        <sz val="11"/>
        <color rgb="FF000000"/>
        <rFont val="Linux Libertine G"/>
      </rPr>
      <t xml:space="preserve">भैया खेल तो हो गया जो गोदी मीडिया ने दिखा दिया एग्जिट पोल की </t>
    </r>
    <r>
      <rPr>
        <sz val="11"/>
        <color rgb="FF000000"/>
        <rFont val="Calibri"/>
      </rPr>
      <t xml:space="preserve">300 400 </t>
    </r>
    <r>
      <rPr>
        <sz val="11"/>
        <color rgb="FF000000"/>
        <rFont val="Linux Libertine G"/>
      </rPr>
      <t>के बीच में आएगा तो समझ को एकदम कंफर्म हो गया कि मोदी जी  चुनावजीत लिए</t>
    </r>
  </si>
  <si>
    <t>Mai yeh soch ke yeh video dekha ...ke yeh gadha umar ke sath sudhargya hoga. Bt mai galat tha.yeh itna anti ho gya hai modi ka...iske upar yeh bilkul shai banta hai....ek gadha jitna bhe mehnat karle wo ghoda nhe banta...yeh bhe gadha he rahe ga.....ab yeh 4 tarik ko apne bil mai ghus jaiga...bt mai auga isko ungli karne....janhit mai jari # janta vs gadhe</t>
  </si>
  <si>
    <t>INDIA ALLIANCE HAS WON 💯💯💯💯💯✌️✌️✌️✌️✌️👏🙏</t>
  </si>
  <si>
    <r>
      <rPr>
        <sz val="11"/>
        <color rgb="FF000000"/>
        <rFont val="Linux Libertine G"/>
      </rPr>
      <t xml:space="preserve">ये आदमी मेरे </t>
    </r>
    <r>
      <rPr>
        <sz val="11"/>
        <color rgb="FF000000"/>
        <rFont val="Calibri"/>
      </rPr>
      <t xml:space="preserve">comment </t>
    </r>
    <r>
      <rPr>
        <sz val="11"/>
        <color rgb="FF000000"/>
        <rFont val="Linux Libertine G"/>
      </rPr>
      <t>डिलीट करवा देता है😂😂ये भी डिलीट करवा देगा</t>
    </r>
  </si>
  <si>
    <t>Ayega toh modi hi😂</t>
  </si>
  <si>
    <t>Tu bhai sahi m badwagiri par utar aaya h</t>
  </si>
  <si>
    <t>Aap log bhi 4 June k lia Naya bahana dekh lena😂 waha ravi sir all media is godi media or aap kon se media ho papu media wo 4 June ko maloom hoga😂</t>
  </si>
  <si>
    <r>
      <rPr>
        <sz val="11"/>
        <color rgb="FF000000"/>
        <rFont val="Linux Libertine G"/>
      </rPr>
      <t>मनो वैज्ञानिक के सबसे बड़े शिकार तो रवीश कुमार हुए हे ऐसे साफ दिख रहा हे</t>
    </r>
    <r>
      <rPr>
        <sz val="11"/>
        <color rgb="FF000000"/>
        <rFont val="Calibri"/>
      </rPr>
      <t xml:space="preserve">...😂
</t>
    </r>
    <r>
      <rPr>
        <sz val="11"/>
        <color rgb="FF000000"/>
        <rFont val="Linux Libertine G"/>
      </rPr>
      <t>आपकी जॉब चली गई इसका आक्रोश बहुत ही शाब्दिक तरीके से बाहर निकाल रहे हे 😂😂</t>
    </r>
  </si>
  <si>
    <t>Only India ❤️❤️❤️</t>
  </si>
  <si>
    <t>Please you should go to Itali with Pappu after election result, I just thinking about you after continue your chutiyapa news editing how believe you , and I think you and your followers all r brainless no daubt.</t>
  </si>
  <si>
    <t>Jai bhumihar jai parshuram  ravish kumar pandey bhumihar Brahman pariwar</t>
  </si>
  <si>
    <r>
      <rPr>
        <sz val="11"/>
        <color rgb="FF000000"/>
        <rFont val="Calibri"/>
      </rPr>
      <t xml:space="preserve">420 </t>
    </r>
    <r>
      <rPr>
        <sz val="11"/>
        <color rgb="FF000000"/>
        <rFont val="Linux Libertine G"/>
      </rPr>
      <t>अब तडीपार</t>
    </r>
    <r>
      <rPr>
        <sz val="11"/>
        <color rgb="FF000000"/>
        <rFont val="Calibri"/>
      </rPr>
      <t>...!!!</t>
    </r>
  </si>
  <si>
    <t>Congress Ane wali 100 Years nahi ani Chahiye. For Only Economy.</t>
  </si>
  <si>
    <t>Dalal mediya</t>
  </si>
  <si>
    <t>Ap khud krte the to acha aaj galt kyuki ndtv se hi apko fame mila tha ye nhi bhulna chahiye</t>
  </si>
  <si>
    <r>
      <rPr>
        <sz val="11"/>
        <color rgb="FF000000"/>
        <rFont val="Linux Libertine G"/>
      </rPr>
      <t xml:space="preserve">बेटा औरों की तरह तुम भी उखाड़ लेना  मोदी का यदि हो सके </t>
    </r>
    <r>
      <rPr>
        <sz val="11"/>
        <color rgb="FF000000"/>
        <rFont val="Calibri"/>
      </rPr>
      <t>|</t>
    </r>
  </si>
  <si>
    <t>U</t>
  </si>
  <si>
    <t>400 paar BJP ❤❤</t>
  </si>
  <si>
    <t>Bhai 2019 ka exit poll bhi farzi tha kya. Ye kya bakwaas hai.</t>
  </si>
  <si>
    <t>अरे कोनसा चैनल ने दिया है राजस्थान में ये तो बताओ</t>
  </si>
  <si>
    <t>You are biased</t>
  </si>
  <si>
    <t>Sir Exit poll ko waqt se pehle janta ke bich rakhna ye bhi tho galat hai. Is par high court me yachika dayar karna chahiye na. Taki media , janta ko bhatkaye nahi</t>
  </si>
  <si>
    <r>
      <rPr>
        <sz val="11"/>
        <color rgb="FF000000"/>
        <rFont val="Linux Libertine G"/>
      </rPr>
      <t xml:space="preserve">अमरीका में क ० प्रतिष्ठा की चिन्ता करती है लेकिन यहाँ प्रतिष्ठा से कोई लेना </t>
    </r>
    <r>
      <rPr>
        <sz val="11"/>
        <color rgb="FF000000"/>
        <rFont val="Calibri"/>
      </rPr>
      <t>-</t>
    </r>
    <r>
      <rPr>
        <sz val="11"/>
        <color rgb="FF000000"/>
        <rFont val="Linux Libertine G"/>
      </rPr>
      <t>देना नहीं   बस चाटुकारिता जिन्दाबाद</t>
    </r>
  </si>
  <si>
    <t>Ravish ji ab bas bhi kijiye. Hamlog maan gye ki Exit Poll fake hai. 😂😂</t>
  </si>
  <si>
    <t>EVM hatavo desh bachavo</t>
  </si>
  <si>
    <t>Wah chacha wah</t>
  </si>
  <si>
    <r>
      <rPr>
        <sz val="11"/>
        <color rgb="FF000000"/>
        <rFont val="Linux Libertine G"/>
      </rPr>
      <t xml:space="preserve">कांग्रेस और विपक्ष को चाहिए कि </t>
    </r>
    <r>
      <rPr>
        <sz val="11"/>
        <color rgb="FF000000"/>
        <rFont val="Calibri"/>
      </rPr>
      <t xml:space="preserve">exit poll </t>
    </r>
    <r>
      <rPr>
        <sz val="11"/>
        <color rgb="FF000000"/>
        <rFont val="Linux Libertine G"/>
      </rPr>
      <t>के मुद्दे को गंभीरता से ले</t>
    </r>
    <r>
      <rPr>
        <sz val="11"/>
        <color rgb="FF000000"/>
        <rFont val="Calibri"/>
      </rPr>
      <t xml:space="preserve">, </t>
    </r>
    <r>
      <rPr>
        <sz val="11"/>
        <color rgb="FF000000"/>
        <rFont val="Linux Libertine G"/>
      </rPr>
      <t xml:space="preserve">इस मुद्दे को </t>
    </r>
    <r>
      <rPr>
        <sz val="11"/>
        <color rgb="FF000000"/>
        <rFont val="Calibri"/>
      </rPr>
      <t xml:space="preserve">international court </t>
    </r>
    <r>
      <rPr>
        <sz val="11"/>
        <color rgb="FF000000"/>
        <rFont val="Linux Libertine G"/>
      </rPr>
      <t>में ले जाना चाहिए।</t>
    </r>
  </si>
  <si>
    <t>When a failure student knows he is failed, he will tell/show he is passed. Since 10 yrs of study of a failed student elected to know of India, people, it's democracy, it's constitution, it's unity, it's diversity, it's religious beliefs &amp; it's colourful beauty still failed in his exams/practicals. So ! He will always fail to know India fully. It's better for that always failed student to look out for some training section for other profession away from top post ...</t>
  </si>
  <si>
    <t>Ravish ji, what is your opinion about the election result of arunachal Pradesh and sikkim?</t>
  </si>
  <si>
    <r>
      <rPr>
        <sz val="11"/>
        <color rgb="FF000000"/>
        <rFont val="Linux Libertine G"/>
      </rPr>
      <t>मैं मानता हूँ आज पूरे देश में लोकतंत्र खतरे में है विचार विमर्श के शीर्ष पर है। भाईयों आप बताओ इसका कौन जिम्मेदार है</t>
    </r>
    <r>
      <rPr>
        <sz val="11"/>
        <color rgb="FF000000"/>
        <rFont val="Calibri"/>
      </rPr>
      <t xml:space="preserve">?   </t>
    </r>
    <r>
      <rPr>
        <sz val="11"/>
        <color rgb="FF000000"/>
        <rFont val="Linux Libertine G"/>
      </rPr>
      <t>मेरे अनुसार भारत की जनता जिसने मोदी को इतना भारी भरकम बहुमत दे कर।</t>
    </r>
  </si>
  <si>
    <t>India won</t>
  </si>
  <si>
    <t>Appki Pradhan Mantri kaun he?</t>
  </si>
  <si>
    <r>
      <rPr>
        <sz val="11"/>
        <color rgb="FF000000"/>
        <rFont val="Linux Libertine G"/>
      </rPr>
      <t xml:space="preserve">ये एग्ज़िट पोल </t>
    </r>
    <r>
      <rPr>
        <sz val="11"/>
        <color rgb="FF000000"/>
        <rFont val="Calibri"/>
      </rPr>
      <t xml:space="preserve">100% </t>
    </r>
    <r>
      <rPr>
        <sz val="11"/>
        <color rgb="FF000000"/>
        <rFont val="Linux Libertine G"/>
      </rPr>
      <t xml:space="preserve">झूठ है लेकिन </t>
    </r>
    <r>
      <rPr>
        <sz val="11"/>
        <color rgb="FF000000"/>
        <rFont val="Calibri"/>
      </rPr>
      <t xml:space="preserve">EVM </t>
    </r>
    <r>
      <rPr>
        <sz val="11"/>
        <color rgb="FF000000"/>
        <rFont val="Linux Libertine G"/>
      </rPr>
      <t>का फर्जीवडा इसे सत्य घोसित कर सकता है।</t>
    </r>
  </si>
  <si>
    <t>Bilkul dheyan rkhhna hoga 
Varna fir cheting kar lega</t>
  </si>
  <si>
    <r>
      <rPr>
        <sz val="11"/>
        <color rgb="FF000000"/>
        <rFont val="Linux Libertine G"/>
      </rPr>
      <t>अगर षड़यंत्रकारी ईवीएम के साथ बेइमानी करते हैं तो जनता को चाहिए कि वो सड़क पर उतर आएं और दुबारा बैलट पेपर से चुनाव करवाने की पुरज़ोर माँग करें</t>
    </r>
    <r>
      <rPr>
        <sz val="11"/>
        <color rgb="FF000000"/>
        <rFont val="Calibri"/>
      </rPr>
      <t>.</t>
    </r>
  </si>
  <si>
    <r>
      <rPr>
        <sz val="11"/>
        <color rgb="FF000000"/>
        <rFont val="Linux Libertine G"/>
      </rPr>
      <t>जाते जाते गोदी मिडिया का टी आर पी बढा़कर जाएंगे रंगा</t>
    </r>
    <r>
      <rPr>
        <sz val="11"/>
        <color rgb="FF000000"/>
        <rFont val="Calibri"/>
      </rPr>
      <t xml:space="preserve">- </t>
    </r>
    <r>
      <rPr>
        <sz val="11"/>
        <color rgb="FF000000"/>
        <rFont val="Linux Libertine G"/>
      </rPr>
      <t>बिल्ला</t>
    </r>
  </si>
  <si>
    <t>Meditation ka results sir ji</t>
  </si>
  <si>
    <t>rubbish tu apna exit poll kar ke number de ne be</t>
  </si>
  <si>
    <t>WhatsApp University people supportBjp</t>
  </si>
  <si>
    <r>
      <rPr>
        <sz val="11"/>
        <color rgb="FF000000"/>
        <rFont val="Linux Libertine G"/>
      </rPr>
      <t xml:space="preserve">नमस्कार </t>
    </r>
    <r>
      <rPr>
        <sz val="11"/>
        <color rgb="FF000000"/>
        <rFont val="Calibri"/>
      </rPr>
      <t>sir.</t>
    </r>
  </si>
  <si>
    <t>Mim zindabad sdpi zindabad</t>
  </si>
  <si>
    <t>ravish  kumar namaskar, please keep ur videos short n  to the point, do not run 3 hrs. movie</t>
  </si>
  <si>
    <r>
      <rPr>
        <sz val="11"/>
        <color rgb="FF000000"/>
        <rFont val="Linux Libertine G"/>
      </rPr>
      <t xml:space="preserve">मुझे ऐ समझ नहीं आता की ऐ मोदी गर ढोंगी नहीं होता तो कैमरा लगा के क्यु </t>
    </r>
    <r>
      <rPr>
        <sz val="11"/>
        <color rgb="FF000000"/>
        <rFont val="Calibri"/>
      </rPr>
      <t xml:space="preserve">dikha </t>
    </r>
    <r>
      <rPr>
        <sz val="11"/>
        <color rgb="FF000000"/>
        <rFont val="Linux Libertine G"/>
      </rPr>
      <t>रहा था अपने ध्यान की तस्वीरे</t>
    </r>
    <r>
      <rPr>
        <sz val="11"/>
        <color rgb="FF000000"/>
        <rFont val="Calibri"/>
      </rPr>
      <t xml:space="preserve">, </t>
    </r>
    <r>
      <rPr>
        <sz val="11"/>
        <color rgb="FF000000"/>
        <rFont val="Linux Libertine G"/>
      </rPr>
      <t xml:space="preserve">जीत जाता फिर ऐ वीडियो </t>
    </r>
    <r>
      <rPr>
        <sz val="11"/>
        <color rgb="FF000000"/>
        <rFont val="Calibri"/>
      </rPr>
      <t xml:space="preserve">viral </t>
    </r>
    <r>
      <rPr>
        <sz val="11"/>
        <color rgb="FF000000"/>
        <rFont val="Linux Libertine G"/>
      </rPr>
      <t xml:space="preserve">करता की ऐ सब किये </t>
    </r>
    <r>
      <rPr>
        <sz val="11"/>
        <color rgb="FF000000"/>
        <rFont val="Calibri"/>
      </rPr>
      <t xml:space="preserve">jitne </t>
    </r>
    <r>
      <rPr>
        <sz val="11"/>
        <color rgb="FF000000"/>
        <rFont val="Linux Libertine G"/>
      </rPr>
      <t>के लिए तो उसकी बात कुछ और ही होती लेकिन ऐ ढोंगी पूजा नहीं प्रपंच कर रहा था</t>
    </r>
    <r>
      <rPr>
        <sz val="11"/>
        <color rgb="FF000000"/>
        <rFont val="Calibri"/>
      </rPr>
      <t xml:space="preserve">|  </t>
    </r>
    <r>
      <rPr>
        <sz val="11"/>
        <color rgb="FF000000"/>
        <rFont val="Linux Libertine G"/>
      </rPr>
      <t xml:space="preserve">ऐ मोदी कल बल छल सब </t>
    </r>
    <r>
      <rPr>
        <sz val="11"/>
        <color rgb="FF000000"/>
        <rFont val="Calibri"/>
      </rPr>
      <t xml:space="preserve">janta </t>
    </r>
    <r>
      <rPr>
        <sz val="11"/>
        <color rgb="FF000000"/>
        <rFont val="Linux Libertine G"/>
      </rPr>
      <t>है ऐ जितने के लिए साम दाम दंड भेद सब लगाता है</t>
    </r>
    <r>
      <rPr>
        <sz val="11"/>
        <color rgb="FF000000"/>
        <rFont val="Calibri"/>
      </rPr>
      <t xml:space="preserve">, 😂 isse </t>
    </r>
    <r>
      <rPr>
        <sz val="11"/>
        <color rgb="FF000000"/>
        <rFont val="Linux Libertine G"/>
      </rPr>
      <t>कुछ सीखना चाहिए हमलोग को</t>
    </r>
  </si>
  <si>
    <t>Good information</t>
  </si>
  <si>
    <t>Tesult koi bhe ho setat lebel  par abh kranti dhekhne  ko jaroor mileghi</t>
  </si>
  <si>
    <t>modi ka long tearm goal chori hi hai</t>
  </si>
  <si>
    <t>Aayega to modi he ...</t>
  </si>
  <si>
    <t>This whole drama of Exit poll is pre planned to give majority to Modi govt... Somehow it shld be stopped otherwise it will be a big disaster if Modi come to power by cheating...</t>
  </si>
  <si>
    <t>Bjp 450 paar</t>
  </si>
  <si>
    <t>Abhi se rona shuru kitna zoot bologe</t>
  </si>
  <si>
    <t>Tum pagal ho aur ab pagalkhane jao ayega to sirf modi ji hi❤</t>
  </si>
  <si>
    <t>How much media list u hv shown sir they were buyed or blackmailed  by bjp .</t>
  </si>
  <si>
    <t>Rotdu poll hai ye 😂😂😅😅</t>
  </si>
  <si>
    <t>I wonder what will you tell in your video after 4 june</t>
  </si>
  <si>
    <t>Bhai news chaanels koi dekhta nhi 😂😂😂😂 only ravish kumar 😊😊</t>
  </si>
  <si>
    <t>Aise Godi media ko sharm aani chahiye</t>
  </si>
  <si>
    <t>4june  ka bhi video aj hi bana lijiye .... script to likh hi li hogi😂😂</t>
  </si>
  <si>
    <t>Very good sir</t>
  </si>
  <si>
    <t>Tum Bhi BIKAU MEDIA HO BE… RAHUL AUR KEJRIWAL TUMHARE MALIK HAI YE SABHI KO PTA CHL CHUKA HAI…😅😅 Don’t try to fool us</t>
  </si>
  <si>
    <t>Ravish Kumar 4th june ko roneka nahi</t>
  </si>
  <si>
    <t>295+ sidhu moose wala 👍</t>
  </si>
  <si>
    <t>4 june k baad sare choohe bill m chup jayenge😅</t>
  </si>
  <si>
    <t>Rahul Gandhi iss Janam me pm ban hi nahi sakte</t>
  </si>
  <si>
    <t>NDA 320+</t>
  </si>
  <si>
    <t>Rubbish tu jail jayenga jald hi</t>
  </si>
  <si>
    <r>
      <rPr>
        <sz val="11"/>
        <color rgb="FF000000"/>
        <rFont val="Linux Libertine G"/>
      </rPr>
      <t>जनता</t>
    </r>
    <r>
      <rPr>
        <sz val="11"/>
        <color rgb="FF000000"/>
        <rFont val="Calibri"/>
      </rPr>
      <t>.</t>
    </r>
    <r>
      <rPr>
        <sz val="11"/>
        <color rgb="FF000000"/>
        <rFont val="Linux Libertine G"/>
      </rPr>
      <t>को</t>
    </r>
    <r>
      <rPr>
        <sz val="11"/>
        <color rgb="FF000000"/>
        <rFont val="Calibri"/>
      </rPr>
      <t>.</t>
    </r>
    <r>
      <rPr>
        <sz val="11"/>
        <color rgb="FF000000"/>
        <rFont val="Linux Libertine G"/>
      </rPr>
      <t>अभी</t>
    </r>
    <r>
      <rPr>
        <sz val="11"/>
        <color rgb="FF000000"/>
        <rFont val="Calibri"/>
      </rPr>
      <t>.</t>
    </r>
    <r>
      <rPr>
        <sz val="11"/>
        <color rgb="FF000000"/>
        <rFont val="Linux Libertine G"/>
      </rPr>
      <t>रोड</t>
    </r>
    <r>
      <rPr>
        <sz val="11"/>
        <color rgb="FF000000"/>
        <rFont val="Calibri"/>
      </rPr>
      <t>.</t>
    </r>
    <r>
      <rPr>
        <sz val="11"/>
        <color rgb="FF000000"/>
        <rFont val="Linux Libertine G"/>
      </rPr>
      <t>पर</t>
    </r>
    <r>
      <rPr>
        <sz val="11"/>
        <color rgb="FF000000"/>
        <rFont val="Calibri"/>
      </rPr>
      <t>.</t>
    </r>
    <r>
      <rPr>
        <sz val="11"/>
        <color rgb="FF000000"/>
        <rFont val="Linux Libertine G"/>
      </rPr>
      <t>उतर्णा</t>
    </r>
    <r>
      <rPr>
        <sz val="11"/>
        <color rgb="FF000000"/>
        <rFont val="Calibri"/>
      </rPr>
      <t>.</t>
    </r>
    <r>
      <rPr>
        <sz val="11"/>
        <color rgb="FF000000"/>
        <rFont val="Linux Libertine G"/>
      </rPr>
      <t>चाहिए</t>
    </r>
    <r>
      <rPr>
        <sz val="11"/>
        <color rgb="FF000000"/>
        <rFont val="Calibri"/>
      </rPr>
      <t>.</t>
    </r>
    <r>
      <rPr>
        <sz val="11"/>
        <color rgb="FF000000"/>
        <rFont val="Linux Libertine G"/>
      </rPr>
      <t>नहीं</t>
    </r>
    <r>
      <rPr>
        <sz val="11"/>
        <color rgb="FF000000"/>
        <rFont val="Calibri"/>
      </rPr>
      <t>.</t>
    </r>
    <r>
      <rPr>
        <sz val="11"/>
        <color rgb="FF000000"/>
        <rFont val="Linux Libertine G"/>
      </rPr>
      <t>तो</t>
    </r>
    <r>
      <rPr>
        <sz val="11"/>
        <color rgb="FF000000"/>
        <rFont val="Calibri"/>
      </rPr>
      <t>.</t>
    </r>
    <r>
      <rPr>
        <sz val="11"/>
        <color rgb="FF000000"/>
        <rFont val="Linux Libertine G"/>
      </rPr>
      <t>भारत</t>
    </r>
    <r>
      <rPr>
        <sz val="11"/>
        <color rgb="FF000000"/>
        <rFont val="Calibri"/>
      </rPr>
      <t>.</t>
    </r>
    <r>
      <rPr>
        <sz val="11"/>
        <color rgb="FF000000"/>
        <rFont val="Linux Libertine G"/>
      </rPr>
      <t>मे</t>
    </r>
    <r>
      <rPr>
        <sz val="11"/>
        <color rgb="FF000000"/>
        <rFont val="Calibri"/>
      </rPr>
      <t>.</t>
    </r>
    <r>
      <rPr>
        <sz val="11"/>
        <color rgb="FF000000"/>
        <rFont val="Linux Libertine G"/>
      </rPr>
      <t>लोकतंत्र</t>
    </r>
    <r>
      <rPr>
        <sz val="11"/>
        <color rgb="FF000000"/>
        <rFont val="Calibri"/>
      </rPr>
      <t>.</t>
    </r>
    <r>
      <rPr>
        <sz val="11"/>
        <color rgb="FF000000"/>
        <rFont val="Linux Libertine G"/>
      </rPr>
      <t>नहीं</t>
    </r>
    <r>
      <rPr>
        <sz val="11"/>
        <color rgb="FF000000"/>
        <rFont val="Calibri"/>
      </rPr>
      <t xml:space="preserve">. </t>
    </r>
    <r>
      <rPr>
        <sz val="11"/>
        <color rgb="FF000000"/>
        <rFont val="Linux Libertine G"/>
      </rPr>
      <t>बच</t>
    </r>
    <r>
      <rPr>
        <sz val="11"/>
        <color rgb="FF000000"/>
        <rFont val="Calibri"/>
      </rPr>
      <t>.</t>
    </r>
    <r>
      <rPr>
        <sz val="11"/>
        <color rgb="FF000000"/>
        <rFont val="Linux Libertine G"/>
      </rPr>
      <t>सकता</t>
    </r>
    <r>
      <rPr>
        <sz val="11"/>
        <color rgb="FF000000"/>
        <rFont val="Calibri"/>
      </rPr>
      <t>.</t>
    </r>
  </si>
  <si>
    <t>Joy hooo</t>
  </si>
  <si>
    <t>😂😂 Rubbish 25 ke 33 kaha dikhaya video daal uski.</t>
  </si>
  <si>
    <t>🤣🤣🤣🤣kya hai yr tu tu tho bada wala papu hai ek trfa news saaf dikh rahi hai teri</t>
  </si>
  <si>
    <t>इंडिया गठबन्धन जितेगा बस सावधान रहने की जरूरत है</t>
  </si>
  <si>
    <t>Tu apna channel band kar lena agar nda aayi agar sharam hai to ya chin
a chale jana</t>
  </si>
  <si>
    <t>Rahul Gandhi Next PM ❤❤❤❤</t>
  </si>
  <si>
    <t>Agar Congress government sarkar bana tho godi media ka exit poll  kar do 😂</t>
  </si>
  <si>
    <r>
      <rPr>
        <sz val="11"/>
        <color rgb="FF000000"/>
        <rFont val="Linux Libertine G"/>
      </rPr>
      <t>बाबाजी एक आपका गठबंधन और दुसरे आपहितो याहा इमानदार हो</t>
    </r>
    <r>
      <rPr>
        <sz val="11"/>
        <color rgb="FF000000"/>
        <rFont val="Calibri"/>
      </rPr>
      <t>..</t>
    </r>
    <r>
      <rPr>
        <sz val="11"/>
        <color rgb="FF000000"/>
        <rFont val="Linux Libertine G"/>
      </rPr>
      <t>बाकी सब दुनिया तो बेईमान है</t>
    </r>
    <r>
      <rPr>
        <sz val="11"/>
        <color rgb="FF000000"/>
        <rFont val="Calibri"/>
      </rPr>
      <t>.</t>
    </r>
  </si>
  <si>
    <t>Kuch bhi karlo jitega to bjp❤</t>
  </si>
  <si>
    <t>Log thik bolte hai. Tumko. Rabish Khan 😂😂😂</t>
  </si>
  <si>
    <t>Gazab negative aadmi ho bhai….koi I.N.D.I alliance ko kyu vote dega….inke sare leaders corrupt hai.</t>
  </si>
  <si>
    <t>Honest channel</t>
  </si>
  <si>
    <t>রাহুল গান্ধী আপনি হবেন ভারতের এবারের প্রধানমন্ত্রী ইনশাল্লাহ</t>
  </si>
  <si>
    <t>Hamara Gathbandhan jitega</t>
  </si>
  <si>
    <t>Me heyran tha ki INDIA ko social media par 67%logo samarthak kia phir bhi exit poll ne BJP ko 365se401 seat jeet paki he. Ye kyesi sambhab he, kya evm pe koi cheat ho raha he</t>
  </si>
  <si>
    <t>Tum khud chor ho</t>
  </si>
  <si>
    <t>Dogla panti ravis 😂😂😂</t>
  </si>
  <si>
    <t>Elections of India ne dharam ki rajneeti hone diya ye baat yaad rakha jayega</t>
  </si>
  <si>
    <r>
      <rPr>
        <sz val="11"/>
        <color rgb="FF000000"/>
        <rFont val="Linux Libertine G"/>
      </rPr>
      <t>यहाँ पर कितने श्रोता अध्यापक वर्ग से संबंध रखते है</t>
    </r>
    <r>
      <rPr>
        <sz val="11"/>
        <color rgb="FF000000"/>
        <rFont val="Calibri"/>
      </rPr>
      <t>?</t>
    </r>
  </si>
  <si>
    <t>Rahuji next pm❤</t>
  </si>
  <si>
    <t>Farzi poll 😅 kahin se koi matching nahin hai. Chandigadh me jo hua sabke samne hai. Dhyan rakhiyega, isme b wesa koi afsar ulat fer na karne ki kosis kare</t>
  </si>
  <si>
    <t>Meltdown episode 1😂</t>
  </si>
  <si>
    <t>Saare hi chor indi mai hai ravish tu v wohi hai</t>
  </si>
  <si>
    <t>🤣🤣🤣🤣 थूक कर चाटने वाले पत्रकार 😂😂😂😂</t>
  </si>
  <si>
    <t>Ravish sir,
Andhbhakt ki sankhya dekh kar lag raha hai ki EXIT POLL sahi hai
😢😢😢😢</t>
  </si>
  <si>
    <t>भाई राम राम</t>
  </si>
  <si>
    <t>राहुल मीडिया बिलबिला उठा एग्जिट पोल देख कर 😢😢</t>
  </si>
  <si>
    <t>Ravish kumar sir aapko dil se naman karta hun nishpaksh patrakarita k liye. Satyamev jayate ❤❤❤❤❤🙏🙏🙏🙏🙏</t>
  </si>
  <si>
    <r>
      <rPr>
        <sz val="11"/>
        <color rgb="FF000000"/>
        <rFont val="Calibri"/>
      </rPr>
      <t xml:space="preserve">8.2% GDP Growth aya hai is topic pe to dhyan do .
1975 se phli bar esa hua hai ki hua ki continue 8.0 se above GDP Growth aya hai 
Is topic pe baat kro So Called </t>
    </r>
    <r>
      <rPr>
        <sz val="11"/>
        <color rgb="FF000000"/>
        <rFont val="Linux Libertine G"/>
      </rPr>
      <t xml:space="preserve">जागरूक </t>
    </r>
    <r>
      <rPr>
        <sz val="11"/>
        <color rgb="FF000000"/>
        <rFont val="Calibri"/>
      </rPr>
      <t>News Vle</t>
    </r>
  </si>
  <si>
    <t>Aisa hi ho sab farzi ho</t>
  </si>
  <si>
    <t>paryas  nahi   khel  ho  chuka  hai  sir  yeh   Likh  Lo</t>
  </si>
  <si>
    <t>Suhijkumar</t>
  </si>
  <si>
    <t>Good sir ❤❤❤❤</t>
  </si>
  <si>
    <r>
      <rPr>
        <sz val="11"/>
        <color rgb="FF000000"/>
        <rFont val="Linux Libertine G"/>
      </rPr>
      <t xml:space="preserve">जनता में लहर यह है कि </t>
    </r>
    <r>
      <rPr>
        <sz val="11"/>
        <color rgb="FF000000"/>
        <rFont val="Calibri"/>
      </rPr>
      <t xml:space="preserve">INDIA </t>
    </r>
    <r>
      <rPr>
        <sz val="11"/>
        <color rgb="FF000000"/>
        <rFont val="Linux Libertine G"/>
      </rPr>
      <t>गठबंधन पूर्ण बहुमत के साथ सरकार बनाने जा रहा है 🙏 
आपकी स्वतंत्र और निष्पक्ष पत्रकारिता को दिल से शुक्रिया 🙏
जय हिन्द 🇮🇳</t>
    </r>
  </si>
  <si>
    <t>Very nice and extra intelligent journalist.</t>
  </si>
  <si>
    <t>ऐसे ही लगे रहो मुन्ना इसी में भलाई है</t>
  </si>
  <si>
    <t>Godi mediya ku nayi sarkar atey hi national lize kiya jayega ju ankers hungay un ku cenima  garon mae blakers ka kam diya jayega .</t>
  </si>
  <si>
    <t>Sar patrakaar ho to aap jaisa 2024 mein India gathbandhan ka sarkar agar banaa to aapka patrakaar number 1 mein hona chaiye</t>
  </si>
  <si>
    <t>Dukhi Atma hai Rabish</t>
  </si>
  <si>
    <r>
      <rPr>
        <sz val="11"/>
        <color rgb="FF000000"/>
        <rFont val="Calibri"/>
      </rPr>
      <t xml:space="preserve">India </t>
    </r>
    <r>
      <rPr>
        <sz val="11"/>
        <color rgb="FF000000"/>
        <rFont val="Linux Libertine G"/>
      </rPr>
      <t xml:space="preserve">की जीत के बाद </t>
    </r>
    <r>
      <rPr>
        <sz val="11"/>
        <color rgb="FF000000"/>
        <rFont val="Calibri"/>
      </rPr>
      <t xml:space="preserve">Conflict of intrest </t>
    </r>
    <r>
      <rPr>
        <sz val="11"/>
        <color rgb="FF000000"/>
        <rFont val="Linux Libertine G"/>
      </rPr>
      <t xml:space="preserve">को लेकर </t>
    </r>
    <r>
      <rPr>
        <sz val="11"/>
        <color rgb="FF000000"/>
        <rFont val="Calibri"/>
      </rPr>
      <t xml:space="preserve">Ammendments </t>
    </r>
    <r>
      <rPr>
        <sz val="11"/>
        <color rgb="FF000000"/>
        <rFont val="Linux Libertine G"/>
      </rPr>
      <t>हो सकते हैं। इसलियेही मोदी मीडिया और उसके पोलस्टर्स डरे हुए हैं</t>
    </r>
    <r>
      <rPr>
        <sz val="11"/>
        <color rgb="FF000000"/>
        <rFont val="Calibri"/>
      </rPr>
      <t>!!</t>
    </r>
  </si>
  <si>
    <t>The fight between godi media and chindi media is thoroughly entertaining....😂</t>
  </si>
  <si>
    <t>Namaskar 😂</t>
  </si>
  <si>
    <t>Teleprompter use krna to chodo... 😂😂😂</t>
  </si>
  <si>
    <t>Galat</t>
  </si>
  <si>
    <r>
      <rPr>
        <sz val="11"/>
        <color rgb="FF000000"/>
        <rFont val="Linux Libertine G"/>
      </rPr>
      <t>ऐ मोदी गर फिर आ गया तो लोकतंत्र का नामो निशान मिटा देगा ऐ</t>
    </r>
    <r>
      <rPr>
        <sz val="11"/>
        <color rgb="FF000000"/>
        <rFont val="Calibri"/>
      </rPr>
      <t xml:space="preserve">, </t>
    </r>
    <r>
      <rPr>
        <sz val="11"/>
        <color rgb="FF000000"/>
        <rFont val="Linux Libertine G"/>
      </rPr>
      <t>सारे नेता इसके पार्टी मे आता है तो साफ हो जाता है</t>
    </r>
    <r>
      <rPr>
        <sz val="11"/>
        <color rgb="FF000000"/>
        <rFont val="Calibri"/>
      </rPr>
      <t xml:space="preserve">, 😅 </t>
    </r>
    <r>
      <rPr>
        <sz val="11"/>
        <color rgb="FF000000"/>
        <rFont val="Linux Libertine G"/>
      </rPr>
      <t xml:space="preserve">बहुत दिन नहीं बचा है गर ऐ बन गया तो जरूर एक बहुत बड़ी युध्द होगी हिंदू मुस्लिम मे </t>
    </r>
    <r>
      <rPr>
        <sz val="11"/>
        <color rgb="FF000000"/>
        <rFont val="Calibri"/>
      </rPr>
      <t xml:space="preserve">kyoki </t>
    </r>
    <r>
      <rPr>
        <sz val="11"/>
        <color rgb="FF000000"/>
        <rFont val="Linux Libertine G"/>
      </rPr>
      <t xml:space="preserve">ऐ सरकार बहुत </t>
    </r>
    <r>
      <rPr>
        <sz val="11"/>
        <color rgb="FF000000"/>
        <rFont val="Calibri"/>
      </rPr>
      <t xml:space="preserve">gandi </t>
    </r>
    <r>
      <rPr>
        <sz val="11"/>
        <color rgb="FF000000"/>
        <rFont val="Linux Libertine G"/>
      </rPr>
      <t>सरकार है</t>
    </r>
    <r>
      <rPr>
        <sz val="11"/>
        <color rgb="FF000000"/>
        <rFont val="Calibri"/>
      </rPr>
      <t xml:space="preserve">, </t>
    </r>
    <r>
      <rPr>
        <sz val="11"/>
        <color rgb="FF000000"/>
        <rFont val="Linux Libertine G"/>
      </rPr>
      <t xml:space="preserve">ऐ </t>
    </r>
    <r>
      <rPr>
        <sz val="11"/>
        <color rgb="FF000000"/>
        <rFont val="Calibri"/>
      </rPr>
      <t xml:space="preserve">RSS ka </t>
    </r>
    <r>
      <rPr>
        <sz val="11"/>
        <color rgb="FF000000"/>
        <rFont val="Linux Libertine G"/>
      </rPr>
      <t>आदमी है</t>
    </r>
    <r>
      <rPr>
        <sz val="11"/>
        <color rgb="FF000000"/>
        <rFont val="Calibri"/>
      </rPr>
      <t xml:space="preserve">, </t>
    </r>
    <r>
      <rPr>
        <sz val="11"/>
        <color rgb="FF000000"/>
        <rFont val="Linux Libertine G"/>
      </rPr>
      <t>मनु वादी सोच के लोग है ऐ सब</t>
    </r>
  </si>
  <si>
    <t>Modi again</t>
  </si>
  <si>
    <t>Chotte both pe Hera pheri Hui hai panjab m 50% log vote Dene nahi gye unme se jda tar other state k logon ne vote dalli Jo panjab ki residence le chukke hai</t>
  </si>
  <si>
    <t>INDIA alliance has more support in pakistan than here.</t>
  </si>
  <si>
    <t>❤❤❤❤❤❤❤❤❤❤❤🎉🎉🎉🎉🎉🎉🎉🎉🎉🎉🎉😮😮😮😮😮😮😮😮😮😮😮😊😊😊😊😊😊😊😊😊😊😊</t>
  </si>
  <si>
    <t>😂😂
Randi Rona shuru</t>
  </si>
  <si>
    <t>Bilkul sahi</t>
  </si>
  <si>
    <t>रवीश भाई अगर इस बार भी मोदी आ गया तो अपने आप को सम्भाल लेना कहीं सदमे के मारे पूरे ही पागल मत हो जाना 😮 वरना हमारा मनोरंजन कैसे होगा 😢😅</t>
  </si>
  <si>
    <t>Tamil nadu or Kerala me 0 account kyun ki tamil nadu Kerala educated hai uttar pradesh nai hai 😂😂</t>
  </si>
  <si>
    <t>Lalu ji ko bulao bhai ye bta denge kun jeet rha hai ye sahi bolte hai</t>
  </si>
  <si>
    <t>Sat shri akal ji.</t>
  </si>
  <si>
    <t>MOBAILWA KHULWAT THURANTH BIHARWA DIKAWATH ? OH SAAMBHA ...KITHNE BIHARWA THE...SAAREKE SAARE?</t>
  </si>
  <si>
    <t>Ravish ji aap muslims k modern nabi hai aapko jhuk k  salam shandaar</t>
  </si>
  <si>
    <t>JITNA BHI AANSU BAHA LO RO LO CHILLA LO MODI MODI MODI JAI SHREE RAM</t>
  </si>
  <si>
    <t>Ek baar srkar badlne do hisab sab ka hoga🙏🙏🙏</t>
  </si>
  <si>
    <t>गाय मालिक से नाराज होकर कसाई के पास जाना चाहती है। बिल्कुल जाओ और वोट करो। कुछ सालों में भारत एक नया पाकिस्तान बनेगा सिर्फ सेक्युलर हिन्दुओ की वजह से।👍</t>
  </si>
  <si>
    <t>मेरा पहला वोट देश में नफरत फ़ैलाने के खिलाफ था☝️</t>
  </si>
  <si>
    <t>Ye exit poll to bilkul waisa hi lagta hai ......jaise ki exam hone se pahle parcha leak hota hai ...........🤣🤣🤣🤣</t>
  </si>
  <si>
    <t>Sad,ko, modi ki,ji,ho,400,par,ok</t>
  </si>
  <si>
    <t>Exit poll farji hai</t>
  </si>
  <si>
    <t>Till now exit poll is wrong after 4 June EVM will be wrong..😂</t>
  </si>
  <si>
    <r>
      <rPr>
        <sz val="11"/>
        <color rgb="FF000000"/>
        <rFont val="Linux Libertine G"/>
      </rPr>
      <t>ये तो बीजेपी</t>
    </r>
    <r>
      <rPr>
        <sz val="11"/>
        <color rgb="FF000000"/>
        <rFont val="Calibri"/>
      </rPr>
      <t>+</t>
    </r>
    <r>
      <rPr>
        <sz val="11"/>
        <color rgb="FF000000"/>
        <rFont val="Linux Libertine G"/>
      </rPr>
      <t>चुनाव आयोग</t>
    </r>
    <r>
      <rPr>
        <sz val="11"/>
        <color rgb="FF000000"/>
        <rFont val="Calibri"/>
      </rPr>
      <t>+</t>
    </r>
    <r>
      <rPr>
        <sz val="11"/>
        <color rgb="FF000000"/>
        <rFont val="Linux Libertine G"/>
      </rPr>
      <t xml:space="preserve">गोदी मीडिया के गठबंधन का कमाल हैं के चुनाव के वोट प्रतिशत बड़ाए फिर विपक्षी वोटर्स को पीटा गया फिर </t>
    </r>
    <r>
      <rPr>
        <sz val="11"/>
        <color rgb="FF000000"/>
        <rFont val="Calibri"/>
      </rPr>
      <t xml:space="preserve">Evms </t>
    </r>
    <r>
      <rPr>
        <sz val="11"/>
        <color rgb="FF000000"/>
        <rFont val="Linux Libertine G"/>
      </rPr>
      <t>स्लो की गई और अब रिजल्ट बनाया जा रहा हैं गोदी के मीडिया द्वारा😂</t>
    </r>
  </si>
  <si>
    <r>
      <rPr>
        <sz val="11"/>
        <color rgb="FF000000"/>
        <rFont val="Linux Libertine G"/>
      </rPr>
      <t>रवीश कुमार जिंदाबाद</t>
    </r>
    <r>
      <rPr>
        <sz val="11"/>
        <color rgb="FF000000"/>
        <rFont val="Calibri"/>
      </rPr>
      <t>-</t>
    </r>
    <r>
      <rPr>
        <sz val="11"/>
        <color rgb="FF000000"/>
        <rFont val="Linux Libertine G"/>
      </rPr>
      <t>जिंदाबाद।</t>
    </r>
  </si>
  <si>
    <t>Modi❤</t>
  </si>
  <si>
    <t>Modi is god❌ godi is god✅</t>
  </si>
  <si>
    <t>Deepak bujhane se pehle fadfadaa raha hai</t>
  </si>
  <si>
    <t>जब कांग्रेस की सरकार बनेगी तो एक्झिट पोल बंद कर देना चाहिए क्यूकी एक्झिट पोल झूट बताकर लोगो के अंदर ब्रह्म फैला रहे हैं</t>
  </si>
  <si>
    <t>Rubbish hai tu kal kejiwal ki, jai, rahul ki jai indi ke tattu tu  abhi evm v galat hai</t>
  </si>
  <si>
    <t>Rahul baba 286</t>
  </si>
  <si>
    <t>Narativ mphol ki kousis</t>
  </si>
  <si>
    <t>Won India party</t>
  </si>
  <si>
    <t>Tu kuch kr le .,....sujji hai😮</t>
  </si>
  <si>
    <t>Kata khat 😂 safa chat</t>
  </si>
  <si>
    <t>Ayega to Modi hi😂🧡</t>
  </si>
  <si>
    <t>4 June ko evm me bahut teji se BJP gadbadi karege</t>
  </si>
  <si>
    <t>Kejriwal sach bolra hai …???Lgta ni haiiiii….😂😂</t>
  </si>
  <si>
    <t>Babuon ko khud hi ab smj lena chahiye kaise action lena hai. IAS officers mature &amp; nidar hote hain wo sahi steps hi lenge.. 1 din sambhal len aur jesa sahi wesa hi kam karen</t>
  </si>
  <si>
    <t>Sir, today you more handsome. 😊</t>
  </si>
  <si>
    <t>Modi will go home</t>
  </si>
  <si>
    <t>Jay congres jindabad congres jindabad congres jindabad congres jindabad congres jindabad congres jindabad congres jindabad congres jindabad congres jindabad Rahul Gandhi 💖💖💖💖💖💖💖💖 jindabad congres jindabad congres jindabad congres jindabad jindabad</t>
  </si>
  <si>
    <t>Kyon  khopdi tod raha</t>
  </si>
  <si>
    <t>India's GDP Growth is 8.2 % . Is topic pe bhi gyan dijiye sir.</t>
  </si>
  <si>
    <t>Jay shree ram Jay congres jindabad jindabad congres jindabad jindabad congres jindabad jindabad congres jindabad jindabad congres jindabad jindabad congres jindabad Rahul Gandhi 💖💖💖💖💖💖💖 jindabad jindabad congres jindabad jindabad congres jindabad</t>
  </si>
  <si>
    <t>Next pm educated Rahul Gandhi ❤️💯</t>
  </si>
  <si>
    <t>Sare chor ek sath gandu papu</t>
  </si>
  <si>
    <t>Indian godi media rank in the world is 162 even lower the pakistan and sri lanka so they all are meaningless huzoori media is very shameless</t>
  </si>
  <si>
    <t>Only Congress party 👍👍</t>
  </si>
  <si>
    <r>
      <rPr>
        <sz val="11"/>
        <color rgb="FF000000"/>
        <rFont val="Linux Libertine G"/>
      </rPr>
      <t xml:space="preserve">ऐ मोदी कोई समाज </t>
    </r>
    <r>
      <rPr>
        <sz val="11"/>
        <color rgb="FF000000"/>
        <rFont val="Calibri"/>
      </rPr>
      <t xml:space="preserve">sudharak </t>
    </r>
    <r>
      <rPr>
        <sz val="11"/>
        <color rgb="FF000000"/>
        <rFont val="Linux Libertine G"/>
      </rPr>
      <t>नहीं है जबकि ऐ समाज को विनाश की ओर ले जा रहा है</t>
    </r>
    <r>
      <rPr>
        <sz val="11"/>
        <color rgb="FF000000"/>
        <rFont val="Calibri"/>
      </rPr>
      <t>|</t>
    </r>
    <r>
      <rPr>
        <sz val="11"/>
        <color rgb="FF000000"/>
        <rFont val="Linux Libertine G"/>
      </rPr>
      <t>जबसे ऐ आया है सिर्फ हिंदू मुस्लिम करता है</t>
    </r>
    <r>
      <rPr>
        <sz val="11"/>
        <color rgb="FF000000"/>
        <rFont val="Calibri"/>
      </rPr>
      <t xml:space="preserve">, danga </t>
    </r>
    <r>
      <rPr>
        <sz val="11"/>
        <color rgb="FF000000"/>
        <rFont val="Linux Libertine G"/>
      </rPr>
      <t>करवाता है</t>
    </r>
    <r>
      <rPr>
        <sz val="11"/>
        <color rgb="FF000000"/>
        <rFont val="Calibri"/>
      </rPr>
      <t>|</t>
    </r>
    <r>
      <rPr>
        <sz val="11"/>
        <color rgb="FF000000"/>
        <rFont val="Linux Libertine G"/>
      </rPr>
      <t xml:space="preserve">ऐ राम मन्दिर क्या बनवा दिया सोच रहा यही राम जी को पैदा किया है </t>
    </r>
    <r>
      <rPr>
        <sz val="11"/>
        <color rgb="FF000000"/>
        <rFont val="Calibri"/>
      </rPr>
      <t xml:space="preserve">kyoki  </t>
    </r>
    <r>
      <rPr>
        <sz val="11"/>
        <color rgb="FF000000"/>
        <rFont val="Linux Libertine G"/>
      </rPr>
      <t xml:space="preserve">इसका तो कोई </t>
    </r>
    <r>
      <rPr>
        <sz val="11"/>
        <color rgb="FF000000"/>
        <rFont val="Calibri"/>
      </rPr>
      <t xml:space="preserve">aulad </t>
    </r>
    <r>
      <rPr>
        <sz val="11"/>
        <color rgb="FF000000"/>
        <rFont val="Linux Libertine G"/>
      </rPr>
      <t>है नहीं</t>
    </r>
    <r>
      <rPr>
        <sz val="11"/>
        <color rgb="FF000000"/>
        <rFont val="Calibri"/>
      </rPr>
      <t xml:space="preserve">. </t>
    </r>
    <r>
      <rPr>
        <sz val="11"/>
        <color rgb="FF000000"/>
        <rFont val="Linux Libertine G"/>
      </rPr>
      <t xml:space="preserve">अपने आप को बोलता है की </t>
    </r>
    <r>
      <rPr>
        <sz val="11"/>
        <color rgb="FF000000"/>
        <rFont val="Calibri"/>
      </rPr>
      <t xml:space="preserve">biological </t>
    </r>
    <r>
      <rPr>
        <sz val="11"/>
        <color rgb="FF000000"/>
        <rFont val="Linux Libertine G"/>
      </rPr>
      <t xml:space="preserve">नही है ऐ डाउनलोड हुआ है </t>
    </r>
    <r>
      <rPr>
        <sz val="11"/>
        <color rgb="FF000000"/>
        <rFont val="Calibri"/>
      </rPr>
      <t xml:space="preserve">bhagwan </t>
    </r>
    <r>
      <rPr>
        <sz val="11"/>
        <color rgb="FF000000"/>
        <rFont val="Linux Libertine G"/>
      </rPr>
      <t xml:space="preserve">जी किये है कभी ये राम को पैदा करता है कभी राम इसको क्या </t>
    </r>
    <r>
      <rPr>
        <sz val="11"/>
        <color rgb="FF000000"/>
        <rFont val="Calibri"/>
      </rPr>
      <t xml:space="preserve">chakkar </t>
    </r>
    <r>
      <rPr>
        <sz val="11"/>
        <color rgb="FF000000"/>
        <rFont val="Linux Libertine G"/>
      </rPr>
      <t>है</t>
    </r>
    <r>
      <rPr>
        <sz val="11"/>
        <color rgb="FF000000"/>
        <rFont val="Calibri"/>
      </rPr>
      <t xml:space="preserve">, andhbhakt </t>
    </r>
    <r>
      <rPr>
        <sz val="11"/>
        <color rgb="FF000000"/>
        <rFont val="Linux Libertine G"/>
      </rPr>
      <t>भी तो है सब सिर्फ सनातनी की बात करते</t>
    </r>
    <r>
      <rPr>
        <sz val="11"/>
        <color rgb="FF000000"/>
        <rFont val="Calibri"/>
      </rPr>
      <t xml:space="preserve">, </t>
    </r>
    <r>
      <rPr>
        <sz val="11"/>
        <color rgb="FF000000"/>
        <rFont val="Linux Libertine G"/>
      </rPr>
      <t>मानवता और इंसानियत की बात ही नहीं करता</t>
    </r>
    <r>
      <rPr>
        <sz val="11"/>
        <color rgb="FF000000"/>
        <rFont val="Calibri"/>
      </rPr>
      <t>|</t>
    </r>
    <r>
      <rPr>
        <sz val="11"/>
        <color rgb="FF000000"/>
        <rFont val="Linux Libertine G"/>
      </rPr>
      <t xml:space="preserve">मैं ऐ बोल रही हु की गर सब सनातनी ही है तो लड़कियों के साथ जो गलत कर रहे उसको कैसे </t>
    </r>
    <r>
      <rPr>
        <sz val="11"/>
        <color rgb="FF000000"/>
        <rFont val="Calibri"/>
      </rPr>
      <t>sudharoge,</t>
    </r>
  </si>
  <si>
    <t>BJP AB KI BAAR 500 PAAR</t>
  </si>
  <si>
    <t>Harege bjp</t>
  </si>
  <si>
    <t>🙏🙏🙏🙏🙏🙏🙏🙏🙏🙏🙏🙏🙏🙏🙏🙏🙏</t>
  </si>
  <si>
    <t>तू भी कही से चुनाव लड़ लेता कांग्रेस के दलाल</t>
  </si>
  <si>
    <t>Chup sale</t>
  </si>
  <si>
    <t>Sangli ka pm c</t>
  </si>
  <si>
    <t>BJP +CE =450</t>
  </si>
  <si>
    <t>Jitega to modi</t>
  </si>
  <si>
    <t>Economy Chahiye.</t>
  </si>
  <si>
    <t>Lion 🦁 patarkar ravish kumar Modi hatao desh bachao</t>
  </si>
  <si>
    <t>True journalism</t>
  </si>
  <si>
    <t>Kuch nhi ho rha 4 ko ravish rahul dono royenge 😂😂</t>
  </si>
  <si>
    <t>😂😂😂😂😂😂😂😂 randi rona chalu 😂😂😂😂</t>
  </si>
  <si>
    <t>Ab tera kiya hoga ravish</t>
  </si>
  <si>
    <t>Apka bhi toh kuch andza hoga sar ap bhi toh midiya wale ho</t>
  </si>
  <si>
    <t>Is Landi ka remote pe har line padhne ka click karte dekho. Saala script padhta hai. Iska to chootad laal hoga 48 ghante mein 😂😂😂</t>
  </si>
  <si>
    <r>
      <rPr>
        <sz val="11"/>
        <color rgb="FF000000"/>
        <rFont val="Linux Libertine G"/>
      </rPr>
      <t>😂😂😂मुझे पता था कि रविस कुमार यही बोलेगा</t>
    </r>
    <r>
      <rPr>
        <sz val="11"/>
        <color rgb="FF000000"/>
        <rFont val="Calibri"/>
      </rPr>
      <t>....</t>
    </r>
    <r>
      <rPr>
        <sz val="11"/>
        <color rgb="FF000000"/>
        <rFont val="Linux Libertine G"/>
      </rPr>
      <t>उसके पास और कोई रास्ता नहीं है</t>
    </r>
    <r>
      <rPr>
        <sz val="11"/>
        <color rgb="FF000000"/>
        <rFont val="Calibri"/>
      </rPr>
      <t>....</t>
    </r>
    <r>
      <rPr>
        <sz val="11"/>
        <color rgb="FF000000"/>
        <rFont val="Linux Libertine G"/>
      </rPr>
      <t xml:space="preserve">शावास रविस बाबु बहुत बढ़िया </t>
    </r>
    <r>
      <rPr>
        <sz val="11"/>
        <color rgb="FF000000"/>
        <rFont val="Calibri"/>
      </rPr>
      <t xml:space="preserve">journalism </t>
    </r>
    <r>
      <rPr>
        <sz val="11"/>
        <color rgb="FF000000"/>
        <rFont val="Linux Libertine G"/>
      </rPr>
      <t>है</t>
    </r>
    <r>
      <rPr>
        <sz val="11"/>
        <color rgb="FF000000"/>
        <rFont val="Calibri"/>
      </rPr>
      <t xml:space="preserve">.....plss </t>
    </r>
    <r>
      <rPr>
        <sz val="11"/>
        <color rgb="FF000000"/>
        <rFont val="Linux Libertine G"/>
      </rPr>
      <t xml:space="preserve">आगे किसी दूसरे को </t>
    </r>
    <r>
      <rPr>
        <sz val="11"/>
        <color rgb="FF000000"/>
        <rFont val="Calibri"/>
      </rPr>
      <t xml:space="preserve">journalism </t>
    </r>
    <r>
      <rPr>
        <sz val="11"/>
        <color rgb="FF000000"/>
        <rFont val="Linux Libertine G"/>
      </rPr>
      <t xml:space="preserve">कि बारे मे ज्ञान मत पेलना </t>
    </r>
    <r>
      <rPr>
        <sz val="11"/>
        <color rgb="FF000000"/>
        <rFont val="Calibri"/>
      </rPr>
      <t>...</t>
    </r>
    <r>
      <rPr>
        <sz val="11"/>
        <color rgb="FF000000"/>
        <rFont val="Linux Libertine G"/>
      </rPr>
      <t xml:space="preserve">फर्जी </t>
    </r>
    <r>
      <rPr>
        <sz val="11"/>
        <color rgb="FF000000"/>
        <rFont val="Calibri"/>
      </rPr>
      <t>journalist.....</t>
    </r>
    <r>
      <rPr>
        <sz val="11"/>
        <color rgb="FF000000"/>
        <rFont val="Linux Libertine G"/>
      </rPr>
      <t>पैसा के लिए कुछ भी 😂😂😂</t>
    </r>
  </si>
  <si>
    <r>
      <rPr>
        <sz val="11"/>
        <color rgb="FF000000"/>
        <rFont val="Calibri"/>
      </rPr>
      <t xml:space="preserve">BJP </t>
    </r>
    <r>
      <rPr>
        <sz val="11"/>
        <color rgb="FF000000"/>
        <rFont val="Linux Libertine G"/>
      </rPr>
      <t>जब मेयर चुनाव में घपला बाजी कर सकती है तो ये तो पीएम पद के लिए है</t>
    </r>
    <r>
      <rPr>
        <sz val="11"/>
        <color rgb="FF000000"/>
        <rFont val="Calibri"/>
      </rPr>
      <t xml:space="preserve">,, </t>
    </r>
    <r>
      <rPr>
        <sz val="11"/>
        <color rgb="FF000000"/>
        <rFont val="Linux Libertine G"/>
      </rPr>
      <t xml:space="preserve">उसके लिए तो </t>
    </r>
    <r>
      <rPr>
        <sz val="11"/>
        <color rgb="FF000000"/>
        <rFont val="Calibri"/>
      </rPr>
      <t xml:space="preserve">evm </t>
    </r>
    <r>
      <rPr>
        <sz val="11"/>
        <color rgb="FF000000"/>
        <rFont val="Linux Libertine G"/>
      </rPr>
      <t>भी चोरी कर के फर्जी वोट डाल सकती है 😷🇮🇳</t>
    </r>
  </si>
  <si>
    <t>Chor he baki sab.</t>
  </si>
  <si>
    <r>
      <rPr>
        <sz val="11"/>
        <color rgb="FF000000"/>
        <rFont val="Calibri"/>
      </rPr>
      <t xml:space="preserve">Mr </t>
    </r>
    <r>
      <rPr>
        <sz val="11"/>
        <color rgb="FF000000"/>
        <rFont val="Linux Libertine G"/>
      </rPr>
      <t>जय राम रमेश कांग्रेस</t>
    </r>
    <r>
      <rPr>
        <sz val="11"/>
        <color rgb="FF000000"/>
        <rFont val="Calibri"/>
      </rPr>
      <t>+</t>
    </r>
    <r>
      <rPr>
        <sz val="11"/>
        <color rgb="FF000000"/>
        <rFont val="Linux Libertine G"/>
      </rPr>
      <t>पिद्दी एलायंस का हे राम करवा कर ही मानोगे ❤❤❤</t>
    </r>
    <r>
      <rPr>
        <sz val="11"/>
        <color rgb="FF000000"/>
        <rFont val="Calibri"/>
      </rPr>
      <t xml:space="preserve">, </t>
    </r>
    <r>
      <rPr>
        <sz val="11"/>
        <color rgb="FF000000"/>
        <rFont val="Linux Libertine G"/>
      </rPr>
      <t>लगे रहो बेटा</t>
    </r>
  </si>
  <si>
    <t>Niec</t>
  </si>
  <si>
    <t>Aap toh dhoti khol dete Hain dogle media ki</t>
  </si>
  <si>
    <t>All exit polls are managed by bjp</t>
  </si>
  <si>
    <t>Hi ya naho. Sirf Bjp ko anichahiye</t>
  </si>
  <si>
    <t>Khud khiladi hai par bich bich umpiring karlete hai 😅😊</t>
  </si>
  <si>
    <r>
      <rPr>
        <sz val="11"/>
        <color rgb="FF000000"/>
        <rFont val="Calibri"/>
      </rPr>
      <t xml:space="preserve">4 </t>
    </r>
    <r>
      <rPr>
        <sz val="11"/>
        <color rgb="FF000000"/>
        <rFont val="Linux Libertine G"/>
      </rPr>
      <t xml:space="preserve">जून को वोटो॑ की मोजदाद पारदर्शिता से होनी चाहिए </t>
    </r>
    <r>
      <rPr>
        <sz val="11"/>
        <color rgb="FF000000"/>
        <rFont val="Calibri"/>
      </rPr>
      <t xml:space="preserve">...
</t>
    </r>
    <r>
      <rPr>
        <sz val="11"/>
        <color rgb="FF000000"/>
        <rFont val="Linux Libertine G"/>
      </rPr>
      <t xml:space="preserve">ग्राउंड रिपोर्टीग करनेवाला एक भी पत्रकार एक्झिट पोल से सहमत नहीं हैं </t>
    </r>
    <r>
      <rPr>
        <sz val="11"/>
        <color rgb="FF000000"/>
        <rFont val="Calibri"/>
      </rPr>
      <t>...</t>
    </r>
  </si>
  <si>
    <t>इसका मानसिक स्वास्थ्य कब ठीक होगा</t>
  </si>
  <si>
    <r>
      <rPr>
        <sz val="11"/>
        <color rgb="FF000000"/>
        <rFont val="Linux Libertine G"/>
      </rPr>
      <t xml:space="preserve">अगर </t>
    </r>
    <r>
      <rPr>
        <sz val="11"/>
        <color rgb="FF000000"/>
        <rFont val="Calibri"/>
      </rPr>
      <t xml:space="preserve">bjp 400 </t>
    </r>
    <r>
      <rPr>
        <sz val="11"/>
        <color rgb="FF000000"/>
        <rFont val="Linux Libertine G"/>
      </rPr>
      <t>पार है तो इंडिया गठबंधन का सूपड़ा साफ हो जाना चाहिए</t>
    </r>
    <r>
      <rPr>
        <sz val="11"/>
        <color rgb="FF000000"/>
        <rFont val="Calibri"/>
      </rPr>
      <t xml:space="preserve">, </t>
    </r>
    <r>
      <rPr>
        <sz val="11"/>
        <color rgb="FF000000"/>
        <rFont val="Linux Libertine G"/>
      </rPr>
      <t>लेकिन एक्जिट पोल में भी ऐसा नही हो रहा है।</t>
    </r>
  </si>
  <si>
    <t>Congressi budda 🐕‍🦺</t>
  </si>
  <si>
    <t>I wanna see what happens when nda gets 375+.. this guy should officially announce he works for congress.</t>
  </si>
  <si>
    <t>Palla</t>
  </si>
  <si>
    <t>Ab ki baar congress ki sarkaar🔥</t>
  </si>
  <si>
    <t>❤❤❤❤❤❤❤❤❤❤❤ रविश कुमार ने वाकई में अपनी माँ का दूध पिया है ये मेरा शरीर व आत्मा का
अनुभव है बिल्कुल सत्य की राह पर चलना क्योंकि रविश भाई आपने अपने
माँ और बाप का नाम ऊँचा किया है।</t>
  </si>
  <si>
    <r>
      <rPr>
        <sz val="11"/>
        <color rgb="FF000000"/>
        <rFont val="Linux Libertine G"/>
      </rPr>
      <t xml:space="preserve">इंडिया आलायन्स वालोणे भी अपने फरजी सर्वे एजेन्सी बनके उनके नामपे अपनाभी </t>
    </r>
    <r>
      <rPr>
        <sz val="11"/>
        <color rgb="FF000000"/>
        <rFont val="Calibri"/>
      </rPr>
      <t xml:space="preserve">290,297,305 </t>
    </r>
    <r>
      <rPr>
        <sz val="11"/>
        <color rgb="FF000000"/>
        <rFont val="Linux Libertine G"/>
      </rPr>
      <t>सिटो के उपर सीट जितने का सर्वे कि न्यू्स चलांनी चाहिये</t>
    </r>
  </si>
  <si>
    <t>Ravish ji apka news bhoot acha rahta hai sach batayia</t>
  </si>
  <si>
    <r>
      <rPr>
        <sz val="11"/>
        <color rgb="FF000000"/>
        <rFont val="Calibri"/>
      </rPr>
      <t xml:space="preserve">rss </t>
    </r>
    <r>
      <rPr>
        <sz val="11"/>
        <color rgb="FF000000"/>
        <rFont val="Linux Libertine G"/>
      </rPr>
      <t>ओर मोदी अमित शहा एक ओर साजीश है</t>
    </r>
    <r>
      <rPr>
        <sz val="11"/>
        <color rgb="FF000000"/>
        <rFont val="Calibri"/>
      </rPr>
      <t xml:space="preserve">, </t>
    </r>
    <r>
      <rPr>
        <sz val="11"/>
        <color rgb="FF000000"/>
        <rFont val="Linux Libertine G"/>
      </rPr>
      <t>ये अभितक किसिको समज नही आया</t>
    </r>
    <r>
      <rPr>
        <sz val="11"/>
        <color rgb="FF000000"/>
        <rFont val="Calibri"/>
      </rPr>
      <t xml:space="preserve">, </t>
    </r>
    <r>
      <rPr>
        <sz val="11"/>
        <color rgb="FF000000"/>
        <rFont val="Linux Libertine G"/>
      </rPr>
      <t xml:space="preserve">इसके पहिले </t>
    </r>
    <r>
      <rPr>
        <sz val="11"/>
        <color rgb="FF000000"/>
        <rFont val="Calibri"/>
      </rPr>
      <t xml:space="preserve">rss </t>
    </r>
    <r>
      <rPr>
        <sz val="11"/>
        <color rgb="FF000000"/>
        <rFont val="Linux Libertine G"/>
      </rPr>
      <t>के ऊपर बँड कभी लगा था</t>
    </r>
    <r>
      <rPr>
        <sz val="11"/>
        <color rgb="FF000000"/>
        <rFont val="Calibri"/>
      </rPr>
      <t xml:space="preserve">, </t>
    </r>
    <r>
      <rPr>
        <sz val="11"/>
        <color rgb="FF000000"/>
        <rFont val="Linux Libertine G"/>
      </rPr>
      <t>कूछ तो येजेंडा है</t>
    </r>
    <r>
      <rPr>
        <sz val="11"/>
        <color rgb="FF000000"/>
        <rFont val="Calibri"/>
      </rPr>
      <t>,</t>
    </r>
    <r>
      <rPr>
        <sz val="11"/>
        <color rgb="FF000000"/>
        <rFont val="Linux Libertine G"/>
      </rPr>
      <t>लेकीन कीसिको समज नहीं आ रहा है</t>
    </r>
    <r>
      <rPr>
        <sz val="11"/>
        <color rgb="FF000000"/>
        <rFont val="Calibri"/>
      </rPr>
      <t xml:space="preserve">, </t>
    </r>
    <r>
      <rPr>
        <sz val="11"/>
        <color rgb="FF000000"/>
        <rFont val="Linux Libertine G"/>
      </rPr>
      <t xml:space="preserve">इतने बडे देश का प्रधान मंत्री </t>
    </r>
    <r>
      <rPr>
        <sz val="11"/>
        <color rgb="FF000000"/>
        <rFont val="Calibri"/>
      </rPr>
      <t>,</t>
    </r>
    <r>
      <rPr>
        <sz val="11"/>
        <color rgb="FF000000"/>
        <rFont val="Linux Libertine G"/>
      </rPr>
      <t>बोलता  कूच ओर करता कूच है</t>
    </r>
    <r>
      <rPr>
        <sz val="11"/>
        <color rgb="FF000000"/>
        <rFont val="Calibri"/>
      </rPr>
      <t xml:space="preserve">, </t>
    </r>
    <r>
      <rPr>
        <sz val="11"/>
        <color rgb="FF000000"/>
        <rFont val="Linux Libertine G"/>
      </rPr>
      <t xml:space="preserve">बहोत बडी गडबडी हे </t>
    </r>
    <r>
      <rPr>
        <sz val="11"/>
        <color rgb="FF000000"/>
        <rFont val="Calibri"/>
      </rPr>
      <t>,</t>
    </r>
  </si>
  <si>
    <t>Javed*ok</t>
  </si>
  <si>
    <t>(кαямα) мσ∂ι кє ∂υѕнмαи вʝρ мє , и∂α мє 4ʝυиє кє вαα∂ мσ∂ι кα куα ?</t>
  </si>
  <si>
    <t>Rabish ji wait kijiye yeh leftish thinkinking aap ka band hone ki time aya hain</t>
  </si>
  <si>
    <t>Congressi dalla 😂😂😂😂</t>
  </si>
  <si>
    <t>Evm me software badal dia ho 4 tak to??? Kaise isko make sure karenge ke evm se 6ed 6ad na ho?</t>
  </si>
  <si>
    <t>Mera juta tera gaal</t>
  </si>
  <si>
    <t>4th Ko share market 5% Down hone wala hai</t>
  </si>
  <si>
    <t>अब तो डर लग रहा ऐसी बातों से बीजेपी  कैसे भी कर के आजाएगी😢😢</t>
  </si>
  <si>
    <t>Khabish Kumar ye ramdi Rona bacha kr rkho abhi 4 june ko kam aayega...sale vipaksh ke chamche har baat me kharabi nikaalne wale ganduu</t>
  </si>
  <si>
    <t>Bhaiya itna garmi mein coat kiun pehene ho garam lagta nahin😂😂</t>
  </si>
  <si>
    <t>Teri sadi hue saqal dekh ke bhut maza aata h</t>
  </si>
  <si>
    <t>If bjp will win..i.e duniya me dharma nyaya sach kuch nahi hai....ek pm anpadh hai Jo khud swikar kiya agar wo lagatar 3 term jitega ..then God will save india</t>
  </si>
  <si>
    <t>बेटा तुम रूदाली शिरोमणि हो ❤❤❤</t>
  </si>
  <si>
    <t>EVM KA RONA START</t>
  </si>
  <si>
    <t>Akhilesh yadav jindabad ❤❤</t>
  </si>
  <si>
    <t>Ye ram ka rajya hai
Modi.jaisa pakhandi aish kar raha hai
Or gareeb janta mar rahi hai
Kaha hai ram,.kya ram.ko ye sab dikhai.nahimdeta</t>
  </si>
  <si>
    <t>💪🏻इंडीया आघाडी ✌️</t>
  </si>
  <si>
    <t>Mujhe lag rha he ki extra banv kar kahi evm  se game plta to nhi ja chuka he tabhi har jagah exit poll se hva bandhi ja rhi ho</t>
  </si>
  <si>
    <t>RUBBISH KUMAR IS A FRAUDIA NO 1 !!</t>
  </si>
  <si>
    <t>March 22 : covid curfew for 14 hrs to see response 
March 25: lockdown in india 
1 june : sensitize indian population for 4 june
4 june : bjp wins , congress raises concerns on evm . But nothing can be done because all the three bodies in india were working close to close now army , force , media and money is working for chairaja .
But mamta remains powerful because there remains other comparable corrupt in opposition too .</t>
  </si>
  <si>
    <t>kuch bhi bolta hai bina sar paier ke baat karta hai bus yea dukan thodi din bach gaye</t>
  </si>
  <si>
    <t>कांग्रेसी दलाल रविश पांडे।</t>
  </si>
  <si>
    <t>Aap Susu kar karkey so jao</t>
  </si>
  <si>
    <t>Best sir ❤❤❤</t>
  </si>
  <si>
    <t>Excellent analysis.</t>
  </si>
  <si>
    <t>Very good ravish sir...</t>
  </si>
  <si>
    <t>Kon kon yahan pe AndyRona dekhne aaya hai 😂😂</t>
  </si>
  <si>
    <t>😂😂 sab frastu chamchey ka Kushi 4 tari ko katham ho gaya ga.😂😂</t>
  </si>
  <si>
    <t>Kejriwal antique piece</t>
  </si>
  <si>
    <t>Bara dukhi hai bechara ...3 baar back to back haar dukh to hoga heee....😢😢😢😢</t>
  </si>
  <si>
    <t>× Artical 370 ki hatna 
× Ram mandir ka bana ..
INDIA ALLIANCE ME KYA HAI LALLU YADAV 😂😂🙂</t>
  </si>
  <si>
    <t>Tum ko jel me kyu nhi Gaye loktantra khatre me hai</t>
  </si>
  <si>
    <t>BJP ayi to saare you tube channel band ho jayenge sirf godi media.bachega</t>
  </si>
  <si>
    <t>Tu hain asli godi media rabish leftist</t>
  </si>
  <si>
    <t>Sabse bada DALAL hai yeh.... RUBBISH</t>
  </si>
  <si>
    <t>4 ko chamche or paid dog dogish nadiya bhar denge roker</t>
  </si>
  <si>
    <t>Abki baar , 400 paar.. 
Ravish ke muh pe goo sakar ..</t>
  </si>
  <si>
    <r>
      <rPr>
        <sz val="11"/>
        <color rgb="FF000000"/>
        <rFont val="Linux Libertine G"/>
      </rPr>
      <t xml:space="preserve">चुनाव से पहले ओपिनियन पोल और चुनाव के बाद </t>
    </r>
    <r>
      <rPr>
        <sz val="11"/>
        <color rgb="FF000000"/>
        <rFont val="Calibri"/>
      </rPr>
      <t xml:space="preserve">exit poll </t>
    </r>
    <r>
      <rPr>
        <sz val="11"/>
        <color rgb="FF000000"/>
        <rFont val="Linux Libertine G"/>
      </rPr>
      <t>पर रोक लगनी चाहिए।</t>
    </r>
  </si>
  <si>
    <t>Bjp zindabad bjp zindabad</t>
  </si>
  <si>
    <t>✌️295</t>
  </si>
  <si>
    <r>
      <rPr>
        <sz val="11"/>
        <color rgb="FF000000"/>
        <rFont val="Linux Libertine G"/>
      </rPr>
      <t>हमारे पास ठोस जवाब है बीजेपी सरकार कभी नहीं बनेगी</t>
    </r>
    <r>
      <rPr>
        <sz val="11"/>
        <color rgb="FF000000"/>
        <rFont val="Calibri"/>
      </rPr>
      <t xml:space="preserve">2024 </t>
    </r>
    <r>
      <rPr>
        <sz val="11"/>
        <color rgb="FF000000"/>
        <rFont val="Linux Libertine G"/>
      </rPr>
      <t>में</t>
    </r>
  </si>
  <si>
    <t>On June 4th
People of Bharath to I.N.D.I.A GhatiaBandhan: tata bye bye Khatam...😂😂😂
Rabbish Kumar: no 1 Chamcha of RaGa 😂😂😂😂</t>
  </si>
  <si>
    <t>Lalchi rabis des dorhi</t>
  </si>
  <si>
    <t>"Changing" or  "Upgrade"..is now essential..!!</t>
  </si>
  <si>
    <t>Exit poll froad</t>
  </si>
  <si>
    <t>४जून को ११बजे ये व्हिडिओ वापस देखो 😂❤❤❤❤</t>
  </si>
  <si>
    <r>
      <rPr>
        <sz val="11"/>
        <color rgb="FF000000"/>
        <rFont val="Calibri"/>
      </rPr>
      <t xml:space="preserve">Ravish </t>
    </r>
    <r>
      <rPr>
        <sz val="11"/>
        <color rgb="FF000000"/>
        <rFont val="Linux Libertine G"/>
      </rPr>
      <t xml:space="preserve">जी </t>
    </r>
    <r>
      <rPr>
        <sz val="11"/>
        <color rgb="FF000000"/>
        <rFont val="Calibri"/>
      </rPr>
      <t xml:space="preserve">4 </t>
    </r>
    <r>
      <rPr>
        <sz val="11"/>
        <color rgb="FF000000"/>
        <rFont val="Linux Libertine G"/>
      </rPr>
      <t xml:space="preserve">जून को </t>
    </r>
    <r>
      <rPr>
        <sz val="11"/>
        <color rgb="FF000000"/>
        <rFont val="Calibri"/>
      </rPr>
      <t xml:space="preserve">evm </t>
    </r>
    <r>
      <rPr>
        <sz val="11"/>
        <color rgb="FF000000"/>
        <rFont val="Linux Libertine G"/>
      </rPr>
      <t>पे एक वीडियो बनाओगे 😅</t>
    </r>
  </si>
  <si>
    <t>Bilkul Glt sarve h .me West Bengal se hun or bjp 12 se 15 seat sirf aayegi is se jyada nhi aayega</t>
  </si>
  <si>
    <t>Analysis ka koi matlab nahi, 400 ya 500 paar bhi ho sakta hai, enjoy,</t>
  </si>
  <si>
    <t>295 ❤️❤️❤️</t>
  </si>
  <si>
    <t>Marginal difference wali 100 seats hai waha bahut khatra hai evm mai manuplation karaya jaega.
Vote percentage bhi voting ek din baad 5 percent change hue.</t>
  </si>
  <si>
    <t>Only Raga 295+</t>
  </si>
  <si>
    <t>Abe chutiye neutral ban ke tum kisko khus kar loge</t>
  </si>
  <si>
    <t>Abki bar Rahul Gandhi</t>
  </si>
  <si>
    <t>Kanhaiya if he wins think it is fair elections. If he looose then think it’s not fair elections. If Kangana wins then this is not fair elections. If smriti wins from Amethi then it is not fair elections because everything is fixed already.</t>
  </si>
  <si>
    <t>Sabe bada andhbhakt to ye aadmi khud hai</t>
  </si>
  <si>
    <t>Tum bhi jaoge jel beta</t>
  </si>
  <si>
    <r>
      <rPr>
        <sz val="11"/>
        <color rgb="FF000000"/>
        <rFont val="Linux Libertine G"/>
      </rPr>
      <t>राहुल की गाँड़ चाटना बंद करो भाई</t>
    </r>
    <r>
      <rPr>
        <sz val="11"/>
        <color rgb="FF000000"/>
        <rFont val="Calibri"/>
      </rPr>
      <t>!</t>
    </r>
  </si>
  <si>
    <t>Khuch bhi ker lo ed Inka ec Inka. Yeh hi win karegey.</t>
  </si>
  <si>
    <t>Great News🎉🎉🎉🎉🎉❤❤</t>
  </si>
  <si>
    <t>Main sirf yahan isko rote hute dekhne aaya hun…4 june konphir aaunga</t>
  </si>
  <si>
    <t>😂😂😂  wait for 4th .... then comment .... history repeats itself</t>
  </si>
  <si>
    <r>
      <rPr>
        <sz val="11"/>
        <color rgb="FF000000"/>
        <rFont val="Calibri"/>
      </rPr>
      <t xml:space="preserve">4 </t>
    </r>
    <r>
      <rPr>
        <sz val="11"/>
        <color rgb="FF000000"/>
        <rFont val="Linux Libertine G"/>
      </rPr>
      <t>तारीख के बाद गोदी मीडिया का हाल गली के कुत्ते जेसा हो वाला है क्योंकि जनता का पोल अलग है</t>
    </r>
  </si>
  <si>
    <t>मोदी चोरहे</t>
  </si>
  <si>
    <t>Ravish beta tum bhut nalayak ho sale</t>
  </si>
  <si>
    <t>Lagta h baimani ka intizaamho gaya h. Godi midia ko bata diya jata h jugad ho gaya</t>
  </si>
  <si>
    <t>India airlines jindabad 💯 PM</t>
  </si>
  <si>
    <t>E sab sala log jhuta hai bjp ki tarah e sab apna ek tarf hai tum dono lro bjp or baaki sara</t>
  </si>
  <si>
    <t>Andhnamazi 😂</t>
  </si>
  <si>
    <t>Godimedia exit poll _ nda 850
 India Islands _ 0
Others_0 
😂😂😂😂😂😂😂😂😂😂Niyyamma dhenge thotti media</t>
  </si>
  <si>
    <t>Itana to mujhe pta h bjp ki bhla hi srkar bn jayega but itana seet land nhi aayega</t>
  </si>
  <si>
    <t>Yeh bjp Wale ek number k bc or mc hai.</t>
  </si>
  <si>
    <t>Sab view bator rahe hain apki tarah</t>
  </si>
  <si>
    <t>Why 400 take 800 hahhaah</t>
  </si>
  <si>
    <t>Sir ji.. why you support INDIA ALLIANCE? 
Kya eak journalist esa hota hai ...</t>
  </si>
  <si>
    <t>Asali gódi reporter</t>
  </si>
  <si>
    <t>Tumhara maksad logo ke beech darr paida karna hai</t>
  </si>
  <si>
    <t>Aapka Bina video dekhe hi comment kar deta hun kyonki hum log jante h😢aap aage kya bakchodi karne wale hai</t>
  </si>
  <si>
    <t>Ravish ji! Ye kya ho raha hai. Eik baat tau tah hai ki modi ko bachchane ke liye yah sabi godi media jo itne saalon se modi ki sewa kar rahe hai aur mewa kha rahe hai aur jinko umeed nahi hai ki nayi satta aate hi aisa mewa aadi sab kuch khanne ko milta rahega vo kaise bardasht kar le ki modi ki haar bata kar aapne perron per kulhari maar lein. Per doosri tarah ye Sara godi media iss baat se bhi nahi darta ki modi haar ki isthiti mein vipaksh inka kya haal karega. Inko dandhdit kiya jaana bahut zaroori hai. Kamaal hai ye sab godi exit poll wale modi dwara sab trutiyon kamiyon aur khamiyon ko nazar andaz karte huye besharmi se phir se modi  bjp ko badhat (lead) dene mein lage hain.</t>
  </si>
  <si>
    <t>Agar modi jee rahe tto 2029 me bhi modi jee.</t>
  </si>
  <si>
    <t>aayega to modihi</t>
  </si>
  <si>
    <t>Congress aa rahi he 4 june ko ❤</t>
  </si>
  <si>
    <t>Rubbish kumar😂</t>
  </si>
  <si>
    <t>Ravish Bhai aur Me apni zaban ko 4 June ko apni Zaban ko daan krne ka soch rahe hain😂😂😂Halki Karenge nahi Sach bolte Rahege maut Tak Insha-Allah☝️</t>
  </si>
  <si>
    <t>Congresh ka exit Pol hai</t>
  </si>
  <si>
    <t>2:47 yes now I realised it’s fake</t>
  </si>
  <si>
    <t>Sar aap itne bade patrakaar ho aane wala samay aapka bhavishya Ujjwal hai fir bhi aapke usmein add kyon aata hai</t>
  </si>
  <si>
    <t>क्या धूर्त आदमी है यह</t>
  </si>
  <si>
    <t>Why not NIA intervened in  kerala police seized 770 kg explosive from  RSS member's (Vadakayil Pramod from Poyilur, Kannur district) house case. Why still RSS isn't banned in India</t>
  </si>
  <si>
    <t>BJP bagao desh bachao</t>
  </si>
  <si>
    <t>Godi media apni biwi bhi de degi usake name h aosha haal ho gya h</t>
  </si>
  <si>
    <t>Aap ye chainal Pakistan me chalvana chahiye😂😂😂😂😂😂😂</t>
  </si>
  <si>
    <t>😂😤😱😱😱😱😱😱😱😱😱😱😱😱😱😱😱😱😱😱😱😱😱😱😱😱😱😱😱😱😱😱😱😱😱😓😱😱😱😱😱😱😱😱😱😱😱😱😱😱😱😱😱😱😱😱😱😱😱😱😱😱😱😱😱😱😱😱😱😱😱💪💪✍️🖕💪💪💪💪💪💍💍💍💪💪💋💪💄💪💪💄💪💄💪💪💋💪💋💋💪💪💪💪💪💪💪💪💪💪💪💪💪💋💪💪💪💪💪💪💪💪💪🖕🖕💪💪</t>
  </si>
  <si>
    <t>west bengal mein BJP Ka 3, Jarkhand mein 1, Oddisha mein 4 incresed hoga.Baki sab state se Seat discreased hoga.</t>
  </si>
  <si>
    <t>Hmaare pas to koi exit pole waale nhi aaye puchne.. Ya fr hmaare mohhle me kinhi k pas kyunki maine 250 admi se pucha ki to ye exit pole wale bs election tym booth pe kuch se puch k bta dete h.. Hd hai lekin</t>
  </si>
  <si>
    <t>आपने चेनलपर मोदी की आबाज ना सोनायाकरो</t>
  </si>
  <si>
    <t>😂😂😂😂😂😂😂😂😂to ro😂😂😂</t>
  </si>
  <si>
    <t>Chamach media ravish</t>
  </si>
  <si>
    <r>
      <rPr>
        <sz val="11"/>
        <color rgb="FF000000"/>
        <rFont val="Linux Libertine G"/>
      </rPr>
      <t xml:space="preserve">😂😂😂 तू खुद कांग्रेस पार्टी के </t>
    </r>
    <r>
      <rPr>
        <sz val="11"/>
        <color rgb="FF000000"/>
        <rFont val="Calibri"/>
      </rPr>
      <t xml:space="preserve">favour </t>
    </r>
    <r>
      <rPr>
        <sz val="11"/>
        <color rgb="FF000000"/>
        <rFont val="Linux Libertine G"/>
      </rPr>
      <t xml:space="preserve">में </t>
    </r>
    <r>
      <rPr>
        <sz val="11"/>
        <color rgb="FF000000"/>
        <rFont val="Calibri"/>
      </rPr>
      <t xml:space="preserve">opinion create </t>
    </r>
    <r>
      <rPr>
        <sz val="11"/>
        <color rgb="FF000000"/>
        <rFont val="Linux Libertine G"/>
      </rPr>
      <t>करने के लिए वीडियो बनाता है 😂😂😂😂😂😂</t>
    </r>
  </si>
  <si>
    <r>
      <rPr>
        <sz val="11"/>
        <color rgb="FF000000"/>
        <rFont val="Calibri"/>
      </rPr>
      <t xml:space="preserve">Ravish ji!! </t>
    </r>
    <r>
      <rPr>
        <sz val="11"/>
        <color rgb="FF000000"/>
        <rFont val="Linux Libertine G"/>
      </rPr>
      <t>मनोवैग्यानीक युद्ध</t>
    </r>
    <r>
      <rPr>
        <sz val="11"/>
        <color rgb="FF000000"/>
        <rFont val="Calibri"/>
      </rPr>
      <t>??? Why you make simple things complex?</t>
    </r>
  </si>
  <si>
    <r>
      <rPr>
        <sz val="11"/>
        <color rgb="FF000000"/>
        <rFont val="Linux Libertine G"/>
      </rPr>
      <t xml:space="preserve">एकिजट पोल अभी </t>
    </r>
    <r>
      <rPr>
        <sz val="11"/>
        <color rgb="FF000000"/>
        <rFont val="Calibri"/>
      </rPr>
      <t xml:space="preserve">pergnet </t>
    </r>
    <r>
      <rPr>
        <sz val="11"/>
        <color rgb="FF000000"/>
        <rFont val="Linux Libertine G"/>
      </rPr>
      <t xml:space="preserve">है
नरमल हुआ तो कंग्रेस की सरकार आएगी
अगर </t>
    </r>
    <r>
      <rPr>
        <sz val="11"/>
        <color rgb="FF000000"/>
        <rFont val="Calibri"/>
      </rPr>
      <t xml:space="preserve">operation </t>
    </r>
    <r>
      <rPr>
        <sz val="11"/>
        <color rgb="FF000000"/>
        <rFont val="Linux Libertine G"/>
      </rPr>
      <t>हुआ तो भाजपा की सरकार आएगी😂😂😂😂😂😂</t>
    </r>
  </si>
  <si>
    <r>
      <rPr>
        <sz val="11"/>
        <color rgb="FF000000"/>
        <rFont val="Calibri"/>
      </rPr>
      <t xml:space="preserve">Election </t>
    </r>
    <r>
      <rPr>
        <sz val="11"/>
        <color rgb="FF000000"/>
        <rFont val="Linux Libertine G"/>
      </rPr>
      <t xml:space="preserve">कंमिशन </t>
    </r>
    <r>
      <rPr>
        <sz val="11"/>
        <color rgb="FF000000"/>
        <rFont val="Calibri"/>
      </rPr>
      <t xml:space="preserve">&amp; Distric Majistet </t>
    </r>
    <r>
      <rPr>
        <sz val="11"/>
        <color rgb="FF000000"/>
        <rFont val="Linux Libertine G"/>
      </rPr>
      <t xml:space="preserve">ये दोनो मिलके संविधानकी धज्जीया उदारहे </t>
    </r>
    <r>
      <rPr>
        <sz val="11"/>
        <color rgb="FF000000"/>
        <rFont val="Calibri"/>
      </rPr>
      <t>hay</t>
    </r>
  </si>
  <si>
    <t>Please be online the whole day on 4th... I'm curious to see your face that day.</t>
  </si>
  <si>
    <t>Voter list bnane Se pehle sarkar ko ye check karna chahiye ki ghuspaithiye ke naam voter list se hatya jae sirf bharat k log hi vote kar sake Bharat m</t>
  </si>
  <si>
    <t>EVM machine se jo voting hui hai, us par bharosa nhi kiya ja sakta</t>
  </si>
  <si>
    <t>Farji chamach pole</t>
  </si>
  <si>
    <t>Iss dhurt aur chalaak lomdi ko rote hue dekhne ka maza hi kuch aur hai😂</t>
  </si>
  <si>
    <t>This is exit poll not the exact poll !!  📩📩✅🙏🙏👍❣️❣️</t>
  </si>
  <si>
    <t>Ye kutta bahut bhuk rha hai 😂😂😂😂</t>
  </si>
  <si>
    <t>Bhai tu kyon bjp k peeche h kutte jaisi halat ho gyi teri</t>
  </si>
  <si>
    <t>Chunav aayog BJP ka agent ki tarah kaam karega ant tak........bs ab vipaksha ko bilkul Darna nahi ha aur in gundo ka mukabla karna hai</t>
  </si>
  <si>
    <t>BJP bhagaao desh bachaaao</t>
  </si>
  <si>
    <t>Kejriwal ji pehle wapas aa jaaiye</t>
  </si>
  <si>
    <t>Bilkul sahi bola hai yah Modi Pol hai</t>
  </si>
  <si>
    <t>Alright Rabbish Kunarji..
We will wait untill june 4th...to enjoy your complete meltdown...😂😂</t>
  </si>
  <si>
    <t>CHORON KO SAARE NAZAR AATE HAIN CHOR.</t>
  </si>
  <si>
    <t>Exit poll ki jarurat kya hai?</t>
  </si>
  <si>
    <t>EVM tempering by BJP</t>
  </si>
  <si>
    <t>Tu hii to ek imandar chutiya baki sab beiman hai</t>
  </si>
  <si>
    <t>A vipax ke sath sayklogi gem khel raha he aakhri vot tak himat mat hariyega satyamev jayte</t>
  </si>
  <si>
    <t>😆😆😆</t>
  </si>
  <si>
    <t>Amen</t>
  </si>
  <si>
    <t>Tu bhi bak rha hai kya</t>
  </si>
  <si>
    <t>Ravishji se sab darte hain</t>
  </si>
  <si>
    <t>@Raveesh 
Apna sar kab mundwa rahe ho?? 4 june ya 5 june?? 😂😂😂</t>
  </si>
  <si>
    <t>Joyho</t>
  </si>
  <si>
    <r>
      <rPr>
        <sz val="11"/>
        <color rgb="FF000000"/>
        <rFont val="Linux Libertine G"/>
      </rPr>
      <t xml:space="preserve">मत लगाओ ज्यादा दिमाग यार 
</t>
    </r>
    <r>
      <rPr>
        <sz val="11"/>
        <color rgb="FF000000"/>
        <rFont val="Calibri"/>
      </rPr>
      <t xml:space="preserve">4 </t>
    </r>
    <r>
      <rPr>
        <sz val="11"/>
        <color rgb="FF000000"/>
        <rFont val="Linux Libertine G"/>
      </rPr>
      <t xml:space="preserve">जून को खुद ही सबकी आंखें फटी की फटी रह जाएंगी 🙏🙏💯💯
</t>
    </r>
    <r>
      <rPr>
        <sz val="11"/>
        <color rgb="FF000000"/>
        <rFont val="Calibri"/>
      </rPr>
      <t>Jay Bheem</t>
    </r>
  </si>
  <si>
    <t>🚩🚩🚩🚩🚩🇮🇱🇮🇱🇮🇱🇮🇱🇮🇱🇮🇱</t>
  </si>
  <si>
    <t>लगता है मोदी जी इसको पैसे नहीं दिये 😂😂😂😂😂</t>
  </si>
  <si>
    <t>Ye kjribwal jate kate bhi jutha bolkr jara kamall hai is juthe insan ka boldo juth kon surna kyoki aj to jail m jana hai fakdo jo fakna hai</t>
  </si>
  <si>
    <t>Sir aap aaj kasam khauu kii evm ko dosh nahi denge🙃🙃</t>
  </si>
  <si>
    <t>Ravis kumar aur German shepherd sahi hai baki sab galat hai 😂😂😂😂😂</t>
  </si>
  <si>
    <t>🤣🤣😂😂😂😂😂😂</t>
  </si>
  <si>
    <t>Gret gandhi bance</t>
  </si>
  <si>
    <t>EVM VOTE SCAM SYSTEM DESH SE HATAO BALLET PAPER VOTE SYSTEM LAO 😢</t>
  </si>
  <si>
    <t>Rahul Gandhi Sarkar</t>
  </si>
  <si>
    <t>Jeet to modi ki hi hui</t>
  </si>
  <si>
    <r>
      <rPr>
        <sz val="11"/>
        <color rgb="FF000000"/>
        <rFont val="Linux Libertine G"/>
      </rPr>
      <t>रविश कुमार जी बहुत बढ़िया</t>
    </r>
    <r>
      <rPr>
        <sz val="11"/>
        <color rgb="FF000000"/>
        <rFont val="Calibri"/>
      </rPr>
      <t xml:space="preserve">! </t>
    </r>
    <r>
      <rPr>
        <sz val="11"/>
        <color rgb="FF000000"/>
        <rFont val="Linux Libertine G"/>
      </rPr>
      <t>लोकतत्र खतरे मे है</t>
    </r>
    <r>
      <rPr>
        <sz val="11"/>
        <color rgb="FF000000"/>
        <rFont val="Calibri"/>
      </rPr>
      <t xml:space="preserve">, </t>
    </r>
    <r>
      <rPr>
        <sz val="11"/>
        <color rgb="FF000000"/>
        <rFont val="Linux Libertine G"/>
      </rPr>
      <t>यहाँ सब कुछ बिकता है</t>
    </r>
    <r>
      <rPr>
        <sz val="11"/>
        <color rgb="FF000000"/>
        <rFont val="Calibri"/>
      </rPr>
      <t>!</t>
    </r>
  </si>
  <si>
    <t>Ayega bjp hee 😂</t>
  </si>
  <si>
    <t>इसका बिलबिलाना भी जायज है । बेचारे को बुरा लगा है। 😢😢😢</t>
  </si>
  <si>
    <t>After exit poll&gt;&gt;&gt; Highway ka suffer hua 5% tax extra and Gujarat me 2 Rupaye doodh me badhotri amul doodh 66 rupya litre hoo jayega👏🏼</t>
  </si>
  <si>
    <t>Aap kabhi bhi galat news nahi batate hain kyonki. ...  ...</t>
  </si>
  <si>
    <t>Ravish jee, you are great</t>
  </si>
  <si>
    <t>Godhi media murdabad</t>
  </si>
  <si>
    <t>Bhadvish kal tak exit Poll ko galat batayega, aur 4 ke baad EVM ko. !!</t>
  </si>
  <si>
    <t>Dhirendra shastri ko boliye apna bhawiswani kare</t>
  </si>
  <si>
    <t>कितना अच्छा झूट बोल है 😂</t>
  </si>
  <si>
    <t>Only congress, bjp hatao apne desh ku bachao</t>
  </si>
  <si>
    <t>Raves Kumar.g.pm.kutaha.400.par.ka.naradeya.yah.evm.syat.kardeya.g.Bjp.kya.kutha❤</t>
  </si>
  <si>
    <t>Dar es baat ka hai khai MLA na bik jaye 2chand paiso k liye</t>
  </si>
  <si>
    <t>Gayi bhais Pani mein</t>
  </si>
  <si>
    <t>यह कुत्ता हमेशा से भोक्ता रहता है</t>
  </si>
  <si>
    <t>Chamach media vs godi media</t>
  </si>
  <si>
    <t>Manovaigyanik yah hai bete tu sada rota hi rahega aur Sarkar BJP ki aur Modi ki aati hi rahegi</t>
  </si>
  <si>
    <t>https://youtu.be/FLShs2Z_uz0?si=RYiBRKC8yjo-SUEH
2014 me congress mahol banaya tha 😂😂😂
Pappu gandhi haar gya tha 😂😂😂
Tab congress sarkar ne bahut khub exit poll dekhaya tha</t>
  </si>
  <si>
    <t>Ravash ki ga---d jalri</t>
  </si>
  <si>
    <t>गोदी मीडिया तुम अब कुछ नहीं कर पाओगे। क्यो की जनता समझ चुकी है और हम लोग टीवी में न्यूज नहीं देखते है। यूट्यूब पर ही न्यूज देखते है क्यो की टीवी में सिर्फ गोदी मीडिया ही है</t>
  </si>
  <si>
    <t>Chaplus media</t>
  </si>
  <si>
    <t>Bakwas analysis</t>
  </si>
  <si>
    <t>The Congress party and the India alliance will win handsomely on the 4th of June and the corrupt fraud BJP govt will be ousted out of power by the people of our nation Amen. God bless you all we pray Amen. 🙏🙏🙏🙏♥️♥️♥️😇😇😇😇✝️✝️✝️✝️✝️</t>
  </si>
  <si>
    <r>
      <rPr>
        <sz val="11"/>
        <color rgb="FF000000"/>
        <rFont val="Linux Libertine G"/>
      </rPr>
      <t>मुंह का बवासीर अब भंगदर हो रहा है रेबीज कुमार</t>
    </r>
    <r>
      <rPr>
        <sz val="11"/>
        <color rgb="FF000000"/>
        <rFont val="Calibri"/>
      </rPr>
      <t>. .</t>
    </r>
  </si>
  <si>
    <t>Safe game khel rahe ho</t>
  </si>
  <si>
    <t>Koi bhi BJP ko support nahin kar rahan,But BJP kaise itna chadd sakta hai</t>
  </si>
  <si>
    <t>Exit poll started by congress era in 1957....bharat wants congress free bharat .. like ganghiji wanted</t>
  </si>
  <si>
    <t>Chamcha Reporter of Congress 😂😂</t>
  </si>
  <si>
    <t>Thanku sir</t>
  </si>
  <si>
    <t>Rahul Gandhi sahi bol rahe hain</t>
  </si>
  <si>
    <t>Bhai Main v toh comment karta hoon phir bhi mujhe like kyun nahi mil raha 😢</t>
  </si>
  <si>
    <t>RUBBISH KUMAR MODI VIRODH MAIN PURI TARAH PAGAL HO CHUKA HAI, HE NEEDS PSYCHOTRIC HELP.</t>
  </si>
  <si>
    <t>Exit poll ke anusar  savindhan khatam loktarant khtm aur agr ye khtm nai huwa to sare virodhi ko .....kya krna chaiye ye wo jane</t>
  </si>
  <si>
    <t>me ek baat boltahun :  Aap se Besaram aur Bhadwa patrakar kahan per dekha nhi.</t>
  </si>
  <si>
    <t>Tumhara dost Deepak Sharma haar Maan chuka hai  namaskar main ravish kumar</t>
  </si>
  <si>
    <t>Jb farji hi hai to e sab pr baat kyo ho rha hai or e babasirkumar to 2 video bna Diya e gu kha ke hi maanega</t>
  </si>
  <si>
    <t>Tonk Congress win</t>
  </si>
  <si>
    <t>Ravish ji Bernol laga lo  jalan kam hogi 😂😂</t>
  </si>
  <si>
    <t>Gret sar</t>
  </si>
  <si>
    <t>Modi hatao desh bachao only Congress</t>
  </si>
  <si>
    <t>Tu kejriwal se bhi jyada kamina hai</t>
  </si>
  <si>
    <r>
      <rPr>
        <sz val="11"/>
        <color rgb="FF000000"/>
        <rFont val="Linux Libertine G"/>
      </rPr>
      <t xml:space="preserve">महाराष्ट्र में मोदी को खुले आम गाली देने वाले लोग आपको दिखेंगे इतना गुस्सा लोगों में हैं फिर भि </t>
    </r>
    <r>
      <rPr>
        <sz val="11"/>
        <color rgb="FF000000"/>
        <rFont val="Calibri"/>
      </rPr>
      <t xml:space="preserve">30 </t>
    </r>
    <r>
      <rPr>
        <sz val="11"/>
        <color rgb="FF000000"/>
        <rFont val="Linux Libertine G"/>
      </rPr>
      <t>से कम सीट दिखा दिये गये हैं</t>
    </r>
    <r>
      <rPr>
        <sz val="11"/>
        <color rgb="FF000000"/>
        <rFont val="Calibri"/>
      </rPr>
      <t>! 😡😏</t>
    </r>
  </si>
  <si>
    <t>Abki bar indiya sarkar</t>
  </si>
  <si>
    <t>Rona dhona shuru kardo MODI phir se PM banane wale hain👍🏻🤣🤣🤣🤣🤣🤣</t>
  </si>
  <si>
    <t>Yes sir</t>
  </si>
  <si>
    <t>India 🇮🇳 🇮🇳 🇮🇳 win</t>
  </si>
  <si>
    <t>Counting par nigrani rakho</t>
  </si>
  <si>
    <t>O kaluwe chatukar burnol ready karke rakh 4 June</t>
  </si>
  <si>
    <r>
      <rPr>
        <sz val="11"/>
        <color rgb="FF000000"/>
        <rFont val="Calibri"/>
      </rPr>
      <t>*</t>
    </r>
    <r>
      <rPr>
        <sz val="11"/>
        <color rgb="FF000000"/>
        <rFont val="Linux Libertine G"/>
      </rPr>
      <t>कौन कौन यहाँ मौज और सुलगती देखने आया है</t>
    </r>
    <r>
      <rPr>
        <sz val="11"/>
        <color rgb="FF000000"/>
        <rFont val="Calibri"/>
      </rPr>
      <t>*😂😂😂😂😂</t>
    </r>
  </si>
  <si>
    <t>Godi media on last breath.. 😅</t>
  </si>
  <si>
    <r>
      <rPr>
        <sz val="11"/>
        <color rgb="FF000000"/>
        <rFont val="Linux Libertine G"/>
      </rPr>
      <t xml:space="preserve">एक </t>
    </r>
    <r>
      <rPr>
        <sz val="11"/>
        <color rgb="FF000000"/>
        <rFont val="Calibri"/>
      </rPr>
      <t xml:space="preserve">episode </t>
    </r>
    <r>
      <rPr>
        <sz val="11"/>
        <color rgb="FF000000"/>
        <rFont val="Linux Libertine G"/>
      </rPr>
      <t>खातून साहिबा पर भी बनाइए आप के मुहँ से सुनने में बहुत अच्छा लगेगा</t>
    </r>
  </si>
  <si>
    <t>Very good news</t>
  </si>
  <si>
    <t>Agar ye exit poll Congress ke haq mein jata toh Rahul kahta ki ye exit poll Rahul ka exit poll hai ?😊😅😂</t>
  </si>
  <si>
    <t>😅😂Bjp bahane jutati party</t>
  </si>
  <si>
    <t>🎉❤</t>
  </si>
  <si>
    <t>Modi panoti desh ka</t>
  </si>
  <si>
    <t>Ravish bhai  Kal se kitna bar ro yea 😂😂😂</t>
  </si>
  <si>
    <t>Modi kuch gadbad karne wala hai</t>
  </si>
  <si>
    <t>Abhi tum EVM pe roge</t>
  </si>
  <si>
    <t>Sir I thing you are congress man</t>
  </si>
  <si>
    <t>Agar godi media neutral nhi hai to me gaaranty se bol skta hu ye ravish kumar bhi neutral nhi hai or esko follow karne wale to godi media ko follow karte hai usse me bhi gye gujare hai</t>
  </si>
  <si>
    <t>EVM Already Setting Ho Chuka Hai..</t>
  </si>
  <si>
    <r>
      <rPr>
        <sz val="11"/>
        <color rgb="FF000000"/>
        <rFont val="Linux Libertine G"/>
      </rPr>
      <t>शरद पवार साहब जिंदाबाद</t>
    </r>
    <r>
      <rPr>
        <sz val="11"/>
        <color rgb="FF000000"/>
        <rFont val="Calibri"/>
      </rPr>
      <t>... 👍</t>
    </r>
  </si>
  <si>
    <t>Ye chutiya dusro ko Godi media bolta hai aur khud hi opposition ke God me baitha hua hai😂</t>
  </si>
  <si>
    <t>India jitega Modi harega</t>
  </si>
  <si>
    <t>Yahi to kamal hai ki dogli neetiyan aur third term</t>
  </si>
  <si>
    <t>Amit Shah is Nakli Chankya  and Modi is Dharam Raj Nakli❤❤🎉❤</t>
  </si>
  <si>
    <t>आपने हमेशा जनता के मुद्दो पर और लोकतंत्र को मजबूत करने पर जोर दिया है। भारत को ऐसे ही निर्भीक और निष्पक्ष पत्रकार की जरूरत है। जागो युवाओं जागो जनता लोकतंत्र को बचाओ संविधान बचाओ</t>
  </si>
  <si>
    <t>Bjp bhagao desh bachayo</t>
  </si>
  <si>
    <t>https://youtu.be/FLShs2Z_uz0?si=RYiBRKC8yjo-SUEH
Congress chatne wala media Ravish Kumar 😂😂</t>
  </si>
  <si>
    <t>Very good job sir ji dil se selute hai aapko❤</t>
  </si>
  <si>
    <t>Ab 4 th june ko kya naya bahana  bologe😂</t>
  </si>
  <si>
    <t>Nupur k time to so gaye the patrakaar ravish ji</t>
  </si>
  <si>
    <t>👍👍👍👍</t>
  </si>
  <si>
    <t>You name will be written in good or bad book.</t>
  </si>
  <si>
    <t>12:30 sir 600 million</t>
  </si>
  <si>
    <t>Rona shuru ho gay</t>
  </si>
  <si>
    <r>
      <rPr>
        <sz val="11"/>
        <color rgb="FF000000"/>
        <rFont val="Calibri"/>
      </rPr>
      <t xml:space="preserve">1 </t>
    </r>
    <r>
      <rPr>
        <sz val="11"/>
        <color rgb="FF000000"/>
        <rFont val="Linux Libertine G"/>
      </rPr>
      <t>करोड से ज्यादा वोट कैसे बढ़ गये</t>
    </r>
    <r>
      <rPr>
        <sz val="11"/>
        <color rgb="FF000000"/>
        <rFont val="Calibri"/>
      </rPr>
      <t xml:space="preserve">? 
</t>
    </r>
    <r>
      <rPr>
        <sz val="11"/>
        <color rgb="FF000000"/>
        <rFont val="Linux Libertine G"/>
      </rPr>
      <t>चुनाव आयोग चुप क्यू हैं</t>
    </r>
    <r>
      <rPr>
        <sz val="11"/>
        <color rgb="FF000000"/>
        <rFont val="Calibri"/>
      </rPr>
      <t xml:space="preserve">? 
</t>
    </r>
    <r>
      <rPr>
        <sz val="11"/>
        <color rgb="FF000000"/>
        <rFont val="Linux Libertine G"/>
      </rPr>
      <t>मोदी शाह जनता को मूर्ख क्यू समझते हैं</t>
    </r>
    <r>
      <rPr>
        <sz val="11"/>
        <color rgb="FF000000"/>
        <rFont val="Calibri"/>
      </rPr>
      <t xml:space="preserve">? 
</t>
    </r>
    <r>
      <rPr>
        <sz val="11"/>
        <color rgb="FF000000"/>
        <rFont val="Linux Libertine G"/>
      </rPr>
      <t xml:space="preserve">ये सच ही हैं की चुनाव आयोग ही </t>
    </r>
    <r>
      <rPr>
        <sz val="11"/>
        <color rgb="FF000000"/>
        <rFont val="Calibri"/>
      </rPr>
      <t xml:space="preserve">BJP </t>
    </r>
    <r>
      <rPr>
        <sz val="11"/>
        <color rgb="FF000000"/>
        <rFont val="Linux Libertine G"/>
      </rPr>
      <t>को मदत करने लगी हैं</t>
    </r>
    <r>
      <rPr>
        <sz val="11"/>
        <color rgb="FF000000"/>
        <rFont val="Calibri"/>
      </rPr>
      <t>! 😡😡😡</t>
    </r>
  </si>
  <si>
    <r>
      <rPr>
        <sz val="11"/>
        <color rgb="FF000000"/>
        <rFont val="Linux Libertine G"/>
      </rPr>
      <t xml:space="preserve">अभी भी मेरा मानना है इंडिया गठबंधन </t>
    </r>
    <r>
      <rPr>
        <sz val="11"/>
        <color rgb="FF000000"/>
        <rFont val="Calibri"/>
      </rPr>
      <t xml:space="preserve">3001 </t>
    </r>
    <r>
      <rPr>
        <sz val="11"/>
        <color rgb="FF000000"/>
        <rFont val="Linux Libertine G"/>
      </rPr>
      <t>में जीतेगा</t>
    </r>
  </si>
  <si>
    <t>મોદી સરકાર ભાજપ</t>
  </si>
  <si>
    <t>Modi daku</t>
  </si>
  <si>
    <t>ye paramathmaka shakthi same numbers all survey🤣🤣</t>
  </si>
  <si>
    <t>मोदी साला जरूर धाध्ली करेगा। वो इतने सालो से धांधली कर कर के जीत रहा। एक तो सभी बड़े लोग जिन पर भारत की जनता को विश्वाश होता है वो इंसाफ करेगी लेकिन वो सब रिश्वत खा कर बैठे है😢ये भारत देश की हालत कर के रखी हैं</t>
  </si>
  <si>
    <t>https://youtu.be/FLShs2Z_uz0?si=RYiBRKC8yjo-SUEH
Congress ka chatne wala tha tu .. isliye 2014 ka exit poll bare me nhi bol rha hai</t>
  </si>
  <si>
    <r>
      <rPr>
        <sz val="11"/>
        <color rgb="FF000000"/>
        <rFont val="Linux Libertine G"/>
      </rPr>
      <t xml:space="preserve">तुम्हारा इलाज भी बाक़ी है </t>
    </r>
    <r>
      <rPr>
        <sz val="11"/>
        <color rgb="FF000000"/>
        <rFont val="Calibri"/>
      </rPr>
      <t xml:space="preserve">bro 😂😂😂😂😂 </t>
    </r>
    <r>
      <rPr>
        <sz val="11"/>
        <color rgb="FF000000"/>
        <rFont val="Linux Libertine G"/>
      </rPr>
      <t>उलटी गिनती याद है ना 😂😂😂</t>
    </r>
  </si>
  <si>
    <t>रविश सिर्फ मोदी की बुराई करना आता है कमी ढूंढता रहता है</t>
  </si>
  <si>
    <t>Bjp chor hai chor</t>
  </si>
  <si>
    <t>Ravish Kumar ji kabhi bhiwandi mein Aakar toran ke muddon per bhi baat kijiye bahut pareshan hai torrent Power se</t>
  </si>
  <si>
    <t>Tu kaise jhuth balti</t>
  </si>
  <si>
    <t>नमस्कार मैं रवीश अहमद 😂😂😂 आप की•••• फाड़ना चाहता हूं ❤</t>
  </si>
  <si>
    <t>Rubbish kumar exit poll me ek he admi against bhonk rha hai..congress he haddia khana chod de</t>
  </si>
  <si>
    <t>Jitega bhai jitega Congress jitega❤</t>
  </si>
  <si>
    <t>NDA 350
INDIA 150
OTHERS 72</t>
  </si>
  <si>
    <t>Bakchodi bandh kijiye</t>
  </si>
  <si>
    <t>Institutions per bharosa Mt Karo . it's like emergency.</t>
  </si>
  <si>
    <t>EVM ka rona shuru 😂😂😂😂</t>
  </si>
  <si>
    <t>https://youtu.be/FLShs2Z_uz0?si=RYiBRKC8yjo-SUEH
Tu bol rha hai exit poll fake hai ..tab to bjp ka sarkar nhi tha 💩</t>
  </si>
  <si>
    <t>आप और केजरीवाल दोनो ही कट्टर ईमानदार हैं। क्या करिएगा हमसब भारतीय ही मूरख हैं भाई। जो मोदी जी को जिता देते हैं कारण कि  आप इतना एक्सपोज हो गए कि बेशरमी भी आपसे शरमा जाती है परम पूजनीय रविश बाबू।</t>
  </si>
  <si>
    <t>Congress Papu ki wajah harti hai 😂😂😂😂😂😂😂</t>
  </si>
  <si>
    <t>दरबारी मीडिया का दलाल पत्रकार चोरों को सत्ता में लाने के लिए व्याकुल है।</t>
  </si>
  <si>
    <t>Emm churun k saath husakta hai 🤭🥱🥱</t>
  </si>
  <si>
    <t>Apka poll Godi media dekh k dimag hill gaya hoga aisa hona chahye exit poll</t>
  </si>
  <si>
    <r>
      <rPr>
        <sz val="11"/>
        <color rgb="FF000000"/>
        <rFont val="Linux Libertine G"/>
      </rPr>
      <t xml:space="preserve">गोदी मीडिया भारतके लोकतंत्र का हत्यारा है </t>
    </r>
    <r>
      <rPr>
        <sz val="11"/>
        <color rgb="FF000000"/>
        <rFont val="Calibri"/>
      </rPr>
      <t xml:space="preserve">, </t>
    </r>
    <r>
      <rPr>
        <sz val="11"/>
        <color rgb="FF000000"/>
        <rFont val="Linux Libertine G"/>
      </rPr>
      <t xml:space="preserve">लेकिन यही हत्यारा एक दिन हत्या बनेगा </t>
    </r>
    <r>
      <rPr>
        <sz val="11"/>
        <color rgb="FF000000"/>
        <rFont val="Calibri"/>
      </rPr>
      <t xml:space="preserve">. </t>
    </r>
    <r>
      <rPr>
        <sz val="11"/>
        <color rgb="FF000000"/>
        <rFont val="Linux Libertine G"/>
      </rPr>
      <t xml:space="preserve">यही सत्य है </t>
    </r>
    <r>
      <rPr>
        <sz val="11"/>
        <color rgb="FF000000"/>
        <rFont val="Calibri"/>
      </rPr>
      <t xml:space="preserve">. </t>
    </r>
    <r>
      <rPr>
        <sz val="11"/>
        <color rgb="FF000000"/>
        <rFont val="Linux Libertine G"/>
      </rPr>
      <t>भारत एक दिन रशिया बनेगा और यहा पुतीन पल रहा है</t>
    </r>
  </si>
  <si>
    <t>If exit poll is wrong ... Then why you guys are so worried?</t>
  </si>
  <si>
    <t>EXIT POLLS ARE CONDUCTED BY PRIVATE AGENCIES IN COLLABORATION WITH CERTAIN NEWS CHANNELS. BJP HAS NOTHING TO DO WITH THIS EXERCISE. RUBBISH IS TELLING 200%  JOONTH. PAPPU IS A BAFOON WHO WOULD NOT BECOME PM IN THIS LIFE.</t>
  </si>
  <si>
    <t>Teri gand jalti he rhegi</t>
  </si>
  <si>
    <t>Ravish Kumar  like karne wale  like Karo</t>
  </si>
  <si>
    <t>Gajab h akele ravish Kumar ko 4 hours me 1300000 dekh rhe jbki news24 ko 1 hour me 106000 hi dekh rhe</t>
  </si>
  <si>
    <t>Ravish rumor faila Raha hai</t>
  </si>
  <si>
    <t>Kya Ravishji aap lagta hai Modi se dar kar haar maan gaye...hame aap jaise logon se himmat chaah rahe hai.</t>
  </si>
  <si>
    <r>
      <rPr>
        <sz val="11"/>
        <color rgb="FF000000"/>
        <rFont val="Linux Libertine G"/>
      </rPr>
      <t>ये रंगा बिल्ला से डरे हुए बिकाऊ मीडिया का पोल है</t>
    </r>
    <r>
      <rPr>
        <sz val="11"/>
        <color rgb="FF000000"/>
        <rFont val="Calibri"/>
      </rPr>
      <t xml:space="preserve">.....
</t>
    </r>
    <r>
      <rPr>
        <sz val="11"/>
        <color rgb="FF000000"/>
        <rFont val="Linux Libertine G"/>
      </rPr>
      <t>डर सबको लगता है जज लोया अब कोई नहीं बनना चाहता है।
ओपिनियन पोल और एक्जिट पोल में रोक लगनी चाहिए</t>
    </r>
  </si>
  <si>
    <t>😂congress chatukaar😂😂</t>
  </si>
  <si>
    <t>Rjd</t>
  </si>
  <si>
    <t>Itni jaldi aapka kya hai aap Congress ke chamcha hai or nishpakshta dikha rahe hai</t>
  </si>
  <si>
    <t>There is no possibility of increasing BJP seats in West Bengal but there is a possibility of decreasing or definitely there is</t>
  </si>
  <si>
    <t>Elctrol band ke chande ki kamai ka khel he paise kharch ho rahe pani ki tarah 
Jhuthe exit pol liye</t>
  </si>
  <si>
    <t>https://youtu.be/FLShs2Z_uz0?si=RYiBRKC8yjo-SUEH
Dekhle gandu 2014 ka exit poll</t>
  </si>
  <si>
    <t>Agr BJP jitti h to iska mtlb BJP Or election Commission mil kr bht bada ghotala kiya iske lye pure desh ki janta ko road pr virodh krna chahiye kyon k janta ne is baar BJP ko nakara h</t>
  </si>
  <si>
    <t>Evm ka rona dhona suru kar do rahul gandhi ke andbhakto</t>
  </si>
  <si>
    <t>Sir, aap Congress party join kr lijiye taaki ek behtareen vakta Congress party k saath jud ske..</t>
  </si>
  <si>
    <t>Modi poll focus on EVM</t>
  </si>
  <si>
    <t>Ravish ISI ka agent hai</t>
  </si>
  <si>
    <t>Rubbish Kumar ko Choro pr bharosa h because ye unke papa h 😂</t>
  </si>
  <si>
    <r>
      <rPr>
        <sz val="11"/>
        <color rgb="FF000000"/>
        <rFont val="Linux Libertine G"/>
      </rPr>
      <t>बीजेपी ❤❤❤</t>
    </r>
    <r>
      <rPr>
        <sz val="11"/>
        <color rgb="FF000000"/>
        <rFont val="Calibri"/>
      </rPr>
      <t>350+ nda 400❤❤❤Theek h  ab chup hoja  libraad,,,,,u</t>
    </r>
  </si>
  <si>
    <t>Belgaum tu khud he 
Nispakha hota to hame ye nahi bolna padta 
Me jo kisi ko nahi sahate 
Mene mla me congress candidate ko vot kiya he kau ki bjp mla sarabi tha 
Mera abki bar hi votar id bana he
Jo asha karega use vot dena chahiye 
Ankha mund kar kisi ko bhi vot nahi dena chahiye 
Sahe family se hi kau na ho
Jay RSS 
Jay Sanatan Dharma</t>
  </si>
  <si>
    <t>Lg raha h Rahul gandi 1500 saal tak  ab pm nahi bn payenge😂</t>
  </si>
  <si>
    <r>
      <rPr>
        <sz val="11"/>
        <color rgb="FF000000"/>
        <rFont val="Linux Libertine G"/>
      </rPr>
      <t>आज आपके चेहरे पर दर्द साफ देखा जा सकता है</t>
    </r>
    <r>
      <rPr>
        <sz val="11"/>
        <color rgb="FF000000"/>
        <rFont val="Calibri"/>
      </rPr>
      <t>...</t>
    </r>
    <r>
      <rPr>
        <sz val="11"/>
        <color rgb="FF000000"/>
        <rFont val="Linux Libertine G"/>
      </rPr>
      <t>अब तो  देश से प्रेम करने लग जाओ जिस देश में तुम रहते हो</t>
    </r>
    <r>
      <rPr>
        <sz val="11"/>
        <color rgb="FF000000"/>
        <rFont val="Calibri"/>
      </rPr>
      <t>..</t>
    </r>
  </si>
  <si>
    <t>Bhagwan ki najar me tum rakshas ho kyoki bhgwan kha h ki jo bhi dhram ke verud kam karta h vah adhrmi h cangres muslim ka saat h muslim ka raaj ane ka baad na to congres ko bhi apni gulam bana daga is vajah h tum adhrmi ho😢</t>
  </si>
  <si>
    <t>Aabki bar Congress ki serkar ❤❤❤</t>
  </si>
  <si>
    <r>
      <rPr>
        <sz val="11"/>
        <color rgb="FF000000"/>
        <rFont val="Linux Libertine G"/>
      </rPr>
      <t>अब चुनाव पूरा हो गया है ।</t>
    </r>
    <r>
      <rPr>
        <sz val="11"/>
        <color rgb="FF000000"/>
        <rFont val="Calibri"/>
      </rPr>
      <t>..... (*</t>
    </r>
    <r>
      <rPr>
        <sz val="11"/>
        <color rgb="FF000000"/>
        <rFont val="Linux Libertine G"/>
      </rPr>
      <t>रवीश सर</t>
    </r>
    <r>
      <rPr>
        <sz val="11"/>
        <color rgb="FF000000"/>
        <rFont val="Calibri"/>
      </rPr>
      <t xml:space="preserve">*) </t>
    </r>
    <r>
      <rPr>
        <sz val="11"/>
        <color rgb="FF000000"/>
        <rFont val="Linux Libertine G"/>
      </rPr>
      <t xml:space="preserve">मज़ा तो तब आए जब चुनाव का परिणाम </t>
    </r>
    <r>
      <rPr>
        <sz val="11"/>
        <color rgb="FF000000"/>
        <rFont val="Calibri"/>
      </rPr>
      <t xml:space="preserve">4 </t>
    </r>
    <r>
      <rPr>
        <sz val="11"/>
        <color rgb="FF000000"/>
        <rFont val="Linux Libertine G"/>
      </rPr>
      <t>महीना के लिए अटक जाए। फिर जब परिणाम आए तब नॉर्मलाइजेशन किया जाए और फिर मेरिट दोबारा बने</t>
    </r>
    <r>
      <rPr>
        <sz val="11"/>
        <color rgb="FF000000"/>
        <rFont val="Calibri"/>
      </rPr>
      <t xml:space="preserve">, </t>
    </r>
    <r>
      <rPr>
        <sz val="11"/>
        <color rgb="FF000000"/>
        <rFont val="Linux Libertine G"/>
      </rPr>
      <t>और मामला हाई कोर्ट और सुप्रीम कोर्ट में जाए</t>
    </r>
    <r>
      <rPr>
        <sz val="11"/>
        <color rgb="FF000000"/>
        <rFont val="Calibri"/>
      </rPr>
      <t xml:space="preserve">l </t>
    </r>
    <r>
      <rPr>
        <sz val="11"/>
        <color rgb="FF000000"/>
        <rFont val="Linux Libertine G"/>
      </rPr>
      <t>और नेता लोग इसके लिए जब धरना दे तो उस पर पुलिस लाठी चार्ज करे। फिर एक दो साल बाद फैसला आए की चुनाव दोबारा कराया जाए</t>
    </r>
    <r>
      <rPr>
        <sz val="11"/>
        <color rgb="FF000000"/>
        <rFont val="Calibri"/>
      </rPr>
      <t xml:space="preserve">l </t>
    </r>
    <r>
      <rPr>
        <sz val="11"/>
        <color rgb="FF000000"/>
        <rFont val="Linux Libertine G"/>
      </rPr>
      <t>तब जा कर इन नेताओ को एक छात्र का दर्द समझ आएगा</t>
    </r>
    <r>
      <rPr>
        <sz val="11"/>
        <color rgb="FF000000"/>
        <rFont val="Calibri"/>
      </rPr>
      <t>,</t>
    </r>
    <r>
      <rPr>
        <sz val="11"/>
        <color rgb="FF000000"/>
        <rFont val="Linux Libertine G"/>
      </rPr>
      <t>फिर एहसास होगा की नौकरी के लिए परीक्षा देने वाले छात्र का दर्द क्या होता हैं।।।।😢</t>
    </r>
  </si>
  <si>
    <r>
      <rPr>
        <sz val="11"/>
        <color rgb="FF000000"/>
        <rFont val="Linux Libertine G"/>
      </rPr>
      <t>ना चाहते हुए भी इसका नौटंकी देखने आ जाता हूं</t>
    </r>
    <r>
      <rPr>
        <sz val="11"/>
        <color rgb="FF000000"/>
        <rFont val="Calibri"/>
      </rPr>
      <t xml:space="preserve">, </t>
    </r>
    <r>
      <rPr>
        <sz val="11"/>
        <color rgb="FF000000"/>
        <rFont val="Linux Libertine G"/>
      </rPr>
      <t>मनोरंजन के लिए 😂😂</t>
    </r>
  </si>
  <si>
    <t>Bas ravish fraudiye ki hi kami thi😂</t>
  </si>
  <si>
    <t>Modi Ji ka niyat kharab hai</t>
  </si>
  <si>
    <t>Farji exit pol, tadipar ne set kiya ,godi midea jhootha</t>
  </si>
  <si>
    <t>Burnol ki demand badhne vali h .....4 June ko😂😂😂</t>
  </si>
  <si>
    <t>Aayega toh MODI he kitna bhi chilale…</t>
  </si>
  <si>
    <t>News. 18...Ajtok,..Aur.Dusra.Bohut.Chinil..kaysy, dollall hogya.. Sirji.. Love.. You🙏🙏🙏🙏🙏🙏🙏.... You. Worijinl. Jarnalist....</t>
  </si>
  <si>
    <t>Ravish bahut ganda aadmi hai</t>
  </si>
  <si>
    <t>Dekho bhailog,,sab news channel,youtuber ,,sab log apne grahako ke pasand ke anusar news sunate dekhate ha,,,,,,,,,dess hit ke baat karna chahiye,,,,, Jai siyaram</t>
  </si>
  <si>
    <t>583 million views 295 song not 59 millions ❤</t>
  </si>
  <si>
    <t>Rajasthan kul 25 seats hain 
Aur dekha rahe 32 exit pole main wah kya aankda hai.</t>
  </si>
  <si>
    <t>Jitefa to Rahul Gandhi hi</t>
  </si>
  <si>
    <t>very good ravish ji❤</t>
  </si>
  <si>
    <t>Mujhai Padai Likhai bhi Moorkh Nazar. Aa rahai hai Janab.</t>
  </si>
  <si>
    <r>
      <rPr>
        <sz val="11"/>
        <color rgb="FF000000"/>
        <rFont val="Linux Libertine G"/>
      </rPr>
      <t xml:space="preserve">इतना हंगामा क्यों है श्रीमन्  क्या </t>
    </r>
    <r>
      <rPr>
        <sz val="11"/>
        <color rgb="FF000000"/>
        <rFont val="Calibri"/>
      </rPr>
      <t xml:space="preserve">EVM </t>
    </r>
    <r>
      <rPr>
        <sz val="11"/>
        <color rgb="FF000000"/>
        <rFont val="Linux Libertine G"/>
      </rPr>
      <t>का खेला होगया है 🙃🙃🙃🙃🙃🙃🙃🙃🙃</t>
    </r>
  </si>
  <si>
    <t>Ab rabish ji aap to supreme court k faisle par bhi sawal utha rhe h. ECI ko to pahle hi pahle aap bhajpa ki santha man chuke ho.</t>
  </si>
  <si>
    <t>Ravish Kumar sir India jot win 303 4 june dekha jayega I like you</t>
  </si>
  <si>
    <t>Kiya baat hai sir 🙏🙏</t>
  </si>
  <si>
    <r>
      <rPr>
        <sz val="11"/>
        <color rgb="FF000000"/>
        <rFont val="Linux Libertine G"/>
      </rPr>
      <t xml:space="preserve">आप लोगो को
मोदी  जि से दिक्कत है
इस बार </t>
    </r>
    <r>
      <rPr>
        <sz val="11"/>
        <color rgb="FF000000"/>
        <rFont val="Calibri"/>
      </rPr>
      <t>400 paar</t>
    </r>
  </si>
  <si>
    <t>https://youtube.com/shorts/zO9YbIiWBT8?si=n7Eg4_oIkh6yxqVi</t>
  </si>
  <si>
    <t>BJP 380</t>
  </si>
  <si>
    <t>Modi win 2024me or yogi win 2029me .. congeress fail saf ...good India Modi win 400 seet.</t>
  </si>
  <si>
    <t>Godi dalaal exit polls abh kya apne akaa ke khilaaf bolenge😂</t>
  </si>
  <si>
    <t>Rahul ji</t>
  </si>
  <si>
    <t>Agar exit poll sahi hua , to Ravish Kumar Goo 💩 khayenge......</t>
  </si>
  <si>
    <t>🐶🐕🐕🐕</t>
  </si>
  <si>
    <t>मोदी से परेशान लोग❤❤</t>
  </si>
  <si>
    <t>Ravish ka muh to ajj suja hua hain, 4 june ka bad kiya hoga zara socho🤣🤣</t>
  </si>
  <si>
    <t>Bjp hi jeet rahi hai Ravish ji</t>
  </si>
  <si>
    <t>Esh ravish kumar ko keval bjp me hi kami dikhti hai baki sab indi. A wale bhale hi dekh bech kar kha jaye ye rahul gandhi ki baat karta hai jiska ek percent bhi politics me intrest nhi hai or eshko bangal me tmc ke gunde kese evm. Ko pani me phek rahe hai us par bhi koi video nhi banta</t>
  </si>
  <si>
    <t>Your best journalist but sometimes your journalism not paralised</t>
  </si>
  <si>
    <t>papu  ke  chchmchyyyy</t>
  </si>
  <si>
    <t>Cangress nai aa paygi sab golmal hai</t>
  </si>
  <si>
    <t>Only india won hai congress zangabad zandabad rahool gangi zandabad🇮🇳🇮🇳🇮🇳. Bjp modi sha nanda adatanath. Aur jail srif jail.. Jai hind....</t>
  </si>
  <si>
    <t>History says todays chanakya and india todays exit poll ka accuracy zada h parliamentary election m ..</t>
  </si>
  <si>
    <t>Sir gand fatt gyi😂😂😂</t>
  </si>
  <si>
    <t>JOR S RO AWAAAJ NH ARI😂</t>
  </si>
  <si>
    <r>
      <rPr>
        <sz val="11"/>
        <color rgb="FF000000"/>
        <rFont val="Linux Libertine G"/>
      </rPr>
      <t>नीच</t>
    </r>
    <r>
      <rPr>
        <sz val="11"/>
        <color rgb="FF000000"/>
        <rFont val="Calibri"/>
      </rPr>
      <t xml:space="preserve">, </t>
    </r>
    <r>
      <rPr>
        <sz val="11"/>
        <color rgb="FF000000"/>
        <rFont val="Linux Libertine G"/>
      </rPr>
      <t>कांग्रेस का दलाल आदमी।</t>
    </r>
  </si>
  <si>
    <t>Sir AAP or do char Jon hi imaandar reporter ho.. nahi to sab news r news Wale bika hua hai</t>
  </si>
  <si>
    <t>Ravish utuber ke face par udashi hai 4june ko kya hall hoga enka</t>
  </si>
  <si>
    <t>Modi  jindabaad aayega to sher hi</t>
  </si>
  <si>
    <t>Congress jeet rahi hai sir</t>
  </si>
  <si>
    <r>
      <rPr>
        <sz val="11"/>
        <color rgb="FF000000"/>
        <rFont val="Linux Libertine G"/>
      </rPr>
      <t>महारज ठीक से नींद आ रही है तो</t>
    </r>
    <r>
      <rPr>
        <sz val="11"/>
        <color rgb="FF000000"/>
        <rFont val="Calibri"/>
      </rPr>
      <t xml:space="preserve">, </t>
    </r>
    <r>
      <rPr>
        <sz val="11"/>
        <color rgb="FF000000"/>
        <rFont val="Linux Libertine G"/>
      </rPr>
      <t>एग्जिट पोल देख के 😂</t>
    </r>
  </si>
  <si>
    <r>
      <rPr>
        <sz val="11"/>
        <color rgb="FF000000"/>
        <rFont val="Linux Libertine G"/>
      </rPr>
      <t xml:space="preserve">अब मोदी सरकार नहीं आनी चाहिए </t>
    </r>
    <r>
      <rPr>
        <sz val="11"/>
        <color rgb="FF000000"/>
        <rFont val="Calibri"/>
      </rPr>
      <t xml:space="preserve">10 </t>
    </r>
    <r>
      <rPr>
        <sz val="11"/>
        <color rgb="FF000000"/>
        <rFont val="Linux Libertine G"/>
      </rPr>
      <t xml:space="preserve">सालों में सोना बहुत महंगा हो गया है सेंसेक्स बहुत उंचा हो गया है जो अमीर लोग हैं वह सेंसेक्स और सोने से पैसा कमाये जा रहे हैं क्योंकि उनके पास नंबर दो का पैसा है गरीब लोग अपनी बहन बेटियों को थोड़ा बहुत सोना भी शादियों में नहीं दे पा रहे हैं सब चीजों की महंगाई का असर गरीब मध्यम वर्ग परिवारों पर ही हो रहा है </t>
    </r>
    <r>
      <rPr>
        <sz val="11"/>
        <color rgb="FF000000"/>
        <rFont val="Calibri"/>
      </rPr>
      <t xml:space="preserve">2014 </t>
    </r>
    <r>
      <rPr>
        <sz val="11"/>
        <color rgb="FF000000"/>
        <rFont val="Linux Libertine G"/>
      </rPr>
      <t>में जब सरकार बदली थी तो सोना चार</t>
    </r>
    <r>
      <rPr>
        <sz val="11"/>
        <color rgb="FF000000"/>
        <rFont val="Calibri"/>
      </rPr>
      <t>-</t>
    </r>
    <r>
      <rPr>
        <sz val="11"/>
        <color rgb="FF000000"/>
        <rFont val="Linux Libertine G"/>
      </rPr>
      <t xml:space="preserve">पांच साल के लिए स्थिर हो गया था ऐसे ही अब सरकार बदलनी चाहिए
हम सनातन धर्मी मोदी को भगवान समझ बैठे हैं जबकि वह साधु के भेष में रावण बना बैठा है
श्रीदेवी नगीना में अमरीश पुरी से कहती है तू साधू नहीं साधु के भेष में पाखंडी है यह बात मोदी पर </t>
    </r>
    <r>
      <rPr>
        <sz val="11"/>
        <color rgb="FF000000"/>
        <rFont val="Calibri"/>
      </rPr>
      <t xml:space="preserve">100% </t>
    </r>
    <r>
      <rPr>
        <sz val="11"/>
        <color rgb="FF000000"/>
        <rFont val="Linux Libertine G"/>
      </rPr>
      <t>लागू होती है।</t>
    </r>
  </si>
  <si>
    <t>me ravish kumar  ko kayi salo tak  nispakch patrakar manta tha 😂😂😂😂😂😂😂😂😂😂😂😂😂😂😂</t>
  </si>
  <si>
    <t>I.N.D.I.A. victory sure</t>
  </si>
  <si>
    <t>https://youtu.be/d6vTUCp9ouA</t>
  </si>
  <si>
    <t>Ravish chutiya..tumhe 4 june ko dekhenge...maza ayega</t>
  </si>
  <si>
    <t>This isn't much Modi media pol..rather Rahul's khatte grapes for sure❤</t>
  </si>
  <si>
    <t>This is Pappu media😂😂😂😂</t>
  </si>
  <si>
    <t>Thank you congress supporters❤ and thank you for 100 Subscribers ❤🙏</t>
  </si>
  <si>
    <t>Beautiful❤</t>
  </si>
  <si>
    <t>India gatbandhan ke sarkar ban rahe hai 300 + hai</t>
  </si>
  <si>
    <r>
      <rPr>
        <sz val="11"/>
        <color rgb="FF000000"/>
        <rFont val="Linux Libertine G"/>
      </rPr>
      <t>कांग्रेस पार्टी</t>
    </r>
    <r>
      <rPr>
        <sz val="11"/>
        <color rgb="FF000000"/>
        <rFont val="Calibri"/>
      </rPr>
      <t xml:space="preserve">, </t>
    </r>
    <r>
      <rPr>
        <sz val="11"/>
        <color rgb="FF000000"/>
        <rFont val="Linux Libertine G"/>
      </rPr>
      <t>इंडिया गठबंधन के पास बेरोजगारी</t>
    </r>
    <r>
      <rPr>
        <sz val="11"/>
        <color rgb="FF000000"/>
        <rFont val="Calibri"/>
      </rPr>
      <t xml:space="preserve">, </t>
    </r>
    <r>
      <rPr>
        <sz val="11"/>
        <color rgb="FF000000"/>
        <rFont val="Linux Libertine G"/>
      </rPr>
      <t>मंहगाई</t>
    </r>
    <r>
      <rPr>
        <sz val="11"/>
        <color rgb="FF000000"/>
        <rFont val="Calibri"/>
      </rPr>
      <t xml:space="preserve">, </t>
    </r>
    <r>
      <rPr>
        <sz val="11"/>
        <color rgb="FF000000"/>
        <rFont val="Linux Libertine G"/>
      </rPr>
      <t>भ्रष्टाचार</t>
    </r>
    <r>
      <rPr>
        <sz val="11"/>
        <color rgb="FF000000"/>
        <rFont val="Calibri"/>
      </rPr>
      <t>,</t>
    </r>
    <r>
      <rPr>
        <sz val="11"/>
        <color rgb="FF000000"/>
        <rFont val="Linux Libertine G"/>
      </rPr>
      <t>इलेक्टोरल    बान्ड</t>
    </r>
    <r>
      <rPr>
        <sz val="11"/>
        <color rgb="FF000000"/>
        <rFont val="Calibri"/>
      </rPr>
      <t>,</t>
    </r>
    <r>
      <rPr>
        <sz val="11"/>
        <color rgb="FF000000"/>
        <rFont val="Linux Libertine G"/>
      </rPr>
      <t>बीफ कम्पनी से चंदा</t>
    </r>
    <r>
      <rPr>
        <sz val="11"/>
        <color rgb="FF000000"/>
        <rFont val="Calibri"/>
      </rPr>
      <t xml:space="preserve">, </t>
    </r>
    <r>
      <rPr>
        <sz val="11"/>
        <color rgb="FF000000"/>
        <rFont val="Linux Libertine G"/>
      </rPr>
      <t>मणिपुर काण्ड</t>
    </r>
    <r>
      <rPr>
        <sz val="11"/>
        <color rgb="FF000000"/>
        <rFont val="Calibri"/>
      </rPr>
      <t>,</t>
    </r>
    <r>
      <rPr>
        <sz val="11"/>
        <color rgb="FF000000"/>
        <rFont val="Linux Libertine G"/>
      </rPr>
      <t>सारे भ्रष्टाचारी नेता बीजेपी से</t>
    </r>
    <r>
      <rPr>
        <sz val="11"/>
        <color rgb="FF000000"/>
        <rFont val="Calibri"/>
      </rPr>
      <t xml:space="preserve">, </t>
    </r>
    <r>
      <rPr>
        <sz val="11"/>
        <color rgb="FF000000"/>
        <rFont val="Linux Libertine G"/>
      </rPr>
      <t>देश की खिलाड़ी बेटियों के साथ के साथ अन्याय</t>
    </r>
    <r>
      <rPr>
        <sz val="11"/>
        <color rgb="FF000000"/>
        <rFont val="Calibri"/>
      </rPr>
      <t xml:space="preserve">, </t>
    </r>
    <r>
      <rPr>
        <sz val="11"/>
        <color rgb="FF000000"/>
        <rFont val="Linux Libertine G"/>
      </rPr>
      <t xml:space="preserve">देश के किसानों के साथ अन्याय </t>
    </r>
    <r>
      <rPr>
        <sz val="11"/>
        <color rgb="FF000000"/>
        <rFont val="Calibri"/>
      </rPr>
      <t xml:space="preserve">, </t>
    </r>
    <r>
      <rPr>
        <sz val="11"/>
        <color rgb="FF000000"/>
        <rFont val="Linux Libertine G"/>
      </rPr>
      <t>संविधान बचाना</t>
    </r>
    <r>
      <rPr>
        <sz val="11"/>
        <color rgb="FF000000"/>
        <rFont val="Calibri"/>
      </rPr>
      <t>,</t>
    </r>
    <r>
      <rPr>
        <sz val="11"/>
        <color rgb="FF000000"/>
        <rFont val="Linux Libertine G"/>
      </rPr>
      <t xml:space="preserve">अग्नीवीर </t>
    </r>
    <r>
      <rPr>
        <sz val="11"/>
        <color rgb="FF000000"/>
        <rFont val="Calibri"/>
      </rPr>
      <t xml:space="preserve">, </t>
    </r>
    <r>
      <rPr>
        <sz val="11"/>
        <color rgb="FF000000"/>
        <rFont val="Linux Libertine G"/>
      </rPr>
      <t>लोकतंत्र खत्म करना और देश के प्रधानमंत्री द्वारा देश को पाखंड की ओर धकेलना जैसे बड़े</t>
    </r>
    <r>
      <rPr>
        <sz val="11"/>
        <color rgb="FF000000"/>
        <rFont val="Calibri"/>
      </rPr>
      <t>-</t>
    </r>
    <r>
      <rPr>
        <sz val="11"/>
        <color rgb="FF000000"/>
        <rFont val="Linux Libertine G"/>
      </rPr>
      <t>बड़े मुद्दे कांग्रेस पार्टी इंडिया गठबंधन के पास होना फिर भी सारे टीवी मीडिया चैनल बीजेपी की ही सरकार बनते हुए दिखा रहा है।ये बात हजम तो बिल्कुल नहीं हो रही कुछ तो गड़बड़ जरूर है।या तो सारे टीवी मीडिया चैनल सर्वे झूठ हैं</t>
    </r>
    <r>
      <rPr>
        <sz val="11"/>
        <color rgb="FF000000"/>
        <rFont val="Calibri"/>
      </rPr>
      <t>,</t>
    </r>
    <r>
      <rPr>
        <sz val="11"/>
        <color rgb="FF000000"/>
        <rFont val="Linux Libertine G"/>
      </rPr>
      <t>या फिर ईवीएम धांधली जरूर है। अगर शायद बीजेपी जीत गई तो पता नहीं देश को किस ओर
ले जाएगी। देश में लोकतंत्र खत्म राजतंत्र शुरू हो जायेगा।</t>
    </r>
  </si>
  <si>
    <t>West Bengal TMC  31 💯 win win win✌✌✌💪💪💪</t>
  </si>
  <si>
    <t>BJP blaatkaari jumla party, BJP bhagao desh bachayo</t>
  </si>
  <si>
    <t>Abey sabka number similar hai kyuki every uses statistical and scientific methods and yeh numbers sahi numbers hai😂😂 Toh yahi dikhayega na</t>
  </si>
  <si>
    <t>कौन कौन प्रधानमंत्री नरेंद्र मोदी से तंग होकर कांग्रेस को वोट दिया हैलाइक करो</t>
  </si>
  <si>
    <t>Modi pol exit pol  dhol me pol....jhootha pol</t>
  </si>
  <si>
    <r>
      <rPr>
        <sz val="11"/>
        <color rgb="FF000000"/>
        <rFont val="Linux Libertine G"/>
      </rPr>
      <t>राजतिलक की करो तैयारी</t>
    </r>
    <r>
      <rPr>
        <sz val="11"/>
        <color rgb="FF000000"/>
        <rFont val="Calibri"/>
      </rPr>
      <t xml:space="preserve">...
</t>
    </r>
    <r>
      <rPr>
        <sz val="11"/>
        <color rgb="FF000000"/>
        <rFont val="Linux Libertine G"/>
      </rPr>
      <t xml:space="preserve">आ रहे है भगवाधारी 🚩🚩
</t>
    </r>
    <r>
      <rPr>
        <sz val="11"/>
        <color rgb="FF000000"/>
        <rFont val="Calibri"/>
      </rPr>
      <t xml:space="preserve">400+ </t>
    </r>
    <r>
      <rPr>
        <sz val="11"/>
        <color rgb="FF000000"/>
        <rFont val="Linux Libertine G"/>
      </rPr>
      <t>पार</t>
    </r>
  </si>
  <si>
    <t>ऐसे फर्जी पोल करनेपर इनके उपर कोर्टसे कुछ दंड  होणा चाहीए</t>
  </si>
  <si>
    <t>Modi poll</t>
  </si>
  <si>
    <t>Jo log muslimko ghin korta hayn,ohi log BGP KO VOTE dety hayn</t>
  </si>
  <si>
    <t>voter list se name bahut sare log ka name cut kiya gaya hai</t>
  </si>
  <si>
    <t>RAHUL GANDHI PM❤❤❤❤❤❤</t>
  </si>
  <si>
    <t>गोदी मीडिया मंनौबज्ञानिक दबाव बनाकर फर्जी करना चाहती है</t>
  </si>
  <si>
    <r>
      <rPr>
        <sz val="11"/>
        <color rgb="FF000000"/>
        <rFont val="Linux Libertine G"/>
      </rPr>
      <t>सभी संविधान प्रेमियों</t>
    </r>
    <r>
      <rPr>
        <sz val="11"/>
        <color rgb="FF000000"/>
        <rFont val="Calibri"/>
      </rPr>
      <t xml:space="preserve">, </t>
    </r>
    <r>
      <rPr>
        <sz val="11"/>
        <color rgb="FF000000"/>
        <rFont val="Linux Libertine G"/>
      </rPr>
      <t>रबिश समर्थक दोस्तों गजब हो गया बहुत बड़ी खबर आ रही है</t>
    </r>
    <r>
      <rPr>
        <sz val="11"/>
        <color rgb="FF000000"/>
        <rFont val="Calibri"/>
      </rPr>
      <t xml:space="preserve">,  </t>
    </r>
    <r>
      <rPr>
        <sz val="11"/>
        <color rgb="FF000000"/>
        <rFont val="Linux Libertine G"/>
      </rPr>
      <t>खबर येसी है जो राजनीति में तहलका मचाने वाली है</t>
    </r>
    <r>
      <rPr>
        <sz val="11"/>
        <color rgb="FF000000"/>
        <rFont val="Calibri"/>
      </rPr>
      <t xml:space="preserve">,
</t>
    </r>
    <r>
      <rPr>
        <sz val="11"/>
        <color rgb="FF000000"/>
        <rFont val="Linux Libertine G"/>
      </rPr>
      <t>खबर यह है कि मोदी सरकार ने  मोदी समर्थकों से मिलकर  इस चुनाव में बहुत बड़ी चीटिंग की है</t>
    </r>
    <r>
      <rPr>
        <sz val="11"/>
        <color rgb="FF000000"/>
        <rFont val="Calibri"/>
      </rPr>
      <t xml:space="preserve">, </t>
    </r>
    <r>
      <rPr>
        <sz val="11"/>
        <color rgb="FF000000"/>
        <rFont val="Linux Libertine G"/>
      </rPr>
      <t>चीटिंग इतनी खतरनाक है जो पूरे राजनीतिक समीकरणों सारे दावों को बदल देगी</t>
    </r>
    <r>
      <rPr>
        <sz val="11"/>
        <color rgb="FF000000"/>
        <rFont val="Calibri"/>
      </rPr>
      <t xml:space="preserve">, </t>
    </r>
    <r>
      <rPr>
        <sz val="11"/>
        <color rgb="FF000000"/>
        <rFont val="Linux Libertine G"/>
      </rPr>
      <t>दोस्तो इस चीटिंग की खबर समय रहते न तो विपक्ष को हो पाई न चुनाव आयोग को न ही किसी मीडिया को</t>
    </r>
    <r>
      <rPr>
        <sz val="11"/>
        <color rgb="FF000000"/>
        <rFont val="Calibri"/>
      </rPr>
      <t xml:space="preserve">,,
</t>
    </r>
    <r>
      <rPr>
        <sz val="11"/>
        <color rgb="FF000000"/>
        <rFont val="Linux Libertine G"/>
      </rPr>
      <t>दोस्तो विश्वस्त सूत्रों से पता चला है की ज्यादातर ईवीएम हैक कर ली गई हैं</t>
    </r>
    <r>
      <rPr>
        <sz val="11"/>
        <color rgb="FF000000"/>
        <rFont val="Calibri"/>
      </rPr>
      <t xml:space="preserve">, </t>
    </r>
    <r>
      <rPr>
        <sz val="11"/>
        <color rgb="FF000000"/>
        <rFont val="Linux Libertine G"/>
      </rPr>
      <t>मोदी चुनाव के बाद ऊ ही निश्चित होकर 
ध्यान करने नही गए हैं</t>
    </r>
    <r>
      <rPr>
        <sz val="11"/>
        <color rgb="FF000000"/>
        <rFont val="Calibri"/>
      </rPr>
      <t xml:space="preserve">, </t>
    </r>
    <r>
      <rPr>
        <sz val="11"/>
        <color rgb="FF000000"/>
        <rFont val="Linux Libertine G"/>
      </rPr>
      <t>दोस्तो सब कुछ मैनेज हो गया है यानी विपक्ष की सारी मेहनत फिर पानी में चली गई है</t>
    </r>
    <r>
      <rPr>
        <sz val="11"/>
        <color rgb="FF000000"/>
        <rFont val="Calibri"/>
      </rPr>
      <t xml:space="preserve">,,,,
</t>
    </r>
    <r>
      <rPr>
        <sz val="11"/>
        <color rgb="FF000000"/>
        <rFont val="Linux Libertine G"/>
      </rPr>
      <t>हां दोस्तो आप सब लोगों के लिए बहुत बुरी खबर है</t>
    </r>
    <r>
      <rPr>
        <sz val="11"/>
        <color rgb="FF000000"/>
        <rFont val="Calibri"/>
      </rPr>
      <t xml:space="preserve">,,
</t>
    </r>
    <r>
      <rPr>
        <sz val="11"/>
        <color rgb="FF000000"/>
        <rFont val="Linux Libertine G"/>
      </rPr>
      <t>ये खबर लिखते लिखते तो मेरे हाथ कांप रहे थे</t>
    </r>
    <r>
      <rPr>
        <sz val="11"/>
        <color rgb="FF000000"/>
        <rFont val="Calibri"/>
      </rPr>
      <t xml:space="preserve">, </t>
    </r>
    <r>
      <rPr>
        <sz val="11"/>
        <color rgb="FF000000"/>
        <rFont val="Linux Libertine G"/>
      </rPr>
      <t>आंखो में आंसू थे  में आपे से बाहर था फिर भी बड़ी हिम्मत करके आप लोगो के लिए ये खबर लिखी</t>
    </r>
    <r>
      <rPr>
        <sz val="11"/>
        <color rgb="FF000000"/>
        <rFont val="Calibri"/>
      </rPr>
      <t>,,,,</t>
    </r>
    <r>
      <rPr>
        <sz val="11"/>
        <color rgb="FF000000"/>
        <rFont val="Linux Libertine G"/>
      </rPr>
      <t>मेरे क्रांतिकारी साथियों जैसा कि कुछ लोग अंदेशा लगा रहे थे वैसा ही हुआ मोदी समर्थक वोटरों ने इस बार फिर से ईवीएम हैक  कर लिया है</t>
    </r>
    <r>
      <rPr>
        <sz val="11"/>
        <color rgb="FF000000"/>
        <rFont val="Calibri"/>
      </rPr>
      <t xml:space="preserve">,  </t>
    </r>
    <r>
      <rPr>
        <sz val="11"/>
        <color rgb="FF000000"/>
        <rFont val="Linux Libertine G"/>
      </rPr>
      <t>दोस्तो मोदी भक्तों ने देश के कोने कोने से  भर भर के बीजेपी को वोट दिए हैं</t>
    </r>
    <r>
      <rPr>
        <sz val="11"/>
        <color rgb="FF000000"/>
        <rFont val="Calibri"/>
      </rPr>
      <t>,,,</t>
    </r>
    <r>
      <rPr>
        <sz val="11"/>
        <color rgb="FF000000"/>
        <rFont val="Linux Libertine G"/>
      </rPr>
      <t>यानी आएगा तो फिर से मोदी ही</t>
    </r>
    <r>
      <rPr>
        <sz val="11"/>
        <color rgb="FF000000"/>
        <rFont val="Calibri"/>
      </rPr>
      <t>,,,,,</t>
    </r>
    <r>
      <rPr>
        <sz val="11"/>
        <color rgb="FF000000"/>
        <rFont val="Linux Libertine G"/>
      </rPr>
      <t>कहने का मतलब 
अपने राहुल बाबा का इंतजार अभी लंबा  चलेगा</t>
    </r>
    <r>
      <rPr>
        <sz val="11"/>
        <color rgb="FF000000"/>
        <rFont val="Calibri"/>
      </rPr>
      <t xml:space="preserve">,,,,
</t>
    </r>
    <r>
      <rPr>
        <sz val="11"/>
        <color rgb="FF000000"/>
        <rFont val="Linux Libertine G"/>
      </rPr>
      <t>खैर जो हुआ सो हुआ  हम राहुल गांधी के अनुआयी हैं हमे हार नही माननी है</t>
    </r>
    <r>
      <rPr>
        <sz val="11"/>
        <color rgb="FF000000"/>
        <rFont val="Calibri"/>
      </rPr>
      <t xml:space="preserve">, </t>
    </r>
    <r>
      <rPr>
        <sz val="11"/>
        <color rgb="FF000000"/>
        <rFont val="Linux Libertine G"/>
      </rPr>
      <t xml:space="preserve">अब हमे मिलकर आज से ही </t>
    </r>
    <r>
      <rPr>
        <sz val="11"/>
        <color rgb="FF000000"/>
        <rFont val="Calibri"/>
      </rPr>
      <t xml:space="preserve">2044 </t>
    </r>
    <r>
      <rPr>
        <sz val="11"/>
        <color rgb="FF000000"/>
        <rFont val="Linux Libertine G"/>
      </rPr>
      <t>के चुनावो की तैयारी शुरु कर देनी  चाहिए</t>
    </r>
    <r>
      <rPr>
        <sz val="11"/>
        <color rgb="FF000000"/>
        <rFont val="Calibri"/>
      </rPr>
      <t>,,,,,</t>
    </r>
  </si>
  <si>
    <t>Ravish ka chehra 4 june ko dekhenge😂😂</t>
  </si>
  <si>
    <t>Paid by CONGRESS</t>
  </si>
  <si>
    <t>Jai ho modi like kro</t>
  </si>
  <si>
    <r>
      <rPr>
        <sz val="11"/>
        <color rgb="FF000000"/>
        <rFont val="Linux Libertine G"/>
      </rPr>
      <t>घ्रह मंत्री है या गल्ली का गुंडा</t>
    </r>
    <r>
      <rPr>
        <sz val="11"/>
        <color rgb="FF000000"/>
        <rFont val="Calibri"/>
      </rPr>
      <t>? 😮😮😮</t>
    </r>
  </si>
  <si>
    <t>All the nationals channels are scared of BJP..u r BRAVE.SO ...ha ha ha.manovigyanick😂</t>
  </si>
  <si>
    <t>Tum dogs logoke mind mei kya chal raha hai be vote toh evm pe huwa toh dhandhli  kaise hoga be 
Abbe gattar chhap indi gathbandhan walo sarm karo 
Narrative tumlog failate ho</t>
  </si>
  <si>
    <t>Its a bigger plan i think.. jb 3din bad result ana hi hai to itna ghatiapan kyu krna k exitpoll laya jaye... result koi 2mahine bad to ni ane wala tha.. ye ghatiapan is liye k logo k dimag me ye baat baith jaye k bhai ana to 350+ hai or jb aye wahi lagbhag no. To sab normalise lage.. all r talking abt bt no one talking abt kaise 11din k bad vote percentage 6-7% se badh gaya.. khi khi 10% se badh gaya.. 1-2% badhna normal hai revised data me 1cr log voter badh gaye kha se.. upar se EC na koi person ka data dikha rha na bta rhe k ye %age of voter turn out kis base kis total no. Pe count hai.. opposition ko ispe ssbse zyada focus krna chahiye.. jha 34% vote share me desh k satta jeet jata hai... jha kitne seat pe 1-2% vote pe har jeet hota hai waha 6% badh jana.. is it joke.. and exit poll make people mind that this is comming and it will look normal.. democracy gone damn it..</t>
  </si>
  <si>
    <t>अबकी बार कांग्रेस सरकार</t>
  </si>
  <si>
    <t>Ravish Kumar panday Pichda Modi ka tarakki kiun pacha nehi patei</t>
  </si>
  <si>
    <t>Congress wale mere area me 500 de rhe the vote dene k lie .... Almost bohot log paisa unse le kar BJP ko vote de die h😂😂</t>
  </si>
  <si>
    <t>Jab vipachh Jeet Jaye to sab shi nhi to biman hai</t>
  </si>
  <si>
    <t>Godi media vs Chamcha anchor 😂😂😂</t>
  </si>
  <si>
    <t>Sir aap kitna bhi gala phaad lo ya chaati peet lo, aayenge to modi ji hi 😂😂😂</t>
  </si>
  <si>
    <t>Aaj bahut din bad Sahrukh khan, Juhi Chawala, Amrita Singh ke flim RAJU BAN GAYA GENTALMAN dekha. Behtreen movie.</t>
  </si>
  <si>
    <t>O Bhai chamcho ki fati padi hai exist pool dekh😂😂😂😂</t>
  </si>
  <si>
    <t>*😭😭😭RAVISH KUMAR: Qua Qua Qua Qua😭😭😭😭😭😂😂😂😂*</t>
  </si>
  <si>
    <t>Wahi bangal me exit poll me bjp government bna ri thi ayi kitni 75</t>
  </si>
  <si>
    <t>Yaha par Jyadatar ravish or india ka chatne wale hi hai…bhaiyon air bahno aiso chu…ya paytrakaro ka bahiakar karo..unbiased news dekhne ki Aadat Dalo….</t>
  </si>
  <si>
    <r>
      <rPr>
        <sz val="11"/>
        <color rgb="FF000000"/>
        <rFont val="Linux Libertine G"/>
      </rPr>
      <t>दिवाली के बात दिए</t>
    </r>
    <r>
      <rPr>
        <sz val="11"/>
        <color rgb="FF000000"/>
        <rFont val="Calibri"/>
      </rPr>
      <t xml:space="preserve">, </t>
    </r>
    <r>
      <rPr>
        <sz val="11"/>
        <color rgb="FF000000"/>
        <rFont val="Linux Libertine G"/>
      </rPr>
      <t xml:space="preserve">चांद रात के बाद खजूर और </t>
    </r>
    <r>
      <rPr>
        <sz val="11"/>
        <color rgb="FF000000"/>
        <rFont val="Calibri"/>
      </rPr>
      <t xml:space="preserve">4 </t>
    </r>
    <r>
      <rPr>
        <sz val="11"/>
        <color rgb="FF000000"/>
        <rFont val="Linux Libertine G"/>
      </rPr>
      <t>जून की बात कांग्रेस गायब</t>
    </r>
  </si>
  <si>
    <t>❤1no ravish g</t>
  </si>
  <si>
    <t>why is nobody talking about modi turning 75 next year. and by norm of BJP should retite</t>
  </si>
  <si>
    <t>Kuch v kar lo , ayega to tumhare BAAP , MODI</t>
  </si>
  <si>
    <t>Aap sahi bataya yeh khel EVM per 100% hoga</t>
  </si>
  <si>
    <t>4 june ko jo market khulti he shre bechega vo sam tak bhut kma lega ..kyuki market gadde me jane vala hai</t>
  </si>
  <si>
    <t>Modi chutiya sala pahle se hi kar liya h 400 par Sara media v biki hui hai</t>
  </si>
  <si>
    <t>Kewal congress hi sachhchi hai , baki sab farzi hai.. Kya majak hai ye? kuchh to soch to bolne se pahle...</t>
  </si>
  <si>
    <t>maine vote diya h</t>
  </si>
  <si>
    <t>Chandigarh mayer chunav jese hone bala h..votes m her fer</t>
  </si>
  <si>
    <t>How can we believe E.C , which never cautioned Modi for his third class communal speech</t>
  </si>
  <si>
    <t>Esko bas vipachh ki bate shi lgti h or bjp to sab jhut bolti h</t>
  </si>
  <si>
    <t>Jia ho bihar ke lala, well done. Best reporting. We are proud to Ravish Kumar. 
Jug jug jio</t>
  </si>
  <si>
    <t>Buy liya sab media Akela Ravish Kumar nhi Vikiya👍🏼👍🏼</t>
  </si>
  <si>
    <t>👍👍👍🏻👍🏻🖐️🖐️🖐️🖐🏻🖐🏻🙏🏻🙏🏻👈🏻🕺🕺🌳🌳👈🏻</t>
  </si>
  <si>
    <t>4 june ke bad ye log EVM ka rona royenge😂😂😂😂</t>
  </si>
  <si>
    <t>U r brave if orthers are scared..so why dont u tell the truth.</t>
  </si>
  <si>
    <t>Abki baar Congress ki Sarkar</t>
  </si>
  <si>
    <t>modi chor hayn</t>
  </si>
  <si>
    <r>
      <rPr>
        <sz val="11"/>
        <color rgb="FF000000"/>
        <rFont val="Linux Libertine G"/>
      </rPr>
      <t>ये तो तुम भी जानते हो रवीश कुमार की मोदी जीत रहे है</t>
    </r>
    <r>
      <rPr>
        <sz val="11"/>
        <color rgb="FF000000"/>
        <rFont val="Calibri"/>
      </rPr>
      <t xml:space="preserve">... </t>
    </r>
    <r>
      <rPr>
        <sz val="11"/>
        <color rgb="FF000000"/>
        <rFont val="Linux Libertine G"/>
      </rPr>
      <t>बरनोल लगाओ तुम।</t>
    </r>
  </si>
  <si>
    <r>
      <rPr>
        <sz val="11"/>
        <color rgb="FF000000"/>
        <rFont val="Linux Libertine G"/>
      </rPr>
      <t>जिसका भाई बिहार विधानसभा में कांग्रेस के टिकट पर चुनाव लड़ा हो</t>
    </r>
    <r>
      <rPr>
        <sz val="11"/>
        <color rgb="FF000000"/>
        <rFont val="Calibri"/>
      </rPr>
      <t xml:space="preserve">, </t>
    </r>
    <r>
      <rPr>
        <sz val="11"/>
        <color rgb="FF000000"/>
        <rFont val="Linux Libertine G"/>
      </rPr>
      <t>वो दूसरों को गोदी मीडिया बोलता है</t>
    </r>
    <r>
      <rPr>
        <sz val="11"/>
        <color rgb="FF000000"/>
        <rFont val="Calibri"/>
      </rPr>
      <t xml:space="preserve">, </t>
    </r>
    <r>
      <rPr>
        <sz val="11"/>
        <color rgb="FF000000"/>
        <rFont val="Linux Libertine G"/>
      </rPr>
      <t>दोगलेपन की भी हद है</t>
    </r>
  </si>
  <si>
    <t>Bjp kuch nahi bol raha kissi ko....sirf indi walo ko itni safayi deni pad rahi hai...2 din sabar kar lo prabhu</t>
  </si>
  <si>
    <t>Tum ko sab glt lgta h ro lo or 5 sal or ro 😅😅</t>
  </si>
  <si>
    <r>
      <rPr>
        <sz val="11"/>
        <color rgb="FF000000"/>
        <rFont val="Calibri"/>
      </rPr>
      <t xml:space="preserve">EVM </t>
    </r>
    <r>
      <rPr>
        <sz val="11"/>
        <color rgb="FF000000"/>
        <rFont val="Linux Libertine G"/>
      </rPr>
      <t xml:space="preserve">पर रोना का </t>
    </r>
    <r>
      <rPr>
        <sz val="11"/>
        <color rgb="FF000000"/>
        <rFont val="Calibri"/>
      </rPr>
      <t xml:space="preserve">practice </t>
    </r>
    <r>
      <rPr>
        <sz val="11"/>
        <color rgb="FF000000"/>
        <rFont val="Linux Libertine G"/>
      </rPr>
      <t>सुरु कर दीजिए आखिर सारे साल एग्जाम की तैयारी करने के बाद फेल हो जाने पर दोष पेपर का ही निकालते हैं खुद का नहीं।</t>
    </r>
  </si>
  <si>
    <t>Godi media Ka propaganda hai Modi ka chatuker hai Godi media.uska Exit poll hai</t>
  </si>
  <si>
    <r>
      <rPr>
        <sz val="11"/>
        <color rgb="FF000000"/>
        <rFont val="Calibri"/>
      </rPr>
      <t>"</t>
    </r>
    <r>
      <rPr>
        <sz val="11"/>
        <color rgb="FF000000"/>
        <rFont val="Linux Libertine G"/>
      </rPr>
      <t>अगली बार जब चुनाव और राजनीति की बात हो</t>
    </r>
    <r>
      <rPr>
        <sz val="11"/>
        <color rgb="FF000000"/>
        <rFont val="Calibri"/>
      </rPr>
      <t xml:space="preserve">, </t>
    </r>
    <r>
      <rPr>
        <sz val="11"/>
        <color rgb="FF000000"/>
        <rFont val="Linux Libertine G"/>
      </rPr>
      <t>तो अपना कीमती समय बेकार के फर्जी पत्रकारों</t>
    </r>
    <r>
      <rPr>
        <sz val="11"/>
        <color rgb="FF000000"/>
        <rFont val="Calibri"/>
      </rPr>
      <t xml:space="preserve">, </t>
    </r>
    <r>
      <rPr>
        <sz val="11"/>
        <color rgb="FF000000"/>
        <rFont val="Linux Libertine G"/>
      </rPr>
      <t>बड़बोले नेताओं और स्वयंभू सोशल मीडिया विशेषज्ञों की बेकार की चर्चाओं और विश्लेषणों पर बर्बाद न करें</t>
    </r>
    <r>
      <rPr>
        <sz val="11"/>
        <color rgb="FF000000"/>
        <rFont val="Calibri"/>
      </rPr>
      <t xml:space="preserve">."
</t>
    </r>
    <r>
      <rPr>
        <sz val="11"/>
        <color rgb="FF000000"/>
        <rFont val="Linux Libertine G"/>
      </rPr>
      <t>ये सभी मनोहर कहानियां सुनाकर वीव्स जुटाते हैं और पैसा कमाते हैंं ।</t>
    </r>
  </si>
  <si>
    <t>NDA 250</t>
  </si>
  <si>
    <t>janta se harna fir unpe hi iljaam lagana shoba nhi deta aapko , ravish ji aap to media ko gaali dete the ki wo godi he ,,, to fir aap kiske hai opposion ke , mamta ke bareme to apka chu nhi nikalta , swati maliwal pe bhi chup, congress ne kitna crption kiya uspe bhi chup , aap openly modi ko gaali dete hai , opposition abhadra bolta hai to dictetor ki defination kya hai , curuption jo karega aap usko sacha neta bolte ho , hemant suren ke bare me boliye , w bengal me kya chal raha hai kabhi baat ki aapne , tum aur wo tumhara bachha dhruv ko full funding aaa rahi hai aur aap kitne badal gaye , haar ko swikaar karna sikhiye</t>
  </si>
  <si>
    <t>Sabhi bhajpai chor or bhrast h bas imandar to aap or Indi alliance hi h😂</t>
  </si>
  <si>
    <t>Randish kumar khudh farji h</t>
  </si>
  <si>
    <t>हमे तो लगता है आपसे ज्यादा ज्ञानचंद्र देश में कोई भी नही हैं 
क्योंकि तुम तो पहले से ही मोदी विरोधी हो
अगर मोदी जीत गए तो क्या तुम भी अपना बाल मुंडवाए को राजी हो</t>
  </si>
  <si>
    <t>Ab thagbandhan ka kya hoga</t>
  </si>
  <si>
    <t>तुम हल्ला बोल दो बाक़ी हमारे उपर छोड़ दो ये चुनाव आयोग का दिमाग है रवीश भाई आएगी तो मोदी ही चाहें पुरा हिन्दुस्तान एक तरफ हो जाएं संविधान बचाना है तो इन्कलाब जिंदाबाद का नारा बुलंद करो निकालो घर से बाहर हमारा हिन्दुस्तान ख़तरे में है संविधान ख़तरे में है</t>
  </si>
  <si>
    <r>
      <rPr>
        <sz val="11"/>
        <color rgb="FF000000"/>
        <rFont val="Linux Libertine G"/>
      </rPr>
      <t xml:space="preserve">इंडिया गठबंधन </t>
    </r>
    <r>
      <rPr>
        <sz val="11"/>
        <color rgb="FF000000"/>
        <rFont val="Calibri"/>
      </rPr>
      <t>285 + 101%</t>
    </r>
  </si>
  <si>
    <t>Ravishji EVM KA khel hua h ,ap kyu nahi bol rahe ho sir opposition party kyu nahi bol Rahi hai....</t>
  </si>
  <si>
    <t>Jab 100% voting EVM par hoo sak tee hay to phir  100% vote kee genty VV pat say hee hoo. Too pata chal jayea gaa kay public kess koo vote deya hay.</t>
  </si>
  <si>
    <t>(Godi media exit poll 😂)BJP Hatao desh Bachao Only Congress hame sirf desh ka vikas chahiye</t>
  </si>
  <si>
    <t>Background Mei galat poster screen h</t>
  </si>
  <si>
    <t>Sidhu k is gaane ko 595 million views mile h ( your mistake 😮😮)</t>
  </si>
  <si>
    <t>Joy bangla joy bangla ❤</t>
  </si>
  <si>
    <t>Ab aap jo bhi bolo bjp jeet gayi hai aur yahi sachchai hai</t>
  </si>
  <si>
    <t>वो गोदी मीडिया है और ये दूध के धुले हुए हैं ये भी तो बिके हुए हैं</t>
  </si>
  <si>
    <t>Gadbadi hai gadbadi</t>
  </si>
  <si>
    <t>EVM PAR NAJAR RAKHO  VIPAKSHI DAL❤❤❤❤🐍🐍🐍🐍🐍🐍🐍🐍🐍🐍🐍🐍🐍🐍🐍🐍🐍🐍🐍</t>
  </si>
  <si>
    <t>Jaise jaise 4 june ayega rabish royega 😂😂😂😂</t>
  </si>
  <si>
    <r>
      <rPr>
        <sz val="11"/>
        <color rgb="FF000000"/>
        <rFont val="Linux Libertine G"/>
      </rPr>
      <t xml:space="preserve">तीन दिन पहले पोल करवाके </t>
    </r>
    <r>
      <rPr>
        <sz val="11"/>
        <color rgb="FF000000"/>
        <rFont val="Calibri"/>
      </rPr>
      <t xml:space="preserve">evm </t>
    </r>
    <r>
      <rPr>
        <sz val="11"/>
        <color rgb="FF000000"/>
        <rFont val="Linux Libertine G"/>
      </rPr>
      <t>सेट कर लेंगे फिर बोलेगे पोल हमारी फ़ेवर में ही थे।</t>
    </r>
  </si>
  <si>
    <t>Ap abhi tak nahi samjhe EVM se khel ho chuka hai aur BJP ko 402 se 408 seat mil chuka hai .</t>
  </si>
  <si>
    <t>Sir aapki gaand toh bahut jal rahi hai 😂😂😂</t>
  </si>
  <si>
    <t>Galat hope mat do public ko. Itne saare exit poll galat nahi hoga 4th June ko..
10-30 seats upar niche ho jaye tab bhi  natija wahi hoga.</t>
  </si>
  <si>
    <t>Ak is BG...</t>
  </si>
  <si>
    <t>E to shala gazab ka topibaaz reporter hei....nispaks na hoke, video ka pura time Congress ko support karte gaye....aur dusre Media walo ko bolte rahe Godi media....gazaab bhai, gazaab...</t>
  </si>
  <si>
    <t>Sb media ko to bjp waley kharid kr rakha hai</t>
  </si>
  <si>
    <t>4 jun BJP</t>
  </si>
  <si>
    <t>Jhota. Exitpoll</t>
  </si>
  <si>
    <r>
      <rPr>
        <sz val="11"/>
        <color rgb="FF000000"/>
        <rFont val="Linux Libertine G"/>
      </rPr>
      <t>इस बार कांग्रेस</t>
    </r>
    <r>
      <rPr>
        <sz val="11"/>
        <color rgb="FF000000"/>
        <rFont val="Calibri"/>
      </rPr>
      <t xml:space="preserve">300 </t>
    </r>
    <r>
      <rPr>
        <sz val="11"/>
        <color rgb="FF000000"/>
        <rFont val="Linux Libertine G"/>
      </rPr>
      <t>के पर</t>
    </r>
  </si>
  <si>
    <t>Thank you for the video</t>
  </si>
  <si>
    <t>एक स्वघोषित भगवान अपने भक्तों का उत्साह बढ़ाते हुए ।</t>
  </si>
  <si>
    <r>
      <rPr>
        <sz val="11"/>
        <color rgb="FF000000"/>
        <rFont val="Calibri"/>
      </rPr>
      <t xml:space="preserve">4 </t>
    </r>
    <r>
      <rPr>
        <sz val="11"/>
        <color rgb="FF000000"/>
        <rFont val="Linux Libertine G"/>
      </rPr>
      <t>जून को इण्डिया गठबंधन की सरकार बनना तय है</t>
    </r>
    <r>
      <rPr>
        <sz val="11"/>
        <color rgb="FF000000"/>
        <rFont val="Calibri"/>
      </rPr>
      <t>...! ❤</t>
    </r>
  </si>
  <si>
    <t>295 ✨ INDIA 🇮🇳 🙏</t>
  </si>
  <si>
    <t>West Bengal tmc 30+set deklena sab</t>
  </si>
  <si>
    <t>Abhi se evm ka rona shuru ho gya h, pahle result to aa jane do rabish ji fir aram se rona 5 sal rahenge aapke pass rone k liye.</t>
  </si>
  <si>
    <t>0:53  bhda 😂😂😂 Puri video . Kya bola or suru m kya bola 😂😂😂</t>
  </si>
  <si>
    <t>4 june ko iski maa behan ek krunga</t>
  </si>
  <si>
    <t>iss baar 400 paar</t>
  </si>
  <si>
    <t>india 295  +10</t>
  </si>
  <si>
    <r>
      <rPr>
        <sz val="11"/>
        <color rgb="FF000000"/>
        <rFont val="Linux Libertine G"/>
      </rPr>
      <t xml:space="preserve">जूते चाटने वाले चमचों ने खूब कैंपेन चलाई थी सोशल मीडिया पर सूअर का गठबंधन जीत रहा है मगर भारत में तो बीजेपी की सरकार बन रही है </t>
    </r>
    <r>
      <rPr>
        <sz val="11"/>
        <color rgb="FF000000"/>
        <rFont val="Calibri"/>
      </rPr>
      <t xml:space="preserve">405 </t>
    </r>
    <r>
      <rPr>
        <sz val="11"/>
        <color rgb="FF000000"/>
        <rFont val="Linux Libertine G"/>
      </rPr>
      <t>आंकड़ा लेकर जाएंगे😊😊</t>
    </r>
  </si>
  <si>
    <t>इंडिया ही जीतेगी 💪</t>
  </si>
  <si>
    <t>Bjp hatao desh bachao</t>
  </si>
  <si>
    <t>Aakdai Billul Vipreet Aayaingai Janab. Aam Aadmi Bol Raha hu Janab.</t>
  </si>
  <si>
    <t>Ye sonchi samjhi chaal hai sir ye log pahle se hi EVM me setting kar diya hoga 400 taki koi sawal na kare aur agar kare to Exit poll dikha denge</t>
  </si>
  <si>
    <t>Sbke sb aa gye leftist ka melt down dekhne.. mai bhi bas wahi dekhne aane aaya hu.. bada maja aa rha hai</t>
  </si>
  <si>
    <t>Bjp will get 543 seats</t>
  </si>
  <si>
    <t>Ye mindless  tv reporter hai😮</t>
  </si>
  <si>
    <t>Yo Sara kam jhola chap sarkar Ka ha</t>
  </si>
  <si>
    <t>रवीश जी हार जीत में एक तथ्य ये भी है कि युवा वर्ग बीजेपी से नाराज तो है लेकिन वे वोट देने नही गए यानि विपक्ष का वोट प्रतिशत नही बढ़ाया</t>
  </si>
  <si>
    <t>Exit poll galat hai</t>
  </si>
  <si>
    <t>सही कहा आपने सरजी ❤ से सैल्यूट है केजरीवालजी</t>
  </si>
  <si>
    <t>Are yrr.. Ravish sir ab to 4th june k bare mein chinta hone lgi hai.. Itne bre bade daave itni mehnat itna shor sharaba krne ka koi to fyda hona chahiye tha.. Kya hoga ab.. Allah bchaye ab to BJP se</t>
  </si>
  <si>
    <t>Who paid u.</t>
  </si>
  <si>
    <t>SAVE INDIA, SAVE DEMOCRACY,,,,,,,,,Media Responsible</t>
  </si>
  <si>
    <t>Iski ghatiya nity k aage sare niyam fail hai</t>
  </si>
  <si>
    <t>india me ajkall fake hi news hai..</t>
  </si>
  <si>
    <r>
      <rPr>
        <sz val="11"/>
        <color rgb="FF000000"/>
        <rFont val="Calibri"/>
      </rPr>
      <t xml:space="preserve">*India </t>
    </r>
    <r>
      <rPr>
        <sz val="11"/>
        <color rgb="FF000000"/>
        <rFont val="Linux Libertine G"/>
      </rPr>
      <t xml:space="preserve">का अब तक का सबसे बड़ा झूठा मक्कार </t>
    </r>
    <r>
      <rPr>
        <sz val="11"/>
        <color rgb="FF000000"/>
        <rFont val="Calibri"/>
      </rPr>
      <t xml:space="preserve">fraud </t>
    </r>
    <r>
      <rPr>
        <sz val="11"/>
        <color rgb="FF000000"/>
        <rFont val="Linux Libertine G"/>
      </rPr>
      <t>प्रधानमंत्री नरेंद्र मोदी हैं</t>
    </r>
    <r>
      <rPr>
        <sz val="11"/>
        <color rgb="FF000000"/>
        <rFont val="Calibri"/>
      </rPr>
      <t xml:space="preserve">! </t>
    </r>
    <r>
      <rPr>
        <sz val="11"/>
        <color rgb="FF000000"/>
        <rFont val="Linux Libertine G"/>
      </rPr>
      <t>हां मुझे पता है जेल जाना पड़ सकता है पर मुझे फर्क नहीं पड़ता मैं हक और सच बोलने का आदी हूं और बोलता रहूंगा जब तक जान हैं इंशाअल्लाह</t>
    </r>
    <r>
      <rPr>
        <sz val="11"/>
        <color rgb="FF000000"/>
        <rFont val="Calibri"/>
      </rPr>
      <t>!*</t>
    </r>
  </si>
  <si>
    <t>Jo bhi khela hoga wo in 48 hrs m hi hoga ...keep close watch on evm verification</t>
  </si>
  <si>
    <t>Tmse badha deshdrohi nhi ho skta ravish</t>
  </si>
  <si>
    <t>इंडिया❤❤</t>
  </si>
  <si>
    <t>Bhai tum burnol kharid kar rakhna</t>
  </si>
  <si>
    <t>INDIA will win</t>
  </si>
  <si>
    <t>Congress ka dog</t>
  </si>
  <si>
    <t>Pri Result by modi media as Exit poll to miss Guide Public ? India will Form Gov</t>
  </si>
  <si>
    <t>अक्जीट पोल पर दबाव है चुनाव आयोग का</t>
  </si>
  <si>
    <r>
      <rPr>
        <sz val="11"/>
        <color rgb="FF000000"/>
        <rFont val="Linux Libertine G"/>
      </rPr>
      <t xml:space="preserve">चार के बाद </t>
    </r>
    <r>
      <rPr>
        <sz val="11"/>
        <color rgb="FF000000"/>
        <rFont val="Calibri"/>
      </rPr>
      <t xml:space="preserve">views 50% </t>
    </r>
    <r>
      <rPr>
        <sz val="11"/>
        <color rgb="FF000000"/>
        <rFont val="Linux Libertine G"/>
      </rPr>
      <t xml:space="preserve">गिर जायेंगे
</t>
    </r>
    <r>
      <rPr>
        <sz val="11"/>
        <color rgb="FF000000"/>
        <rFont val="Calibri"/>
      </rPr>
      <t>So hurry up till 4 jun</t>
    </r>
  </si>
  <si>
    <t>ravish you are such a fit candidate for being slapped. such a rascal</t>
  </si>
  <si>
    <t>India alliance ❤❤❤</t>
  </si>
  <si>
    <t>Much a do about nothing exit polls are godi polls do not waste time on this useless waste of time and energy</t>
  </si>
  <si>
    <t>U r Rubbish...jhootha admi.</t>
  </si>
  <si>
    <t>Gjb ke log hai bhayi itna corruption har jagah modi modi 😂😂😂😂😂😂</t>
  </si>
  <si>
    <t>I support narendra modi ji</t>
  </si>
  <si>
    <t>Jali pari hi salaki dukaan Jo band ho Gaya hi</t>
  </si>
  <si>
    <t>एक मात्र सर्वे ने इंडिया को जिताया है उसका नाम तक अधिकांश लोग जानते भी नहीं है तो है क्या उस पोल में कौन जानेगा
खैर आप भी अब जान सकते है उस सर्वे के बारे में 
अग्नि न्यूज सर्विसेज</t>
  </si>
  <si>
    <t>ye mc ravish kumar ye ni pta k evm kaise count hota h</t>
  </si>
  <si>
    <t>Modi ka fekulogy sirf andhe bakt sunte hai.modi ka fekulogy south me nhi chalta.
India alliance jeetega.no 1 tamilnadu se 37 mp.
Kerala me bhi.sab educated hai modi ka feku baatho me koi nhi aata.sirf andhe bakt modi ki baat sunte hai.q ki uneducated hai ye lok.sab raajya me rozghar badana hai tho, tamilnadu ka CM stalin ku desh ka PM banana chahi</t>
  </si>
  <si>
    <t>India - 315-321</t>
  </si>
  <si>
    <t>Agar ye godi media hai modi media poll hai yahi media congress ke time rank me 200 ke paar thi ab 159 me hai agar aajtak wale godi hai to ravish aur rathee bhi godi hai</t>
  </si>
  <si>
    <t>Sir🎉❤</t>
  </si>
  <si>
    <t>BJP  sai sab Dahshat man Rahai Hai Janab</t>
  </si>
  <si>
    <t>Ravish Kumar the great journalist of India</t>
  </si>
  <si>
    <t>Jyram ramash bjp ke admi  hey</t>
  </si>
  <si>
    <t>Sir ye baat to pakka hai Rahul Gandhi ne dil jeet liya</t>
  </si>
  <si>
    <t>Bhaag saale chamche
Aaega to Modi hi</t>
  </si>
  <si>
    <t>Bilkul.apne.sahi.kaha.hai.hukumat.p.m.pad.se.nahi.hatne.chahata.hai.</t>
  </si>
  <si>
    <t>Pure comment me 1 v BJP ka supporter nhi h iska matlab h ki EVM me gadbad hone wala h</t>
  </si>
  <si>
    <t>4 june</t>
  </si>
  <si>
    <t>EVM ka rona wala program kitne baje se hai Ravish Ji,  Jara bata dijiye Chamche wait kar rahe hai</t>
  </si>
  <si>
    <t>Sir Rovish... Love❤ you...</t>
  </si>
  <si>
    <t>Yeah sab media aur sab bik cuka hen bjp hatao desh bacao 😢😢😢</t>
  </si>
  <si>
    <t>This is against democracy giving threats by BJP  officers need to stand with Constitution</t>
  </si>
  <si>
    <t>Ye congres ka godi patrakar hai, kyuki ektarfa news bata raha hai...waah Ravish ji aap bhi viewse ke liye badal gye..aapme aur baaki Medea me koi anter nahi</t>
  </si>
  <si>
    <t>Loda milega 4 June ko Congressiyo ko 😅</t>
  </si>
  <si>
    <r>
      <rPr>
        <sz val="11"/>
        <color rgb="FF000000"/>
        <rFont val="Calibri"/>
      </rPr>
      <t>*🇮🇳</t>
    </r>
    <r>
      <rPr>
        <sz val="11"/>
        <color rgb="FF000000"/>
        <rFont val="Linux Libertine G"/>
      </rPr>
      <t xml:space="preserve">राजा तो राहुल बनेंगे पंरतु आपसी फूट के कारण सरकार </t>
    </r>
    <r>
      <rPr>
        <sz val="11"/>
        <color rgb="FF000000"/>
        <rFont val="Calibri"/>
      </rPr>
      <t xml:space="preserve">3 </t>
    </r>
    <r>
      <rPr>
        <sz val="11"/>
        <color rgb="FF000000"/>
        <rFont val="Linux Libertine G"/>
      </rPr>
      <t>महीने से पहले गिर जायेगी एकता</t>
    </r>
    <r>
      <rPr>
        <sz val="11"/>
        <color rgb="FF000000"/>
        <rFont val="Calibri"/>
      </rPr>
      <t>*</t>
    </r>
    <r>
      <rPr>
        <sz val="11"/>
        <color rgb="FF000000"/>
        <rFont val="Linux Libertine G"/>
      </rPr>
      <t>यीशू मसीह</t>
    </r>
    <r>
      <rPr>
        <sz val="11"/>
        <color rgb="FF000000"/>
        <rFont val="Calibri"/>
      </rPr>
      <t xml:space="preserve">" </t>
    </r>
    <r>
      <rPr>
        <sz val="11"/>
        <color rgb="FF000000"/>
        <rFont val="Linux Libertine G"/>
      </rPr>
      <t>के बिना संभव नहीं</t>
    </r>
    <r>
      <rPr>
        <sz val="11"/>
        <color rgb="FF000000"/>
        <rFont val="Calibri"/>
      </rPr>
      <t>*</t>
    </r>
  </si>
  <si>
    <t>Sir i always supported you but if nda wins i am sorry i will leave social media... because it for educated people</t>
  </si>
  <si>
    <t>Tumhari Rone dhone dhone se maja a Gaya</t>
  </si>
  <si>
    <t>4 din pahle hi exit poll ka grafix ready tha kaise apke ndtv m</t>
  </si>
  <si>
    <t>Abki baar 40 paar pappu😂😂😂😂😂.   Majey lene aya hu bhai idhar😂.. ravish ko 🔥lagi</t>
  </si>
  <si>
    <r>
      <rPr>
        <sz val="11"/>
        <color rgb="FF000000"/>
        <rFont val="Linux Libertine G"/>
      </rPr>
      <t xml:space="preserve">तू अपने ज्ञान को अपने पास रख और दिनांक </t>
    </r>
    <r>
      <rPr>
        <sz val="11"/>
        <color rgb="FF000000"/>
        <rFont val="Calibri"/>
      </rPr>
      <t xml:space="preserve">4 </t>
    </r>
    <r>
      <rPr>
        <sz val="11"/>
        <color rgb="FF000000"/>
        <rFont val="Linux Libertine G"/>
      </rPr>
      <t>जून उपरांत जब बी जे पी सरकार बना लें तब कांग्रेस पार्टी के कार्यालय में बैठ कर रोने का रियाज़ शुरू कर देना</t>
    </r>
  </si>
  <si>
    <t>Aap tho abhi sha rona lagea 😂😂</t>
  </si>
  <si>
    <t>Mashallah</t>
  </si>
  <si>
    <t>Matt ro rubish kumar 
Aur matt roh dirty, mafia terrorist party
Indi gathbandhan 
Matt ro chamche 
Matt ro educated fool 
Matt ro aankhwale andhe 
75 % public  
BJP NDA KO VOTE DIYA 
AUR ALL PUBLIC KNOW 
AYEGA TO MODI HI</t>
  </si>
  <si>
    <t>🇮🇳👍🇮🇳👍🇮🇳👍</t>
  </si>
  <si>
    <t>EVM par Rona kitane baje se shuru karega  Mr khata khat ne kya bataya</t>
  </si>
  <si>
    <t>मुझे तो कोई एजेन्सी ने कभी पुछा नही हे पता नहि ये कौन लोग हे जिसे ये पूछ रहे हे ।</t>
  </si>
  <si>
    <t>Ravesh kumar tomara moo kala harami.</t>
  </si>
  <si>
    <r>
      <rPr>
        <sz val="11"/>
        <color rgb="FF000000"/>
        <rFont val="Linux Libertine G"/>
      </rPr>
      <t xml:space="preserve">जो लोग </t>
    </r>
    <r>
      <rPr>
        <sz val="11"/>
        <color rgb="FF000000"/>
        <rFont val="Calibri"/>
      </rPr>
      <t xml:space="preserve">BJP </t>
    </r>
    <r>
      <rPr>
        <sz val="11"/>
        <color rgb="FF000000"/>
        <rFont val="Linux Libertine G"/>
      </rPr>
      <t>को हारते हुये देखना चाहते हैं उनके लिये रवीश जी देवता है</t>
    </r>
    <r>
      <rPr>
        <sz val="11"/>
        <color rgb="FF000000"/>
        <rFont val="Calibri"/>
      </rPr>
      <t xml:space="preserve">, </t>
    </r>
    <r>
      <rPr>
        <sz val="11"/>
        <color rgb="FF000000"/>
        <rFont val="Linux Libertine G"/>
      </rPr>
      <t>बाकी लोगों के लिए वो एक विलेन है</t>
    </r>
    <r>
      <rPr>
        <sz val="11"/>
        <color rgb="FF000000"/>
        <rFont val="Calibri"/>
      </rPr>
      <t xml:space="preserve">. 😅
</t>
    </r>
    <r>
      <rPr>
        <sz val="11"/>
        <color rgb="FF000000"/>
        <rFont val="Linux Libertine G"/>
      </rPr>
      <t>लेकिन मेरा मानना है मीडिया की बातों पर ध्यान देने से अच्छा है खुद अपना विश्लेषण करें</t>
    </r>
    <r>
      <rPr>
        <sz val="11"/>
        <color rgb="FF000000"/>
        <rFont val="Calibri"/>
      </rPr>
      <t xml:space="preserve">. </t>
    </r>
    <r>
      <rPr>
        <sz val="11"/>
        <color rgb="FF000000"/>
        <rFont val="Linux Libertine G"/>
      </rPr>
      <t>क्योंकि चोर तो सारी पार्टीज है सभी ने खूब देश को लूट कर खाया है</t>
    </r>
    <r>
      <rPr>
        <sz val="11"/>
        <color rgb="FF000000"/>
        <rFont val="Calibri"/>
      </rPr>
      <t xml:space="preserve">.😂 </t>
    </r>
    <r>
      <rPr>
        <sz val="11"/>
        <color rgb="FF000000"/>
        <rFont val="Linux Libertine G"/>
      </rPr>
      <t>जो कम चोर है वही जीतना चाहिये</t>
    </r>
    <r>
      <rPr>
        <sz val="11"/>
        <color rgb="FF000000"/>
        <rFont val="Calibri"/>
      </rPr>
      <t xml:space="preserve">. </t>
    </r>
    <r>
      <rPr>
        <sz val="11"/>
        <color rgb="FF000000"/>
        <rFont val="Linux Libertine G"/>
      </rPr>
      <t xml:space="preserve">और इस मामले में </t>
    </r>
    <r>
      <rPr>
        <sz val="11"/>
        <color rgb="FF000000"/>
        <rFont val="Calibri"/>
      </rPr>
      <t xml:space="preserve">BJP </t>
    </r>
    <r>
      <rPr>
        <sz val="11"/>
        <color rgb="FF000000"/>
        <rFont val="Linux Libertine G"/>
      </rPr>
      <t>बेहतर है</t>
    </r>
    <r>
      <rPr>
        <sz val="11"/>
        <color rgb="FF000000"/>
        <rFont val="Calibri"/>
      </rPr>
      <t xml:space="preserve">. </t>
    </r>
    <r>
      <rPr>
        <sz val="11"/>
        <color rgb="FF000000"/>
        <rFont val="Linux Libertine G"/>
      </rPr>
      <t>क्योंकि महंगाई और रोजगार मुद्दा तो हर चुनाव में रहता है</t>
    </r>
    <r>
      <rPr>
        <sz val="11"/>
        <color rgb="FF000000"/>
        <rFont val="Calibri"/>
      </rPr>
      <t xml:space="preserve">. </t>
    </r>
    <r>
      <rPr>
        <sz val="11"/>
        <color rgb="FF000000"/>
        <rFont val="Linux Libertine G"/>
      </rPr>
      <t xml:space="preserve">इसके अलावा </t>
    </r>
    <r>
      <rPr>
        <sz val="11"/>
        <color rgb="FF000000"/>
        <rFont val="Calibri"/>
      </rPr>
      <t xml:space="preserve">BJP </t>
    </r>
    <r>
      <rPr>
        <sz val="11"/>
        <color rgb="FF000000"/>
        <rFont val="Linux Libertine G"/>
      </rPr>
      <t>के कई कार्य काबिलेतारीफ है</t>
    </r>
    <r>
      <rPr>
        <sz val="11"/>
        <color rgb="FF000000"/>
        <rFont val="Calibri"/>
      </rPr>
      <t xml:space="preserve">, </t>
    </r>
    <r>
      <rPr>
        <sz val="11"/>
        <color rgb="FF000000"/>
        <rFont val="Linux Libertine G"/>
      </rPr>
      <t>जैसे भारत को स्वच्छ बनाना</t>
    </r>
    <r>
      <rPr>
        <sz val="11"/>
        <color rgb="FF000000"/>
        <rFont val="Calibri"/>
      </rPr>
      <t xml:space="preserve">, </t>
    </r>
    <r>
      <rPr>
        <sz val="11"/>
        <color rgb="FF000000"/>
        <rFont val="Linux Libertine G"/>
      </rPr>
      <t>आतंकवादी हमले रोकना</t>
    </r>
    <r>
      <rPr>
        <sz val="11"/>
        <color rgb="FF000000"/>
        <rFont val="Calibri"/>
      </rPr>
      <t xml:space="preserve">, </t>
    </r>
    <r>
      <rPr>
        <sz val="11"/>
        <color rgb="FF000000"/>
        <rFont val="Linux Libertine G"/>
      </rPr>
      <t>कश्मीर में निवेश</t>
    </r>
    <r>
      <rPr>
        <sz val="11"/>
        <color rgb="FF000000"/>
        <rFont val="Calibri"/>
      </rPr>
      <t xml:space="preserve">, </t>
    </r>
    <r>
      <rPr>
        <sz val="11"/>
        <color rgb="FF000000"/>
        <rFont val="Linux Libertine G"/>
      </rPr>
      <t>विदेश में भारत की मजबूत साख</t>
    </r>
    <r>
      <rPr>
        <sz val="11"/>
        <color rgb="FF000000"/>
        <rFont val="Calibri"/>
      </rPr>
      <t xml:space="preserve">, 3 </t>
    </r>
    <r>
      <rPr>
        <sz val="11"/>
        <color rgb="FF000000"/>
        <rFont val="Linux Libertine G"/>
      </rPr>
      <t>तलाक</t>
    </r>
    <r>
      <rPr>
        <sz val="11"/>
        <color rgb="FF000000"/>
        <rFont val="Calibri"/>
      </rPr>
      <t xml:space="preserve">, </t>
    </r>
    <r>
      <rPr>
        <sz val="11"/>
        <color rgb="FF000000"/>
        <rFont val="Linux Libertine G"/>
      </rPr>
      <t>इत्यादि</t>
    </r>
    <r>
      <rPr>
        <sz val="11"/>
        <color rgb="FF000000"/>
        <rFont val="Calibri"/>
      </rPr>
      <t>..😊</t>
    </r>
  </si>
  <si>
    <r>
      <rPr>
        <sz val="11"/>
        <color rgb="FF000000"/>
        <rFont val="Calibri"/>
      </rPr>
      <t xml:space="preserve">Ye </t>
    </r>
    <r>
      <rPr>
        <sz val="11"/>
        <color rgb="FF000000"/>
        <rFont val="Linux Libertine G"/>
      </rPr>
      <t>सारे आकड़े गलत है क्युकी इतनी किसी की पार्टी  की हवा नही है। एनडीए की सरकार बना सकती है पर इतनी सीट नही आयेगी</t>
    </r>
  </si>
  <si>
    <t>Kuchh.to.baki.hai.</t>
  </si>
  <si>
    <t>BJP 179/ 💯✌️🌹♥️✋✋✋✋ India gathbandhan 301</t>
  </si>
  <si>
    <t>Only congress ✋🏻🔥🎉</t>
  </si>
  <si>
    <t>Sold admi</t>
  </si>
  <si>
    <r>
      <rPr>
        <sz val="11"/>
        <color rgb="FF000000"/>
        <rFont val="Linux Libertine G"/>
      </rPr>
      <t>तू भी तो बिका हुआ है</t>
    </r>
    <r>
      <rPr>
        <sz val="11"/>
        <color rgb="FF000000"/>
        <rFont val="Calibri"/>
      </rPr>
      <t xml:space="preserve">, </t>
    </r>
    <r>
      <rPr>
        <sz val="11"/>
        <color rgb="FF000000"/>
        <rFont val="Linux Libertine G"/>
      </rPr>
      <t>चमचागीरी कर रहा है</t>
    </r>
  </si>
  <si>
    <t>Anpadh Logon Ki Sardar Hai Ravish Kumar</t>
  </si>
  <si>
    <t>information about something that has happened recently...thank you sir❤🎉🎉🎉</t>
  </si>
  <si>
    <t>अबकी बार कांग्रेस सरकार अबकी बार सच्चाई की जीत होगी  अबकी बार प्रधानमंत्री राहुल गांधी होगा</t>
  </si>
  <si>
    <t>Ravish Kumar Modi ka najayaj beta hai chor hai ravish Kumar</t>
  </si>
  <si>
    <t>Pappu won't be PM</t>
  </si>
  <si>
    <t>Bhai apna dna kra itnae harami to mughal bhi ni the..</t>
  </si>
  <si>
    <r>
      <rPr>
        <sz val="11"/>
        <color rgb="FF000000"/>
        <rFont val="Linux Libertine G"/>
      </rPr>
      <t>कूच दिन के बाद चैनल भी सब कुछ बद</t>
    </r>
    <r>
      <rPr>
        <sz val="11"/>
        <color rgb="FF000000"/>
        <rFont val="Calibri"/>
      </rPr>
      <t xml:space="preserve">, </t>
    </r>
    <r>
      <rPr>
        <sz val="11"/>
        <color rgb="FF000000"/>
        <rFont val="Linux Libertine G"/>
      </rPr>
      <t>कर देगा ये लोग</t>
    </r>
    <r>
      <rPr>
        <sz val="11"/>
        <color rgb="FF000000"/>
        <rFont val="Calibri"/>
      </rPr>
      <t xml:space="preserve">,,, </t>
    </r>
    <r>
      <rPr>
        <sz val="11"/>
        <color rgb="FF000000"/>
        <rFont val="Linux Libertine G"/>
      </rPr>
      <t>कांग्रेस जीत गहि</t>
    </r>
  </si>
  <si>
    <t>Sir aap ke jese sab kyuu nahi sach bolte</t>
  </si>
  <si>
    <t>😅😅😅😅</t>
  </si>
  <si>
    <t>4 june sham 5 baje EVM par Rona hai 🇵🇰🐷 chamcho ko 😢😢😢</t>
  </si>
  <si>
    <t>Kahi aisa to nahi ki jaha ibm rakha hai waha surang banaya ho or EBM chenj kar sake</t>
  </si>
  <si>
    <t>Original News</t>
  </si>
  <si>
    <t>Apki batse sahemat he</t>
  </si>
  <si>
    <t>News..18...Frod.No1...Love you. INDIA🇮🇳🇮🇳🇮🇳❤</t>
  </si>
  <si>
    <t>Chup re chor ravish Kumar</t>
  </si>
  <si>
    <t>NOTA</t>
  </si>
  <si>
    <t>Apki asmani news ko godi news samje ya hakikat?</t>
  </si>
  <si>
    <t>Elvish and arvind Arora are Third leg of. Democracy between Modi's leg 😂</t>
  </si>
  <si>
    <t>Evm ke rahte koi bhi nahi Jeet sakta</t>
  </si>
  <si>
    <t>Jay Jay Congress 
Congress lao kushalli lao</t>
  </si>
  <si>
    <r>
      <rPr>
        <sz val="11"/>
        <color rgb="FF000000"/>
        <rFont val="Linux Libertine G"/>
      </rPr>
      <t>अब आप खुदका अलग रिझल्ट रन करो ४ जून को ओर ५४३ सिट्स दे डालो इंडी गठबंधन को येही एक रस्ता है चूनव जित्ने का</t>
    </r>
    <r>
      <rPr>
        <sz val="11"/>
        <color rgb="FF000000"/>
        <rFont val="Calibri"/>
      </rPr>
      <t>.....</t>
    </r>
  </si>
  <si>
    <t>Ab to Sudhar Jao😂😂😂😂</t>
  </si>
  <si>
    <t>🎇🤬🙏</t>
  </si>
  <si>
    <r>
      <rPr>
        <sz val="11"/>
        <color rgb="FF000000"/>
        <rFont val="Linux Libertine G"/>
      </rPr>
      <t xml:space="preserve">एग्जिट पोल के पीछे गंभीर षड्यंत्र है ये पोल भाजपा को कवर फायर दिया जा रहा है।
ताकि कहने के लिए तैयारी कर है ताकि जनता प्रश्न न उठाए </t>
    </r>
    <r>
      <rPr>
        <sz val="11"/>
        <color rgb="FF000000"/>
        <rFont val="Calibri"/>
      </rPr>
      <t xml:space="preserve">?
</t>
    </r>
    <r>
      <rPr>
        <sz val="11"/>
        <color rgb="FF000000"/>
        <rFont val="Linux Libertine G"/>
      </rPr>
      <t>सत्यमेव जयते जय हिन्द जय भारत ❤️</t>
    </r>
  </si>
  <si>
    <t>It is not exit poll it is godi media poll</t>
  </si>
  <si>
    <t>Exit Poll 2019 me bhi y bola tha BJP Jeet nahi paygi Fhir Ye ghadha 😂😂</t>
  </si>
  <si>
    <t>Toone Tay kr liye indi ko ko jata du</t>
  </si>
  <si>
    <t>Youtube me poll karwa ko abhi pata chal jyega ......sirf 5lakh logo se baat krke exit poll koi bata de inko up ka population 23 cr se adhik h</t>
  </si>
  <si>
    <t>सीटें लेने वाले भी वही
देने वाले भी वही
कम क्यों लेंगे देंगे
हम आप बेकार माथा मार रहे हैं</t>
  </si>
  <si>
    <t>Sir mai asp ko bahut izat karta hu 
Aap se behtar kaun janta hai apne desh ko media ko</t>
  </si>
  <si>
    <t>Your dream won't be fulfilled</t>
  </si>
  <si>
    <t>593 million view h sir ji 295 song pr</t>
  </si>
  <si>
    <t>Ayga to bjp hi chahe tu jitna matha pitle dukhiram</t>
  </si>
  <si>
    <t>Sir 👍</t>
  </si>
  <si>
    <t>INDIA 314
NDA188</t>
  </si>
  <si>
    <t>Sir  villages mein jakar puchta nahin hai kisko vote Dala poochha hai  Hisar exit Pol hotel park mein poochha gaya hai</t>
  </si>
  <si>
    <t>Nice work sar</t>
  </si>
  <si>
    <r>
      <rPr>
        <sz val="11"/>
        <color rgb="FF000000"/>
        <rFont val="Linux Libertine G"/>
      </rPr>
      <t xml:space="preserve">चुनाव में गिनती की शुरुआत वहाँ से होगी जहाँ पर बीजेपी मजबूत स्थिति में है इससे पोलिग कार्यकर्ता बिल्कुल न घबराये गिनती अपने सामने पूरा कराए 
</t>
    </r>
    <r>
      <rPr>
        <sz val="11"/>
        <color rgb="FF000000"/>
        <rFont val="Calibri"/>
      </rPr>
      <t>:</t>
    </r>
    <r>
      <rPr>
        <sz val="11"/>
        <color rgb="FF000000"/>
        <rFont val="Linux Libertine G"/>
      </rPr>
      <t>सूत्र</t>
    </r>
  </si>
  <si>
    <r>
      <rPr>
        <sz val="11"/>
        <color rgb="FF000000"/>
        <rFont val="Linux Libertine G"/>
      </rPr>
      <t xml:space="preserve">अभी तो </t>
    </r>
    <r>
      <rPr>
        <sz val="11"/>
        <color rgb="FF000000"/>
        <rFont val="Calibri"/>
      </rPr>
      <t xml:space="preserve">EVM </t>
    </r>
    <r>
      <rPr>
        <sz val="11"/>
        <color rgb="FF000000"/>
        <rFont val="Linux Libertine G"/>
      </rPr>
      <t>के लिए भी रोना है। थोड़ा आसूॅ बचा के रखिए</t>
    </r>
    <r>
      <rPr>
        <sz val="11"/>
        <color rgb="FF000000"/>
        <rFont val="Calibri"/>
      </rPr>
      <t>......😅😂</t>
    </r>
  </si>
  <si>
    <t>🎉😂🎉😂</t>
  </si>
  <si>
    <t>Piddi Media, feel sad for you. Exit poll is all rubbish kumar.</t>
  </si>
  <si>
    <t>Namaskar Ravi sar namaste namaste namaste namaste namaste namaste namaskar aap bahut acche patrkarita karte hain sar</t>
  </si>
  <si>
    <t>It is very clear, if BJP wins on 4th, they will say it is normal as the exit pools announced last 3days. And if Congress wins on 4th, BJP will have exquest to say, something wrong there. But the fact is BJP already played finel game in these 3days for 4th of June.</t>
  </si>
  <si>
    <t>मैं तो सबसे पहले चुनाव आयोग के अध्यक्ष को टंगा देखना चाहता हूं जिस ने खुलेआम धर्म के नाम पर राजनीति होने दी</t>
  </si>
  <si>
    <t>Cong 278+/BJP 234</t>
  </si>
  <si>
    <t>Isla dukan bund hone wala hai 4 jun ke baad</t>
  </si>
  <si>
    <t>Hey bhagwan abhi bhi ye log ummid liye bethe hain chalo ravish to video dal raha hai kisi tarah dil me pathar rakhke german shepherd to under ground ho chuka hai</t>
  </si>
  <si>
    <t>Only Modi , Modi, Modi…….!!!</t>
  </si>
  <si>
    <t>Just chill, aayega toh modi hi 😉
Trust me, usse accha option abhi toh exist nahi karta haal filhaal desh mai, so accept this fact ki iss baar firse modi sarkar 😊</t>
  </si>
  <si>
    <r>
      <rPr>
        <sz val="11"/>
        <color rgb="FF000000"/>
        <rFont val="Linux Libertine G"/>
      </rPr>
      <t xml:space="preserve">जो </t>
    </r>
    <r>
      <rPr>
        <sz val="11"/>
        <color rgb="FF000000"/>
        <rFont val="Calibri"/>
      </rPr>
      <t xml:space="preserve"># </t>
    </r>
    <r>
      <rPr>
        <sz val="11"/>
        <color rgb="FF000000"/>
        <rFont val="Linux Libertine G"/>
      </rPr>
      <t xml:space="preserve">भगवान राम को नहीं मानते वो </t>
    </r>
    <r>
      <rPr>
        <sz val="11"/>
        <color rgb="FF000000"/>
        <rFont val="Calibri"/>
      </rPr>
      <t xml:space="preserve">exit poll </t>
    </r>
    <r>
      <rPr>
        <sz val="11"/>
        <color rgb="FF000000"/>
        <rFont val="Linux Libertine G"/>
      </rPr>
      <t>को क्या मानेगा 😂😂😂</t>
    </r>
    <r>
      <rPr>
        <sz val="11"/>
        <color rgb="FF000000"/>
        <rFont val="Calibri"/>
      </rPr>
      <t xml:space="preserve">.. </t>
    </r>
    <r>
      <rPr>
        <sz val="11"/>
        <color rgb="FF000000"/>
        <rFont val="Linux Libertine G"/>
      </rPr>
      <t>रायबरेली से ही क्यूँ चुनाव लड़ा</t>
    </r>
    <r>
      <rPr>
        <sz val="11"/>
        <color rgb="FF000000"/>
        <rFont val="Calibri"/>
      </rPr>
      <t xml:space="preserve">.. </t>
    </r>
    <r>
      <rPr>
        <sz val="11"/>
        <color rgb="FF000000"/>
        <rFont val="Linux Libertine G"/>
      </rPr>
      <t>क्यूंकि जीत आसान है वहां</t>
    </r>
    <r>
      <rPr>
        <sz val="11"/>
        <color rgb="FF000000"/>
        <rFont val="Calibri"/>
      </rPr>
      <t xml:space="preserve">..... </t>
    </r>
    <r>
      <rPr>
        <sz val="11"/>
        <color rgb="FF000000"/>
        <rFont val="Linux Libertine G"/>
      </rPr>
      <t xml:space="preserve">आज </t>
    </r>
    <r>
      <rPr>
        <sz val="11"/>
        <color rgb="FF000000"/>
        <rFont val="Calibri"/>
      </rPr>
      <t xml:space="preserve">LTTE </t>
    </r>
    <r>
      <rPr>
        <sz val="11"/>
        <color rgb="FF000000"/>
        <rFont val="Linux Libertine G"/>
      </rPr>
      <t xml:space="preserve">के चीफ स्वर्गीय </t>
    </r>
    <r>
      <rPr>
        <sz val="11"/>
        <color rgb="FF000000"/>
        <rFont val="Calibri"/>
      </rPr>
      <t xml:space="preserve"># </t>
    </r>
    <r>
      <rPr>
        <sz val="11"/>
        <color rgb="FF000000"/>
        <rFont val="Linux Libertine G"/>
      </rPr>
      <t xml:space="preserve">श्री प्रभाकरण </t>
    </r>
    <r>
      <rPr>
        <sz val="11"/>
        <color rgb="FF000000"/>
        <rFont val="Calibri"/>
      </rPr>
      <t xml:space="preserve">ji </t>
    </r>
    <r>
      <rPr>
        <sz val="11"/>
        <color rgb="FF000000"/>
        <rFont val="Linux Libertine G"/>
      </rPr>
      <t>की याद आ गयी काश अभी तक जिंदा होते</t>
    </r>
    <r>
      <rPr>
        <sz val="11"/>
        <color rgb="FF000000"/>
        <rFont val="Calibri"/>
      </rPr>
      <t xml:space="preserve">.. </t>
    </r>
    <r>
      <rPr>
        <sz val="11"/>
        <color rgb="FF000000"/>
        <rFont val="Linux Libertine G"/>
      </rPr>
      <t>वन्देमातरम 🇮🇳🇮🇳🇮🇳</t>
    </r>
  </si>
  <si>
    <t>290 seat a rahi hai India Gathbandhan ki ismein UP Bihar Mumbai Sabko bahut bada Sath Hai</t>
  </si>
  <si>
    <t>Modi ka media kab sudhrega jhoot Kyun bolta</t>
  </si>
  <si>
    <r>
      <rPr>
        <sz val="11"/>
        <color rgb="FF000000"/>
        <rFont val="Calibri"/>
      </rPr>
      <t xml:space="preserve">4 </t>
    </r>
    <r>
      <rPr>
        <sz val="11"/>
        <color rgb="FF000000"/>
        <rFont val="Linux Libertine G"/>
      </rPr>
      <t xml:space="preserve">जुन को बर्नोल रखना अपने घर पर इंडी </t>
    </r>
    <r>
      <rPr>
        <sz val="11"/>
        <color rgb="FF000000"/>
        <rFont val="Calibri"/>
      </rPr>
      <t xml:space="preserve">gathbandhan </t>
    </r>
    <r>
      <rPr>
        <sz val="11"/>
        <color rgb="FF000000"/>
        <rFont val="Linux Libertine G"/>
      </rPr>
      <t>वाले मज़ा आयेगा</t>
    </r>
    <r>
      <rPr>
        <sz val="11"/>
        <color rgb="FF000000"/>
        <rFont val="Calibri"/>
      </rPr>
      <t xml:space="preserve">, </t>
    </r>
    <r>
      <rPr>
        <sz val="11"/>
        <color rgb="FF000000"/>
        <rFont val="Linux Libertine G"/>
      </rPr>
      <t xml:space="preserve">रविश </t>
    </r>
    <r>
      <rPr>
        <sz val="11"/>
        <color rgb="FF000000"/>
        <rFont val="Calibri"/>
      </rPr>
      <t xml:space="preserve">5 </t>
    </r>
    <r>
      <rPr>
        <sz val="11"/>
        <color rgb="FF000000"/>
        <rFont val="Linux Libertine G"/>
      </rPr>
      <t>दिन वीडियो नहीं बनायेगा उसके बाद फिर से रंडि रोना शुरू होगा अबकी बार फिर से मोदी सरकार</t>
    </r>
  </si>
  <si>
    <t>Foka media</t>
  </si>
  <si>
    <t>4 June Ko Ye kutta congrss Ki wafadri Talve Chaat ke karega likh k le lo 😂😂</t>
  </si>
  <si>
    <t>एक्सिस माय इंडिया ने हर लोकसभा क्षेत्र में एक हज़ार लोगों से बात की है। ऐसा उसका दावा है।</t>
  </si>
  <si>
    <t>Pan card ko adhaar link karana zaroori hai..?
Ration card ko adhaar link karana zaroori hai..?
Gas agency jake gas book ko adhaar link karana zaroori hai..?
Bank account ko adhaar link karana zaroori hai..?
Toh phir fingerprint deke vote karna zaroori kyun nahi hai..?</t>
  </si>
  <si>
    <t>Nice video sar ji</t>
  </si>
  <si>
    <r>
      <rPr>
        <sz val="11"/>
        <color rgb="FF000000"/>
        <rFont val="Calibri"/>
      </rPr>
      <t xml:space="preserve">4 </t>
    </r>
    <r>
      <rPr>
        <sz val="11"/>
        <color rgb="FF000000"/>
        <rFont val="Linux Libertine G"/>
      </rPr>
      <t xml:space="preserve">जुन को बर्नोल रखना अपने घर पर इंडी </t>
    </r>
    <r>
      <rPr>
        <sz val="11"/>
        <color rgb="FF000000"/>
        <rFont val="Calibri"/>
      </rPr>
      <t xml:space="preserve">gathbandhan </t>
    </r>
    <r>
      <rPr>
        <sz val="11"/>
        <color rgb="FF000000"/>
        <rFont val="Linux Libertine G"/>
      </rPr>
      <t>वाले मज़ा आयेगा</t>
    </r>
    <r>
      <rPr>
        <sz val="11"/>
        <color rgb="FF000000"/>
        <rFont val="Calibri"/>
      </rPr>
      <t xml:space="preserve">, </t>
    </r>
    <r>
      <rPr>
        <sz val="11"/>
        <color rgb="FF000000"/>
        <rFont val="Linux Libertine G"/>
      </rPr>
      <t xml:space="preserve">रविश </t>
    </r>
    <r>
      <rPr>
        <sz val="11"/>
        <color rgb="FF000000"/>
        <rFont val="Calibri"/>
      </rPr>
      <t xml:space="preserve">5 </t>
    </r>
    <r>
      <rPr>
        <sz val="11"/>
        <color rgb="FF000000"/>
        <rFont val="Linux Libertine G"/>
      </rPr>
      <t>दिन वीडियो नहीं बनायेगा उसके बाद फिर से रंडि रोना शुरू होगा अबकी बार फिर से मोदी सरकार</t>
    </r>
  </si>
  <si>
    <t>405 nda</t>
  </si>
  <si>
    <t>वाह राहुल भैया स्विकार करना होगा 😂</t>
  </si>
  <si>
    <r>
      <rPr>
        <sz val="11"/>
        <color rgb="FF000000"/>
        <rFont val="Calibri"/>
      </rPr>
      <t xml:space="preserve">4 </t>
    </r>
    <r>
      <rPr>
        <sz val="11"/>
        <color rgb="FF000000"/>
        <rFont val="Linux Libertine G"/>
      </rPr>
      <t xml:space="preserve">जुन को बर्नोल रखना अपने घर पर इंडी </t>
    </r>
    <r>
      <rPr>
        <sz val="11"/>
        <color rgb="FF000000"/>
        <rFont val="Calibri"/>
      </rPr>
      <t xml:space="preserve">gathbandhan </t>
    </r>
    <r>
      <rPr>
        <sz val="11"/>
        <color rgb="FF000000"/>
        <rFont val="Linux Libertine G"/>
      </rPr>
      <t>वाले मज़ा आयेगा</t>
    </r>
    <r>
      <rPr>
        <sz val="11"/>
        <color rgb="FF000000"/>
        <rFont val="Calibri"/>
      </rPr>
      <t xml:space="preserve">, </t>
    </r>
    <r>
      <rPr>
        <sz val="11"/>
        <color rgb="FF000000"/>
        <rFont val="Linux Libertine G"/>
      </rPr>
      <t xml:space="preserve">रविश </t>
    </r>
    <r>
      <rPr>
        <sz val="11"/>
        <color rgb="FF000000"/>
        <rFont val="Calibri"/>
      </rPr>
      <t xml:space="preserve">5 </t>
    </r>
    <r>
      <rPr>
        <sz val="11"/>
        <color rgb="FF000000"/>
        <rFont val="Linux Libertine G"/>
      </rPr>
      <t>दिन वीडियो नहीं बनायेगा उसके बाद फिर से रंडि रोना शुरू होगा अबकी बार फिर से मोदी सरकार</t>
    </r>
  </si>
  <si>
    <t>4 maye BJP gyi sir ji</t>
  </si>
  <si>
    <r>
      <rPr>
        <sz val="11"/>
        <color rgb="FF000000"/>
        <rFont val="Linux Libertine G"/>
      </rPr>
      <t>दो फेझ के वोटींग डेटा चुनावपंच ने देने मे देर कर दी वंहा से टेम्पररींग का संदेह मजबूत हो गया</t>
    </r>
    <r>
      <rPr>
        <sz val="11"/>
        <color rgb="FF000000"/>
        <rFont val="Calibri"/>
      </rPr>
      <t>..</t>
    </r>
    <r>
      <rPr>
        <sz val="11"/>
        <color rgb="FF000000"/>
        <rFont val="Linux Libertine G"/>
      </rPr>
      <t xml:space="preserve">शायद </t>
    </r>
    <r>
      <rPr>
        <sz val="11"/>
        <color rgb="FF000000"/>
        <rFont val="Calibri"/>
      </rPr>
      <t xml:space="preserve">235 </t>
    </r>
    <r>
      <rPr>
        <sz val="11"/>
        <color rgb="FF000000"/>
        <rFont val="Linux Libertine G"/>
      </rPr>
      <t>तक भाजपा बनी रहने की कहानी हर कोई आगाह कर रहे है</t>
    </r>
  </si>
  <si>
    <t>4 june ravish khatam</t>
  </si>
  <si>
    <t>What the fuck when exit poll totally bjp side.. but pappu gang call this all poll are fake what the rubbish mr ravish kumar.. if all exit poll rahul gandhi side no its true all right 
You are fucking congress puppy</t>
  </si>
  <si>
    <r>
      <rPr>
        <sz val="11"/>
        <color rgb="FF000000"/>
        <rFont val="Calibri"/>
      </rPr>
      <t xml:space="preserve">4 </t>
    </r>
    <r>
      <rPr>
        <sz val="11"/>
        <color rgb="FF000000"/>
        <rFont val="Linux Libertine G"/>
      </rPr>
      <t xml:space="preserve">जुन को बर्नोल रखना अपने घर पर इंडी </t>
    </r>
    <r>
      <rPr>
        <sz val="11"/>
        <color rgb="FF000000"/>
        <rFont val="Calibri"/>
      </rPr>
      <t xml:space="preserve">gathbandhan </t>
    </r>
    <r>
      <rPr>
        <sz val="11"/>
        <color rgb="FF000000"/>
        <rFont val="Linux Libertine G"/>
      </rPr>
      <t>वाले मज़ा आयेगा</t>
    </r>
    <r>
      <rPr>
        <sz val="11"/>
        <color rgb="FF000000"/>
        <rFont val="Calibri"/>
      </rPr>
      <t xml:space="preserve">, </t>
    </r>
    <r>
      <rPr>
        <sz val="11"/>
        <color rgb="FF000000"/>
        <rFont val="Linux Libertine G"/>
      </rPr>
      <t xml:space="preserve">रविश </t>
    </r>
    <r>
      <rPr>
        <sz val="11"/>
        <color rgb="FF000000"/>
        <rFont val="Calibri"/>
      </rPr>
      <t xml:space="preserve">5 </t>
    </r>
    <r>
      <rPr>
        <sz val="11"/>
        <color rgb="FF000000"/>
        <rFont val="Linux Libertine G"/>
      </rPr>
      <t>दिन वीडियो नहीं बनायेगा उसके बाद फिर से रंडि रोना शुरू होगा अबकी बार फिर से मोदी सरकार</t>
    </r>
  </si>
  <si>
    <t>Congress💪💪</t>
  </si>
  <si>
    <t>Mulk.ka.qismat.kharab.hoga.agar.b.j.p.aya.to</t>
  </si>
  <si>
    <t>Congress 👍👍👍</t>
  </si>
  <si>
    <r>
      <rPr>
        <sz val="11"/>
        <color rgb="FF000000"/>
        <rFont val="Calibri"/>
      </rPr>
      <t xml:space="preserve">4 </t>
    </r>
    <r>
      <rPr>
        <sz val="11"/>
        <color rgb="FF000000"/>
        <rFont val="Linux Libertine G"/>
      </rPr>
      <t xml:space="preserve">जुन को बर्नोल रखना अपने घर पर इंडी </t>
    </r>
    <r>
      <rPr>
        <sz val="11"/>
        <color rgb="FF000000"/>
        <rFont val="Calibri"/>
      </rPr>
      <t xml:space="preserve">gathbandhan </t>
    </r>
    <r>
      <rPr>
        <sz val="11"/>
        <color rgb="FF000000"/>
        <rFont val="Linux Libertine G"/>
      </rPr>
      <t>वाले मज़ा आयेगा</t>
    </r>
    <r>
      <rPr>
        <sz val="11"/>
        <color rgb="FF000000"/>
        <rFont val="Calibri"/>
      </rPr>
      <t xml:space="preserve">, </t>
    </r>
    <r>
      <rPr>
        <sz val="11"/>
        <color rgb="FF000000"/>
        <rFont val="Linux Libertine G"/>
      </rPr>
      <t xml:space="preserve">रविश </t>
    </r>
    <r>
      <rPr>
        <sz val="11"/>
        <color rgb="FF000000"/>
        <rFont val="Calibri"/>
      </rPr>
      <t xml:space="preserve">5 </t>
    </r>
    <r>
      <rPr>
        <sz val="11"/>
        <color rgb="FF000000"/>
        <rFont val="Linux Libertine G"/>
      </rPr>
      <t>दिन वीडियो नहीं बनायेगा उसके बाद फिर से रंडि रोना शुरू होगा अबकी बार फिर से मोदी सरकार</t>
    </r>
  </si>
  <si>
    <r>
      <rPr>
        <sz val="11"/>
        <color rgb="FF000000"/>
        <rFont val="Linux Libertine G"/>
      </rPr>
      <t>और बे दल्ले</t>
    </r>
    <r>
      <rPr>
        <sz val="11"/>
        <color rgb="FF000000"/>
        <rFont val="Calibri"/>
      </rPr>
      <t xml:space="preserve">.. </t>
    </r>
    <r>
      <rPr>
        <sz val="11"/>
        <color rgb="FF000000"/>
        <rFont val="Linux Libertine G"/>
      </rPr>
      <t>सच बता तेरी गांड मे जलन हो रही है की नहीं एग्जिट पोल से</t>
    </r>
    <r>
      <rPr>
        <sz val="11"/>
        <color rgb="FF000000"/>
        <rFont val="Calibri"/>
      </rPr>
      <t>.. 🤭😄</t>
    </r>
  </si>
  <si>
    <t>Khujliwal ka kuta 😅</t>
  </si>
  <si>
    <t>2 Din baad sab pata chal jayega</t>
  </si>
  <si>
    <r>
      <rPr>
        <sz val="11"/>
        <color rgb="FF000000"/>
        <rFont val="Calibri"/>
      </rPr>
      <t xml:space="preserve">4 </t>
    </r>
    <r>
      <rPr>
        <sz val="11"/>
        <color rgb="FF000000"/>
        <rFont val="Linux Libertine G"/>
      </rPr>
      <t xml:space="preserve">जुन को बर्नोल रखना अपने घर पर इंडी </t>
    </r>
    <r>
      <rPr>
        <sz val="11"/>
        <color rgb="FF000000"/>
        <rFont val="Calibri"/>
      </rPr>
      <t xml:space="preserve">gathbandhan </t>
    </r>
    <r>
      <rPr>
        <sz val="11"/>
        <color rgb="FF000000"/>
        <rFont val="Linux Libertine G"/>
      </rPr>
      <t>वाले मज़ा आयेगा</t>
    </r>
    <r>
      <rPr>
        <sz val="11"/>
        <color rgb="FF000000"/>
        <rFont val="Calibri"/>
      </rPr>
      <t xml:space="preserve">, </t>
    </r>
    <r>
      <rPr>
        <sz val="11"/>
        <color rgb="FF000000"/>
        <rFont val="Linux Libertine G"/>
      </rPr>
      <t xml:space="preserve">रविश </t>
    </r>
    <r>
      <rPr>
        <sz val="11"/>
        <color rgb="FF000000"/>
        <rFont val="Calibri"/>
      </rPr>
      <t xml:space="preserve">5 </t>
    </r>
    <r>
      <rPr>
        <sz val="11"/>
        <color rgb="FF000000"/>
        <rFont val="Linux Libertine G"/>
      </rPr>
      <t>दिन वीडियो नहीं बनायेगा उसके बाद फिर से रंडि रोना शुरू होगा अबकी बार फिर से मोदी सरकार</t>
    </r>
  </si>
  <si>
    <t>Very nice video ravis g</t>
  </si>
  <si>
    <t>Ravish ji aap ne jo kaha woh bilkul sahi exit poll isiliye di ja rahi hai ki aposition ke karykarta aadhe counting me hi bhag kade ho jaye or BJP ka rasta saaf ho haye wah ravish ji</t>
  </si>
  <si>
    <t>Kyu rote ho bhai 4 me rona hai aaj nahi</t>
  </si>
  <si>
    <t>TV media laato ki bhoot banegi  bc is danger for our nation</t>
  </si>
  <si>
    <t>Modi poll😅😅😅</t>
  </si>
  <si>
    <r>
      <rPr>
        <sz val="11"/>
        <color rgb="FF000000"/>
        <rFont val="Linux Libertine G"/>
      </rPr>
      <t xml:space="preserve">लोकतंत्र का हत्यारा </t>
    </r>
    <r>
      <rPr>
        <sz val="11"/>
        <color rgb="FF000000"/>
        <rFont val="Calibri"/>
      </rPr>
      <t xml:space="preserve">- </t>
    </r>
    <r>
      <rPr>
        <sz val="11"/>
        <color rgb="FF000000"/>
        <rFont val="Linux Libertine G"/>
      </rPr>
      <t>गोदी मीडिया।</t>
    </r>
  </si>
  <si>
    <t>Kiun ke real me bjb hi ayga</t>
  </si>
  <si>
    <t>Tu apne aap ko pattalkar bol rha h chat te hue 
Or dusro ko godi media 
Gajab ka makkarapan h tumme</t>
  </si>
  <si>
    <t>Gutter kumar</t>
  </si>
  <si>
    <t>India aghadi aayegi❤❤❤❤❤❤</t>
  </si>
  <si>
    <t>L.    A    N.    😂 ravishwa</t>
  </si>
  <si>
    <t>Aisey mahaul me agar Mobi &amp; company jeet hasil karti hai to tmaam election radd hona chahiye.</t>
  </si>
  <si>
    <r>
      <rPr>
        <sz val="11"/>
        <color rgb="FF000000"/>
        <rFont val="Calibri"/>
      </rPr>
      <t xml:space="preserve">4 </t>
    </r>
    <r>
      <rPr>
        <sz val="11"/>
        <color rgb="FF000000"/>
        <rFont val="Linux Libertine G"/>
      </rPr>
      <t xml:space="preserve">जुन को बर्नोल रखना अपने घर पर इंडी </t>
    </r>
    <r>
      <rPr>
        <sz val="11"/>
        <color rgb="FF000000"/>
        <rFont val="Calibri"/>
      </rPr>
      <t xml:space="preserve">gathbandhan </t>
    </r>
    <r>
      <rPr>
        <sz val="11"/>
        <color rgb="FF000000"/>
        <rFont val="Linux Libertine G"/>
      </rPr>
      <t>वाले मज़ा आयेगा</t>
    </r>
    <r>
      <rPr>
        <sz val="11"/>
        <color rgb="FF000000"/>
        <rFont val="Calibri"/>
      </rPr>
      <t xml:space="preserve">, </t>
    </r>
    <r>
      <rPr>
        <sz val="11"/>
        <color rgb="FF000000"/>
        <rFont val="Linux Libertine G"/>
      </rPr>
      <t xml:space="preserve">रविश </t>
    </r>
    <r>
      <rPr>
        <sz val="11"/>
        <color rgb="FF000000"/>
        <rFont val="Calibri"/>
      </rPr>
      <t xml:space="preserve">5 </t>
    </r>
    <r>
      <rPr>
        <sz val="11"/>
        <color rgb="FF000000"/>
        <rFont val="Linux Libertine G"/>
      </rPr>
      <t>दिन वीडियो नहीं बनायेगा उसके बाद फिर से रंडि रोना शुरू होगा अबकी बार फिर से मोदी सरकार</t>
    </r>
  </si>
  <si>
    <t>Sir ye log to jitne wale nahi hai agar EVM me gadbadi nahi kare to lekin keya kahe sab ko kabu kar rakkha hai pahle se hi EVM me setting kar rakha hoga is liye Exit poll 400 bata rahe hai</t>
  </si>
  <si>
    <t>Gathbandhan 😂😂😂💩💩💩</t>
  </si>
  <si>
    <t>Naas ho ga ravish bhai</t>
  </si>
  <si>
    <t>Did u go to do the survey.</t>
  </si>
  <si>
    <t>ਰਵੀਸ਼ ਜੀ ਆਪ ਰੱਬ ਦੇ ਨਿਡਰ ਤੇ ਨੇਕ ਬੱਚੇ ਹੋ। ਸਾਨੂੰ ਤੁਹਾਡੇ ਉਪਰ ਮਾਣ ਹੈ।</t>
  </si>
  <si>
    <t>Agar BJP jitte toh Ravish ji prosun ji ajith anjum ji ki bhi YouTube bandh kar denge</t>
  </si>
  <si>
    <t>EVM MACHINE NAJAR RAKHO❤❤❤❤❤❤❤❤❤❤🤑🤑🤑🤑🤑🤑🤑🤑☺🤑🤑🤑🤑🤑🤑🤑🤑🤑🤑🤑</t>
  </si>
  <si>
    <r>
      <rPr>
        <sz val="11"/>
        <color rgb="FF000000"/>
        <rFont val="Linux Libertine G"/>
      </rPr>
      <t>लगे रहो राबीस जी 😂😂साभार दिलीप मंडल यूट्यूबर बेवफा आशिक की तरह क्यों नहीं होते</t>
    </r>
    <r>
      <rPr>
        <sz val="11"/>
        <color rgb="FF000000"/>
        <rFont val="Calibri"/>
      </rPr>
      <t xml:space="preserve">?
</t>
    </r>
    <r>
      <rPr>
        <sz val="11"/>
        <color rgb="FF000000"/>
        <rFont val="Linux Libertine G"/>
      </rPr>
      <t>सबसे भरोसेमंद लोग पॉलिटिकल यूट्यूबर होते हैं</t>
    </r>
    <r>
      <rPr>
        <sz val="11"/>
        <color rgb="FF000000"/>
        <rFont val="Calibri"/>
      </rPr>
      <t xml:space="preserve">. </t>
    </r>
    <r>
      <rPr>
        <sz val="11"/>
        <color rgb="FF000000"/>
        <rFont val="Linux Libertine G"/>
      </rPr>
      <t>एक बार जिस विचार और आधार पर सब्सक्राइबर बन गए</t>
    </r>
    <r>
      <rPr>
        <sz val="11"/>
        <color rgb="FF000000"/>
        <rFont val="Calibri"/>
      </rPr>
      <t xml:space="preserve">, </t>
    </r>
    <r>
      <rPr>
        <sz val="11"/>
        <color rgb="FF000000"/>
        <rFont val="Linux Libertine G"/>
      </rPr>
      <t>यूट्यूबर मरने तक उस पोजिशन से खिसक नहीं सकता</t>
    </r>
    <r>
      <rPr>
        <sz val="11"/>
        <color rgb="FF000000"/>
        <rFont val="Calibri"/>
      </rPr>
      <t xml:space="preserve">. </t>
    </r>
    <r>
      <rPr>
        <sz val="11"/>
        <color rgb="FF000000"/>
        <rFont val="Linux Libertine G"/>
      </rPr>
      <t>आप यूट्यूबर पर भरोसा कर सकते हैं</t>
    </r>
    <r>
      <rPr>
        <sz val="11"/>
        <color rgb="FF000000"/>
        <rFont val="Calibri"/>
      </rPr>
      <t xml:space="preserve">, </t>
    </r>
    <r>
      <rPr>
        <sz val="11"/>
        <color rgb="FF000000"/>
        <rFont val="Linux Libertine G"/>
      </rPr>
      <t>दुनिया इधर से उधर हो जाए</t>
    </r>
    <r>
      <rPr>
        <sz val="11"/>
        <color rgb="FF000000"/>
        <rFont val="Calibri"/>
      </rPr>
      <t xml:space="preserve">, </t>
    </r>
    <r>
      <rPr>
        <sz val="11"/>
        <color rgb="FF000000"/>
        <rFont val="Linux Libertine G"/>
      </rPr>
      <t>परिस्थितियां बदल जाए पर वह नहीं बदलेगा</t>
    </r>
    <r>
      <rPr>
        <sz val="11"/>
        <color rgb="FF000000"/>
        <rFont val="Calibri"/>
      </rPr>
      <t xml:space="preserve">.  
</t>
    </r>
    <r>
      <rPr>
        <sz val="11"/>
        <color rgb="FF000000"/>
        <rFont val="Linux Libertine G"/>
      </rPr>
      <t>यूट्यूबर का काम अपने सब्सक्राइबर को गुदगुदाना है</t>
    </r>
    <r>
      <rPr>
        <sz val="11"/>
        <color rgb="FF000000"/>
        <rFont val="Calibri"/>
      </rPr>
      <t xml:space="preserve">. </t>
    </r>
    <r>
      <rPr>
        <sz val="11"/>
        <color rgb="FF000000"/>
        <rFont val="Linux Libertine G"/>
      </rPr>
      <t>अगर पार्टी की जमानत जब्त हो रही है</t>
    </r>
    <r>
      <rPr>
        <sz val="11"/>
        <color rgb="FF000000"/>
        <rFont val="Calibri"/>
      </rPr>
      <t xml:space="preserve">, </t>
    </r>
    <r>
      <rPr>
        <sz val="11"/>
        <color rgb="FF000000"/>
        <rFont val="Linux Libertine G"/>
      </rPr>
      <t>तो भी उसे जीतता दिखाना है</t>
    </r>
    <r>
      <rPr>
        <sz val="11"/>
        <color rgb="FF000000"/>
        <rFont val="Calibri"/>
      </rPr>
      <t xml:space="preserve">. </t>
    </r>
    <r>
      <rPr>
        <sz val="11"/>
        <color rgb="FF000000"/>
        <rFont val="Linux Libertine G"/>
      </rPr>
      <t>अपने सब्सक्राइबर के लिए वह हर दिन झूठ बोल सकता है</t>
    </r>
    <r>
      <rPr>
        <sz val="11"/>
        <color rgb="FF000000"/>
        <rFont val="Calibri"/>
      </rPr>
      <t xml:space="preserve">. </t>
    </r>
    <r>
      <rPr>
        <sz val="11"/>
        <color rgb="FF000000"/>
        <rFont val="Linux Libertine G"/>
      </rPr>
      <t>वह भी पूरा सीरियस चेहरा बनाकर</t>
    </r>
    <r>
      <rPr>
        <sz val="11"/>
        <color rgb="FF000000"/>
        <rFont val="Calibri"/>
      </rPr>
      <t xml:space="preserve">.  
</t>
    </r>
    <r>
      <rPr>
        <sz val="11"/>
        <color rgb="FF000000"/>
        <rFont val="Linux Libertine G"/>
      </rPr>
      <t>सब्सक्राइबर और यूट्यूबर का पति</t>
    </r>
    <r>
      <rPr>
        <sz val="11"/>
        <color rgb="FF000000"/>
        <rFont val="Calibri"/>
      </rPr>
      <t>-</t>
    </r>
    <r>
      <rPr>
        <sz val="11"/>
        <color rgb="FF000000"/>
        <rFont val="Linux Libertine G"/>
      </rPr>
      <t>पत्नी का रिश्ता होता है</t>
    </r>
    <r>
      <rPr>
        <sz val="11"/>
        <color rgb="FF000000"/>
        <rFont val="Calibri"/>
      </rPr>
      <t xml:space="preserve">. </t>
    </r>
    <r>
      <rPr>
        <sz val="11"/>
        <color rgb="FF000000"/>
        <rFont val="Linux Libertine G"/>
      </rPr>
      <t>उससे भी मजबूत</t>
    </r>
    <r>
      <rPr>
        <sz val="11"/>
        <color rgb="FF000000"/>
        <rFont val="Calibri"/>
      </rPr>
      <t xml:space="preserve">. </t>
    </r>
    <r>
      <rPr>
        <sz val="11"/>
        <color rgb="FF000000"/>
        <rFont val="Linux Libertine G"/>
      </rPr>
      <t>ये बहुत पवित्र रिश्ता है</t>
    </r>
    <r>
      <rPr>
        <sz val="11"/>
        <color rgb="FF000000"/>
        <rFont val="Calibri"/>
      </rPr>
      <t xml:space="preserve">. </t>
    </r>
    <r>
      <rPr>
        <sz val="11"/>
        <color rgb="FF000000"/>
        <rFont val="Linux Libertine G"/>
      </rPr>
      <t>अटूट बंधन है</t>
    </r>
    <r>
      <rPr>
        <sz val="11"/>
        <color rgb="FF000000"/>
        <rFont val="Calibri"/>
      </rPr>
      <t xml:space="preserve">. </t>
    </r>
    <r>
      <rPr>
        <sz val="11"/>
        <color rgb="FF000000"/>
        <rFont val="Linux Libertine G"/>
      </rPr>
      <t>फेविकोल का जोड़ है</t>
    </r>
    <r>
      <rPr>
        <sz val="11"/>
        <color rgb="FF000000"/>
        <rFont val="Calibri"/>
      </rPr>
      <t xml:space="preserve">. 
</t>
    </r>
    <r>
      <rPr>
        <sz val="11"/>
        <color rgb="FF000000"/>
        <rFont val="Linux Libertine G"/>
      </rPr>
      <t>क्या आप ऐसे वफादार यूट्यूबर्स को जानते हैं</t>
    </r>
    <r>
      <rPr>
        <sz val="11"/>
        <color rgb="FF000000"/>
        <rFont val="Calibri"/>
      </rPr>
      <t xml:space="preserve">, </t>
    </r>
    <r>
      <rPr>
        <sz val="11"/>
        <color rgb="FF000000"/>
        <rFont val="Linux Libertine G"/>
      </rPr>
      <t>जो अपने आशिक सब्सक्राइबर को खुश रखने के लिए हर दिन झूठ बोलते हैं</t>
    </r>
    <r>
      <rPr>
        <sz val="11"/>
        <color rgb="FF000000"/>
        <rFont val="Calibri"/>
      </rPr>
      <t>.</t>
    </r>
  </si>
  <si>
    <t>Mangalsutra k baad modi ka yhi antim hathiyaar tha</t>
  </si>
  <si>
    <t>Modi ji yaad rakhoge aap bhi 25/33 de di😂😂😂</t>
  </si>
  <si>
    <t>AP jese patrkar hon to sarkar kisi ki ho des ko faeda hoga</t>
  </si>
  <si>
    <t>4june ko dikhana jaroor</t>
  </si>
  <si>
    <t>Bhai tu bhi chapri media .. One sided news dikhata rehta hai</t>
  </si>
  <si>
    <t>tumne to pehle se hi rona chalu kr diya 🙄 result ke baad kis kis pe iljaam lagaoge 😒</t>
  </si>
  <si>
    <t>Congress ka sabse bada chamcha, raveesh kumar</t>
  </si>
  <si>
    <t>Polling agent aur Election commissioner aur DM sab k sab ko exit influence Karne ki Koshish hai ........</t>
  </si>
  <si>
    <t>Tu apna bata kitna milega</t>
  </si>
  <si>
    <r>
      <rPr>
        <sz val="11"/>
        <color rgb="FF000000"/>
        <rFont val="Linux Libertine G"/>
      </rPr>
      <t>जब अमित शाह सब चीजे कंट्रोल कर सकता है तो ईवीएम की प्रोग्रामिंग में गड़बड़ी करने में क्या दिक्कत होगी। उसके लिए तो ये  आसान काम है। ईवीएम मोदी को जिताएगी</t>
    </r>
    <r>
      <rPr>
        <sz val="11"/>
        <color rgb="FF000000"/>
        <rFont val="Calibri"/>
      </rPr>
      <t xml:space="preserve">, </t>
    </r>
    <r>
      <rPr>
        <sz val="11"/>
        <color rgb="FF000000"/>
        <rFont val="Linux Libertine G"/>
      </rPr>
      <t>जनता नहीं। लोकतंत्र भारत में समाप्त।</t>
    </r>
  </si>
  <si>
    <r>
      <rPr>
        <sz val="11"/>
        <color rgb="FF000000"/>
        <rFont val="Linux Libertine G"/>
      </rPr>
      <t xml:space="preserve">विपक्ष को अवश्य ही चुनाव आयोग पर निष्पक्ष चुनाव हेतु दबाव बनाकर अपने कार्यकर्ता को आगाह और सजग रहना होगा।इंडिया गठबंधन सरकार बनाने जा रही हैं जनता ने उन्हें भरपूर सराहा है और वोट भी किए है। जागो युवा पीढ़ी अपने वोट की कीमत </t>
    </r>
    <r>
      <rPr>
        <sz val="11"/>
        <color rgb="FF000000"/>
        <rFont val="Calibri"/>
      </rPr>
      <t>/</t>
    </r>
    <r>
      <rPr>
        <sz val="11"/>
        <color rgb="FF000000"/>
        <rFont val="Linux Libertine G"/>
      </rPr>
      <t>वोट के प्रति सजग रहे गोदी मीडिया सत्ता पक्ष का गुणगान करने में कोई कसर नहीं छोड़ रही हैं जबकि जनता के मुद्दो पर वोट किया गया है।</t>
    </r>
  </si>
  <si>
    <t>Dimag na laga jada aayega to modi hi 😂😂😂</t>
  </si>
  <si>
    <t>25 me se 33 jaisa Raja vaise praja</t>
  </si>
  <si>
    <t>Are chutiya ravish kitna chatoge 😂😂😂😂 indi alliance ki 😂😂😂
Paisa ke liye kahi bhi marva lete ho😂😂</t>
  </si>
  <si>
    <t>Paper voting karo EVM hatao</t>
  </si>
  <si>
    <t>Not 59M
 593M views</t>
  </si>
  <si>
    <t>Another wastee idiot journalist</t>
  </si>
  <si>
    <t>त नितिश कुमार का भाषण और गोदी मीडिया का एजिट पोल दोनों बराबर है। सीट से ज्यादा की घोषणा प्रारंभ से हो रही है। यह मोदी के लिए आँख मिचौली का खेल चल रहा है। सरकारी मीडिया बनकर नेशनल मीडिया तमासा देश के नागरिक को दिखा रहा है। इस मुकदम होना चाहिए ।</t>
  </si>
  <si>
    <t>India jitegi 272</t>
  </si>
  <si>
    <t>Only India❤❤❤❤❤❤</t>
  </si>
  <si>
    <t>Hello 
Mai sohail Siddiqui 
global security solutions CCTV technician 
Sir wo apk bygournd  screens ache nhi lagre 
Wahi pictures ache the Gandhi ji aur Dr ambedkar sahab k saath me aur ek photo add kardi jiye janab Abul Kalam Azad sahab ki
Iam a big fan of you and your newz TQ sir  u r secular. Newz</t>
  </si>
  <si>
    <t>Farji he</t>
  </si>
  <si>
    <t>Very good speech sir 👏 👍 👌 🙏</t>
  </si>
  <si>
    <t>Ravish yrrr Tera dhuk nhi dekha jata hai yrrr sach mah 😢😢😢 tu aur Tera German 🐕 ko ookat pta chal gye hogi apni abh</t>
  </si>
  <si>
    <r>
      <rPr>
        <sz val="11"/>
        <color rgb="FF000000"/>
        <rFont val="Calibri"/>
      </rPr>
      <t xml:space="preserve">Electronic VOTING MANiPULATiON. </t>
    </r>
    <r>
      <rPr>
        <sz val="11"/>
        <color rgb="FF000000"/>
        <rFont val="Linux Libertine G"/>
      </rPr>
      <t>इलेक्ट्रॉनिक वोटिंग हेरफेर</t>
    </r>
    <r>
      <rPr>
        <sz val="11"/>
        <color rgb="FF000000"/>
        <rFont val="Calibri"/>
      </rPr>
      <t xml:space="preserve">. </t>
    </r>
    <r>
      <rPr>
        <sz val="11"/>
        <color rgb="FF000000"/>
        <rFont val="Linux Libertine G"/>
      </rPr>
      <t xml:space="preserve">मोदी है तो मुमकिन है </t>
    </r>
    <r>
      <rPr>
        <sz val="11"/>
        <color rgb="FF000000"/>
        <rFont val="Calibri"/>
      </rPr>
      <t>l</t>
    </r>
    <r>
      <rPr>
        <sz val="11"/>
        <color rgb="FF000000"/>
        <rFont val="Linux Libertine G"/>
      </rPr>
      <t>भारत का भ्रष्ट चुनाव आयोग।</t>
    </r>
  </si>
  <si>
    <t>Exit poll agar isliye galat dikhaya ja raha hai taaki gadbad kiya ja sake to hoga janaandolan. Exit poll agar isliye galat dikhaya ja raha hai taaki gadbad kiya ja sake to hoga janaandolan.</t>
  </si>
  <si>
    <t>Modi Ke Chakkar Mein Ravish ki dukaan Khuli Hui Hai Nahin to Tala lag jata hai</t>
  </si>
  <si>
    <t>59 million nahi sir 590 million views hai sidhu moose wala ke 295 song par</t>
  </si>
  <si>
    <t>Namaskar main Rabbish Kumar, Rabbish Dada please apni sakal aaine me dekho, aur kuch intelligent baat karo, aap ki faltu senseless baato se log ab aap ko bahut gaaliya bhi de rahe hai, ab aap apna manhus muh bandh rakho, please.</t>
  </si>
  <si>
    <t>You are so biased</t>
  </si>
  <si>
    <t>ON 4TH JUNE MODI IS GONE  INDIA IS ON  INSHAALLAH JAI HIND</t>
  </si>
  <si>
    <t>Teri jali na chamche 😅</t>
  </si>
  <si>
    <t>Tujko 4 june ko, 5 saal ka kam aur mil jayega😆😁😆😁😆😆</t>
  </si>
  <si>
    <t>U r Rubbish....gutter</t>
  </si>
  <si>
    <t>😂😂😂😂 तेरी बोखलाहट देखकर बड़ा मजा आ रहा है</t>
  </si>
  <si>
    <t>Bjp210</t>
  </si>
  <si>
    <t>Dusre ko galat btakar congress ke log  manobal bda rhe ho</t>
  </si>
  <si>
    <t>4 June ko lagta hai burnol bhi kam pad Jaenge Pahle Se book Kara Lo</t>
  </si>
  <si>
    <t>रवीश कुमार भी साला चोर है</t>
  </si>
  <si>
    <r>
      <rPr>
        <sz val="11"/>
        <color rgb="FF000000"/>
        <rFont val="Calibri"/>
      </rPr>
      <t xml:space="preserve">Pura exit poll </t>
    </r>
    <r>
      <rPr>
        <sz val="11"/>
        <color rgb="FF000000"/>
        <rFont val="Linux Libertine G"/>
      </rPr>
      <t>गलत है</t>
    </r>
  </si>
  <si>
    <t>Aap khud koi tv channel per hotey toh khud exit poll karte dekhtey 😂</t>
  </si>
  <si>
    <t>Exit pole galat hai</t>
  </si>
  <si>
    <t>Shut down this BWC</t>
  </si>
  <si>
    <t>West Bengal TMC 28 seats milega... Or ap batao</t>
  </si>
  <si>
    <t>Rahul Gandhi our n ext PM .</t>
  </si>
  <si>
    <t>Kerala tamilnadu Aandhra m kaise aa sakti h bjp😂😂😂😂
Godi media ullu bana ke rakha hai andbhakto ko😂😂😂</t>
  </si>
  <si>
    <t>Ho sakta hai sab dar se bjp bjp bata de rha ho...or.ye possible nhi ki sab se pucha gya ho ki kise vote diya aapne , or sabse important ki 1 june ka election khatm hua nhi ki 85 seat ka exit poll de diya waah re godi..media ka godi exit poll</t>
  </si>
  <si>
    <t>Great report on Exit Polls.</t>
  </si>
  <si>
    <t>Arjee.farjee.aur.amanobaizanik.tathyo.ke.adheen.maujooda.bharat.desh.me.naqali.modi.aur.usake.adheen.godi.media.naqali.exit.pool.ke.bajate.huye.dhol...Baakee.EVM...ke.khel.ko.samajho.sabhee.log...usake.baad.S.Court...falana.dhekana.court.comeeti.ko.samajho.sabhee.log...</t>
  </si>
  <si>
    <t>Jitne bhi chamche hai na 4 June ko yah likhkar Le Lo 350+</t>
  </si>
  <si>
    <t>EVM hai to Mumkin hai.</t>
  </si>
  <si>
    <t>SCCJI must dismiss Modi immediately under SC CJI Discretion Power,he is having full rights like how Mrs Indira Gandhi step down by SC CJI at that time.DO IT SIR, U HAVE POWER ,use it for betterment of people of India.plz 🙏🙏🙏🙏🙏🙏🙏</t>
  </si>
  <si>
    <t>BJP wins jai ho modi ji</t>
  </si>
  <si>
    <t>रविषजी बस करो अब बहुत हो गया</t>
  </si>
  <si>
    <t>YES THIS ALL EXIT POLLS R TOTALLY FAKE SHAME ON U ALL  MODI BJP AMITH SHAH  ELECTION COMMISSION OF INDIA 
AND ALL PUPPETS GADDARS GODI MEDIAS</t>
  </si>
  <si>
    <t>Fraud hone wala hai</t>
  </si>
  <si>
    <t>Why Congress is so obsessed ..they ruled India for 65 years ..still they could not eradicate poverty . They have
 just hunger for power and money</t>
  </si>
  <si>
    <t>🙏🇮🇳🇮🇳✊💪✌️🤲👌🇮🇳🇮🇳🙏</t>
  </si>
  <si>
    <t>INDIA Alience WIN. 286</t>
  </si>
  <si>
    <t>तुम भी साले चोर हो</t>
  </si>
  <si>
    <r>
      <rPr>
        <sz val="11"/>
        <color rgb="FF000000"/>
        <rFont val="Linux Libertine G"/>
      </rPr>
      <t>बहुत मेहनत की आपने लेकिन कांग्रेस हार गई</t>
    </r>
    <r>
      <rPr>
        <sz val="11"/>
        <color rgb="FF000000"/>
        <rFont val="Calibri"/>
      </rPr>
      <t>.</t>
    </r>
  </si>
  <si>
    <t>Moxit Poll 😂</t>
  </si>
  <si>
    <t>Bjp hi jitega.</t>
  </si>
  <si>
    <t>If MJP will win, it will be crores of crores percent, something is wrong. It means MJP will won the election with the help of EVM/ECI. I understand the Indian people.</t>
  </si>
  <si>
    <t>Sab sahab ko khush karne ke liye hain😂😂😂</t>
  </si>
  <si>
    <t>Modi midia pool aankhen band kar hawaa main baaten kar raha hai jab k   u p main hi b j p 40 se adhik seet haar rahi hai</t>
  </si>
  <si>
    <t>Booooo.....uhhhhhhh.....booooo.</t>
  </si>
  <si>
    <t>4 june ko barnol taiyaar rakhna indi waale</t>
  </si>
  <si>
    <t>Jitega to modi hi</t>
  </si>
  <si>
    <t>Bjp 400 paar</t>
  </si>
  <si>
    <t>Aap godi godi kya bolte h</t>
  </si>
  <si>
    <t>Modi media galat hai.</t>
  </si>
  <si>
    <t>Ye log bas tilmila rhe hai 
Akhri sans hai bjp ka inki poll sab logo k samne hai desh sach janta hai</t>
  </si>
  <si>
    <t>4 Jun ke baad ravish Kumar nhi bolega kyu ki unka pappu haar jayega</t>
  </si>
  <si>
    <t>Chandigarh dohrane ki koshish hogi BJP ki taraf se</t>
  </si>
  <si>
    <t>Agar 4 ko modi sarkar bani to aap chatur ta bandh karenge ravish Kumar</t>
  </si>
  <si>
    <r>
      <rPr>
        <sz val="11"/>
        <color rgb="FF000000"/>
        <rFont val="Linux Libertine G"/>
      </rPr>
      <t xml:space="preserve">एग्जिट पोल की पटकथा तो इक्कीस मई को तैयार हो गई थी बस चुनाव खत्म होने का इंतजार हो रहा था 
</t>
    </r>
    <r>
      <rPr>
        <sz val="11"/>
        <color rgb="FF000000"/>
        <rFont val="Calibri"/>
      </rPr>
      <t>2.</t>
    </r>
    <r>
      <rPr>
        <sz val="11"/>
        <color rgb="FF000000"/>
        <rFont val="Linux Libertine G"/>
      </rPr>
      <t xml:space="preserve">एग्जिट पोल में </t>
    </r>
    <r>
      <rPr>
        <sz val="11"/>
        <color rgb="FF000000"/>
        <rFont val="Calibri"/>
      </rPr>
      <t xml:space="preserve">BJD,YSR,BRS </t>
    </r>
    <r>
      <rPr>
        <sz val="11"/>
        <color rgb="FF000000"/>
        <rFont val="Linux Libertine G"/>
      </rPr>
      <t xml:space="preserve">पार्टीयो की दुर्दशा से पता चलता है </t>
    </r>
    <r>
      <rPr>
        <sz val="11"/>
        <color rgb="FF000000"/>
        <rFont val="Calibri"/>
      </rPr>
      <t xml:space="preserve">NDA </t>
    </r>
    <r>
      <rPr>
        <sz val="11"/>
        <color rgb="FF000000"/>
        <rFont val="Linux Libertine G"/>
      </rPr>
      <t>के अलावा कोई दूसरा गठबंधन न बन सके और कोई सोचें भी नहीं इसी पर आधारित प्रतीत दिख रहा है</t>
    </r>
  </si>
  <si>
    <t>22:10, sirji, aap ne bilkul sahi kaha k "Mahaul Banaya Ja Raha Hain", taki jab Embarassing Commission of India (ECI) vote counting main manipulation ya Dhandhli kare to koi us pur sawal na utha sake!?</t>
  </si>
  <si>
    <t>Agar ei exit poll ulta bolta toh apka logic vi ulta ho Jata 😂</t>
  </si>
  <si>
    <t>भगवान करे विपक्ष का दावा सही हो इंडिया गठबंधन की सरकार बन जाए भगवान से यही प्रार्थना है</t>
  </si>
  <si>
    <t>Tujhe Kitna Paisa milta hai Congress se</t>
  </si>
  <si>
    <t>Unavailable...still trying to manipulate...</t>
  </si>
  <si>
    <t>Really all confidence only on Evm</t>
  </si>
  <si>
    <t>👍👍👍👍👍</t>
  </si>
  <si>
    <t>Most survey agencies and media houses in India have very low credibility.</t>
  </si>
  <si>
    <t>Aree bhai 4 ki dekh lena n kya fadfada rahe ho😅😅 aayenge to modi hi</t>
  </si>
  <si>
    <t>डर का माहोल है😂😂</t>
  </si>
  <si>
    <t>Sir mei toh Congress ko vote krne gya tha but check krne k liye BJP ka button daba diya glti se</t>
  </si>
  <si>
    <t>Boycott all tv media 😡😡😡😡😡😡only ravish kumar kumar zindabaad</t>
  </si>
  <si>
    <t>Aaj exit poll galat , godi media sb ek ho gaen hein, 4 june ko EVM ka rona roenge, problem to yhi h in logon ko sach accept hi ni krna</t>
  </si>
  <si>
    <t>farzi to ye khud h saala</t>
  </si>
  <si>
    <t>Sar kampurrayiz se turant rizalt aata hai to computraiz se voting kiya to koye ghhotala nahi hoga</t>
  </si>
  <si>
    <t>Exit poll numbers is guidline for EC.</t>
  </si>
  <si>
    <t>Good work 👏</t>
  </si>
  <si>
    <t>4 june ko ye pattalkar evm ka rona royega 😂😂😂</t>
  </si>
  <si>
    <r>
      <rPr>
        <sz val="11"/>
        <color rgb="FF000000"/>
        <rFont val="Linux Libertine G"/>
      </rPr>
      <t xml:space="preserve">अगर देश में दूशट 👉 </t>
    </r>
    <r>
      <rPr>
        <sz val="11"/>
        <color rgb="FF000000"/>
        <rFont val="Calibri"/>
      </rPr>
      <t>'</t>
    </r>
    <r>
      <rPr>
        <sz val="11"/>
        <color rgb="FF000000"/>
        <rFont val="Linux Libertine G"/>
      </rPr>
      <t>गोदी मीडिया</t>
    </r>
    <r>
      <rPr>
        <sz val="11"/>
        <color rgb="FF000000"/>
        <rFont val="Calibri"/>
      </rPr>
      <t xml:space="preserve">' </t>
    </r>
    <r>
      <rPr>
        <sz val="11"/>
        <color rgb="FF000000"/>
        <rFont val="Linux Libertine G"/>
      </rPr>
      <t xml:space="preserve">ना होता </t>
    </r>
    <r>
      <rPr>
        <sz val="11"/>
        <color rgb="FF000000"/>
        <rFont val="Calibri"/>
      </rPr>
      <t xml:space="preserve">- </t>
    </r>
    <r>
      <rPr>
        <sz val="11"/>
        <color rgb="FF000000"/>
        <rFont val="Linux Libertine G"/>
      </rPr>
      <t xml:space="preserve">तो देश का आज ये हाल ना होता। देश बचाओ संविधान🇮🇳🤚🇮🇳 बचाओ </t>
    </r>
    <r>
      <rPr>
        <sz val="11"/>
        <color rgb="FF000000"/>
        <rFont val="Calibri"/>
      </rPr>
      <t>l</t>
    </r>
  </si>
  <si>
    <r>
      <rPr>
        <sz val="11"/>
        <color rgb="FF000000"/>
        <rFont val="Linux Libertine G"/>
      </rPr>
      <t>अपने वोट का फॉयदा नही है डालने का</t>
    </r>
    <r>
      <rPr>
        <sz val="11"/>
        <color rgb="FF000000"/>
        <rFont val="Calibri"/>
      </rPr>
      <t>,,*</t>
    </r>
    <r>
      <rPr>
        <sz val="11"/>
        <color rgb="FF000000"/>
        <rFont val="Linux Libertine G"/>
      </rPr>
      <t xml:space="preserve">जब तक </t>
    </r>
    <r>
      <rPr>
        <sz val="11"/>
        <color rgb="FF000000"/>
        <rFont val="Calibri"/>
      </rPr>
      <t xml:space="preserve">EVM </t>
    </r>
    <r>
      <rPr>
        <sz val="11"/>
        <color rgb="FF000000"/>
        <rFont val="Linux Libertine G"/>
      </rPr>
      <t>बेन न होंगी</t>
    </r>
    <r>
      <rPr>
        <sz val="11"/>
        <color rgb="FF000000"/>
        <rFont val="Calibri"/>
      </rPr>
      <t xml:space="preserve">,,, </t>
    </r>
    <r>
      <rPr>
        <sz val="11"/>
        <color rgb="FF000000"/>
        <rFont val="Linux Libertine G"/>
      </rPr>
      <t>लोकतंत्र की दज्जिया उड़ाई जाएगी</t>
    </r>
    <r>
      <rPr>
        <sz val="11"/>
        <color rgb="FF000000"/>
        <rFont val="Calibri"/>
      </rPr>
      <t>,,,</t>
    </r>
    <r>
      <rPr>
        <sz val="11"/>
        <color rgb="FF000000"/>
        <rFont val="Linux Libertine G"/>
      </rPr>
      <t xml:space="preserve">देख लेना </t>
    </r>
    <r>
      <rPr>
        <sz val="11"/>
        <color rgb="FF000000"/>
        <rFont val="Calibri"/>
      </rPr>
      <t xml:space="preserve">4 </t>
    </r>
    <r>
      <rPr>
        <sz val="11"/>
        <color rgb="FF000000"/>
        <rFont val="Linux Libertine G"/>
      </rPr>
      <t>जून को</t>
    </r>
    <r>
      <rPr>
        <sz val="11"/>
        <color rgb="FF000000"/>
        <rFont val="Calibri"/>
      </rPr>
      <t>,,,,</t>
    </r>
    <r>
      <rPr>
        <sz val="11"/>
        <color rgb="FF000000"/>
        <rFont val="Linux Libertine G"/>
      </rPr>
      <t xml:space="preserve">क्योकि देश की </t>
    </r>
    <r>
      <rPr>
        <sz val="11"/>
        <color rgb="FF000000"/>
        <rFont val="Calibri"/>
      </rPr>
      <t xml:space="preserve">80 </t>
    </r>
    <r>
      <rPr>
        <sz val="11"/>
        <color rgb="FF000000"/>
        <rFont val="Linux Libertine G"/>
      </rPr>
      <t xml:space="preserve">परसेंट आबादी बदलाव चाहती है </t>
    </r>
    <r>
      <rPr>
        <sz val="11"/>
        <color rgb="FF000000"/>
        <rFont val="Calibri"/>
      </rPr>
      <t>,,</t>
    </r>
    <r>
      <rPr>
        <sz val="11"/>
        <color rgb="FF000000"/>
        <rFont val="Linux Libertine G"/>
      </rPr>
      <t xml:space="preserve">लेकिन फिर भी घोटाला होगा </t>
    </r>
    <r>
      <rPr>
        <sz val="11"/>
        <color rgb="FF000000"/>
        <rFont val="Calibri"/>
      </rPr>
      <t>EVM</t>
    </r>
  </si>
  <si>
    <t>Desh bachna betho baajpa haarna he</t>
  </si>
  <si>
    <t>Itni negativity q failate ho aapki itni jalti q hai sarkar se</t>
  </si>
  <si>
    <t>बीजेपी को वोट दे नेकेलिए किस किस को कॉल आया था 
मुझे तो कॉल आया था</t>
  </si>
  <si>
    <t>अंजना ओम घोड़ी 😂😂</t>
  </si>
  <si>
    <t>Exit poll results are manipulated on higher side so as to account for upward revision in number of votes polled in each phase. Obviously, number of votes increased must have gone to BJP. This upward revision means around 1.25 crores additional votes in favor of BJP.  This upward revision have made entire exercise farce.</t>
  </si>
  <si>
    <t>❤🙏🏻❤🙏🏻❤🙏🏻❤🙏🏻❤🙏🏻❤🙏🏻❤🙏🏻❤🙏🏻</t>
  </si>
  <si>
    <t>How BJP can win</t>
  </si>
  <si>
    <t>India gathbandhan ko counting Tak avm ka nigarani karna jaruri hai</t>
  </si>
  <si>
    <t>kalve bhadu</t>
  </si>
  <si>
    <t>Modi jee is now doing shitss but what about Congress who is been doing this since my grand pa's birth😂😂😂</t>
  </si>
  <si>
    <t>Shame on your think…… go to school again</t>
  </si>
  <si>
    <t>MODI NE 70  SEAT CHIT KARRAHA HAI 1 CRORE VOTE KO PAHLE HI BADHA LIYA GAYA HAI</t>
  </si>
  <si>
    <t>Indian voters rejected democracy.   Welcome to raam raajya ❤ modi is God.. congratulations adani and Ambani ❤❤❤❤❤</t>
  </si>
  <si>
    <r>
      <rPr>
        <sz val="11"/>
        <color rgb="FF000000"/>
        <rFont val="Calibri"/>
      </rPr>
      <t xml:space="preserve">Bjp </t>
    </r>
    <r>
      <rPr>
        <sz val="11"/>
        <color rgb="FF000000"/>
        <rFont val="Linux Libertine G"/>
      </rPr>
      <t>ची गांड फटलिय</t>
    </r>
    <r>
      <rPr>
        <sz val="11"/>
        <color rgb="FF000000"/>
        <rFont val="Calibri"/>
      </rPr>
      <t xml:space="preserve">.. </t>
    </r>
    <r>
      <rPr>
        <sz val="11"/>
        <color rgb="FF000000"/>
        <rFont val="Linux Libertine G"/>
      </rPr>
      <t>सगळे आधिकारी विरोधात गेलेत</t>
    </r>
    <r>
      <rPr>
        <sz val="11"/>
        <color rgb="FF000000"/>
        <rFont val="Calibri"/>
      </rPr>
      <t xml:space="preserve">.. evm manage </t>
    </r>
    <r>
      <rPr>
        <sz val="11"/>
        <color rgb="FF000000"/>
        <rFont val="Linux Libertine G"/>
      </rPr>
      <t>होईना म्हणून धमकी तंत्र चालू आहे</t>
    </r>
    <r>
      <rPr>
        <sz val="11"/>
        <color rgb="FF000000"/>
        <rFont val="Calibri"/>
      </rPr>
      <t xml:space="preserve">.. </t>
    </r>
    <r>
      <rPr>
        <sz val="11"/>
        <color rgb="FF000000"/>
        <rFont val="Linux Libertine G"/>
      </rPr>
      <t xml:space="preserve">न्यूज चॅनल वाले </t>
    </r>
    <r>
      <rPr>
        <sz val="11"/>
        <color rgb="FF000000"/>
        <rFont val="Calibri"/>
      </rPr>
      <t xml:space="preserve">7 </t>
    </r>
    <r>
      <rPr>
        <sz val="11"/>
        <color rgb="FF000000"/>
        <rFont val="Linux Libertine G"/>
      </rPr>
      <t>जून ला सगळ खर सांगतील</t>
    </r>
    <r>
      <rPr>
        <sz val="11"/>
        <color rgb="FF000000"/>
        <rFont val="Calibri"/>
      </rPr>
      <t>..</t>
    </r>
  </si>
  <si>
    <r>
      <rPr>
        <sz val="11"/>
        <color rgb="FF000000"/>
        <rFont val="Linux Libertine G"/>
      </rPr>
      <t xml:space="preserve">आप ये बताओ जो </t>
    </r>
    <r>
      <rPr>
        <sz val="11"/>
        <color rgb="FF000000"/>
        <rFont val="Calibri"/>
      </rPr>
      <t xml:space="preserve">10 </t>
    </r>
    <r>
      <rPr>
        <sz val="11"/>
        <color rgb="FF000000"/>
        <rFont val="Linux Libertine G"/>
      </rPr>
      <t>साल से दरबारी राग करने बाले उड़कचूल्लुओँ से ईमानदारी से एग्जिट पोल कैसे करेंगे 😛</t>
    </r>
  </si>
  <si>
    <t>Chamcha</t>
  </si>
  <si>
    <t>Is baar janta niklegi apne gharo se,chunao Aayog or BJP wale ab tum apni kursi bacha nhi sakte,likh kr lelo</t>
  </si>
  <si>
    <r>
      <rPr>
        <sz val="11"/>
        <color rgb="FF000000"/>
        <rFont val="Linux Libertine G"/>
      </rPr>
      <t>अखिलेश जन आक्रोश की आड मे अधिकारियों को धमकाते लगे</t>
    </r>
    <r>
      <rPr>
        <sz val="11"/>
        <color rgb="FF000000"/>
        <rFont val="Calibri"/>
      </rPr>
      <t xml:space="preserve">, </t>
    </r>
    <r>
      <rPr>
        <sz val="11"/>
        <color rgb="FF000000"/>
        <rFont val="Linux Libertine G"/>
      </rPr>
      <t>कि भेदभाव दिखने पर अधिकारी पर जन</t>
    </r>
    <r>
      <rPr>
        <sz val="11"/>
        <color rgb="FF000000"/>
        <rFont val="Calibri"/>
      </rPr>
      <t>/</t>
    </r>
    <r>
      <rPr>
        <sz val="11"/>
        <color rgb="FF000000"/>
        <rFont val="Linux Libertine G"/>
      </rPr>
      <t>कार्यकर्ता हमला कर सकतै है 😮😮😮😮</t>
    </r>
  </si>
  <si>
    <t>Exit poll ek run neti hai jisse ghotala karna aasan hoga 400 de raha ya 350 de raha hai toh soch kar chalo NDA 330 tak khel kar dega vote dena bekar hai ab modi jab tak jinda hai chunav hi mat karao usko hi pm rahne do</t>
  </si>
  <si>
    <t>🎉🎉🎉🎉🎉 thank you so much</t>
  </si>
  <si>
    <t>Back in the day, YouTubers used to ask their viewers for support, like donating through Patreon or UPI. But now, YouTubers in India can make a lot of money, sometimes in lakhs. And the quickest way for them to get famous is by making videos about politics. They just need to pick a side, either supporting the government or opposing it, and people will start watching. If they're good at talking, their viewers might believe everything they say.
Nowadays, we know that nobody is perfect – not even our closest friends or family. So, it's not fair to expect politicians to be perfect either. Instead, we should look for ones who are mostly good, even if they have some flaws. It's better to choose someone who is mostly good, about 80 percent, and only a little bit bad, around 20 percent. We shouldn't settle for someone who is only 40 percent good and 60 percent bad.</t>
  </si>
  <si>
    <t>Badsaah broking inka chamcha hai sir wo bhi yhi kh rha hai</t>
  </si>
  <si>
    <t>Kya ghatak ho jaiga ravish ji , ab aap bhi EVM hacking ka jhoot apne channel pe thukne lage, jaiye kabz ka illag karvaiye</t>
  </si>
  <si>
    <t>Tum rote rehna ase hi agle 5 saaal b</t>
  </si>
  <si>
    <t>Neutral media ❌️ congry media ✅️</t>
  </si>
  <si>
    <t>Ravish kumar congress ka dala</t>
  </si>
  <si>
    <t>WHY YOU ARE DISCUSING THESE FOOLISH FIGUERS OF EXIT FOOLS  YOU ARE WESTING YOUR AND OUR TIME FOR THESE FOOLISH FIGURS AND GIVING THEM PUBLICITY. FROM PRIVIUS ELECTION RESULTS THERE IS ALWAYS WAVE AND MORE THAN EASTIMATED SWINGS IN 2014 AND 2019 EVEN BJP DIDNOT EXPECTED SUH WIN , AFTER HON RAJIV GANDHI ASSESNETION IT WAS CLEAN SWEEP IN FAVIOUR OF CONGRESS. THIS TIME MY EASTIMATE IS BJP WILL BR RISTICTED TO LESS THAN 70</t>
  </si>
  <si>
    <t>TV media total farzi</t>
  </si>
  <si>
    <t>Bas kr Bhai</t>
  </si>
  <si>
    <t>ALL EYES KEEP ON EVM MANIPULATION STRICTLY, MUST COMPLETE BAN ECI BOARD.</t>
  </si>
  <si>
    <t>539 million views hai 295 song pr</t>
  </si>
  <si>
    <t>Abe ravij 4 june ko kya kahega ye to soch</t>
  </si>
  <si>
    <t>Ravish kumar bik chuka h aur dalali kar raha h</t>
  </si>
  <si>
    <t>33 me se 25 ❌ 25 me se 33 ✅</t>
  </si>
  <si>
    <t>This idiot Ravish Kumar is instigating and deserves to have his passport confiscated and thrown in jail.  Instead you idiot ask all political parties to accept the verdict on Jun 04 and not engage in any actions that may bring the country on the brink</t>
  </si>
  <si>
    <t>Ka faulu vok raha ho . Ab se Tumhara YouTube view kam ho jayega . Or Kitna din vorkauga ..</t>
  </si>
  <si>
    <t>Godi media ne pahle u3 setting kar le hai</t>
  </si>
  <si>
    <t>Everyone knos comments here are manipulted by your team</t>
  </si>
  <si>
    <t>Godi is  deciving modi</t>
  </si>
  <si>
    <t>Tera fufa Modi jitega tu Kitna Hero le</t>
  </si>
  <si>
    <t>कांग्रेस की दलाली करने के कितने पैसे लेता है भाई रवीश कुमार 😂</t>
  </si>
  <si>
    <t>Aayega modi hi</t>
  </si>
  <si>
    <t>i love ravish sir</t>
  </si>
  <si>
    <t>modi yadi Abki bar nahi Hara to mai bharat chhod kar chala jaunga.</t>
  </si>
  <si>
    <t>Sar onlain voting kiya to koyi gadbad nahi kar payega</t>
  </si>
  <si>
    <t>Please fix the audio, in the clips it is one sided. Only Ravish Kumar voice is stereo. Please.</t>
  </si>
  <si>
    <r>
      <rPr>
        <sz val="11"/>
        <color rgb="FF000000"/>
        <rFont val="Calibri"/>
      </rPr>
      <t xml:space="preserve">2029 </t>
    </r>
    <r>
      <rPr>
        <sz val="11"/>
        <color rgb="FF000000"/>
        <rFont val="Linux Libertine G"/>
      </rPr>
      <t>की तैय्यारियाँ करे विपक्ष।</t>
    </r>
  </si>
  <si>
    <t>I will laugh tommorow loud mouth. Waht a reference u take of sagarika ghosh wife of rajdeep who is tmc mp rajya sabha. Speak of Congress And aap words. You will get a whimpy splash tomorrow Just another narrative builder. Every one is wrong but you are right. How much u get to do this videos is known. Idiot at his best. Cheat like you should be banned or put behind bars. I bet Paapu or khadge or jairam ramesh will be hiding thier faces. We will laugh at ididoticity of congress. Will congress get 50 seats or Leader of opposition we wil be curious to watch, 400 + is for sure. All donkeys together.</t>
  </si>
  <si>
    <t>Amerika se 33 sit aaya haii or sab lanka nepal bhutan se aayegapm sir ke liye janta bhi juta chappal lekr taiyar hai</t>
  </si>
  <si>
    <t>Don't know but ravish jee? is it fair to tease any media calling them the godi and you yourself is biased 😂😂..man literally your fan following is so good coz you are also being supported by the pakis 😂😂</t>
  </si>
  <si>
    <t>Kon kon mante hai ravish Kumar deshdrohi hai like kare</t>
  </si>
  <si>
    <t>Modi murdabad</t>
  </si>
  <si>
    <t>Anyway need to wait for the 4th June</t>
  </si>
  <si>
    <t>Modi panoti media poll</t>
  </si>
  <si>
    <t>Ravish kumar got his ass burned 😊😊😊😊😊😅😅😅😅😮😮😮😢😢😢😢😢😮</t>
  </si>
  <si>
    <t>Why they are misguiding because their allaiece may not leave them earlier</t>
  </si>
  <si>
    <t>Ravish ji ek din apki bhi party jitegi aapki mehnat bekar nhi jayegi...</t>
  </si>
  <si>
    <t>Ravish sir EVM pregnant hai agar normal delivery Hui to samajh lijiye India gathbandhan 275 paar Jeet jaega 
Agar EVM ki operation karke delivery Hoti hai to aur NDA jitega 543 😮 paar bahumat ke sath</t>
  </si>
  <si>
    <t>Exit poll galt h Sara media biki hui hai</t>
  </si>
  <si>
    <t>SadkoN pe utriye jnaab , ,yaad rajkho bahut bdaa ghotala ho chuka hai aur honeyN wala hai.ya "dhoort Modi hai , moorkh nhieN</t>
  </si>
  <si>
    <t>Abey Kitna chatega khongress ki</t>
  </si>
  <si>
    <t>Which pollstar gave 33 seats to BJP in Rajasthan??</t>
  </si>
  <si>
    <t>Gand jal rhe tumare sab ki</t>
  </si>
  <si>
    <t>Darbari patrakar</t>
  </si>
  <si>
    <t>Chanda Uske Badle dhandha</t>
  </si>
  <si>
    <t>Laare chor wale chor tere sar per jhandewali Sun sakte hain chor tu sabse bada chor hai is Desh Ka</t>
  </si>
  <si>
    <t>Godi medea loktantra ka hatyara hai .</t>
  </si>
  <si>
    <t>Ravish Sir aap Modi ji &amp;BJP party ko lekar bahut pareshan hain,Sir aap ke Rahul Gandhi ji PM kab banege</t>
  </si>
  <si>
    <r>
      <rPr>
        <sz val="11"/>
        <color rgb="FF000000"/>
        <rFont val="Calibri"/>
      </rPr>
      <t xml:space="preserve">Exit poll </t>
    </r>
    <r>
      <rPr>
        <sz val="11"/>
        <color rgb="FF000000"/>
        <rFont val="Linux Libertine G"/>
      </rPr>
      <t xml:space="preserve">का माहौल इसलिए बनाया जा रहा है कि उलटफेर करने मे आसानी हो 😅 जनता कुछ कहती है 😅 और </t>
    </r>
    <r>
      <rPr>
        <sz val="11"/>
        <color rgb="FF000000"/>
        <rFont val="Calibri"/>
      </rPr>
      <t xml:space="preserve">Game </t>
    </r>
    <r>
      <rPr>
        <sz val="11"/>
        <color rgb="FF000000"/>
        <rFont val="Linux Libertine G"/>
      </rPr>
      <t>ऊपर वाले खेल जाते है 🤣🤣</t>
    </r>
    <r>
      <rPr>
        <sz val="11"/>
        <color rgb="FF000000"/>
        <rFont val="Calibri"/>
      </rPr>
      <t xml:space="preserve">___ Game Over ___😅 </t>
    </r>
    <r>
      <rPr>
        <sz val="11"/>
        <color rgb="FF000000"/>
        <rFont val="Linux Libertine G"/>
      </rPr>
      <t>पारदर्शिता कितनी भी लाओ</t>
    </r>
    <r>
      <rPr>
        <sz val="11"/>
        <color rgb="FF000000"/>
        <rFont val="Calibri"/>
      </rPr>
      <t xml:space="preserve">__ ECI </t>
    </r>
    <r>
      <rPr>
        <sz val="11"/>
        <color rgb="FF000000"/>
        <rFont val="Linux Libertine G"/>
      </rPr>
      <t xml:space="preserve">है तो इंसान ही 😅 भरोसा किसी पर न करो 😸 पार्टी कोई भी हो जियो और मस्त रहो </t>
    </r>
    <r>
      <rPr>
        <sz val="11"/>
        <color rgb="FF000000"/>
        <rFont val="Calibri"/>
      </rPr>
      <t>__🥱🥱_🤣</t>
    </r>
  </si>
  <si>
    <t>Mirzapur se anupriya patel har rahi h. 100%</t>
  </si>
  <si>
    <r>
      <rPr>
        <sz val="11"/>
        <color rgb="FF000000"/>
        <rFont val="Linux Libertine G"/>
      </rPr>
      <t xml:space="preserve">मोदी लहर </t>
    </r>
    <r>
      <rPr>
        <sz val="11"/>
        <color rgb="FF000000"/>
        <rFont val="Calibri"/>
      </rPr>
      <t xml:space="preserve">2014 </t>
    </r>
    <r>
      <rPr>
        <sz val="11"/>
        <color rgb="FF000000"/>
        <rFont val="Linux Libertine G"/>
      </rPr>
      <t>मे थी</t>
    </r>
    <r>
      <rPr>
        <sz val="11"/>
        <color rgb="FF000000"/>
        <rFont val="Calibri"/>
      </rPr>
      <t xml:space="preserve">.... </t>
    </r>
    <r>
      <rPr>
        <sz val="11"/>
        <color rgb="FF000000"/>
        <rFont val="Linux Libertine G"/>
      </rPr>
      <t xml:space="preserve">उसके बाद लगातार घटती गयी और </t>
    </r>
    <r>
      <rPr>
        <sz val="11"/>
        <color rgb="FF000000"/>
        <rFont val="Calibri"/>
      </rPr>
      <t xml:space="preserve">2024 </t>
    </r>
    <r>
      <rPr>
        <sz val="11"/>
        <color rgb="FF000000"/>
        <rFont val="Linux Libertine G"/>
      </rPr>
      <t>मे कुछ भी नहीं</t>
    </r>
    <r>
      <rPr>
        <sz val="11"/>
        <color rgb="FF000000"/>
        <rFont val="Calibri"/>
      </rPr>
      <t xml:space="preserve">...... </t>
    </r>
    <r>
      <rPr>
        <sz val="11"/>
        <color rgb="FF000000"/>
        <rFont val="Linux Libertine G"/>
      </rPr>
      <t>लेकिन सीटे हर बार बढ़ रही है</t>
    </r>
    <r>
      <rPr>
        <sz val="11"/>
        <color rgb="FF000000"/>
        <rFont val="Calibri"/>
      </rPr>
      <t xml:space="preserve">...... </t>
    </r>
    <r>
      <rPr>
        <sz val="11"/>
        <color rgb="FF000000"/>
        <rFont val="Linux Libertine G"/>
      </rPr>
      <t>बहुत सोचनीय बात</t>
    </r>
    <r>
      <rPr>
        <sz val="11"/>
        <color rgb="FF000000"/>
        <rFont val="Calibri"/>
      </rPr>
      <t xml:space="preserve">,..... </t>
    </r>
    <r>
      <rPr>
        <sz val="11"/>
        <color rgb="FF000000"/>
        <rFont val="Linux Libertine G"/>
      </rPr>
      <t>मीडिया और संवैधानिक एजेंसियो पर सवाल खड़ा करता है</t>
    </r>
  </si>
  <si>
    <t>And Jai Veeru is still trying to manipulate..</t>
  </si>
  <si>
    <t>Save democracy</t>
  </si>
  <si>
    <t>abki baar 4lac paar</t>
  </si>
  <si>
    <r>
      <rPr>
        <sz val="11"/>
        <color rgb="FF000000"/>
        <rFont val="Linux Libertine G"/>
      </rPr>
      <t xml:space="preserve">कुछ भी हो पर इस बार </t>
    </r>
    <r>
      <rPr>
        <sz val="11"/>
        <color rgb="FF000000"/>
        <rFont val="Calibri"/>
      </rPr>
      <t xml:space="preserve">400 </t>
    </r>
    <r>
      <rPr>
        <sz val="11"/>
        <color rgb="FF000000"/>
        <rFont val="Linux Libertine G"/>
      </rPr>
      <t>पार ही होगा। 😂❤ जय हिन्द 🇮🇳</t>
    </r>
  </si>
  <si>
    <t>Sir, bengal ko leke ek show kijiye.. tmc govt. ko lekar.</t>
  </si>
  <si>
    <t>Is baar koi news channel CSDS-LOKNITI ka exit poll nahi dikha rahe hai. Kyu? 
Shayad unke exit poll me BJP ko majority nahi mil rahi isliye?</t>
  </si>
  <si>
    <t>Ye exits polls puri tarah galt ahi.. Ye godi media ke exit polls hai... Agar koi gadbdi n hui ho to 4 june ko INDIA gathbandhan and congress ki government ban rhi hai..</t>
  </si>
  <si>
    <r>
      <rPr>
        <sz val="11"/>
        <color rgb="FF000000"/>
        <rFont val="Linux Libertine G"/>
      </rPr>
      <t xml:space="preserve">नकार नही रहे हैं 😂😂इन्हें पता है </t>
    </r>
    <r>
      <rPr>
        <sz val="11"/>
        <color rgb="FF000000"/>
        <rFont val="Calibri"/>
      </rPr>
      <t xml:space="preserve">result bjp </t>
    </r>
    <r>
      <rPr>
        <sz val="11"/>
        <color rgb="FF000000"/>
        <rFont val="Linux Libertine G"/>
      </rPr>
      <t>जीत रही है😢😢😢😂😂😂</t>
    </r>
  </si>
  <si>
    <t>Bilkul bol rahe hai kejriwal</t>
  </si>
  <si>
    <t>जबतक वोटिंग कि पूरी गिनती नही हो जाती है तबतक जगह छोड़कर कही भी नही जाना है अगर जाते है तो खैला हो जाएगा इसलिए जानते रहे भटके नही</t>
  </si>
  <si>
    <t>My daughter in -laws friends mother went to vote in Boisar, in Mumbai. Whichever, button she pressed , the BJP Lotus would light up. So they left in disgust. Most of the poll is rigged.</t>
  </si>
  <si>
    <t>Kejriwal jo bolta h wahi sahi h nautanki baaz</t>
  </si>
  <si>
    <t>Farji admi jhut bol rhaa he</t>
  </si>
  <si>
    <t>Humko lagata hai tum log choo ho</t>
  </si>
  <si>
    <r>
      <rPr>
        <sz val="11"/>
        <color rgb="FF000000"/>
        <rFont val="Linux Libertine G"/>
      </rPr>
      <t xml:space="preserve">इसीलिए हमारे मीडिया का </t>
    </r>
    <r>
      <rPr>
        <sz val="11"/>
        <color rgb="FF000000"/>
        <rFont val="Calibri"/>
      </rPr>
      <t>161</t>
    </r>
    <r>
      <rPr>
        <sz val="11"/>
        <color rgb="FF000000"/>
        <rFont val="Linux Libertine G"/>
      </rPr>
      <t>वी रैंक है।😅😅</t>
    </r>
  </si>
  <si>
    <t>Wajah modi ji hai</t>
  </si>
  <si>
    <t>ईवीएम को बंद करो सबसे पहले सारा पार्टी ईवीएम बंद कराओ</t>
  </si>
  <si>
    <t>रो मत देना भाई</t>
  </si>
  <si>
    <t>गोदी मिडिया</t>
  </si>
  <si>
    <t>🎉🎉🎉🎉🎉</t>
  </si>
  <si>
    <t>Jjb</t>
  </si>
  <si>
    <t>Are sir modi poll hai</t>
  </si>
  <si>
    <t>BJP bhagao desh bachao desh</t>
  </si>
  <si>
    <r>
      <rPr>
        <sz val="11"/>
        <color rgb="FF000000"/>
        <rFont val="Calibri"/>
      </rPr>
      <t xml:space="preserve">Dotasra </t>
    </r>
    <r>
      <rPr>
        <sz val="11"/>
        <color rgb="FF000000"/>
        <rFont val="Linux Libertine G"/>
      </rPr>
      <t>खुद के जिले की सीट हार रहा है</t>
    </r>
  </si>
  <si>
    <t>tera exit poll de de hme agr glt nikla to jutte chppl ki baarish</t>
  </si>
  <si>
    <t>Ravish Kumar abhi v belive nahi kar pa raha hai.</t>
  </si>
  <si>
    <t>Aayegi to congress sarkar 🎉</t>
  </si>
  <si>
    <t>रवीश कुमार तो इंडिया गठबंधन का दलाल है</t>
  </si>
  <si>
    <t>Excellent dear Ravish . Please keep it up.</t>
  </si>
  <si>
    <t>All corruption members in one line...still drama is going on</t>
  </si>
  <si>
    <t>3 tariq ko raat 12  baje ko .on line game me aaye to  3 month ka recharge free.. Bolker aara add .. Kiya game ho sakta..</t>
  </si>
  <si>
    <t>Thanks.....ravish</t>
  </si>
  <si>
    <t>India gathbandhan 311</t>
  </si>
  <si>
    <t>2014 ka exit poll example karo</t>
  </si>
  <si>
    <t>😅25- me 33😂😂</t>
  </si>
  <si>
    <t>Copy paste hain</t>
  </si>
  <si>
    <r>
      <rPr>
        <sz val="11"/>
        <color rgb="FF000000"/>
        <rFont val="Linux Libertine G"/>
      </rPr>
      <t xml:space="preserve">रवीश कुत्ते अब तुम और जयराम रमेश दोनो जाकर सबूत दो कि किस </t>
    </r>
    <r>
      <rPr>
        <sz val="11"/>
        <color rgb="FF000000"/>
        <rFont val="Calibri"/>
      </rPr>
      <t xml:space="preserve">dm se </t>
    </r>
    <r>
      <rPr>
        <sz val="11"/>
        <color rgb="FF000000"/>
        <rFont val="Linux Libertine G"/>
      </rPr>
      <t>बात किया गया है</t>
    </r>
  </si>
  <si>
    <r>
      <rPr>
        <sz val="11"/>
        <color rgb="FF000000"/>
        <rFont val="Linux Libertine G"/>
      </rPr>
      <t>आज मि</t>
    </r>
    <r>
      <rPr>
        <sz val="11"/>
        <color rgb="FF000000"/>
        <rFont val="Calibri"/>
      </rPr>
      <t xml:space="preserve">. </t>
    </r>
    <r>
      <rPr>
        <sz val="11"/>
        <color rgb="FF000000"/>
        <rFont val="Linux Libertine G"/>
      </rPr>
      <t>एजेंडावादी एक्जिट पोल करने वाली कंपनियों के तौर तरीकों पर ऊंगली उठा रहे हैं क्योंकि सब भाजपा को जिता रहे हैं। परसों मि</t>
    </r>
    <r>
      <rPr>
        <sz val="11"/>
        <color rgb="FF000000"/>
        <rFont val="Calibri"/>
      </rPr>
      <t xml:space="preserve">. </t>
    </r>
    <r>
      <rPr>
        <sz val="11"/>
        <color rgb="FF000000"/>
        <rFont val="Linux Libertine G"/>
      </rPr>
      <t>एजेंडावादी चुनाव आयोग के तौर तरीकों पर ऊंगली उठाते नज़र आएंगे।</t>
    </r>
  </si>
  <si>
    <r>
      <rPr>
        <sz val="11"/>
        <color rgb="FF000000"/>
        <rFont val="Linux Libertine G"/>
      </rPr>
      <t>रविश जी</t>
    </r>
    <r>
      <rPr>
        <sz val="11"/>
        <color rgb="FF000000"/>
        <rFont val="Calibri"/>
      </rPr>
      <t>...</t>
    </r>
    <r>
      <rPr>
        <sz val="11"/>
        <color rgb="FF000000"/>
        <rFont val="Linux Libertine G"/>
      </rPr>
      <t xml:space="preserve">आम जनता का </t>
    </r>
    <r>
      <rPr>
        <sz val="11"/>
        <color rgb="FF000000"/>
        <rFont val="Calibri"/>
      </rPr>
      <t>EXIT POLL... 🤔
INDIA.....280 - 340.
NDA.......180 - 240.
OTHER'S...25 - 45.</t>
    </r>
  </si>
  <si>
    <r>
      <rPr>
        <sz val="11"/>
        <color rgb="FF000000"/>
        <rFont val="Linux Libertine G"/>
      </rPr>
      <t>আপনার এই একমাত্র ভিডিও দেখে সার্ভে কি করে করতে হয় সার্ভে করার পদ্ধতি</t>
    </r>
    <r>
      <rPr>
        <sz val="11"/>
        <color rgb="FF000000"/>
        <rFont val="Calibri"/>
      </rPr>
      <t xml:space="preserve">, </t>
    </r>
    <r>
      <rPr>
        <sz val="11"/>
        <color rgb="FF000000"/>
        <rFont val="Linux Libertine G"/>
      </rPr>
      <t>সার্ভেতে কোন কোন বিষয় জরুরী এসব বিষয়ে একটি বিস্তৃত গুরুত্বপূর্ণ তথ্য জানলাম। যা গদি মিডিয়া থেকে জানা একদম সম্ভব নয়।
আর একটা কথা বলি</t>
    </r>
    <r>
      <rPr>
        <sz val="11"/>
        <color rgb="FF000000"/>
        <rFont val="Calibri"/>
      </rPr>
      <t xml:space="preserve">, </t>
    </r>
    <r>
      <rPr>
        <sz val="11"/>
        <color rgb="FF000000"/>
        <rFont val="Linux Libertine G"/>
      </rPr>
      <t xml:space="preserve">আমার ফোনে কিছুদিন আগে হঠাৎ একটা কল আসে সেখানে জিজ্ঞেস করা হয় আপনি কাকে ভোট দিয়েছেন। আমাকে কোন তথ্য না দিয়ে </t>
    </r>
    <r>
      <rPr>
        <sz val="11"/>
        <color rgb="FF000000"/>
        <rFont val="Calibri"/>
      </rPr>
      <t xml:space="preserve">, </t>
    </r>
    <r>
      <rPr>
        <sz val="11"/>
        <color rgb="FF000000"/>
        <rFont val="Linux Libertine G"/>
      </rPr>
      <t>হঠাৎ জিজ্ঞেস করায় আমি এর কোন উত্তর দেওয়া থেকে বিরত থাকি। 
সেরকম অনেক মানুষ আছে যারা ভয়ে নিজেদের মতামত ফোনের মাধ্যমে অন্যকে জানাতে চাই না।</t>
    </r>
  </si>
  <si>
    <r>
      <rPr>
        <sz val="11"/>
        <color rgb="FF000000"/>
        <rFont val="Calibri"/>
      </rPr>
      <t xml:space="preserve">Party </t>
    </r>
    <r>
      <rPr>
        <sz val="11"/>
        <color rgb="FF000000"/>
        <rFont val="Linux Libertine G"/>
      </rPr>
      <t xml:space="preserve">कोई </t>
    </r>
    <r>
      <rPr>
        <sz val="11"/>
        <color rgb="FF000000"/>
        <rFont val="Calibri"/>
      </rPr>
      <t xml:space="preserve">bhi aaye,
Mujhe </t>
    </r>
    <r>
      <rPr>
        <sz val="11"/>
        <color rgb="FF000000"/>
        <rFont val="Linux Libertine G"/>
      </rPr>
      <t xml:space="preserve">हमेशा </t>
    </r>
    <r>
      <rPr>
        <sz val="11"/>
        <color rgb="FF000000"/>
        <rFont val="Calibri"/>
      </rPr>
      <t xml:space="preserve">garv </t>
    </r>
    <r>
      <rPr>
        <sz val="11"/>
        <color rgb="FF000000"/>
        <rFont val="Linux Libertine G"/>
      </rPr>
      <t xml:space="preserve">रहेगा की </t>
    </r>
    <r>
      <rPr>
        <sz val="11"/>
        <color rgb="FF000000"/>
        <rFont val="Calibri"/>
      </rPr>
      <t xml:space="preserve">maine 
</t>
    </r>
    <r>
      <rPr>
        <sz val="11"/>
        <color rgb="FF000000"/>
        <rFont val="Linux Libertine G"/>
      </rPr>
      <t xml:space="preserve">अपना  पहला वोट </t>
    </r>
    <r>
      <rPr>
        <sz val="11"/>
        <color rgb="FF000000"/>
        <rFont val="Calibri"/>
      </rPr>
      <t xml:space="preserve">desh </t>
    </r>
    <r>
      <rPr>
        <sz val="11"/>
        <color rgb="FF000000"/>
        <rFont val="Linux Libertine G"/>
      </rPr>
      <t>के हित में समर्पित किया 👍👍👍👍</t>
    </r>
  </si>
  <si>
    <r>
      <rPr>
        <sz val="11"/>
        <color rgb="FF000000"/>
        <rFont val="Linux Libertine G"/>
      </rPr>
      <t>पोल जाली नकली</t>
    </r>
    <r>
      <rPr>
        <sz val="11"/>
        <color rgb="FF000000"/>
        <rFont val="Calibri"/>
      </rPr>
      <t xml:space="preserve">, </t>
    </r>
    <r>
      <rPr>
        <sz val="11"/>
        <color rgb="FF000000"/>
        <rFont val="Linux Libertine G"/>
      </rPr>
      <t>जुटी हैं फंचर हैं केजरीवाल की बात में दम है</t>
    </r>
  </si>
  <si>
    <t>Congress 295 ❤</t>
  </si>
  <si>
    <t>Bjp Godi Media</t>
  </si>
  <si>
    <t>Chutiye ravish aayega to modii hiii or ravish tu bhi godi hi he</t>
  </si>
  <si>
    <t>Congress wins</t>
  </si>
  <si>
    <t>India jeetega bus kuch ghantey ke liye sudarshan chakra hanth me rakhey</t>
  </si>
  <si>
    <t>The party who decided to break india on the basis of north or south......is showing as the representatives of peace...btw...ravish jee aaap congress se election kab lar rhe ho....
Not a bjp man and fuckin medias..if you have the opinion then confront me  dont come up saying godi media coz i have yours f@mi** sitting on my $ick❤❤</t>
  </si>
  <si>
    <t>Fati pari hai Rabiz ki,aaj hi surrender kar diya</t>
  </si>
  <si>
    <t>Cricket team 11player hote h 50 nahi sata m one nation one party hona chaiye 50 party mil karke kya desh chaliyege</t>
  </si>
  <si>
    <t>Phaltu bakta hai</t>
  </si>
  <si>
    <t>BJP harenge</t>
  </si>
  <si>
    <t>Yeh 4 tarikh ko kaha chupega... Biwi ki anchal mein yeh dot dot ki jang mein.... Rip sir</t>
  </si>
  <si>
    <t>PM to Rahul gandhi hi banege</t>
  </si>
  <si>
    <r>
      <rPr>
        <sz val="11"/>
        <color rgb="FF000000"/>
        <rFont val="Calibri"/>
      </rPr>
      <t xml:space="preserve">Big fan hu sirji </t>
    </r>
    <r>
      <rPr>
        <sz val="11"/>
        <color rgb="FF000000"/>
        <rFont val="Linux Libertine G"/>
      </rPr>
      <t>आपका 😊😊😊</t>
    </r>
  </si>
  <si>
    <t>If UPA wins Satya ki geet and if NDA wins evm hacked....</t>
  </si>
  <si>
    <t>5 per. Voting excess released 17c form issuued basis of this axzit pol list given by G media</t>
  </si>
  <si>
    <t>You shit..true rubbish</t>
  </si>
  <si>
    <t>NDA Hawa Hawai Up me 35-40Karntak me6-8Bihar me 18-22 jharkhand me 4-6 Bengal me14-16  orisa me 8-10  modi ko 2019  se 130 seat ka nuksan India gathbandhan bhari bahumat La  Raha hai</t>
  </si>
  <si>
    <t>Tumko bhi Manovaigyanik doctor ke paas jana chahiye</t>
  </si>
  <si>
    <r>
      <rPr>
        <sz val="11"/>
        <color rgb="FF000000"/>
        <rFont val="Linux Libertine G"/>
      </rPr>
      <t>किये गये प्रबंध से आने वाले निर्णय सब को अचंबित ना करे इस लिये जनता कि मनस्थिती तयार की जा रही हो</t>
    </r>
    <r>
      <rPr>
        <sz val="11"/>
        <color rgb="FF000000"/>
        <rFont val="Calibri"/>
      </rPr>
      <t>...!</t>
    </r>
  </si>
  <si>
    <t>Ruhal Ghandhi zindabad</t>
  </si>
  <si>
    <t>It's not important to win really or actually(180)! But result will be 370+ (It's a game by EVM)😂😢😅</t>
  </si>
  <si>
    <t>Behuda aadmi 😂</t>
  </si>
  <si>
    <t>Aaj tak view 4 to 5 k Ravish sir 130 k😂😂😂😂
National TV CHANNEL😂😂😂😂😂😂AAJ TAK 😂😂😂</t>
  </si>
  <si>
    <t>Only Congress ❤❤</t>
  </si>
  <si>
    <t>Ye to BJP ke piche pada rhta hai</t>
  </si>
  <si>
    <r>
      <rPr>
        <sz val="11"/>
        <color rgb="FF000000"/>
        <rFont val="Linux Libertine G"/>
      </rPr>
      <t xml:space="preserve">अगर बीजेपी को सीट सरकार बनाने के लिए कम पड़ेंगे तो अमेरिका से भी </t>
    </r>
    <r>
      <rPr>
        <sz val="11"/>
        <color rgb="FF000000"/>
        <rFont val="Calibri"/>
      </rPr>
      <t xml:space="preserve">10:20 </t>
    </r>
    <r>
      <rPr>
        <sz val="11"/>
        <color rgb="FF000000"/>
        <rFont val="Linux Libertine G"/>
      </rPr>
      <t xml:space="preserve">सेट यह ला सकते हैं और अधिक की जरूरत पड़ी तो चीन से यह </t>
    </r>
    <r>
      <rPr>
        <sz val="11"/>
        <color rgb="FF000000"/>
        <rFont val="Calibri"/>
      </rPr>
      <t xml:space="preserve">56 </t>
    </r>
    <r>
      <rPr>
        <sz val="11"/>
        <color rgb="FF000000"/>
        <rFont val="Linux Libertine G"/>
      </rPr>
      <t xml:space="preserve">इंच सीना के हिसाब से </t>
    </r>
    <r>
      <rPr>
        <sz val="11"/>
        <color rgb="FF000000"/>
        <rFont val="Calibri"/>
      </rPr>
      <t xml:space="preserve">100 </t>
    </r>
    <r>
      <rPr>
        <sz val="11"/>
        <color rgb="FF000000"/>
        <rFont val="Linux Libertine G"/>
      </rPr>
      <t>सीट लेकर आएंगे</t>
    </r>
  </si>
  <si>
    <t>Sir 59M nhi 593M views hai siddhu moosebala ke 295 song ke... Please correct it...🤗</t>
  </si>
  <si>
    <t>har baar ye duplicate patarkar Jutha Sabit hota hai</t>
  </si>
  <si>
    <t>GODI MEDIA CHUNAV AYOG SHAME OF YOU 1 CRORE VOTE BADHA KE B.J.P KO JITA RAHI HAI HARAM KHOR</t>
  </si>
  <si>
    <t>Ravish Kumar pm INDI KI 😅😅</t>
  </si>
  <si>
    <t>Rahul Gandhi will be good PM but if he allowed to act independently.</t>
  </si>
  <si>
    <t>Sir aap nya suite le ligeye</t>
  </si>
  <si>
    <t>बीजेपी को कोई भी नहीं हरा सकता हैं। देश की जनता बीजेपी के साथ है। जैसे जैसे देश में साक्षरता की दर बढ़ रही है वैसे वैसे बीजेपी का सफलता का ग्राफ बढ़ रहा है।</t>
  </si>
  <si>
    <t>Ravish Bhai 4th ko TV mat dekhna 😅</t>
  </si>
  <si>
    <t>Lok sabha godda</t>
  </si>
  <si>
    <t>सब सही हैं इस लिए  आंकड़े  एक जैसे है।</t>
  </si>
  <si>
    <t>India Alliance only this time, we support Rahul Gandhi , Om Sai Ram 🙏🌹🔱✨</t>
  </si>
  <si>
    <t>Pr Modi jitenge</t>
  </si>
  <si>
    <t>The people that made that poll should be arrested for playing on the peoples emotions nd mindset😡😡😡 arrest them now nd wheres ur election comm</t>
  </si>
  <si>
    <t>fake video  Maker editor patarkar</t>
  </si>
  <si>
    <r>
      <rPr>
        <sz val="11"/>
        <color rgb="FF000000"/>
        <rFont val="Calibri"/>
      </rPr>
      <t xml:space="preserve">EVM ❓❓ </t>
    </r>
    <r>
      <rPr>
        <sz val="11"/>
        <color rgb="FF000000"/>
        <rFont val="Linux Libertine G"/>
      </rPr>
      <t xml:space="preserve">सुनने में आ रहा हैं कि </t>
    </r>
    <r>
      <rPr>
        <sz val="11"/>
        <color rgb="FF000000"/>
        <rFont val="Calibri"/>
      </rPr>
      <t xml:space="preserve">EVM </t>
    </r>
    <r>
      <rPr>
        <sz val="11"/>
        <color rgb="FF000000"/>
        <rFont val="Linux Libertine G"/>
      </rPr>
      <t xml:space="preserve">से छेड़छाड़ करके  </t>
    </r>
    <r>
      <rPr>
        <sz val="11"/>
        <color rgb="FF000000"/>
        <rFont val="Calibri"/>
      </rPr>
      <t xml:space="preserve">EVM  </t>
    </r>
    <r>
      <rPr>
        <sz val="11"/>
        <color rgb="FF000000"/>
        <rFont val="Linux Libertine G"/>
      </rPr>
      <t xml:space="preserve">से  बलात्कार हो सकता हैं </t>
    </r>
    <r>
      <rPr>
        <sz val="11"/>
        <color rgb="FF000000"/>
        <rFont val="Calibri"/>
      </rPr>
      <t>!</t>
    </r>
  </si>
  <si>
    <t>Aap kuch bhi bolo ..bjp sarkar banayegi</t>
  </si>
  <si>
    <t>And ha 100 cross nhi krega INDIA</t>
  </si>
  <si>
    <t>It's Ravish Kumar - Congress Official😂</t>
  </si>
  <si>
    <t>fake video editor patarkar</t>
  </si>
  <si>
    <t>MODI CHOR DESH CHOR</t>
  </si>
  <si>
    <t>🎉🎉good job....</t>
  </si>
  <si>
    <t>Sidhu musawala 295 song trending in 60 top music ❤❤❤❤❤❤</t>
  </si>
  <si>
    <t>We support Rahul Gandhi...but the alliance has put negative impact on people which tends to deteriorate his image like in Bihar UP and Delhi</t>
  </si>
  <si>
    <t>We education prime minister in india</t>
  </si>
  <si>
    <t>NDA 200</t>
  </si>
  <si>
    <t>comment deleter patarkar</t>
  </si>
  <si>
    <t>शुक्र बीजेपी यह नहीं कह रही है कि हमें पाकिस्तान अफगानिस्तान और बांग्लादेश में भी सीट मिल रही है</t>
  </si>
  <si>
    <r>
      <rPr>
        <sz val="11"/>
        <color rgb="FF000000"/>
        <rFont val="Linux Libertine G"/>
      </rPr>
      <t>काग्रेस पार्टी भारत इंडिया जीत हासिल कर ने वाली है मोदी जी के पोल</t>
    </r>
    <r>
      <rPr>
        <sz val="11"/>
        <color rgb="FF000000"/>
        <rFont val="Calibri"/>
      </rPr>
      <t xml:space="preserve">, </t>
    </r>
    <r>
      <rPr>
        <sz val="11"/>
        <color rgb="FF000000"/>
        <rFont val="Linux Libertine G"/>
      </rPr>
      <t>पचर</t>
    </r>
    <r>
      <rPr>
        <sz val="11"/>
        <color rgb="FF000000"/>
        <rFont val="Calibri"/>
      </rPr>
      <t xml:space="preserve">, </t>
    </r>
    <r>
      <rPr>
        <sz val="11"/>
        <color rgb="FF000000"/>
        <rFont val="Linux Libertine G"/>
      </rPr>
      <t>है</t>
    </r>
  </si>
  <si>
    <t>माइंड वॉश गेम चमचो का किया जा रहा है रविश कुमार के और से 😂</t>
  </si>
  <si>
    <t>In NDA Government 23 km road constructed every day, they building proper infrastructure in our country,  our economy stands on 5th position, we want the stable government with decision making leader not a puppet government...</t>
  </si>
  <si>
    <t>MODI CHAYE WALEY KO HATAO DESH BACHAO</t>
  </si>
  <si>
    <t>Dalal tak channel kam kargya hai</t>
  </si>
  <si>
    <t>Satya meva jayate 🙏</t>
  </si>
  <si>
    <t>Ye b bakwaas sir dhhang ki video bna lo plz result to 4 ko ayega hi</t>
  </si>
  <si>
    <t>Dalaal ho tum.. Dalaal... Dogle.... Gire hue aadmi... Rahul ne khud kaha tha ki .. Raja ki aatmaa EVM me hai...</t>
  </si>
  <si>
    <t>Saala dogla exit pol ko galat bol.
Kejriwal bol raha hai. Uske kandhe se banduk chala raha!!
Kyon nahi bolta?</t>
  </si>
  <si>
    <r>
      <rPr>
        <sz val="11"/>
        <color rgb="FF000000"/>
        <rFont val="Linux Libertine G"/>
      </rPr>
      <t xml:space="preserve">অবিভক্ত ভারতকে তিন টুকরো করার সবথেকে বড় করিগর কংগ্রেস । স্বাধীনতার পূর্বে এবং পরে লক্ষ লক্ষ মানুষ দাঙ্গার ফলে মারা গিয়েছিল </t>
    </r>
    <r>
      <rPr>
        <sz val="11"/>
        <color rgb="FF000000"/>
        <rFont val="Calibri"/>
      </rPr>
      <t xml:space="preserve">, </t>
    </r>
    <r>
      <rPr>
        <sz val="11"/>
        <color rgb="FF000000"/>
        <rFont val="Linux Libertine G"/>
      </rPr>
      <t>তার পেছনেও কংগ্রেসের দেশভাগ ।</t>
    </r>
  </si>
  <si>
    <t>315  h</t>
  </si>
  <si>
    <t>Desh ka No 1 Duplicate Patarkar</t>
  </si>
  <si>
    <t>Sahi me ye modi poll hai</t>
  </si>
  <si>
    <r>
      <rPr>
        <sz val="11"/>
        <color rgb="FF000000"/>
        <rFont val="Linux Libertine G"/>
      </rPr>
      <t xml:space="preserve">कुछ भी हो एकजीत पोल बोल रहे है कुछ गलत करने वाले है </t>
    </r>
    <r>
      <rPr>
        <sz val="11"/>
        <color rgb="FF000000"/>
        <rFont val="Calibri"/>
      </rPr>
      <t xml:space="preserve">evm  </t>
    </r>
    <r>
      <rPr>
        <sz val="11"/>
        <color rgb="FF000000"/>
        <rFont val="Linux Libertine G"/>
      </rPr>
      <t xml:space="preserve">मे धोखा की साजिस कर रहे है भाजपा वाले  कर् रहे है देख लेना ये सही होगा भाजपा </t>
    </r>
    <r>
      <rPr>
        <sz val="11"/>
        <color rgb="FF000000"/>
        <rFont val="Calibri"/>
      </rPr>
      <t xml:space="preserve">evm  </t>
    </r>
    <r>
      <rPr>
        <sz val="11"/>
        <color rgb="FF000000"/>
        <rFont val="Linux Libertine G"/>
      </rPr>
      <t>के साथ खेला खेल दिया है फर्जी  बढ़त बता रहे है की खेला हो गया है लगता है</t>
    </r>
  </si>
  <si>
    <t>Chhutti lele bhai sare pracharak chhuttiya lekar aram kar rahe hai tum bhi prachar karke thak gaye honge</t>
  </si>
  <si>
    <r>
      <rPr>
        <sz val="11"/>
        <color rgb="FF000000"/>
        <rFont val="Linux Libertine G"/>
      </rPr>
      <t xml:space="preserve">इंडिया अलायंस </t>
    </r>
    <r>
      <rPr>
        <sz val="11"/>
        <color rgb="FF000000"/>
        <rFont val="Calibri"/>
      </rPr>
      <t>370+</t>
    </r>
  </si>
  <si>
    <t>Is religion a big factor in India elections??</t>
  </si>
  <si>
    <t>Great channel</t>
  </si>
  <si>
    <r>
      <rPr>
        <sz val="11"/>
        <color rgb="FF000000"/>
        <rFont val="Linux Libertine G"/>
      </rPr>
      <t xml:space="preserve">अंतिम दो चरणों के चुनाव में लगभग </t>
    </r>
    <r>
      <rPr>
        <sz val="11"/>
        <color rgb="FF000000"/>
        <rFont val="Calibri"/>
      </rPr>
      <t xml:space="preserve">50 </t>
    </r>
    <r>
      <rPr>
        <sz val="11"/>
        <color rgb="FF000000"/>
        <rFont val="Linux Libertine G"/>
      </rPr>
      <t>से अधिक चुनाव कर्मी</t>
    </r>
    <r>
      <rPr>
        <sz val="11"/>
        <color rgb="FF000000"/>
        <rFont val="Calibri"/>
      </rPr>
      <t xml:space="preserve">, </t>
    </r>
    <r>
      <rPr>
        <sz val="11"/>
        <color rgb="FF000000"/>
        <rFont val="Linux Libertine G"/>
      </rPr>
      <t>बस ड्राइवर और सुरक्षा कर्मी गर्मी और लू के कारण मर गए</t>
    </r>
    <r>
      <rPr>
        <sz val="11"/>
        <color rgb="FF000000"/>
        <rFont val="Calibri"/>
      </rPr>
      <t xml:space="preserve">, </t>
    </r>
    <r>
      <rPr>
        <sz val="11"/>
        <color rgb="FF000000"/>
        <rFont val="Linux Libertine G"/>
      </rPr>
      <t>इतनी प्रचंड गर्मी में चुनाव कराकर एक निम्न मध्यम वर्गीय परिवार के कमाने वाले की लाश पर सत्ता सुख लेना कहां तक न्यायसंगत है</t>
    </r>
    <r>
      <rPr>
        <sz val="11"/>
        <color rgb="FF000000"/>
        <rFont val="Calibri"/>
      </rPr>
      <t xml:space="preserve">,?
</t>
    </r>
    <r>
      <rPr>
        <sz val="11"/>
        <color rgb="FF000000"/>
        <rFont val="Linux Libertine G"/>
      </rPr>
      <t>चुनाव आयोग जो सरकार के इशारों पर काम करती है वो इसके लिए जिम्मेदार है</t>
    </r>
    <r>
      <rPr>
        <sz val="11"/>
        <color rgb="FF000000"/>
        <rFont val="Calibri"/>
      </rPr>
      <t xml:space="preserve">, </t>
    </r>
    <r>
      <rPr>
        <sz val="11"/>
        <color rgb="FF000000"/>
        <rFont val="Linux Libertine G"/>
      </rPr>
      <t>समय मिले तो इस मुद्दे पर भी चर्चा करिएगा ।🙏</t>
    </r>
  </si>
  <si>
    <t>bangali m batate honge
midia ko bhasa ki samajh na hone k karan bangali voter ko apna vote samajh liye honge😊😊😊😅😅😅😮😮😮</t>
  </si>
  <si>
    <t>Ravish ji me 4th June ko video upload karna please 🙏🏻 bhag mat jana kahi</t>
  </si>
  <si>
    <t>GODI MEDIA SHAME OF YOU</t>
  </si>
  <si>
    <t>मीडिया भाजपा की एजेंसी बन चुका है चुनाव आयोग कठपुतली बन चुका है इसलिए लोकतंत्र के लिए खतरा है सरकार बदलने बहुत जरूरीहै</t>
  </si>
  <si>
    <t>India gatbandhan ko 280,shet</t>
  </si>
  <si>
    <t>Jai bhajpa jai bhawani.</t>
  </si>
  <si>
    <r>
      <rPr>
        <sz val="11"/>
        <color rgb="FF000000"/>
        <rFont val="Linux Libertine G"/>
      </rPr>
      <t xml:space="preserve">भाई मैं राजस्थान से हूं और कांग्रेस </t>
    </r>
    <r>
      <rPr>
        <sz val="11"/>
        <color rgb="FF000000"/>
        <rFont val="Calibri"/>
      </rPr>
      <t xml:space="preserve">15 </t>
    </r>
    <r>
      <rPr>
        <sz val="11"/>
        <color rgb="FF000000"/>
        <rFont val="Linux Libertine G"/>
      </rPr>
      <t>तक पहुंच जाए तो कोई शक नहीं है</t>
    </r>
  </si>
  <si>
    <t>Abh ki baar Faku ChaCha TITANIC Jahaaj se tamam Jumla Poribar ko lekar Yatra kar Raha hai 7 Samundar Paar tata bye bye 😂🎉😂</t>
  </si>
  <si>
    <t>Raviskumar I SALUTE you best journalist</t>
  </si>
  <si>
    <t>complete wipe out of congress in progress only because of congress pushing rahul gandhi</t>
  </si>
  <si>
    <t>Pahli baar Exit poll aaya hai kya</t>
  </si>
  <si>
    <t>If INDIA does well on any Exit Poll its good and "we are excited" but if they lose then its all fraud. Typical 🙄</t>
  </si>
  <si>
    <t>Khel kuch bhi khel le khel khatam h 4 ko kamal ab ni khil ra ab hogi desh me shanti insha Allah❤</t>
  </si>
  <si>
    <t>Rote rote gala bhar jayega 4 june ko. Only Modi</t>
  </si>
  <si>
    <t>Ji chunav kya dobara nahin ho sakta</t>
  </si>
  <si>
    <t>India win 🇳🇪💯</t>
  </si>
  <si>
    <t>Pappu is yuva neta 😂</t>
  </si>
  <si>
    <t>10 jada nahi milegi bangal me bjp ko</t>
  </si>
  <si>
    <t>Bjp 250,shet melga total</t>
  </si>
  <si>
    <t>Are bhai reality hai tumlog ka  bap aa raha modi manno ya nhi mano pr 4 june ko man lena plese sb se reqst modi ko bap mann lena isbr tumkog se nhi hoga mldi ko hata  paoo😂😂</t>
  </si>
  <si>
    <t>Sare Godi media SarkariExitpole ek jaisaBeimaani Karane keliyeMahol bana raha h</t>
  </si>
  <si>
    <t>मातम का माहौल है। 😂😂</t>
  </si>
  <si>
    <t>News channels ko Exit poll galat dikhane se kya fayeda?</t>
  </si>
  <si>
    <t>India gathbandan ko kis kis nai vote kiya h aap ko to pata hi h godi media aap sab ko kese gumrah Kar rahi h india gathbandan jeet raha h</t>
  </si>
  <si>
    <t>Pta nhi kyu par video dekhke mza aa rha h 😂</t>
  </si>
  <si>
    <t>Ab to lagta hai RAHUL ji ki Jaan ko khatra hai</t>
  </si>
  <si>
    <t>खुजलीवाले तुम और तुम्हारा जन्म लेना ही फर्जी है।</t>
  </si>
  <si>
    <t>सच बात तो ये है कि चुनाव आयोग ने बीजेपी गठबंधन के लिए ईवीएम में उनके पक्ष में नंबर सेट कर चुके हैं और उस नंबर पर अंगुली कम उठे इसलिए गोदी मीडिया को एक्झिट पोल में दिखाने का निर्देश दे दिया गया है अर्थात एक्झिट पोल के नतीजे ही ईवीएम खुलने पर आयेगें</t>
  </si>
  <si>
    <t>Jai bhajpa tay bhajpa 🎉🎉🎉</t>
  </si>
  <si>
    <t>whatever you bla blah. repost this video on june 4. If EVM is being hacked, then karnataka and telangana should go for reelection of assembly elections.</t>
  </si>
  <si>
    <r>
      <rPr>
        <sz val="11"/>
        <color rgb="FF000000"/>
        <rFont val="Linux Libertine G"/>
      </rPr>
      <t>सारा देश बेहाल होणे के बाद भी बीजेपी जीत रही</t>
    </r>
    <r>
      <rPr>
        <sz val="11"/>
        <color rgb="FF000000"/>
        <rFont val="Calibri"/>
      </rPr>
      <t xml:space="preserve">... </t>
    </r>
    <r>
      <rPr>
        <sz val="11"/>
        <color rgb="FF000000"/>
        <rFont val="Linux Libertine G"/>
      </rPr>
      <t>ये हजम नही हो रहा</t>
    </r>
    <r>
      <rPr>
        <sz val="11"/>
        <color rgb="FF000000"/>
        <rFont val="Calibri"/>
      </rPr>
      <t xml:space="preserve">... </t>
    </r>
    <r>
      <rPr>
        <sz val="11"/>
        <color rgb="FF000000"/>
        <rFont val="Linux Libertine G"/>
      </rPr>
      <t>बीजेपी को अँडभक्त के सिवीय किसीने भी वोट नही दिया फिर भी बीजेपी जीत रही</t>
    </r>
    <r>
      <rPr>
        <sz val="11"/>
        <color rgb="FF000000"/>
        <rFont val="Calibri"/>
      </rPr>
      <t xml:space="preserve">... </t>
    </r>
    <r>
      <rPr>
        <sz val="11"/>
        <color rgb="FF000000"/>
        <rFont val="Linux Libertine G"/>
      </rPr>
      <t>ये भगवान हमारे प्यारे देश को बचाव</t>
    </r>
    <r>
      <rPr>
        <sz val="11"/>
        <color rgb="FF000000"/>
        <rFont val="Calibri"/>
      </rPr>
      <t xml:space="preserve">... </t>
    </r>
    <r>
      <rPr>
        <sz val="11"/>
        <color rgb="FF000000"/>
        <rFont val="Linux Libertine G"/>
      </rPr>
      <t>बीजेपी से</t>
    </r>
    <r>
      <rPr>
        <sz val="11"/>
        <color rgb="FF000000"/>
        <rFont val="Calibri"/>
      </rPr>
      <t>...</t>
    </r>
  </si>
  <si>
    <t>Y jab bhi bolta he to lagta he nale se gandha pani bahar ja raha he😂😂😂😂</t>
  </si>
  <si>
    <t>Ye video un logon ka apmaan hai jin logo ne bjp ko vote Kiya h.
Sharam Karo.
A big shame on you
Bjp Jeet ri h kyun k janta ne vote Kiya h</t>
  </si>
  <si>
    <t>Pappu 🎅 Vinci aur naukron ki fat gayi 😂</t>
  </si>
  <si>
    <t>Battery ka khela hai 
Is baar battery discharge hai ye problem jyadatar booth par Hui hai</t>
  </si>
  <si>
    <t>Iam afraid evm God save our country</t>
  </si>
  <si>
    <t>Aisa lagata hai ki parmatna ne sabhi channel ko parmatma bal pen Diya hai 
Jo ki sabhi ka exit pol same rahe</t>
  </si>
  <si>
    <t>अंध भक्तों को समझाना और ऊंट को चड्डी पहनाना बहुत मुश्किल काम है 😅</t>
  </si>
  <si>
    <t>Aayenge To Modi Hi..... Aur Ravish Kumar ke liye bhi accha hoga nahi fir video kispar banayenge. Inka Ghar BJP ki wajah se hi chal raha hai.</t>
  </si>
  <si>
    <t>I proud of you sir</t>
  </si>
  <si>
    <t>Sir as a Muslim mjhe bilkul b farq n padta k modi ji ayenge to muslim ka kya hoga bs dar is baat ka h mere pyre daish k obc wale bhai behnu ka kya hoga .. Muslim muslim to BJP bht time se khail rhi h inki roti hi muslim se chal rhi h lkn m apne pyre watan bharat ko barbaad hota n dekh skti 😢😢😢 ya rabbana mere daish ko bacha yha ki awam ko apni ama m rkh ye mera pyra daish rishi munieo sufi santo ka daish h yha ki awam bht bhooli h ya rabbana bhakton ki ankho ki patti khol de😢😢</t>
  </si>
  <si>
    <r>
      <rPr>
        <sz val="11"/>
        <color rgb="FF000000"/>
        <rFont val="Calibri"/>
      </rPr>
      <t xml:space="preserve">Exit poLL   100 </t>
    </r>
    <r>
      <rPr>
        <sz val="11"/>
        <color rgb="FF000000"/>
        <rFont val="Linux Libertine G"/>
      </rPr>
      <t xml:space="preserve">गल्ती   है </t>
    </r>
    <r>
      <rPr>
        <sz val="11"/>
        <color rgb="FF000000"/>
        <rFont val="Calibri"/>
      </rPr>
      <t>,,</t>
    </r>
    <r>
      <rPr>
        <sz val="11"/>
        <color rgb="FF000000"/>
        <rFont val="Linux Libertine G"/>
      </rPr>
      <t>जि</t>
    </r>
    <r>
      <rPr>
        <sz val="11"/>
        <color rgb="FF000000"/>
        <rFont val="Calibri"/>
      </rPr>
      <t xml:space="preserve">...  </t>
    </r>
    <r>
      <rPr>
        <sz val="11"/>
        <color rgb="FF000000"/>
        <rFont val="Linux Libertine G"/>
      </rPr>
      <t>नयाँ   प्रधानमन्त्री  राहुल   गान्धी   है  ।</t>
    </r>
  </si>
  <si>
    <t>Aap to rabish media wale ho...</t>
  </si>
  <si>
    <t># Modi -😅😅 Madam sania ka gulam 😅😅😅</t>
  </si>
  <si>
    <t>Election comissioner me do bjp worker</t>
  </si>
  <si>
    <t>Tum pakka dogala hai re</t>
  </si>
  <si>
    <t>E. V. M. Zindabad.</t>
  </si>
  <si>
    <t>Farzi exit poll hai sab q ki unka media hai to khus to karega bjp ko 😂😂</t>
  </si>
  <si>
    <t>Well done 👍👍👍</t>
  </si>
  <si>
    <t>BJP chor hai sir</t>
  </si>
  <si>
    <t>thought provoking video 
thank you</t>
  </si>
  <si>
    <t>👉👍</t>
  </si>
  <si>
    <t>JKSP</t>
  </si>
  <si>
    <t>Desh ko apki jesi media ki jarurat h ravish sir aap plz apna tv channel banaiye</t>
  </si>
  <si>
    <t>Par ayega Modi he😂😂😂😂😂🙏🙏🙏</t>
  </si>
  <si>
    <t>Godi media apne aatma ko mar chuka h inse koi bhi hope rakhna waste of time h</t>
  </si>
  <si>
    <t>Keep going beyond 2032</t>
  </si>
  <si>
    <t>VVPAT counting zaroori hai</t>
  </si>
  <si>
    <t>Ravish ji,aap toh Biden ke bhi guru nikle.</t>
  </si>
  <si>
    <t>EXIT POLL EKDAM THEEK HAI KYOKI MADARCHOD MODI EVM AISA BHUSHABHAR DIYA HAI MADARCHOD MODI KO 544 SEAT BHI MADARCHOD MODI MILEGA</t>
  </si>
  <si>
    <t>Gobels ko bhi pichhe chhod dega aisa ye exit poll  ko dekh kar lagta he</t>
  </si>
  <si>
    <t>BJP 🚩🙏❤️</t>
  </si>
  <si>
    <t>AVM</t>
  </si>
  <si>
    <t>Are yaar Dunya ki baat mat kro nda hi banegi</t>
  </si>
  <si>
    <t>Love you india ❤❤❤❤❤❤</t>
  </si>
  <si>
    <t>Just checking</t>
  </si>
  <si>
    <t>All this farce just to keep up hindu muslim narrative shows how uneducated nd illiterate 94% are such a shame😢😢😮</t>
  </si>
  <si>
    <t>Aap ki jal kyu Rahi hai 😂😂😂 chuchi chamchi media hai kya aap</t>
  </si>
  <si>
    <t>Chacha congress ki auro chato</t>
  </si>
  <si>
    <t>Jayram. Ramesh.  Ko. Nikal. Do.  Congres. Parti.  Ye.  Admi. 
Thik. Nahi.  Lagraha</t>
  </si>
  <si>
    <t>Kaise kaise log hai yar na EVM par bharosa na EXIT POLL par bharosa aur nahi MODI par bharosa kya baat</t>
  </si>
  <si>
    <t>हमें ये लगता है आप भी एकतरफा ही बात करते है</t>
  </si>
  <si>
    <t>India 300 per jitegi</t>
  </si>
  <si>
    <t>Fargi dikha raha hai ta ki EVM me ghatola kar sake😢</t>
  </si>
  <si>
    <t>I sold half my holdings😂😂</t>
  </si>
  <si>
    <r>
      <rPr>
        <sz val="11"/>
        <color rgb="FF000000"/>
        <rFont val="Linux Libertine G"/>
      </rPr>
      <t>सैम पित्रोदा और सोनिया गांधी के साथ जो महिला है उसे पहचाना</t>
    </r>
    <r>
      <rPr>
        <sz val="11"/>
        <color rgb="FF000000"/>
        <rFont val="Calibri"/>
      </rPr>
      <t xml:space="preserve">? </t>
    </r>
    <r>
      <rPr>
        <sz val="11"/>
        <color rgb="FF000000"/>
        <rFont val="Linux Libertine G"/>
      </rPr>
      <t xml:space="preserve">यह तथाकथित न्यूट्रल पत्रकार </t>
    </r>
    <r>
      <rPr>
        <sz val="11"/>
        <color rgb="FF000000"/>
        <rFont val="Calibri"/>
      </rPr>
      <t>*</t>
    </r>
    <r>
      <rPr>
        <sz val="11"/>
        <color rgb="FF000000"/>
        <rFont val="Linux Libertine G"/>
      </rPr>
      <t>सुप्रिया भारद्वाज</t>
    </r>
    <r>
      <rPr>
        <sz val="11"/>
        <color rgb="FF000000"/>
        <rFont val="Calibri"/>
      </rPr>
      <t xml:space="preserve">* </t>
    </r>
    <r>
      <rPr>
        <sz val="11"/>
        <color rgb="FF000000"/>
        <rFont val="Linux Libertine G"/>
      </rPr>
      <t xml:space="preserve">है जो </t>
    </r>
    <r>
      <rPr>
        <sz val="11"/>
        <color rgb="FF000000"/>
        <rFont val="Calibri"/>
      </rPr>
      <t>*</t>
    </r>
    <r>
      <rPr>
        <sz val="11"/>
        <color rgb="FF000000"/>
        <rFont val="Linux Libertine G"/>
      </rPr>
      <t>आज तक</t>
    </r>
    <r>
      <rPr>
        <sz val="11"/>
        <color rgb="FF000000"/>
        <rFont val="Calibri"/>
      </rPr>
      <t xml:space="preserve">* </t>
    </r>
    <r>
      <rPr>
        <sz val="11"/>
        <color rgb="FF000000"/>
        <rFont val="Linux Libertine G"/>
      </rPr>
      <t xml:space="preserve">में निष्पक्षता की ज्योति जला रही थी </t>
    </r>
    <r>
      <rPr>
        <sz val="11"/>
        <color rgb="FF000000"/>
        <rFont val="Calibri"/>
      </rPr>
      <t xml:space="preserve">! </t>
    </r>
    <r>
      <rPr>
        <sz val="11"/>
        <color rgb="FF000000"/>
        <rFont val="Linux Libertine G"/>
      </rPr>
      <t xml:space="preserve">उसके पहले टी वी </t>
    </r>
    <r>
      <rPr>
        <sz val="11"/>
        <color rgb="FF000000"/>
        <rFont val="Calibri"/>
      </rPr>
      <t xml:space="preserve">9 </t>
    </r>
    <r>
      <rPr>
        <sz val="11"/>
        <color rgb="FF000000"/>
        <rFont val="Linux Libertine G"/>
      </rPr>
      <t xml:space="preserve">भारतवर्ष में जर्नलिज्म की अलख जगा रही थी </t>
    </r>
    <r>
      <rPr>
        <sz val="11"/>
        <color rgb="FF000000"/>
        <rFont val="Calibri"/>
      </rPr>
      <t xml:space="preserve">! </t>
    </r>
    <r>
      <rPr>
        <sz val="11"/>
        <color rgb="FF000000"/>
        <rFont val="Linux Libertine G"/>
      </rPr>
      <t xml:space="preserve">अंततः उसे कांग्रेस का मीडिया प्रभारी बनाया गया </t>
    </r>
    <r>
      <rPr>
        <sz val="11"/>
        <color rgb="FF000000"/>
        <rFont val="Calibri"/>
      </rPr>
      <t xml:space="preserve">! 
</t>
    </r>
    <r>
      <rPr>
        <sz val="11"/>
        <color rgb="FF000000"/>
        <rFont val="Linux Libertine G"/>
      </rPr>
      <t xml:space="preserve">राधिका खेड़ा की जगह सुप्रिया श्रीनेत को न टिकट मिला न मीडिया प्रभारी का पद </t>
    </r>
    <r>
      <rPr>
        <sz val="11"/>
        <color rgb="FF000000"/>
        <rFont val="Calibri"/>
      </rPr>
      <t xml:space="preserve">, </t>
    </r>
    <r>
      <rPr>
        <sz val="11"/>
        <color rgb="FF000000"/>
        <rFont val="Linux Libertine G"/>
      </rPr>
      <t xml:space="preserve">बेचारी गाली देती रह गई </t>
    </r>
    <r>
      <rPr>
        <sz val="11"/>
        <color rgb="FF000000"/>
        <rFont val="Calibri"/>
      </rPr>
      <t xml:space="preserve">! 
</t>
    </r>
    <r>
      <rPr>
        <sz val="11"/>
        <color rgb="FF000000"/>
        <rFont val="Linux Libertine G"/>
      </rPr>
      <t>सुप्रिया भारद्वाज खुद के अलावा सब को गोदी मीडिया कहती थी आज खुद कांग्रेस की गोद में बैठ गई</t>
    </r>
    <r>
      <rPr>
        <sz val="11"/>
        <color rgb="FF000000"/>
        <rFont val="Calibri"/>
      </rPr>
      <t xml:space="preserve">.. 
</t>
    </r>
    <r>
      <rPr>
        <sz val="11"/>
        <color rgb="FF000000"/>
        <rFont val="Linux Libertine G"/>
      </rPr>
      <t>यह जितने भी तमाम पत्रकार मूत्रकार पिंडी है यह सब किसी की गोद में बैठे हुए हैं जो गोदी मीडिया चिलते हैं यह दर असल में सारे के सारे बिकाऊ है और किसी न किसी पार्टी की गोद में बैठे हैं
बस इन्होंने मिलकर दूसरों को गोदी मीडिया गोदी मीडिया कहना चालू कर दिया ताकि लोग इन पर अंगुली ना उठाएं जबकि इनको पता नहीं है कि अब तुम्हारा बाप सोशल मीडिया आ गया है जिस पर तुम्हारी भी नहीं चलती है और सच्चाई लोगों तक पहुंच जाती है
सबसे बड़े गोदी मीडिया आप हो जो विपक्ष के गोद में बैठे हुए हो और आज से नहीं जिस दिन से तुम लोगों ने पत्रकारिता चालू की थी उसी दिन से बिके हुए हो</t>
    </r>
  </si>
  <si>
    <t>Aayega to modi hi 😅😅😅</t>
  </si>
  <si>
    <t>😂😂😂 वाह री लाबिश कुमार 😂</t>
  </si>
  <si>
    <t>Bilkul sahi kaha hai ye modi exit 
Pol hai</t>
  </si>
  <si>
    <t>Next pm Rahul Gandhi and President of india Mallikarjun khadke</t>
  </si>
  <si>
    <t>295 watt laga Congress's</t>
  </si>
  <si>
    <r>
      <rPr>
        <sz val="11"/>
        <color rgb="FF000000"/>
        <rFont val="Linux Libertine G"/>
      </rPr>
      <t>इस रवीश को केवल कुतर्क करना है</t>
    </r>
    <r>
      <rPr>
        <sz val="11"/>
        <color rgb="FF000000"/>
        <rFont val="Calibri"/>
      </rPr>
      <t xml:space="preserve">, </t>
    </r>
    <r>
      <rPr>
        <sz val="11"/>
        <color rgb="FF000000"/>
        <rFont val="Linux Libertine G"/>
      </rPr>
      <t>जब दिल्ली पंजाब कर्नाटक झारखंड केरला तमिलनाडु बंगाल आदि राज्यों में पोल्स विपक्ष की सरकार बना रहे थे तब वो नही डरे</t>
    </r>
    <r>
      <rPr>
        <sz val="11"/>
        <color rgb="FF000000"/>
        <rFont val="Calibri"/>
      </rPr>
      <t xml:space="preserve">?? 4 </t>
    </r>
    <r>
      <rPr>
        <sz val="11"/>
        <color rgb="FF000000"/>
        <rFont val="Linux Libertine G"/>
      </rPr>
      <t>जून को रवीश क्या जवाब दोगे। केवल मोदी विरोध में घोड़ी मीडिया बन गए हो। विपक्ष हिंदू विरोधी गतिविधियों के कारण खत्म होता जा रहा है।</t>
    </r>
  </si>
  <si>
    <t>इंडिया गठबंधन की सरकार बन रही है</t>
  </si>
  <si>
    <r>
      <rPr>
        <sz val="11"/>
        <color rgb="FF000000"/>
        <rFont val="Linux Libertine G"/>
      </rPr>
      <t xml:space="preserve">इंडिया गठबंधन </t>
    </r>
    <r>
      <rPr>
        <sz val="11"/>
        <color rgb="FF000000"/>
        <rFont val="Calibri"/>
      </rPr>
      <t xml:space="preserve">350 </t>
    </r>
    <r>
      <rPr>
        <sz val="11"/>
        <color rgb="FF000000"/>
        <rFont val="Linux Libertine G"/>
      </rPr>
      <t xml:space="preserve">अकेले दम  किसी की कोई जरूरत नहीं है </t>
    </r>
    <r>
      <rPr>
        <sz val="11"/>
        <color rgb="FF000000"/>
        <rFont val="Calibri"/>
      </rPr>
      <t xml:space="preserve">4 </t>
    </r>
    <r>
      <rPr>
        <sz val="11"/>
        <color rgb="FF000000"/>
        <rFont val="Linux Libertine G"/>
      </rPr>
      <t xml:space="preserve">तारीख को </t>
    </r>
    <r>
      <rPr>
        <sz val="11"/>
        <color rgb="FF000000"/>
        <rFont val="Calibri"/>
      </rPr>
      <t xml:space="preserve">12:00 </t>
    </r>
    <r>
      <rPr>
        <sz val="11"/>
        <color rgb="FF000000"/>
        <rFont val="Linux Libertine G"/>
      </rPr>
      <t>क्लियर हो जाएगा</t>
    </r>
  </si>
  <si>
    <t>Ravish 4 tarikh ko apko sunte hua bhut maja ayga.intajar hi 4 ko apko dekhne ka.jab aap bolenge ki bjp ne jadui ankra chu liya</t>
  </si>
  <si>
    <t>Exit poll me chunav aayog ne heraferi kiya hoga</t>
  </si>
  <si>
    <t>Exit poll me khus ho raha hai bjp asli me 4 June ko royga 😊😊</t>
  </si>
  <si>
    <r>
      <rPr>
        <sz val="11"/>
        <color rgb="FF000000"/>
        <rFont val="Linux Libertine G"/>
      </rPr>
      <t>क्या सई बात की केजरीवाल ने जेल जाते जाते</t>
    </r>
    <r>
      <rPr>
        <sz val="11"/>
        <color rgb="FF000000"/>
        <rFont val="Calibri"/>
      </rPr>
      <t xml:space="preserve">,, </t>
    </r>
    <r>
      <rPr>
        <sz val="11"/>
        <color rgb="FF000000"/>
        <rFont val="Linux Libertine G"/>
      </rPr>
      <t>पोल खोल कर चालबाजी कर सकते है बीजेपी वाले मोदी जी को भेज दिया योग सादना</t>
    </r>
    <r>
      <rPr>
        <sz val="11"/>
        <color rgb="FF000000"/>
        <rFont val="Calibri"/>
      </rPr>
      <t xml:space="preserve">, </t>
    </r>
    <r>
      <rPr>
        <sz val="11"/>
        <color rgb="FF000000"/>
        <rFont val="Linux Libertine G"/>
      </rPr>
      <t>में पत्रकार नाराज चल रहे है</t>
    </r>
    <r>
      <rPr>
        <sz val="11"/>
        <color rgb="FF000000"/>
        <rFont val="Calibri"/>
      </rPr>
      <t xml:space="preserve">,, </t>
    </r>
    <r>
      <rPr>
        <sz val="11"/>
        <color rgb="FF000000"/>
        <rFont val="Linux Libertine G"/>
      </rPr>
      <t>नकली पोल है😮</t>
    </r>
  </si>
  <si>
    <t>राजमाता और सहजादे तथा इंडी के चमचा।</t>
  </si>
  <si>
    <t>इंडिया ही जीतेगा</t>
  </si>
  <si>
    <t>1.5x me dekhta hu to normal lagta hai 😂</t>
  </si>
  <si>
    <t>A you tube journalist paid by the vadhras.Now completely out of tune and focus.😅😅😅</t>
  </si>
  <si>
    <r>
      <rPr>
        <sz val="11"/>
        <color rgb="FF000000"/>
        <rFont val="Linux Libertine G"/>
      </rPr>
      <t xml:space="preserve">अरे चाचा तुम </t>
    </r>
    <r>
      <rPr>
        <sz val="11"/>
        <color rgb="FF000000"/>
        <rFont val="Calibri"/>
      </rPr>
      <t xml:space="preserve">4 </t>
    </r>
    <r>
      <rPr>
        <sz val="11"/>
        <color rgb="FF000000"/>
        <rFont val="Linux Libertine G"/>
      </rPr>
      <t xml:space="preserve">को देखना रवीश कुमार अजीत अंजुम ये सब मुंह में लगाम लग जायेगा।
राहुल बाबा बैंकॉक जायेगा।
</t>
    </r>
    <r>
      <rPr>
        <sz val="11"/>
        <color rgb="FF000000"/>
        <rFont val="Calibri"/>
      </rPr>
      <t xml:space="preserve">Evm hack h </t>
    </r>
    <r>
      <rPr>
        <sz val="11"/>
        <color rgb="FF000000"/>
        <rFont val="Linux Libertine G"/>
      </rPr>
      <t>बोलेगा। और तुम लोग पगलाओगे।</t>
    </r>
  </si>
  <si>
    <r>
      <rPr>
        <sz val="11"/>
        <color rgb="FF000000"/>
        <rFont val="Linux Libertine G"/>
      </rPr>
      <t>हो सकता है ऐसा कुछ इंतजाम कर रखा होगा</t>
    </r>
    <r>
      <rPr>
        <sz val="11"/>
        <color rgb="FF000000"/>
        <rFont val="Calibri"/>
      </rPr>
      <t>....!</t>
    </r>
  </si>
  <si>
    <t>Rahul gandi will become PM in 2049</t>
  </si>
  <si>
    <r>
      <rPr>
        <sz val="11"/>
        <color rgb="FF000000"/>
        <rFont val="Linux Libertine G"/>
      </rPr>
      <t xml:space="preserve">रोना मत </t>
    </r>
    <r>
      <rPr>
        <sz val="11"/>
        <color rgb="FF000000"/>
        <rFont val="Calibri"/>
      </rPr>
      <t xml:space="preserve">BJP </t>
    </r>
    <r>
      <rPr>
        <sz val="11"/>
        <color rgb="FF000000"/>
        <rFont val="Linux Libertine G"/>
      </rPr>
      <t>को सरकार बनते समय</t>
    </r>
    <r>
      <rPr>
        <sz val="11"/>
        <color rgb="FF000000"/>
        <rFont val="Calibri"/>
      </rPr>
      <t>?</t>
    </r>
  </si>
  <si>
    <t>Ravish bhai aur beimanon se kaise bachega apna Desh</t>
  </si>
  <si>
    <t>Koun koun agla pm Rahul Gandhi ko dekhna chta h like karo</t>
  </si>
  <si>
    <t>Abhi se rona shuru ho gaya gathbandhn ka ab EVM ko kosna shuru kar doge 😅😅😂😂😂😂😂😂😂😂😂</t>
  </si>
  <si>
    <t>420 ravish kumar</t>
  </si>
  <si>
    <t>M̤e̤r̤a̤ s̤a̤k̤a̤r̤k̤a̤n̤d̤i̤ c̤h̤a̤c̤h̤a̤ d̤e̤k̤h̤n̤a̤ a̤a̤p̤ m̤o̤d̤i̤ 320 s̤e̤e̤t̤ a̤a̤e̤g̤i̤</t>
  </si>
  <si>
    <t>Sidhu Moose Wala 295😍😍</t>
  </si>
  <si>
    <r>
      <rPr>
        <sz val="11"/>
        <color rgb="FF000000"/>
        <rFont val="Linux Libertine G"/>
      </rPr>
      <t>जनता की आवाज सिर्फ मोदी है</t>
    </r>
    <r>
      <rPr>
        <sz val="11"/>
        <color rgb="FF000000"/>
        <rFont val="Calibri"/>
      </rPr>
      <t xml:space="preserve">, </t>
    </r>
    <r>
      <rPr>
        <sz val="11"/>
        <color rgb="FF000000"/>
        <rFont val="Linux Libertine G"/>
      </rPr>
      <t>इंडी गठवंथन वाले घोटालेबाजों को जनता बिलकुल पसंद नहीं करती</t>
    </r>
  </si>
  <si>
    <t>Sab thik ha</t>
  </si>
  <si>
    <t>Evm hack hhai ravish sir uspr kuchh tippani dijiye plzz</t>
  </si>
  <si>
    <t>कोई भी जीते बस देश को चलाने वाले ईमानदार और कर्मठ होना चाहिए।दूसरे बारिश सही समय पर खूब अच्छी होना चाहिए। जय श्रीकृष्ण राधे राधे जय सियाराम नमः शिवाय। नमामि देवी नर्मदे नारायण नारायण।</t>
  </si>
  <si>
    <t>Issa bada chutiapa ho nahi sakta</t>
  </si>
  <si>
    <t>Ye kuchh bhi kar sakte</t>
  </si>
  <si>
    <t>Ravish Kumar Teri man Sonia Gandhi aatankiyon ke liye ro rahi thi iske bare mein kuchh bhokana hai</t>
  </si>
  <si>
    <t>जिस दिन विपक्ष या उनके नीचे के चाटुकार मीडिया सच स्वीकार करना सीख जाएंगे उसी दिन सब कामयाबी की बुलंदी पर जाने से सायद कोई नहीं रोक सकता</t>
  </si>
  <si>
    <r>
      <rPr>
        <sz val="11"/>
        <color rgb="FF000000"/>
        <rFont val="Linux Libertine G"/>
      </rPr>
      <t xml:space="preserve">अभिषेक मनु सिंघवी और कपिल सिब्बल </t>
    </r>
    <r>
      <rPr>
        <sz val="11"/>
        <color rgb="FF000000"/>
        <rFont val="Calibri"/>
      </rPr>
      <t xml:space="preserve">RBI </t>
    </r>
    <r>
      <rPr>
        <sz val="11"/>
        <color rgb="FF000000"/>
        <rFont val="Linux Libertine G"/>
      </rPr>
      <t xml:space="preserve">के खिलाफ कोर्ट जाएंगे😂
उन्होंने कहा कि </t>
    </r>
    <r>
      <rPr>
        <sz val="11"/>
        <color rgb="FF000000"/>
        <rFont val="Calibri"/>
      </rPr>
      <t xml:space="preserve">RBI </t>
    </r>
    <r>
      <rPr>
        <sz val="11"/>
        <color rgb="FF000000"/>
        <rFont val="Linux Libertine G"/>
      </rPr>
      <t xml:space="preserve">ने आखिरी चरण से पहले </t>
    </r>
    <r>
      <rPr>
        <sz val="11"/>
        <color rgb="FF000000"/>
        <rFont val="Calibri"/>
      </rPr>
      <t xml:space="preserve">8.2% </t>
    </r>
    <r>
      <rPr>
        <sz val="11"/>
        <color rgb="FF000000"/>
        <rFont val="Linux Libertine G"/>
      </rPr>
      <t>विकास दर के आंकड़े भाजपा की मदद के लिए जारी किए</t>
    </r>
    <r>
      <rPr>
        <sz val="11"/>
        <color rgb="FF000000"/>
        <rFont val="Calibri"/>
      </rPr>
      <t xml:space="preserve">!
</t>
    </r>
    <r>
      <rPr>
        <sz val="11"/>
        <color rgb="FF000000"/>
        <rFont val="Linux Libertine G"/>
      </rPr>
      <t xml:space="preserve">यह </t>
    </r>
    <r>
      <rPr>
        <sz val="11"/>
        <color rgb="FF000000"/>
        <rFont val="Calibri"/>
      </rPr>
      <t xml:space="preserve">INDI </t>
    </r>
    <r>
      <rPr>
        <sz val="11"/>
        <color rgb="FF000000"/>
        <rFont val="Linux Libertine G"/>
      </rPr>
      <t>गठबंधन कितना गिर सकता 
है😂😂
अबे देश में लगभग चुनाव हो चुके हैं सिर्फ एक चरण बचा है अगर मदद करनी होती तो पहले चरण से पहले नहीं कर देते क्या
मुझे आश्चर्य है कि इन लोगों के पास कोई काम है भी या नहीं। ये किसी भी चीज के लिए लड़ेंगे। न्यायपालिका का इस्तेमाल लंबित मामलों के लिए बेहतर तरीके से किया जा सकता था</t>
    </r>
    <r>
      <rPr>
        <sz val="11"/>
        <color rgb="FF000000"/>
        <rFont val="Calibri"/>
      </rPr>
      <t xml:space="preserve">, </t>
    </r>
    <r>
      <rPr>
        <sz val="11"/>
        <color rgb="FF000000"/>
        <rFont val="Linux Libertine G"/>
      </rPr>
      <t xml:space="preserve">लेकिन ये तथाकथित पाखंडी लोग निरर्थक मुद्दों के लिए आते रहेंगे।
कल पाकिस्तान ने हाई कोर्ट में कबूल किया कि </t>
    </r>
    <r>
      <rPr>
        <sz val="11"/>
        <color rgb="FF000000"/>
        <rFont val="Calibri"/>
      </rPr>
      <t xml:space="preserve">pok </t>
    </r>
    <r>
      <rPr>
        <sz val="11"/>
        <color rgb="FF000000"/>
        <rFont val="Linux Libertine G"/>
      </rPr>
      <t>पाकिस्तान का नही विदेशी क्षेत्र है 
अब इसे लेकर इंटरनेशनल कोर्ट भी जाओ</t>
    </r>
  </si>
  <si>
    <t>NDA rapped for main media</t>
  </si>
  <si>
    <t>Chaiwala vote chor hai ishbar agar chori karega to ham road par niklenge aur inki Haqeeqat supreme court me layenge vote chor vote chor vote chor vote chor</t>
  </si>
  <si>
    <t>Why you are always criticise this government.... What did done the UPA Government....lost pok, gived aksai chin, not building the infrastructure on border that why we lost war with china....</t>
  </si>
  <si>
    <r>
      <rPr>
        <sz val="11"/>
        <color rgb="FF000000"/>
        <rFont val="Calibri"/>
      </rPr>
      <t xml:space="preserve">Ravish </t>
    </r>
    <r>
      <rPr>
        <sz val="11"/>
        <color rgb="FF000000"/>
        <rFont val="Linux Libertine G"/>
      </rPr>
      <t xml:space="preserve">तेरी मां की </t>
    </r>
    <r>
      <rPr>
        <sz val="11"/>
        <color rgb="FF000000"/>
        <rFont val="Calibri"/>
      </rPr>
      <t>bow shree,tu Congress ka dalla hai,dekh Lena Teri maa khud  jayegi 4 June ko,Teri video poori Mera ganta nahi dekhta,,chal saala dalla Congress ka</t>
    </r>
  </si>
  <si>
    <t>Bhai up me sp akhilesh yadav ki 35 se 40 nikalni  chahiye</t>
  </si>
  <si>
    <t>Sab dua Karo India gathbandhan  Jeet Jaye 😢</t>
  </si>
  <si>
    <t>Ravish Kumar ji Rahul uwa hai kya?</t>
  </si>
  <si>
    <t>कभी भारतीय सेना की प्रशंसा कर भी दिया करो</t>
  </si>
  <si>
    <t>Bilkul aapki bat sachichi hai Ravish ji❤❤❤❤</t>
  </si>
  <si>
    <r>
      <rPr>
        <sz val="11"/>
        <color rgb="FF000000"/>
        <rFont val="Calibri"/>
      </rPr>
      <t xml:space="preserve">Exit poll jaisi kisi bhi </t>
    </r>
    <r>
      <rPr>
        <sz val="11"/>
        <color rgb="FF000000"/>
        <rFont val="Linux Libertine G"/>
      </rPr>
      <t>प्रसारण पर रोक होनी चाहिए क्यू की या लोकतंत्र और वोटिंग का मजाक जैसा लगता है। और भी बहुत सी विसंगतियां उजागर होती है</t>
    </r>
  </si>
  <si>
    <t>250 se jada nhi jaye gi bjp</t>
  </si>
  <si>
    <t>Rubbish ka analysis 😭</t>
  </si>
  <si>
    <t>U r right ravish ji I am from Odisha BJP has not candidate in 21 seats but India today gives 20 seat to BJP</t>
  </si>
  <si>
    <r>
      <rPr>
        <sz val="11"/>
        <color rgb="FF000000"/>
        <rFont val="Calibri"/>
      </rPr>
      <t xml:space="preserve">Bangal bjp </t>
    </r>
    <r>
      <rPr>
        <sz val="11"/>
        <color rgb="FF000000"/>
        <rFont val="Linux Libertine G"/>
      </rPr>
      <t>২৭</t>
    </r>
    <r>
      <rPr>
        <sz val="11"/>
        <color rgb="FF000000"/>
        <rFont val="Calibri"/>
      </rPr>
      <t>+</t>
    </r>
  </si>
  <si>
    <t>4th june on Modi is gone.
👇</t>
  </si>
  <si>
    <t>Just think with your brain for a change instead of BJP hatred, Mr Kumar. What is the point of rigging the exit poll ? Is the real poll going to change due to exit poll results?</t>
  </si>
  <si>
    <t>Yeh nisspak chunaav nahi hai jangeha jangha e v m machin barey trake pakrey ja rahin hai ravish sir</t>
  </si>
  <si>
    <t>Rabish Kumar is the best ankor</t>
  </si>
  <si>
    <t>Public rail bana degi media walo ke jhuthe polls ki  agar exit polls badal gaye</t>
  </si>
  <si>
    <t>Ravish sir. Aapko therapy lena chahiye ek baar. I think that'll definitely help you. There is life outside politics as well. I find there is so much bitterness in you for your peers or in your words 'godi media'. You never forget to mention them in any if your videos. Also I noticed smile in your face, whenever you tend to talk about Rahul Gandhi. Kindly take therapy ! You need it. Happiness is the key for a better life.</t>
  </si>
  <si>
    <t>Good speech sir ❤️</t>
  </si>
  <si>
    <t>Kyun ullu bana re ho apne fans  ka</t>
  </si>
  <si>
    <t>Ravis kumar 😂😂😂😂😂😂😂</t>
  </si>
  <si>
    <r>
      <rPr>
        <sz val="11"/>
        <color rgb="FF000000"/>
        <rFont val="Linux Libertine G"/>
      </rPr>
      <t>रवीश जी आपका लास्ट स्टेटमेंट एकदम सही है</t>
    </r>
    <r>
      <rPr>
        <sz val="11"/>
        <color rgb="FF000000"/>
        <rFont val="Calibri"/>
      </rPr>
      <t xml:space="preserve">, </t>
    </r>
    <r>
      <rPr>
        <sz val="11"/>
        <color rgb="FF000000"/>
        <rFont val="Linux Libertine G"/>
      </rPr>
      <t>गोदी मीडिया ने लोकतंत्र की हत्या कर दी है</t>
    </r>
    <r>
      <rPr>
        <sz val="11"/>
        <color rgb="FF000000"/>
        <rFont val="Calibri"/>
      </rPr>
      <t xml:space="preserve">, </t>
    </r>
    <r>
      <rPr>
        <sz val="11"/>
        <color rgb="FF000000"/>
        <rFont val="Linux Libertine G"/>
      </rPr>
      <t>।</t>
    </r>
  </si>
  <si>
    <t>भारतीय जाली पार्टी
मतलब फर्जी पार्टी
 फर्जी एक्सिट पॉल</t>
  </si>
  <si>
    <t>EVM K RAHTE HUY BHAJPA SATTA NHE CHODEGE HUM DESWASEO KA KARTAWYA HAI K BHAJPA KO USE K BHASA ME SATTA SE UKHAD PHEKE</t>
  </si>
  <si>
    <t>Congress ki 260say 280tak sit aawa gi sir</t>
  </si>
  <si>
    <t>आशा है कि चुनाव एजेंट रिश्वत के शिकार नहीं होंगे</t>
  </si>
  <si>
    <t>1:59</t>
  </si>
  <si>
    <t>S</t>
  </si>
  <si>
    <t>Only INDIA sarkar zindabad congress sarkar zindabad ♥️♥️</t>
  </si>
  <si>
    <t>🇮🇳🇮🇳🇮🇳🇮🇳🇮🇳🇮🇳🇮🇳INDIA</t>
  </si>
  <si>
    <t>Tell your Indian alliance to prepare for 2029, Because they have no chance in 2024 .. Jai Hind 🙏</t>
  </si>
  <si>
    <t>India gathbandhan ✋✋🇮🇳🇮🇳</t>
  </si>
  <si>
    <t>Kvi kvi sochta hu ki duniya.e kitne chu*iye log hai... fir Ravish aur Dhruv k subscribers dkhta hu to pta chl jata h kitne saare hai..😂😂</t>
  </si>
  <si>
    <t>Modi kedi media</t>
  </si>
  <si>
    <r>
      <rPr>
        <sz val="11"/>
        <color rgb="FF000000"/>
        <rFont val="Linux Libertine G"/>
      </rPr>
      <t xml:space="preserve">मोदीजी योगीजी अमित शाह जी और ईमानदार भाजपाइयों की </t>
    </r>
    <r>
      <rPr>
        <sz val="11"/>
        <color rgb="FF000000"/>
        <rFont val="Calibri"/>
      </rPr>
      <t xml:space="preserve">team </t>
    </r>
    <r>
      <rPr>
        <sz val="11"/>
        <color rgb="FF000000"/>
        <rFont val="Linux Libertine G"/>
      </rPr>
      <t xml:space="preserve">को </t>
    </r>
    <r>
      <rPr>
        <sz val="11"/>
        <color rgb="FF000000"/>
        <rFont val="Calibri"/>
      </rPr>
      <t xml:space="preserve">409 </t>
    </r>
    <r>
      <rPr>
        <sz val="11"/>
        <color rgb="FF000000"/>
        <rFont val="Linux Libertine G"/>
      </rPr>
      <t>सीटों पर जीत मिलेगी।जय श्री कृष्ण राधे राधे जय सियाराम नमः शिवाय। नमामि देवी नर्मदे नारायण नारायण।</t>
    </r>
  </si>
  <si>
    <t>Dalli pura domlagake karo,</t>
  </si>
  <si>
    <t>Nice video sir thanks for you</t>
  </si>
  <si>
    <r>
      <rPr>
        <sz val="11"/>
        <color rgb="FF000000"/>
        <rFont val="Linux Libertine G"/>
      </rPr>
      <t>इसके विरुद्ध एफआईआर दर्ज कर में ब्राह्मण जानकारी देने प</t>
    </r>
    <r>
      <rPr>
        <sz val="11"/>
        <color rgb="FF000000"/>
        <rFont val="Calibri"/>
      </rPr>
      <t>r</t>
    </r>
  </si>
  <si>
    <r>
      <rPr>
        <sz val="11"/>
        <color rgb="FF000000"/>
        <rFont val="Linux Libertine G"/>
      </rPr>
      <t xml:space="preserve">अगर </t>
    </r>
    <r>
      <rPr>
        <sz val="11"/>
        <color rgb="FF000000"/>
        <rFont val="Calibri"/>
      </rPr>
      <t xml:space="preserve">BJP 500 </t>
    </r>
    <r>
      <rPr>
        <sz val="11"/>
        <color rgb="FF000000"/>
        <rFont val="Linux Libertine G"/>
      </rPr>
      <t xml:space="preserve">का नारा दी होती तो ये </t>
    </r>
    <r>
      <rPr>
        <sz val="11"/>
        <color rgb="FF000000"/>
        <rFont val="Calibri"/>
      </rPr>
      <t xml:space="preserve">exit poll </t>
    </r>
    <r>
      <rPr>
        <sz val="11"/>
        <color rgb="FF000000"/>
        <rFont val="Linux Libertine G"/>
      </rPr>
      <t xml:space="preserve">वाले अपने मालिक को खुश करने के लिए </t>
    </r>
    <r>
      <rPr>
        <sz val="11"/>
        <color rgb="FF000000"/>
        <rFont val="Calibri"/>
      </rPr>
      <t xml:space="preserve">500 </t>
    </r>
    <r>
      <rPr>
        <sz val="11"/>
        <color rgb="FF000000"/>
        <rFont val="Linux Libertine G"/>
      </rPr>
      <t>ही दिखाते</t>
    </r>
    <r>
      <rPr>
        <sz val="11"/>
        <color rgb="FF000000"/>
        <rFont val="Calibri"/>
      </rPr>
      <t>.</t>
    </r>
  </si>
  <si>
    <t>Burnol chahiye 😂</t>
  </si>
  <si>
    <t>भाजपा का हटाना तय है</t>
  </si>
  <si>
    <t>Ravish ji 
Background badliye aapka.</t>
  </si>
  <si>
    <t>Sir, there was a hope in one corner of my heart that INDIA Alliance will win but after watching exit polls, it's heart breaking.</t>
  </si>
  <si>
    <t>4 june ko iska koi vidio aayega aayega bhi to sirf  photo jispe likha hoga doob maroon ya dharm chenge kar loon</t>
  </si>
  <si>
    <t>😂😂😂 ravish jj bas 2,3 din or</t>
  </si>
  <si>
    <t>Nikal dogla youtuber</t>
  </si>
  <si>
    <t>रवी जी आपको सैल्युट 👍🙏</t>
  </si>
  <si>
    <r>
      <rPr>
        <sz val="11"/>
        <color rgb="FF000000"/>
        <rFont val="Calibri"/>
      </rPr>
      <t xml:space="preserve">Namo </t>
    </r>
    <r>
      <rPr>
        <sz val="11"/>
        <color rgb="FF000000"/>
        <rFont val="Linux Libertine G"/>
      </rPr>
      <t xml:space="preserve">अबकी बार </t>
    </r>
    <r>
      <rPr>
        <sz val="11"/>
        <color rgb="FF000000"/>
        <rFont val="Calibri"/>
      </rPr>
      <t xml:space="preserve">400 </t>
    </r>
    <r>
      <rPr>
        <sz val="11"/>
        <color rgb="FF000000"/>
        <rFont val="Linux Libertine G"/>
      </rPr>
      <t>पार 😃😃😃😃</t>
    </r>
  </si>
  <si>
    <t>Mere family me 7 log hai sab votter hai 5 logo ka list se name cut diya gya hai 2 log hi vote de pae hai</t>
  </si>
  <si>
    <t>Iski jach honi chaiye</t>
  </si>
  <si>
    <t>Kiyu dukhi ho raha hai bhi tumhe bhi pata hai  modi Aa gai gathbandhn haar gaya phir bhi Chatukarita karni pad rahi hai 😂😂😂😂😂😂😂😂😂😂😂😂😂😂</t>
  </si>
  <si>
    <t>Hm agniveer n vote nahi kiya NDA ko 
🤔</t>
  </si>
  <si>
    <r>
      <rPr>
        <sz val="11"/>
        <color rgb="FF000000"/>
        <rFont val="Linux Libertine G"/>
      </rPr>
      <t xml:space="preserve">अभी </t>
    </r>
    <r>
      <rPr>
        <sz val="11"/>
        <color rgb="FF000000"/>
        <rFont val="Calibri"/>
      </rPr>
      <t xml:space="preserve">EVM </t>
    </r>
    <r>
      <rPr>
        <sz val="11"/>
        <color rgb="FF000000"/>
        <rFont val="Linux Libertine G"/>
      </rPr>
      <t>प्रेगनेन्ट है</t>
    </r>
    <r>
      <rPr>
        <sz val="11"/>
        <color rgb="FF000000"/>
        <rFont val="Calibri"/>
      </rPr>
      <t xml:space="preserve">! </t>
    </r>
    <r>
      <rPr>
        <sz val="11"/>
        <color rgb="FF000000"/>
        <rFont val="Linux Libertine G"/>
      </rPr>
      <t>अगर नॉर्मल डिलिवरी हुई तो काँग्रेस और अगर ऑपरेशन हुआ तो</t>
    </r>
    <r>
      <rPr>
        <sz val="11"/>
        <color rgb="FF000000"/>
        <rFont val="Calibri"/>
      </rPr>
      <t>! BJP</t>
    </r>
  </si>
  <si>
    <t>Sary hai  ,, ❤ , BJP hatao desh bachao sambidhn bachao loktantra bachao</t>
  </si>
  <si>
    <t>Exit pol pr bain Hona Chahiye</t>
  </si>
  <si>
    <t>Rahul Gandhi pm💯</t>
  </si>
  <si>
    <t>Congres Only. 44</t>
  </si>
  <si>
    <t>mat ganna me dhandhli karane ke liye farji exite poll banaya ja raha taki koe Sanka na kare es chunav Aayog se le kar midiya tak biki hue hai</t>
  </si>
  <si>
    <t>SUBHAN ALLAH</t>
  </si>
  <si>
    <t>Desh hit me only BJP 🚩🚩🚩🚩🚩</t>
  </si>
  <si>
    <t>Parfect and nice guideline of  exit poll. Thanks, Mr Ravish Kumar</t>
  </si>
  <si>
    <t>Godi media Exit poll</t>
  </si>
  <si>
    <r>
      <rPr>
        <sz val="11"/>
        <color rgb="FF000000"/>
        <rFont val="Linux Libertine G"/>
      </rPr>
      <t xml:space="preserve">इस बार </t>
    </r>
    <r>
      <rPr>
        <sz val="11"/>
        <color rgb="FF000000"/>
        <rFont val="Calibri"/>
      </rPr>
      <t xml:space="preserve">2004 repeat </t>
    </r>
    <r>
      <rPr>
        <sz val="11"/>
        <color rgb="FF000000"/>
        <rFont val="Linux Libertine G"/>
      </rPr>
      <t>होगा ❤❤🇮🇳</t>
    </r>
  </si>
  <si>
    <t>رویس کمار جی جب میں آپکو سنتا ہوں تو تھورا دل کو سکون ملتا ہے نہیں تو میں گودی مڈییا کو سنتا ہوں تو گھبرا جاتا ہوں</t>
  </si>
  <si>
    <t>Ab tu to royga na</t>
  </si>
  <si>
    <t>Yeh insaan sachai se koso door hai</t>
  </si>
  <si>
    <t>Evm par kab kab biology</t>
  </si>
  <si>
    <t>🍃🦋 141K LiKES 1.9K Comments in 4 hours this is the POWER of🍃🦋🦋 Ravish Kumar.🙂👍👍</t>
  </si>
  <si>
    <t>कांग्रेस पार्टी से मेरा निवेदन है मोदी गुजरात जाने से पहले उनको एक केमरा जरूर गिफ्ट करें जनता से ज्यादा केमरे की दिवानगी है 👍</t>
  </si>
  <si>
    <t>Sabke sab Modi Midia ka hain bika hua Midia hain</t>
  </si>
  <si>
    <t>Abki Baar Congress Sarkar 360+Sets Jitegi india 🇮🇳 Next Pm Rahul Gandhi G India 🇮🇳</t>
  </si>
  <si>
    <t>Next PM Rahul Gandhi ji only 100% INDIA alliance will win 🥳🎊🤝🏻</t>
  </si>
  <si>
    <r>
      <rPr>
        <sz val="11"/>
        <color rgb="FF000000"/>
        <rFont val="Linux Libertine G"/>
      </rPr>
      <t xml:space="preserve">इस चैनल को देखने वालो मे किसीके पास भी ऐसे किसीने सवाल करके सर्वे किया क्या </t>
    </r>
    <r>
      <rPr>
        <sz val="11"/>
        <color rgb="FF000000"/>
        <rFont val="Calibri"/>
      </rPr>
      <t xml:space="preserve">exitpoll </t>
    </r>
    <r>
      <rPr>
        <sz val="11"/>
        <color rgb="FF000000"/>
        <rFont val="Linux Libertine G"/>
      </rPr>
      <t>के लिए😮😮😮😮😮</t>
    </r>
  </si>
  <si>
    <t>Ravish aur unke gadhe followers.. Burnol chahiye to bta dena🤡😂</t>
  </si>
  <si>
    <t>Sabash,sahi bat hai 🥂</t>
  </si>
  <si>
    <t>एग्जिट पोल नहीं फिक्सिट पोल है</t>
  </si>
  <si>
    <t>Bjp itna gir jayegi Shame Shame</t>
  </si>
  <si>
    <t>Agar exit par natija nikalna h to voting kyon Kiya Gaya sarve kar krakar elan kar Dena chahiye ki bjp Jeet gayi</t>
  </si>
  <si>
    <t>Tumk0 jitna Gali De utna Kum hai</t>
  </si>
  <si>
    <t>कांग्रेस</t>
  </si>
  <si>
    <t>Counting ke samay alert ⚠️</t>
  </si>
  <si>
    <t>Where is German shepherd....call him to make videos</t>
  </si>
  <si>
    <t>Bjp controls  election commission</t>
  </si>
  <si>
    <t>I am from West bengal.  Modi can be bad but mamta is the worst. And you have showered praise on mamta shame on you.  You biased and shameless reporter. Come to west Bengal then you will understand our situation.  I  also voted for mamta in 2011.</t>
  </si>
  <si>
    <r>
      <rPr>
        <sz val="11"/>
        <color rgb="FF000000"/>
        <rFont val="Calibri"/>
      </rPr>
      <t xml:space="preserve">Evm </t>
    </r>
    <r>
      <rPr>
        <sz val="11"/>
        <color rgb="FF000000"/>
        <rFont val="Linux Libertine G"/>
      </rPr>
      <t>कांग्रेस लाई बीजेपी मलाई खा रही है कांग्रेस बीजेपी दोनों मिली है 😂😂😂😂😂</t>
    </r>
  </si>
  <si>
    <r>
      <rPr>
        <sz val="11"/>
        <color rgb="FF000000"/>
        <rFont val="Calibri"/>
      </rPr>
      <t xml:space="preserve">EVM </t>
    </r>
    <r>
      <rPr>
        <sz val="11"/>
        <color rgb="FF000000"/>
        <rFont val="Linux Libertine G"/>
      </rPr>
      <t>নিয়ে সুপ্রিমকোর্ট বার বার  যে  অর্ডার দিচ্ছে</t>
    </r>
    <r>
      <rPr>
        <sz val="11"/>
        <color rgb="FF000000"/>
        <rFont val="Calibri"/>
      </rPr>
      <t xml:space="preserve">, </t>
    </r>
    <r>
      <rPr>
        <sz val="11"/>
        <color rgb="FF000000"/>
        <rFont val="Linux Libertine G"/>
      </rPr>
      <t>যেনে বুঝে ও ভুল ভিডিও করার চেষ্টা করবেন না।</t>
    </r>
  </si>
  <si>
    <t>rahul gandhi jeete ya na jeete bu we love him he an empathetic .he is an educated person .</t>
  </si>
  <si>
    <t>Tention mt lo</t>
  </si>
  <si>
    <t>Sarkar to badlni chahiye par sawal nhi rukane chahiye ,in sab sarkaro ne mul kar khub luta hai janta ko</t>
  </si>
  <si>
    <t>Be ready with Burnol !😂</t>
  </si>
  <si>
    <t>Bhai kitna dar hai aapko baap re</t>
  </si>
  <si>
    <r>
      <rPr>
        <sz val="11"/>
        <color rgb="FF000000"/>
        <rFont val="Linux Libertine G"/>
      </rPr>
      <t xml:space="preserve">हम सारे इंडियन इंडिया के साथ है बीजेपी के साथ </t>
    </r>
    <r>
      <rPr>
        <sz val="11"/>
        <color rgb="FF000000"/>
        <rFont val="Calibri"/>
      </rPr>
      <t>nhi</t>
    </r>
  </si>
  <si>
    <r>
      <rPr>
        <sz val="11"/>
        <color rgb="FF000000"/>
        <rFont val="Linux Libertine G"/>
      </rPr>
      <t>आरएसएस प्रमुख मोहन भागवत ने भी माना की इस बार सरकार बीजेपी की नही बनेगी</t>
    </r>
    <r>
      <rPr>
        <sz val="11"/>
        <color rgb="FF000000"/>
        <rFont val="Calibri"/>
      </rPr>
      <t xml:space="preserve">, </t>
    </r>
    <r>
      <rPr>
        <sz val="11"/>
        <color rgb="FF000000"/>
        <rFont val="Linux Libertine G"/>
      </rPr>
      <t>अब यकीनन ये ईवीएम घोटाले का ही खेल है</t>
    </r>
  </si>
  <si>
    <t>Sabke number ek jese Hain kyun k bhai sach ek jesa hota hai.</t>
  </si>
  <si>
    <t>Modi illuminati ke raste par hain aur unka kam kar rehe hain😢😢😢</t>
  </si>
  <si>
    <t>2029 Bjp 450, NDA 480.</t>
  </si>
  <si>
    <t>Emergency bhool gaye</t>
  </si>
  <si>
    <t>सत्य बोलो रहे है</t>
  </si>
  <si>
    <t>Kis kis ko lagta hai modi media poll galat hai??</t>
  </si>
  <si>
    <r>
      <rPr>
        <sz val="11"/>
        <color rgb="FF000000"/>
        <rFont val="Linux Libertine G"/>
      </rPr>
      <t>कौन</t>
    </r>
    <r>
      <rPr>
        <sz val="11"/>
        <color rgb="FF000000"/>
        <rFont val="Calibri"/>
      </rPr>
      <t>-</t>
    </r>
    <r>
      <rPr>
        <sz val="11"/>
        <color rgb="FF000000"/>
        <rFont val="Linux Libertine G"/>
      </rPr>
      <t>कौन कुत्ते मोदी को गाली देना चाहते हैं😂😂😂😂😂😂</t>
    </r>
  </si>
  <si>
    <t>Please call your student German shepherd.....</t>
  </si>
  <si>
    <t>Are year tumahar wife to dhanda baj hai oto tmc ke dalal ho</t>
  </si>
  <si>
    <t>#aapkapilla 😂</t>
  </si>
  <si>
    <t>Tum m h😂</t>
  </si>
  <si>
    <t>It is confirmed that Modi ji coming again....that it...</t>
  </si>
  <si>
    <t>रवीश तेरी गांड़ क्यू जल रही है 😂😂😂</t>
  </si>
  <si>
    <t>Tum apna batao</t>
  </si>
  <si>
    <t>बोल दे मोदी हैक कर लिए है</t>
  </si>
  <si>
    <t>Good video</t>
  </si>
  <si>
    <t>Rok lo</t>
  </si>
  <si>
    <t>Aaj tak chanel Bihar mein 40 mei 40 seet jeetne ka dawa kar rhi Hain jisme Kishanganj bhi include hain jo kabhi bhi posible nahin hai</t>
  </si>
  <si>
    <t>Mare kahe ja rahe ho 2 din ruko sab saaf ho jayega</t>
  </si>
  <si>
    <t>Rawis.sar.namaskar.chu.aa.yog.×dogli.midiya.+Bjp.240se260aur.india.260se.285.ginti.me.bipch.ko.hosoyar.rahna.parega.agar.kuch.galat.hota.hai.birodh.kare.jan.jaye.ya.rahe</t>
  </si>
  <si>
    <t>India 324 only</t>
  </si>
  <si>
    <t>Rahul ka sabse bada agent to ravish Kumar hi hai agar bjp jiti to ravish Kumar se ....ki malish karwaenge....😂😂😂😂</t>
  </si>
  <si>
    <t>Sir agar hamari baat mano to ek tareeke se ho sakta agar but gupt news denge apko agar vo set ho gaya to ham sabki balle balle good night sir</t>
  </si>
  <si>
    <t>Meri sab se ek hi request hai 
Agar modi katad hindu hai to india me beef cutting ban kre 
Nhi krta to tum khud samajdar hoo 
🐮 Hamarai mata hai 
Kerala me beef cutting normal hai</t>
  </si>
  <si>
    <t>Sab ke sab bike huye hai.</t>
  </si>
  <si>
    <t>Jali😂</t>
  </si>
  <si>
    <t>Abhi anshu bachha ke rakho chamcho 4 June ko kaam aayega 😂😂</t>
  </si>
  <si>
    <t>Godimidiya</t>
  </si>
  <si>
    <t>Pappu tum 4 year Aram karo phir se bharat jodo karna padega 😂</t>
  </si>
  <si>
    <t>Hahaha this mc is so funny, will be here on 4th evening to comment again 😂😂😂</t>
  </si>
  <si>
    <t>Chor chor ke kam kya Chori hi Karega aap log Apna jawab banae rakhen yah Mera Sahara hai 19:39</t>
  </si>
  <si>
    <r>
      <rPr>
        <sz val="11"/>
        <color rgb="FF000000"/>
        <rFont val="Calibri"/>
      </rPr>
      <t xml:space="preserve">UNHRC </t>
    </r>
    <r>
      <rPr>
        <sz val="11"/>
        <color rgb="FF000000"/>
        <rFont val="Linux Libertine G"/>
      </rPr>
      <t>पर भी सोचें।</t>
    </r>
  </si>
  <si>
    <t>हमको तो लगता हैं की बीजेपी वाला इवीएम भी बदला होगा</t>
  </si>
  <si>
    <t>Eci bikau hai lokchandra ka kya hoga pata nahi.</t>
  </si>
  <si>
    <r>
      <rPr>
        <sz val="11"/>
        <color rgb="FF000000"/>
        <rFont val="Linux Libertine G"/>
      </rPr>
      <t xml:space="preserve">हम जनता को ओ </t>
    </r>
    <r>
      <rPr>
        <sz val="11"/>
        <color rgb="FF000000"/>
        <rFont val="Calibri"/>
      </rPr>
      <t xml:space="preserve">nhi </t>
    </r>
    <r>
      <rPr>
        <sz val="11"/>
        <color rgb="FF000000"/>
        <rFont val="Linux Libertine G"/>
      </rPr>
      <t>चाहिए</t>
    </r>
  </si>
  <si>
    <r>
      <rPr>
        <sz val="11"/>
        <color rgb="FF000000"/>
        <rFont val="Linux Libertine G"/>
      </rPr>
      <t xml:space="preserve">सरकार किसकी बन रही हैं </t>
    </r>
    <r>
      <rPr>
        <sz val="11"/>
        <color rgb="FF000000"/>
        <rFont val="Calibri"/>
      </rPr>
      <t xml:space="preserve">?
(1) </t>
    </r>
    <r>
      <rPr>
        <sz val="11"/>
        <color rgb="FF000000"/>
        <rFont val="Linux Libertine G"/>
      </rPr>
      <t xml:space="preserve">भाजपा
</t>
    </r>
    <r>
      <rPr>
        <sz val="11"/>
        <color rgb="FF000000"/>
        <rFont val="Calibri"/>
      </rPr>
      <t>(2)</t>
    </r>
    <r>
      <rPr>
        <sz val="11"/>
        <color rgb="FF000000"/>
        <rFont val="Linux Libertine G"/>
      </rPr>
      <t>कांग्रेस</t>
    </r>
  </si>
  <si>
    <t>Bye bye Bjp</t>
  </si>
  <si>
    <r>
      <rPr>
        <sz val="11"/>
        <color rgb="FF000000"/>
        <rFont val="Calibri"/>
      </rPr>
      <t xml:space="preserve">Indi </t>
    </r>
    <r>
      <rPr>
        <sz val="11"/>
        <color rgb="FF000000"/>
        <rFont val="Linux Libertine G"/>
      </rPr>
      <t xml:space="preserve">১২৫ </t>
    </r>
    <r>
      <rPr>
        <sz val="11"/>
        <color rgb="FF000000"/>
        <rFont val="Calibri"/>
      </rPr>
      <t>simat jyga 😂🤣</t>
    </r>
  </si>
  <si>
    <r>
      <rPr>
        <sz val="11"/>
        <color rgb="FF000000"/>
        <rFont val="Linux Libertine G"/>
      </rPr>
      <t xml:space="preserve">हम ने मना कर दिया था वोटिंग के दिन फोन आया था जबकि वोट </t>
    </r>
    <r>
      <rPr>
        <sz val="11"/>
        <color rgb="FF000000"/>
        <rFont val="Calibri"/>
      </rPr>
      <t xml:space="preserve">india </t>
    </r>
    <r>
      <rPr>
        <sz val="11"/>
        <color rgb="FF000000"/>
        <rFont val="Linux Libertine G"/>
      </rPr>
      <t>को दिया</t>
    </r>
  </si>
  <si>
    <t>Jitna din tera jaisa dalla Congress keleye talba chatigi iss tara 
Utna din Congress kabhi achacha nahi karegi.
Tera k log jan chuka tu kis k god mai baytha dalla</t>
  </si>
  <si>
    <t>तेरा बाप मोदी ही अयेगा लिख ले हरामी</t>
  </si>
  <si>
    <t>Aur godi media hain  tum bhi tau kisi party ki godi modia ke chele hi ho😂😂😂</t>
  </si>
  <si>
    <r>
      <rPr>
        <sz val="11"/>
        <color rgb="FF000000"/>
        <rFont val="Linux Libertine G"/>
      </rPr>
      <t>मतह</t>
    </r>
    <r>
      <rPr>
        <sz val="11"/>
        <color rgb="FF000000"/>
        <rFont val="Calibri"/>
      </rPr>
      <t>icc</t>
    </r>
  </si>
  <si>
    <t>यह चुनाव निष्पक्ष यद्दी होते है तो चुनाव आयोग पर भरोसा बने रहेगा</t>
  </si>
  <si>
    <t>Rahul gandi ❤❤❤❤</t>
  </si>
  <si>
    <t>modi midiya 600bhi seat de dega</t>
  </si>
  <si>
    <t>India ❤❤❤❤</t>
  </si>
  <si>
    <t>Ha ye exit Pappu hai 😂modi again 2024</t>
  </si>
  <si>
    <t>Tum gana suno</t>
  </si>
  <si>
    <t>Are ravish sir aap to congress ki jubani bolne lage h bjp ko oppose krte krte</t>
  </si>
  <si>
    <t>आपके फेवर में अगर आता तो सही होता</t>
  </si>
  <si>
    <t>Jio Chacha
Aayega to Modi hi 😂😂😂😂</t>
  </si>
  <si>
    <t>🖐️🖐️🖐️💪🏽</t>
  </si>
  <si>
    <t>ऐसा होगा तो मोदी का सेटिंग है सब</t>
  </si>
  <si>
    <t>Pehli bar ho rahi kya exit poll election ke bad, baki dimag ka kch Kar nahi skte Ravish ji, jo aap zombi bna rahe ho log ko, Nateeja sabko pta hai ground pe jao, 90 percent urban people, corporate person giving vote to BJP, which you people never count those are silent voters</t>
  </si>
  <si>
    <t>Samajh nahi aa rha  ..jab modi lahar tha fir v itni seat nahi aaya ..ab tang aa gye log to 400 paar kara diya godi media</t>
  </si>
  <si>
    <t>Ravish ji kite rizalt vale din sache midia di awaz hi  na band kr den is lai apna pahilan hi intzam kr ke rakhio jai bheem jai bharat</t>
  </si>
  <si>
    <t>Congress wala Dhyan rakho Dhokha karenge 20 lakh EVM gayab hai</t>
  </si>
  <si>
    <t>Kis mitti ke bane ho bhai. Dusra tu gale fad fad ke rone laga.</t>
  </si>
  <si>
    <t>Sir  sab Media hai or Chatukar media Aapny Aaka kay gulam hai</t>
  </si>
  <si>
    <t>Kuch vi ho tera Dil Nahi varega  bada German shepherd</t>
  </si>
  <si>
    <t>Bjp 400 paar 100%</t>
  </si>
  <si>
    <t>59 nhi, 593 million views h sir 295 song pey😂</t>
  </si>
  <si>
    <t>Tumhare muh mae bawaseer hai apna illat kara lo</t>
  </si>
  <si>
    <t>Sir Punjab me bjp 0 hai or aage bhi rhegi</t>
  </si>
  <si>
    <t>BJP is winning... Lol</t>
  </si>
  <si>
    <t>Bhagwan ji Rahul Gandhi ji hi pm banege</t>
  </si>
  <si>
    <t>बिल्कुल ये मोदी के दलालों का पोल है</t>
  </si>
  <si>
    <r>
      <rPr>
        <sz val="11"/>
        <color rgb="FF000000"/>
        <rFont val="Linux Libertine G"/>
      </rPr>
      <t>हम सरकारी कर्मचारी का वोट नहीं डालने दिया गया है जबकि वोट गिनने की बात की जा रही है चुनाव आयोग को संज्ञान लेना चाहिए घास करके पुलिस कर्मचारी का बैलेट पेपर नही आया है पुलिस कर्मचारी का वोट कहा है</t>
    </r>
    <r>
      <rPr>
        <sz val="11"/>
        <color rgb="FF000000"/>
        <rFont val="Calibri"/>
      </rPr>
      <t>,,?</t>
    </r>
  </si>
  <si>
    <t>हम जनता तो इंडिया गठबंधन को मतदान किया फिर ऐसा कैसे हो सकता है</t>
  </si>
  <si>
    <t>323🚴🚴🚴🚴🚴🚴🚴🚴🚴🚴🚴🚴🚴🚴🚴🚴🚴🚴🚴🚴🚴🚴🚴🚴🖐️🖐️🖐️🖐️🖐️🖐️🖐️🖐️🎠🎠🎠🎠🎠🎠🎠🚴🚴🚴🚴🚴🚴🚴🚴🚴🚴🚴🚴🚴🚴🚴🚴🚴🖐️🖐️🖐️🖐️👑👑👑🇮🇳🇮🇳👍</t>
  </si>
  <si>
    <t>Iska matlab Agar pure exit Pol sahi utarta hai Tohar booth Parbhani camere Lagaye Gaye Honge Jo ke pahle counting kar rahe hain Jay Hind Jay Maharashtra</t>
  </si>
  <si>
    <t>Chotu</t>
  </si>
  <si>
    <t>Next PM RAHUL GANDHI JI 🙏🙏🙏❤️🇮🇳🇮🇳🇮🇳🇮🇳</t>
  </si>
  <si>
    <t>Bhai jitega nda hi kyu ki media unke sath h</t>
  </si>
  <si>
    <t>modi midiya bikau patrakar</t>
  </si>
  <si>
    <t>Jai shree Ram 🚩🙏</t>
  </si>
  <si>
    <t>Kejriuddin kon exit poll ka bat kor ra he ??? Itna bara scammer</t>
  </si>
  <si>
    <r>
      <rPr>
        <sz val="11"/>
        <color rgb="FF000000"/>
        <rFont val="Linux Libertine G"/>
      </rPr>
      <t>हार का भी एक रोना होता है</t>
    </r>
    <r>
      <rPr>
        <sz val="11"/>
        <color rgb="FF000000"/>
        <rFont val="Calibri"/>
      </rPr>
      <t xml:space="preserve">, </t>
    </r>
    <r>
      <rPr>
        <sz val="11"/>
        <color rgb="FF000000"/>
        <rFont val="Linux Libertine G"/>
      </rPr>
      <t>राहुल गांधी ने खुद कांग्रेस को वोट नहीं दिया जनता क्या देगी।</t>
    </r>
  </si>
  <si>
    <t>Vote chori karne ka plan hai bjp ka kyuki itna virod hai fir bhi 400 ke pas kese ayegi seat</t>
  </si>
  <si>
    <t>Rabish kumar😂😂😂😂</t>
  </si>
  <si>
    <t>🚲🚲🚲🚲🚲👋👋👋👋👋</t>
  </si>
  <si>
    <t>बीजेपी जीत गई करते रहो भो भो 😅😅😅</t>
  </si>
  <si>
    <t>4 June ko sham ko bhi 1 show jaroor Karna... Aur 1 Naya Rona lekar aana... Ravish Khan... 😂</t>
  </si>
  <si>
    <t>Agar BJP jiti to Samjho ki vah EVM ka kamal hai</t>
  </si>
  <si>
    <t>Be alert citizens to such conspiracy .</t>
  </si>
  <si>
    <t>You are doing journalism in frustration.... don't worry .you will remain frustrated 😂😂😂
4 June ko chillana ke evm me gadbd h.
#chamchaPatrakaar</t>
  </si>
  <si>
    <t>Godi media sharm kro</t>
  </si>
  <si>
    <t>EVM ka rona dhona shuru 😂😂😂har baar ki trah</t>
  </si>
  <si>
    <t>Exit poll galat Haye .keyoki hamara area me koee bhi survey nahi aaya.</t>
  </si>
  <si>
    <t>Agar, India gath, bandhan ko,koi,Hara,sakta,hai,to,vo,be, Imani se,hi,Hara,sakta,hai, imandari se NDA gath, bandhan chunav haar,choka, hai</t>
  </si>
  <si>
    <t>Bjp virodhi</t>
  </si>
  <si>
    <r>
      <rPr>
        <sz val="11"/>
        <color rgb="FF000000"/>
        <rFont val="Linux Libertine G"/>
      </rPr>
      <t>एलेट्रॉल बांड</t>
    </r>
    <r>
      <rPr>
        <sz val="11"/>
        <color rgb="FF000000"/>
        <rFont val="Calibri"/>
      </rPr>
      <t xml:space="preserve">, </t>
    </r>
    <r>
      <rPr>
        <sz val="11"/>
        <color rgb="FF000000"/>
        <rFont val="Linux Libertine G"/>
      </rPr>
      <t xml:space="preserve">एक्जिटपोल की कंपनियों की फंडिंग करेगा तो निश्चित ही एक्जिट पोल बीजेपी को </t>
    </r>
    <r>
      <rPr>
        <sz val="11"/>
        <color rgb="FF000000"/>
        <rFont val="Calibri"/>
      </rPr>
      <t xml:space="preserve">400 </t>
    </r>
    <r>
      <rPr>
        <sz val="11"/>
        <color rgb="FF000000"/>
        <rFont val="Linux Libertine G"/>
      </rPr>
      <t>पार कराएगा।</t>
    </r>
  </si>
  <si>
    <t>Agar Congress hari to iss Congress jada aam bharatiya har hogi kyu mujhe ek aisi baat ya karan nathi dekhta BJP fir se government bane..</t>
  </si>
  <si>
    <r>
      <rPr>
        <sz val="11"/>
        <color rgb="FF000000"/>
        <rFont val="Linux Libertine G"/>
      </rPr>
      <t xml:space="preserve">भाई आएगा तो मोदी हि यार क्युकी भारत मे अंधभख्तों की कमी नहीं है क्या जारे झेलेंगे </t>
    </r>
    <r>
      <rPr>
        <sz val="11"/>
        <color rgb="FF000000"/>
        <rFont val="Calibri"/>
      </rPr>
      <t xml:space="preserve">5 </t>
    </r>
    <r>
      <rPr>
        <sz val="11"/>
        <color rgb="FF000000"/>
        <rFont val="Linux Libertine G"/>
      </rPr>
      <t>साल ओर 😞</t>
    </r>
  </si>
  <si>
    <t>Credit goes to you too. No matter what is the result, we know you are going to fight. Kudos to you, Kudos to "the journalist" in You. Thanks for your service to the nation.</t>
  </si>
  <si>
    <t>HAVE PATIENCE</t>
  </si>
  <si>
    <t>muh lauki ban gya hai. chamcha media.</t>
  </si>
  <si>
    <t>Chamcha h tu to 😂</t>
  </si>
  <si>
    <t>Fantasy poll 😂😂😂</t>
  </si>
  <si>
    <t>25 me se 33 mil gaye. 10 saal me yehi dikhaya hai godi media ne</t>
  </si>
  <si>
    <t>Kejriwal ne bola thaa IB ki report aayi thi gujarat mein AAp 150 seat jitegi😅😅😅😅</t>
  </si>
  <si>
    <r>
      <rPr>
        <sz val="11"/>
        <color rgb="FF000000"/>
        <rFont val="Calibri"/>
      </rPr>
      <t xml:space="preserve">Exit Poll </t>
    </r>
    <r>
      <rPr>
        <sz val="11"/>
        <color rgb="FF000000"/>
        <rFont val="Linux Libertine G"/>
      </rPr>
      <t>अगर सही होगा तो ये बहुत बड़ा फ्रॉड है। हम लोग सड़क पर उतरेंगे। एक्जिट पोल बैन हो।ये मनोवैज्ञानिक दबाव बनाती है।मतगणना जब होगी ही तो एक्जिट पोल क्यों</t>
    </r>
    <r>
      <rPr>
        <sz val="11"/>
        <color rgb="FF000000"/>
        <rFont val="Calibri"/>
      </rPr>
      <t>?</t>
    </r>
  </si>
  <si>
    <t>A SAB DHANDALI GUNDAI HAI
AISA NAHI.KARNA AUR BOLTE
BHARAT MAHAN HAI BAIMANO KI KAMI NAHI HAI</t>
  </si>
  <si>
    <t>Bjp 400 par</t>
  </si>
  <si>
    <t>गुंडों का राज है मोदी शाह को कौन नहीं जानता दोनों किर्मनल है</t>
  </si>
  <si>
    <r>
      <rPr>
        <sz val="11"/>
        <color rgb="FF000000"/>
        <rFont val="Calibri"/>
      </rPr>
      <t xml:space="preserve">DB live (Desh Bandhu) </t>
    </r>
    <r>
      <rPr>
        <sz val="11"/>
        <color rgb="FF000000"/>
        <rFont val="Linux Libertine G"/>
      </rPr>
      <t xml:space="preserve">के </t>
    </r>
    <r>
      <rPr>
        <sz val="11"/>
        <color rgb="FF000000"/>
        <rFont val="Calibri"/>
      </rPr>
      <t xml:space="preserve">exit poll </t>
    </r>
    <r>
      <rPr>
        <sz val="11"/>
        <color rgb="FF000000"/>
        <rFont val="Linux Libertine G"/>
      </rPr>
      <t>के बारे में क्या विचार है</t>
    </r>
    <r>
      <rPr>
        <sz val="11"/>
        <color rgb="FF000000"/>
        <rFont val="Calibri"/>
      </rPr>
      <t>?</t>
    </r>
  </si>
  <si>
    <t>Farzi to tu hi  nwtaki sala..</t>
  </si>
  <si>
    <t>😂😂😂 cry more</t>
  </si>
  <si>
    <t>Ha ha ha ha.....berozgan gang</t>
  </si>
  <si>
    <t>Choro ka sardar kejriwal thoko taali 👏👏👏</t>
  </si>
  <si>
    <t>Abki bar Gandhi sarkar. Sahamat ho to like thoko</t>
  </si>
  <si>
    <t>आपकी पत्रकारिता सत्य है कि</t>
  </si>
  <si>
    <t>Sir ravish Kumar are you great</t>
  </si>
  <si>
    <t>मोदी जी को देश से हटाओ फटाफट लाइक करो टकाटक</t>
  </si>
  <si>
    <t>Ye sab jhoot yuhi fehlaya ja raha hai Taki gad badi aasane tarike se kar le</t>
  </si>
  <si>
    <t>Media exit polls is as per expected Election fraud while if the election is free and fair INDIA will get 400 seats.</t>
  </si>
  <si>
    <t>एग्जिट पोल के आंकड़े एक मनोवैज्ञानिक दबाव बनाने की प्रक्रिया है इसके आड़ में ईवीएम मशीन को हैक किया जा सकता है इंडिया गठबंधन भारी बहुमत से जीत रहा है</t>
  </si>
  <si>
    <t>IT IS REALITY THAT EVM'S ARE BEING MANAGED TO MAKE BJP WIN AND ELECTION COMMISSION INCREASED THE NOS. OPEN CHEATING. EVEN JUDICIARY IS BECOME A PET OF BJP AND HELPING THEM.</t>
  </si>
  <si>
    <t>EVM ME  CHANGE HO SAKTA HAI.</t>
  </si>
  <si>
    <t>Daraa hua raja matdaan harega is liyey godi media egegiting pole 380 seat dika rahi hai v g ravish sir</t>
  </si>
  <si>
    <t>Ravish Sir,Why don't you try for PM post? You have got all the abilities.</t>
  </si>
  <si>
    <t>These kind of fake journalist should be put behind jail,they are danger to India</t>
  </si>
  <si>
    <t>इनकी तो रिजल्ट से पहले ही फट गई😂</t>
  </si>
  <si>
    <r>
      <rPr>
        <sz val="11"/>
        <color rgb="FF000000"/>
        <rFont val="Calibri"/>
      </rPr>
      <t>10/</t>
    </r>
    <r>
      <rPr>
        <sz val="11"/>
        <color rgb="FF000000"/>
        <rFont val="Linux Libertine G"/>
      </rPr>
      <t xml:space="preserve">सीटों पर </t>
    </r>
    <r>
      <rPr>
        <sz val="11"/>
        <color rgb="FF000000"/>
        <rFont val="Calibri"/>
      </rPr>
      <t xml:space="preserve">16/19, </t>
    </r>
    <r>
      <rPr>
        <sz val="11"/>
        <color rgb="FF000000"/>
        <rFont val="Linux Libertine G"/>
      </rPr>
      <t>दी जा रही है</t>
    </r>
  </si>
  <si>
    <t>150 call kiye is information ka source kya hai??
Jayram Ramesh ke answer ka wait hai.
Us pe bhi video banana.</t>
  </si>
  <si>
    <t>आप सच्चे हिंदुस्तानी पत्रकार हैं रवीश कुमार जी आप सच्ची खबर दिखाते हैं इसलिए आपको सलूट करता हूं रवीश कुमार जी जय हिन्द जय भारत वंदेमातरम सत्यमेव जयते</t>
  </si>
  <si>
    <t>Sir ek sawaal hai mera. 
Bjp exit poll me itna kyun invest karegi? Paisa to main result me koi lagata hai. 
Ab ap apne ladke ke final exam exam me pass karne ke liye rishwat dete ya uske half yearly exam pass karne ke liye paise dete</t>
  </si>
  <si>
    <t>sach me dogle ho ravish.... unfollow kar raha hoon</t>
  </si>
  <si>
    <t>Ale le le.. INDI alliance is delusional 
Be ready to hear same EVM hack Rona in 3days 😂</t>
  </si>
  <si>
    <t>Evm Jeet gayi Congress ka  kuch ni hosakta...</t>
  </si>
  <si>
    <t>Counting live show hona chaiyeh, we can’t trust election commission, koi barosa nahi hai bada game karne ka plan hai with fake exit poll.</t>
  </si>
  <si>
    <t>I would love to see your reaction after counting the 4th of june 😉
Maya ayega ☺</t>
  </si>
  <si>
    <t>After 4th June Rabish Kumar : EVM Hacked 😂 itni dukh kaha rakhe.. 😂</t>
  </si>
  <si>
    <r>
      <rPr>
        <sz val="11"/>
        <color rgb="FF000000"/>
        <rFont val="Linux Libertine G"/>
      </rPr>
      <t xml:space="preserve">बीजेपी को </t>
    </r>
    <r>
      <rPr>
        <sz val="11"/>
        <color rgb="FF000000"/>
        <rFont val="Calibri"/>
      </rPr>
      <t xml:space="preserve">120 </t>
    </r>
    <r>
      <rPr>
        <sz val="11"/>
        <color rgb="FF000000"/>
        <rFont val="Linux Libertine G"/>
      </rPr>
      <t xml:space="preserve">सीट </t>
    </r>
    <r>
      <rPr>
        <sz val="11"/>
        <color rgb="FF000000"/>
        <rFont val="Calibri"/>
      </rPr>
      <t xml:space="preserve">se Jada </t>
    </r>
    <r>
      <rPr>
        <sz val="11"/>
        <color rgb="FF000000"/>
        <rFont val="Linux Libertine G"/>
      </rPr>
      <t xml:space="preserve">नहीं मिलना है </t>
    </r>
    <r>
      <rPr>
        <sz val="11"/>
        <color rgb="FF000000"/>
        <rFont val="Calibri"/>
      </rPr>
      <t xml:space="preserve">2024 </t>
    </r>
    <r>
      <rPr>
        <sz val="11"/>
        <color rgb="FF000000"/>
        <rFont val="Linux Libertine G"/>
      </rPr>
      <t xml:space="preserve">के लोक </t>
    </r>
    <r>
      <rPr>
        <sz val="11"/>
        <color rgb="FF000000"/>
        <rFont val="Calibri"/>
      </rPr>
      <t xml:space="preserve">sbha chunav </t>
    </r>
    <r>
      <rPr>
        <sz val="11"/>
        <color rgb="FF000000"/>
        <rFont val="Linux Libertine G"/>
      </rPr>
      <t>में</t>
    </r>
  </si>
  <si>
    <t>Sabko godi media aur aap khud 1 hour ke show me Sarkar ka ek bhi Statements dihkaya tak nahi !</t>
  </si>
  <si>
    <t>Bohot Bada JHOL hain ECI aur EVM ka.. isliye BJP ne yeh FARZI EXIT POLL karaya hain uske Godi Media se</t>
  </si>
  <si>
    <t>बेटा तुझसे न हो पाएगा</t>
  </si>
  <si>
    <t>hamara desh chunautio se nhi.. is chappal chor chutio jaise patrkar se jyada pareshan h</t>
  </si>
  <si>
    <t>Ese exit pol 2014se 2424 tak chale aa rhe hai. Or ese hi exit pol se 2014 se 2024 tak sarkar banai gai hai or sarkar banane ki koshish hai.</t>
  </si>
  <si>
    <t>educating the electorate.</t>
  </si>
  <si>
    <t>Rahul Gandhi jindabad ❤❤</t>
  </si>
  <si>
    <t>So what now if all media and survey co.are set .common men conscious is jeopardize</t>
  </si>
  <si>
    <r>
      <rPr>
        <sz val="11"/>
        <color rgb="FF000000"/>
        <rFont val="Calibri"/>
      </rPr>
      <t>MODi"s FANTASY POLL.  😂 (</t>
    </r>
    <r>
      <rPr>
        <sz val="11"/>
        <color rgb="FF000000"/>
        <rFont val="Linux Libertine G"/>
      </rPr>
      <t xml:space="preserve">मोदी का काल्पनिक पोल </t>
    </r>
    <r>
      <rPr>
        <sz val="11"/>
        <color rgb="FF000000"/>
        <rFont val="Calibri"/>
      </rPr>
      <t xml:space="preserve">) </t>
    </r>
    <r>
      <rPr>
        <sz val="11"/>
        <color rgb="FF000000"/>
        <rFont val="Linux Libertine G"/>
      </rPr>
      <t xml:space="preserve">भाईयों और बहनों मोदी है तो मुमकिन है </t>
    </r>
    <r>
      <rPr>
        <sz val="11"/>
        <color rgb="FF000000"/>
        <rFont val="Calibri"/>
      </rPr>
      <t xml:space="preserve">l </t>
    </r>
    <r>
      <rPr>
        <sz val="11"/>
        <color rgb="FF000000"/>
        <rFont val="Linux Libertine G"/>
      </rPr>
      <t xml:space="preserve">इन गुजरातियों से देश बचाओ </t>
    </r>
    <r>
      <rPr>
        <sz val="11"/>
        <color rgb="FF000000"/>
        <rFont val="Calibri"/>
      </rPr>
      <t>l🤣🙏</t>
    </r>
  </si>
  <si>
    <t>Mannu mannu mannu</t>
  </si>
  <si>
    <t>Nice👍👍👍👍😊</t>
  </si>
  <si>
    <t>Tu bhag ja nehito bjp tujhe andar dalega</t>
  </si>
  <si>
    <t>🔥🔥🔥</t>
  </si>
  <si>
    <t>कतरठभथदधवथूआआबदद</t>
  </si>
  <si>
    <t>मोदी और योगी के दोगली नीति से कौन कौन तंग है</t>
  </si>
  <si>
    <t>Ravish ji apne apna bhut bda yogdan diya hai loktantr me,govt kisi ki bhi ho par media ka role hmesha alochnatmak hi hona chahiye</t>
  </si>
  <si>
    <t>Kutta palunga uska naam ravish Kumar rakhunga</t>
  </si>
  <si>
    <t>मोदी जी एवीएम घोटाले से जीत दर्ज कर सकते हैं</t>
  </si>
  <si>
    <t>Ek 74 years lady vote dene gai police ne jdu ko vote dilwa di</t>
  </si>
  <si>
    <t>Akhilesh bhaiya jindabad samajwadi party jindabad chacha shivpal Yadav jindabad ❤❤❤❤❤❤❤❤❤❤❤</t>
  </si>
  <si>
    <t>Your words are whiff of fresh air in the ongoing political heat wave...</t>
  </si>
  <si>
    <t>Chal suru ho jao evm ko gali dena</t>
  </si>
  <si>
    <t>Aacha ab exit pol tumhe sahi nhi lag rhe aur phir 4 june ko evm pe mat rona bawasir kumar ji ..kabhi kuch aur news bhi bta diya karo modi modi modi modi karte rehte ho</t>
  </si>
  <si>
    <t>Indian surveyors are  the true vishva gurus. Unhe apni services worldwide deni chahihe😂</t>
  </si>
  <si>
    <t>आप हैं तो हम हैं</t>
  </si>
  <si>
    <r>
      <rPr>
        <sz val="11"/>
        <color rgb="FF000000"/>
        <rFont val="Calibri"/>
      </rPr>
      <t xml:space="preserve">Ravish Kumar ji ko Dr. rizvan </t>
    </r>
    <r>
      <rPr>
        <sz val="11"/>
        <color rgb="FF000000"/>
        <rFont val="Linux Libertine G"/>
      </rPr>
      <t xml:space="preserve">अहमद </t>
    </r>
    <r>
      <rPr>
        <sz val="11"/>
        <color rgb="FF000000"/>
        <rFont val="Calibri"/>
      </rPr>
      <t xml:space="preserve">ka </t>
    </r>
    <r>
      <rPr>
        <sz val="11"/>
        <color rgb="FF000000"/>
        <rFont val="Linux Libertine G"/>
      </rPr>
      <t xml:space="preserve">प्यार भरा </t>
    </r>
    <r>
      <rPr>
        <sz val="11"/>
        <color rgb="FF000000"/>
        <rFont val="Calibri"/>
      </rPr>
      <t>namaskar</t>
    </r>
  </si>
  <si>
    <t>रात होने के पहले ही कुत्ते क्यों भौंकने लगे हैं</t>
  </si>
  <si>
    <t>Mai apse kuch gopni bat karna chahte jai</t>
  </si>
  <si>
    <r>
      <rPr>
        <sz val="11"/>
        <color rgb="FF000000"/>
        <rFont val="Linux Libertine G"/>
      </rPr>
      <t xml:space="preserve">तीसरी बार फिर से मोदी सरकार
</t>
    </r>
    <r>
      <rPr>
        <sz val="11"/>
        <color rgb="FF000000"/>
        <rFont val="Calibri"/>
      </rPr>
      <t xml:space="preserve">400 </t>
    </r>
    <r>
      <rPr>
        <sz val="11"/>
        <color rgb="FF000000"/>
        <rFont val="Linux Libertine G"/>
      </rPr>
      <t>पार❤</t>
    </r>
  </si>
  <si>
    <t>Kuch log to BJP ka dalali karta hai, phir bhi thik lagta hai.. tera rahul to khud ek dalal hai, aur tu uska dalal hai, dalal ka bhi dalal hota hai????????? not so funny??? minority se tera views aa jata hai..</t>
  </si>
  <si>
    <r>
      <rPr>
        <sz val="11"/>
        <color rgb="FF000000"/>
        <rFont val="Linux Libertine G"/>
      </rPr>
      <t xml:space="preserve">रवीश जी </t>
    </r>
    <r>
      <rPr>
        <sz val="11"/>
        <color rgb="FF000000"/>
        <rFont val="Calibri"/>
      </rPr>
      <t>400</t>
    </r>
    <r>
      <rPr>
        <sz val="11"/>
        <color rgb="FF000000"/>
        <rFont val="Linux Libertine G"/>
      </rPr>
      <t>ही आएगी अधिकारी  जिन्दाबाद</t>
    </r>
  </si>
  <si>
    <t>EVM   CHANGE  HO SAKTA.. ISLIYE GODI MEDIA BOL RAHA HAI</t>
  </si>
  <si>
    <t>GODI VS C HODI MEDIA</t>
  </si>
  <si>
    <t>Wait for 4 june</t>
  </si>
  <si>
    <t>मिर्ची लागी 😂😂</t>
  </si>
  <si>
    <t>Bhai hum usko lekr aare hai jo ram ji ko lekr aaye hai 400 par</t>
  </si>
  <si>
    <t>Ravish kumar aayga tumhara baap Modi hi dekh lena kutto ❤❤❤</t>
  </si>
  <si>
    <t>Waheguru ji ❤</t>
  </si>
  <si>
    <t>Amit shah kuch bhi kar sakte.
Hain kursi ke liye power haath. Men</t>
  </si>
  <si>
    <t>Nice video sir</t>
  </si>
  <si>
    <t>दिल बहलाने के लिए ये ख्याल भी अच्छा है गालिब 😂😂</t>
  </si>
  <si>
    <t>समयटणरवभरवृ</t>
  </si>
  <si>
    <r>
      <rPr>
        <sz val="11"/>
        <color rgb="FF000000"/>
        <rFont val="Linux Libertine G"/>
      </rPr>
      <t xml:space="preserve">बीजेपी पहिले मीडिया के </t>
    </r>
    <r>
      <rPr>
        <sz val="11"/>
        <color rgb="FF000000"/>
        <rFont val="Calibri"/>
      </rPr>
      <t xml:space="preserve">through </t>
    </r>
    <r>
      <rPr>
        <sz val="11"/>
        <color rgb="FF000000"/>
        <rFont val="Linux Libertine G"/>
      </rPr>
      <t xml:space="preserve">आकडो का ऐलान कर देती है और फिर चुनाव आयोग को </t>
    </r>
    <r>
      <rPr>
        <sz val="11"/>
        <color rgb="FF000000"/>
        <rFont val="Calibri"/>
      </rPr>
      <t xml:space="preserve">list </t>
    </r>
    <r>
      <rPr>
        <sz val="11"/>
        <color rgb="FF000000"/>
        <rFont val="Linux Libertine G"/>
      </rPr>
      <t>दी जाती है कि इन्ही लोगोको जिताना है</t>
    </r>
    <r>
      <rPr>
        <sz val="11"/>
        <color rgb="FF000000"/>
        <rFont val="Calibri"/>
      </rPr>
      <t xml:space="preserve">.. </t>
    </r>
    <r>
      <rPr>
        <sz val="11"/>
        <color rgb="FF000000"/>
        <rFont val="Linux Libertine G"/>
      </rPr>
      <t xml:space="preserve">और फिर वैसेही </t>
    </r>
    <r>
      <rPr>
        <sz val="11"/>
        <color rgb="FF000000"/>
        <rFont val="Calibri"/>
      </rPr>
      <t xml:space="preserve">sheet </t>
    </r>
    <r>
      <rPr>
        <sz val="11"/>
        <color rgb="FF000000"/>
        <rFont val="Linux Libertine G"/>
      </rPr>
      <t>चुनाव जितता है</t>
    </r>
    <r>
      <rPr>
        <sz val="11"/>
        <color rgb="FF000000"/>
        <rFont val="Calibri"/>
      </rPr>
      <t>..</t>
    </r>
  </si>
  <si>
    <t>Sir, Rahul led INDIA BLOC IS GOING TO FORM GOVERNMENT. THIS IS A PROPHETIC EXIT POLL..</t>
  </si>
  <si>
    <t>Very good news sir</t>
  </si>
  <si>
    <t>great narrative👍</t>
  </si>
  <si>
    <t>Indi gathbandhan jeet gaya to ravish kumar ke liye new chanel khol dega😅</t>
  </si>
  <si>
    <t>आपका आज का वीडियो देखकर दिल को सुकून मिला 🙏🙏🙏</t>
  </si>
  <si>
    <t>😃😃😃😃😃</t>
  </si>
  <si>
    <t>BJP ka bahoot bura hal chal Raha hai inshallah</t>
  </si>
  <si>
    <t>फययल</t>
  </si>
  <si>
    <t>Rahul Gandhi ji zindabad 🖐️🌹♥️♥️♥️♥️♥️🌹🙏🌹🙏</t>
  </si>
  <si>
    <t>Godi midiya doglapan Kati h</t>
  </si>
  <si>
    <t>B̤j̤p̤ j̤e̤t̤e̤ y̤a̤ n̤a̤ j̤e̤t̤e̤ b̤ṳt̤ h̤a̤r̤e̤ d̤e̤s̤h̤ m̤e̤ a̤p̤k̤e̤ j̤e̤s̤e̤ p̤a̤t̤r̤a̤ k̤a̤r̤ h̤o̤n̤a̤ j̤a̤r̤ṳr̤i̤ h̤a̤i̤</t>
  </si>
  <si>
    <t>hvfljh vhjkg; k l, .iu/hi hk.,ujyg</t>
  </si>
  <si>
    <t>Ha ha rahul Gandhi ka daur hai epic joke</t>
  </si>
  <si>
    <t>Actually, this is not an exit poll, but, Godiji, Bhartiya Jhootha Party aur Embarrassing Commission of India (ECI) ka sabse bada, i e. Electoral Bond se bhi bada, 'JHOL' hain!</t>
  </si>
  <si>
    <t>Ravish bhai 4th June ko dekhna.</t>
  </si>
  <si>
    <t>what you want to say and what you want to conclude ..😂😂😂</t>
  </si>
  <si>
    <t>I like seeing his frustrated analysis 😂😂
Aayega toh Modi hii</t>
  </si>
  <si>
    <t>Aayega Modi hi 🚩🕉️</t>
  </si>
  <si>
    <t>India allience will. Win</t>
  </si>
  <si>
    <t>Yah sare exit poll sahi nhi lagte ye keval hamare dimag ke sath khel rahe hai</t>
  </si>
  <si>
    <t>Chamche and propagandist having another 5 years of hard time,</t>
  </si>
  <si>
    <t>चार जून तक सभी को चोकने रहना होगा नहीं तो घपला हो सकता है</t>
  </si>
  <si>
    <t>4 june ko evm ka rona bhi to krna h 😂😂😂</t>
  </si>
  <si>
    <t>Yuva neta ..kis baat ka aap kya kh rhe ho sir ..Yuva ki umar 50 par ki hoti h kya ..had ho gyi apse bada biased koi nhi h ..godi media. Bi kbi kbi tarif kr deti h vipaksh ki..but app shame on u sir</t>
  </si>
  <si>
    <t>rahul gandhi Prime minister</t>
  </si>
  <si>
    <t>Is bar agar BJP jiti to baval hoga</t>
  </si>
  <si>
    <t>B̤o̤s̤s̤ d̤i̤l̤ s̤e̤ s̤a̤l̤ṳt̤e̤ h̤a̤i̤ r̤a̤v̤i̤s̤h̤ s̤i̤r̤</t>
  </si>
  <si>
    <t>Xsit poll dikha kar aaj tak 
Pe anjna om modi or TihaD chodhru ka khusi ka andaja lagao kar bhakto ko khus kar diya</t>
  </si>
  <si>
    <t>Zuti BJP party hai,wah ek zhuta perception banana chahti hai</t>
  </si>
  <si>
    <t>Lakh kro chaturie karam ka lekh mite na re bhai.</t>
  </si>
  <si>
    <t>Yah exit Pol Gathbandhan ko kamjor karne ke liye aur vipaksh ka Dhyan bhadkane ke liye dikhaya ja raha hai</t>
  </si>
  <si>
    <t>Modi virodhi lagte ho ,,,,News matlab balance banakr dikhana chaiye</t>
  </si>
  <si>
    <t>India jot jindabad</t>
  </si>
  <si>
    <t>Wah re nispaksh patrakar rabies kumar</t>
  </si>
  <si>
    <t>Not possible to asses the views of  8/9 lakh voters</t>
  </si>
  <si>
    <t>True 🙏</t>
  </si>
  <si>
    <t>india jeetega NDA harega</t>
  </si>
  <si>
    <t>Ravish Kumar zendabad</t>
  </si>
  <si>
    <t>#aapkapilla
#rahulkapilla</t>
  </si>
  <si>
    <t>BJP just 220</t>
  </si>
  <si>
    <r>
      <rPr>
        <sz val="11"/>
        <color rgb="FF000000"/>
        <rFont val="Linux Libertine G"/>
      </rPr>
      <t>अगर आपकी उम्र की इज्जत करने का सोचा भी जाये तो आपकी एक तरफ़ा बकचोदी करना गाली देने को मज़बूर कर देता है 
नीम का पत्ता कड़वा है 
श्री रवीश कुछ जी ………</t>
    </r>
    <r>
      <rPr>
        <sz val="11"/>
        <color rgb="FF000000"/>
        <rFont val="Calibri"/>
      </rPr>
      <t xml:space="preserve">. </t>
    </r>
    <r>
      <rPr>
        <sz val="11"/>
        <color rgb="FF000000"/>
        <rFont val="Linux Libertine G"/>
      </rPr>
      <t>है</t>
    </r>
  </si>
  <si>
    <t>Apane jaisa sabako samjhata hai</t>
  </si>
  <si>
    <t>Cong ka kitana chatega😅😅😅😅😅</t>
  </si>
  <si>
    <t>Hame 4 jun ko jit r</t>
  </si>
  <si>
    <t>295❤❤❤</t>
  </si>
  <si>
    <t>4 Jun ke liy Rudali party practice kar le</t>
  </si>
  <si>
    <t>Selective methodology has been used</t>
  </si>
  <si>
    <t>Abe bawasir kumar tu rota reh sari zindagi aayega modi hi</t>
  </si>
  <si>
    <t>Sir ek bat bolu jio tower kahi caneted to nahi  hay evm se</t>
  </si>
  <si>
    <r>
      <rPr>
        <sz val="11"/>
        <color rgb="FF000000"/>
        <rFont val="Linux Libertine G"/>
      </rPr>
      <t>अरविंद केजरीवाल</t>
    </r>
    <r>
      <rPr>
        <sz val="11"/>
        <color rgb="FF000000"/>
        <rFont val="Calibri"/>
      </rPr>
      <t xml:space="preserve">, </t>
    </r>
    <r>
      <rPr>
        <sz val="11"/>
        <color rgb="FF000000"/>
        <rFont val="Linux Libertine G"/>
      </rPr>
      <t>रवीश कुमार आप सब तो तय है कि मोदी के विरोध में ही बोलोगे</t>
    </r>
    <r>
      <rPr>
        <sz val="11"/>
        <color rgb="FF000000"/>
        <rFont val="Calibri"/>
      </rPr>
      <t xml:space="preserve">.
</t>
    </r>
    <r>
      <rPr>
        <sz val="11"/>
        <color rgb="FF000000"/>
        <rFont val="Linux Libertine G"/>
      </rPr>
      <t xml:space="preserve">खैर </t>
    </r>
    <r>
      <rPr>
        <sz val="11"/>
        <color rgb="FF000000"/>
        <rFont val="Calibri"/>
      </rPr>
      <t xml:space="preserve">4 </t>
    </r>
    <r>
      <rPr>
        <sz val="11"/>
        <color rgb="FF000000"/>
        <rFont val="Linux Libertine G"/>
      </rPr>
      <t>जून दूर नहीं है</t>
    </r>
    <r>
      <rPr>
        <sz val="11"/>
        <color rgb="FF000000"/>
        <rFont val="Calibri"/>
      </rPr>
      <t xml:space="preserve">, </t>
    </r>
    <r>
      <rPr>
        <sz val="11"/>
        <color rgb="FF000000"/>
        <rFont val="Linux Libertine G"/>
      </rPr>
      <t>उसके बाद आपको फिर सुनूंगा</t>
    </r>
    <r>
      <rPr>
        <sz val="11"/>
        <color rgb="FF000000"/>
        <rFont val="Calibri"/>
      </rPr>
      <t xml:space="preserve">.
</t>
    </r>
    <r>
      <rPr>
        <sz val="11"/>
        <color rgb="FF000000"/>
        <rFont val="Linux Libertine G"/>
      </rPr>
      <t>तब ईवीएम का रोना मत रोईएगा</t>
    </r>
    <r>
      <rPr>
        <sz val="11"/>
        <color rgb="FF000000"/>
        <rFont val="Calibri"/>
      </rPr>
      <t>.</t>
    </r>
  </si>
  <si>
    <t>बिल्कुल</t>
  </si>
  <si>
    <t>Ravish kumar ko 4 june per EVM pe bhi chhilana h</t>
  </si>
  <si>
    <r>
      <rPr>
        <sz val="11"/>
        <color rgb="FF000000"/>
        <rFont val="Linux Libertine G"/>
      </rPr>
      <t>देश में बीजेपी के पछ में माहौल बनाया जा रहा है</t>
    </r>
    <r>
      <rPr>
        <sz val="11"/>
        <color rgb="FF000000"/>
        <rFont val="Calibri"/>
      </rPr>
      <t>,</t>
    </r>
    <r>
      <rPr>
        <sz val="11"/>
        <color rgb="FF000000"/>
        <rFont val="Linux Libertine G"/>
      </rPr>
      <t>आई दिया हो जीतेगा 🎉🎉</t>
    </r>
  </si>
  <si>
    <t>Ravish bhai dukhi hain 
Jo wo nahi chahte wahi har baar ho jata hai</t>
  </si>
  <si>
    <t>Apka kahe muh latka hai, aap aur German shepherd dono milkar BJP ke picche pade the, ab kya hua ant me wahi hua jo bhagwan chahte the 😂😂</t>
  </si>
  <si>
    <r>
      <rPr>
        <sz val="11"/>
        <color rgb="FF000000"/>
        <rFont val="Linux Libertine G"/>
      </rPr>
      <t xml:space="preserve">जमीन पर कहीं </t>
    </r>
    <r>
      <rPr>
        <sz val="11"/>
        <color rgb="FF000000"/>
        <rFont val="Calibri"/>
      </rPr>
      <t xml:space="preserve">bjp </t>
    </r>
    <r>
      <rPr>
        <sz val="11"/>
        <color rgb="FF000000"/>
        <rFont val="Linux Libertine G"/>
      </rPr>
      <t xml:space="preserve">का कोई लहर नहीं था अब </t>
    </r>
    <r>
      <rPr>
        <sz val="11"/>
        <color rgb="FF000000"/>
        <rFont val="Calibri"/>
      </rPr>
      <t xml:space="preserve">exit poll </t>
    </r>
    <r>
      <rPr>
        <sz val="11"/>
        <color rgb="FF000000"/>
        <rFont val="Linux Libertine G"/>
      </rPr>
      <t xml:space="preserve">में </t>
    </r>
    <r>
      <rPr>
        <sz val="11"/>
        <color rgb="FF000000"/>
        <rFont val="Calibri"/>
      </rPr>
      <t xml:space="preserve">bjp </t>
    </r>
    <r>
      <rPr>
        <sz val="11"/>
        <color rgb="FF000000"/>
        <rFont val="Linux Libertine G"/>
      </rPr>
      <t>को बहुमत । ये वही मीडिया है जो मोदी के अनाप सनाप भाषण पर कोई सवाल नही किया। ऐसी मीडिया से क्या उमीद कर सकते हैं ।</t>
    </r>
  </si>
  <si>
    <t>बीलकुमाहवल।बनायाजारहा।है।।यही।सत्य।है</t>
  </si>
  <si>
    <t>Thank u mr ravish ji we are with u</t>
  </si>
  <si>
    <t>This election is going to prove that the cowardly bjp are going to be defeated by true against false agenda,these bjp are false   propaganda and evil ideology agents</t>
  </si>
  <si>
    <t>https://youtu.be/Y7SkF4f4zvw?feature=shared</t>
  </si>
  <si>
    <t>Toll tax will be higher from tomorrow , mile price will be hiked by tomorrow . Great 👍</t>
  </si>
  <si>
    <t>नीचे हाफ पेंट पहना है ना सच्ची मैं बोलना</t>
  </si>
  <si>
    <t>Mujhe to chunav aayog par bharosa hi nhi hai</t>
  </si>
  <si>
    <t>Jai jai akhiles</t>
  </si>
  <si>
    <t>Bjp😭😭😭😭😭</t>
  </si>
  <si>
    <t>295🎉🎉🎉🎉🎉 Rahul Gandhi jindabad Jay Hind Jay Bharat Rahul Gandhi PM banega</t>
  </si>
  <si>
    <t>Kuch media wale modi ji favour main bol ke kama kha raha hai kuch log against main bol ke kama kha rahe hain, aap kidhar hain khud ko dekh lo</t>
  </si>
  <si>
    <t>Haar to maani chaiye. ..are yaar jab kisi tagde bande aur wo bhi Modi Je jaise kuch to acche candidate rakho..just think about it</t>
  </si>
  <si>
    <t>Fake hai</t>
  </si>
  <si>
    <t>90% AHIR bjp ki khilafat karta hai kuch baat hai Samajwadi soch mai</t>
  </si>
  <si>
    <t>INDIA alliance 292. My Exit Poll...</t>
  </si>
  <si>
    <t>Apane jaisa sabako samjhata hai😅😅</t>
  </si>
  <si>
    <t>Jay Mata ji ma tamne sukhira ra khe</t>
  </si>
  <si>
    <t>Ravish terko burnol ki jarurt he smjha dalal he tu Congress ka😂</t>
  </si>
  <si>
    <r>
      <rPr>
        <sz val="11"/>
        <color rgb="FF000000"/>
        <rFont val="Linux Libertine G"/>
      </rPr>
      <t xml:space="preserve">अरे गुजरात में </t>
    </r>
    <r>
      <rPr>
        <sz val="11"/>
        <color rgb="FF000000"/>
        <rFont val="Calibri"/>
      </rPr>
      <t xml:space="preserve">7 </t>
    </r>
    <r>
      <rPr>
        <sz val="11"/>
        <color rgb="FF000000"/>
        <rFont val="Linux Libertine G"/>
      </rPr>
      <t xml:space="preserve">सीटे पक्की है और एक्सिस पोल में </t>
    </r>
    <r>
      <rPr>
        <sz val="11"/>
        <color rgb="FF000000"/>
        <rFont val="Calibri"/>
      </rPr>
      <t xml:space="preserve">0 </t>
    </r>
    <r>
      <rPr>
        <sz val="11"/>
        <color rgb="FF000000"/>
        <rFont val="Linux Libertine G"/>
      </rPr>
      <t>कैसे फेंक है</t>
    </r>
  </si>
  <si>
    <t>BJP ya nda</t>
  </si>
  <si>
    <t>सपा</t>
  </si>
  <si>
    <r>
      <rPr>
        <sz val="11"/>
        <color rgb="FF000000"/>
        <rFont val="Calibri"/>
      </rPr>
      <t xml:space="preserve">Congress </t>
    </r>
    <r>
      <rPr>
        <sz val="11"/>
        <color rgb="FF000000"/>
        <rFont val="Linux Libertine G"/>
      </rPr>
      <t>प्रवक्ता बोल खुद को गांडू</t>
    </r>
  </si>
  <si>
    <t>Han be chutye congress wala 4 June ka wait kar</t>
  </si>
  <si>
    <t>295👍👍👍👍👍</t>
  </si>
  <si>
    <t>4 june ko kya hoga woh dekha jayega.</t>
  </si>
  <si>
    <t>Exit poll per Stop legana chaiye kyuki counting ke samya problem Ho Sakti hai</t>
  </si>
  <si>
    <t>4 june ko EVM neend se jagayegi, Sc Chunav Ayog ke Aage Surrender ho gaya,</t>
  </si>
  <si>
    <t>Exit.pol.Farzi.Hay.Jhuta.Hay</t>
  </si>
  <si>
    <t>Etna bara Congress party arop hi lagana  kam hai kuch to sabit kar ke dikhaw sabit kar ke dikhaw uske baad me bat karo</t>
  </si>
  <si>
    <r>
      <rPr>
        <sz val="11"/>
        <color rgb="FF000000"/>
        <rFont val="Calibri"/>
      </rPr>
      <t xml:space="preserve">Koi bhi </t>
    </r>
    <r>
      <rPr>
        <sz val="11"/>
        <color rgb="FF000000"/>
        <rFont val="Linux Libertine G"/>
      </rPr>
      <t>इंडिया एलाइंस का कार्यकर्ता कही जाए नही कड़ी नजर ईवीएम पर हमलोग चुनाव जीत रहे है🎉🎉</t>
    </r>
  </si>
  <si>
    <r>
      <rPr>
        <sz val="11"/>
        <color rgb="FF000000"/>
        <rFont val="Linux Libertine G"/>
      </rPr>
      <t xml:space="preserve">एग्जिट पोल ज्यादा दिखाकर मनोवैज्ञानिक दबाव प्रशासन पर बनाया गया है जिससे उनके ऊपर डर पैदा किया जा सके क्योंकि यह सरकार बदले की भावना से काम करती है इसलिए </t>
    </r>
    <r>
      <rPr>
        <sz val="11"/>
        <color rgb="FF000000"/>
        <rFont val="Calibri"/>
      </rPr>
      <t xml:space="preserve">DM </t>
    </r>
    <r>
      <rPr>
        <sz val="11"/>
        <color rgb="FF000000"/>
        <rFont val="Linux Libertine G"/>
      </rPr>
      <t>जैसे अधिकारी कहीं</t>
    </r>
    <r>
      <rPr>
        <sz val="11"/>
        <color rgb="FF000000"/>
        <rFont val="Calibri"/>
      </rPr>
      <t>-</t>
    </r>
    <r>
      <rPr>
        <sz val="11"/>
        <color rgb="FF000000"/>
        <rFont val="Linux Libertine G"/>
      </rPr>
      <t>कहीं उनके पक्ष में रहने को मजबूर रहेंगे। एजेंट और प्रत्याशी सतर्क और सावधान रहे हिम्मत नहीं हारे और लास्ट तक काउंटिंग में डटे रहे तो उनकी साजिशो पर पानी फिर जाएगा।</t>
    </r>
  </si>
  <si>
    <r>
      <rPr>
        <sz val="11"/>
        <color rgb="FF000000"/>
        <rFont val="Linux Libertine G"/>
      </rPr>
      <t>मान्यवर</t>
    </r>
    <r>
      <rPr>
        <sz val="11"/>
        <color rgb="FF000000"/>
        <rFont val="Calibri"/>
      </rPr>
      <t xml:space="preserve">, </t>
    </r>
    <r>
      <rPr>
        <sz val="11"/>
        <color rgb="FF000000"/>
        <rFont val="Linux Libertine G"/>
      </rPr>
      <t>अंंदाज तो अंदाज होता है</t>
    </r>
    <r>
      <rPr>
        <sz val="11"/>
        <color rgb="FF000000"/>
        <rFont val="Calibri"/>
      </rPr>
      <t>,</t>
    </r>
    <r>
      <rPr>
        <sz val="11"/>
        <color rgb="FF000000"/>
        <rFont val="Linux Libertine G"/>
      </rPr>
      <t>कृपया आप भी तो एक्जिट पोल बताए</t>
    </r>
    <r>
      <rPr>
        <sz val="11"/>
        <color rgb="FF000000"/>
        <rFont val="Calibri"/>
      </rPr>
      <t>,</t>
    </r>
    <r>
      <rPr>
        <sz val="11"/>
        <color rgb="FF000000"/>
        <rFont val="Linux Libertine G"/>
      </rPr>
      <t>आप तो निडर है</t>
    </r>
    <r>
      <rPr>
        <sz val="11"/>
        <color rgb="FF000000"/>
        <rFont val="Calibri"/>
      </rPr>
      <t>,</t>
    </r>
    <r>
      <rPr>
        <sz val="11"/>
        <color rgb="FF000000"/>
        <rFont val="Linux Libertine G"/>
      </rPr>
      <t>बहादुर है</t>
    </r>
    <r>
      <rPr>
        <sz val="11"/>
        <color rgb="FF000000"/>
        <rFont val="Calibri"/>
      </rPr>
      <t>,</t>
    </r>
  </si>
  <si>
    <t>Bas rudali dekh k Dil khush ho raha hai</t>
  </si>
  <si>
    <t>BJP Bhagwo Desh Bachao</t>
  </si>
  <si>
    <t>Bhai log koi bhi godi midiya ko mat dekhana 5 june tak pazz bhai log</t>
  </si>
  <si>
    <t>ravish Kumar sabse Ganda</t>
  </si>
  <si>
    <r>
      <rPr>
        <sz val="11"/>
        <color rgb="FF000000"/>
        <rFont val="Linux Libertine G"/>
      </rPr>
      <t>में गुजरात से हूं। मेरा नाम पिछले १५ साल से वॉटर लिस्ट से निकल चुका है</t>
    </r>
    <r>
      <rPr>
        <sz val="11"/>
        <color rgb="FF000000"/>
        <rFont val="Calibri"/>
      </rPr>
      <t xml:space="preserve">, </t>
    </r>
    <r>
      <rPr>
        <sz val="11"/>
        <color rgb="FF000000"/>
        <rFont val="Linux Libertine G"/>
      </rPr>
      <t xml:space="preserve">क्यूं की मैं हमेशा से ही </t>
    </r>
    <r>
      <rPr>
        <sz val="11"/>
        <color rgb="FF000000"/>
        <rFont val="Calibri"/>
      </rPr>
      <t xml:space="preserve">BJP </t>
    </r>
    <r>
      <rPr>
        <sz val="11"/>
        <color rgb="FF000000"/>
        <rFont val="Linux Libertine G"/>
      </rPr>
      <t>के खिलाफ हुं।😢😡😡😡</t>
    </r>
  </si>
  <si>
    <t>Exit poll should be ban forever so that reduces the superstition</t>
  </si>
  <si>
    <t>Kaha se kaha joru bohut chan bin karne k bad is raste main jor diya.</t>
  </si>
  <si>
    <t>india gathbandhan jeetega</t>
  </si>
  <si>
    <t>Garib nawab please 295 india</t>
  </si>
  <si>
    <t>Kya Rahul Gandhi gi 30 lakh jobs, aasha worker ki income double,  farming loan maaf, inflation, MSP,  BPL  wali woman ko 8500 PM  taka tak taka tak de kr apne promises pure kr payenge</t>
  </si>
  <si>
    <t>Jairam Ramesh sathiya gaya h😮</t>
  </si>
  <si>
    <t>The all people of opposition side, parties, against the autocratic bjp govt and organisations need to be show strong protest in roads.</t>
  </si>
  <si>
    <t>Only congress ❤️🇮🇳🌹❤️🙏</t>
  </si>
  <si>
    <t>Sabse Jyada Dandi postal vote Mein Hui Hai Jo buddhe aur jo Mar chuke hain aur jo Bharat Desh Mein Unka bhi duplicate aur hostel se Dala gaya hai aur 11 din ke bad Dedh karod voting Badi Hai Vahi postal vote ki hai Jo election per Asar kar sakti hai</t>
  </si>
  <si>
    <t>Ke puchhat ho toke chat Lena rabish bhai</t>
  </si>
  <si>
    <t>3:03 3:06</t>
  </si>
  <si>
    <t>तेरी बेवकूफी की हद है 😂</t>
  </si>
  <si>
    <t>Godi media ke exit Pol farji hai</t>
  </si>
  <si>
    <t>chaatu giri ki hadh hain</t>
  </si>
  <si>
    <r>
      <rPr>
        <sz val="11"/>
        <color rgb="FF000000"/>
        <rFont val="Calibri"/>
      </rPr>
      <t xml:space="preserve">India </t>
    </r>
    <r>
      <rPr>
        <sz val="11"/>
        <color rgb="FF000000"/>
        <rFont val="Linux Libertine G"/>
      </rPr>
      <t xml:space="preserve">गाठबंधन </t>
    </r>
    <r>
      <rPr>
        <sz val="11"/>
        <color rgb="FF000000"/>
        <rFont val="Calibri"/>
      </rPr>
      <t xml:space="preserve">400 </t>
    </r>
    <r>
      <rPr>
        <sz val="11"/>
        <color rgb="FF000000"/>
        <rFont val="Linux Libertine G"/>
      </rPr>
      <t>पार याही सच</t>
    </r>
    <r>
      <rPr>
        <sz val="11"/>
        <color rgb="FF000000"/>
        <rFont val="Calibri"/>
      </rPr>
      <t>.</t>
    </r>
  </si>
  <si>
    <t>जब ये सब मिल के मोदी को हरा नही पाया सोचो मोदी जी का लेवल 🚩🚩🚩🚩</t>
  </si>
  <si>
    <t>India 🇮🇳 jitega</t>
  </si>
  <si>
    <r>
      <rPr>
        <sz val="11"/>
        <color rgb="FF000000"/>
        <rFont val="Calibri"/>
      </rPr>
      <t xml:space="preserve">India 500 </t>
    </r>
    <r>
      <rPr>
        <sz val="11"/>
        <color rgb="FF000000"/>
        <rFont val="Linux Libertine G"/>
      </rPr>
      <t>पार 😂😂😂😂😂</t>
    </r>
  </si>
  <si>
    <t>Agar vipaksh ka karyakarta counting chhod de to aap pohch jana congress ki counting karne..thoda hi time lagega😂😂</t>
  </si>
  <si>
    <t>Rjd and congress party jindabaad jo naukre dega janta.unke sath hai tegaswi yadav  modi ka 400 har hoga</t>
  </si>
  <si>
    <t>Aayega toh modi hi 😂😂</t>
  </si>
  <si>
    <t>Hahahaha tera face 4 june dekhne ka intajar rahega.</t>
  </si>
  <si>
    <t>Ravishji  you are great.</t>
  </si>
  <si>
    <t>Sob Godi midea hai or aap toh pappu media ho , pappu ki tarahi ek tarfa news dekha rahe ho 😂😂😂</t>
  </si>
  <si>
    <t>BJP ka sharada saf</t>
  </si>
  <si>
    <t>Acha 😂😂😂😂</t>
  </si>
  <si>
    <r>
      <rPr>
        <sz val="11"/>
        <color rgb="FF000000"/>
        <rFont val="Linux Libertine G"/>
      </rPr>
      <t>जब एनडीटीवी में थे तब ये ज्ञान नहीं दे रहे थे आप ये तो गलत बात है न</t>
    </r>
    <r>
      <rPr>
        <sz val="11"/>
        <color rgb="FF000000"/>
        <rFont val="Calibri"/>
      </rPr>
      <t>.?</t>
    </r>
  </si>
  <si>
    <t>EC is all set to make BJP win.  ECI machinery is frightened of HM/PM.  THERE IS NO WAY TO STOP EC. India is furious with EC.</t>
  </si>
  <si>
    <t>❤ India ❤❤❤❤❤</t>
  </si>
  <si>
    <t>Congress supporter ravish</t>
  </si>
  <si>
    <t>Great speech salute sir ❤❤❤❤❤❤</t>
  </si>
  <si>
    <t>Traitors ka Maha kumb hai ravish ka channel, fake views ki kya baat hai</t>
  </si>
  <si>
    <t>Godi Medea murdabad</t>
  </si>
  <si>
    <t>❤❤❤ Jay samajwad ❤❤❤</t>
  </si>
  <si>
    <t>4 ko sbko pata chalyega jo jo farzi bol rhe h 😂😂</t>
  </si>
  <si>
    <t>Not 59million; it's 593 million views</t>
  </si>
  <si>
    <t>Agar Bharat Desh ke sare adhikari imandari se Kam karte BJP ke darane dhamkane se nahi darte to hamara desh bach sakta hai</t>
  </si>
  <si>
    <t>Godi midiya ko sab log usubscribe karo bhai log kal tak Jamin par aa jaye gi godi midiya pazz bhai log</t>
  </si>
  <si>
    <t>Ye kaun media hai papu media papu jaisa baat kre rha hai😂</t>
  </si>
  <si>
    <t>Sir.ge.namaskar.bharat.des.ke.aap.emandar.adetaar.he.kaya.apki.meideya.me.kse.pata.lagta.ki.s.k.get.gaya.agar.esa.he.to.jo.yuva.naukri.ka.pepar.aplae..karne.jate.he.meideya.ku.nahi.vatapati.ki.s.k.ko.naokri.meilegi.jay.hind.jay.bharat</t>
  </si>
  <si>
    <t>Imandari se bhajpa ke pass seaten nikali hai pure India mein 100 se 150 seat chori Kiya AVM se baki India gathbandhan ko Jeet se koi nahin rok Sakta</t>
  </si>
  <si>
    <r>
      <rPr>
        <sz val="11"/>
        <color rgb="FF000000"/>
        <rFont val="Linux Libertine G"/>
      </rPr>
      <t>चार तारीख को रोने</t>
    </r>
    <r>
      <rPr>
        <sz val="11"/>
        <color rgb="FF000000"/>
        <rFont val="Calibri"/>
      </rPr>
      <t xml:space="preserve">, </t>
    </r>
    <r>
      <rPr>
        <sz val="11"/>
        <color rgb="FF000000"/>
        <rFont val="Linux Libertine G"/>
      </rPr>
      <t>विलाप करने को तैयार रहो। पप्पू खान की खट्ट खड़ी होने जा रही है</t>
    </r>
  </si>
  <si>
    <t>Punjab me bjp ke sare boot khali phir bhi seat jada ye dhokhebaji hai</t>
  </si>
  <si>
    <t>RAVISH KUMAR JAISE DOGLE PATRAKARONE MITTI KHAI HAI..... DESH KI JANTA ITNI MURAKH NAHI HAI JO PAPPU JAISE MUSLIM LOGONKI G.... CHATNEWALONKO JITWAYE.....RAVISH KA ANDAJ POLL KA BILKUL CHUK GAYA HAI....AGAR THODI BHI SHARAM BACHI HAI TO BJP AUR MODIJI KO GALI DENA BAND KARE....NAHI TO KISIBHI KSHAN PUBLIC SE DHULAI HO JAYEGI.....CONGRESS KE CHATUKATLR PATRAKAR</t>
  </si>
  <si>
    <t>साले कुत्ते देश को बर्बाद करके हो छोड़ेगे इस बार जो बचा है बो भी निपटा देंगे 😂😂😂</t>
  </si>
  <si>
    <t>Indian Zindabad</t>
  </si>
  <si>
    <t>C voter Bengal mai kitna number diya kyu nahi bata rahe ho ..... aada truth kyu batate ho ... 😂😂😂 pata hai tumhara agenda nahi chala fir 5 yr agenda chalana pdega😂😂</t>
  </si>
  <si>
    <t>NDA  win</t>
  </si>
  <si>
    <t>Bilkul ye sab pehle se mahaul banaya Jaa rha hai</t>
  </si>
  <si>
    <t>Bakwas</t>
  </si>
  <si>
    <t>Bangal ki rajniti dekhkar Rona aa raha hai 😢</t>
  </si>
  <si>
    <t>Mere sabadh chote ho jayegen is media k khilaaf lie godhi media murda baad</t>
  </si>
  <si>
    <t>BJP 198 - 235 SEETS Ayegi</t>
  </si>
  <si>
    <t>किसान मजदूर दलित पिछड़े बेरोजगार युवा पेंशन की मांग के लिए कर्मचारी अधिकारी सबके विरोध के बावजूद अगर सरकार सत्ता में आने की मै मीडिया बात कर रहा है तो पूर्ण रूप से वह बिक चुका है उसका आत्मसम्मान को चुका है😢</t>
  </si>
  <si>
    <t>Well done 👏👏👏👏</t>
  </si>
  <si>
    <t>Jai congress Jai Rahul Gandhi Ji
PM of INDIA Rahul Gandhi Ji hai</t>
  </si>
  <si>
    <t>Ab toh EVM par hi thikra forega 😂😂😂😂</t>
  </si>
  <si>
    <t>Rahul's confidence on "295" was literally a lit statement 🔥</t>
  </si>
  <si>
    <t>Khela to ho gaya kuch na kuch gadbadi h</t>
  </si>
  <si>
    <r>
      <rPr>
        <sz val="11"/>
        <color rgb="FF000000"/>
        <rFont val="Linux Libertine G"/>
      </rPr>
      <t xml:space="preserve">कौन कौन राष्ट्रवादी  यहाँ रवीश कुमार को रोते हुए देखने आया है </t>
    </r>
    <r>
      <rPr>
        <sz val="11"/>
        <color rgb="FF000000"/>
        <rFont val="Calibri"/>
      </rPr>
      <t>??😂😂😂😂</t>
    </r>
  </si>
  <si>
    <t>I am not fan of modi or bjp but india coalition will never win. Ravish kumar you are totally biased.</t>
  </si>
  <si>
    <t>Tum bhi free patrakaarita karo 
Na congress na bjp tab jane</t>
  </si>
  <si>
    <t>Abhi tak me mujhe lag raha h ki 10years me jo bjp ne ghinouni harkate ki h sayd hi koi our party kar sakti h har chijo me frod kiya desh ko barbad karne ka ajenda bana liya h</t>
  </si>
  <si>
    <t>Rahul gandhi jitenge❤❤❤</t>
  </si>
  <si>
    <t>ravish bhai modi ha kuch bhi how sakta ha ham sirf insan ha😅😅😅😅</t>
  </si>
  <si>
    <t>Dhara 370, Ram Mandir, vridha pension yojna, viklang pension yojna paise direct account main, mahine main 2 baar ration free, roads ki development, security, last 10 years main kitne bam dhamake hue, dekh lo aur bhi bahut kuch, aaj tak jitni bhi sarkaren aayee unhone kya kiya?
Ek baar khud se sawal pooch ke dekho pata lag jayega</t>
  </si>
  <si>
    <t>1 crore extra votes 
Ec is sleeping 
50 thousand bjp votes extra for 200 constituencies 
Better bjp declare themselves elected y waste election money</t>
  </si>
  <si>
    <t>Kon kon gali dene aya h only like me</t>
  </si>
  <si>
    <t>according to science and scientist  Louis Pasteur , Pagal Kutte k kaatne par Rabies naam ki beemari hoti hai....</t>
  </si>
  <si>
    <t>गोदी मिडिया के सर्वे फेल है</t>
  </si>
  <si>
    <t>Accept the reality modi 3.o coming</t>
  </si>
  <si>
    <t>हमारे देश को बचाने के लिए हम सभी को एकजुट होना होगा ये मोदी अपनी माता का नही हुआ ये देश का क्या होगा</t>
  </si>
  <si>
    <r>
      <rPr>
        <sz val="11"/>
        <color rgb="FF000000"/>
        <rFont val="Linux Libertine G"/>
      </rPr>
      <t xml:space="preserve">एग्जिट पोल बिल्कुल सही साबित होगा </t>
    </r>
    <r>
      <rPr>
        <sz val="11"/>
        <color rgb="FF000000"/>
        <rFont val="Calibri"/>
      </rPr>
      <t xml:space="preserve">365 </t>
    </r>
    <r>
      <rPr>
        <sz val="11"/>
        <color rgb="FF000000"/>
        <rFont val="Linux Libertine G"/>
      </rPr>
      <t>सीट्स आएगी लगभग रिजल्ट पहले से ही फिक्स्ड हे बहुत बड़ा झोल हे देख लेना यही होगा सेंट परसेंट। देश का दुर्भाग्य हे ये भगवान भला करे इस देश का</t>
    </r>
  </si>
  <si>
    <r>
      <rPr>
        <sz val="11"/>
        <color rgb="FF000000"/>
        <rFont val="Linux Libertine G"/>
      </rPr>
      <t xml:space="preserve">अब ये अपने </t>
    </r>
    <r>
      <rPr>
        <sz val="11"/>
        <color rgb="FF000000"/>
        <rFont val="Calibri"/>
      </rPr>
      <t xml:space="preserve">exit poll </t>
    </r>
    <r>
      <rPr>
        <sz val="11"/>
        <color rgb="FF000000"/>
        <rFont val="Linux Libertine G"/>
      </rPr>
      <t xml:space="preserve">जारी कर रहें हैं और इनके </t>
    </r>
    <r>
      <rPr>
        <sz val="11"/>
        <color rgb="FF000000"/>
        <rFont val="Calibri"/>
      </rPr>
      <t xml:space="preserve">exit poll </t>
    </r>
    <r>
      <rPr>
        <sz val="11"/>
        <color rgb="FF000000"/>
        <rFont val="Linux Libertine G"/>
      </rPr>
      <t xml:space="preserve">गलत हुए तब भी यही कहेंगे देखिए हमारा सबसे सटीक </t>
    </r>
    <r>
      <rPr>
        <sz val="11"/>
        <color rgb="FF000000"/>
        <rFont val="Calibri"/>
      </rPr>
      <t xml:space="preserve">exit poll </t>
    </r>
    <r>
      <rPr>
        <sz val="11"/>
        <color rgb="FF000000"/>
        <rFont val="Linux Libertine G"/>
      </rPr>
      <t xml:space="preserve">निकला क्योंकि कौन याद कर रहा है इनके आंकड़े को 
</t>
    </r>
    <r>
      <rPr>
        <sz val="11"/>
        <color rgb="FF000000"/>
        <rFont val="Calibri"/>
      </rPr>
      <t xml:space="preserve">2024 press index </t>
    </r>
    <r>
      <rPr>
        <sz val="11"/>
        <color rgb="FF000000"/>
        <rFont val="Linux Libertine G"/>
      </rPr>
      <t xml:space="preserve">में भारत की रैंक </t>
    </r>
    <r>
      <rPr>
        <sz val="11"/>
        <color rgb="FF000000"/>
        <rFont val="Calibri"/>
      </rPr>
      <t xml:space="preserve">159th </t>
    </r>
    <r>
      <rPr>
        <sz val="11"/>
        <color rgb="FF000000"/>
        <rFont val="Linux Libertine G"/>
      </rPr>
      <t xml:space="preserve">है वा हिंदुस्तान की </t>
    </r>
    <r>
      <rPr>
        <sz val="11"/>
        <color rgb="FF000000"/>
        <rFont val="Calibri"/>
      </rPr>
      <t xml:space="preserve">4th class </t>
    </r>
    <r>
      <rPr>
        <sz val="11"/>
        <color rgb="FF000000"/>
        <rFont val="Linux Libertine G"/>
      </rPr>
      <t>मीडिया डरपोक और लालची है 
जय हिन्द जय भारत 🇮🇳</t>
    </r>
  </si>
  <si>
    <r>
      <rPr>
        <sz val="11"/>
        <color rgb="FF000000"/>
        <rFont val="Linux Libertine G"/>
      </rPr>
      <t xml:space="preserve">वाह </t>
    </r>
    <r>
      <rPr>
        <sz val="11"/>
        <color rgb="FF000000"/>
        <rFont val="Calibri"/>
      </rPr>
      <t xml:space="preserve">! </t>
    </r>
    <r>
      <rPr>
        <sz val="11"/>
        <color rgb="FF000000"/>
        <rFont val="Linux Libertine G"/>
      </rPr>
      <t xml:space="preserve">राहुल भाई </t>
    </r>
    <r>
      <rPr>
        <sz val="11"/>
        <color rgb="FF000000"/>
        <rFont val="Calibri"/>
      </rPr>
      <t xml:space="preserve">295 </t>
    </r>
    <r>
      <rPr>
        <sz val="11"/>
        <color rgb="FF000000"/>
        <rFont val="Linux Libertine G"/>
      </rPr>
      <t>सिद्धू मुसेवाला</t>
    </r>
  </si>
  <si>
    <t>छाती पीटने के लिए तैयार हो तुम लोग</t>
  </si>
  <si>
    <t>Rudali Exit poll 😀😀😀😀</t>
  </si>
  <si>
    <t>Es baar INDIA ALLIANCE</t>
  </si>
  <si>
    <t>4 June ko fir se aaunga comments dekhne😂😂😂
Filhal aj to maja aa gya😂😂</t>
  </si>
  <si>
    <t>Raga &amp; Ravish❤</t>
  </si>
  <si>
    <t>What about those more than 1 crore  found extra votes in 1st and 2nd rounds of votings.</t>
  </si>
  <si>
    <t>Jai ho</t>
  </si>
  <si>
    <t>Are bhai Vidhan sabha or lok sabha me farak hota hai isliye pachshim bangal ka  example mad dijiye.</t>
  </si>
  <si>
    <t>MEIN POOLING AGENT THA MLA KA. Lekin 14 MP candidate me se sirf 1 BJP ka pooling agent tha. 14 me se bada party BJD tha . Lagta hai BJD ke Agent appoint karne Wale ko hi kharid liya.</t>
  </si>
  <si>
    <t>Don’t mind 
Rahul se zyada akhilesh zyada tez tarar hai 
Akhilesh should get a chance for pm candidate</t>
  </si>
  <si>
    <t>2 gujrati ne sari sansta ko apne andr me le liya h</t>
  </si>
  <si>
    <t>Kangresi chuha</t>
  </si>
  <si>
    <t>The attention of the people are being diverted to achieve their evil objectives during this period. Be alerted at the time of counting of votes.</t>
  </si>
  <si>
    <t>Sound Thora acha karye sir</t>
  </si>
  <si>
    <t>Abey Congress k paltu , jab result aayega tab EVM ka chakkar hai kahoge !!</t>
  </si>
  <si>
    <t>What if Modi wins by an even bigger margin than 19? What will they say?</t>
  </si>
  <si>
    <t>मैच फिक्स शाह मोदी</t>
  </si>
  <si>
    <t>Ruk jaaa 3 tak😂</t>
  </si>
  <si>
    <t>Godi midiya ki aaokat nani bjp ko hara hua ekxitpol dikhaye kisi midiya ki himmat nahi 10 sal se jo namak khayeh</t>
  </si>
  <si>
    <t>Congress voters only influence point was 
1) hate faila rahe hai 
2) adani Ambani ko khela rahe hai 
3) dictatorship la rahe hai 
Which literally doesn't do anything on the ground. 
They thought freebies and Jativaad would have been a masterstoke but it was terrible .
As no one believes in congress due to their state election post promises . 
Congress needs to break the India alliance 
Replace Rahul Gandhi with Sachin Pilot or new face . 
Hire prashant kishor . 
Once again go to adani Ambani for money help . 
Force Gandhi family to release crores of black money for election funding. 
Start winning locally in 
UP first , By making a UP alliance with BSP , SP and every other candidate other than bjp . 
And jaha bjp Kum margin se jit to hai waha 
Muslim voters alag state se lake place Kiya Jaye . 
Ek baar bjp UP mai giri 
Toh jihad</t>
  </si>
  <si>
    <r>
      <rPr>
        <sz val="11"/>
        <color rgb="FF000000"/>
        <rFont val="Linux Libertine G"/>
      </rPr>
      <t>हो सकता है कि इक्जीट पोल शत प्रतिशत सही हो</t>
    </r>
    <r>
      <rPr>
        <sz val="11"/>
        <color rgb="FF000000"/>
        <rFont val="Calibri"/>
      </rPr>
      <t xml:space="preserve">, </t>
    </r>
    <r>
      <rPr>
        <sz val="11"/>
        <color rgb="FF000000"/>
        <rFont val="Linux Libertine G"/>
      </rPr>
      <t>लेकिन एक साथ इतने इक्जीट पोल आये कहाँ से</t>
    </r>
    <r>
      <rPr>
        <sz val="11"/>
        <color rgb="FF000000"/>
        <rFont val="Calibri"/>
      </rPr>
      <t>?</t>
    </r>
    <r>
      <rPr>
        <sz val="11"/>
        <color rgb="FF000000"/>
        <rFont val="Linux Libertine G"/>
      </rPr>
      <t>। आखिर कितने लोगों ने मोदी भाजपा को मत दिया है। जब किसान</t>
    </r>
    <r>
      <rPr>
        <sz val="11"/>
        <color rgb="FF000000"/>
        <rFont val="Calibri"/>
      </rPr>
      <t xml:space="preserve">, </t>
    </r>
    <r>
      <rPr>
        <sz val="11"/>
        <color rgb="FF000000"/>
        <rFont val="Linux Libertine G"/>
      </rPr>
      <t>नौजवान</t>
    </r>
    <r>
      <rPr>
        <sz val="11"/>
        <color rgb="FF000000"/>
        <rFont val="Calibri"/>
      </rPr>
      <t xml:space="preserve">, </t>
    </r>
    <r>
      <rPr>
        <sz val="11"/>
        <color rgb="FF000000"/>
        <rFont val="Linux Libertine G"/>
      </rPr>
      <t>मजदूर</t>
    </r>
    <r>
      <rPr>
        <sz val="11"/>
        <color rgb="FF000000"/>
        <rFont val="Calibri"/>
      </rPr>
      <t xml:space="preserve">, </t>
    </r>
    <r>
      <rPr>
        <sz val="11"/>
        <color rgb="FF000000"/>
        <rFont val="Linux Libertine G"/>
      </rPr>
      <t xml:space="preserve">महिला और सारा देश मोदी से परेशान है तो </t>
    </r>
    <r>
      <rPr>
        <sz val="11"/>
        <color rgb="FF000000"/>
        <rFont val="Calibri"/>
      </rPr>
      <t xml:space="preserve">400 </t>
    </r>
    <r>
      <rPr>
        <sz val="11"/>
        <color rgb="FF000000"/>
        <rFont val="Linux Libertine G"/>
      </rPr>
      <t>के पार पहुँचा कैसे</t>
    </r>
    <r>
      <rPr>
        <sz val="11"/>
        <color rgb="FF000000"/>
        <rFont val="Calibri"/>
      </rPr>
      <t>?</t>
    </r>
    <r>
      <rPr>
        <sz val="11"/>
        <color rgb="FF000000"/>
        <rFont val="Linux Libertine G"/>
      </rPr>
      <t>। कहीं ये राजीव कुमार मुख्य चुनाव आयुक्त एवं ईवीएम मशीन ने दिल लगाकर मतदान तो नही किया। कहीं ईवीएम लाकर में रात भर मतदान तो नही करता रहा</t>
    </r>
    <r>
      <rPr>
        <sz val="11"/>
        <color rgb="FF000000"/>
        <rFont val="Calibri"/>
      </rPr>
      <t>?</t>
    </r>
  </si>
  <si>
    <t>Like IF u love RAGA</t>
  </si>
  <si>
    <t>Bjp chor Hai gafla Karur karegi 100%</t>
  </si>
  <si>
    <t>Agar is baar phir se BJP power me aaya na toh main in sabhi so called anti Modi journalists ko social media pe block karne wala hoon.
Ye log apna dukaan chalaane ke liye hamesha jhootha khwaab dikhaate rahte hain.
Inko kuch pata wata rahta nahin bus modi ke khilaaf bolkar anti Modi viewership lete Hain.
Last time bhi Aisey hi bakwaas karte rahen aur modi phirse pm ban Gaya.</t>
  </si>
  <si>
    <r>
      <rPr>
        <sz val="11"/>
        <color rgb="FF000000"/>
        <rFont val="Linux Libertine G"/>
      </rPr>
      <t>आपको बताना चाहता हूं की मेरी बड़ी मां श्री मती पियारी देवी जिनकी उम्र</t>
    </r>
    <r>
      <rPr>
        <sz val="11"/>
        <color rgb="FF000000"/>
        <rFont val="Calibri"/>
      </rPr>
      <t xml:space="preserve">72 </t>
    </r>
    <r>
      <rPr>
        <sz val="11"/>
        <color rgb="FF000000"/>
        <rFont val="Linux Libertine G"/>
      </rPr>
      <t>वर्ष हैं 
जो पिछले कई बार लोकसभा का वोट दे चुकी हैं लेकिन उनका वोट काट दिया गया।
वो बूथ तक गई और वोटर लिस्ट में नाम ही नहीं</t>
    </r>
    <r>
      <rPr>
        <sz val="11"/>
        <color rgb="FF000000"/>
        <rFont val="Calibri"/>
      </rPr>
      <t xml:space="preserve">, </t>
    </r>
    <r>
      <rPr>
        <sz val="11"/>
        <color rgb="FF000000"/>
        <rFont val="Linux Libertine G"/>
      </rPr>
      <t>इसको क्या ही कहा जाए।</t>
    </r>
    <r>
      <rPr>
        <sz val="11"/>
        <color rgb="FF000000"/>
        <rFont val="Calibri"/>
      </rPr>
      <t xml:space="preserve">???
</t>
    </r>
    <r>
      <rPr>
        <sz val="11"/>
        <color rgb="FF000000"/>
        <rFont val="Linux Libertine G"/>
      </rPr>
      <t xml:space="preserve">मैंने </t>
    </r>
    <r>
      <rPr>
        <sz val="11"/>
        <color rgb="FF000000"/>
        <rFont val="Calibri"/>
      </rPr>
      <t xml:space="preserve">electolion comission of India </t>
    </r>
    <r>
      <rPr>
        <sz val="11"/>
        <color rgb="FF000000"/>
        <rFont val="Linux Libertine G"/>
      </rPr>
      <t>को शिकायत की है। 
ग्राम ओटघनपुर पुर कलां
पोस्ट नगर बाजार 
जिला बस्ती उत्तर प्रदेश</t>
    </r>
  </si>
  <si>
    <t>💯% India is coming</t>
  </si>
  <si>
    <t>Kejriwal tu to jail ja😮</t>
  </si>
  <si>
    <t>Public ko voting nahin kerna chahe.</t>
  </si>
  <si>
    <r>
      <rPr>
        <sz val="11"/>
        <color rgb="FF000000"/>
        <rFont val="Linux Libertine G"/>
      </rPr>
      <t>गोदी मिडिया जनता का विश्वास खो चूका है</t>
    </r>
    <r>
      <rPr>
        <sz val="11"/>
        <color rgb="FF000000"/>
        <rFont val="Calibri"/>
      </rPr>
      <t>. The people of India do not trust on Godi📺 Media📺.</t>
    </r>
  </si>
  <si>
    <t>Only india</t>
  </si>
  <si>
    <r>
      <rPr>
        <sz val="11"/>
        <color rgb="FF000000"/>
        <rFont val="Linux Libertine G"/>
      </rPr>
      <t xml:space="preserve">उत्तराखंड के अल्मोड़ा संसदीय सीट पर मतदान के आंकड़ों को लेकर काफी अंतर है। भारत निर्वाचन आयोग और जिला निर्वाचन आयोग के मतदान आंकड़े पर </t>
    </r>
    <r>
      <rPr>
        <sz val="11"/>
        <color rgb="FF000000"/>
        <rFont val="Calibri"/>
      </rPr>
      <t xml:space="preserve">1170 </t>
    </r>
    <r>
      <rPr>
        <sz val="11"/>
        <color rgb="FF000000"/>
        <rFont val="Linux Libertine G"/>
      </rPr>
      <t>वोटों का अंतर है।</t>
    </r>
  </si>
  <si>
    <t>Kuch din aur baki hai bjp to jane wali hai hii....</t>
  </si>
  <si>
    <t>Modia poll not media poll</t>
  </si>
  <si>
    <t>gathbandhan jitrahai nitishkumar  gathbandhan men ayega nitishkumar pm banega</t>
  </si>
  <si>
    <t>Polling counter mat chodna</t>
  </si>
  <si>
    <t>Modi media poll, kya baat hai..</t>
  </si>
  <si>
    <r>
      <rPr>
        <sz val="11"/>
        <color rgb="FF000000"/>
        <rFont val="Linux Libertine G"/>
      </rPr>
      <t xml:space="preserve">कौन कौन चाहतें हैं </t>
    </r>
    <r>
      <rPr>
        <sz val="11"/>
        <color rgb="FF000000"/>
        <rFont val="Calibri"/>
      </rPr>
      <t xml:space="preserve">I.N.D.I.A </t>
    </r>
    <r>
      <rPr>
        <sz val="11"/>
        <color rgb="FF000000"/>
        <rFont val="Linux Libertine G"/>
      </rPr>
      <t xml:space="preserve">का सरकार बना रहें। </t>
    </r>
    <r>
      <rPr>
        <sz val="11"/>
        <color rgb="FF000000"/>
        <rFont val="Calibri"/>
      </rPr>
      <t xml:space="preserve">LIKE </t>
    </r>
    <r>
      <rPr>
        <sz val="11"/>
        <color rgb="FF000000"/>
        <rFont val="Linux Libertine G"/>
      </rPr>
      <t>कर बतावें</t>
    </r>
  </si>
  <si>
    <t>😢</t>
  </si>
  <si>
    <t>इस बार हम लोग चुप नहीं बैठेंगे इसमें भाजपा का हर है पूर्ण रूपसे बुरीतरह से</t>
  </si>
  <si>
    <t>Ravish Kumar tere jhooth ki bhi hud hoti h😢😂</t>
  </si>
  <si>
    <t>400 seat to modi ne hi mana kr diya tha rajat ke samne😂 aur ye chatukar 400+ la rahe hai😂</t>
  </si>
  <si>
    <t>BJP'S Exit, pol</t>
  </si>
  <si>
    <r>
      <rPr>
        <sz val="11"/>
        <color rgb="FF000000"/>
        <rFont val="Linux Libertine G"/>
      </rPr>
      <t xml:space="preserve">यदि </t>
    </r>
    <r>
      <rPr>
        <sz val="11"/>
        <color rgb="FF000000"/>
        <rFont val="Calibri"/>
      </rPr>
      <t xml:space="preserve">counting </t>
    </r>
    <r>
      <rPr>
        <sz val="11"/>
        <color rgb="FF000000"/>
        <rFont val="Linux Libertine G"/>
      </rPr>
      <t>मे धांधली हुई तो जनता सड़को पर उतर जायेगी</t>
    </r>
    <r>
      <rPr>
        <sz val="11"/>
        <color rgb="FF000000"/>
        <rFont val="Calibri"/>
      </rPr>
      <t xml:space="preserve">, </t>
    </r>
    <r>
      <rPr>
        <sz val="11"/>
        <color rgb="FF000000"/>
        <rFont val="Linux Libertine G"/>
      </rPr>
      <t>पूरे देश को पता है कि चुनाव आयोग में आयुक्तों कि न्युक्ति सुप्रीमकोर्ट के फैसले के विरुद्ध हुई है</t>
    </r>
    <r>
      <rPr>
        <sz val="11"/>
        <color rgb="FF000000"/>
        <rFont val="Calibri"/>
      </rPr>
      <t xml:space="preserve">, </t>
    </r>
    <r>
      <rPr>
        <sz val="11"/>
        <color rgb="FF000000"/>
        <rFont val="Linux Libertine G"/>
      </rPr>
      <t>जो कोर्ट के फैसले को बदल सकते हैं</t>
    </r>
    <r>
      <rPr>
        <sz val="11"/>
        <color rgb="FF000000"/>
        <rFont val="Calibri"/>
      </rPr>
      <t xml:space="preserve">, </t>
    </r>
    <r>
      <rPr>
        <sz val="11"/>
        <color rgb="FF000000"/>
        <rFont val="Linux Libertine G"/>
      </rPr>
      <t>उनकी मनसा को पूरे देश जानता है</t>
    </r>
  </si>
  <si>
    <t>Kiya bipoks apna axit poll bana nai sakta hai</t>
  </si>
  <si>
    <t>यह गोदी मीडिया का एग्जिट पोल है</t>
  </si>
  <si>
    <t>Is bar kitne Anil Masih honge aur aise officers pe karyawahi ho.</t>
  </si>
  <si>
    <t>Cheating karna hai is liye pehle he number bada rakha hai</t>
  </si>
  <si>
    <t>Ye chutiiiiyaa BJP Modi Shaah hi aayega aur sab kuchh leke jayega duniya ka</t>
  </si>
  <si>
    <t>https://youtu.be/ibFlu1hF8kY?si=SUNAegEGeismdXsh</t>
  </si>
  <si>
    <t>Aap achche patrakar ho but ek party ka support karna galat hai</t>
  </si>
  <si>
    <r>
      <rPr>
        <sz val="11"/>
        <color rgb="FF000000"/>
        <rFont val="Linux Libertine G"/>
      </rPr>
      <t>फिर एक बार मोदी के जीतने पर यह इंसान मोदी से भी ज्यादा खुश होगा</t>
    </r>
    <r>
      <rPr>
        <sz val="11"/>
        <color rgb="FF000000"/>
        <rFont val="Calibri"/>
      </rPr>
      <t xml:space="preserve">... </t>
    </r>
    <r>
      <rPr>
        <sz val="11"/>
        <color rgb="FF000000"/>
        <rFont val="Linux Libertine G"/>
      </rPr>
      <t>यह बात मैं पूरे यकीन के साथ कह सकता हूं😂😂😂
पापी पेट से बड़ा कुछ भी नहीं</t>
    </r>
    <r>
      <rPr>
        <sz val="11"/>
        <color rgb="FF000000"/>
        <rFont val="Calibri"/>
      </rPr>
      <t xml:space="preserve">.. </t>
    </r>
    <r>
      <rPr>
        <sz val="11"/>
        <color rgb="FF000000"/>
        <rFont val="Linux Libertine G"/>
      </rPr>
      <t>रोजगार चलता रहना चाहिए😂😂😂</t>
    </r>
  </si>
  <si>
    <t>Yeah exit poll is liye aisa krwaya gaya hai taki NDA tot na jaye...sab dhuppal me rahe 😂... Baki Modi G to pehle he jhola leke nikal liye gufaa me dhayan ka bahana leke...</t>
  </si>
  <si>
    <t>Rubbish official 👎👎😊😊</t>
  </si>
  <si>
    <t>नमस्कार सर</t>
  </si>
  <si>
    <t>Sapna dekho magar...ni d me</t>
  </si>
  <si>
    <t>Dar ka mahal</t>
  </si>
  <si>
    <t>Exit poll kis point of view se bjp ko bahumat dékha rahe ha. Koi kaam to India me huya nahin. No rojggar  . Cruption is too much . Haryana me to koi be bjp ke saat nahin tha . Because farmaer bjp ke against the or punchayat surpaanch wo be against the . So u better Nokia point se bjp ko bhomat de rahe ha😂</t>
  </si>
  <si>
    <t>विपक्षी दलों ने अब तक इतनी कड़ी मेहनत कर के चुनाव की जीत लाई है दरवाज़े तक
अब आगे दो दिन के लिए हौंसला बुलंद करके डटे रहना है चुनाव में विजय बरसने तक ।
हार्दिक शुभकामनाएं ।
जय हिन्द ।</t>
  </si>
  <si>
    <t>This exit polls effected with social
 desirability bias</t>
  </si>
  <si>
    <t>Ravish sir agar wahan bhi koi anil masi baitha hua ho to kon iska insaf karega wahan pr camera kaam karega</t>
  </si>
  <si>
    <t>जातिवादियों और परिवारवादी का हर बार की तरह सफ़ाया होना तय है</t>
  </si>
  <si>
    <r>
      <rPr>
        <sz val="11"/>
        <color rgb="FF000000"/>
        <rFont val="Linux Libertine G"/>
      </rPr>
      <t>कौन कौन पढ़ लिखकर बेरोजगार है</t>
    </r>
    <r>
      <rPr>
        <sz val="11"/>
        <color rgb="FF000000"/>
        <rFont val="Calibri"/>
      </rPr>
      <t>,😢😢</t>
    </r>
  </si>
  <si>
    <t>Snakes like Ravish will never let bharat grow</t>
  </si>
  <si>
    <t>एन डी ए आसानी से सत्ता छोड़ने वाला नहीं है। वह सत्ता में बने रहने के लिए सारे चाल चलेगा। होशियार रहें।</t>
  </si>
  <si>
    <t>Result pahle se hi fixed he</t>
  </si>
  <si>
    <t>275 par bhi nhi hogi ....
..ye Mera Aakalan hai</t>
  </si>
  <si>
    <t>गड़बड़ कर गोदी मीडिया</t>
  </si>
  <si>
    <r>
      <rPr>
        <sz val="11"/>
        <color rgb="FF000000"/>
        <rFont val="Linux Libertine G"/>
      </rPr>
      <t xml:space="preserve">यहगठबंधन सरकार काजीत है यह झूठ है झूठ है झूठ है हम लोग कांग्रेसी </t>
    </r>
    <r>
      <rPr>
        <sz val="11"/>
        <color rgb="FF000000"/>
        <rFont val="Calibri"/>
      </rPr>
      <t xml:space="preserve">18:00  </t>
    </r>
    <r>
      <rPr>
        <sz val="11"/>
        <color rgb="FF000000"/>
        <rFont val="Linux Libertine G"/>
      </rPr>
      <t>गठबंधन सरकार हारने के लिए तैयार है लेकिन हां हम लोग जीरो से हारने के तैयार हैं लेकिन परंतु  चुनाव बैलट पेपर से चुनाव हो  फिर दूध का दूध पानी का पानी दुनियादेखेगा</t>
    </r>
  </si>
  <si>
    <t>Bye Bye Ravish</t>
  </si>
  <si>
    <t>अब मीडिया से पूरी तरह विश्वास खत्म हो गया है।।</t>
  </si>
  <si>
    <r>
      <rPr>
        <sz val="11"/>
        <color rgb="FF000000"/>
        <rFont val="Calibri"/>
      </rPr>
      <t xml:space="preserve">This leftist using leftover facts to support his argument. He completely knows that bjp is going to win but </t>
    </r>
    <r>
      <rPr>
        <sz val="11"/>
        <color rgb="FF000000"/>
        <rFont val="Linux Libertine G"/>
      </rPr>
      <t>जाते जाते जितना ज्यादा लोगो को गुमराह कर सकते हो उतना करो</t>
    </r>
    <r>
      <rPr>
        <sz val="11"/>
        <color rgb="FF000000"/>
        <rFont val="Calibri"/>
      </rPr>
      <t>. Make people belief as shakey as possible on democracy. That's their aim.</t>
    </r>
  </si>
  <si>
    <t>Tum chillate raho😂</t>
  </si>
  <si>
    <r>
      <rPr>
        <sz val="11"/>
        <color rgb="FF000000"/>
        <rFont val="Calibri"/>
      </rPr>
      <t>4</t>
    </r>
    <r>
      <rPr>
        <sz val="11"/>
        <color rgb="FF000000"/>
        <rFont val="Linux Libertine G"/>
      </rPr>
      <t>जून को रंडी रोना शुरू हो जाएगा तुम्हारा</t>
    </r>
  </si>
  <si>
    <r>
      <rPr>
        <sz val="11"/>
        <color rgb="FF000000"/>
        <rFont val="Linux Libertine G"/>
      </rPr>
      <t>ये बताओ ईवीएम को दोष कब से देना है</t>
    </r>
    <r>
      <rPr>
        <sz val="11"/>
        <color rgb="FF000000"/>
        <rFont val="Calibri"/>
      </rPr>
      <t>?</t>
    </r>
  </si>
  <si>
    <r>
      <rPr>
        <sz val="11"/>
        <color rgb="FF000000"/>
        <rFont val="Linux Libertine G"/>
      </rPr>
      <t xml:space="preserve">रविश तू भी घटिया है और तेरे पप्पू और चम्मचे भी </t>
    </r>
    <r>
      <rPr>
        <sz val="11"/>
        <color rgb="FF000000"/>
        <rFont val="Calibri"/>
      </rPr>
      <t>,</t>
    </r>
    <r>
      <rPr>
        <sz val="11"/>
        <color rgb="FF000000"/>
        <rFont val="Linux Libertine G"/>
      </rPr>
      <t>कल तक तू भी एक टीवी चैनल में सीनियर एडिटर था उस समय सर्वे सही होते थे आज गलत कैसे हो गए 😮</t>
    </r>
  </si>
  <si>
    <t>Matgarna supreme court ki nigrani me hone chahye</t>
  </si>
  <si>
    <r>
      <rPr>
        <sz val="11"/>
        <color rgb="FF000000"/>
        <rFont val="Linux Libertine G"/>
      </rPr>
      <t xml:space="preserve">सभी देश वासियों को परेशान   होने की  जरूरत नहीं </t>
    </r>
    <r>
      <rPr>
        <sz val="11"/>
        <color rgb="FF000000"/>
        <rFont val="Calibri"/>
      </rPr>
      <t>INDIA HI JITEGA</t>
    </r>
  </si>
  <si>
    <t>370 ka danka bajane wale beti bchao ka nara lagane wale jammukashmir manipur rayli karne nahi gaye dhyan lagane kannya kumari gaye h ganga saf hua ki nahi ganga ke pash nani gaye kala dhan agaya mahgai berojgari agniver sab bhagodhe gujrati h bank lut kar furr ab chanda chor parti desh lut rahe h gujrati 50 50 khokhe me mLA khrida bat karta h bharastachar ki</t>
  </si>
  <si>
    <t>Rahul Gandhi 💙</t>
  </si>
  <si>
    <t>Rahul gandi 🎉🎉🎉🎉🎉🎉</t>
  </si>
  <si>
    <t>AISA NAHIN...YEH EXIT POLL BJP OFFICE SE ELECTION COMMISSION SE 4% EXCESS VOTE KE BUNIYAD PAR BATAYA GAYA HE...
EK INFORMATION SE MODI NE 60 SEAT PAR EVM KI HEERA PHEERI KAR DI HE...
4%KA GHAPLA PER DEPEND HE..JIS PAR AAKI NIGAAH NAHIN JE</t>
  </si>
  <si>
    <t>Ro lo koi bat nhi😂</t>
  </si>
  <si>
    <r>
      <rPr>
        <sz val="11"/>
        <color rgb="FF000000"/>
        <rFont val="Linux Libertine G"/>
      </rPr>
      <t>पेड न्यूज वाले मोदी मिडिया वाले का एक्झिट पोल दे रहे है</t>
    </r>
    <r>
      <rPr>
        <sz val="11"/>
        <color rgb="FF000000"/>
        <rFont val="Calibri"/>
      </rPr>
      <t xml:space="preserve">.  </t>
    </r>
    <r>
      <rPr>
        <sz val="11"/>
        <color rgb="FF000000"/>
        <rFont val="Linux Libertine G"/>
      </rPr>
      <t>चार जून नजदीक हैं</t>
    </r>
    <r>
      <rPr>
        <sz val="11"/>
        <color rgb="FF000000"/>
        <rFont val="Calibri"/>
      </rPr>
      <t xml:space="preserve">. </t>
    </r>
    <r>
      <rPr>
        <sz val="11"/>
        <color rgb="FF000000"/>
        <rFont val="Linux Libertine G"/>
      </rPr>
      <t>तय्यार रहे</t>
    </r>
    <r>
      <rPr>
        <sz val="11"/>
        <color rgb="FF000000"/>
        <rFont val="Calibri"/>
      </rPr>
      <t xml:space="preserve">. </t>
    </r>
    <r>
      <rPr>
        <sz val="11"/>
        <color rgb="FF000000"/>
        <rFont val="Linux Libertine G"/>
      </rPr>
      <t>अबकी बार भाजपा तडीपार होनी हैं</t>
    </r>
    <r>
      <rPr>
        <sz val="11"/>
        <color rgb="FF000000"/>
        <rFont val="Calibri"/>
      </rPr>
      <t>.</t>
    </r>
    <r>
      <rPr>
        <sz val="11"/>
        <color rgb="FF000000"/>
        <rFont val="Linux Libertine G"/>
      </rPr>
      <t>चींता ना करे</t>
    </r>
    <r>
      <rPr>
        <sz val="11"/>
        <color rgb="FF000000"/>
        <rFont val="Calibri"/>
      </rPr>
      <t xml:space="preserve">. </t>
    </r>
    <r>
      <rPr>
        <sz val="11"/>
        <color rgb="FF000000"/>
        <rFont val="Linux Libertine G"/>
      </rPr>
      <t>सब्र का फल मिठा हो</t>
    </r>
    <r>
      <rPr>
        <sz val="11"/>
        <color rgb="FF000000"/>
        <rFont val="Calibri"/>
      </rPr>
      <t xml:space="preserve">. </t>
    </r>
    <r>
      <rPr>
        <sz val="11"/>
        <color rgb="FF000000"/>
        <rFont val="Linux Libertine G"/>
      </rPr>
      <t>वोट की गीनती फरक कडी निगराणी रखनी होगी</t>
    </r>
    <r>
      <rPr>
        <sz val="11"/>
        <color rgb="FF000000"/>
        <rFont val="Calibri"/>
      </rPr>
      <t xml:space="preserve">. </t>
    </r>
    <r>
      <rPr>
        <sz val="11"/>
        <color rgb="FF000000"/>
        <rFont val="Linux Libertine G"/>
      </rPr>
      <t>हेरा फेरी अफरातफरी हो सकती हैं</t>
    </r>
    <r>
      <rPr>
        <sz val="11"/>
        <color rgb="FF000000"/>
        <rFont val="Calibri"/>
      </rPr>
      <t>.</t>
    </r>
  </si>
  <si>
    <r>
      <rPr>
        <sz val="11"/>
        <color rgb="FF000000"/>
        <rFont val="Calibri"/>
      </rPr>
      <t xml:space="preserve">Miss call </t>
    </r>
    <r>
      <rPr>
        <sz val="11"/>
        <color rgb="FF000000"/>
        <rFont val="Linux Libertine G"/>
      </rPr>
      <t xml:space="preserve">पार्टी </t>
    </r>
    <r>
      <rPr>
        <sz val="11"/>
        <color rgb="FF000000"/>
        <rFont val="Calibri"/>
      </rPr>
      <t xml:space="preserve">miss call </t>
    </r>
    <r>
      <rPr>
        <sz val="11"/>
        <color rgb="FF000000"/>
        <rFont val="Linux Libertine G"/>
      </rPr>
      <t>एग्जिट ही है</t>
    </r>
  </si>
  <si>
    <t>Isme ndtv ka bhi exit poll hain</t>
  </si>
  <si>
    <t>अगर गोदी मीडिया और हर विभाग अगर दोगलापन करता है तो देश के राज नेता और सभी लोग तैयार को एकजूत हो कर एक बहुत बड़ा आंदोलन करना होगा सभी लोग पूरे देश एक साथ फिर इनकी हेकड़ी निकल जायेगी</t>
  </si>
  <si>
    <t>रविश जी अंत वाली लाइन पे सहमत हूं</t>
  </si>
  <si>
    <t>295+ seats for India</t>
  </si>
  <si>
    <r>
      <rPr>
        <sz val="11"/>
        <color rgb="FF000000"/>
        <rFont val="Linux Libertine G"/>
      </rPr>
      <t xml:space="preserve">गोदी मीडिया का पूरे एक्जिट पोल बिलकुल गलत साबित होगा </t>
    </r>
    <r>
      <rPr>
        <sz val="11"/>
        <color rgb="FF000000"/>
        <rFont val="Calibri"/>
      </rPr>
      <t>l</t>
    </r>
  </si>
  <si>
    <t>Bjp bharast hai ,chor hai</t>
  </si>
  <si>
    <t>Rahul ke patra likhte huwe rabish kumar us samay dekh raha tha</t>
  </si>
  <si>
    <t>Randi rona shuru iska</t>
  </si>
  <si>
    <r>
      <rPr>
        <sz val="11"/>
        <color rgb="FF000000"/>
        <rFont val="Calibri"/>
      </rPr>
      <t xml:space="preserve">2014 </t>
    </r>
    <r>
      <rPr>
        <sz val="11"/>
        <color rgb="FF000000"/>
        <rFont val="Linux Libertine G"/>
      </rPr>
      <t>में बीजेपी को ईमानदारी से जीत मिली थी उसके बाद से धांधली से जीत मिलती है</t>
    </r>
  </si>
  <si>
    <t>Shame on BJP</t>
  </si>
  <si>
    <r>
      <rPr>
        <sz val="11"/>
        <color rgb="FF000000"/>
        <rFont val="Linux Libertine G"/>
      </rPr>
      <t>पहले माइंड सेट</t>
    </r>
    <r>
      <rPr>
        <sz val="11"/>
        <color rgb="FF000000"/>
        <rFont val="Calibri"/>
      </rPr>
      <t xml:space="preserve">, </t>
    </r>
    <r>
      <rPr>
        <sz val="11"/>
        <color rgb="FF000000"/>
        <rFont val="Linux Libertine G"/>
      </rPr>
      <t xml:space="preserve">बाद में </t>
    </r>
    <r>
      <rPr>
        <sz val="11"/>
        <color rgb="FF000000"/>
        <rFont val="Calibri"/>
      </rPr>
      <t xml:space="preserve">evm </t>
    </r>
    <r>
      <rPr>
        <sz val="11"/>
        <color rgb="FF000000"/>
        <rFont val="Linux Libertine G"/>
      </rPr>
      <t>सेट</t>
    </r>
  </si>
  <si>
    <r>
      <rPr>
        <sz val="11"/>
        <color rgb="FF000000"/>
        <rFont val="Linux Libertine G"/>
      </rPr>
      <t xml:space="preserve">रविश </t>
    </r>
    <r>
      <rPr>
        <sz val="11"/>
        <color rgb="FF000000"/>
        <rFont val="Calibri"/>
      </rPr>
      <t xml:space="preserve">ka </t>
    </r>
    <r>
      <rPr>
        <sz val="11"/>
        <color rgb="FF000000"/>
        <rFont val="Linux Libertine G"/>
      </rPr>
      <t xml:space="preserve">रंडी रोना </t>
    </r>
    <r>
      <rPr>
        <sz val="11"/>
        <color rgb="FF000000"/>
        <rFont val="Calibri"/>
      </rPr>
      <t>start 😂😂</t>
    </r>
  </si>
  <si>
    <t>Feku ji isbar jhola leke vagnewala hai</t>
  </si>
  <si>
    <t>Tumhari dukan ab band ho gaye😮</t>
  </si>
  <si>
    <t>😂😂😂😂😂😂😂rudali kumar</t>
  </si>
  <si>
    <t>Kutta palo billi palo pr mann me bharam mt palo aayege to ek he</t>
  </si>
  <si>
    <t>Hamare pyare RAVISH KUMAR sir A2 cow milk k dhule huye patrakar hai. Koi 4 June ko g@li mat dena 😂😂😂😂😂😂😂</t>
  </si>
  <si>
    <t>20 cr jobs kahahi modi</t>
  </si>
  <si>
    <t>Aree ye kejriwal bahut juth bolta hai</t>
  </si>
  <si>
    <t>evm evm kab se khel rhe ho aab😂😂😂</t>
  </si>
  <si>
    <t>Modi ayga</t>
  </si>
  <si>
    <t>दलाल प्रतकार</t>
  </si>
  <si>
    <t>Bilkul Aapki bat sachchi hai Ravish Ji</t>
  </si>
  <si>
    <t>ONLY Rahul Gandhi</t>
  </si>
  <si>
    <t>Download paper selection ho to pure India mein 5 seat se jyada bhajpa ki nahin aaegi AVM se chori karenge kuchh bhi karenge to ho sakta hai nahin to asambhav</t>
  </si>
  <si>
    <t>🙏🙏❤️❤️</t>
  </si>
  <si>
    <t>25 me 333😂😂😂😂😂</t>
  </si>
  <si>
    <t>Cunav aayog zutha he</t>
  </si>
  <si>
    <t>Dada i am telling to you bjp is gundass and els that..........</t>
  </si>
  <si>
    <t>Congress ka dalal hai ravish kumar</t>
  </si>
  <si>
    <t>mera pm rg</t>
  </si>
  <si>
    <t>अबकी बार गठबंधन सरकार</t>
  </si>
  <si>
    <t>Leftists crying having meltdown 😂</t>
  </si>
  <si>
    <t>Next pm rahul</t>
  </si>
  <si>
    <t>कोई मुद्दे की बात कर ये सब पहले से मालूम।</t>
  </si>
  <si>
    <t>Bihar me rjd 00 seat wah re godi media😂😂😂</t>
  </si>
  <si>
    <t>Same trick was played in MP Rajasthan and Chattisgarh assembly elections. With EVM it is impossible to have free and fair elections when Corruption in power at record level.</t>
  </si>
  <si>
    <r>
      <rPr>
        <sz val="11"/>
        <color rgb="FF000000"/>
        <rFont val="Linux Libertine G"/>
      </rPr>
      <t xml:space="preserve">बिहार में कम से कम इंडिया गठबंधन को </t>
    </r>
    <r>
      <rPr>
        <sz val="11"/>
        <color rgb="FF000000"/>
        <rFont val="Calibri"/>
      </rPr>
      <t xml:space="preserve">20 </t>
    </r>
    <r>
      <rPr>
        <sz val="11"/>
        <color rgb="FF000000"/>
        <rFont val="Linux Libertine G"/>
      </rPr>
      <t xml:space="preserve">से </t>
    </r>
    <r>
      <rPr>
        <sz val="11"/>
        <color rgb="FF000000"/>
        <rFont val="Calibri"/>
      </rPr>
      <t xml:space="preserve">26 </t>
    </r>
    <r>
      <rPr>
        <sz val="11"/>
        <color rgb="FF000000"/>
        <rFont val="Linux Libertine G"/>
      </rPr>
      <t xml:space="preserve">सीटें मिल रही है मगर सभी </t>
    </r>
    <r>
      <rPr>
        <sz val="11"/>
        <color rgb="FF000000"/>
        <rFont val="Calibri"/>
      </rPr>
      <t xml:space="preserve">EXIT poll </t>
    </r>
    <r>
      <rPr>
        <sz val="11"/>
        <color rgb="FF000000"/>
        <rFont val="Linux Libertine G"/>
      </rPr>
      <t>गलत है। ईवीएम को लेकर अंतिम जनसभा में अमित शाह बोल भी दिए</t>
    </r>
  </si>
  <si>
    <t>Congress should remove EVM once they come back in power..</t>
  </si>
  <si>
    <r>
      <rPr>
        <sz val="11"/>
        <color rgb="FF000000"/>
        <rFont val="Linux Libertine G"/>
      </rPr>
      <t>বিজেপির রাজ ধর্ম হল হিন্দু মুসলমান মন্দির মসজিদ আর দাঙ্গা লাগিয়া</t>
    </r>
    <r>
      <rPr>
        <sz val="11"/>
        <color rgb="FF000000"/>
        <rFont val="Calibri"/>
      </rPr>
      <t xml:space="preserve">, </t>
    </r>
    <r>
      <rPr>
        <sz val="11"/>
        <color rgb="FF000000"/>
        <rFont val="Linux Libertine G"/>
      </rPr>
      <t>বিজেপি কৌশল করে সম্প্রদায়িক উস্কানি দিয়ে সমস্ত হিন্দু মুসলমানের মধ্যে বিভাজন সৃষ্টি করছি</t>
    </r>
    <r>
      <rPr>
        <sz val="11"/>
        <color rgb="FF000000"/>
        <rFont val="Calibri"/>
      </rPr>
      <t xml:space="preserve">,, </t>
    </r>
    <r>
      <rPr>
        <sz val="11"/>
        <color rgb="FF000000"/>
        <rFont val="Linux Libertine G"/>
      </rPr>
      <t>ভারতবর্ষের বুকে হিন্দু মুসলমান মিলেমিশে।</t>
    </r>
  </si>
  <si>
    <t>india gathbandhan</t>
  </si>
  <si>
    <t>Analyst from Pakistan 😂</t>
  </si>
  <si>
    <t>रवीश कुमारजी नमस्कार</t>
  </si>
  <si>
    <t>Tumhare karan hi modi jitt rhe❤❤❤</t>
  </si>
  <si>
    <t>Sir main apke sath kam krna chahti  ho kaise milega...main apke jaisi hi sach ke sath khadi rahne wali ho</t>
  </si>
  <si>
    <t>…….. SO.    ……SAD.  ?  What. Different. …. Bangladesh/ Pakistan……Election…? USA 🇺🇸</t>
  </si>
  <si>
    <t>🎉congress</t>
  </si>
  <si>
    <t>1 number sir ,ana hai to Rahul ji ki Sarkar..❤❤</t>
  </si>
  <si>
    <t>Ravish Tumhari party Congress Har gai Aam Janata ko kya Munh dikhaega</t>
  </si>
  <si>
    <r>
      <rPr>
        <sz val="11"/>
        <color rgb="FF000000"/>
        <rFont val="Calibri"/>
      </rPr>
      <t xml:space="preserve">Next pm hi honge.
Aapko desh ke bare mai acha </t>
    </r>
    <r>
      <rPr>
        <sz val="11"/>
        <color rgb="FF000000"/>
        <rFont val="Linux Libertine G"/>
      </rPr>
      <t xml:space="preserve">एक्सपीरियंस </t>
    </r>
    <r>
      <rPr>
        <sz val="11"/>
        <color rgb="FF000000"/>
        <rFont val="Calibri"/>
      </rPr>
      <t>hai.</t>
    </r>
  </si>
  <si>
    <t>Its obvious #ArvindKejriwal is next #PrimeMinister in waiting #NelsonMandela also served 27yrs in jail from 1962 only to be released in 1990 and was sworn in as first black #President of a liberated #SouthAfrica in 1994 #cnn #bbc #indiatoday #aajtak #ANI #zeenews #republictv #Mirrornow #navikakumar #timesnow #cnnibn18 #rahulkanwar #AAP #BJP4INDIA #INCIndia #TMC #AITMC</t>
  </si>
  <si>
    <t>Rahulji great honest educated person ❤</t>
  </si>
  <si>
    <t>रब्बीश कुमार और बरनॉल का साथ अतूट हैं 😎</t>
  </si>
  <si>
    <t>❤ Great report coverage and explanation of items</t>
  </si>
  <si>
    <t>Agar exit poll sahi nikle phir kya? Akhir EC toh purntaya BJP ke haath mein hai. Aur mujhe lagta hai ki BJP Chandigarh model ko apna kar exit polls ko sach banane mein lagi hui hai.</t>
  </si>
  <si>
    <t>Tum r rona krte rho😂😂😂</t>
  </si>
  <si>
    <r>
      <rPr>
        <sz val="11"/>
        <color rgb="FF000000"/>
        <rFont val="Linux Libertine G"/>
      </rPr>
      <t>भाई आप हार जाओगे तो आपने पलटफॉर्म तैयार कर लिया है कि सबने बेईमानी कर ली। उसमे चुनाव आयोग भी है</t>
    </r>
    <r>
      <rPr>
        <sz val="11"/>
        <color rgb="FF000000"/>
        <rFont val="Calibri"/>
      </rPr>
      <t xml:space="preserve">, </t>
    </r>
    <r>
      <rPr>
        <sz val="11"/>
        <color rgb="FF000000"/>
        <rFont val="Linux Libertine G"/>
      </rPr>
      <t>काउंटिंग एजेंसी भी है</t>
    </r>
    <r>
      <rPr>
        <sz val="11"/>
        <color rgb="FF000000"/>
        <rFont val="Calibri"/>
      </rPr>
      <t xml:space="preserve">, </t>
    </r>
    <r>
      <rPr>
        <sz val="11"/>
        <color rgb="FF000000"/>
        <rFont val="Linux Libertine G"/>
      </rPr>
      <t xml:space="preserve">यार शर्म करो। </t>
    </r>
    <r>
      <rPr>
        <sz val="11"/>
        <color rgb="FF000000"/>
        <rFont val="Calibri"/>
      </rPr>
      <t>,</t>
    </r>
  </si>
  <si>
    <t>Modi jutta</t>
  </si>
  <si>
    <t>गोदी मिडिया वाले लोग पागल बना रहे हैं  इस बार इंडिया गठबंधन की सरकार बनना तय माना जा रहा है</t>
  </si>
  <si>
    <t>गली गली मे शोर है 
चौकीदार ही चोर है</t>
  </si>
  <si>
    <r>
      <rPr>
        <sz val="11"/>
        <color rgb="FF000000"/>
        <rFont val="Linux Libertine G"/>
      </rPr>
      <t xml:space="preserve">कॉग्रेस भक्त </t>
    </r>
    <r>
      <rPr>
        <sz val="11"/>
        <color rgb="FF000000"/>
        <rFont val="Calibri"/>
      </rPr>
      <t xml:space="preserve">ravish ,Rahul ko pm banana chahte ho ,taki tumhari tarakki ho .Par desh ki wat </t>
    </r>
    <r>
      <rPr>
        <sz val="11"/>
        <color rgb="FF000000"/>
        <rFont val="Linux Libertine G"/>
      </rPr>
      <t xml:space="preserve">लगेगी </t>
    </r>
    <r>
      <rPr>
        <sz val="11"/>
        <color rgb="FF000000"/>
        <rFont val="Calibri"/>
      </rPr>
      <t>,iska tumhe kya ,tum to brasht aur searthi ho , rahul jaise nasamajh , incapable admi ko pm banana chahte ho</t>
    </r>
  </si>
  <si>
    <t>All good people plz unsubscribe aajtak and all godi media</t>
  </si>
  <si>
    <t>Girte hain shahr sawaar hi maidaan e Jung mein. ..
Woh shai kya girenge jo ghutno ke bal chale</t>
  </si>
  <si>
    <r>
      <rPr>
        <sz val="11"/>
        <color rgb="FF000000"/>
        <rFont val="Linux Libertine G"/>
      </rPr>
      <t xml:space="preserve">ईमानदारी से बीजेपी की सीटें </t>
    </r>
    <r>
      <rPr>
        <sz val="11"/>
        <color rgb="FF000000"/>
        <rFont val="Calibri"/>
      </rPr>
      <t>100</t>
    </r>
    <r>
      <rPr>
        <sz val="11"/>
        <color rgb="FF000000"/>
        <rFont val="Linux Libertine G"/>
      </rPr>
      <t>के ईर्द</t>
    </r>
    <r>
      <rPr>
        <sz val="11"/>
        <color rgb="FF000000"/>
        <rFont val="Calibri"/>
      </rPr>
      <t>-</t>
    </r>
    <r>
      <rPr>
        <sz val="11"/>
        <color rgb="FF000000"/>
        <rFont val="Linux Libertine G"/>
      </rPr>
      <t>गिर्द घूमती दिखाई देती है</t>
    </r>
  </si>
  <si>
    <t>इंडिया गठबंधन की जीत निश्चित है</t>
  </si>
  <si>
    <t>Abhi say gand phat nay  laga</t>
  </si>
  <si>
    <r>
      <rPr>
        <sz val="11"/>
        <color rgb="FF000000"/>
        <rFont val="Linux Libertine G"/>
      </rPr>
      <t xml:space="preserve">चमचों </t>
    </r>
    <r>
      <rPr>
        <sz val="11"/>
        <color rgb="FF000000"/>
        <rFont val="Calibri"/>
      </rPr>
      <t xml:space="preserve">4 </t>
    </r>
    <r>
      <rPr>
        <sz val="11"/>
        <color rgb="FF000000"/>
        <rFont val="Linux Libertine G"/>
      </rPr>
      <t>जून को देख लेना</t>
    </r>
  </si>
  <si>
    <t>Jiski laathi uski bhains 😂😅</t>
  </si>
  <si>
    <t>4 ko ye ravish aayega or bolega evm me gadbadi hua hai, isliye modi jit gya</t>
  </si>
  <si>
    <t>Apka kosis fel he dar lagta hoga</t>
  </si>
  <si>
    <r>
      <rPr>
        <sz val="11"/>
        <color rgb="FF000000"/>
        <rFont val="Linux Libertine G"/>
      </rPr>
      <t>दो साल पहले तक तुम भी तो ऐक्जिट पोल करते थे</t>
    </r>
    <r>
      <rPr>
        <sz val="11"/>
        <color rgb="FF000000"/>
        <rFont val="Calibri"/>
      </rPr>
      <t xml:space="preserve">, </t>
    </r>
    <r>
      <rPr>
        <sz val="11"/>
        <color rgb="FF000000"/>
        <rFont val="Linux Libertine G"/>
      </rPr>
      <t>तब तुमने वो सब क्यों नहीं किया जो आज तुम दुसरो से सवाल कर रहे ह़ो</t>
    </r>
  </si>
  <si>
    <t>Jis pappu ko RAM kaun h pta nhi, wo pappu RAM k desh me PM kaise banega.</t>
  </si>
  <si>
    <t>Ish mc ka sunana hai</t>
  </si>
  <si>
    <t>Aayega to sher hi</t>
  </si>
  <si>
    <r>
      <rPr>
        <sz val="11"/>
        <color rgb="FF000000"/>
        <rFont val="Linux Libertine G"/>
      </rPr>
      <t xml:space="preserve">जो </t>
    </r>
    <r>
      <rPr>
        <sz val="11"/>
        <color rgb="FF000000"/>
        <rFont val="Calibri"/>
      </rPr>
      <t xml:space="preserve">congress </t>
    </r>
    <r>
      <rPr>
        <sz val="11"/>
        <color rgb="FF000000"/>
        <rFont val="Linux Libertine G"/>
      </rPr>
      <t xml:space="preserve">के </t>
    </r>
    <r>
      <rPr>
        <sz val="11"/>
        <color rgb="FF000000"/>
        <rFont val="Calibri"/>
      </rPr>
      <t xml:space="preserve">supporters karmachari railway grp gkp me baithe hai vo badtameezi karte hai </t>
    </r>
    <r>
      <rPr>
        <sz val="11"/>
        <color rgb="FF000000"/>
        <rFont val="Linux Libertine G"/>
      </rPr>
      <t xml:space="preserve">और गाली देते हैं।
</t>
    </r>
    <r>
      <rPr>
        <sz val="11"/>
        <color rgb="FF000000"/>
        <rFont val="Calibri"/>
      </rPr>
      <t xml:space="preserve">Grp gorakhpur
</t>
    </r>
    <r>
      <rPr>
        <sz val="11"/>
        <color rgb="FF000000"/>
        <rFont val="Linux Libertine G"/>
      </rPr>
      <t>राजेश कुमार सिंह
मोहम्मद अजहरुद्दीन
बैग खोने का रिपोर्ट लिखवाने गया था तो बद्तमीजी कर सवाल करते हुए मेरा वीडियो बनवाने लगा</t>
    </r>
  </si>
  <si>
    <t>Jana do sir ji modi ko reha na do.. aab ki baar modi Sarkar enjoy Karo aap be...</t>
  </si>
  <si>
    <t>Abki bar 400 par" Ka pura pura khyaal rakha hai. Godi media.</t>
  </si>
  <si>
    <t>हो गया कांड</t>
  </si>
  <si>
    <t>Exit poll ko ban ker dena chahe</t>
  </si>
  <si>
    <t>59 million nahi sir 590 million</t>
  </si>
  <si>
    <t>O to 4 tarikh ko hi pata chal jayega bas hanlog wait hi kar sakte hain</t>
  </si>
  <si>
    <r>
      <rPr>
        <sz val="11"/>
        <color rgb="FF000000"/>
        <rFont val="Linux Libertine G"/>
      </rPr>
      <t xml:space="preserve">इंडिया गठबंधन </t>
    </r>
    <r>
      <rPr>
        <sz val="11"/>
        <color rgb="FF000000"/>
        <rFont val="Calibri"/>
      </rPr>
      <t>300</t>
    </r>
  </si>
  <si>
    <t>Bhajpa ne 15501 mein chori kiya usse to seat nahin a jayegi India gathbandhan hi jitegi</t>
  </si>
  <si>
    <t>Habitat ye hai   Ager ye Yoodh dharma yoodh  raha to Modi Ji ko 
Total  Sathi parties ko milaker  261  SEETEN AAYENGI</t>
  </si>
  <si>
    <t>Rahul Gandhi jindabad ❤</t>
  </si>
  <si>
    <t>Phd jo krta hai. N
Use hi pta hota hai data collaction ke bare mai</t>
  </si>
  <si>
    <t>मोदी का इच्छा धारी रुप इच्छा धारी बोल गडबड तो है</t>
  </si>
  <si>
    <r>
      <rPr>
        <sz val="11"/>
        <color rgb="FF000000"/>
        <rFont val="Linux Libertine G"/>
      </rPr>
      <t xml:space="preserve">सामाजवादी पार्टी वाले लोग </t>
    </r>
    <r>
      <rPr>
        <sz val="11"/>
        <color rgb="FF000000"/>
        <rFont val="Calibri"/>
      </rPr>
      <t xml:space="preserve">Suscribe </t>
    </r>
    <r>
      <rPr>
        <sz val="11"/>
        <color rgb="FF000000"/>
        <rFont val="Linux Libertine G"/>
      </rPr>
      <t>करे</t>
    </r>
  </si>
  <si>
    <t>Are ravsh ji hva vaji band kijiye ,do din aur hva bandh lijiye,.....,..,.hkikat ko swikar kijiye ,</t>
  </si>
  <si>
    <t>Godi media phir bolegi ki evm hack karwaya gya hai congress ne Kiya hai 😂😂😂 isiliye exit poll Kiya hai😂😂</t>
  </si>
  <si>
    <t>India alliance hi jitega congratulations 👏👏👏</t>
  </si>
  <si>
    <r>
      <rPr>
        <sz val="11"/>
        <color rgb="FF000000"/>
        <rFont val="Linux Libertine G"/>
      </rPr>
      <t xml:space="preserve">इसआदमी ने एक बार भी इस बारे में बात नही की कि </t>
    </r>
    <r>
      <rPr>
        <sz val="11"/>
        <color rgb="FF000000"/>
        <rFont val="Calibri"/>
      </rPr>
      <t xml:space="preserve">10 </t>
    </r>
    <r>
      <rPr>
        <sz val="11"/>
        <color rgb="FF000000"/>
        <rFont val="Linux Libertine G"/>
      </rPr>
      <t>पार्टियों की एक सरकार चलेगी कैसे ये भी गोदी मीडिया जैसा ही है बस एंटी मोदी</t>
    </r>
  </si>
  <si>
    <t>Ydi exiet Pol glt niklta hai to m Rahul Gandhi ji nivedan karunga en pr esa action lia jaye jise hmesha yd rakha jaye</t>
  </si>
  <si>
    <t>Awaaz aap ke channel par kam ati hai sir</t>
  </si>
  <si>
    <t>यही रात अंतिम यही रात भारी 😂😂 वाला फिल हो रहा</t>
  </si>
  <si>
    <t>Modi hatau desh bachao</t>
  </si>
  <si>
    <t>Godi mediya se jyada jhuth to aap bolte hai</t>
  </si>
  <si>
    <t>Ham uke Modi Chahi ...samaj gayeel bani ..ravish.....tahra ke hum bata deev</t>
  </si>
  <si>
    <t>Abe dhakkan 4 june ko tera thopda dekhne mein maja ayega.😂😂</t>
  </si>
  <si>
    <t>Ab Es ke baab ab India me election nahin honge</t>
  </si>
  <si>
    <t>Again started crying, if you have gutts, come and speak on 4th evening.</t>
  </si>
  <si>
    <t>Ye ac room me baith ke kaise bakchodi kar lete hain 😊😊😊</t>
  </si>
  <si>
    <t>rahul gandi is a next pm</t>
  </si>
  <si>
    <t>तेरे पिछवाड़े में आग लगी है जरा घूम कर देख</t>
  </si>
  <si>
    <t>+ m vote mil rahe h😂</t>
  </si>
  <si>
    <t>Na</t>
  </si>
  <si>
    <r>
      <rPr>
        <sz val="11"/>
        <color rgb="FF000000"/>
        <rFont val="Calibri"/>
      </rPr>
      <t xml:space="preserve">NDA </t>
    </r>
    <r>
      <rPr>
        <sz val="11"/>
        <color rgb="FF000000"/>
        <rFont val="Linux Libertine G"/>
      </rPr>
      <t xml:space="preserve">सिमट जायेगा </t>
    </r>
    <r>
      <rPr>
        <sz val="11"/>
        <color rgb="FF000000"/>
        <rFont val="Calibri"/>
      </rPr>
      <t xml:space="preserve">230 </t>
    </r>
    <r>
      <rPr>
        <sz val="11"/>
        <color rgb="FF000000"/>
        <rFont val="Linux Libertine G"/>
      </rPr>
      <t xml:space="preserve">से </t>
    </r>
    <r>
      <rPr>
        <sz val="11"/>
        <color rgb="FF000000"/>
        <rFont val="Calibri"/>
      </rPr>
      <t xml:space="preserve">240 </t>
    </r>
    <r>
      <rPr>
        <sz val="11"/>
        <color rgb="FF000000"/>
        <rFont val="Linux Libertine G"/>
      </rPr>
      <t>तक वही इंडिया अगर कायम रहा सर तो सरकार इंडिया का बनेगा</t>
    </r>
  </si>
  <si>
    <t>InstagrAm. Mere coment. Band kar rahe hai. Kya. Ye india. Rahne layak hai. Evmmm</t>
  </si>
  <si>
    <r>
      <rPr>
        <sz val="11"/>
        <color rgb="FF000000"/>
        <rFont val="Linux Libertine G"/>
      </rPr>
      <t xml:space="preserve">राजा रेबीज का रोना धोना चालू। बस </t>
    </r>
    <r>
      <rPr>
        <sz val="11"/>
        <color rgb="FF000000"/>
        <rFont val="Calibri"/>
      </rPr>
      <t xml:space="preserve">4 </t>
    </r>
    <r>
      <rPr>
        <sz val="11"/>
        <color rgb="FF000000"/>
        <rFont val="Linux Libertine G"/>
      </rPr>
      <t>जून का इंतजार। नाच न जानें आंगन टेढ़ा। खिसयानी बिल्ली खंभा नोचे😂😂😂😂😂😂😂</t>
    </r>
  </si>
  <si>
    <r>
      <rPr>
        <sz val="11"/>
        <color rgb="FF000000"/>
        <rFont val="Linux Libertine G"/>
      </rPr>
      <t xml:space="preserve">एक सरकारी कर्मचारी ने सच बताया कि पूर्णिया में सभा के बाद </t>
    </r>
    <r>
      <rPr>
        <sz val="11"/>
        <color rgb="FF000000"/>
        <rFont val="Calibri"/>
      </rPr>
      <t xml:space="preserve">DM </t>
    </r>
    <r>
      <rPr>
        <sz val="11"/>
        <color rgb="FF000000"/>
        <rFont val="Linux Libertine G"/>
      </rPr>
      <t xml:space="preserve">और </t>
    </r>
    <r>
      <rPr>
        <sz val="11"/>
        <color rgb="FF000000"/>
        <rFont val="Calibri"/>
      </rPr>
      <t xml:space="preserve">SP </t>
    </r>
    <r>
      <rPr>
        <sz val="11"/>
        <color rgb="FF000000"/>
        <rFont val="Linux Libertine G"/>
      </rPr>
      <t>को बुलाकर धमकाया गया कि अगर नौकरी करना है तो हर हाल में रिजल्ट देना होगा</t>
    </r>
    <r>
      <rPr>
        <sz val="11"/>
        <color rgb="FF000000"/>
        <rFont val="Calibri"/>
      </rPr>
      <t xml:space="preserve">, </t>
    </r>
    <r>
      <rPr>
        <sz val="11"/>
        <color rgb="FF000000"/>
        <rFont val="Linux Libertine G"/>
      </rPr>
      <t>नहीं तो समझ लेना</t>
    </r>
    <r>
      <rPr>
        <sz val="11"/>
        <color rgb="FF000000"/>
        <rFont val="Calibri"/>
      </rPr>
      <t xml:space="preserve">.... </t>
    </r>
    <r>
      <rPr>
        <sz val="11"/>
        <color rgb="FF000000"/>
        <rFont val="Linux Libertine G"/>
      </rPr>
      <t>बड़े साहब का फरमान</t>
    </r>
    <r>
      <rPr>
        <sz val="11"/>
        <color rgb="FF000000"/>
        <rFont val="Calibri"/>
      </rPr>
      <t xml:space="preserve">, </t>
    </r>
    <r>
      <rPr>
        <sz val="11"/>
        <color rgb="FF000000"/>
        <rFont val="Linux Libertine G"/>
      </rPr>
      <t xml:space="preserve">साहब के जाने के बाद </t>
    </r>
    <r>
      <rPr>
        <sz val="11"/>
        <color rgb="FF000000"/>
        <rFont val="Calibri"/>
      </rPr>
      <t xml:space="preserve">DM </t>
    </r>
    <r>
      <rPr>
        <sz val="11"/>
        <color rgb="FF000000"/>
        <rFont val="Linux Libertine G"/>
      </rPr>
      <t xml:space="preserve">और </t>
    </r>
    <r>
      <rPr>
        <sz val="11"/>
        <color rgb="FF000000"/>
        <rFont val="Calibri"/>
      </rPr>
      <t xml:space="preserve">SP </t>
    </r>
    <r>
      <rPr>
        <sz val="11"/>
        <color rgb="FF000000"/>
        <rFont val="Linux Libertine G"/>
      </rPr>
      <t>साहब ने कहा कि अब लोकतंत्र बचने वाला नहीं है</t>
    </r>
    <r>
      <rPr>
        <sz val="11"/>
        <color rgb="FF000000"/>
        <rFont val="Calibri"/>
      </rPr>
      <t xml:space="preserve">.. </t>
    </r>
    <r>
      <rPr>
        <sz val="11"/>
        <color rgb="FF000000"/>
        <rFont val="Linux Libertine G"/>
      </rPr>
      <t>प्राप्त सूत्रों के हवाले से</t>
    </r>
    <r>
      <rPr>
        <sz val="11"/>
        <color rgb="FF000000"/>
        <rFont val="Calibri"/>
      </rPr>
      <t xml:space="preserve">.... </t>
    </r>
    <r>
      <rPr>
        <sz val="11"/>
        <color rgb="FF000000"/>
        <rFont val="Linux Libertine G"/>
      </rPr>
      <t>धन्यवाद रविश सर</t>
    </r>
  </si>
  <si>
    <t>Aap humesa ulta hi bolte hai.
Kbhi to tarkki ki bat kr lijiye</t>
  </si>
  <si>
    <r>
      <rPr>
        <sz val="11"/>
        <color rgb="FF000000"/>
        <rFont val="Linux Libertine G"/>
      </rPr>
      <t xml:space="preserve">एग्जिट पोल वालों में </t>
    </r>
    <r>
      <rPr>
        <sz val="11"/>
        <color rgb="FF000000"/>
        <rFont val="Calibri"/>
      </rPr>
      <t>7</t>
    </r>
    <r>
      <rPr>
        <sz val="11"/>
        <color rgb="FF000000"/>
        <rFont val="Linux Libertine G"/>
      </rPr>
      <t>वें चरण का फाइनल टर्न आउट आ गया</t>
    </r>
    <r>
      <rPr>
        <sz val="11"/>
        <color rgb="FF000000"/>
        <rFont val="Calibri"/>
      </rPr>
      <t>?</t>
    </r>
  </si>
  <si>
    <r>
      <rPr>
        <sz val="11"/>
        <color rgb="FF000000"/>
        <rFont val="Linux Libertine G"/>
      </rPr>
      <t xml:space="preserve">एग्जिट पोल ज्यादा दिखाकर मनोवैज्ञानिक दबाव प्रशासन पर बनाया गया है जिससे उनके ऊपर डर पैदा किया जा सके क्योंकि यह सरकार बदले की भावना से काम करती है इसलिए </t>
    </r>
    <r>
      <rPr>
        <sz val="11"/>
        <color rgb="FF000000"/>
        <rFont val="Calibri"/>
      </rPr>
      <t xml:space="preserve">DM </t>
    </r>
    <r>
      <rPr>
        <sz val="11"/>
        <color rgb="FF000000"/>
        <rFont val="Linux Libertine G"/>
      </rPr>
      <t>जैसे अधिकारी कहीं</t>
    </r>
    <r>
      <rPr>
        <sz val="11"/>
        <color rgb="FF000000"/>
        <rFont val="Calibri"/>
      </rPr>
      <t>-</t>
    </r>
    <r>
      <rPr>
        <sz val="11"/>
        <color rgb="FF000000"/>
        <rFont val="Linux Libertine G"/>
      </rPr>
      <t>कहीं उनके पक्ष में रहने को मजबूर रहेंगे। एजेंट और प्रत्याशी सतर्क और सावधान रहे हिम्मत नहीं हारे और लास्ट तक काउंटिंग में डटे रहे तो उनकी साजिशो पर पानी फिर जाएगा।</t>
    </r>
  </si>
  <si>
    <t>Congress hi aani h but modi aur godi media +election commission vote % kuch khe nhi sakta bhai 🤔</t>
  </si>
  <si>
    <r>
      <rPr>
        <sz val="11"/>
        <color rgb="FF000000"/>
        <rFont val="Linux Libertine G"/>
      </rPr>
      <t xml:space="preserve">एन डी ए </t>
    </r>
    <r>
      <rPr>
        <sz val="11"/>
        <color rgb="FF000000"/>
        <rFont val="Calibri"/>
      </rPr>
      <t>150-180,</t>
    </r>
    <r>
      <rPr>
        <sz val="11"/>
        <color rgb="FF000000"/>
        <rFont val="Linux Libertine G"/>
      </rPr>
      <t xml:space="preserve">इन्डिया एलायंस </t>
    </r>
    <r>
      <rPr>
        <sz val="11"/>
        <color rgb="FF000000"/>
        <rFont val="Calibri"/>
      </rPr>
      <t>300+</t>
    </r>
  </si>
  <si>
    <t>गलत है</t>
  </si>
  <si>
    <t>Election to India me stop ker dena chahea</t>
  </si>
  <si>
    <t>One of the best chanel ❤</t>
  </si>
  <si>
    <t>Modi 400 par</t>
  </si>
  <si>
    <r>
      <rPr>
        <sz val="11"/>
        <color rgb="FF000000"/>
        <rFont val="Linux Libertine G"/>
      </rPr>
      <t xml:space="preserve">एग्जिट पोल ज्यादा दिखाकर मनोवैज्ञानिक दबाव प्रशासन पर बनाया गया है जिससे उनके ऊपर डर पैदा किया जा सके क्योंकि यह सरकार बदले की भावना से काम करती है इसलिए </t>
    </r>
    <r>
      <rPr>
        <sz val="11"/>
        <color rgb="FF000000"/>
        <rFont val="Calibri"/>
      </rPr>
      <t xml:space="preserve">DM </t>
    </r>
    <r>
      <rPr>
        <sz val="11"/>
        <color rgb="FF000000"/>
        <rFont val="Linux Libertine G"/>
      </rPr>
      <t>जैसे अधिकारी कहीं</t>
    </r>
    <r>
      <rPr>
        <sz val="11"/>
        <color rgb="FF000000"/>
        <rFont val="Calibri"/>
      </rPr>
      <t>-</t>
    </r>
    <r>
      <rPr>
        <sz val="11"/>
        <color rgb="FF000000"/>
        <rFont val="Linux Libertine G"/>
      </rPr>
      <t>कहीं उनके पक्ष में रहने को मजबूर रहेंगे। एजेंट और प्रत्याशी सतर्क और सावधान रहे हिम्मत नहीं हारे और लास्ट तक काउंटिंग में डटे रहे तो उनकी साजिशो पर पानी फिर जाएगा।</t>
    </r>
  </si>
  <si>
    <r>
      <rPr>
        <sz val="11"/>
        <color rgb="FF000000"/>
        <rFont val="Linux Libertine G"/>
      </rPr>
      <t xml:space="preserve">जली ना😅😅😅😅😅😅😅😅😅😅😅😅😅😅😅😅😅😅
</t>
    </r>
    <r>
      <rPr>
        <sz val="11"/>
        <color rgb="FF000000"/>
        <rFont val="Calibri"/>
      </rPr>
      <t xml:space="preserve">4 </t>
    </r>
    <r>
      <rPr>
        <sz val="11"/>
        <color rgb="FF000000"/>
        <rFont val="Linux Libertine G"/>
      </rPr>
      <t>जून तक राख हो जायेगी 😅😅😅😅😅😅😅😅😅😅😅😅😅😅😅😅😊😊😅😅😅😅😅😅</t>
    </r>
  </si>
  <si>
    <t>Sar namaskar Ravi ji aap khush raho</t>
  </si>
  <si>
    <t>Rahul Gandhi next PM of India</t>
  </si>
  <si>
    <r>
      <rPr>
        <sz val="11"/>
        <color rgb="FF000000"/>
        <rFont val="Linux Libertine G"/>
      </rPr>
      <t xml:space="preserve">अंबानी और अडानी के शेयर की वैल्यू कम ना हो इसलिए यह </t>
    </r>
    <r>
      <rPr>
        <sz val="11"/>
        <color rgb="FF000000"/>
        <rFont val="Calibri"/>
      </rPr>
      <t xml:space="preserve">exit poll </t>
    </r>
    <r>
      <rPr>
        <sz val="11"/>
        <color rgb="FF000000"/>
        <rFont val="Linux Libertine G"/>
      </rPr>
      <t xml:space="preserve">का झूट फैलाया जा रहा है 
यदि यह लोग कह दे मोदी सरकार नही आ रही तो शेयर मार्केट </t>
    </r>
    <r>
      <rPr>
        <sz val="11"/>
        <color rgb="FF000000"/>
        <rFont val="Calibri"/>
      </rPr>
      <t xml:space="preserve">3 </t>
    </r>
    <r>
      <rPr>
        <sz val="11"/>
        <color rgb="FF000000"/>
        <rFont val="Linux Libertine G"/>
      </rPr>
      <t>दिन लगातार टूटती और अंबानी</t>
    </r>
    <r>
      <rPr>
        <sz val="11"/>
        <color rgb="FF000000"/>
        <rFont val="Calibri"/>
      </rPr>
      <t>/</t>
    </r>
    <r>
      <rPr>
        <sz val="11"/>
        <color rgb="FF000000"/>
        <rFont val="Linux Libertine G"/>
      </rPr>
      <t>अडानी की लंका लग जाती 👍</t>
    </r>
  </si>
  <si>
    <t>Kejriwal toh ek number ka besharam insan h ...indi Wale 4 Jun ko bolenge EVM machine kharab h ..Bhai ye janata ka khel h tumhe nahi pasand karti janta tum mante q nahi ??..dadi se lekar pote tar ek hi muddhe par election ladh rye h ..janta murkh nahi h</t>
  </si>
  <si>
    <r>
      <rPr>
        <sz val="11"/>
        <color rgb="FF000000"/>
        <rFont val="Linux Libertine G"/>
      </rPr>
      <t xml:space="preserve">हमें तो एक बात समझ नहीं आती 
मतदान तो हो चुका हैं </t>
    </r>
    <r>
      <rPr>
        <sz val="11"/>
        <color rgb="FF000000"/>
        <rFont val="Calibri"/>
      </rPr>
      <t xml:space="preserve">4 </t>
    </r>
    <r>
      <rPr>
        <sz val="11"/>
        <color rgb="FF000000"/>
        <rFont val="Linux Libertine G"/>
      </rPr>
      <t>को फैसला हो ही जाएगा 
अपने मुंह मिट्ठू मियां होने से क्या फायदा</t>
    </r>
  </si>
  <si>
    <t>Phir se next 5 years tak bhaunkte rahiye.</t>
  </si>
  <si>
    <t>Modi is Boss please wait 4 jun</t>
  </si>
  <si>
    <t>@ Ravish kumar official thanks I like you</t>
  </si>
  <si>
    <t>Dogla BJP</t>
  </si>
  <si>
    <t>BJP DOWN DOWN.
MODI SHAH DOWN DOWN.
INDIA ALLIANCE ZINDABAD.</t>
  </si>
  <si>
    <t>A BIG KHAYLAA FROM MODI BJP AND ALL GODIS 
V SHAMEFULL N DARPUKS ACT YES ALL EXIT POLLS IS A FAKE POLLS</t>
  </si>
  <si>
    <t>Rveddh jo sambhal modi ji aapko gayab na krwade</t>
  </si>
  <si>
    <t>Exit poll correct hai .. sirf ulta hai 😂</t>
  </si>
  <si>
    <t>INDIAN MEDIA RANK 159 OUT Of 180 AB AAP Log isi se andaza laga sakte ho media kaisi hai 😁😁😁😁😁😁😁😁😁😁😁😁😁😁</t>
  </si>
  <si>
    <t>My favourite ravish Kumar sir</t>
  </si>
  <si>
    <r>
      <rPr>
        <sz val="11"/>
        <color rgb="FF000000"/>
        <rFont val="Calibri"/>
      </rPr>
      <t xml:space="preserve">EXiT poll </t>
    </r>
    <r>
      <rPr>
        <sz val="11"/>
        <color rgb="FF000000"/>
        <rFont val="Linux Libertine G"/>
      </rPr>
      <t xml:space="preserve">नहीं गोलमाल </t>
    </r>
    <r>
      <rPr>
        <sz val="11"/>
        <color rgb="FF000000"/>
        <rFont val="Calibri"/>
      </rPr>
      <t xml:space="preserve">4 </t>
    </r>
    <r>
      <rPr>
        <sz val="11"/>
        <color rgb="FF000000"/>
        <rFont val="Linux Libertine G"/>
      </rPr>
      <t>है 😂😂😂😂😂😂😂😂😂😂</t>
    </r>
  </si>
  <si>
    <t>Looks like EVM fraud and settings with the help of EC and SC and puppet Media is helping in biggest Election fraud in Indian history. They claimed 400 seats before even elections started and now the paid media is being told to put its seal.</t>
  </si>
  <si>
    <t>Dekho jo satya hai bo satya h congress har rhi h aur yha baithe murkho ko pta h ki bjp ayegi aur bahut baba 2029 me 90%arakshan rkh len</t>
  </si>
  <si>
    <r>
      <rPr>
        <sz val="11"/>
        <color rgb="FF000000"/>
        <rFont val="Linux Libertine G"/>
      </rPr>
      <t xml:space="preserve">बेचारा ये लोगो को नींद कैसे आएगा 
  मोदी </t>
    </r>
    <r>
      <rPr>
        <sz val="11"/>
        <color rgb="FF000000"/>
        <rFont val="Calibri"/>
      </rPr>
      <t xml:space="preserve">350 </t>
    </r>
    <r>
      <rPr>
        <sz val="11"/>
        <color rgb="FF000000"/>
        <rFont val="Linux Libertine G"/>
      </rPr>
      <t>प्लस जायेगा।
ये लिख के ले लो।।</t>
    </r>
  </si>
  <si>
    <t>Abhi to Evm ka rona rah gya 4 June ke baad</t>
  </si>
  <si>
    <t>Rubissh kumar the youtuber the anti BJP</t>
  </si>
  <si>
    <t>🎉🎉🎉🎉🎉❤</t>
  </si>
  <si>
    <t>INSHAALLAH INDIA JITEGA NAFRAT HAREGI,,""rahul PM banega,,,,🇮🇳❤🇮🇳</t>
  </si>
  <si>
    <t>Congress ka chamcha Ravish kumar</t>
  </si>
  <si>
    <t>Rubbish kumar tumhara chehra 4 June ko dekhne ke liye lakho log ayenge... Us din tumko badhiya view milega khush rho dalle</t>
  </si>
  <si>
    <t>Very nice good information regarding godi media thanks</t>
  </si>
  <si>
    <t>Ab rabis dogla hai hai tum</t>
  </si>
  <si>
    <t>Bjp❤❤❤❤</t>
  </si>
  <si>
    <r>
      <rPr>
        <sz val="11"/>
        <color rgb="FF000000"/>
        <rFont val="Linux Libertine G"/>
      </rPr>
      <t xml:space="preserve">राजिस्थान में बीजेपी को </t>
    </r>
    <r>
      <rPr>
        <sz val="11"/>
        <color rgb="FF000000"/>
        <rFont val="Calibri"/>
      </rPr>
      <t xml:space="preserve">33 </t>
    </r>
    <r>
      <rPr>
        <sz val="11"/>
        <color rgb="FF000000"/>
        <rFont val="Linux Libertine G"/>
      </rPr>
      <t xml:space="preserve">सीटें कैसे मिलेगी ज़ब कि </t>
    </r>
    <r>
      <rPr>
        <sz val="11"/>
        <color rgb="FF000000"/>
        <rFont val="Calibri"/>
      </rPr>
      <t xml:space="preserve">25 </t>
    </r>
    <r>
      <rPr>
        <sz val="11"/>
        <color rgb="FF000000"/>
        <rFont val="Linux Libertine G"/>
      </rPr>
      <t>सीट ही है 😜😄😄😄</t>
    </r>
  </si>
  <si>
    <t>MODI HAI TO HERA PHERI MUMKIN HAI.  CONGRESS PARTY ZINDABAD.  CONGRESS LAO DESH AUR CONSTITUTION BACHAO ❤❤❤❤</t>
  </si>
  <si>
    <t>गजब बेहया आदमी हो बे।</t>
  </si>
  <si>
    <t>G W ASSALAM BHAI 😊😊</t>
  </si>
  <si>
    <r>
      <rPr>
        <sz val="11"/>
        <color rgb="FF000000"/>
        <rFont val="Calibri"/>
      </rPr>
      <t xml:space="preserve">Sir </t>
    </r>
    <r>
      <rPr>
        <sz val="11"/>
        <color rgb="FF000000"/>
        <rFont val="Linux Libertine G"/>
      </rPr>
      <t>आप नहीं भी कहेंगे तो भी हम वीडियो पूरा ही देखेंगे। नमस्कार आप हैं रवीश कुमार</t>
    </r>
  </si>
  <si>
    <t>Election campaign ka asar ye hai kee Ambani wedding ka koi coverage nahi hai , magar desh ek pakhandi ke liye pagal hua ja rha ,
Itne saalo me jitne log andvishwas se bahar ayi thi uski dugani fir andhvishwas me fas gayi hai</t>
  </si>
  <si>
    <t>Third Class Godi media ka Exit Poll farzi hai.</t>
  </si>
  <si>
    <t>Kash dhruv rathi jldi se jaldi exit poll  p video bnaye I'm waiting</t>
  </si>
  <si>
    <t>India ka exit poll 250 ka tha NDA KA 350 PLUS EXIT POLL SAHI 4 JUNE KI AAYE GA HISSAB BARBAR KAUN SAHI KAUN GALAT PATAH CHAL JAYGA</t>
  </si>
  <si>
    <t>मैं नेपाल से हूं और इंडिया का डेली न्यूज़ मेंदेखता हूं हर कोई मोदी मोदी मोदी मोदी मोदी मोदी मोदी मोदी मोदी मोदी मोदी कर रहा है लेकिन इस बार मोदी का खेल खत्म इस बार आएगी कांग्रेस</t>
  </si>
  <si>
    <t>Congres</t>
  </si>
  <si>
    <t>NDA.........150 Se 151</t>
  </si>
  <si>
    <t>Modi ji se wo hi log pareshan hai jinko bachpan main padosi toffee deta tha badle main wo usko papa bolte the kyu ki unka asli baap to toffee khane ko mana karta hai</t>
  </si>
  <si>
    <t>Chehra gira huaa hai aapka aap bas 4june ka wait kar rahe hai.</t>
  </si>
  <si>
    <t>Khud kejriwal farji hai</t>
  </si>
  <si>
    <t>Ghajab neutral reporting karte ho tum Rabish😂😂</t>
  </si>
  <si>
    <t>Very nice video</t>
  </si>
  <si>
    <t>Ye exit polls Admission ko dye Gaye orderss ko sach karke dikhana he taaki janta ko koi shak na ho</t>
  </si>
  <si>
    <t>रवीश कुमार जी आप जनता के हक में बोल रहे है धन्यबाद जय किसान जय रवीश कुमार जय जनता ❤❤❤❤❤</t>
  </si>
  <si>
    <t>Kh dijiga.bol jajiaga, ho jaiga......ga...ga. e Maharaj.....you need kejri mohd......chal jayee Maharaj okhra ke saath ...samajh Gail bani  nu</t>
  </si>
  <si>
    <t>.</t>
  </si>
  <si>
    <t>Rahul Gandhi yuva hai to hm to fir bacche hai</t>
  </si>
  <si>
    <t>जाते जाते भी झूठ बोल रहे हैं सच तो ये है कि कांग्रेस को बहुत वोट पड़े है।</t>
  </si>
  <si>
    <t>Tumko jailbhejna hai</t>
  </si>
  <si>
    <t>Exit poll bilkul galat  hai bjp ke neta khud bol rahe hai</t>
  </si>
  <si>
    <t>Yeh sab EVM hack krk data aa jayega</t>
  </si>
  <si>
    <r>
      <rPr>
        <sz val="11"/>
        <color rgb="FF000000"/>
        <rFont val="Linux Libertine G"/>
      </rPr>
      <t>अरे पगले</t>
    </r>
    <r>
      <rPr>
        <sz val="11"/>
        <color rgb="FF000000"/>
        <rFont val="Calibri"/>
      </rPr>
      <t xml:space="preserve">, </t>
    </r>
    <r>
      <rPr>
        <sz val="11"/>
        <color rgb="FF000000"/>
        <rFont val="Linux Libertine G"/>
      </rPr>
      <t>आयेगा तो मोदीही</t>
    </r>
    <r>
      <rPr>
        <sz val="11"/>
        <color rgb="FF000000"/>
        <rFont val="Calibri"/>
      </rPr>
      <t xml:space="preserve">....
</t>
    </r>
    <r>
      <rPr>
        <sz val="11"/>
        <color rgb="FF000000"/>
        <rFont val="Linux Libertine G"/>
      </rPr>
      <t>चार जून के बाद तू चुल्लू भर पानी मे डूब मर 😂😂</t>
    </r>
  </si>
  <si>
    <t>RVis ji aj kal zuht ko sac sac ko zuht dikhane ka kam midia karti najar atti hay bas may sac ke sath hun aur ap best ho</t>
  </si>
  <si>
    <r>
      <rPr>
        <sz val="11"/>
        <color rgb="FF000000"/>
        <rFont val="Linux Libertine G"/>
      </rPr>
      <t>भारतीय चुनाव प्रक्रिया में दुनियाभर की गुन्हेगारी
संविधान से जुड़ी संस्थाएं अंधभक्त जैसे रोजगारी
जन</t>
    </r>
    <r>
      <rPr>
        <sz val="11"/>
        <color rgb="FF000000"/>
        <rFont val="Calibri"/>
      </rPr>
      <t>-</t>
    </r>
    <r>
      <rPr>
        <sz val="11"/>
        <color rgb="FF000000"/>
        <rFont val="Linux Libertine G"/>
      </rPr>
      <t>जीवन अस्त</t>
    </r>
    <r>
      <rPr>
        <sz val="11"/>
        <color rgb="FF000000"/>
        <rFont val="Calibri"/>
      </rPr>
      <t>-</t>
    </r>
    <r>
      <rPr>
        <sz val="11"/>
        <color rgb="FF000000"/>
        <rFont val="Linux Libertine G"/>
      </rPr>
      <t>व्यस्त करके दिखाएं बेदरकारी
उल्टा चोर कोतवाल को डांटे यहीं यहां सावकारी ।</t>
    </r>
  </si>
  <si>
    <t>मोदी जी के चुनाव आयोग के लिए आसानी की जारही है कि कुछ भी बीजेपी को जिताने के लिए करें</t>
  </si>
  <si>
    <t>मै ने बिल्कुल भी नही किया</t>
  </si>
  <si>
    <t>Ye exit poll ulta ho gya hai g India ki jagah NDA likh diya hai</t>
  </si>
  <si>
    <r>
      <rPr>
        <sz val="11"/>
        <color rgb="FF000000"/>
        <rFont val="Linux Libertine G"/>
      </rPr>
      <t xml:space="preserve">हरियाणा में </t>
    </r>
    <r>
      <rPr>
        <sz val="11"/>
        <color rgb="FF000000"/>
        <rFont val="Calibri"/>
      </rPr>
      <t xml:space="preserve">bjp </t>
    </r>
    <r>
      <rPr>
        <sz val="11"/>
        <color rgb="FF000000"/>
        <rFont val="Linux Libertine G"/>
      </rPr>
      <t xml:space="preserve">को </t>
    </r>
    <r>
      <rPr>
        <sz val="11"/>
        <color rgb="FF000000"/>
        <rFont val="Calibri"/>
      </rPr>
      <t xml:space="preserve">10 </t>
    </r>
    <r>
      <rPr>
        <sz val="11"/>
        <color rgb="FF000000"/>
        <rFont val="Linux Libertine G"/>
      </rPr>
      <t xml:space="preserve">में से </t>
    </r>
    <r>
      <rPr>
        <sz val="11"/>
        <color rgb="FF000000"/>
        <rFont val="Calibri"/>
      </rPr>
      <t xml:space="preserve">3 </t>
    </r>
    <r>
      <rPr>
        <sz val="11"/>
        <color rgb="FF000000"/>
        <rFont val="Linux Libertine G"/>
      </rPr>
      <t xml:space="preserve">सीट मिलेगी </t>
    </r>
    <r>
      <rPr>
        <sz val="11"/>
        <color rgb="FF000000"/>
        <rFont val="Calibri"/>
      </rPr>
      <t xml:space="preserve">exit </t>
    </r>
    <r>
      <rPr>
        <sz val="11"/>
        <color rgb="FF000000"/>
        <rFont val="Linux Libertine G"/>
      </rPr>
      <t xml:space="preserve">पोल में </t>
    </r>
    <r>
      <rPr>
        <sz val="11"/>
        <color rgb="FF000000"/>
        <rFont val="Calibri"/>
      </rPr>
      <t xml:space="preserve">9 </t>
    </r>
    <r>
      <rPr>
        <sz val="11"/>
        <color rgb="FF000000"/>
        <rFont val="Linux Libertine G"/>
      </rPr>
      <t>सीट दिखा रखी है</t>
    </r>
  </si>
  <si>
    <t>Kuch bhi ho ravish sir ne bjp ko 400 paar kara he diya star youtuber of bjp</t>
  </si>
  <si>
    <t>Ayega to Rahul hee...
Jyega to jhola chap hee</t>
  </si>
  <si>
    <t>गांधी गोदी चरण वंदन चैनल। गंभीरता से लेने की जरूरत  नहीं</t>
  </si>
  <si>
    <t>Don't be foolish INDIA PARTY</t>
  </si>
  <si>
    <t>Honest reporter</t>
  </si>
  <si>
    <t>🇯🇴🇮🇳♥️</t>
  </si>
  <si>
    <t>India Ghadbandhan jindabad....❤❤❤❤</t>
  </si>
  <si>
    <t>Maharashtra  me BJP  bahut Kam sete jitegi,!,,Jayaram se Jayaram  8 SEETEN,</t>
  </si>
  <si>
    <t>रवीश कुमार की धोखेबाजी नहीं चलेगी नहीं चलेगी रवीश कुमार की धोखेबाजी नहीं चलेगी रवीश के नुनु में से आप सिर्फ दूध निकल रहा है</t>
  </si>
  <si>
    <t>जयराम रमेश जी की आवाज नहीं आ रही है</t>
  </si>
  <si>
    <t>Kejri to gaya ab pappu bhi jayega</t>
  </si>
  <si>
    <t>Bjp ko kebal 200 seet hi mil payegi is se jyada nahi</t>
  </si>
  <si>
    <t>Rubbish ,😂😢😂😮😂😢😅</t>
  </si>
  <si>
    <t>BHAI RAVISH, KYA TUM PAIDIESHI HARAMI HO?</t>
  </si>
  <si>
    <t>Amit.sha.gana.ga.rhe.thay.charso.par.char.sopar.godi.chunab.khatam.ho.hi.gane.laga.charso.par.char.so.par.dakhana.godi.media.ka.kamaal.ab.evm.ka.khale.dakhlo.bolega.kon.jo.bolega.bo.jail.jayga.india.ka.mahol.to.dikhai.de.raha.tha.bjp.ka.mahol.kaha.tha.pata.nahi</t>
  </si>
  <si>
    <r>
      <rPr>
        <sz val="11"/>
        <color rgb="FF000000"/>
        <rFont val="Linux Libertine G"/>
      </rPr>
      <t xml:space="preserve">गोदी मीडिया का ये आखिरी </t>
    </r>
    <r>
      <rPr>
        <sz val="11"/>
        <color rgb="FF000000"/>
        <rFont val="Calibri"/>
      </rPr>
      <t xml:space="preserve">exit poll </t>
    </r>
    <r>
      <rPr>
        <sz val="11"/>
        <color rgb="FF000000"/>
        <rFont val="Linux Libertine G"/>
      </rPr>
      <t>है</t>
    </r>
    <r>
      <rPr>
        <sz val="11"/>
        <color rgb="FF000000"/>
        <rFont val="Calibri"/>
      </rPr>
      <t>.</t>
    </r>
  </si>
  <si>
    <r>
      <rPr>
        <sz val="11"/>
        <color rgb="FF000000"/>
        <rFont val="Linux Libertine G"/>
      </rPr>
      <t xml:space="preserve">रविश जी ये सर्वे मोदी के गोदी मे </t>
    </r>
    <r>
      <rPr>
        <sz val="11"/>
        <color rgb="FF000000"/>
        <rFont val="Calibri"/>
      </rPr>
      <t xml:space="preserve">. </t>
    </r>
    <r>
      <rPr>
        <sz val="11"/>
        <color rgb="FF000000"/>
        <rFont val="Linux Libertine G"/>
      </rPr>
      <t xml:space="preserve">बैठकर किया गया है तथा मोदी प्रधान मंत्री की अपेक्षा गुडाई ज्यादा करते है । गुडाई से थोड़ा हल्का होने के लिए कही मंदिर व मठ मे जाकर इस आदत को हल्का करते है कहते है कि भारत की जनता समझदार है वह अपने लोकतंत्र को जिन्दा रखना चाहती है तो क्या जनता इस समय बेरोजगारी महगाई  मलगसूत्र भैस चोर मुद्दो पर वोट देकर भारत के लोकतंत्र को मजबूत बनाएगी तथा वे अपने बच्चो क भविष्य के लिए रोजगार गारंटी पक्की नौकरी पक्की सेना भर्ती जैसे मुद्दो पर वोट देगी । यहाँ मोदी वाले मुद्दो पर जनता वोट देकर </t>
    </r>
    <r>
      <rPr>
        <sz val="11"/>
        <color rgb="FF000000"/>
        <rFont val="Calibri"/>
      </rPr>
      <t xml:space="preserve">400 </t>
    </r>
    <r>
      <rPr>
        <sz val="11"/>
        <color rgb="FF000000"/>
        <rFont val="Linux Libertine G"/>
      </rPr>
      <t xml:space="preserve">सीटे पार करेगी तो भारत का मालिक केवल भगवान ही होगा । तो इस चुनाव की जीत ते यह पता लग जाएगा कि भारत की जनता को अपने बच्चो के लिए  </t>
    </r>
    <r>
      <rPr>
        <sz val="11"/>
        <color rgb="FF000000"/>
        <rFont val="Calibri"/>
      </rPr>
      <t xml:space="preserve">IIM IIT </t>
    </r>
    <r>
      <rPr>
        <sz val="11"/>
        <color rgb="FF000000"/>
        <rFont val="Linux Libertine G"/>
      </rPr>
      <t xml:space="preserve">व आधुनिक शिक्षा रोजगार व नोकरी नहीं चाहिए उन्हे अपने बच्चो के लिए राम मदिर मंगल सूत्र चोर भैस चोर हिन्दू मस्लिम चाहिए । यदि यह लीक सभा चुनाव  मोदी जीत गए तो मानना भारत मे घोर कलयुग आ गया है । इस कलयुग मे केवल झूठ व गुडाई चलेगी । यहाँ पर सच्चाई को कोई जगह नही मिलेगी । मोदी  जीतते है तो यह मानना अनपढ़ आदमी से पढ़ा लिखा आदमी अधिक मूर्ख होता है । भारत के लोगो का मिलावटी भोजन खाने ते विवेर खत्म हो गया हो । इस चुनाव मे जमीन पर तो नही लग रहा था कि मोदी जी को </t>
    </r>
    <r>
      <rPr>
        <sz val="11"/>
        <color rgb="FF000000"/>
        <rFont val="Calibri"/>
      </rPr>
      <t xml:space="preserve">400 </t>
    </r>
    <r>
      <rPr>
        <sz val="11"/>
        <color rgb="FF000000"/>
        <rFont val="Linux Libertine G"/>
      </rPr>
      <t>सीटे मिलेगी । यदि ऐसा कोई षड्यंत्र रचा जाता है तो देश की जनता अपने हितो को बपाने के लिए सड़को पर आ जाएगी</t>
    </r>
  </si>
  <si>
    <t>Aayega to modi hi ❤</t>
  </si>
  <si>
    <t>Ravish Kumar imandar</t>
  </si>
  <si>
    <t>Only modi no Pappu</t>
  </si>
  <si>
    <t>कूड़ा कुमार तू भी भदुवा निकाला रे 
कभी भी बीजेपी और देश के साथ नही रहा तुम😂</t>
  </si>
  <si>
    <t>Ghor ghor modi bjp 400+</t>
  </si>
  <si>
    <t>जब तृणमूल की  इलोक्ट्रोरॉल बॉन्ड की बात आती है तब  आप बंगाली भाषा नही जानते हो। सेंट्रल में बीजेपी आयेगा की नही आयेगा ये बात नही जानते।अब जब एग्जिट पोल होता है तब बंगाल को लेकर आपकी चिंता बहत अच्छा लगा। आप सेंट्रल मीडिया से दीदी मीडिया में चले आइए। आपका  समाचार दीदी को ऑक्सीजन देगा। 😂</t>
  </si>
  <si>
    <r>
      <rPr>
        <sz val="11"/>
        <color rgb="FF000000"/>
        <rFont val="Linux Libertine G"/>
      </rPr>
      <t>अंध भगतो की भाषा से उनका उत्पीड़न समझ सके है</t>
    </r>
    <r>
      <rPr>
        <sz val="11"/>
        <color rgb="FF000000"/>
        <rFont val="Calibri"/>
      </rPr>
      <t xml:space="preserve">, </t>
    </r>
    <r>
      <rPr>
        <sz val="11"/>
        <color rgb="FF000000"/>
        <rFont val="Linux Libertine G"/>
      </rPr>
      <t>जय किसान बलराम जय श्री राम।❤🎉❤</t>
    </r>
  </si>
  <si>
    <t>He bhagwan agar fir Modi jeta to kya hoga😭</t>
  </si>
  <si>
    <t>Bjp sarkar phir se chori karr rahi hai chunav jeetne ke liye</t>
  </si>
  <si>
    <t>Sabhi chanel Modi ji ke hain 🤣</t>
  </si>
  <si>
    <t>Exit polls should be discarded</t>
  </si>
  <si>
    <t>vote dene ke baad bhii hame ph aa rahe hai ke ap ni kis umeedwar ko vote dia hadd kr di enhooo nae dukhi ho gae din mai 4-4 war ph ataa hai</t>
  </si>
  <si>
    <t>Karnatak main BJP ko 23 se 25 seat de Raha hai jabki ye bilkul galat hai waha pe India ghatbhandhan 20 se jada seat Jeet Raha hai</t>
  </si>
  <si>
    <t>INDIA ALLIANCE🇮🇳🇮🇳</t>
  </si>
  <si>
    <t>Evm ka froud kiye hai isliye exit poll bata rahe hai</t>
  </si>
  <si>
    <t>EVM  on hote samay mobile network batane wali machine honi chahie.</t>
  </si>
  <si>
    <t>Super hero ho aap sir❤</t>
  </si>
  <si>
    <t>Ravish uncle aaj aap  chehare pe foundation cum lagaye hai thoda powder bhi lagaya karo</t>
  </si>
  <si>
    <t>India❤❤❤</t>
  </si>
  <si>
    <t>Sir, EVM set hogai</t>
  </si>
  <si>
    <t>आलू से सोना बनाते बनाते गांड में बहुत सारा आलू घुस गया अब क्या करें आलू को निकालना पड़ेगा कोई ऑपरेशन वाला डॉक्टर भेज दो मेरे गांड में आलू का सोने चला गया है पप्पू को बुलाओ</t>
  </si>
  <si>
    <t>I agree to what you say. Your analysis is very practical 👏👏👏👏👏👏👏</t>
  </si>
  <si>
    <t>Boycott All Godi Media Channels.
Jeete ga 🇮🇳🇮🇳 INDIA 🇮🇳 🇮🇳 tabhi toh bade ga 🇮🇳🇮🇳 INDIA 🇮🇳🇮🇳</t>
  </si>
  <si>
    <t>अब हम मैनेज नहीं होंगे।  कार्पोरेट मीडिया से।</t>
  </si>
  <si>
    <t>Thanks!</t>
  </si>
  <si>
    <t>India gathbandhan jitega</t>
  </si>
  <si>
    <t>Evm is with modi election commission officers with modi bjp 💯 present win on 4th June congress can't do anything</t>
  </si>
  <si>
    <t>NDA jeetega</t>
  </si>
  <si>
    <t>लष्कर ने सब हाथ मे लेना चाहिए</t>
  </si>
  <si>
    <t>Yeh pagal ho gaya hain ravish</t>
  </si>
  <si>
    <t>Na to koi evm m voting hogi sab kuch phle se modi ji ne set kia hua h ye log or chunav aayog setting krke baitha h inhe bss 2 june ka wait h ye Bina kisi deri k bta denge bjp Jeet gye h.... Rahul ji ko sab pta h kitna bhi chilla lo cheekh lo koi nhi sun rha election commission, t. V news channel sab bik chuke h sacchi m bhut rona aara h desh fir se barbaad hone jare h..... Or kb tk hota rhega ye bhi nhi pta😢😢😢😢😢</t>
  </si>
  <si>
    <t>TRUE JOURNALISM</t>
  </si>
  <si>
    <t>Bjp bina cheating kiye jeet hi nahi sakti Sabko kharid liya hai Haramiyo ne</t>
  </si>
  <si>
    <t>Jisne modi ko jitna dekhna chahte h o log like kre</t>
  </si>
  <si>
    <t>Jeetega India jeetegi BJP</t>
  </si>
  <si>
    <t>Khabis Kumar the BOSS-DKA!! 💩💦🦠🦟 DESH DROHI HINDU DROHI bh@DWA. Bhag bhag DK BOSS DK BOSS DK BOSS. Bhag bhag DK BOSS-DK bhaag.</t>
  </si>
  <si>
    <t>400.guptaji.ke.tent.se.utha.ke.layge.kul.150.hai</t>
  </si>
  <si>
    <r>
      <rPr>
        <sz val="11"/>
        <color rgb="FF000000"/>
        <rFont val="Linux Libertine G"/>
      </rPr>
      <t xml:space="preserve">इस पूरी वीडियो में आपने गोदी </t>
    </r>
    <r>
      <rPr>
        <sz val="11"/>
        <color rgb="FF000000"/>
        <rFont val="Calibri"/>
      </rPr>
      <t xml:space="preserve">media </t>
    </r>
    <r>
      <rPr>
        <sz val="11"/>
        <color rgb="FF000000"/>
        <rFont val="Linux Libertine G"/>
      </rPr>
      <t xml:space="preserve">गोदी मीडिया बोला है क्युकी वो मोदी के बारे में बात कर रहे हैं और आप इस पूरे वीडियो में कांग्रेस की बात कर रहे हो कहीं भी निष्पक्षता नही दिखी तो आप भी तो कांग्रेस के चमचों में से एक हुए।
</t>
    </r>
    <r>
      <rPr>
        <sz val="11"/>
        <color rgb="FF000000"/>
        <rFont val="Calibri"/>
      </rPr>
      <t xml:space="preserve">You are really a big </t>
    </r>
    <r>
      <rPr>
        <sz val="11"/>
        <color rgb="FF000000"/>
        <rFont val="Linux Libertine G"/>
      </rPr>
      <t xml:space="preserve">चमचा </t>
    </r>
    <r>
      <rPr>
        <sz val="11"/>
        <color rgb="FF000000"/>
        <rFont val="Calibri"/>
      </rPr>
      <t xml:space="preserve">of Congress 
</t>
    </r>
    <r>
      <rPr>
        <sz val="11"/>
        <color rgb="FF000000"/>
        <rFont val="Linux Libertine G"/>
      </rPr>
      <t xml:space="preserve">कभी तो निष्पक्षता दिखा लो गोदी मीडिया के जैसे आप भी </t>
    </r>
    <r>
      <rPr>
        <sz val="11"/>
        <color rgb="FF000000"/>
        <rFont val="Calibri"/>
      </rPr>
      <t xml:space="preserve">indi alliance </t>
    </r>
    <r>
      <rPr>
        <sz val="11"/>
        <color rgb="FF000000"/>
        <rFont val="Linux Libertine G"/>
      </rPr>
      <t>का चमचा ना बनो।</t>
    </r>
  </si>
  <si>
    <t>Ager apko bhi Pappu Media Kaha jaye to bura nhi hoga ...sare news wale kisi na kisi neta k gulam hi h</t>
  </si>
  <si>
    <t>👍👍👍👍👍💯</t>
  </si>
  <si>
    <t>5 tarikh ko AbM machine kharab bataaoge aap log</t>
  </si>
  <si>
    <t>Ravish Kumar tujhko NDTV valo ne kyo gand pe laat mara</t>
  </si>
  <si>
    <t>Modi democracy ko dhere dhere khatm kar raha hai aur apne country ke railway aur airport dhere dhere bech Raha hai esh baar fir aur bechega</t>
  </si>
  <si>
    <t>We want INDIA...</t>
  </si>
  <si>
    <t>Sir 59 million ni 593 million plus views h 😊 295 song pr</t>
  </si>
  <si>
    <t>Congress party jindabad Rahul Gandhi jindabad arvind kejriwal jindabad</t>
  </si>
  <si>
    <t>लगातार दो बार एग्जिट पोल गलत होने पर उस चैनल के एग्जिट पोल के लिए बैन कर दिया जाय</t>
  </si>
  <si>
    <t>India ❤❤</t>
  </si>
  <si>
    <t>Good sir g</t>
  </si>
  <si>
    <t>ज्यादा से ज्यादा हिंदू आतंकवादियोंने मोदी को वोट दिया इसलिए शायद एग्जिट पोल ठीक होगा नहीं तो हमारे पप्पू की जय होती</t>
  </si>
  <si>
    <r>
      <rPr>
        <sz val="11"/>
        <color rgb="FF000000"/>
        <rFont val="Calibri"/>
      </rPr>
      <t xml:space="preserve">161 </t>
    </r>
    <r>
      <rPr>
        <sz val="11"/>
        <color rgb="FF000000"/>
        <rFont val="Linux Libertine G"/>
      </rPr>
      <t>वें रैंक पर आने वाली मीडिया पर क्या ही विश्वास किया जाय 😂</t>
    </r>
  </si>
  <si>
    <t>Rjd and congress party jindabaad jo naukre dega janta.unke sath hai tegaswi yadav</t>
  </si>
  <si>
    <r>
      <rPr>
        <sz val="11"/>
        <color rgb="FF000000"/>
        <rFont val="Calibri"/>
      </rPr>
      <t xml:space="preserve">#1- </t>
    </r>
    <r>
      <rPr>
        <sz val="11"/>
        <color rgb="FF000000"/>
        <rFont val="Linux Libertine G"/>
      </rPr>
      <t xml:space="preserve">विपक्ष इन घटनाओं को साधारण ना माने </t>
    </r>
    <r>
      <rPr>
        <sz val="11"/>
        <color rgb="FF000000"/>
        <rFont val="Calibri"/>
      </rPr>
      <t xml:space="preserve">! </t>
    </r>
    <r>
      <rPr>
        <sz val="11"/>
        <color rgb="FF000000"/>
        <rFont val="Linux Libertine G"/>
      </rPr>
      <t xml:space="preserve">क्योंकि माना चुनाव ड्यूटी करने वाला अधिकारी गलती से बैटरी निकलना भूल गया था इसलिए उसने बैटरी निकालने हेतु </t>
    </r>
    <r>
      <rPr>
        <sz val="11"/>
        <color rgb="FF000000"/>
        <rFont val="Calibri"/>
      </rPr>
      <t xml:space="preserve">EVM </t>
    </r>
    <r>
      <rPr>
        <sz val="11"/>
        <color rgb="FF000000"/>
        <rFont val="Linux Libertine G"/>
      </rPr>
      <t xml:space="preserve">मशीन खोला होगा </t>
    </r>
    <r>
      <rPr>
        <sz val="11"/>
        <color rgb="FF000000"/>
        <rFont val="Calibri"/>
      </rPr>
      <t xml:space="preserve">? </t>
    </r>
    <r>
      <rPr>
        <sz val="11"/>
        <color rgb="FF000000"/>
        <rFont val="Linux Libertine G"/>
      </rPr>
      <t xml:space="preserve">वहीँ यह भी माना कि रिज़र्व में रखी </t>
    </r>
    <r>
      <rPr>
        <sz val="11"/>
        <color rgb="FF000000"/>
        <rFont val="Calibri"/>
      </rPr>
      <t xml:space="preserve">Unused EVMs </t>
    </r>
    <r>
      <rPr>
        <sz val="11"/>
        <color rgb="FF000000"/>
        <rFont val="Linux Libertine G"/>
      </rPr>
      <t xml:space="preserve">को भी स्ट्रांग रूम में रखा जाता होगा </t>
    </r>
    <r>
      <rPr>
        <sz val="11"/>
        <color rgb="FF000000"/>
        <rFont val="Calibri"/>
      </rPr>
      <t xml:space="preserve">? </t>
    </r>
    <r>
      <rPr>
        <sz val="11"/>
        <color rgb="FF000000"/>
        <rFont val="Linux Libertine G"/>
      </rPr>
      <t xml:space="preserve">किन्तु </t>
    </r>
    <r>
      <rPr>
        <sz val="11"/>
        <color rgb="FF000000"/>
        <rFont val="Calibri"/>
      </rPr>
      <t xml:space="preserve">Used </t>
    </r>
    <r>
      <rPr>
        <sz val="11"/>
        <color rgb="FF000000"/>
        <rFont val="Linux Libertine G"/>
      </rPr>
      <t xml:space="preserve">व </t>
    </r>
    <r>
      <rPr>
        <sz val="11"/>
        <color rgb="FF000000"/>
        <rFont val="Calibri"/>
      </rPr>
      <t xml:space="preserve">Unused </t>
    </r>
    <r>
      <rPr>
        <sz val="11"/>
        <color rgb="FF000000"/>
        <rFont val="Linux Libertine G"/>
      </rPr>
      <t xml:space="preserve">दोनों प्रकार की </t>
    </r>
    <r>
      <rPr>
        <sz val="11"/>
        <color rgb="FF000000"/>
        <rFont val="Calibri"/>
      </rPr>
      <t xml:space="preserve">EVMs </t>
    </r>
    <r>
      <rPr>
        <sz val="11"/>
        <color rgb="FF000000"/>
        <rFont val="Linux Libertine G"/>
      </rPr>
      <t xml:space="preserve">अगर एक जगह रखोगे </t>
    </r>
    <r>
      <rPr>
        <sz val="11"/>
        <color rgb="FF000000"/>
        <rFont val="Calibri"/>
      </rPr>
      <t xml:space="preserve">? </t>
    </r>
    <r>
      <rPr>
        <sz val="11"/>
        <color rgb="FF000000"/>
        <rFont val="Linux Libertine G"/>
      </rPr>
      <t xml:space="preserve">तब </t>
    </r>
    <r>
      <rPr>
        <sz val="11"/>
        <color rgb="FF000000"/>
        <rFont val="Calibri"/>
      </rPr>
      <t xml:space="preserve">EVMs </t>
    </r>
    <r>
      <rPr>
        <sz val="11"/>
        <color rgb="FF000000"/>
        <rFont val="Linux Libertine G"/>
      </rPr>
      <t xml:space="preserve">बदली नहीं जाने की क्या गारंटी है </t>
    </r>
    <r>
      <rPr>
        <sz val="11"/>
        <color rgb="FF000000"/>
        <rFont val="Calibri"/>
      </rPr>
      <t xml:space="preserve">? </t>
    </r>
    <r>
      <rPr>
        <sz val="11"/>
        <color rgb="FF000000"/>
        <rFont val="Linux Libertine G"/>
      </rPr>
      <t xml:space="preserve">वो भी जब ऐसे खोलकर बैटरी निकाल सकते हैं तब </t>
    </r>
    <r>
      <rPr>
        <sz val="11"/>
        <color rgb="FF000000"/>
        <rFont val="Calibri"/>
      </rPr>
      <t xml:space="preserve">? </t>
    </r>
    <r>
      <rPr>
        <sz val="11"/>
        <color rgb="FF000000"/>
        <rFont val="Linux Libertine G"/>
      </rPr>
      <t>फिर जब कई</t>
    </r>
    <r>
      <rPr>
        <sz val="11"/>
        <color rgb="FF000000"/>
        <rFont val="Calibri"/>
      </rPr>
      <t>-</t>
    </r>
    <r>
      <rPr>
        <sz val="11"/>
        <color rgb="FF000000"/>
        <rFont val="Linux Libertine G"/>
      </rPr>
      <t xml:space="preserve">कई दिनों बाद मतदान को वोट </t>
    </r>
    <r>
      <rPr>
        <sz val="11"/>
        <color rgb="FF000000"/>
        <rFont val="Calibri"/>
      </rPr>
      <t xml:space="preserve">% </t>
    </r>
    <r>
      <rPr>
        <sz val="11"/>
        <color rgb="FF000000"/>
        <rFont val="Linux Libertine G"/>
      </rPr>
      <t>में बताया जाए</t>
    </r>
    <r>
      <rPr>
        <sz val="11"/>
        <color rgb="FF000000"/>
        <rFont val="Calibri"/>
      </rPr>
      <t xml:space="preserve">, </t>
    </r>
    <r>
      <rPr>
        <sz val="11"/>
        <color rgb="FF000000"/>
        <rFont val="Linux Libertine G"/>
      </rPr>
      <t xml:space="preserve">बजाय की </t>
    </r>
    <r>
      <rPr>
        <sz val="11"/>
        <color rgb="FF000000"/>
        <rFont val="Calibri"/>
      </rPr>
      <t xml:space="preserve">Absolute Number of Votes Polled Data </t>
    </r>
    <r>
      <rPr>
        <sz val="11"/>
        <color rgb="FF000000"/>
        <rFont val="Linux Libertine G"/>
      </rPr>
      <t xml:space="preserve">बताने के तब इसे चुनावों में धांधली क्यों ना माना जाए </t>
    </r>
    <r>
      <rPr>
        <sz val="11"/>
        <color rgb="FF000000"/>
        <rFont val="Calibri"/>
      </rPr>
      <t xml:space="preserve">? </t>
    </r>
    <r>
      <rPr>
        <sz val="11"/>
        <color rgb="FF000000"/>
        <rFont val="Linux Libertine G"/>
      </rPr>
      <t xml:space="preserve">ऐसे चुनाव को फ्री एंड फेयर क्यों माने </t>
    </r>
    <r>
      <rPr>
        <sz val="11"/>
        <color rgb="FF000000"/>
        <rFont val="Calibri"/>
      </rPr>
      <t xml:space="preserve">? </t>
    </r>
    <r>
      <rPr>
        <sz val="11"/>
        <color rgb="FF000000"/>
        <rFont val="Linux Libertine G"/>
      </rPr>
      <t xml:space="preserve">ऐसे चुने हुए लोगों को हम अपना सांसद या मंत्री क्यों माने </t>
    </r>
    <r>
      <rPr>
        <sz val="11"/>
        <color rgb="FF000000"/>
        <rFont val="Calibri"/>
      </rPr>
      <t xml:space="preserve">? </t>
    </r>
    <r>
      <rPr>
        <sz val="11"/>
        <color rgb="FF000000"/>
        <rFont val="Linux Libertine G"/>
      </rPr>
      <t>क्या ऐसे चुनाव के लिए देश को इतने दिनों से बरबाद करके रखा हुआ था और कितने ही लोगों की जान ले ली</t>
    </r>
    <r>
      <rPr>
        <sz val="11"/>
        <color rgb="FF000000"/>
        <rFont val="Calibri"/>
      </rPr>
      <t xml:space="preserve">, </t>
    </r>
    <r>
      <rPr>
        <sz val="11"/>
        <color rgb="FF000000"/>
        <rFont val="Linux Libertine G"/>
      </rPr>
      <t xml:space="preserve">क्यों </t>
    </r>
    <r>
      <rPr>
        <sz val="11"/>
        <color rgb="FF000000"/>
        <rFont val="Calibri"/>
      </rPr>
      <t xml:space="preserve">? </t>
    </r>
    <r>
      <rPr>
        <sz val="11"/>
        <color rgb="FF000000"/>
        <rFont val="Linux Libertine G"/>
      </rPr>
      <t xml:space="preserve">क्यों ना ऐसे चुनाव आयुक्तों से पुरे चुनाव की भरपाई करवा इन्हें जेल में डाल नए चुनाव आयुक्त नियुक्त कर कम समय में चुनाव व उसका निष्पक्ष परिणाम सुनिश्चित कर देश में </t>
    </r>
    <r>
      <rPr>
        <sz val="11"/>
        <color rgb="FF000000"/>
        <rFont val="Calibri"/>
      </rPr>
      <t xml:space="preserve">Democracy </t>
    </r>
    <r>
      <rPr>
        <sz val="11"/>
        <color rgb="FF000000"/>
        <rFont val="Linux Libertine G"/>
      </rPr>
      <t xml:space="preserve">को बचाया जावे </t>
    </r>
    <r>
      <rPr>
        <sz val="11"/>
        <color rgb="FF000000"/>
        <rFont val="Calibri"/>
      </rPr>
      <t xml:space="preserve">? - </t>
    </r>
    <r>
      <rPr>
        <sz val="11"/>
        <color rgb="FF000000"/>
        <rFont val="Linux Libertine G"/>
      </rPr>
      <t xml:space="preserve">इंकलाब जिंदाबाद </t>
    </r>
    <r>
      <rPr>
        <sz val="11"/>
        <color rgb="FF000000"/>
        <rFont val="Calibri"/>
      </rPr>
      <t xml:space="preserve">!     
#2#- </t>
    </r>
    <r>
      <rPr>
        <sz val="11"/>
        <color rgb="FF000000"/>
        <rFont val="Linux Libertine G"/>
      </rPr>
      <t xml:space="preserve">यदि निष्पक्ष अर्थात फ्री एंड फेयर चुनाव करवाना है तो </t>
    </r>
    <r>
      <rPr>
        <sz val="11"/>
        <color rgb="FF000000"/>
        <rFont val="Calibri"/>
      </rPr>
      <t xml:space="preserve">EVM </t>
    </r>
    <r>
      <rPr>
        <sz val="11"/>
        <color rgb="FF000000"/>
        <rFont val="Linux Libertine G"/>
      </rPr>
      <t xml:space="preserve">मशीनों के मतों की गिनती शुरू करने से पहले पोस्टल बैलटस की गिनती पूरी होनी जरुरी है </t>
    </r>
    <r>
      <rPr>
        <sz val="11"/>
        <color rgb="FF000000"/>
        <rFont val="Calibri"/>
      </rPr>
      <t xml:space="preserve">! </t>
    </r>
    <r>
      <rPr>
        <sz val="11"/>
        <color rgb="FF000000"/>
        <rFont val="Linux Libertine G"/>
      </rPr>
      <t xml:space="preserve">अगर इसके विपरीत करेंगे अर्थात पोस्टल बैलट की गिनती बाद में और </t>
    </r>
    <r>
      <rPr>
        <sz val="11"/>
        <color rgb="FF000000"/>
        <rFont val="Calibri"/>
      </rPr>
      <t xml:space="preserve">EVMs </t>
    </r>
    <r>
      <rPr>
        <sz val="11"/>
        <color rgb="FF000000"/>
        <rFont val="Linux Libertine G"/>
      </rPr>
      <t xml:space="preserve">के मतों की गिनती पहले तो निश्चय ही ऐसा हेराफेरी करने अर्थात हारे को जिताने व जीते को हराने के लिए किया जाएगा </t>
    </r>
    <r>
      <rPr>
        <sz val="11"/>
        <color rgb="FF000000"/>
        <rFont val="Calibri"/>
      </rPr>
      <t xml:space="preserve">? </t>
    </r>
    <r>
      <rPr>
        <sz val="11"/>
        <color rgb="FF000000"/>
        <rFont val="Linux Libertine G"/>
      </rPr>
      <t>इसलिए बुद्धिजीवी व विपक्ष इसपर ध्यान दे व ऐसा ना होने दें और सभी देशभक्त बुद्धिजीवी</t>
    </r>
    <r>
      <rPr>
        <sz val="11"/>
        <color rgb="FF000000"/>
        <rFont val="Calibri"/>
      </rPr>
      <t xml:space="preserve">, </t>
    </r>
    <r>
      <rPr>
        <sz val="11"/>
        <color rgb="FF000000"/>
        <rFont val="Linux Libertine G"/>
      </rPr>
      <t xml:space="preserve">आमजन व विपक्ष बुद्धिमता का परिचय देते हुए </t>
    </r>
    <r>
      <rPr>
        <sz val="11"/>
        <color rgb="FF000000"/>
        <rFont val="Calibri"/>
      </rPr>
      <t xml:space="preserve">04 </t>
    </r>
    <r>
      <rPr>
        <sz val="11"/>
        <color rgb="FF000000"/>
        <rFont val="Linux Libertine G"/>
      </rPr>
      <t>जून</t>
    </r>
    <r>
      <rPr>
        <sz val="11"/>
        <color rgb="FF000000"/>
        <rFont val="Calibri"/>
      </rPr>
      <t xml:space="preserve">, 2024 </t>
    </r>
    <r>
      <rPr>
        <sz val="11"/>
        <color rgb="FF000000"/>
        <rFont val="Linux Libertine G"/>
      </rPr>
      <t xml:space="preserve">तक </t>
    </r>
    <r>
      <rPr>
        <sz val="11"/>
        <color rgb="FF000000"/>
        <rFont val="Calibri"/>
      </rPr>
      <t xml:space="preserve">EVMs </t>
    </r>
    <r>
      <rPr>
        <sz val="11"/>
        <color rgb="FF000000"/>
        <rFont val="Linux Libertine G"/>
      </rPr>
      <t xml:space="preserve">की सुरक्षा सुनिश्चित करें </t>
    </r>
    <r>
      <rPr>
        <sz val="11"/>
        <color rgb="FF000000"/>
        <rFont val="Calibri"/>
      </rPr>
      <t xml:space="preserve">! </t>
    </r>
    <r>
      <rPr>
        <sz val="11"/>
        <color rgb="FF000000"/>
        <rFont val="Linux Libertine G"/>
      </rPr>
      <t xml:space="preserve">सभी को एक जुट होना होगा </t>
    </r>
    <r>
      <rPr>
        <sz val="11"/>
        <color rgb="FF000000"/>
        <rFont val="Calibri"/>
      </rPr>
      <t xml:space="preserve">! </t>
    </r>
    <r>
      <rPr>
        <sz val="11"/>
        <color rgb="FF000000"/>
        <rFont val="Linux Libertine G"/>
      </rPr>
      <t xml:space="preserve">तभी देश बचेगा </t>
    </r>
    <r>
      <rPr>
        <sz val="11"/>
        <color rgb="FF000000"/>
        <rFont val="Calibri"/>
      </rPr>
      <t xml:space="preserve">! </t>
    </r>
    <r>
      <rPr>
        <sz val="11"/>
        <color rgb="FF000000"/>
        <rFont val="Linux Libertine G"/>
      </rPr>
      <t>हम जिन्दा रहें ना रहें हमारा देश</t>
    </r>
    <r>
      <rPr>
        <sz val="11"/>
        <color rgb="FF000000"/>
        <rFont val="Calibri"/>
      </rPr>
      <t xml:space="preserve">, </t>
    </r>
    <r>
      <rPr>
        <sz val="11"/>
        <color rgb="FF000000"/>
        <rFont val="Linux Libertine G"/>
      </rPr>
      <t>संविधान व लोकतंत्र बचना चाहिए</t>
    </r>
    <r>
      <rPr>
        <sz val="11"/>
        <color rgb="FF000000"/>
        <rFont val="Calibri"/>
      </rPr>
      <t xml:space="preserve">, </t>
    </r>
    <r>
      <rPr>
        <sz val="11"/>
        <color rgb="FF000000"/>
        <rFont val="Linux Libertine G"/>
      </rPr>
      <t xml:space="preserve">बेशक ये गृहयुद्ध से ही क्यों ना बचाने पड़े </t>
    </r>
    <r>
      <rPr>
        <sz val="11"/>
        <color rgb="FF000000"/>
        <rFont val="Calibri"/>
      </rPr>
      <t>! So we must be ready round the clock for next action as well. 
#2a-</t>
    </r>
    <r>
      <rPr>
        <sz val="11"/>
        <color rgb="FF000000"/>
        <rFont val="Linux Libertine G"/>
      </rPr>
      <t xml:space="preserve">आज ये दो मुख्यमंत्री जेल में हैं कल तुम्हारी बारी है </t>
    </r>
    <r>
      <rPr>
        <sz val="11"/>
        <color rgb="FF000000"/>
        <rFont val="Calibri"/>
      </rPr>
      <t xml:space="preserve">! </t>
    </r>
    <r>
      <rPr>
        <sz val="11"/>
        <color rgb="FF000000"/>
        <rFont val="Linux Libertine G"/>
      </rPr>
      <t>नकार दो नकली चुनावों को आओ मिलजुल एकजुट हो</t>
    </r>
    <r>
      <rPr>
        <sz val="11"/>
        <color rgb="FF000000"/>
        <rFont val="Calibri"/>
      </rPr>
      <t xml:space="preserve">, </t>
    </r>
    <r>
      <rPr>
        <sz val="11"/>
        <color rgb="FF000000"/>
        <rFont val="Linux Libertine G"/>
      </rPr>
      <t>निष्पक्ष चुनाव करवाएं देश</t>
    </r>
    <r>
      <rPr>
        <sz val="11"/>
        <color rgb="FF000000"/>
        <rFont val="Calibri"/>
      </rPr>
      <t xml:space="preserve">, </t>
    </r>
    <r>
      <rPr>
        <sz val="11"/>
        <color rgb="FF000000"/>
        <rFont val="Linux Libertine G"/>
      </rPr>
      <t>संविधान</t>
    </r>
    <r>
      <rPr>
        <sz val="11"/>
        <color rgb="FF000000"/>
        <rFont val="Calibri"/>
      </rPr>
      <t xml:space="preserve">, </t>
    </r>
    <r>
      <rPr>
        <sz val="11"/>
        <color rgb="FF000000"/>
        <rFont val="Linux Libertine G"/>
      </rPr>
      <t>लोकतंत्र</t>
    </r>
    <r>
      <rPr>
        <sz val="11"/>
        <color rgb="FF000000"/>
        <rFont val="Calibri"/>
      </rPr>
      <t xml:space="preserve">, </t>
    </r>
    <r>
      <rPr>
        <sz val="11"/>
        <color rgb="FF000000"/>
        <rFont val="Linux Libertine G"/>
      </rPr>
      <t>आरक्षण</t>
    </r>
    <r>
      <rPr>
        <sz val="11"/>
        <color rgb="FF000000"/>
        <rFont val="Calibri"/>
      </rPr>
      <t xml:space="preserve">, SC/ST, OBC, </t>
    </r>
    <r>
      <rPr>
        <sz val="11"/>
        <color rgb="FF000000"/>
        <rFont val="Linux Libertine G"/>
      </rPr>
      <t>गरीब</t>
    </r>
    <r>
      <rPr>
        <sz val="11"/>
        <color rgb="FF000000"/>
        <rFont val="Calibri"/>
      </rPr>
      <t xml:space="preserve">, </t>
    </r>
    <r>
      <rPr>
        <sz val="11"/>
        <color rgb="FF000000"/>
        <rFont val="Linux Libertine G"/>
      </rPr>
      <t>मजदूर</t>
    </r>
    <r>
      <rPr>
        <sz val="11"/>
        <color rgb="FF000000"/>
        <rFont val="Calibri"/>
      </rPr>
      <t xml:space="preserve">, </t>
    </r>
    <r>
      <rPr>
        <sz val="11"/>
        <color rgb="FF000000"/>
        <rFont val="Linux Libertine G"/>
      </rPr>
      <t>महिला</t>
    </r>
    <r>
      <rPr>
        <sz val="11"/>
        <color rgb="FF000000"/>
        <rFont val="Calibri"/>
      </rPr>
      <t xml:space="preserve">, </t>
    </r>
    <r>
      <rPr>
        <sz val="11"/>
        <color rgb="FF000000"/>
        <rFont val="Linux Libertine G"/>
      </rPr>
      <t>किसान</t>
    </r>
    <r>
      <rPr>
        <sz val="11"/>
        <color rgb="FF000000"/>
        <rFont val="Calibri"/>
      </rPr>
      <t xml:space="preserve">, </t>
    </r>
    <r>
      <rPr>
        <sz val="11"/>
        <color rgb="FF000000"/>
        <rFont val="Linux Libertine G"/>
      </rPr>
      <t>जवान</t>
    </r>
    <r>
      <rPr>
        <sz val="11"/>
        <color rgb="FF000000"/>
        <rFont val="Calibri"/>
      </rPr>
      <t xml:space="preserve">, </t>
    </r>
    <r>
      <rPr>
        <sz val="11"/>
        <color rgb="FF000000"/>
        <rFont val="Linux Libertine G"/>
      </rPr>
      <t xml:space="preserve">शिक्षित बेरोजगार नौजवान देश का भविष्य बचाएं </t>
    </r>
    <r>
      <rPr>
        <sz val="11"/>
        <color rgb="FF000000"/>
        <rFont val="Calibri"/>
      </rPr>
      <t xml:space="preserve">! 
#2b- </t>
    </r>
    <r>
      <rPr>
        <sz val="11"/>
        <color rgb="FF000000"/>
        <rFont val="Linux Libertine G"/>
      </rPr>
      <t xml:space="preserve">क्योंकि जब लहर विपक्ष एवं इंडिया गठबंधन की तो अडानी तंत्र व मोदी के भ्रष्ट व गुंडाराज को </t>
    </r>
    <r>
      <rPr>
        <sz val="11"/>
        <color rgb="FF000000"/>
        <rFont val="Calibri"/>
      </rPr>
      <t xml:space="preserve">Mandate </t>
    </r>
    <r>
      <rPr>
        <sz val="11"/>
        <color rgb="FF000000"/>
        <rFont val="Linux Libertine G"/>
      </rPr>
      <t xml:space="preserve">कैसे मिल सकता है </t>
    </r>
    <r>
      <rPr>
        <sz val="11"/>
        <color rgb="FF000000"/>
        <rFont val="Calibri"/>
      </rPr>
      <t xml:space="preserve">? </t>
    </r>
    <r>
      <rPr>
        <sz val="11"/>
        <color rgb="FF000000"/>
        <rFont val="Linux Libertine G"/>
      </rPr>
      <t xml:space="preserve">अतः चुंनावों की धांधली व गिनतियों में की जाने वाली धांधली से ध्यान भटकाने हेतु गोदी मीडिया मोदी को बहुमत मिलता दिखाना चाहते हैं </t>
    </r>
    <r>
      <rPr>
        <sz val="11"/>
        <color rgb="FF000000"/>
        <rFont val="Calibri"/>
      </rPr>
      <t xml:space="preserve">! </t>
    </r>
    <r>
      <rPr>
        <sz val="11"/>
        <color rgb="FF000000"/>
        <rFont val="Linux Libertine G"/>
      </rPr>
      <t xml:space="preserve">अगर ऐसा होता है तो यह देश के लिए अवेकनिंग कॉल है </t>
    </r>
    <r>
      <rPr>
        <sz val="11"/>
        <color rgb="FF000000"/>
        <rFont val="Calibri"/>
      </rPr>
      <t xml:space="preserve">! </t>
    </r>
    <r>
      <rPr>
        <sz val="11"/>
        <color rgb="FF000000"/>
        <rFont val="Linux Libertine G"/>
      </rPr>
      <t xml:space="preserve">अतः जागो देशवासियो जागो </t>
    </r>
    <r>
      <rPr>
        <sz val="11"/>
        <color rgb="FF000000"/>
        <rFont val="Calibri"/>
      </rPr>
      <t xml:space="preserve">! </t>
    </r>
    <r>
      <rPr>
        <sz val="11"/>
        <color rgb="FF000000"/>
        <rFont val="Linux Libertine G"/>
      </rPr>
      <t xml:space="preserve">अपने आपको हर प्रस्थिति के लिए तैयार रखो </t>
    </r>
    <r>
      <rPr>
        <sz val="11"/>
        <color rgb="FF000000"/>
        <rFont val="Calibri"/>
      </rPr>
      <t xml:space="preserve">| </t>
    </r>
    <r>
      <rPr>
        <sz val="11"/>
        <color rgb="FF000000"/>
        <rFont val="Linux Libertine G"/>
      </rPr>
      <t xml:space="preserve">विपक्ष तुम्हारे बिना कुछ नहीं कर सकता </t>
    </r>
    <r>
      <rPr>
        <sz val="11"/>
        <color rgb="FF000000"/>
        <rFont val="Calibri"/>
      </rPr>
      <t xml:space="preserve">? - </t>
    </r>
    <r>
      <rPr>
        <sz val="11"/>
        <color rgb="FF000000"/>
        <rFont val="Linux Libertine G"/>
      </rPr>
      <t xml:space="preserve">इंकलाब जिंदाबाद </t>
    </r>
    <r>
      <rPr>
        <sz val="11"/>
        <color rgb="FF000000"/>
        <rFont val="Calibri"/>
      </rPr>
      <t xml:space="preserve">!    
##2c- </t>
    </r>
    <r>
      <rPr>
        <sz val="11"/>
        <color rgb="FF000000"/>
        <rFont val="Linux Libertine G"/>
      </rPr>
      <t>जिन्होंने भ्रष्टाचार</t>
    </r>
    <r>
      <rPr>
        <sz val="11"/>
        <color rgb="FF000000"/>
        <rFont val="Calibri"/>
      </rPr>
      <t xml:space="preserve">, </t>
    </r>
    <r>
      <rPr>
        <sz val="11"/>
        <color rgb="FF000000"/>
        <rFont val="Linux Libertine G"/>
      </rPr>
      <t>गुंडागर्दी</t>
    </r>
    <r>
      <rPr>
        <sz val="11"/>
        <color rgb="FF000000"/>
        <rFont val="Calibri"/>
      </rPr>
      <t xml:space="preserve">, </t>
    </r>
    <r>
      <rPr>
        <sz val="11"/>
        <color rgb="FF000000"/>
        <rFont val="Linux Libertine G"/>
      </rPr>
      <t>मंहगाई</t>
    </r>
    <r>
      <rPr>
        <sz val="11"/>
        <color rgb="FF000000"/>
        <rFont val="Calibri"/>
      </rPr>
      <t xml:space="preserve">, </t>
    </r>
    <r>
      <rPr>
        <sz val="11"/>
        <color rgb="FF000000"/>
        <rFont val="Linux Libertine G"/>
      </rPr>
      <t xml:space="preserve">बेरोजगारी की सारी हदें पार कर दी हों </t>
    </r>
    <r>
      <rPr>
        <sz val="11"/>
        <color rgb="FF000000"/>
        <rFont val="Calibri"/>
      </rPr>
      <t xml:space="preserve">| </t>
    </r>
    <r>
      <rPr>
        <sz val="11"/>
        <color rgb="FF000000"/>
        <rFont val="Linux Libertine G"/>
      </rPr>
      <t>जिनसे महिला</t>
    </r>
    <r>
      <rPr>
        <sz val="11"/>
        <color rgb="FF000000"/>
        <rFont val="Calibri"/>
      </rPr>
      <t xml:space="preserve">, </t>
    </r>
    <r>
      <rPr>
        <sz val="11"/>
        <color rgb="FF000000"/>
        <rFont val="Linux Libertine G"/>
      </rPr>
      <t>पहलवान</t>
    </r>
    <r>
      <rPr>
        <sz val="11"/>
        <color rgb="FF000000"/>
        <rFont val="Calibri"/>
      </rPr>
      <t xml:space="preserve">, </t>
    </r>
    <r>
      <rPr>
        <sz val="11"/>
        <color rgb="FF000000"/>
        <rFont val="Linux Libertine G"/>
      </rPr>
      <t>जम्मू</t>
    </r>
    <r>
      <rPr>
        <sz val="11"/>
        <color rgb="FF000000"/>
        <rFont val="Calibri"/>
      </rPr>
      <t>-</t>
    </r>
    <r>
      <rPr>
        <sz val="11"/>
        <color rgb="FF000000"/>
        <rFont val="Linux Libertine G"/>
      </rPr>
      <t>कश्मीर</t>
    </r>
    <r>
      <rPr>
        <sz val="11"/>
        <color rgb="FF000000"/>
        <rFont val="Calibri"/>
      </rPr>
      <t xml:space="preserve">, </t>
    </r>
    <r>
      <rPr>
        <sz val="11"/>
        <color rgb="FF000000"/>
        <rFont val="Linux Libertine G"/>
      </rPr>
      <t>मणिपुर</t>
    </r>
    <r>
      <rPr>
        <sz val="11"/>
        <color rgb="FF000000"/>
        <rFont val="Calibri"/>
      </rPr>
      <t xml:space="preserve">, </t>
    </r>
    <r>
      <rPr>
        <sz val="11"/>
        <color rgb="FF000000"/>
        <rFont val="Linux Libertine G"/>
      </rPr>
      <t>गरीब</t>
    </r>
    <r>
      <rPr>
        <sz val="11"/>
        <color rgb="FF000000"/>
        <rFont val="Calibri"/>
      </rPr>
      <t xml:space="preserve">, </t>
    </r>
    <r>
      <rPr>
        <sz val="11"/>
        <color rgb="FF000000"/>
        <rFont val="Linux Libertine G"/>
      </rPr>
      <t>मजदूर</t>
    </r>
    <r>
      <rPr>
        <sz val="11"/>
        <color rgb="FF000000"/>
        <rFont val="Calibri"/>
      </rPr>
      <t xml:space="preserve">, </t>
    </r>
    <r>
      <rPr>
        <sz val="11"/>
        <color rgb="FF000000"/>
        <rFont val="Linux Libertine G"/>
      </rPr>
      <t>किसान</t>
    </r>
    <r>
      <rPr>
        <sz val="11"/>
        <color rgb="FF000000"/>
        <rFont val="Calibri"/>
      </rPr>
      <t xml:space="preserve">, </t>
    </r>
    <r>
      <rPr>
        <sz val="11"/>
        <color rgb="FF000000"/>
        <rFont val="Linux Libertine G"/>
      </rPr>
      <t>जवान</t>
    </r>
    <r>
      <rPr>
        <sz val="11"/>
        <color rgb="FF000000"/>
        <rFont val="Calibri"/>
      </rPr>
      <t xml:space="preserve">, </t>
    </r>
    <r>
      <rPr>
        <sz val="11"/>
        <color rgb="FF000000"/>
        <rFont val="Linux Libertine G"/>
      </rPr>
      <t>बेरोजगार</t>
    </r>
    <r>
      <rPr>
        <sz val="11"/>
        <color rgb="FF000000"/>
        <rFont val="Calibri"/>
      </rPr>
      <t xml:space="preserve">, </t>
    </r>
    <r>
      <rPr>
        <sz val="11"/>
        <color rgb="FF000000"/>
        <rFont val="Linux Libertine G"/>
      </rPr>
      <t xml:space="preserve">छोटे व्यापारी सब दुखी हों </t>
    </r>
    <r>
      <rPr>
        <sz val="11"/>
        <color rgb="FF000000"/>
        <rFont val="Calibri"/>
      </rPr>
      <t xml:space="preserve">| </t>
    </r>
    <r>
      <rPr>
        <sz val="11"/>
        <color rgb="FF000000"/>
        <rFont val="Linux Libertine G"/>
      </rPr>
      <t xml:space="preserve">जो लगभग </t>
    </r>
    <r>
      <rPr>
        <sz val="11"/>
        <color rgb="FF000000"/>
        <rFont val="Calibri"/>
      </rPr>
      <t xml:space="preserve">3000 </t>
    </r>
    <r>
      <rPr>
        <sz val="11"/>
        <color rgb="FF000000"/>
        <rFont val="Linux Libertine G"/>
      </rPr>
      <t xml:space="preserve">महिलाओं के साथ दरिंदगी की सारी हदें पार करने वाले के लिए वोट मांगता हो </t>
    </r>
    <r>
      <rPr>
        <sz val="11"/>
        <color rgb="FF000000"/>
        <rFont val="Calibri"/>
      </rPr>
      <t xml:space="preserve">| </t>
    </r>
    <r>
      <rPr>
        <sz val="11"/>
        <color rgb="FF000000"/>
        <rFont val="Linux Libertine G"/>
      </rPr>
      <t xml:space="preserve">जो घृणा का जनक हो </t>
    </r>
    <r>
      <rPr>
        <sz val="11"/>
        <color rgb="FF000000"/>
        <rFont val="Calibri"/>
      </rPr>
      <t xml:space="preserve">! </t>
    </r>
    <r>
      <rPr>
        <sz val="11"/>
        <color rgb="FF000000"/>
        <rFont val="Linux Libertine G"/>
      </rPr>
      <t xml:space="preserve">जो जनता को मुर्ख बना स्वयं अपने कहे से उल्टा करता हो </t>
    </r>
    <r>
      <rPr>
        <sz val="11"/>
        <color rgb="FF000000"/>
        <rFont val="Calibri"/>
      </rPr>
      <t xml:space="preserve">! </t>
    </r>
    <r>
      <rPr>
        <sz val="11"/>
        <color rgb="FF000000"/>
        <rFont val="Linux Libertine G"/>
      </rPr>
      <t xml:space="preserve">जिनका पूरे देश में घनघोर विरोध हो रहा हो </t>
    </r>
    <r>
      <rPr>
        <sz val="11"/>
        <color rgb="FF000000"/>
        <rFont val="Calibri"/>
      </rPr>
      <t xml:space="preserve">! </t>
    </r>
    <r>
      <rPr>
        <sz val="11"/>
        <color rgb="FF000000"/>
        <rFont val="Linux Libertine G"/>
      </rPr>
      <t xml:space="preserve">वो जीतेगा </t>
    </r>
    <r>
      <rPr>
        <sz val="11"/>
        <color rgb="FF000000"/>
        <rFont val="Calibri"/>
      </rPr>
      <t xml:space="preserve">! </t>
    </r>
    <r>
      <rPr>
        <sz val="11"/>
        <color rgb="FF000000"/>
        <rFont val="Linux Libertine G"/>
      </rPr>
      <t xml:space="preserve">वो भी पहले से </t>
    </r>
    <r>
      <rPr>
        <sz val="11"/>
        <color rgb="FF000000"/>
        <rFont val="Calibri"/>
      </rPr>
      <t xml:space="preserve">50-100 </t>
    </r>
    <r>
      <rPr>
        <sz val="11"/>
        <color rgb="FF000000"/>
        <rFont val="Linux Libertine G"/>
      </rPr>
      <t xml:space="preserve">अधिक सीटें लेकर </t>
    </r>
    <r>
      <rPr>
        <sz val="11"/>
        <color rgb="FF000000"/>
        <rFont val="Calibri"/>
      </rPr>
      <t xml:space="preserve">? </t>
    </r>
    <r>
      <rPr>
        <sz val="11"/>
        <color rgb="FF000000"/>
        <rFont val="Linux Libertine G"/>
      </rPr>
      <t xml:space="preserve">क्या अचीवमेंट है उसका </t>
    </r>
    <r>
      <rPr>
        <sz val="11"/>
        <color rgb="FF000000"/>
        <rFont val="Calibri"/>
      </rPr>
      <t xml:space="preserve">10 </t>
    </r>
    <r>
      <rPr>
        <sz val="11"/>
        <color rgb="FF000000"/>
        <rFont val="Linux Libertine G"/>
      </rPr>
      <t xml:space="preserve">वर्षों का </t>
    </r>
    <r>
      <rPr>
        <sz val="11"/>
        <color rgb="FF000000"/>
        <rFont val="Calibri"/>
      </rPr>
      <t xml:space="preserve">? </t>
    </r>
    <r>
      <rPr>
        <sz val="11"/>
        <color rgb="FF000000"/>
        <rFont val="Linux Libertine G"/>
      </rPr>
      <t xml:space="preserve">वहीँ जिनको लोग सर आँखों पर बैठा रहे हैं वो हारेंगे </t>
    </r>
    <r>
      <rPr>
        <sz val="11"/>
        <color rgb="FF000000"/>
        <rFont val="Calibri"/>
      </rPr>
      <t xml:space="preserve">? </t>
    </r>
    <r>
      <rPr>
        <sz val="11"/>
        <color rgb="FF000000"/>
        <rFont val="Linux Libertine G"/>
      </rPr>
      <t xml:space="preserve">क्या पागलों वाली बातें करती हो </t>
    </r>
    <r>
      <rPr>
        <sz val="11"/>
        <color rgb="FF000000"/>
        <rFont val="Calibri"/>
      </rPr>
      <t xml:space="preserve">? </t>
    </r>
    <r>
      <rPr>
        <sz val="11"/>
        <color rgb="FF000000"/>
        <rFont val="Linux Libertine G"/>
      </rPr>
      <t xml:space="preserve">इसका मतलब तुम लोग उस षड्यंत्र का हिस्सा हो जिन्होंने </t>
    </r>
    <r>
      <rPr>
        <sz val="11"/>
        <color rgb="FF000000"/>
        <rFont val="Calibri"/>
      </rPr>
      <t xml:space="preserve">EVMs </t>
    </r>
    <r>
      <rPr>
        <sz val="11"/>
        <color rgb="FF000000"/>
        <rFont val="Linux Libertine G"/>
      </rPr>
      <t xml:space="preserve">व बैलट पेपर घोटाला रचा है </t>
    </r>
    <r>
      <rPr>
        <sz val="11"/>
        <color rgb="FF000000"/>
        <rFont val="Calibri"/>
      </rPr>
      <t xml:space="preserve">? </t>
    </r>
    <r>
      <rPr>
        <sz val="11"/>
        <color rgb="FF000000"/>
        <rFont val="Linux Libertine G"/>
      </rPr>
      <t xml:space="preserve">तुम लोग देश को गृहयुद्ध में झोंकना चाहते हो </t>
    </r>
    <r>
      <rPr>
        <sz val="11"/>
        <color rgb="FF000000"/>
        <rFont val="Calibri"/>
      </rPr>
      <t xml:space="preserve">? </t>
    </r>
    <r>
      <rPr>
        <sz val="11"/>
        <color rgb="FF000000"/>
        <rFont val="Linux Libertine G"/>
      </rPr>
      <t xml:space="preserve">तभी </t>
    </r>
    <r>
      <rPr>
        <sz val="11"/>
        <color rgb="FF000000"/>
        <rFont val="Calibri"/>
      </rPr>
      <t xml:space="preserve">Absolute Number of Votes Polled </t>
    </r>
    <r>
      <rPr>
        <sz val="11"/>
        <color rgb="FF000000"/>
        <rFont val="Linux Libertine G"/>
      </rPr>
      <t xml:space="preserve">की बजाय वोट </t>
    </r>
    <r>
      <rPr>
        <sz val="11"/>
        <color rgb="FF000000"/>
        <rFont val="Calibri"/>
      </rPr>
      <t xml:space="preserve">% </t>
    </r>
    <r>
      <rPr>
        <sz val="11"/>
        <color rgb="FF000000"/>
        <rFont val="Linux Libertine G"/>
      </rPr>
      <t xml:space="preserve">में मतदान बताने वालों का समर्थन करते हो </t>
    </r>
    <r>
      <rPr>
        <sz val="11"/>
        <color rgb="FF000000"/>
        <rFont val="Calibri"/>
      </rPr>
      <t xml:space="preserve">| </t>
    </r>
    <r>
      <rPr>
        <sz val="11"/>
        <color rgb="FF000000"/>
        <rFont val="Linux Libertine G"/>
      </rPr>
      <t xml:space="preserve">आज नहीं तो कल देश से गद्दारी सभी गद्दारों को मंहगी पड़ेगी </t>
    </r>
    <r>
      <rPr>
        <sz val="11"/>
        <color rgb="FF000000"/>
        <rFont val="Calibri"/>
      </rPr>
      <t xml:space="preserve">? - </t>
    </r>
    <r>
      <rPr>
        <sz val="11"/>
        <color rgb="FF000000"/>
        <rFont val="Linux Libertine G"/>
      </rPr>
      <t xml:space="preserve">इंकलाब जिंदाबाद </t>
    </r>
    <r>
      <rPr>
        <sz val="11"/>
        <color rgb="FF000000"/>
        <rFont val="Calibri"/>
      </rPr>
      <t>!        
##2d-</t>
    </r>
    <r>
      <rPr>
        <sz val="11"/>
        <color rgb="FF000000"/>
        <rFont val="Linux Libertine G"/>
      </rPr>
      <t xml:space="preserve">जो सर्वे वाले सर्वे की तारीखें </t>
    </r>
    <r>
      <rPr>
        <sz val="11"/>
        <color rgb="FF000000"/>
        <rFont val="Calibri"/>
      </rPr>
      <t xml:space="preserve">19 </t>
    </r>
    <r>
      <rPr>
        <sz val="11"/>
        <color rgb="FF000000"/>
        <rFont val="Linux Libertine G"/>
      </rPr>
      <t xml:space="preserve">जून से </t>
    </r>
    <r>
      <rPr>
        <sz val="11"/>
        <color rgb="FF000000"/>
        <rFont val="Calibri"/>
      </rPr>
      <t xml:space="preserve">01 </t>
    </r>
    <r>
      <rPr>
        <sz val="11"/>
        <color rgb="FF000000"/>
        <rFont val="Linux Libertine G"/>
      </rPr>
      <t xml:space="preserve">जून </t>
    </r>
    <r>
      <rPr>
        <sz val="11"/>
        <color rgb="FF000000"/>
        <rFont val="Calibri"/>
      </rPr>
      <t xml:space="preserve">2024 </t>
    </r>
    <r>
      <rPr>
        <sz val="11"/>
        <color rgb="FF000000"/>
        <rFont val="Linux Libertine G"/>
      </rPr>
      <t xml:space="preserve">के बीच का बता उस मोदी को छापर फाड़ बहुमत दिला रहे हों जिसके खिलाफ पूरे देश में भरी आक्रोश है </t>
    </r>
    <r>
      <rPr>
        <sz val="11"/>
        <color rgb="FF000000"/>
        <rFont val="Calibri"/>
      </rPr>
      <t xml:space="preserve">? </t>
    </r>
    <r>
      <rPr>
        <sz val="11"/>
        <color rgb="FF000000"/>
        <rFont val="Linux Libertine G"/>
      </rPr>
      <t>अर्थात फिर तो व्यक्ति को अच्छे की बजाय बुरे ही काम करने</t>
    </r>
    <r>
      <rPr>
        <sz val="11"/>
        <color rgb="FF000000"/>
        <rFont val="Calibri"/>
      </rPr>
      <t>-</t>
    </r>
    <r>
      <rPr>
        <sz val="11"/>
        <color rgb="FF000000"/>
        <rFont val="Linux Libertine G"/>
      </rPr>
      <t xml:space="preserve">करवाने चाहिए अगर इस तरह से जीत मिलती है तो </t>
    </r>
    <r>
      <rPr>
        <sz val="11"/>
        <color rgb="FF000000"/>
        <rFont val="Calibri"/>
      </rPr>
      <t xml:space="preserve">? </t>
    </r>
    <r>
      <rPr>
        <sz val="11"/>
        <color rgb="FF000000"/>
        <rFont val="Linux Libertine G"/>
      </rPr>
      <t xml:space="preserve">फिर कोई भला अच्छा काम क्यों करे </t>
    </r>
    <r>
      <rPr>
        <sz val="11"/>
        <color rgb="FF000000"/>
        <rFont val="Calibri"/>
      </rPr>
      <t xml:space="preserve">! </t>
    </r>
    <r>
      <rPr>
        <sz val="11"/>
        <color rgb="FF000000"/>
        <rFont val="Linux Libertine G"/>
      </rPr>
      <t>फिर तो पूरे देश के हरेक दफ्तर में एक</t>
    </r>
    <r>
      <rPr>
        <sz val="11"/>
        <color rgb="FF000000"/>
        <rFont val="Calibri"/>
      </rPr>
      <t>-</t>
    </r>
    <r>
      <rPr>
        <sz val="11"/>
        <color rgb="FF000000"/>
        <rFont val="Linux Libertine G"/>
      </rPr>
      <t>एक प्रज्वल रेवन्ना</t>
    </r>
    <r>
      <rPr>
        <sz val="11"/>
        <color rgb="FF000000"/>
        <rFont val="Calibri"/>
      </rPr>
      <t xml:space="preserve">, </t>
    </r>
    <r>
      <rPr>
        <sz val="11"/>
        <color rgb="FF000000"/>
        <rFont val="Linux Libertine G"/>
      </rPr>
      <t>बृजभूषण शरण सिंह</t>
    </r>
    <r>
      <rPr>
        <sz val="11"/>
        <color rgb="FF000000"/>
        <rFont val="Calibri"/>
      </rPr>
      <t xml:space="preserve">, </t>
    </r>
    <r>
      <rPr>
        <sz val="11"/>
        <color rgb="FF000000"/>
        <rFont val="Linux Libertine G"/>
      </rPr>
      <t>सेंगर</t>
    </r>
    <r>
      <rPr>
        <sz val="11"/>
        <color rgb="FF000000"/>
        <rFont val="Calibri"/>
      </rPr>
      <t xml:space="preserve">, </t>
    </r>
    <r>
      <rPr>
        <sz val="11"/>
        <color rgb="FF000000"/>
        <rFont val="Linux Libertine G"/>
      </rPr>
      <t>अजय टैनी मिश्रा</t>
    </r>
    <r>
      <rPr>
        <sz val="11"/>
        <color rgb="FF000000"/>
        <rFont val="Calibri"/>
      </rPr>
      <t xml:space="preserve">, </t>
    </r>
    <r>
      <rPr>
        <sz val="11"/>
        <color rgb="FF000000"/>
        <rFont val="Linux Libertine G"/>
      </rPr>
      <t>येदुरप्पा</t>
    </r>
    <r>
      <rPr>
        <sz val="11"/>
        <color rgb="FF000000"/>
        <rFont val="Calibri"/>
      </rPr>
      <t xml:space="preserve">, </t>
    </r>
    <r>
      <rPr>
        <sz val="11"/>
        <color rgb="FF000000"/>
        <rFont val="Linux Libertine G"/>
      </rPr>
      <t>अजित पवार</t>
    </r>
    <r>
      <rPr>
        <sz val="11"/>
        <color rgb="FF000000"/>
        <rFont val="Calibri"/>
      </rPr>
      <t xml:space="preserve">, </t>
    </r>
    <r>
      <rPr>
        <sz val="11"/>
        <color rgb="FF000000"/>
        <rFont val="Linux Libertine G"/>
      </rPr>
      <t>प्रफुल्ल पटेल</t>
    </r>
    <r>
      <rPr>
        <sz val="11"/>
        <color rgb="FF000000"/>
        <rFont val="Calibri"/>
      </rPr>
      <t xml:space="preserve">, </t>
    </r>
    <r>
      <rPr>
        <sz val="11"/>
        <color rgb="FF000000"/>
        <rFont val="Linux Libertine G"/>
      </rPr>
      <t>एकनाथ सिंदे</t>
    </r>
    <r>
      <rPr>
        <sz val="11"/>
        <color rgb="FF000000"/>
        <rFont val="Calibri"/>
      </rPr>
      <t xml:space="preserve">, </t>
    </r>
    <r>
      <rPr>
        <sz val="11"/>
        <color rgb="FF000000"/>
        <rFont val="Linux Libertine G"/>
      </rPr>
      <t>हेमंत बिस्वा शर्मा</t>
    </r>
    <r>
      <rPr>
        <sz val="11"/>
        <color rgb="FF000000"/>
        <rFont val="Calibri"/>
      </rPr>
      <t xml:space="preserve">, </t>
    </r>
    <r>
      <rPr>
        <sz val="11"/>
        <color rgb="FF000000"/>
        <rFont val="Linux Libertine G"/>
      </rPr>
      <t xml:space="preserve">बंगाल गवर्नर </t>
    </r>
    <r>
      <rPr>
        <sz val="11"/>
        <color rgb="FF000000"/>
        <rFont val="Calibri"/>
      </rPr>
      <t xml:space="preserve">C.V. Ananda Bose, </t>
    </r>
    <r>
      <rPr>
        <sz val="11"/>
        <color rgb="FF000000"/>
        <rFont val="Linux Libertine G"/>
      </rPr>
      <t xml:space="preserve">अशोक चव्वान जैसे नेता व बंगाल हाई कोर्ट जज से इस्तीफा देकर </t>
    </r>
    <r>
      <rPr>
        <sz val="11"/>
        <color rgb="FF000000"/>
        <rFont val="Calibri"/>
      </rPr>
      <t xml:space="preserve">BJP </t>
    </r>
    <r>
      <rPr>
        <sz val="11"/>
        <color rgb="FF000000"/>
        <rFont val="Linux Libertine G"/>
      </rPr>
      <t>से चुनाव लड़ने वाला जज तथा अम्बानी</t>
    </r>
    <r>
      <rPr>
        <sz val="11"/>
        <color rgb="FF000000"/>
        <rFont val="Calibri"/>
      </rPr>
      <t>-</t>
    </r>
    <r>
      <rPr>
        <sz val="11"/>
        <color rgb="FF000000"/>
        <rFont val="Linux Libertine G"/>
      </rPr>
      <t xml:space="preserve">अडाणी जैसे कॉर्पोरेट्स भर्ती कर दिए जाएं </t>
    </r>
    <r>
      <rPr>
        <sz val="11"/>
        <color rgb="FF000000"/>
        <rFont val="Calibri"/>
      </rPr>
      <t xml:space="preserve">? </t>
    </r>
    <r>
      <rPr>
        <sz val="11"/>
        <color rgb="FF000000"/>
        <rFont val="Linux Libertine G"/>
      </rPr>
      <t xml:space="preserve">देश अपने आप विकसित हो जाएगा </t>
    </r>
    <r>
      <rPr>
        <sz val="11"/>
        <color rgb="FF000000"/>
        <rFont val="Calibri"/>
      </rPr>
      <t xml:space="preserve">! - </t>
    </r>
    <r>
      <rPr>
        <sz val="11"/>
        <color rgb="FF000000"/>
        <rFont val="Linux Libertine G"/>
      </rPr>
      <t xml:space="preserve">इंकलाब जिंदाबाद </t>
    </r>
    <r>
      <rPr>
        <sz val="11"/>
        <color rgb="FF000000"/>
        <rFont val="Calibri"/>
      </rPr>
      <t>!</t>
    </r>
  </si>
  <si>
    <r>
      <rPr>
        <sz val="11"/>
        <color rgb="FF000000"/>
        <rFont val="Linux Libertine G"/>
      </rPr>
      <t xml:space="preserve">पहले तो मैं आपसे माफ़ी चाहता हूं कि मैं अपने आप को सही कर रहा हूं कि आप ने सिद्धु मुसेवाल का गाना </t>
    </r>
    <r>
      <rPr>
        <sz val="11"/>
        <color rgb="FF000000"/>
        <rFont val="Calibri"/>
      </rPr>
      <t>593</t>
    </r>
    <r>
      <rPr>
        <sz val="11"/>
        <color rgb="FF000000"/>
        <rFont val="Linux Libertine G"/>
      </rPr>
      <t>मिलियन ह सर</t>
    </r>
  </si>
  <si>
    <t>Choro ki jamaat Jeet gayi toh bum bum aur haar gayi toh evm, election commission etc...</t>
  </si>
  <si>
    <t>आज आप हताश हो आयेगा तो मोदी ही😂😂</t>
  </si>
  <si>
    <t>Exit poll kabhi nahi hona chahiye</t>
  </si>
  <si>
    <t>Agle 5 saal me Tera dukan puri tarah band hone bala hai!</t>
  </si>
  <si>
    <t>EC ka kaam aasan kr rhi hai aur kuch nhi 🙂
Taki fer badal ho aur pata bhi nhi chale
Mst STRATEGY hai</t>
  </si>
  <si>
    <t>Ye chutaia sirf begal ko lekar video bana raha baaki rajya ko bhul gaya 😂😂😂😂😂😂😂</t>
  </si>
  <si>
    <t>Jai ho Jai India 🎉</t>
  </si>
  <si>
    <t>Bade dukh ke sath kahna pad raha hai ...election commision of india ..bhi prime minister modi ke hatho bik gayi 😢😢😢😢nispach chunav na ho saka ...media bhi bik gai modi ke hath se 😢😢 ab iss desh ka kya hoga 😢😢 loktantrik desh bharat fir se north korea ki trh gulam ho jayega.....bada afsos hai iss baat se😢😢😢😢</t>
  </si>
  <si>
    <t>Agar congress jitegi to ravish sir ka kiya hoga😢</t>
  </si>
  <si>
    <r>
      <rPr>
        <sz val="11"/>
        <color rgb="FF000000"/>
        <rFont val="Linux Libertine G"/>
      </rPr>
      <t>राहुल गांधी को कौन कौन पीएम बनाना चाहते है</t>
    </r>
    <r>
      <rPr>
        <sz val="11"/>
        <color rgb="FF000000"/>
        <rFont val="Calibri"/>
      </rPr>
      <t xml:space="preserve">, Like </t>
    </r>
    <r>
      <rPr>
        <sz val="11"/>
        <color rgb="FF000000"/>
        <rFont val="Linux Libertine G"/>
      </rPr>
      <t>करे</t>
    </r>
    <r>
      <rPr>
        <sz val="11"/>
        <color rgb="FF000000"/>
        <rFont val="Calibri"/>
      </rPr>
      <t>?</t>
    </r>
  </si>
  <si>
    <t>Dislike me 1   hai wo bhi mushkil se</t>
  </si>
  <si>
    <t>Its not exit poll its Godi media poll</t>
  </si>
  <si>
    <t>BJP jaanti hai woh kya herapheri kee hai.... Aur chunaav aayog uska poora saath deraha hai..... Bas usko justify karne ka prayaas hi Exit Poll hai🤣</t>
  </si>
  <si>
    <t>Ravish kumar.....!! Rahul Gandhi.....!! Dhruv rathi.....!! Sudhu moosewala.....!!</t>
  </si>
  <si>
    <t>Ravish kumar is rubbish kumar he talks shit</t>
  </si>
  <si>
    <r>
      <rPr>
        <sz val="11"/>
        <color rgb="FF000000"/>
        <rFont val="Calibri"/>
      </rPr>
      <t xml:space="preserve">Civil Societys are doing very good Job, we all must support them by whatever way we can do that.
##- </t>
    </r>
    <r>
      <rPr>
        <sz val="11"/>
        <color rgb="FF000000"/>
        <rFont val="Linux Libertine G"/>
      </rPr>
      <t>इस वीडियो को देखें व बताएं क्या इस वजह से महिलाऐं</t>
    </r>
    <r>
      <rPr>
        <sz val="11"/>
        <color rgb="FF000000"/>
        <rFont val="Calibri"/>
      </rPr>
      <t xml:space="preserve">, SC/ST </t>
    </r>
    <r>
      <rPr>
        <sz val="11"/>
        <color rgb="FF000000"/>
        <rFont val="Linux Libertine G"/>
      </rPr>
      <t xml:space="preserve">व </t>
    </r>
    <r>
      <rPr>
        <sz val="11"/>
        <color rgb="FF000000"/>
        <rFont val="Calibri"/>
      </rPr>
      <t xml:space="preserve">OBC, </t>
    </r>
    <r>
      <rPr>
        <sz val="11"/>
        <color rgb="FF000000"/>
        <rFont val="Linux Libertine G"/>
      </rPr>
      <t>किसान</t>
    </r>
    <r>
      <rPr>
        <sz val="11"/>
        <color rgb="FF000000"/>
        <rFont val="Calibri"/>
      </rPr>
      <t xml:space="preserve">, </t>
    </r>
    <r>
      <rPr>
        <sz val="11"/>
        <color rgb="FF000000"/>
        <rFont val="Linux Libertine G"/>
      </rPr>
      <t xml:space="preserve">मजदूरों ने मोदी को वोट दिया होगा </t>
    </r>
    <r>
      <rPr>
        <sz val="11"/>
        <color rgb="FF000000"/>
        <rFont val="Calibri"/>
      </rPr>
      <t xml:space="preserve">? </t>
    </r>
    <r>
      <rPr>
        <sz val="11"/>
        <color rgb="FF000000"/>
        <rFont val="Linux Libertine G"/>
      </rPr>
      <t xml:space="preserve">जो वापिस उसकी सरकार बन जाए </t>
    </r>
    <r>
      <rPr>
        <sz val="11"/>
        <color rgb="FF000000"/>
        <rFont val="Calibri"/>
      </rPr>
      <t xml:space="preserve">? </t>
    </r>
    <r>
      <rPr>
        <sz val="11"/>
        <color rgb="FF000000"/>
        <rFont val="Linux Libertine G"/>
      </rPr>
      <t>अरे ऐसा कुछ हुआ तब कोई बहुत बड़ा षड्यंत्र चुनाव आयुक्तों</t>
    </r>
    <r>
      <rPr>
        <sz val="11"/>
        <color rgb="FF000000"/>
        <rFont val="Calibri"/>
      </rPr>
      <t xml:space="preserve">, </t>
    </r>
    <r>
      <rPr>
        <sz val="11"/>
        <color rgb="FF000000"/>
        <rFont val="Linux Libertine G"/>
      </rPr>
      <t>सुप्रीम कोर्ट के जजों</t>
    </r>
    <r>
      <rPr>
        <sz val="11"/>
        <color rgb="FF000000"/>
        <rFont val="Calibri"/>
      </rPr>
      <t xml:space="preserve">, </t>
    </r>
    <r>
      <rPr>
        <sz val="11"/>
        <color rgb="FF000000"/>
        <rFont val="Linux Libertine G"/>
      </rPr>
      <t>अम्बानी</t>
    </r>
    <r>
      <rPr>
        <sz val="11"/>
        <color rgb="FF000000"/>
        <rFont val="Calibri"/>
      </rPr>
      <t>-</t>
    </r>
    <r>
      <rPr>
        <sz val="11"/>
        <color rgb="FF000000"/>
        <rFont val="Linux Libertine G"/>
      </rPr>
      <t xml:space="preserve">अडानी व मोदी तथा गोदी मीडिया द्वारा रचा गया होगा </t>
    </r>
    <r>
      <rPr>
        <sz val="11"/>
        <color rgb="FF000000"/>
        <rFont val="Calibri"/>
      </rPr>
      <t xml:space="preserve">?
##- </t>
    </r>
    <r>
      <rPr>
        <sz val="11"/>
        <color rgb="FF000000"/>
        <rFont val="Linux Libertine G"/>
      </rPr>
      <t>गद्दार गोदी मीडिया के सर्वे पर भरोसा करने वालों को अशोक वानखेड़े</t>
    </r>
    <r>
      <rPr>
        <sz val="11"/>
        <color rgb="FF000000"/>
        <rFont val="Calibri"/>
      </rPr>
      <t xml:space="preserve">, </t>
    </r>
    <r>
      <rPr>
        <sz val="11"/>
        <color rgb="FF000000"/>
        <rFont val="Linux Libertine G"/>
      </rPr>
      <t xml:space="preserve">पुण्य प्रशून वाजपई व रविश कुमार की वीडियो अवश्य देखनी चाहिए </t>
    </r>
    <r>
      <rPr>
        <sz val="11"/>
        <color rgb="FF000000"/>
        <rFont val="Calibri"/>
      </rPr>
      <t xml:space="preserve">! </t>
    </r>
    <r>
      <rPr>
        <sz val="11"/>
        <color rgb="FF000000"/>
        <rFont val="Linux Libertine G"/>
      </rPr>
      <t>फिर भी गोदी मीडिया के सर्वे सही साबित हो जाएं तो जरा सोच कर देखो कि सुप्रीम कोर्ट के जजों व चुनाव आयुक्तों तथा मोदी कैबिनेट एवं इंडियन शासन</t>
    </r>
    <r>
      <rPr>
        <sz val="11"/>
        <color rgb="FF000000"/>
        <rFont val="Calibri"/>
      </rPr>
      <t>-</t>
    </r>
    <r>
      <rPr>
        <sz val="11"/>
        <color rgb="FF000000"/>
        <rFont val="Linux Libertine G"/>
      </rPr>
      <t xml:space="preserve">प्रशासन ने </t>
    </r>
    <r>
      <rPr>
        <sz val="11"/>
        <color rgb="FF000000"/>
        <rFont val="Calibri"/>
      </rPr>
      <t xml:space="preserve">EVMs </t>
    </r>
    <r>
      <rPr>
        <sz val="11"/>
        <color rgb="FF000000"/>
        <rFont val="Linux Libertine G"/>
      </rPr>
      <t xml:space="preserve">व पोस्टल बैलट में कितनी स्तर पर व कितनी बड़ी धांधली की है </t>
    </r>
    <r>
      <rPr>
        <sz val="11"/>
        <color rgb="FF000000"/>
        <rFont val="Calibri"/>
      </rPr>
      <t xml:space="preserve">? </t>
    </r>
    <r>
      <rPr>
        <sz val="11"/>
        <color rgb="FF000000"/>
        <rFont val="Linux Libertine G"/>
      </rPr>
      <t xml:space="preserve">क्या फिर भी हमें ऐसे चुनावों व उनके नतीजों को मानना चाहिए </t>
    </r>
    <r>
      <rPr>
        <sz val="11"/>
        <color rgb="FF000000"/>
        <rFont val="Calibri"/>
      </rPr>
      <t xml:space="preserve">? </t>
    </r>
    <r>
      <rPr>
        <sz val="11"/>
        <color rgb="FF000000"/>
        <rFont val="Linux Libertine G"/>
      </rPr>
      <t xml:space="preserve">विपक्ष जरा होश में आओ तुम्हारे व देश के साथ क्या व कैसा षड्यंत्र चल रहा है </t>
    </r>
    <r>
      <rPr>
        <sz val="11"/>
        <color rgb="FF000000"/>
        <rFont val="Calibri"/>
      </rPr>
      <t xml:space="preserve">? - </t>
    </r>
    <r>
      <rPr>
        <sz val="11"/>
        <color rgb="FF000000"/>
        <rFont val="Linux Libertine G"/>
      </rPr>
      <t xml:space="preserve">इंकलाब जिंदाबाद </t>
    </r>
    <r>
      <rPr>
        <sz val="11"/>
        <color rgb="FF000000"/>
        <rFont val="Calibri"/>
      </rPr>
      <t>!</t>
    </r>
  </si>
  <si>
    <t>Evm htao des bchao</t>
  </si>
  <si>
    <t>Pappu ka chamcha hai tu</t>
  </si>
  <si>
    <t>I fear Modi &amp; ECE 've previously set such seats  to justify results of 4 th June .So I.N.D.I,A .should  be alert and ready  to face such situation.</t>
  </si>
  <si>
    <t>Congress zindabad</t>
  </si>
  <si>
    <t>Kitta roote ho yar.😅</t>
  </si>
  <si>
    <t>Tu kamina hai aur kamina rahega</t>
  </si>
  <si>
    <t>Rahul Gandhi 👍</t>
  </si>
  <si>
    <t>It is a psychological pressure</t>
  </si>
  <si>
    <t>I posted in Assam as a L. Colonel 2002 batch . As I see the clear , Ravish and Dhurv are both working in aap it cell .</t>
  </si>
  <si>
    <t>इस बार लोगो मे राहुल गांधी जी को लेकर अलग ही जज्बा है। राहुल आ रहा है इस बार तो माहौल तो गरम होगा ही।</t>
  </si>
  <si>
    <t>Rahul ji Jeet ke badhai ho</t>
  </si>
  <si>
    <t>BJP 350+ ayega</t>
  </si>
  <si>
    <t>Rahul Gandhi is finish gone in gutter shame chors</t>
  </si>
  <si>
    <t>Godi saheb kuch na kuch toh EVM mc mai gadbad karega sir</t>
  </si>
  <si>
    <t>Chor BJP walon ne chor kar kya.</t>
  </si>
  <si>
    <t>Congress ki chat te pajama he fat jayega tumhara 4 ko😂😂😂😂😂😂😂😂😂😂😂😂😂</t>
  </si>
  <si>
    <r>
      <rPr>
        <sz val="11"/>
        <color rgb="FF000000"/>
        <rFont val="Calibri"/>
      </rPr>
      <t xml:space="preserve">Sir  </t>
    </r>
    <r>
      <rPr>
        <sz val="11"/>
        <color rgb="FF000000"/>
        <rFont val="Linux Libertine G"/>
      </rPr>
      <t xml:space="preserve">में </t>
    </r>
    <r>
      <rPr>
        <sz val="11"/>
        <color rgb="FF000000"/>
        <rFont val="Calibri"/>
      </rPr>
      <t xml:space="preserve">Punjab </t>
    </r>
    <r>
      <rPr>
        <sz val="11"/>
        <color rgb="FF000000"/>
        <rFont val="Linux Libertine G"/>
      </rPr>
      <t xml:space="preserve">से हु। मुझ को बार बार  </t>
    </r>
    <r>
      <rPr>
        <sz val="11"/>
        <color rgb="FF000000"/>
        <rFont val="Calibri"/>
      </rPr>
      <t xml:space="preserve">phone </t>
    </r>
    <r>
      <rPr>
        <sz val="11"/>
        <color rgb="FF000000"/>
        <rFont val="Linux Libertine G"/>
      </rPr>
      <t xml:space="preserve">आता है की आप को किस ने वोट दिया है पंजाब में सर्वे करवाया जा रहा है।की </t>
    </r>
    <r>
      <rPr>
        <sz val="11"/>
        <color rgb="FF000000"/>
        <rFont val="Calibri"/>
      </rPr>
      <t xml:space="preserve">Punjab </t>
    </r>
    <r>
      <rPr>
        <sz val="11"/>
        <color rgb="FF000000"/>
        <rFont val="Linux Libertine G"/>
      </rPr>
      <t>के लोगो ने किस को वोट दिया है</t>
    </r>
  </si>
  <si>
    <t>सच्चे देशभक्त रवीश जी को शेलुट</t>
  </si>
  <si>
    <t>4 june ko video jarur banana teri kitni jalegi dekhna hai😂😂😂😂😂</t>
  </si>
  <si>
    <t>aayenge to modi hi jay bjp jay shree ram ❤</t>
  </si>
  <si>
    <r>
      <rPr>
        <sz val="11"/>
        <color rgb="FF000000"/>
        <rFont val="Calibri"/>
      </rPr>
      <t xml:space="preserve">BJP </t>
    </r>
    <r>
      <rPr>
        <sz val="11"/>
        <color rgb="FF000000"/>
        <rFont val="Linux Libertine G"/>
      </rPr>
      <t>हार गइ तो बिपक्ष मे भी रहने लाएक नही रहेगी 😡😡मोदी जैसे शैतान को जनता कतै नही झेल सकती अब</t>
    </r>
  </si>
  <si>
    <t>गोदी मीडिया लोकतंत्र का हत्यारा है लाजवाब</t>
  </si>
  <si>
    <t>Ravish ji aab iss per baat karo ki counting kae samaey fraud na ho.</t>
  </si>
  <si>
    <t>UP  me BJP  48 seemed mil rhi hai to   65 KASE DIKHA SAKTE HAI</t>
  </si>
  <si>
    <t>JANATA KNOWS THIS ALL FAKE EXIT POLLS</t>
  </si>
  <si>
    <t>Hera pheri hui nhi kab ki ho gayi hai</t>
  </si>
  <si>
    <t>Good jobs sir ❤❤❤❤❤❤❤</t>
  </si>
  <si>
    <t>मादचोरदों की गं।ड जलाने वाला एक्ज़िट पोल।</t>
  </si>
  <si>
    <t>मुझे भी लगता है राहुल गांधी जीतेगी क्योंकि मैं मोदी को वोट दिया था वह राहुल के गांड में लग गया 😂😂😂😂</t>
  </si>
  <si>
    <t>😅😅😅😅 Ravish chacha..... nice reporting but Jai Shree Ram 💥🙏🙏</t>
  </si>
  <si>
    <t>Rubbish ,chor ka monobal barana kaam kor rahe.</t>
  </si>
  <si>
    <t>India India India India India India India India India India India India India India India India India India India India India India India India India India India India India India India India India India India India India India India India India India India</t>
  </si>
  <si>
    <t>खिसियानी बिल्ली खंभा नोचे</t>
  </si>
  <si>
    <t>पॉजिटिव सोच भी रखा कीजिए</t>
  </si>
  <si>
    <t>Sandesh khali par ek bar bhi nahi bhonka … abhi kyo bhonk raha h</t>
  </si>
  <si>
    <t>Bharat Mata Ki Jay Jay Shree Ram</t>
  </si>
  <si>
    <t>Congress ke choro ki jamaat</t>
  </si>
  <si>
    <t>Modi bahut jyada gira hua hai</t>
  </si>
  <si>
    <t>Adani ....shares all time high.</t>
  </si>
  <si>
    <r>
      <rPr>
        <sz val="11"/>
        <color rgb="FF000000"/>
        <rFont val="Linux Libertine G"/>
      </rPr>
      <t xml:space="preserve">इतिहास में </t>
    </r>
    <r>
      <rPr>
        <sz val="11"/>
        <color rgb="FF000000"/>
        <rFont val="Calibri"/>
      </rPr>
      <t>"</t>
    </r>
    <r>
      <rPr>
        <sz val="11"/>
        <color rgb="FF000000"/>
        <rFont val="Linux Libertine G"/>
      </rPr>
      <t>लाल रंग</t>
    </r>
    <r>
      <rPr>
        <sz val="11"/>
        <color rgb="FF000000"/>
        <rFont val="Calibri"/>
      </rPr>
      <t xml:space="preserve">" </t>
    </r>
    <r>
      <rPr>
        <sz val="11"/>
        <color rgb="FF000000"/>
        <rFont val="Linux Libertine G"/>
      </rPr>
      <t xml:space="preserve">से लिखा जाएगा
अगर देश का मीडिया </t>
    </r>
    <r>
      <rPr>
        <sz val="11"/>
        <color rgb="FF000000"/>
        <rFont val="Calibri"/>
      </rPr>
      <t>"</t>
    </r>
    <r>
      <rPr>
        <sz val="11"/>
        <color rgb="FF000000"/>
        <rFont val="Linux Libertine G"/>
      </rPr>
      <t>गद्दार</t>
    </r>
    <r>
      <rPr>
        <sz val="11"/>
        <color rgb="FF000000"/>
        <rFont val="Calibri"/>
      </rPr>
      <t xml:space="preserve">" </t>
    </r>
    <r>
      <rPr>
        <sz val="11"/>
        <color rgb="FF000000"/>
        <rFont val="Linux Libertine G"/>
      </rPr>
      <t xml:space="preserve">ना होता
तो देश का </t>
    </r>
    <r>
      <rPr>
        <sz val="11"/>
        <color rgb="FF000000"/>
        <rFont val="Calibri"/>
      </rPr>
      <t>"</t>
    </r>
    <r>
      <rPr>
        <sz val="11"/>
        <color rgb="FF000000"/>
        <rFont val="Linux Libertine G"/>
      </rPr>
      <t>सत्यानाश</t>
    </r>
    <r>
      <rPr>
        <sz val="11"/>
        <color rgb="FF000000"/>
        <rFont val="Calibri"/>
      </rPr>
      <t xml:space="preserve">" </t>
    </r>
    <r>
      <rPr>
        <sz val="11"/>
        <color rgb="FF000000"/>
        <rFont val="Linux Libertine G"/>
      </rPr>
      <t>ना होता</t>
    </r>
    <r>
      <rPr>
        <sz val="11"/>
        <color rgb="FF000000"/>
        <rFont val="Calibri"/>
      </rPr>
      <t xml:space="preserve">.. </t>
    </r>
    <r>
      <rPr>
        <sz val="11"/>
        <color rgb="FF000000"/>
        <rFont val="Linux Libertine G"/>
      </rPr>
      <t>रवीश कुमार जी की पत्रकारिता को दिल से सलाम</t>
    </r>
    <r>
      <rPr>
        <sz val="11"/>
        <color rgb="FF000000"/>
        <rFont val="Calibri"/>
      </rPr>
      <t>.. Kisan Ekta Kisan  jindabad🇮🇳</t>
    </r>
  </si>
  <si>
    <t>Aise waise jite bharst karamchari se ya evm se Sam dam dand bhed sab apna legi bjp</t>
  </si>
  <si>
    <t>Exit poll se chori karne ka tariqa aur point chunda jata hai</t>
  </si>
  <si>
    <t>Sher ka bachcha Sher hota hain ,well  done Rahul sir ,,itne ache Desh mein itne kharaab kaise ho gye hain log,,</t>
  </si>
  <si>
    <t>बेकूफ पत्रकार का बेकूफ विश्लेषण।</t>
  </si>
  <si>
    <t>Sir apko sunke himmat Aati hai you are great man</t>
  </si>
  <si>
    <t>अरे नक्षलवादी पत्रकार जब कर्नाटक विधानसभा में काँग्रेस जीत रही थी तब ये याद नही आया क्या</t>
  </si>
  <si>
    <r>
      <rPr>
        <sz val="11"/>
        <color rgb="FF000000"/>
        <rFont val="Linux Libertine G"/>
      </rPr>
      <t xml:space="preserve">फिलहाल तो बिपक्ष  पार्टी मोदी पोल बोलरही है ४ के बाद बोलेगी  मोदी  </t>
    </r>
    <r>
      <rPr>
        <sz val="11"/>
        <color rgb="FF000000"/>
        <rFont val="Calibri"/>
      </rPr>
      <t>EVM</t>
    </r>
  </si>
  <si>
    <t>https://youtube.com/shorts/KXGl2aJwdOI?si=xIUlZaAletFU3E6Q</t>
  </si>
  <si>
    <t>Rabish kr, Paasun Bajpayee,Abhiram Sharma jaise patrakar desh me TV par nahi dikhenge.</t>
  </si>
  <si>
    <t>Isko pappu pole chahiye😂😂😂😂😂😂😂</t>
  </si>
  <si>
    <t>Kejriwal is good leader</t>
  </si>
  <si>
    <t>Mujhe lagta hai ki bjp jhol karne ja rahi hai</t>
  </si>
  <si>
    <t>If media fear predicting BJP losing in exit polls, how are they going to report the election results on 4th June?!🤔</t>
  </si>
  <si>
    <t>Opposition should not believe in midi’s exit pole</t>
  </si>
  <si>
    <t>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t>
  </si>
  <si>
    <t>4 june k baad ye banda apna chupane layank nahi rahega</t>
  </si>
  <si>
    <t>Ha bhai exit pole galat hua to sahi nahi to fir se bahana mar dena ki evm hack hui</t>
  </si>
  <si>
    <t>If all exit polls are predicting are same thing, that doesnt mean its fabricated. It  means they are most likely gonna be right in pointing the direction of outcome.  But from a Rahul gandhi fan like Rabish, what can we expect? Logic clearly is not his forte.</t>
  </si>
  <si>
    <t>25 mein 33😂</t>
  </si>
  <si>
    <r>
      <rPr>
        <sz val="11"/>
        <color rgb="FF000000"/>
        <rFont val="Linux Libertine G"/>
      </rPr>
      <t xml:space="preserve">कॉमेंट </t>
    </r>
    <r>
      <rPr>
        <sz val="11"/>
        <color rgb="FF000000"/>
        <rFont val="Calibri"/>
      </rPr>
      <t xml:space="preserve">box </t>
    </r>
    <r>
      <rPr>
        <sz val="11"/>
        <color rgb="FF000000"/>
        <rFont val="Linux Libertine G"/>
      </rPr>
      <t xml:space="preserve">मैं </t>
    </r>
    <r>
      <rPr>
        <sz val="11"/>
        <color rgb="FF000000"/>
        <rFont val="Calibri"/>
      </rPr>
      <t xml:space="preserve">INDIA </t>
    </r>
    <r>
      <rPr>
        <sz val="11"/>
        <color rgb="FF000000"/>
        <rFont val="Linux Libertine G"/>
      </rPr>
      <t xml:space="preserve">जीत गई😂😂😂 लौरु कुमार के चैनल सिर्फ </t>
    </r>
    <r>
      <rPr>
        <sz val="11"/>
        <color rgb="FF000000"/>
        <rFont val="Calibri"/>
      </rPr>
      <t xml:space="preserve">india </t>
    </r>
    <r>
      <rPr>
        <sz val="11"/>
        <color rgb="FF000000"/>
        <rFont val="Linux Libertine G"/>
      </rPr>
      <t>समर्थन के लोग ही देखते है ये भी सही बात है 😂</t>
    </r>
  </si>
  <si>
    <t>Ravish Kumar too dogla hai batrtebajhai</t>
  </si>
  <si>
    <t>Abki baar , fir se Modi Sarkar ❤ 300+ seats......</t>
  </si>
  <si>
    <t>Ravish  kumar corgessi  hai  ya patrakar hai ?</t>
  </si>
  <si>
    <r>
      <rPr>
        <sz val="11"/>
        <color rgb="FF000000"/>
        <rFont val="Linux Libertine G"/>
      </rPr>
      <t xml:space="preserve">मोदी </t>
    </r>
    <r>
      <rPr>
        <sz val="11"/>
        <color rgb="FF000000"/>
        <rFont val="Calibri"/>
      </rPr>
      <t>fantasy poll  
best prediction poll 😂</t>
    </r>
  </si>
  <si>
    <t>Yaha ek hey reporter duniya ki</t>
  </si>
  <si>
    <t>Modi ko  Rahul gandhi Kabhi nahi hara saktA</t>
  </si>
  <si>
    <t>🎉🎉🎉🎉</t>
  </si>
  <si>
    <t>Jutte khaye gi bjp</t>
  </si>
  <si>
    <t>Super ravish bhai</t>
  </si>
  <si>
    <r>
      <rPr>
        <sz val="11"/>
        <color rgb="FF000000"/>
        <rFont val="Calibri"/>
      </rPr>
      <t xml:space="preserve">70% </t>
    </r>
    <r>
      <rPr>
        <sz val="11"/>
        <color rgb="FF000000"/>
        <rFont val="Linux Libertine G"/>
      </rPr>
      <t>प्रसेंट वोट कान्गेस को मिला है</t>
    </r>
  </si>
  <si>
    <t>Ravish kumar's claim of fair, unbiased journalism is nonsense. The pre-vote polls and the exit polls are saying the same thing.
How come not a single pre-vote or exit poll favored the INDI-alliance.
Even the pro-congress companies came up with the conclusion that NDA is winning. 
The 295 figure by INDI-alliance is actually a congress poll. 
The exit polls are not done by bjp.
Folks, NDA is likely to win.
Congress needs a change of leadership. All these efforts are being done to preserve the Gandhi family control of Congress and deflect blame.
Mr. Ravish Kumar has lost his moral compass.
He is defaming Indian election integrity to serve his interests.</t>
  </si>
  <si>
    <t>Modi media 3 din mein ghotala maar dega isliye 3005 dikhaya ja raha hai</t>
  </si>
  <si>
    <t>BJP 400 par</t>
  </si>
  <si>
    <t>Bhai aak kaam.kr tu h bn ja pm</t>
  </si>
  <si>
    <t>Rubbish 😢😢😢😢 ,you are a fool .</t>
  </si>
  <si>
    <t>Satta ke liye kuchh bhi kar sakte hai ye log bahut dhurat log hai</t>
  </si>
  <si>
    <t>One word for Biased Journalist with diminishing credentials - Ravish</t>
  </si>
  <si>
    <t>PANJA  ME BJP KI 1 BHI SEET NAHI AAYEGI ,,,,,,,TO ,,,,,EXIT POL ,,,,
,,,,SARASER JUTHA HAI,,,</t>
  </si>
  <si>
    <t>India❤</t>
  </si>
  <si>
    <t>Congress kabhi nhi aayegi</t>
  </si>
  <si>
    <t>Congress jitegi india 🎉🎉🎉🎉🎉</t>
  </si>
  <si>
    <t>I hope after congress win this election,
You will see 
#godimedia gaand phat jayegi</t>
  </si>
  <si>
    <t>Ye Banda ndtv se baghaya gaya ab yaha se bhi bhagega….
Chutia hai wo log jo aise ghtia secular ko sunte hai……</t>
  </si>
  <si>
    <t>Rahul Gandhi ji   verry good</t>
  </si>
  <si>
    <t>Ae sale tum to ultai hi Bata yaga</t>
  </si>
  <si>
    <t>The character of the Election Commission of India has reached such a bad level that the democratic electoral system itself is under threat today.</t>
  </si>
  <si>
    <t>Mahamoorak ptrkar ko mera namaskaar</t>
  </si>
  <si>
    <r>
      <rPr>
        <sz val="11"/>
        <color rgb="FF000000"/>
        <rFont val="Linux Libertine G"/>
      </rPr>
      <t>रविषभैय्या</t>
    </r>
    <r>
      <rPr>
        <sz val="11"/>
        <color rgb="FF000000"/>
        <rFont val="Calibri"/>
      </rPr>
      <t xml:space="preserve">, </t>
    </r>
    <r>
      <rPr>
        <sz val="11"/>
        <color rgb="FF000000"/>
        <rFont val="Linux Libertine G"/>
      </rPr>
      <t>दुकान बंद</t>
    </r>
  </si>
  <si>
    <t>Having Exit poll is stupidity - this poll is bullshit no one should believe in it,,
I dont know  why we should ever conduct such exit poll which is of no use atall, Every one must sincerely wait for the day of result by EC</t>
  </si>
  <si>
    <t>Ravish Rona chalu kar deye</t>
  </si>
  <si>
    <r>
      <rPr>
        <sz val="11"/>
        <color rgb="FF000000"/>
        <rFont val="Linux Libertine G"/>
      </rPr>
      <t xml:space="preserve">अगर चौकाने वाले नतीजे आते है तो पूरे विपक्ष को एक होकर सुप्रीम कोर्ट को विविपेट पर्चियों का </t>
    </r>
    <r>
      <rPr>
        <sz val="11"/>
        <color rgb="FF000000"/>
        <rFont val="Calibri"/>
      </rPr>
      <t xml:space="preserve">100% </t>
    </r>
    <r>
      <rPr>
        <sz val="11"/>
        <color rgb="FF000000"/>
        <rFont val="Linux Libertine G"/>
      </rPr>
      <t xml:space="preserve">मिलान करवाने के लिए ओर उस पर लिया गया निर्णय पर रिव्यू करने के लिए कोर्ट की शरण मे जाना चाहिए। </t>
    </r>
    <r>
      <rPr>
        <sz val="11"/>
        <color rgb="FF000000"/>
        <rFont val="Calibri"/>
      </rPr>
      <t xml:space="preserve">12 </t>
    </r>
    <r>
      <rPr>
        <sz val="11"/>
        <color rgb="FF000000"/>
        <rFont val="Linux Libertine G"/>
      </rPr>
      <t xml:space="preserve">दिन या </t>
    </r>
    <r>
      <rPr>
        <sz val="11"/>
        <color rgb="FF000000"/>
        <rFont val="Calibri"/>
      </rPr>
      <t xml:space="preserve">15 </t>
    </r>
    <r>
      <rPr>
        <sz val="11"/>
        <color rgb="FF000000"/>
        <rFont val="Linux Libertine G"/>
      </rPr>
      <t xml:space="preserve">दिन भी हो तो मतदार इंतजार करने के लिए तैयार है लेकिन जब </t>
    </r>
    <r>
      <rPr>
        <sz val="11"/>
        <color rgb="FF000000"/>
        <rFont val="Calibri"/>
      </rPr>
      <t xml:space="preserve">100% </t>
    </r>
    <r>
      <rPr>
        <sz val="11"/>
        <color rgb="FF000000"/>
        <rFont val="Linux Libertine G"/>
      </rPr>
      <t xml:space="preserve">मिलान हो जाय फिर रिजल्ट सुप्रीम कोर्ट ही घोषित करे उसके बाद जब पार्टी को बहुमत मिला वो पार्टी ही सरकार बना सकती है। अगर बीजेपी </t>
    </r>
    <r>
      <rPr>
        <sz val="11"/>
        <color rgb="FF000000"/>
        <rFont val="Calibri"/>
      </rPr>
      <t xml:space="preserve">100% </t>
    </r>
    <r>
      <rPr>
        <sz val="11"/>
        <color rgb="FF000000"/>
        <rFont val="Linux Libertine G"/>
      </rPr>
      <t>मिलान के बाद बहुमत उसे मिलता है तो वो सरकार बनाये वीपक्ष को कोई आपत्ति नही।</t>
    </r>
  </si>
  <si>
    <t>Aapka dard Banta hi</t>
  </si>
  <si>
    <t>Bhai tu kuch bhi kar le jitegi ti BJP hi</t>
  </si>
  <si>
    <t>Ravish Kumar ab kya karoge tum? aur yaha comment karne bale log?</t>
  </si>
  <si>
    <t>Yeh janta ko gumrah karke voting me baymani karenge yeh cheating karne ka farmula haii</t>
  </si>
  <si>
    <r>
      <rPr>
        <sz val="11"/>
        <color rgb="FF000000"/>
        <rFont val="Linux Libertine G"/>
      </rPr>
      <t>एग्जिट पोल फर्जी है</t>
    </r>
    <r>
      <rPr>
        <sz val="11"/>
        <color rgb="FF000000"/>
        <rFont val="Calibri"/>
      </rPr>
      <t xml:space="preserve">...
</t>
    </r>
    <r>
      <rPr>
        <sz val="11"/>
        <color rgb="FF000000"/>
        <rFont val="Linux Libertine G"/>
      </rPr>
      <t>आम चुनाव फर्जी है</t>
    </r>
    <r>
      <rPr>
        <sz val="11"/>
        <color rgb="FF000000"/>
        <rFont val="Calibri"/>
      </rPr>
      <t xml:space="preserve">....
</t>
    </r>
    <r>
      <rPr>
        <sz val="11"/>
        <color rgb="FF000000"/>
        <rFont val="Linux Libertine G"/>
      </rPr>
      <t>ईवीएम फर्जी है</t>
    </r>
    <r>
      <rPr>
        <sz val="11"/>
        <color rgb="FF000000"/>
        <rFont val="Calibri"/>
      </rPr>
      <t xml:space="preserve">...
</t>
    </r>
    <r>
      <rPr>
        <sz val="11"/>
        <color rgb="FF000000"/>
        <rFont val="Linux Libertine G"/>
      </rPr>
      <t>चुनाव का रिजल्ट भी फर्जी होगा</t>
    </r>
    <r>
      <rPr>
        <sz val="11"/>
        <color rgb="FF000000"/>
        <rFont val="Calibri"/>
      </rPr>
      <t xml:space="preserve">...
</t>
    </r>
    <r>
      <rPr>
        <sz val="11"/>
        <color rgb="FF000000"/>
        <rFont val="Linux Libertine G"/>
      </rPr>
      <t>असली हैं तो सदियों से तलवे चाटने वाले चमचे 😥🤣😂
ऐसे कैसे चलेगा चच्चा 🤣😂</t>
    </r>
    <r>
      <rPr>
        <sz val="11"/>
        <color rgb="FF000000"/>
        <rFont val="Calibri"/>
      </rPr>
      <t>..</t>
    </r>
  </si>
  <si>
    <t>कॉउंटिंग मे गड़बड़ी करेगी बीजेपी</t>
  </si>
  <si>
    <t>Exit poll ka koi benefit hi nhi h</t>
  </si>
  <si>
    <t>कोगेस पाटी जिनदबद</t>
  </si>
  <si>
    <t>Pagal ho gaye ye to 4 se pehle he 😂</t>
  </si>
  <si>
    <t>❤❤❤❤❤❤❤❤❤❤❤❤rahul ji jindabad ❤❤❤❤❤❤❤❤❤</t>
  </si>
  <si>
    <t>What is the use of exit polls? It is a waste of time for a common citizen. It gives nothing but business to certain companies. It should be totally banned, I think so</t>
  </si>
  <si>
    <r>
      <rPr>
        <sz val="11"/>
        <color rgb="FF000000"/>
        <rFont val="Linux Libertine G"/>
      </rPr>
      <t xml:space="preserve">पहले सुनता था मीडिया बिक गया फिर </t>
    </r>
    <r>
      <rPr>
        <sz val="11"/>
        <color rgb="FF000000"/>
        <rFont val="Calibri"/>
      </rPr>
      <t xml:space="preserve">Supreme court </t>
    </r>
    <r>
      <rPr>
        <sz val="11"/>
        <color rgb="FF000000"/>
        <rFont val="Linux Libertine G"/>
      </rPr>
      <t xml:space="preserve">बिक गया फिर </t>
    </r>
    <r>
      <rPr>
        <sz val="11"/>
        <color rgb="FF000000"/>
        <rFont val="Calibri"/>
      </rPr>
      <t xml:space="preserve">EC </t>
    </r>
    <r>
      <rPr>
        <sz val="11"/>
        <color rgb="FF000000"/>
        <rFont val="Linux Libertine G"/>
      </rPr>
      <t>अब एग्जिट पोल भी</t>
    </r>
    <r>
      <rPr>
        <sz val="11"/>
        <color rgb="FF000000"/>
        <rFont val="Calibri"/>
      </rPr>
      <t xml:space="preserve">?
</t>
    </r>
    <r>
      <rPr>
        <sz val="11"/>
        <color rgb="FF000000"/>
        <rFont val="Linux Libertine G"/>
      </rPr>
      <t xml:space="preserve">सब के सब बिक ही गए तो आप ध्रुव भैया वायर बाकी सब </t>
    </r>
    <r>
      <rPr>
        <sz val="11"/>
        <color rgb="FF000000"/>
        <rFont val="Calibri"/>
      </rPr>
      <t xml:space="preserve">Q  </t>
    </r>
    <r>
      <rPr>
        <sz val="11"/>
        <color rgb="FF000000"/>
        <rFont val="Linux Libertine G"/>
      </rPr>
      <t>नही बिक रहे 😂
ओ आप तो देश के लिए लर रहे हैं न दिल्ली राईट के दोषी  उमर के लिए वीडियो बना कर कसाब पे वीडियो बना कर क्यू है ना 
किसी ने ठीक ही कहा है आप लोगो मैं जॉर्ज सोरोस</t>
    </r>
    <r>
      <rPr>
        <sz val="11"/>
        <color rgb="FF000000"/>
        <rFont val="Calibri"/>
      </rPr>
      <t xml:space="preserve">, </t>
    </r>
    <r>
      <rPr>
        <sz val="11"/>
        <color rgb="FF000000"/>
        <rFont val="Linux Libertine G"/>
      </rPr>
      <t xml:space="preserve">पाकिस्तान की भाषा में कोई </t>
    </r>
    <r>
      <rPr>
        <sz val="11"/>
        <color rgb="FF000000"/>
        <rFont val="Calibri"/>
      </rPr>
      <t xml:space="preserve">ntar </t>
    </r>
    <r>
      <rPr>
        <sz val="11"/>
        <color rgb="FF000000"/>
        <rFont val="Linux Libertine G"/>
      </rPr>
      <t>नही 😅😅</t>
    </r>
  </si>
  <si>
    <t>great report Sir!!!! 👍🎉🎉🎉</t>
  </si>
  <si>
    <t>पगला 😂😂😂😂😂😂😂😂😂😂😂😂😂😂😂</t>
  </si>
  <si>
    <t>रविश कुमार देश का सबसे भ्रष्ट सबसे घटिया सबसे झूठा पत्रकार हैं</t>
  </si>
  <si>
    <r>
      <rPr>
        <sz val="11"/>
        <color rgb="FF000000"/>
        <rFont val="Linux Libertine G"/>
      </rPr>
      <t xml:space="preserve">कोन कोन पप्पू को सपोर्ट करता है 
अपना गंद </t>
    </r>
    <r>
      <rPr>
        <sz val="11"/>
        <color rgb="FF000000"/>
        <rFont val="Calibri"/>
      </rPr>
      <t xml:space="preserve">gand </t>
    </r>
    <r>
      <rPr>
        <sz val="11"/>
        <color rgb="FF000000"/>
        <rFont val="Linux Libertine G"/>
      </rPr>
      <t>दिखाई 😂😂😂😂❤❤❤❤</t>
    </r>
  </si>
  <si>
    <t>Nispaksh patarkar... ravish Kumar....i seluty sar</t>
  </si>
  <si>
    <t>Jo bhagwan chahege wahi hoga koi rak nahi sakta</t>
  </si>
  <si>
    <t>mujhe to abhi lag raha h ki modi buddha hi ayega is bar v😢
exit poll to farji h but exit poll ko Haqiqat me badal dya jayega evm ki jariye🥴</t>
  </si>
  <si>
    <t>Sirf aapka New  only ravis</t>
  </si>
  <si>
    <t>Party koi achchi nhi hai
Lekin aap bhi hame Rahul ke chatukar lg rhe hai</t>
  </si>
  <si>
    <t>❤❤❤❤❤❤❤love you</t>
  </si>
  <si>
    <t>Rubesh kumar😢😢😢😢😢😢</t>
  </si>
  <si>
    <t>Arvish I love u r pride of INDIA keep it up 🤔😐😑</t>
  </si>
  <si>
    <t>Sab bik gaye 
Afsos 
Sare channel sare Youtubers 
Sara India</t>
  </si>
  <si>
    <t>One sided patrkarita 😊</t>
  </si>
  <si>
    <t>Opposite is not  able to tolerate their defeat.</t>
  </si>
  <si>
    <t>😅😅😅😅😅😅😅😅😅😅😅😅😅😅😅😅😅😅😅😅😅😅😅😅😅😅😅😅😅😅😅😅😅😅😅😅😅😅😅😅😅😅😅😅😅😅😅😅😅😅😅😅😅😅😅</t>
  </si>
  <si>
    <t>❤❤❤❤❤❤❤❤❤❤❤❤❤❤❤❤❤❤❤❤❤❤❤❤❤❤❤</t>
  </si>
  <si>
    <t>Wat will happen to the godi media?wat f.....?.......da INDIA alliance come to power..…..</t>
  </si>
  <si>
    <t>Nice. N. Right 👍. Nou 😮</t>
  </si>
  <si>
    <t>😮ab to besharmo sharam karo.kabhi to sachai ko swakar kar lia karo</t>
  </si>
  <si>
    <t>God bless raghul sir</t>
  </si>
  <si>
    <t>Mukje INDIA se ummid hai</t>
  </si>
  <si>
    <r>
      <rPr>
        <sz val="11"/>
        <color rgb="FF000000"/>
        <rFont val="Calibri"/>
      </rPr>
      <t xml:space="preserve">Love you sir ❤best </t>
    </r>
    <r>
      <rPr>
        <sz val="11"/>
        <color rgb="FF000000"/>
        <rFont val="Linux Libertine G"/>
      </rPr>
      <t>पत्रकार 🎉</t>
    </r>
  </si>
  <si>
    <r>
      <rPr>
        <sz val="11"/>
        <color rgb="FF000000"/>
        <rFont val="Calibri"/>
      </rPr>
      <t xml:space="preserve">400 </t>
    </r>
    <r>
      <rPr>
        <sz val="11"/>
        <color rgb="FF000000"/>
        <rFont val="Linux Libertine G"/>
      </rPr>
      <t xml:space="preserve">का अंकडा </t>
    </r>
    <r>
      <rPr>
        <sz val="11"/>
        <color rgb="FF000000"/>
        <rFont val="Calibri"/>
      </rPr>
      <t xml:space="preserve">C.E.C. </t>
    </r>
    <r>
      <rPr>
        <sz val="11"/>
        <color rgb="FF000000"/>
        <rFont val="Linux Libertine G"/>
      </rPr>
      <t xml:space="preserve">ओर </t>
    </r>
    <r>
      <rPr>
        <sz val="11"/>
        <color rgb="FF000000"/>
        <rFont val="Calibri"/>
      </rPr>
      <t xml:space="preserve">E.V.M. </t>
    </r>
    <r>
      <rPr>
        <sz val="11"/>
        <color rgb="FF000000"/>
        <rFont val="Linux Libertine G"/>
      </rPr>
      <t>ने नक्की किया है 
अब नक्की मोदी जीत गया है</t>
    </r>
    <r>
      <rPr>
        <sz val="11"/>
        <color rgb="FF000000"/>
        <rFont val="Calibri"/>
      </rPr>
      <t xml:space="preserve">, 
</t>
    </r>
    <r>
      <rPr>
        <sz val="11"/>
        <color rgb="FF000000"/>
        <rFont val="Linux Libertine G"/>
      </rPr>
      <t xml:space="preserve">सिर्फ एक एलान करना बाकी है 
सरकार मोदी की बानेगी अंध भक्त पेट्रोल </t>
    </r>
    <r>
      <rPr>
        <sz val="11"/>
        <color rgb="FF000000"/>
        <rFont val="Calibri"/>
      </rPr>
      <t xml:space="preserve">400 </t>
    </r>
    <r>
      <rPr>
        <sz val="11"/>
        <color rgb="FF000000"/>
        <rFont val="Linux Libertine G"/>
      </rPr>
      <t xml:space="preserve">पार 
दिझल </t>
    </r>
    <r>
      <rPr>
        <sz val="11"/>
        <color rgb="FF000000"/>
        <rFont val="Calibri"/>
      </rPr>
      <t xml:space="preserve">350 </t>
    </r>
    <r>
      <rPr>
        <sz val="11"/>
        <color rgb="FF000000"/>
        <rFont val="Linux Libertine G"/>
      </rPr>
      <t xml:space="preserve">पार 
गॅस </t>
    </r>
    <r>
      <rPr>
        <sz val="11"/>
        <color rgb="FF000000"/>
        <rFont val="Calibri"/>
      </rPr>
      <t xml:space="preserve">2000 </t>
    </r>
    <r>
      <rPr>
        <sz val="11"/>
        <color rgb="FF000000"/>
        <rFont val="Linux Libertine G"/>
      </rPr>
      <t>पार 
किडनी बेचं कर तेल खारीद ने के अच्छा दीन आने वाला है</t>
    </r>
  </si>
  <si>
    <t>187 bjp ki seat aayengi😂😂😂😂😂😂😂</t>
  </si>
  <si>
    <r>
      <rPr>
        <sz val="11"/>
        <color rgb="FF000000"/>
        <rFont val="Linux Libertine G"/>
      </rPr>
      <t>अजित अंजुम आज से ही गायब हो गया</t>
    </r>
    <r>
      <rPr>
        <sz val="11"/>
        <color rgb="FF000000"/>
        <rFont val="Calibri"/>
      </rPr>
      <t xml:space="preserve">, </t>
    </r>
    <r>
      <rPr>
        <sz val="11"/>
        <color rgb="FF000000"/>
        <rFont val="Linux Libertine G"/>
      </rPr>
      <t>कोई विडियो नही डाला</t>
    </r>
    <r>
      <rPr>
        <sz val="11"/>
        <color rgb="FF000000"/>
        <rFont val="Calibri"/>
      </rPr>
      <t xml:space="preserve">, </t>
    </r>
    <r>
      <rPr>
        <sz val="11"/>
        <color rgb="FF000000"/>
        <rFont val="Linux Libertine G"/>
      </rPr>
      <t xml:space="preserve">रेबिज चचा </t>
    </r>
    <r>
      <rPr>
        <sz val="11"/>
        <color rgb="FF000000"/>
        <rFont val="Calibri"/>
      </rPr>
      <t xml:space="preserve">4  </t>
    </r>
    <r>
      <rPr>
        <sz val="11"/>
        <color rgb="FF000000"/>
        <rFont val="Linux Libertine G"/>
      </rPr>
      <t>जून के बाद मुंह काला करके ही मानेगा।</t>
    </r>
  </si>
  <si>
    <t>"Bangladesh election  model " Maine election SE 2/3 month pehle    bataya tha......</t>
  </si>
  <si>
    <t>Salute hai aap Ki bichar dhara</t>
  </si>
  <si>
    <t>really correeeeeeeeect said</t>
  </si>
  <si>
    <t>Ravish ji, this psychological game is being played by the Regime, in order to avoid public suspicion whilst they quietly do bungling in counting to match seats as per exit polls. They are very cunning and shrewd😡 India Alliance must stay cautious and Alert, till the counting gets over. Jai Hind 🇮🇳🙏</t>
  </si>
  <si>
    <t>rahul gandhi should be next Prime minister</t>
  </si>
  <si>
    <t>रवि जी मीडिया के चार पिलर वास्तव में सलामत है एक रवीश कुमार प्रसून बाजपेई अजीत अंजुम और एक और है हमारे चौथे स्थान हमारे खड़े हैं मीडिया में</t>
  </si>
  <si>
    <t>Gujrat me BJP  ko sirf 18 SEETE AANE KE CHANS H 
YE BAT SAHI H .?.MAHOL BANAYA JA RAHA   H</t>
  </si>
  <si>
    <t>Baki sab godi media 📺 ye kon si media h???</t>
  </si>
  <si>
    <t>Agar bjp Jeet gya iss baar to samjh Jana evm mai jarur garbari Kiya hai 😢😢</t>
  </si>
  <si>
    <t>Congress win ..</t>
  </si>
  <si>
    <t>India 300+++++</t>
  </si>
  <si>
    <t>India 300,..+++++</t>
  </si>
  <si>
    <t>Godi midiya 500par</t>
  </si>
  <si>
    <t>Sabhi godi channels ek hi jaisa exit poll kua dikhati hai shayad kuch hua hai evm kay saath isiliye order aya ki exit poll aisa dedo Taqi loog shak na kare baad mein fir bjp kahega ki dekho pehle hi exit poll aya hai</t>
  </si>
  <si>
    <t>Indiaa cng❤❤❤</t>
  </si>
  <si>
    <t>DM Sahab ko bagair check ke andar Na jaane bhaiya jaaye</t>
  </si>
  <si>
    <t>Bjp 400  par 
4 june 
ko india behal 
😂😂🤣😂</t>
  </si>
  <si>
    <r>
      <rPr>
        <sz val="11"/>
        <color rgb="FF000000"/>
        <rFont val="Linux Libertine G"/>
      </rPr>
      <t xml:space="preserve">ये </t>
    </r>
    <r>
      <rPr>
        <sz val="11"/>
        <color rgb="FF000000"/>
        <rFont val="Calibri"/>
      </rPr>
      <t xml:space="preserve">exit </t>
    </r>
    <r>
      <rPr>
        <sz val="11"/>
        <color rgb="FF000000"/>
        <rFont val="Linux Libertine G"/>
      </rPr>
      <t xml:space="preserve">पोल नहीं मोदी </t>
    </r>
    <r>
      <rPr>
        <sz val="11"/>
        <color rgb="FF000000"/>
        <rFont val="Calibri"/>
      </rPr>
      <t xml:space="preserve">Media </t>
    </r>
    <r>
      <rPr>
        <sz val="11"/>
        <color rgb="FF000000"/>
        <rFont val="Linux Libertine G"/>
      </rPr>
      <t>पोल हैं</t>
    </r>
    <r>
      <rPr>
        <sz val="11"/>
        <color rgb="FF000000"/>
        <rFont val="Calibri"/>
      </rPr>
      <t>-kundan yadav RJD</t>
    </r>
  </si>
  <si>
    <t>रवीश कुमार का एग्जिट पोल क्या कहता है</t>
  </si>
  <si>
    <t>Rahul Gandhi pm banega</t>
  </si>
  <si>
    <t>Godi Medea ko desh se bhagao desh bachao</t>
  </si>
  <si>
    <t>EVM hai to mumkin hai</t>
  </si>
  <si>
    <t>Suear ne NDTV se dhakke ka ke apne dukan khol le</t>
  </si>
  <si>
    <t>Es chunab me Rahul,ne bahut achha khel khela,hamesha janta ke muddy uthaye.
Kejriwar ,sanjay singh ne v bahut achha khel khela janta ke muddy uthaye.
Aakhir desh ki janta ke kano me kiyon nahi gunja.
Yesa nahi ki desh ki murkh janta sabhi ke sabhi 5 kg chabal par nirbhar hokar vote diya hoga. Ye bishbash nahi hota. Desh ki janta apne ko 5 kg chabal par hi apne pariwar ki arthbybstha samajh le. Ye bishbash like nahi.
Ye v bishbash nahi hota ki Congress ki sarkar banega to mangal sutra, bhais chhinkar dusre dharm balo ko de de.</t>
  </si>
  <si>
    <t>@@ Ravish, have you any problems with the BJP Gov? As per you all news channels are lying.</t>
  </si>
  <si>
    <t>Isbaar hua h ravish sir m up se hoon meri wife ka Naam voter list me nhi h Phir nirvachan card aadhar card aur pan card hone se kya fayda</t>
  </si>
  <si>
    <t>5lakh 80thousand interviews means around 13500 interviews per day for 43 days……..and average of 15 interviews by single surveyor continuously for 43 days……not difficult but………very tediuos….. taking consent n explaining the purpose of survey………..a difficult idea for Indian surveys……….</t>
  </si>
  <si>
    <t>India❤❤❤❤</t>
  </si>
  <si>
    <t>Ok</t>
  </si>
  <si>
    <t>Kya bol rahe ho, Frastation ? Nothing clear Niradhar bate</t>
  </si>
  <si>
    <r>
      <rPr>
        <sz val="11"/>
        <color rgb="FF000000"/>
        <rFont val="Calibri"/>
      </rPr>
      <t xml:space="preserve">India </t>
    </r>
    <r>
      <rPr>
        <sz val="11"/>
        <color rgb="FF000000"/>
        <rFont val="Linux Libertine G"/>
      </rPr>
      <t>गठबंधन जिंदाबाद</t>
    </r>
  </si>
  <si>
    <t>Sir i l yu</t>
  </si>
  <si>
    <t>मोदी क़ो जिताया गोदी ने</t>
  </si>
  <si>
    <t>bjp ko hrane ke liye 3log jimedaar hn 1st rahul gandhi,2nd dhuve rathi and 3rd ravi sir😂😂</t>
  </si>
  <si>
    <t>Sir kya 14se bhi jyda laher thi</t>
  </si>
  <si>
    <t>Modi se puche uska maa baap kon hai</t>
  </si>
  <si>
    <t>Suna hai postal ballet baad me laya jata hai, yeh v gadbadi ka aashanka jatata hai. 
Postal ballet ka ginti #EVM k ginti se  pahle postal ballet ka ginti hona chaiye... Agar kanoon nahi hai to nispachhta k liye aisa hi kanoon hona chahiye.</t>
  </si>
  <si>
    <t>jo exit pol jitna dega  Raja unko utna khus krega .
janta bhad mein jaye  Raja ko khus karna hai.</t>
  </si>
  <si>
    <t>😂😂😂😂 chutiyo ki fouj h 4 june bjp aarhi h</t>
  </si>
  <si>
    <t>4 ko EVM khrab ha.... Yeh bolna bc</t>
  </si>
  <si>
    <t>Inshallah congress ki Sarkar banegi  4 June ko Jay congress tay congress ab ki baar congress ki sarkar ❤❤</t>
  </si>
  <si>
    <t>आँनलाइन वोट हो जाए जब भी कान्ग्रेस  भारी होगा</t>
  </si>
  <si>
    <t>जनता दस रुपए के स्टांप पेपर पर अपना वोट कर देगी विशेष टाइम पर 👍</t>
  </si>
  <si>
    <t>Maha gathbandhan jindabad</t>
  </si>
  <si>
    <t>295 aa rha h to ku dukhi ho,</t>
  </si>
  <si>
    <t>Evm ka rona rone ke liye start ho jao.....😂😂😂😂</t>
  </si>
  <si>
    <t>Voice of people is the voice of God.</t>
  </si>
  <si>
    <t>Congress 🎉🎉🎉</t>
  </si>
  <si>
    <t>ये भुटकुन दो कप चाय लाओ तो 😂😂😂</t>
  </si>
  <si>
    <t>गोदी मीडिया क्या करे अपना फर्ज निभा रहे हैं थोड़ा कम होगा दिखाना बताना तो मोदी जी को बर्दास्त नही होगा तो इनका क्या होगा जन मोदी जी अनाप शनाप भाषण दे सकते हैं चुनाव जीत के लिए तो ये गोदी का क्या करेंगे</t>
  </si>
  <si>
    <t>I am confident that INDIA Bloc will cross 295 . Rest all is just to playing around with imaginations wishful thinking and influencing people’s minds. Exit poll is more a marketing gimmick to gain TRPs😊</t>
  </si>
  <si>
    <t>Chahe Jitna Jor lagale
BJp 
Ayega to Indiagadbhandan
❤❤❤❤❤
💯</t>
  </si>
  <si>
    <t>Modi hi jeete ge</t>
  </si>
  <si>
    <t>Abhi jitna bolna hai bol lo</t>
  </si>
  <si>
    <t>Background change karo irritating</t>
  </si>
  <si>
    <t>Ravish kumar is also a godi media of Congress. But he wants us to believe that he is unbiased and right.</t>
  </si>
  <si>
    <t>रवीश कुमार जी जिन्दाबाद</t>
  </si>
  <si>
    <t>Ye bhi to ho sakta h ki BJP ko utni seat mil rhi ho esliye survey ka result ek jaisa aa rha ho</t>
  </si>
  <si>
    <t>Ab evm hack hoga</t>
  </si>
  <si>
    <t>India Alliance will win❤😊😊😊</t>
  </si>
  <si>
    <t>sirji 295 song ko 593 million views mile Hai...</t>
  </si>
  <si>
    <t>Tum kon ho</t>
  </si>
  <si>
    <r>
      <rPr>
        <sz val="11"/>
        <color rgb="FF000000"/>
        <rFont val="Linux Libertine G"/>
      </rPr>
      <t>रवीश कुमार जी की बात</t>
    </r>
    <r>
      <rPr>
        <sz val="11"/>
        <color rgb="FF000000"/>
        <rFont val="Calibri"/>
      </rPr>
      <t>......</t>
    </r>
    <r>
      <rPr>
        <sz val="11"/>
        <color rgb="FF000000"/>
        <rFont val="Linux Libertine G"/>
      </rPr>
      <t>कुछ अलग ही है। विस्वास</t>
    </r>
    <r>
      <rPr>
        <sz val="11"/>
        <color rgb="FF000000"/>
        <rFont val="Calibri"/>
      </rPr>
      <t xml:space="preserve">, </t>
    </r>
    <r>
      <rPr>
        <sz val="11"/>
        <color rgb="FF000000"/>
        <rFont val="Linux Libertine G"/>
      </rPr>
      <t>भरोसा और सच्चाई साफ</t>
    </r>
    <r>
      <rPr>
        <sz val="11"/>
        <color rgb="FF000000"/>
        <rFont val="Calibri"/>
      </rPr>
      <t>-</t>
    </r>
    <r>
      <rPr>
        <sz val="11"/>
        <color rgb="FF000000"/>
        <rFont val="Linux Libertine G"/>
      </rPr>
      <t>साफ झलकती है।</t>
    </r>
  </si>
  <si>
    <t>Godi media itni khush kyo h .isi se pata chal jaata h ki sach kya h . Satya ki jeet hogi .jai bheem jai bharat jai savidhan</t>
  </si>
  <si>
    <t>Salute. Sir</t>
  </si>
  <si>
    <t>sir election to bong cargill jaise badi badi egencyaan ladva rahi hain na ki modi aur rahul aur jitegi bjp hi kisi main dam hai to in egencyon ke baare mein bataaye</t>
  </si>
  <si>
    <t>जय श्री राम 
अंध भक्त को राम राम 
और हम से भी जो ज़्यदा अंधे हैं 
उनको आख़री सालाम 
और दोगले हिंदू को भेजेंगे पाकिस्तान</t>
  </si>
  <si>
    <r>
      <rPr>
        <sz val="11"/>
        <color rgb="FF000000"/>
        <rFont val="Calibri"/>
      </rPr>
      <t xml:space="preserve">Mr. </t>
    </r>
    <r>
      <rPr>
        <sz val="11"/>
        <color rgb="FF000000"/>
        <rFont val="Linux Libertine G"/>
      </rPr>
      <t xml:space="preserve">रवीश </t>
    </r>
    <r>
      <rPr>
        <sz val="11"/>
        <color rgb="FF000000"/>
        <rFont val="Calibri"/>
      </rPr>
      <t xml:space="preserve">kumar  </t>
    </r>
    <r>
      <rPr>
        <sz val="11"/>
        <color rgb="FF000000"/>
        <rFont val="Linux Libertine G"/>
      </rPr>
      <t xml:space="preserve">आप </t>
    </r>
    <r>
      <rPr>
        <sz val="11"/>
        <color rgb="FF000000"/>
        <rFont val="Calibri"/>
      </rPr>
      <t xml:space="preserve">is </t>
    </r>
    <r>
      <rPr>
        <sz val="11"/>
        <color rgb="FF000000"/>
        <rFont val="Linux Libertine G"/>
      </rPr>
      <t xml:space="preserve">तरह विरोध करते है की अगर मोदी </t>
    </r>
    <r>
      <rPr>
        <sz val="11"/>
        <color rgb="FF000000"/>
        <rFont val="Calibri"/>
      </rPr>
      <t xml:space="preserve">ji </t>
    </r>
    <r>
      <rPr>
        <sz val="11"/>
        <color rgb="FF000000"/>
        <rFont val="Linux Libertine G"/>
      </rPr>
      <t>कह दें मै हारूंगा तो आप कहेँगे नहीं आप जीतोगे 
मै रवीश कुमार आपको जीता के छोडूंगा</t>
    </r>
  </si>
  <si>
    <r>
      <rPr>
        <sz val="11"/>
        <color rgb="FF000000"/>
        <rFont val="Linux Libertine G"/>
      </rPr>
      <t xml:space="preserve">पप्पू के पालतू 🐶  की स्कल  पे आज </t>
    </r>
    <r>
      <rPr>
        <sz val="11"/>
        <color rgb="FF000000"/>
        <rFont val="Calibri"/>
      </rPr>
      <t xml:space="preserve">12 </t>
    </r>
    <r>
      <rPr>
        <sz val="11"/>
        <color rgb="FF000000"/>
        <rFont val="Linux Libertine G"/>
      </rPr>
      <t xml:space="preserve">बजे है 😂😂😂 समझ सकता हूँ इसकी समस्या  और लग रहा </t>
    </r>
    <r>
      <rPr>
        <sz val="11"/>
        <color rgb="FF000000"/>
        <rFont val="Calibri"/>
      </rPr>
      <t xml:space="preserve">video  </t>
    </r>
    <r>
      <rPr>
        <sz val="11"/>
        <color rgb="FF000000"/>
        <rFont val="Linux Libertine G"/>
      </rPr>
      <t>बनाने का मन नही होगा पर क्या करें  😂😂😂😂 इसका ये मुरझाया हुआ चेहरा  देख के अच्छा लग रहा है</t>
    </r>
  </si>
  <si>
    <t>Modi dubara na aae iske jhut se bhut preshan hai</t>
  </si>
  <si>
    <t>Vo modi media or ye congi media</t>
  </si>
  <si>
    <t>Congress party</t>
  </si>
  <si>
    <t>अमित शाह ने खंडन नहीं किया है 🙏🏼</t>
  </si>
  <si>
    <t>Right Ravish Kumar ji 💯🙏👍</t>
  </si>
  <si>
    <t>ईंडी आघाडी कि हार तय है</t>
  </si>
  <si>
    <r>
      <rPr>
        <sz val="11"/>
        <color rgb="FF000000"/>
        <rFont val="Linux Libertine G"/>
      </rPr>
      <t xml:space="preserve">नहीं इसकी वजह ऐक ही हैं </t>
    </r>
    <r>
      <rPr>
        <sz val="11"/>
        <color rgb="FF000000"/>
        <rFont val="Calibri"/>
      </rPr>
      <t>@</t>
    </r>
    <r>
      <rPr>
        <sz val="11"/>
        <color rgb="FF000000"/>
        <rFont val="Linux Libertine G"/>
      </rPr>
      <t xml:space="preserve">रविश जी की कुछ भी हो गोद में हैं ऐसा पापा को बताना हैं।
पापा वहीं हैं जिन्होंने </t>
    </r>
    <r>
      <rPr>
        <sz val="11"/>
        <color rgb="FF000000"/>
        <rFont val="Calibri"/>
      </rPr>
      <t xml:space="preserve">WAR </t>
    </r>
    <r>
      <rPr>
        <sz val="11"/>
        <color rgb="FF000000"/>
        <rFont val="Linux Libertine G"/>
      </rPr>
      <t>रूकवा दी।</t>
    </r>
  </si>
  <si>
    <t>Jay bheem namo budhay 
Bahujan hitay bahujan sukhay</t>
  </si>
  <si>
    <t>Exitpoll equals Modipoll by Godimedia they are afraid and trying to manipulate the share market fooling retail investors. Agents be absolutely alert rigging can be done by goons of bjp</t>
  </si>
  <si>
    <t>Congress ❤</t>
  </si>
  <si>
    <t>Dusra  Rajsthan  me  BJP  15  SE UPER NHI JA SAKTI
  T0   LAGBHAG KONGRESH KO  10 se jyada seemed aayengi</t>
  </si>
  <si>
    <t>AA Ravishkumar Congress no manash chhe pappu no chamcho</t>
  </si>
  <si>
    <t>Dear Sir Jee,
 “Astrologers’ Forecasts = EXIT POLLS = Disinformation &amp; computational propaganda !!”
In 2007 (year end) &amp; early 2008, DOW JONES INDUSTRIAL AVERAGE ( DIJA) was around 14,000-Points) TV Talking Heads across the media platforms were forecasting about DJIA ( DOW) should &amp; must reach 20,000-points, akin to aforementioned equation. What happened to these predictions we know which are now enshrined in the history of Wall Street &amp; Stock Markets.
DIJA crashed from 12,000 by 7778 points (approx.) in one day and important US Financial Institutions , including Prestigious US Banks crashed , &amp; reached their final dissolution  !
We may co-relate this with Our current EXIT POLLS on Gen. Elections !</t>
  </si>
  <si>
    <t>1 din aur bas boyzz😂😂</t>
  </si>
  <si>
    <r>
      <rPr>
        <sz val="11"/>
        <color rgb="FF000000"/>
        <rFont val="Linux Libertine G"/>
      </rPr>
      <t>मैं देश की बड़े अधिकारियों से निवेदन करना चाहता हूं कि निष्पक्ष हो का चुनाव गिनती करवाएं किसी की दबाव में ना आए क्यों कि</t>
    </r>
    <r>
      <rPr>
        <sz val="11"/>
        <color rgb="FF000000"/>
        <rFont val="Calibri"/>
      </rPr>
      <t xml:space="preserve">, </t>
    </r>
    <r>
      <rPr>
        <sz val="11"/>
        <color rgb="FF000000"/>
        <rFont val="Linux Libertine G"/>
      </rPr>
      <t>यह चुनाव देश बचाने का चुनाव है।</t>
    </r>
  </si>
  <si>
    <t>Aise hi hagte raho aur badboo failaate raho rabies suwaar</t>
  </si>
  <si>
    <t>Hamare aazad hindustan ki chunavi prakirya me aisa Ec aur ghutne take chunav aayog nhi dekha. 4 June ko public alert rahe ki kaha nda badhegi up se m hoon up me nda _ karegi bihar me loose karegi bengal maharashtra haryana mp Rajasthan Karnataka himachal Delhi yaha tak ki gujarat me saet loose karegi bjp aur godi media 400 paar dikha raha isse pata chal raha h adhikaariyoon me imaandaari ke Saath himmat dikha de 4 June ko bas</t>
  </si>
  <si>
    <t>Faltoo exit poll</t>
  </si>
  <si>
    <t>BAHUT  GADBEED  HAI</t>
  </si>
  <si>
    <t>Pahli bar exit Pol jo hai vah galat hai</t>
  </si>
  <si>
    <t>EVM me gad badi ho sakti hai</t>
  </si>
  <si>
    <t>Salam hai sir aap ko aap hi ek nek insan hai</t>
  </si>
  <si>
    <t>Rahul jindabad</t>
  </si>
  <si>
    <t>328 seat se ek bhi Kam nahin aaenge India gathbandhan ki Rahul Gandhi ji pradhanmantri banenge</t>
  </si>
  <si>
    <t>Sir apko dil se slaam, good story writer ho. Pls bahubali 3 jaldi release kro</t>
  </si>
  <si>
    <t>Kar to tum kuch bhi lo 
Aayenge toh modi hi</t>
  </si>
  <si>
    <t>Ravish sir big fan of yours and i want to ask u a personal question if u have listened to 295 song of sidhu bhaji amd your opinions on song</t>
  </si>
  <si>
    <t>Namaskar mai dalla kumar😂</t>
  </si>
  <si>
    <t>Sir ye pharju</t>
  </si>
  <si>
    <t>4 june ka wait kar lijiye sab pata chal jayega</t>
  </si>
  <si>
    <t>अभी एग्जिट पॉल और परसू ईवीएम इस देश की जनता को भूटिया समझ रखा हैं तुम लोगो ने जो ये वोट दे रहे हैं वो सब बावकूफ और तुम होसियार वा शेरो</t>
  </si>
  <si>
    <t>दस वर्षो में मिडिया ही बदल तो तरीके भी बदल गए ।</t>
  </si>
  <si>
    <t>अरविंद केजरीवाल जी को भारत प्रधानमंत्री पद पर देखना चाहते हैं</t>
  </si>
  <si>
    <t>Ravish Kumar mugalon ki Babar ki Gand Mein Se Nikali Hui tatti💩💩 Se Hua Janm sala Bharat Virodhi news deta hai sale gandu ko jail mein Dal Dena chahie</t>
  </si>
  <si>
    <t>Tumara sarve kab kab sach huva ye to batao🤣🤣🤣🤣🤣</t>
  </si>
  <si>
    <t>Bhart jalavo party bhgavo savidhan bachavo jai mandal jai bhem jai savidhan  indian Democracy hijeced by r r s thanku sir jab tak ap N D T V the to modi ji ke himmat nahi ke apko interview dene ke himat nahi hui savidhan bachavo jai mandal and jai savidhan</t>
  </si>
  <si>
    <t>Ravish Kr is a totally failure</t>
  </si>
  <si>
    <t>stop ravish kumar ji ..you are congreess media stop them..why u are giving the false information?</t>
  </si>
  <si>
    <t>4 June ke baad koi nahi dikhega</t>
  </si>
  <si>
    <t>निस्पक्ष पत्रकारिता के लिए रवीश जी आपको बहुत बहुत धन्यवाद</t>
  </si>
  <si>
    <t>4 june ko pta chal e jayega😂</t>
  </si>
  <si>
    <r>
      <rPr>
        <sz val="11"/>
        <color rgb="FF000000"/>
        <rFont val="Linux Libertine G"/>
      </rPr>
      <t>जैसे नोटबंदी के बाद हुए उ प्र के चुनाव हुए और बीजेपी जीत गई तो मोदी ने कहा था कि जनता नोटबंदी को मान्यता दे दी है</t>
    </r>
    <r>
      <rPr>
        <sz val="11"/>
        <color rgb="FF000000"/>
        <rFont val="Calibri"/>
      </rPr>
      <t xml:space="preserve">! </t>
    </r>
    <r>
      <rPr>
        <sz val="11"/>
        <color rgb="FF000000"/>
        <rFont val="Linux Libertine G"/>
      </rPr>
      <t xml:space="preserve">ऐसे ही अगर बीजेपी जीत गई </t>
    </r>
    <r>
      <rPr>
        <sz val="11"/>
        <color rgb="FF000000"/>
        <rFont val="Calibri"/>
      </rPr>
      <t xml:space="preserve">2024 </t>
    </r>
    <r>
      <rPr>
        <sz val="11"/>
        <color rgb="FF000000"/>
        <rFont val="Linux Libertine G"/>
      </rPr>
      <t>में तो यह कहा जाएगा कि बेरोजगारी</t>
    </r>
    <r>
      <rPr>
        <sz val="11"/>
        <color rgb="FF000000"/>
        <rFont val="Calibri"/>
      </rPr>
      <t xml:space="preserve">, </t>
    </r>
    <r>
      <rPr>
        <sz val="11"/>
        <color rgb="FF000000"/>
        <rFont val="Linux Libertine G"/>
      </rPr>
      <t>महंगाई</t>
    </r>
    <r>
      <rPr>
        <sz val="11"/>
        <color rgb="FF000000"/>
        <rFont val="Calibri"/>
      </rPr>
      <t xml:space="preserve">, </t>
    </r>
    <r>
      <rPr>
        <sz val="11"/>
        <color rgb="FF000000"/>
        <rFont val="Linux Libertine G"/>
      </rPr>
      <t>भ्रष्टाचार</t>
    </r>
    <r>
      <rPr>
        <sz val="11"/>
        <color rgb="FF000000"/>
        <rFont val="Calibri"/>
      </rPr>
      <t xml:space="preserve">, </t>
    </r>
    <r>
      <rPr>
        <sz val="11"/>
        <color rgb="FF000000"/>
        <rFont val="Linux Libertine G"/>
      </rPr>
      <t>इलेक्टोरल बॉंड</t>
    </r>
    <r>
      <rPr>
        <sz val="11"/>
        <color rgb="FF000000"/>
        <rFont val="Calibri"/>
      </rPr>
      <t xml:space="preserve">, </t>
    </r>
    <r>
      <rPr>
        <sz val="11"/>
        <color rgb="FF000000"/>
        <rFont val="Linux Libertine G"/>
      </rPr>
      <t>मणिपुर</t>
    </r>
    <r>
      <rPr>
        <sz val="11"/>
        <color rgb="FF000000"/>
        <rFont val="Calibri"/>
      </rPr>
      <t xml:space="preserve">, </t>
    </r>
    <r>
      <rPr>
        <sz val="11"/>
        <color rgb="FF000000"/>
        <rFont val="Linux Libertine G"/>
      </rPr>
      <t>बलात्कारीप्रेम</t>
    </r>
    <r>
      <rPr>
        <sz val="11"/>
        <color rgb="FF000000"/>
        <rFont val="Calibri"/>
      </rPr>
      <t xml:space="preserve">, </t>
    </r>
    <r>
      <rPr>
        <sz val="11"/>
        <color rgb="FF000000"/>
        <rFont val="Linux Libertine G"/>
      </rPr>
      <t>आदानी</t>
    </r>
    <r>
      <rPr>
        <sz val="11"/>
        <color rgb="FF000000"/>
        <rFont val="Calibri"/>
      </rPr>
      <t xml:space="preserve">, </t>
    </r>
    <r>
      <rPr>
        <sz val="11"/>
        <color rgb="FF000000"/>
        <rFont val="Linux Libertine G"/>
      </rPr>
      <t>अग्निवीर जैसे तमाम मुद्दों पर जनता ने अपना समर्थन दिया है</t>
    </r>
    <r>
      <rPr>
        <sz val="11"/>
        <color rgb="FF000000"/>
        <rFont val="Calibri"/>
      </rPr>
      <t xml:space="preserve">! </t>
    </r>
    <r>
      <rPr>
        <sz val="11"/>
        <color rgb="FF000000"/>
        <rFont val="Linux Libertine G"/>
      </rPr>
      <t>पर हिटलर के समय सभी जर्मन हिटलर के ही समर्थक माना जाता था।</t>
    </r>
  </si>
  <si>
    <r>
      <rPr>
        <sz val="11"/>
        <color rgb="FF000000"/>
        <rFont val="Linux Libertine G"/>
      </rPr>
      <t>असं कसं होऊ शकते</t>
    </r>
    <r>
      <rPr>
        <sz val="11"/>
        <color rgb="FF000000"/>
        <rFont val="Calibri"/>
      </rPr>
      <t xml:space="preserve">, </t>
    </r>
    <r>
      <rPr>
        <sz val="11"/>
        <color rgb="FF000000"/>
        <rFont val="Linux Libertine G"/>
      </rPr>
      <t>देशातील शेतकर्यांचे सर्वात जास्त मोदी सरकार ने अन्याय केला आहे</t>
    </r>
    <r>
      <rPr>
        <sz val="11"/>
        <color rgb="FF000000"/>
        <rFont val="Calibri"/>
      </rPr>
      <t xml:space="preserve">,2013,14, </t>
    </r>
    <r>
      <rPr>
        <sz val="11"/>
        <color rgb="FF000000"/>
        <rFont val="Linux Libertine G"/>
      </rPr>
      <t xml:space="preserve">मध्ये सोयाबीन चे भाव
</t>
    </r>
    <r>
      <rPr>
        <sz val="11"/>
        <color rgb="FF000000"/>
        <rFont val="Calibri"/>
      </rPr>
      <t xml:space="preserve">8000 </t>
    </r>
    <r>
      <rPr>
        <sz val="11"/>
        <color rgb="FF000000"/>
        <rFont val="Linux Libertine G"/>
      </rPr>
      <t>होते</t>
    </r>
    <r>
      <rPr>
        <sz val="11"/>
        <color rgb="FF000000"/>
        <rFont val="Calibri"/>
      </rPr>
      <t xml:space="preserve">,2024 </t>
    </r>
    <r>
      <rPr>
        <sz val="11"/>
        <color rgb="FF000000"/>
        <rFont val="Linux Libertine G"/>
      </rPr>
      <t xml:space="preserve">मध्ये </t>
    </r>
    <r>
      <rPr>
        <sz val="11"/>
        <color rgb="FF000000"/>
        <rFont val="Calibri"/>
      </rPr>
      <t xml:space="preserve">4000 </t>
    </r>
    <r>
      <rPr>
        <sz val="11"/>
        <color rgb="FF000000"/>
        <rFont val="Linux Libertine G"/>
      </rPr>
      <t>हजार</t>
    </r>
    <r>
      <rPr>
        <sz val="11"/>
        <color rgb="FF000000"/>
        <rFont val="Calibri"/>
      </rPr>
      <t>,</t>
    </r>
    <r>
      <rPr>
        <sz val="11"/>
        <color rgb="FF000000"/>
        <rFont val="Linux Libertine G"/>
      </rPr>
      <t>मग किती विकास झाला मोदी सरकार मुळे</t>
    </r>
    <r>
      <rPr>
        <sz val="11"/>
        <color rgb="FF000000"/>
        <rFont val="Calibri"/>
      </rPr>
      <t xml:space="preserve">, </t>
    </r>
    <r>
      <rPr>
        <sz val="11"/>
        <color rgb="FF000000"/>
        <rFont val="Linux Libertine G"/>
      </rPr>
      <t xml:space="preserve">देशात </t>
    </r>
    <r>
      <rPr>
        <sz val="11"/>
        <color rgb="FF000000"/>
        <rFont val="Calibri"/>
      </rPr>
      <t xml:space="preserve">70% </t>
    </r>
    <r>
      <rPr>
        <sz val="11"/>
        <color rgb="FF000000"/>
        <rFont val="Linux Libertine G"/>
      </rPr>
      <t>शेतकरी आहेत</t>
    </r>
    <r>
      <rPr>
        <sz val="11"/>
        <color rgb="FF000000"/>
        <rFont val="Calibri"/>
      </rPr>
      <t>,</t>
    </r>
    <r>
      <rPr>
        <sz val="11"/>
        <color rgb="FF000000"/>
        <rFont val="Linux Libertine G"/>
      </rPr>
      <t xml:space="preserve">डी  एफ पी </t>
    </r>
    <r>
      <rPr>
        <sz val="11"/>
        <color rgb="FF000000"/>
        <rFont val="Calibri"/>
      </rPr>
      <t xml:space="preserve">600 </t>
    </r>
    <r>
      <rPr>
        <sz val="11"/>
        <color rgb="FF000000"/>
        <rFont val="Linux Libertine G"/>
      </rPr>
      <t xml:space="preserve">चे </t>
    </r>
    <r>
      <rPr>
        <sz val="11"/>
        <color rgb="FF000000"/>
        <rFont val="Calibri"/>
      </rPr>
      <t xml:space="preserve">1600 </t>
    </r>
    <r>
      <rPr>
        <sz val="11"/>
        <color rgb="FF000000"/>
        <rFont val="Linux Libertine G"/>
      </rPr>
      <t>रूपये झाले 😮😮😮</t>
    </r>
  </si>
  <si>
    <t>bjp be like ...Rahul gandhi ki chunavi prachar prasar ke dauran juban ek baar bhi nhi fisli😮😏🙄🙆🤦</t>
  </si>
  <si>
    <t>Mai toh meltdown dekhna aaya hu😂😂😂</t>
  </si>
  <si>
    <t>Ayaga tho modi he</t>
  </si>
  <si>
    <t>No.  BJP NO BJP NO PAMPAM. NO PAM</t>
  </si>
  <si>
    <t>Jaab taak janta rode pr nhi aayi gi taab taak tanashahi jari rahegi Jitna der se log jagruk honge utna ziyada khoon bahana hoga azadi ke liye</t>
  </si>
  <si>
    <t>पत्रकार नहीं लतखोर बन गई है गोदी मीडिया</t>
  </si>
  <si>
    <t>Es desh ka kya hoga aap jaise logo ki nhi sinte😔</t>
  </si>
  <si>
    <t>India gatbhandan ko 4june ko satrak rahna padhega</t>
  </si>
  <si>
    <t>यह चुतिया काग्रेंस का ही है😂😂😂😂</t>
  </si>
  <si>
    <t>Congress jite ya bjp jobhi jite imandaari jite apna kaam batavo</t>
  </si>
  <si>
    <t>India gathbandhan jeetega</t>
  </si>
  <si>
    <t>Kitna bhi try karlo, EVM ka rona roh lo, Aayega toh Modi hi ❤</t>
  </si>
  <si>
    <t>Satshriakal jio ❤❤❤❤❤ respect u sir jio ❤</t>
  </si>
  <si>
    <t>Very good Great News sir 🎉❤🎉</t>
  </si>
  <si>
    <t>Bilkul sahi kah rahe hain is bar Congress 300 per aaega</t>
  </si>
  <si>
    <t>Bichara ro rha h 😂😂😂</t>
  </si>
  <si>
    <t>मोदी ढोंगी है</t>
  </si>
  <si>
    <t>Ek jagah per blad papar se chunav hona chaheye,,,,, Time sate karke Evm bhejta hai chunav aayog</t>
  </si>
  <si>
    <t>excellent</t>
  </si>
  <si>
    <r>
      <rPr>
        <sz val="11"/>
        <color rgb="FF000000"/>
        <rFont val="Linux Libertine G"/>
      </rPr>
      <t>रवीश सर आप का विशेषआभार। सच्ची और निष्पक्ष पत्रकारिता के लिए</t>
    </r>
    <r>
      <rPr>
        <sz val="11"/>
        <color rgb="FF000000"/>
        <rFont val="Calibri"/>
      </rPr>
      <t xml:space="preserve">, </t>
    </r>
    <r>
      <rPr>
        <sz val="11"/>
        <color rgb="FF000000"/>
        <rFont val="Linux Libertine G"/>
      </rPr>
      <t>मैं ईमानदारी से बताऊं तो जिस दिन मैं आपको नहीं सुनता मुझे चैन नहीं मिलता है।</t>
    </r>
  </si>
  <si>
    <t>Ek bar Rahul Gandhi ban Jaye uske bade sab thik ho jayega</t>
  </si>
  <si>
    <t>33 out of 25 🤡🤡 #ExitPoll</t>
  </si>
  <si>
    <t>Congressi h ye rabish</t>
  </si>
  <si>
    <t>तू किसकी गोदी में बैठा है ये भी बता तेरे को कौन फंडिंग करता है उसकी जानकारी भी साझा कर</t>
  </si>
  <si>
    <t>Gandhi pariwar SE ab koi V PM nahi banega</t>
  </si>
  <si>
    <t>Evm set hai 😂😂😂</t>
  </si>
  <si>
    <t>Ye exit poll ish liye dikhaye ja rahe bjp ki jaha kam vote se har rahi waha prashsan bjp candidate ko jitane help kar sake</t>
  </si>
  <si>
    <t>Kayi officers evn dhandhli ka bataya h unofficial</t>
  </si>
  <si>
    <r>
      <rPr>
        <sz val="11"/>
        <color rgb="FF000000"/>
        <rFont val="Linux Libertine G"/>
      </rPr>
      <t xml:space="preserve">एग्जिट पोल तो </t>
    </r>
    <r>
      <rPr>
        <sz val="11"/>
        <color rgb="FF000000"/>
        <rFont val="Calibri"/>
      </rPr>
      <t xml:space="preserve">900+ </t>
    </r>
    <r>
      <rPr>
        <sz val="11"/>
        <color rgb="FF000000"/>
        <rFont val="Linux Libertine G"/>
      </rPr>
      <t>भी आ जायेगा।</t>
    </r>
  </si>
  <si>
    <r>
      <rPr>
        <sz val="11"/>
        <color rgb="FF000000"/>
        <rFont val="Linux Libertine G"/>
      </rPr>
      <t xml:space="preserve">कांग्रेस  यूपी मे </t>
    </r>
    <r>
      <rPr>
        <sz val="11"/>
        <color rgb="FF000000"/>
        <rFont val="Calibri"/>
      </rPr>
      <t>00/00</t>
    </r>
  </si>
  <si>
    <t>Sirf modi hi dogla h or yes jitne bhi party ke neta. Hai ye sab bahut imandar h or scche tabhi ek hoke lad rhe h 😂 sale doglo tum se behtar to modi hi hai</t>
  </si>
  <si>
    <t>Tu abhi jinda hai rabis</t>
  </si>
  <si>
    <t>Dont worry Rubbish Kumar , you will get content for next 5 years too, through this gulami anchoring you will get more subscriptions😂</t>
  </si>
  <si>
    <t>12:11</t>
  </si>
  <si>
    <t>#song 593M view</t>
  </si>
  <si>
    <t>Gatatar ka paidaaish</t>
  </si>
  <si>
    <t>Jai ho Ravish Kumar....</t>
  </si>
  <si>
    <t>Chunav aayog ne vote par sent badhaye,, godi media Exit poll badhaye,, DM zeet ka satting me bjp ko sattipikat dega</t>
  </si>
  <si>
    <t>ठगबंधन 😂😂</t>
  </si>
  <si>
    <t>चोर पत्रकार दलाल</t>
  </si>
  <si>
    <t>BJP wale bahut dhurat hai kuchh bhi kar sakte hai</t>
  </si>
  <si>
    <t>Shame on you Dalal godi media 🐕🐷🐖🤡🤣😭🔥🖤👎👈</t>
  </si>
  <si>
    <t>Rahul gandhi jindabad</t>
  </si>
  <si>
    <t>Exit Poll ke bad dor gya InDI alliance...
Isliye inko le kor aya....</t>
  </si>
  <si>
    <t>My raju student hu 🇮🇳india ko283set aaga❤❤❤❤</t>
  </si>
  <si>
    <t>Agar baeimani kar k BJP apni jagah bana bhi legi to kya wo ek Bhartiya k dil may kabhi bhi apni jagah nahi bana payegi</t>
  </si>
  <si>
    <t>Haryana  k exit pol jhuthe hai,,,,,,
   Haryana me kongres  8 jitegi  or how sakta hai ki  Haryana me kongres 
, ,,9   YA   10 BHI JEET SAKTI HAI</t>
  </si>
  <si>
    <t>Tune kaunsa apna mudda chhod diya? Kabhi Desh ke vishay mey bhi soch liya kar.</t>
  </si>
  <si>
    <t>Sirf namaskaaar????
Salamwalikum nahi bologe????
Gajab ka secular hai be!!!!!!!!!
🤣🤣🤣🤣🤣</t>
  </si>
  <si>
    <t>विपक्ष का युवा नेता वा र वा कोनसा चस्मा पहेना हे तुने 🤔🤔🤔</t>
  </si>
  <si>
    <t>हमारे गांव में वोटर लिस्ट से नाम काट दिया गया था</t>
  </si>
  <si>
    <t>ravish mullah</t>
  </si>
  <si>
    <t>Odisha - BJD will win 18+</t>
  </si>
  <si>
    <t>Modi anti-national deshdrohi aatankwadi hai</t>
  </si>
  <si>
    <t>Aap ko salut ravis ji</t>
  </si>
  <si>
    <t>गोदी पोल ने मारा मोदी के लिए गोल।</t>
  </si>
  <si>
    <t>Iska mou band hoga 4 june ko he😅</t>
  </si>
  <si>
    <r>
      <rPr>
        <sz val="11"/>
        <color rgb="FF000000"/>
        <rFont val="Linux Libertine G"/>
      </rPr>
      <t>रिजल्ट का नाम भी</t>
    </r>
    <r>
      <rPr>
        <sz val="11"/>
        <color rgb="FF000000"/>
        <rFont val="Calibri"/>
      </rPr>
      <t xml:space="preserve">, </t>
    </r>
    <r>
      <rPr>
        <sz val="11"/>
        <color rgb="FF000000"/>
        <rFont val="Linux Libertine G"/>
      </rPr>
      <t>मोदी रिजल्ट होगा</t>
    </r>
  </si>
  <si>
    <t>Sir kya exit pole sahi dikha Raha h?</t>
  </si>
  <si>
    <t>Superb Sir,BIG- BIG THANKS, SALUTE</t>
  </si>
  <si>
    <t>Kishan parshan.jaban.pareshnan.or.to.or.pahelvan.pareshan.fir.bhi.bjp.wah.godi.media.ka.kam.hogya.ab.evm.ka.kamal.ho.jayga.4.tarikh.ko.kitni.dalali.karega.godi.media.</t>
  </si>
  <si>
    <t>ये सारा खेल चुनाव आयोग का हैं</t>
  </si>
  <si>
    <t>4th June ko video Bana lena</t>
  </si>
  <si>
    <t>Congress ko dubane mein jairam ramesh ka sabse baada haat hai. Es chutiye nai poore party dooba de.</t>
  </si>
  <si>
    <t>AAP ne kaya Kiya hai?</t>
  </si>
  <si>
    <t>Ravish Expanding On Basic Scientific Principles ❤ With Experts And Simple Writings for Massé.</t>
  </si>
  <si>
    <t>Congress 300+ vote se jitne ja rahi he🎉🎉🎉</t>
  </si>
  <si>
    <t>AYEGA TO MODI HI</t>
  </si>
  <si>
    <t>Modi ko harane ke liye bhediya ka jhund😂</t>
  </si>
  <si>
    <t>PM ka kahna ki opposition theekra EVM par phodege, is baat se shak paida hota hey</t>
  </si>
  <si>
    <r>
      <rPr>
        <sz val="11"/>
        <color rgb="FF000000"/>
        <rFont val="Calibri"/>
      </rPr>
      <t xml:space="preserve">4 june ko </t>
    </r>
    <r>
      <rPr>
        <sz val="11"/>
        <color rgb="FF000000"/>
        <rFont val="Linux Libertine G"/>
      </rPr>
      <t>माननीय रंडिश कुमार प्रधानमंत्री बनेंगे 😅😅😅😅😅</t>
    </r>
  </si>
  <si>
    <t>Tum log pagal ho</t>
  </si>
  <si>
    <t>INDI ka Pilla.. 😆 😆 😆</t>
  </si>
  <si>
    <t>NEXT  PM RAHULGANDHI  🙏🙏🙏🙏🇮🇳🇮🇳🇮🇳🇮🇳</t>
  </si>
  <si>
    <t>public ka damagh saaf ker raha hai chatokar dosra result exit poll kay jaisa. aaey to public baher na nikal padey.    dhokay baaz cheater fraudy.  jhola otha ker bhagnay ka time aagaya hai   jhola check kerna pata nahi ghotalay bharashrachar jholay may hai.     bhagao isay. iskay tolay ko.  public desh serkari sampathy bachao.</t>
  </si>
  <si>
    <r>
      <rPr>
        <sz val="11"/>
        <color rgb="FF000000"/>
        <rFont val="Linux Libertine G"/>
      </rPr>
      <t xml:space="preserve">कौन कौन मानता है की </t>
    </r>
    <r>
      <rPr>
        <sz val="11"/>
        <color rgb="FF000000"/>
        <rFont val="Calibri"/>
      </rPr>
      <t xml:space="preserve">INDIA </t>
    </r>
    <r>
      <rPr>
        <sz val="11"/>
        <color rgb="FF000000"/>
        <rFont val="Linux Libertine G"/>
      </rPr>
      <t>गठबंधन इसबार जीतेगा और संविधान को बचाएगा</t>
    </r>
  </si>
  <si>
    <t>बस 
तलवे चाटने के सिवा कुछ नहीं 😂😂😂</t>
  </si>
  <si>
    <t>Rona shuru</t>
  </si>
  <si>
    <t>India alliance jindabad 🙏</t>
  </si>
  <si>
    <t>हे काँगरेसचे पिसल्लेल कुत्र  आहे</t>
  </si>
  <si>
    <t>आप लोग रोना बंद करो 
बरनोल लगाओ</t>
  </si>
  <si>
    <t>Groud report kay hisaab say to bjp 150 kay andur hay kyoki her koe gathbandhan ko vote day raha hay to bjp nda kaha say 400 par horahi hay chunaw aayog karayga kya bjp ko 400 par</t>
  </si>
  <si>
    <t>Aap dogla hai rabish babu</t>
  </si>
  <si>
    <t>Congress 300+ vote se jitne ka rahi he🎉🎉🎉</t>
  </si>
  <si>
    <t>Baot bade wale ho ravish Nirash kar diye</t>
  </si>
  <si>
    <t>Nale mei se gas nikali survey karne walo ne</t>
  </si>
  <si>
    <t>Avish Kumar always great</t>
  </si>
  <si>
    <t>ये मोदी का पोल ही नहीं मोदी जी का झोलम झोल करने का पोल है।</t>
  </si>
  <si>
    <r>
      <rPr>
        <sz val="11"/>
        <color rgb="FF000000"/>
        <rFont val="Linux Libertine G"/>
      </rPr>
      <t xml:space="preserve">जिस तरह विपक्ष ने </t>
    </r>
    <r>
      <rPr>
        <sz val="11"/>
        <color rgb="FF000000"/>
        <rFont val="Calibri"/>
      </rPr>
      <t xml:space="preserve">295 </t>
    </r>
    <r>
      <rPr>
        <sz val="11"/>
        <color rgb="FF000000"/>
        <rFont val="Linux Libertine G"/>
      </rPr>
      <t xml:space="preserve">सीटों पर जीत की घोषणा की है। ठीक ऐसे ही बीजेपी ने भी </t>
    </r>
    <r>
      <rPr>
        <sz val="11"/>
        <color rgb="FF000000"/>
        <rFont val="Calibri"/>
      </rPr>
      <t xml:space="preserve">400 </t>
    </r>
    <r>
      <rPr>
        <sz val="11"/>
        <color rgb="FF000000"/>
        <rFont val="Linux Libertine G"/>
      </rPr>
      <t>पार कहा है।😀😂</t>
    </r>
  </si>
  <si>
    <t>Hum..... Germany ki Hitlar taraf ja rahe hai.</t>
  </si>
  <si>
    <t>Sir ajkal aiisa lagta hamlog kaha raha</t>
  </si>
  <si>
    <t>We are proud of Rahuljee</t>
  </si>
  <si>
    <t>BJP ki chaal</t>
  </si>
  <si>
    <t>Congress jinda bad</t>
  </si>
  <si>
    <t>मुझे हारने से कोई दिक्कत नहीं है यदि कांग्रेस कहींसे जीत रहा हो जीरो शहर हमें बजट पेपर से चुनाव कराया हम हार स्वीकार कर लेंगे इस तरह से हम कभीनहीं मानेंगे यह झूठ है यह झूठ है यह झूठ है यह झूठ है यह झूठ है इसका कोई कानून व्यवस्था नहीं बनेगा</t>
  </si>
  <si>
    <t>Burnol 📈📈</t>
  </si>
  <si>
    <t>India A 320 +</t>
  </si>
  <si>
    <t>देश की जनता आश्चर्यचकित है कि हम लोगों ने  इंडिया महागठबंधन को वोट दिया हैं।</t>
  </si>
  <si>
    <t>Godi ka Exit poll Modi Shah Exit poll hai</t>
  </si>
  <si>
    <t>Aayegi to BJP Hi 😂😂😂😂😂😂😂😂😂</t>
  </si>
  <si>
    <t>Kon si poll hmne to vote nhi kiya us me ...sab jhut hai jaali hai.... Inshallah Congress jeete gi❤</t>
  </si>
  <si>
    <t>Ravish Bhai app bais ho aisa lok sochte hai but I don't keep your work ahead but let's Rahul  leave politics as people think he educated enough tht he should leave</t>
  </si>
  <si>
    <t>EVM hack hone wala hai😅😅😅</t>
  </si>
  <si>
    <t>Congresssman  exit poll...</t>
  </si>
  <si>
    <r>
      <rPr>
        <sz val="11"/>
        <color rgb="FF000000"/>
        <rFont val="Calibri"/>
      </rPr>
      <t xml:space="preserve">Dil ko </t>
    </r>
    <r>
      <rPr>
        <sz val="11"/>
        <color rgb="FF000000"/>
        <rFont val="Linux Libertine G"/>
      </rPr>
      <t>सुकून देने वाला बात करते है आप सर जी थैंक्स</t>
    </r>
  </si>
  <si>
    <t>Sir sab makar bas aap hi dudh ke dhule...ye mat kariye log jag rahe hai, agar modi govt ko 350aya toh Kiya rone Wale hai aap, kiya I.n.d.i.a. party ko puch sakte hai aap ki unke rajyo mey sab changa bas bjp hai ganda</t>
  </si>
  <si>
    <t>I love you sir God bless</t>
  </si>
  <si>
    <t>Modi ka chehra nhi Pasad h mujhe</t>
  </si>
  <si>
    <t>Madari modi. Sapo aur bichu ka daes</t>
  </si>
  <si>
    <t>Alibaba chalis+1 chor 
Alibaba chalis 1 chor alibaba chalis 1chor</t>
  </si>
  <si>
    <t>JAY INDIA🇮🇳🇮🇳🇮🇳🇮🇳🇮🇳</t>
  </si>
  <si>
    <t>Kha se aate h ye log</t>
  </si>
  <si>
    <t>Abe madarchod tujhe to ab sharam bhi nahi ati tu to paka bhihari ho gaya</t>
  </si>
  <si>
    <t>Ab kuch nhi ho sakta nda jit chuka</t>
  </si>
  <si>
    <t>RAHUL TO PAPPU HE</t>
  </si>
  <si>
    <r>
      <rPr>
        <sz val="11"/>
        <color rgb="FF000000"/>
        <rFont val="Linux Libertine G"/>
      </rPr>
      <t xml:space="preserve">बिलकुल यहीं आयेंगी </t>
    </r>
    <r>
      <rPr>
        <sz val="11"/>
        <color rgb="FF000000"/>
        <rFont val="Calibri"/>
      </rPr>
      <t>295</t>
    </r>
    <r>
      <rPr>
        <sz val="11"/>
        <color rgb="FF000000"/>
        <rFont val="Linux Libertine G"/>
      </rPr>
      <t xml:space="preserve">नंबर </t>
    </r>
    <r>
      <rPr>
        <sz val="11"/>
        <color rgb="FF000000"/>
        <rFont val="Calibri"/>
      </rPr>
      <t xml:space="preserve">9 </t>
    </r>
    <r>
      <rPr>
        <sz val="11"/>
        <color rgb="FF000000"/>
        <rFont val="Linux Libertine G"/>
      </rPr>
      <t>का कारक है और ये जीत दिलाएगा</t>
    </r>
  </si>
  <si>
    <t>Tum sala pagal hai kya ..........</t>
  </si>
  <si>
    <t>Bhai 4 tarikh ko maja aane wala h</t>
  </si>
  <si>
    <t>Duniya aapko kuch v bole real media anchor ka aap hmesa example hai or rhenge</t>
  </si>
  <si>
    <t>4 tarik ko BJP 400 to nahi paar karegi lekin beimani se sarkaar banegi 4 ko 144 lagu karegi ya fir koi aur kanun</t>
  </si>
  <si>
    <t>ਇਹ ਸਾਰੇ ਐਕਜਿਟ ਪੋਲ ਵਿਕਾਊ ਹਨ ।ਕਿਓਂਕਿ ਬੀਜੇਪੀ ਈਵੀਐਮ ਰਾਹੀਂ ਗ੍ੜਬੜ ਕਰਵਾਉਣਾ ਚਾਹੁੰਦੀ ਹੈ।</t>
  </si>
  <si>
    <t>Indian politics is hijacked by nda 
Sab kuch fix h bs ab janta bhi kya bolegi koi kuch nhi kr sakta h</t>
  </si>
  <si>
    <r>
      <rPr>
        <sz val="11"/>
        <color rgb="FF000000"/>
        <rFont val="Calibri"/>
      </rPr>
      <t xml:space="preserve">R </t>
    </r>
    <r>
      <rPr>
        <sz val="11"/>
        <color rgb="FF000000"/>
        <rFont val="Linux Libertine G"/>
      </rPr>
      <t>रोना शुरू</t>
    </r>
  </si>
  <si>
    <r>
      <rPr>
        <sz val="11"/>
        <color rgb="FF000000"/>
        <rFont val="Linux Libertine G"/>
      </rPr>
      <t xml:space="preserve">हमारे गाँव मे </t>
    </r>
    <r>
      <rPr>
        <sz val="11"/>
        <color rgb="FF000000"/>
        <rFont val="Calibri"/>
      </rPr>
      <t xml:space="preserve">10 </t>
    </r>
    <r>
      <rPr>
        <sz val="11"/>
        <color rgb="FF000000"/>
        <rFont val="Linux Libertine G"/>
      </rPr>
      <t xml:space="preserve">पत्रकार है </t>
    </r>
    <r>
      <rPr>
        <sz val="11"/>
        <color rgb="FF000000"/>
        <rFont val="Calibri"/>
      </rPr>
      <t xml:space="preserve">, </t>
    </r>
    <r>
      <rPr>
        <sz val="11"/>
        <color rgb="FF000000"/>
        <rFont val="Linux Libertine G"/>
      </rPr>
      <t xml:space="preserve">कही घटना हो या कोई न्यूज़ हो तो एक पत्रकार कवरेज करने जाता फिर दसो पत्रकारों को न्यूज़ दे देता है </t>
    </r>
    <r>
      <rPr>
        <sz val="11"/>
        <color rgb="FF000000"/>
        <rFont val="Calibri"/>
      </rPr>
      <t xml:space="preserve">! </t>
    </r>
    <r>
      <rPr>
        <sz val="11"/>
        <color rgb="FF000000"/>
        <rFont val="Linux Libertine G"/>
      </rPr>
      <t xml:space="preserve">फिर दसो पत्रकार अपने अपने चैनल पर न्यूज़ चलाते है </t>
    </r>
    <r>
      <rPr>
        <sz val="11"/>
        <color rgb="FF000000"/>
        <rFont val="Calibri"/>
      </rPr>
      <t xml:space="preserve">! </t>
    </r>
    <r>
      <rPr>
        <sz val="11"/>
        <color rgb="FF000000"/>
        <rFont val="Linux Libertine G"/>
      </rPr>
      <t xml:space="preserve">वैसा ही ये सब चैनल वाले भी एग्ज़िट पोल है </t>
    </r>
    <r>
      <rPr>
        <sz val="11"/>
        <color rgb="FF000000"/>
        <rFont val="Calibri"/>
      </rPr>
      <t>!</t>
    </r>
  </si>
  <si>
    <t>4 may pata chal jayega kisiki sarkar banti hay ..</t>
  </si>
  <si>
    <t>Rabis  ek din tu v bolega jai sriram</t>
  </si>
  <si>
    <t>Congress party jindabad ❤❤</t>
  </si>
  <si>
    <t>Judega bharat jitega 🇮🇳 india</t>
  </si>
  <si>
    <t>Great Very Very Good News 🎉🎉🎉</t>
  </si>
  <si>
    <t>Indian Alliance</t>
  </si>
  <si>
    <t>ab humney sar par kafan bandhliya hai, Tum khanjar azmao hum Jigar azmayenge.</t>
  </si>
  <si>
    <t>Thank you sir ji 🇮🇳india</t>
  </si>
  <si>
    <t>Esi liye World freedom me 159 No par hai or  esse kiya omid rkhe jo parti ke dbab me akr nirnaiy leta hai  kuchh  apni  pad ka garima rkho , Sarkar to badlti rahti hai</t>
  </si>
  <si>
    <t>Bhai tu pakka pehle journalist hi tha na tujhe saram aani chahiye sbko pta 5ha bjp ko sarkar aane wali he faltu ka evm ka randirona roo rha h rabish hi h tu bhai adiktar logo ne bjp ko hi vote dia h</t>
  </si>
  <si>
    <t>गोदी मीडिया जीसक खाऐगा उसका गाऐगा</t>
  </si>
  <si>
    <t>jai congress🎉❤🎉vijay conhress🎉❤🎉</t>
  </si>
  <si>
    <r>
      <rPr>
        <sz val="11"/>
        <color rgb="FF000000"/>
        <rFont val="Calibri"/>
      </rPr>
      <t xml:space="preserve">Kab tak kabootar bana rehega tu ?
Billi na to Anna hai aur akar rahege.
04 june ko EVM ka randi Rona Karne ka agenda  ka planning bana ley tu .
</t>
    </r>
    <r>
      <rPr>
        <sz val="11"/>
        <color rgb="FF000000"/>
        <rFont val="Linux Libertine G"/>
      </rPr>
      <t xml:space="preserve">अभी तो हमें और जलील होना है।
</t>
    </r>
    <r>
      <rPr>
        <sz val="11"/>
        <color rgb="FF000000"/>
        <rFont val="Calibri"/>
      </rPr>
      <t>2014</t>
    </r>
    <r>
      <rPr>
        <sz val="11"/>
        <color rgb="FF000000"/>
        <rFont val="Linux Libertine G"/>
      </rPr>
      <t xml:space="preserve">में हुये </t>
    </r>
    <r>
      <rPr>
        <sz val="11"/>
        <color rgb="FF000000"/>
        <rFont val="Calibri"/>
      </rPr>
      <t xml:space="preserve">, 2019 </t>
    </r>
    <r>
      <rPr>
        <sz val="11"/>
        <color rgb="FF000000"/>
        <rFont val="Linux Libertine G"/>
      </rPr>
      <t xml:space="preserve">मैं हुये </t>
    </r>
    <r>
      <rPr>
        <sz val="11"/>
        <color rgb="FF000000"/>
        <rFont val="Calibri"/>
      </rPr>
      <t xml:space="preserve">,2024 </t>
    </r>
    <r>
      <rPr>
        <sz val="11"/>
        <color rgb="FF000000"/>
        <rFont val="Linux Libertine G"/>
      </rPr>
      <t xml:space="preserve">मैं होने जा रहें हैं  और </t>
    </r>
    <r>
      <rPr>
        <sz val="11"/>
        <color rgb="FF000000"/>
        <rFont val="Calibri"/>
      </rPr>
      <t xml:space="preserve">2029 </t>
    </r>
    <r>
      <rPr>
        <sz val="11"/>
        <color rgb="FF000000"/>
        <rFont val="Linux Libertine G"/>
      </rPr>
      <t>मैं भी होंगे। 
अबे ये शर्म कि आतीं क्यों नहीं बे</t>
    </r>
    <r>
      <rPr>
        <sz val="11"/>
        <color rgb="FF000000"/>
        <rFont val="Calibri"/>
      </rPr>
      <t xml:space="preserve">?
</t>
    </r>
    <r>
      <rPr>
        <sz val="11"/>
        <color rgb="FF000000"/>
        <rFont val="Linux Libertine G"/>
      </rPr>
      <t>कौन चक्की का आटा खाते हो</t>
    </r>
    <r>
      <rPr>
        <sz val="11"/>
        <color rgb="FF000000"/>
        <rFont val="Calibri"/>
      </rPr>
      <t>?</t>
    </r>
  </si>
  <si>
    <r>
      <rPr>
        <sz val="11"/>
        <color rgb="FF000000"/>
        <rFont val="Calibri"/>
      </rPr>
      <t xml:space="preserve">Burnol 🔥 </t>
    </r>
    <r>
      <rPr>
        <sz val="11"/>
        <color rgb="FF000000"/>
        <rFont val="Linux Libertine G"/>
      </rPr>
      <t>तैयार रख ले चीनी पाकिस्तानी दलाल 😄</t>
    </r>
  </si>
  <si>
    <t>Sir... Aap apna bata dijiye</t>
  </si>
  <si>
    <r>
      <rPr>
        <sz val="11"/>
        <color rgb="FF000000"/>
        <rFont val="Linux Libertine G"/>
      </rPr>
      <t xml:space="preserve">मैं आज भी मेहता हु कू इटिया गठबंधन को </t>
    </r>
    <r>
      <rPr>
        <sz val="11"/>
        <color rgb="FF000000"/>
        <rFont val="Calibri"/>
      </rPr>
      <t xml:space="preserve">276/ </t>
    </r>
    <r>
      <rPr>
        <sz val="11"/>
        <color rgb="FF000000"/>
        <rFont val="Linux Libertine G"/>
      </rPr>
      <t xml:space="preserve">सीटें मिलेंगी 
</t>
    </r>
    <r>
      <rPr>
        <sz val="11"/>
        <color rgb="FF000000"/>
        <rFont val="Calibri"/>
      </rPr>
      <t>ilyas Chamak ♥️🌹🌹🌹🌹</t>
    </r>
  </si>
  <si>
    <r>
      <rPr>
        <sz val="11"/>
        <color rgb="FF000000"/>
        <rFont val="Linux Libertine G"/>
      </rPr>
      <t>दो ही दिन की तो बात है</t>
    </r>
    <r>
      <rPr>
        <sz val="11"/>
        <color rgb="FF000000"/>
        <rFont val="Calibri"/>
      </rPr>
      <t xml:space="preserve">, </t>
    </r>
    <r>
      <rPr>
        <sz val="11"/>
        <color rgb="FF000000"/>
        <rFont val="Linux Libertine G"/>
      </rPr>
      <t>दूध का दूध और पानी का पानी हो जाएगा।</t>
    </r>
  </si>
  <si>
    <t>yaha batao like India diss like NDA</t>
  </si>
  <si>
    <r>
      <rPr>
        <sz val="11"/>
        <color rgb="FF000000"/>
        <rFont val="Linux Libertine G"/>
      </rPr>
      <t>कोई तोड़ नहीं इस आंधी का 
ये दौर है राहुल गांधी का</t>
    </r>
    <r>
      <rPr>
        <sz val="11"/>
        <color rgb="FF000000"/>
        <rFont val="Calibri"/>
      </rPr>
      <t>....❤️</t>
    </r>
  </si>
  <si>
    <t>Mera exid poll 5 state ke liye mp me 6+ up me 27+ bihar me 20+ Rajasthan me 5+ hariyana 5+ aayegi</t>
  </si>
  <si>
    <r>
      <rPr>
        <sz val="11"/>
        <color rgb="FF000000"/>
        <rFont val="Linux Libertine G"/>
      </rPr>
      <t>सभी विपक्ष नेताओं को गोदी मिडिया का बहिष्कार करना चाहिए</t>
    </r>
    <r>
      <rPr>
        <sz val="11"/>
        <color rgb="FF000000"/>
        <rFont val="Calibri"/>
      </rPr>
      <t>.</t>
    </r>
  </si>
  <si>
    <r>
      <rPr>
        <sz val="11"/>
        <color rgb="FF000000"/>
        <rFont val="Calibri"/>
      </rPr>
      <t xml:space="preserve">Kuch bhi ho </t>
    </r>
    <r>
      <rPr>
        <sz val="11"/>
        <color rgb="FF000000"/>
        <rFont val="Linux Libertine G"/>
      </rPr>
      <t>आयेगा तो मोदी ही 😊😊 तुम रोते रहो रविश जी 😅</t>
    </r>
  </si>
  <si>
    <t>pura fesh ko alert kar dijiye ki bjp koi himmat he na jar sake nich kaam karne ko ghotala karne ki himmat bhi na kare</t>
  </si>
  <si>
    <t>Ravish Kumar exit poll dekh k gaand phat ri hogi tumhari , elections k baad tayar reh ,Teri Pungi bajaney ka time aagaya hey, kamina faltu news dikhakey logon ka dimaag kharap kar raha hey ,tayar reh .</t>
  </si>
  <si>
    <t>Kuch bhi pagal admi 😅</t>
  </si>
  <si>
    <t>किस की सरकार बनेगी 🎉</t>
  </si>
  <si>
    <t>Jai   congress    jai   rahul gandhi   jindabad ❤❤❤❤❤❤❤❤❤❤❤❤❤❤❤❤❤❤❤❤❤</t>
  </si>
  <si>
    <t>मोदी का झुठ मोदी को हराने जा रहा है</t>
  </si>
  <si>
    <t>Khte h kuch bhi krlo Modi to aayga hi..pta..nhi..itna.. confidence..knha..se..aata.h....
..agr..ye.. confidence.. mujhme..aa..jay..to..Mai..to...
...UPSC..Nikal.lu..
Mai sayad..itna.. confidence..pa..lo.to..bhi.UPSC
.Na..nikal.
Pau...pr..in..logo..ka...
..onfidance..nhi..inke..Aadmi..hi..sb.. upper..sit..pad..m..h..to..koun....
..kya..hi..kr..skta..h..sirf..ek..vot..k.siva..</t>
  </si>
  <si>
    <t>Godi media murdabad</t>
  </si>
  <si>
    <t>अरे कुत्र्यानो तुमचा पोल कुठ गेला</t>
  </si>
  <si>
    <t>कहा से ये बकबाश लेकर आता है</t>
  </si>
  <si>
    <t>4 june ke baad evm hack ho gaya bolenge dogle</t>
  </si>
  <si>
    <t>Kisi ko vote do par kangres ko mat dena har gao me yahi bat hoti h kangres mukt bharat ho ham bhi yahi chahte h hoga bhi ab</t>
  </si>
  <si>
    <t>19 Lakha gayab evm ka Kamal hogaa, Be careful.</t>
  </si>
  <si>
    <t>all united against modi is a sign in itself , Modi is undefeatable. 
get. in the line , one nation, one law .</t>
  </si>
  <si>
    <t>Bhadwe dalal, malik se payment nahi aaya kya ?? Pidi ka biscuits nahi mile kya . Abe ab to band kar apne bakwas.  Tu 4 june ko kapde faadega. Sucide mat kar lena dalal.</t>
  </si>
  <si>
    <t>Rahul ji pm banenge</t>
  </si>
  <si>
    <t>Are bhaiya  is ke dimak  ka ilaj karao ye sala one apko sabse hoshiyar samzta hai</t>
  </si>
  <si>
    <t>Mera exit poll Modi ji ko 543 seat de rahaahai...kyunki ECI unke victory ke liye EVM use kiyaa hai...nehinto ye election ballot box, ballot paper se hotaa...USA, UK mein rejected machine Bharat mein kaise flawless hogayaa ??</t>
  </si>
  <si>
    <t>Why exit poll if after two days exact poll come!.....</t>
  </si>
  <si>
    <t>Modi agar kah de ki abki bar 600 par  to uske pale hoe pille apni exit poll me 600 par bhi dikha denge ye jante hoe ki seat to sirf 543 hi hai</t>
  </si>
  <si>
    <t>pura desh lag jayiye drsh bachane je liye.. is baar bjp ke ghotale ka bhanda gid jarna be hei</t>
  </si>
  <si>
    <t>Right.</t>
  </si>
  <si>
    <t>Bjp 172 to 182 seat jetegi ye pakka hai</t>
  </si>
  <si>
    <r>
      <rPr>
        <sz val="11"/>
        <color rgb="FF000000"/>
        <rFont val="Linux Libertine G"/>
      </rPr>
      <t xml:space="preserve">सर जी एग्जिट पोल सही बता रहा है क्योंकि एक करोड़ </t>
    </r>
    <r>
      <rPr>
        <sz val="11"/>
        <color rgb="FF000000"/>
        <rFont val="Calibri"/>
      </rPr>
      <t xml:space="preserve">7 </t>
    </r>
    <r>
      <rPr>
        <sz val="11"/>
        <color rgb="FF000000"/>
        <rFont val="Linux Libertine G"/>
      </rPr>
      <t xml:space="preserve">लाख </t>
    </r>
    <r>
      <rPr>
        <sz val="11"/>
        <color rgb="FF000000"/>
        <rFont val="Calibri"/>
      </rPr>
      <t xml:space="preserve">20 </t>
    </r>
    <r>
      <rPr>
        <sz val="11"/>
        <color rgb="FF000000"/>
        <rFont val="Linux Libertine G"/>
      </rPr>
      <t>दिन में बड़े उसके बारे में बताओ</t>
    </r>
  </si>
  <si>
    <r>
      <rPr>
        <sz val="11"/>
        <color rgb="FF000000"/>
        <rFont val="Calibri"/>
      </rPr>
      <t xml:space="preserve">Tere jaise Do Kaudi ke patrakar ko bhi janta nakarti hai aur tere </t>
    </r>
    <r>
      <rPr>
        <sz val="11"/>
        <color rgb="FF000000"/>
        <rFont val="Linux Libertine G"/>
      </rPr>
      <t xml:space="preserve">रोती </t>
    </r>
    <r>
      <rPr>
        <sz val="11"/>
        <color rgb="FF000000"/>
        <rFont val="Calibri"/>
      </rPr>
      <t>media ko bhi janta khaarij karti hai.</t>
    </r>
  </si>
  <si>
    <t>Hats Off For You Ravish Kumar Ji</t>
  </si>
  <si>
    <t>Modi is boss ❤❤</t>
  </si>
  <si>
    <t>यह न्यूज़ चैनल वालों को कौन बताएं कि यहां पड़ोसियों की बात तो समझ में नहीं आती है कि उनके मन में क्या चल रहा है और यह भारत की जनता के मन की बात जान लेंगे</t>
  </si>
  <si>
    <t>Ktro farji h yo</t>
  </si>
  <si>
    <t>islam shaikh</t>
  </si>
  <si>
    <t>Kahein Aisa to nhi ki 7 Charno me Chunav ke aad me EVM ka Khel Chunav Ayog ke sath mil kar kr diya gaya hai? Aur ab Exit Poll ke Ankde isliye Jari kiya gaya taki Result wale din Bharat ke log Shock na ho jaye aur Satta ke Baimani ke Khilaf Andolan na kar de. Mujhe to Baimani Boo arahi hai kyunki ye Exit Poll ka drama aise hi nhi ye Sochi Samjhi Sazish ka Hissa hai. Ab Loktantra gaya Bhaad me.</t>
  </si>
  <si>
    <t>सब पिडीत लोग यही है😂😂</t>
  </si>
  <si>
    <t>do chor bkp leader darr se ec ko ulta sikha rahein hei.. congress india ne law ke andar counting ki baat ki. is baat ko tod marod kar hoyal aur Sita raman public ko chutiya banane ke liye kah rahi hei</t>
  </si>
  <si>
    <t>Correct</t>
  </si>
  <si>
    <t>Ravish kumar tang aa gaya h.</t>
  </si>
  <si>
    <t>After the 4th of June Ravish is called Chuthiya Ravish kumar. 😂</t>
  </si>
  <si>
    <r>
      <rPr>
        <sz val="11"/>
        <color rgb="FF000000"/>
        <rFont val="Linux Libertine G"/>
      </rPr>
      <t xml:space="preserve">बकैत पांडे </t>
    </r>
    <r>
      <rPr>
        <sz val="11"/>
        <color rgb="FF000000"/>
        <rFont val="Calibri"/>
      </rPr>
      <t xml:space="preserve">4 </t>
    </r>
    <r>
      <rPr>
        <sz val="11"/>
        <color rgb="FF000000"/>
        <rFont val="Linux Libertine G"/>
      </rPr>
      <t>जुन को  पुरा देश तुम्हें देखेगा 😂😂</t>
    </r>
  </si>
  <si>
    <t>नहीं चाहिए भाजपा की सरकार</t>
  </si>
  <si>
    <t>Tujhe kya taklib hai</t>
  </si>
  <si>
    <t>Chunab aayog esliye etane lambe chunab khicha, aajadi ke bad kabhi etna lambo chunab nahi huaa. Chunab hote 18 ghane ke under me chunab aayog kitna voting huaa % batata tha, pahli bar yesa huaa 10-12 dino bad chunab aayog % batata.  Chunab aayog apne pad ki garima ko chuna lagao aayog bana diya. Es chunab me kabhi dekhne ko chunab aayog nahi dikhta bajar nahi aaya.
Abap sanap khub bhashan chala. Koi lagam tite nahi kiya.</t>
  </si>
  <si>
    <t>593 million sir</t>
  </si>
  <si>
    <r>
      <rPr>
        <sz val="11"/>
        <color rgb="FF000000"/>
        <rFont val="Linux Libertine G"/>
      </rPr>
      <t>पहली बार वोट दिया</t>
    </r>
    <r>
      <rPr>
        <sz val="11"/>
        <color rgb="FF000000"/>
        <rFont val="Calibri"/>
      </rPr>
      <t xml:space="preserve">... </t>
    </r>
    <r>
      <rPr>
        <sz val="11"/>
        <color rgb="FF000000"/>
        <rFont val="Linux Libertine G"/>
      </rPr>
      <t xml:space="preserve">खुशी है कि मेरा वोट गलत आदमी को नहीं गया 😄 मेरा वोट </t>
    </r>
    <r>
      <rPr>
        <sz val="11"/>
        <color rgb="FF000000"/>
        <rFont val="Calibri"/>
      </rPr>
      <t xml:space="preserve">india </t>
    </r>
    <r>
      <rPr>
        <sz val="11"/>
        <color rgb="FF000000"/>
        <rFont val="Linux Libertine G"/>
      </rPr>
      <t>के साथ 🇮🇳❤️</t>
    </r>
  </si>
  <si>
    <r>
      <rPr>
        <sz val="11"/>
        <color rgb="FF000000"/>
        <rFont val="Linux Libertine G"/>
      </rPr>
      <t>रवीश जी</t>
    </r>
    <r>
      <rPr>
        <sz val="11"/>
        <color rgb="FF000000"/>
        <rFont val="Calibri"/>
      </rPr>
      <t>!</t>
    </r>
    <r>
      <rPr>
        <sz val="11"/>
        <color rgb="FF000000"/>
        <rFont val="Linux Libertine G"/>
      </rPr>
      <t>बीजेपी ही जीत रही है</t>
    </r>
    <r>
      <rPr>
        <sz val="11"/>
        <color rgb="FF000000"/>
        <rFont val="Calibri"/>
      </rPr>
      <t xml:space="preserve">, </t>
    </r>
    <r>
      <rPr>
        <sz val="11"/>
        <color rgb="FF000000"/>
        <rFont val="Linux Libertine G"/>
      </rPr>
      <t>क्यों कि अब देश की पूरी जनता अंधभक्त हो गई है</t>
    </r>
    <r>
      <rPr>
        <sz val="11"/>
        <color rgb="FF000000"/>
        <rFont val="Calibri"/>
      </rPr>
      <t xml:space="preserve">, </t>
    </r>
    <r>
      <rPr>
        <sz val="11"/>
        <color rgb="FF000000"/>
        <rFont val="Linux Libertine G"/>
      </rPr>
      <t>इसलिए अब धर्म के नाम पर ही जनता खुश हैं</t>
    </r>
    <r>
      <rPr>
        <sz val="11"/>
        <color rgb="FF000000"/>
        <rFont val="Calibri"/>
      </rPr>
      <t>,</t>
    </r>
    <r>
      <rPr>
        <sz val="11"/>
        <color rgb="FF000000"/>
        <rFont val="Linux Libertine G"/>
      </rPr>
      <t>।काम पर जनता ने वोट नहीं किया है। जनता हिन्दू पर वोट कर रही है।</t>
    </r>
  </si>
  <si>
    <t>आप की रिपोर्ट का इंतजार रहता है❤❤❤❤</t>
  </si>
  <si>
    <t>Taki evm me khela ja ske</t>
  </si>
  <si>
    <t>मोदी वापस आये तो इंडिया गठबंधन क्या करेंगे ये बतावो</t>
  </si>
  <si>
    <r>
      <rPr>
        <sz val="11"/>
        <color rgb="FF000000"/>
        <rFont val="Calibri"/>
      </rPr>
      <t xml:space="preserve">25 </t>
    </r>
    <r>
      <rPr>
        <sz val="11"/>
        <color rgb="FF000000"/>
        <rFont val="Linux Libertine G"/>
      </rPr>
      <t xml:space="preserve">में से </t>
    </r>
    <r>
      <rPr>
        <sz val="11"/>
        <color rgb="FF000000"/>
        <rFont val="Calibri"/>
      </rPr>
      <t xml:space="preserve">33 
</t>
    </r>
    <r>
      <rPr>
        <sz val="11"/>
        <color rgb="FF000000"/>
        <rFont val="Linux Libertine G"/>
      </rPr>
      <t>गणित कमजोर था का बबुआ😂😂😂</t>
    </r>
  </si>
  <si>
    <r>
      <rPr>
        <sz val="11"/>
        <color rgb="FF000000"/>
        <rFont val="Linux Libertine G"/>
      </rPr>
      <t xml:space="preserve">चोर बेईमान से जीतेगा </t>
    </r>
    <r>
      <rPr>
        <sz val="11"/>
        <color rgb="FF000000"/>
        <rFont val="Calibri"/>
      </rPr>
      <t>BJP</t>
    </r>
  </si>
  <si>
    <t>Aap ho original patrkar salyut karta hu mai aapko❤❤</t>
  </si>
  <si>
    <t>rabit k lakta hai salad Bharat me bass 10m people hai but wo bas 1% hai</t>
  </si>
  <si>
    <t>Kitna bhi chilla lo,aana to modi hi hai</t>
  </si>
  <si>
    <t>Tumlog chillate raho BJP 400 paar ho gaya 😂</t>
  </si>
  <si>
    <t>देश की जनता ने नफरत वादी सरकार को उखाड़ के फेंक दी है।</t>
  </si>
  <si>
    <t>Kal tak dil bahla lo, Parso sare evm ka randi rona suru😅</t>
  </si>
  <si>
    <t>congress  got . more than vote of BJ p  but  do  khapla by Modi</t>
  </si>
  <si>
    <t>Tughe kyaa lagata chutiya ab to bat ja kahi ja kar rahul mediya</t>
  </si>
  <si>
    <t>Ghabraie mat Rahul ji main Shapath dilva ke liye Delhi a raha hun Modi ka Mantra 15 se is bar Nahin chalega Modi ji Gufa Mein chale gaye hain</t>
  </si>
  <si>
    <t>Aayega modi hi dekh lena....bad mein bologe evm hack 🤣🤣🤣🤣</t>
  </si>
  <si>
    <t>59 nahi 593 million views mile hain 295 ko</t>
  </si>
  <si>
    <t>Tum ro lo jitna Rona h ayega to modi hi</t>
  </si>
  <si>
    <t>देश बचाओ</t>
  </si>
  <si>
    <t>KYA YE POSSIBLE NAHI THA KI EXIT POLL HAR EK CHARAN K BAAD DISCUSS KIYA JATA YA BATAYA JATA ????</t>
  </si>
  <si>
    <t>Result aane ke bad kahange evm hai hack hua hai dogla ravish</t>
  </si>
  <si>
    <t>Kapil sibal hi ne chart diya hai to phir sanka kyo?</t>
  </si>
  <si>
    <t>Yeh gandhi media hai</t>
  </si>
  <si>
    <t>Abe fuddu modi ji aayenge</t>
  </si>
  <si>
    <t>इस बार किसकी सरकार बनने जा रही हैं कांग्रेस या बीजेपी</t>
  </si>
  <si>
    <t>Gooo💩 Media Ka EXiT PoLL😂😂😂</t>
  </si>
  <si>
    <t>Kejriwal farji he  ..ravishkumar also</t>
  </si>
  <si>
    <r>
      <rPr>
        <sz val="11"/>
        <color rgb="FF000000"/>
        <rFont val="Calibri"/>
      </rPr>
      <t xml:space="preserve">Kajrudhin </t>
    </r>
    <r>
      <rPr>
        <sz val="11"/>
        <color rgb="FF000000"/>
        <rFont val="Linux Libertine G"/>
      </rPr>
      <t>तो बहुत आगे निकल गया</t>
    </r>
  </si>
  <si>
    <r>
      <rPr>
        <sz val="11"/>
        <color rgb="FF000000"/>
        <rFont val="Linux Libertine G"/>
      </rPr>
      <t>गोदी मिडिया के बिकचुके बेशरम पत्रकार चुनाव आयोग पर दबाव बनाना चाहते हैं</t>
    </r>
    <r>
      <rPr>
        <sz val="11"/>
        <color rgb="FF000000"/>
        <rFont val="Calibri"/>
      </rPr>
      <t xml:space="preserve">. </t>
    </r>
    <r>
      <rPr>
        <sz val="11"/>
        <color rgb="FF000000"/>
        <rFont val="Linux Libertine G"/>
      </rPr>
      <t>क्यू कि वोट में गडबडी कि जा सके</t>
    </r>
    <r>
      <rPr>
        <sz val="11"/>
        <color rgb="FF000000"/>
        <rFont val="Calibri"/>
      </rPr>
      <t>.</t>
    </r>
    <r>
      <rPr>
        <sz val="11"/>
        <color rgb="FF000000"/>
        <rFont val="Linux Libertine G"/>
      </rPr>
      <t>और ये जताना चाहते हैं कि हमारा एक्झिट पोल सही था</t>
    </r>
    <r>
      <rPr>
        <sz val="11"/>
        <color rgb="FF000000"/>
        <rFont val="Calibri"/>
      </rPr>
      <t>.</t>
    </r>
    <r>
      <rPr>
        <sz val="11"/>
        <color rgb="FF000000"/>
        <rFont val="Linux Libertine G"/>
      </rPr>
      <t>ये फेकू मोदी और तडीपार की बेहद्द ही घिनौनी चाल हैं</t>
    </r>
    <r>
      <rPr>
        <sz val="11"/>
        <color rgb="FF000000"/>
        <rFont val="Calibri"/>
      </rPr>
      <t>.</t>
    </r>
  </si>
  <si>
    <t>Bharat ka pm vilom Shabd Khel rahe hain Bharat ke sath Jis chij ko Bole</t>
  </si>
  <si>
    <t>Yah Modi Pol hai</t>
  </si>
  <si>
    <r>
      <rPr>
        <sz val="11"/>
        <color rgb="FF000000"/>
        <rFont val="Calibri"/>
      </rPr>
      <t xml:space="preserve">36 </t>
    </r>
    <r>
      <rPr>
        <sz val="11"/>
        <color rgb="FF000000"/>
        <rFont val="Linux Libertine G"/>
      </rPr>
      <t xml:space="preserve">घंटे पहले बीजेपी गोदी मीडिया </t>
    </r>
    <r>
      <rPr>
        <sz val="11"/>
        <color rgb="FF000000"/>
        <rFont val="Calibri"/>
      </rPr>
      <t xml:space="preserve">400 </t>
    </r>
    <r>
      <rPr>
        <sz val="11"/>
        <color rgb="FF000000"/>
        <rFont val="Linux Libertine G"/>
      </rPr>
      <t xml:space="preserve">पार का जुमला दे रहा था अब आज </t>
    </r>
    <r>
      <rPr>
        <sz val="11"/>
        <color rgb="FF000000"/>
        <rFont val="Calibri"/>
      </rPr>
      <t xml:space="preserve">305 </t>
    </r>
    <r>
      <rPr>
        <sz val="11"/>
        <color rgb="FF000000"/>
        <rFont val="Linux Libertine G"/>
      </rPr>
      <t xml:space="preserve">पर आ गया अभी </t>
    </r>
    <r>
      <rPr>
        <sz val="11"/>
        <color rgb="FF000000"/>
        <rFont val="Calibri"/>
      </rPr>
      <t xml:space="preserve">36 </t>
    </r>
    <r>
      <rPr>
        <sz val="11"/>
        <color rgb="FF000000"/>
        <rFont val="Linux Libertine G"/>
      </rPr>
      <t xml:space="preserve">घंटे बाकी है अब सिर्फ </t>
    </r>
    <r>
      <rPr>
        <sz val="11"/>
        <color rgb="FF000000"/>
        <rFont val="Calibri"/>
      </rPr>
      <t xml:space="preserve">36 </t>
    </r>
    <r>
      <rPr>
        <sz val="11"/>
        <color rgb="FF000000"/>
        <rFont val="Linux Libertine G"/>
      </rPr>
      <t>सीट हि कम करनी है जो होगी ही इंडिया गठबंधन जिंदाबाद राहुल गांधी जी जिंदाबाद</t>
    </r>
  </si>
  <si>
    <t>Jeetega India</t>
  </si>
  <si>
    <r>
      <rPr>
        <sz val="11"/>
        <color rgb="FF000000"/>
        <rFont val="Calibri"/>
      </rPr>
      <t xml:space="preserve">Exit poll 100% fake,
BJP = Bharatiy Jhootaaa (Jhumla) Party
</t>
    </r>
    <r>
      <rPr>
        <sz val="11"/>
        <color rgb="FF000000"/>
        <rFont val="Linux Libertine G"/>
      </rPr>
      <t>मगर झुम्ला पार्टी को ज्यादा सीट मिलेंगे</t>
    </r>
    <r>
      <rPr>
        <sz val="11"/>
        <color rgb="FF000000"/>
        <rFont val="Calibri"/>
      </rPr>
      <t xml:space="preserve">,  </t>
    </r>
    <r>
      <rPr>
        <sz val="11"/>
        <color rgb="FF000000"/>
        <rFont val="Linux Libertine G"/>
      </rPr>
      <t>क्यों की देश में आधा तक लोगों को मानसिक वैकल्य की भीमरी लगाया गया है</t>
    </r>
  </si>
  <si>
    <t>Rahul Gandhi deserves to be upcomming PM of india .</t>
  </si>
  <si>
    <t>Kutta Kitna Paisa Congress se Kitna mila</t>
  </si>
  <si>
    <t>pura desh ko jaga kar rakho mere bhai.. counting ki hera pheri ko kisi bhi kimat mei rokna hei.. bjp aa he nahi sakti counting ki hera pheri ke Bina</t>
  </si>
  <si>
    <t>Christopher Nolan level script writing 😂</t>
  </si>
  <si>
    <t>Very nice Ravish ji thanks</t>
  </si>
  <si>
    <t>India 🎉🎉</t>
  </si>
  <si>
    <r>
      <rPr>
        <sz val="11"/>
        <color rgb="FF000000"/>
        <rFont val="Linux Libertine G"/>
      </rPr>
      <t xml:space="preserve">अभी </t>
    </r>
    <r>
      <rPr>
        <sz val="11"/>
        <color rgb="FF000000"/>
        <rFont val="Calibri"/>
      </rPr>
      <t xml:space="preserve">EVM </t>
    </r>
    <r>
      <rPr>
        <sz val="11"/>
        <color rgb="FF000000"/>
        <rFont val="Linux Libertine G"/>
      </rPr>
      <t>प्रेगनेंट है</t>
    </r>
    <r>
      <rPr>
        <sz val="11"/>
        <color rgb="FF000000"/>
        <rFont val="Calibri"/>
      </rPr>
      <t xml:space="preserve">. </t>
    </r>
    <r>
      <rPr>
        <sz val="11"/>
        <color rgb="FF000000"/>
        <rFont val="Linux Libertine G"/>
      </rPr>
      <t xml:space="preserve">अगर नॉर्मल डिलिवरी हुयी तो </t>
    </r>
    <r>
      <rPr>
        <sz val="11"/>
        <color rgb="FF000000"/>
        <rFont val="Calibri"/>
      </rPr>
      <t xml:space="preserve">Congress </t>
    </r>
    <r>
      <rPr>
        <sz val="11"/>
        <color rgb="FF000000"/>
        <rFont val="Linux Libertine G"/>
      </rPr>
      <t xml:space="preserve">और अगर ऑपरेशन हुआ तो </t>
    </r>
    <r>
      <rPr>
        <sz val="11"/>
        <color rgb="FF000000"/>
        <rFont val="Calibri"/>
      </rPr>
      <t>! BJP</t>
    </r>
  </si>
  <si>
    <t>भगवान बजरंगबली करें की तेरीअनंत पीडा़ सदैव बनी रहे।</t>
  </si>
  <si>
    <t>बहुत अच्छी लगती हैं</t>
  </si>
  <si>
    <t>400 bhi kam hai 500 kar dete yeh godi media 😂</t>
  </si>
  <si>
    <t>मोदी चुनाव हार नहीं रहे हैं चुनाव हार गए हैं।</t>
  </si>
  <si>
    <t>Mr.Ravish Kumar the great Darling Journalist for his solid and open-minded journalism.</t>
  </si>
  <si>
    <t>Ghabraie mat Rahul bhai aapko pm ki Shapath dilvane Ke Liye Main Khud a raha hun Delhi</t>
  </si>
  <si>
    <t>Modi media pole</t>
  </si>
  <si>
    <t>Laterine Media  .... Laterine chaate</t>
  </si>
  <si>
    <t>Ye jairam ramesh congress ko barbaad kar dega...kabhi Rahul Gandhi ko sach nahi batata ye😢</t>
  </si>
  <si>
    <r>
      <rPr>
        <sz val="11"/>
        <color rgb="FF000000"/>
        <rFont val="Linux Libertine G"/>
      </rPr>
      <t>जो सरकार झूठ पर चल रही है</t>
    </r>
    <r>
      <rPr>
        <sz val="11"/>
        <color rgb="FF000000"/>
        <rFont val="Calibri"/>
      </rPr>
      <t xml:space="preserve">, </t>
    </r>
    <r>
      <rPr>
        <sz val="11"/>
        <color rgb="FF000000"/>
        <rFont val="Linux Libertine G"/>
      </rPr>
      <t>उसके एग्जिट पोल सच होने की उम्मीद ही नहीं की जा सकती है</t>
    </r>
  </si>
  <si>
    <t>Ravish g aapke exit poll episode 1 se ye niskarsh nikalta hai ki yah baat sach hai ki 
(Kisi ne kaha tha ki koi bhi content dekhne k time apna dimag dustbin ki tarah treat nhi karna chahiye) ❤❤❤❤
Sare exit poll jo bhi godi media dikha rahi hai wo kaha se data la k bata rahi hai 😅</t>
  </si>
  <si>
    <t>Is Pagal ka dimaag Kharab hogaya….Haramkhor chor party…</t>
  </si>
  <si>
    <r>
      <rPr>
        <sz val="11"/>
        <color rgb="FF000000"/>
        <rFont val="Linux Libertine G"/>
      </rPr>
      <t xml:space="preserve">जेसे जेसे </t>
    </r>
    <r>
      <rPr>
        <sz val="11"/>
        <color rgb="FF000000"/>
        <rFont val="Calibri"/>
      </rPr>
      <t xml:space="preserve">4 </t>
    </r>
    <r>
      <rPr>
        <sz val="11"/>
        <color rgb="FF000000"/>
        <rFont val="Linux Libertine G"/>
      </rPr>
      <t xml:space="preserve">जून करीब आ रहा है वेसे वेसे </t>
    </r>
    <r>
      <rPr>
        <sz val="11"/>
        <color rgb="FF000000"/>
        <rFont val="Calibri"/>
      </rPr>
      <t xml:space="preserve">RAVISH louda </t>
    </r>
    <r>
      <rPr>
        <sz val="11"/>
        <color rgb="FF000000"/>
        <rFont val="Linux Libertine G"/>
      </rPr>
      <t>का बवासीर आग उगल रहा है
😂😂😂😂😂😂</t>
    </r>
  </si>
  <si>
    <t>Exit poll fake sabit honge</t>
  </si>
  <si>
    <r>
      <rPr>
        <sz val="11"/>
        <color rgb="FF000000"/>
        <rFont val="Linux Libertine G"/>
      </rPr>
      <t xml:space="preserve">देश की जनता   </t>
    </r>
    <r>
      <rPr>
        <sz val="11"/>
        <color rgb="FF000000"/>
        <rFont val="Calibri"/>
      </rPr>
      <t xml:space="preserve">, </t>
    </r>
    <r>
      <rPr>
        <sz val="11"/>
        <color rgb="FF000000"/>
        <rFont val="Linux Libertine G"/>
      </rPr>
      <t>भारी मतों से इंडिया गठबंधन को वोट</t>
    </r>
    <r>
      <rPr>
        <sz val="11"/>
        <color rgb="FF000000"/>
        <rFont val="Calibri"/>
      </rPr>
      <t xml:space="preserve">, </t>
    </r>
    <r>
      <rPr>
        <sz val="11"/>
        <color rgb="FF000000"/>
        <rFont val="Linux Libertine G"/>
      </rPr>
      <t>दिया है</t>
    </r>
    <r>
      <rPr>
        <sz val="11"/>
        <color rgb="FF000000"/>
        <rFont val="Calibri"/>
      </rPr>
      <t xml:space="preserve">, </t>
    </r>
    <r>
      <rPr>
        <sz val="11"/>
        <color rgb="FF000000"/>
        <rFont val="Linux Libertine G"/>
      </rPr>
      <t xml:space="preserve">जमीनी सर्वे में   </t>
    </r>
    <r>
      <rPr>
        <sz val="11"/>
        <color rgb="FF000000"/>
        <rFont val="Calibri"/>
      </rPr>
      <t xml:space="preserve">, </t>
    </r>
    <r>
      <rPr>
        <sz val="11"/>
        <color rgb="FF000000"/>
        <rFont val="Linux Libertine G"/>
      </rPr>
      <t>इंडिया गठबंधन की सरकार भारी मतों से बन रही है</t>
    </r>
    <r>
      <rPr>
        <sz val="11"/>
        <color rgb="FF000000"/>
        <rFont val="Calibri"/>
      </rPr>
      <t xml:space="preserve">, </t>
    </r>
    <r>
      <rPr>
        <sz val="11"/>
        <color rgb="FF000000"/>
        <rFont val="Linux Libertine G"/>
      </rPr>
      <t xml:space="preserve">लगभग </t>
    </r>
    <r>
      <rPr>
        <sz val="11"/>
        <color rgb="FF000000"/>
        <rFont val="Calibri"/>
      </rPr>
      <t xml:space="preserve">372, </t>
    </r>
    <r>
      <rPr>
        <sz val="11"/>
        <color rgb="FF000000"/>
        <rFont val="Linux Libertine G"/>
      </rPr>
      <t xml:space="preserve">सीट का देश की </t>
    </r>
    <r>
      <rPr>
        <sz val="11"/>
        <color rgb="FF000000"/>
        <rFont val="Calibri"/>
      </rPr>
      <t xml:space="preserve">, </t>
    </r>
    <r>
      <rPr>
        <sz val="11"/>
        <color rgb="FF000000"/>
        <rFont val="Linux Libertine G"/>
      </rPr>
      <t>जनता को</t>
    </r>
    <r>
      <rPr>
        <sz val="11"/>
        <color rgb="FF000000"/>
        <rFont val="Calibri"/>
      </rPr>
      <t xml:space="preserve">, </t>
    </r>
    <r>
      <rPr>
        <sz val="11"/>
        <color rgb="FF000000"/>
        <rFont val="Linux Libertine G"/>
      </rPr>
      <t>विश्वास है</t>
    </r>
  </si>
  <si>
    <t>Koi karam ka nhi hsi ye ravish kumar</t>
  </si>
  <si>
    <r>
      <rPr>
        <sz val="11"/>
        <color rgb="FF000000"/>
        <rFont val="Calibri"/>
      </rPr>
      <t xml:space="preserve">EVM </t>
    </r>
    <r>
      <rPr>
        <sz val="11"/>
        <color rgb="FF000000"/>
        <rFont val="Linux Libertine G"/>
      </rPr>
      <t xml:space="preserve">की निगरानी </t>
    </r>
    <r>
      <rPr>
        <sz val="11"/>
        <color rgb="FF000000"/>
        <rFont val="Calibri"/>
      </rPr>
      <t xml:space="preserve">I.N.D.I.A </t>
    </r>
    <r>
      <rPr>
        <sz val="11"/>
        <color rgb="FF000000"/>
        <rFont val="Linux Libertine G"/>
      </rPr>
      <t xml:space="preserve">वाले दिन दो गुना रात चौगुना से कर रहे है फिर भी </t>
    </r>
    <r>
      <rPr>
        <sz val="11"/>
        <color rgb="FF000000"/>
        <rFont val="Calibri"/>
      </rPr>
      <t xml:space="preserve">BJP </t>
    </r>
    <r>
      <rPr>
        <sz val="11"/>
        <color rgb="FF000000"/>
        <rFont val="Linux Libertine G"/>
      </rPr>
      <t xml:space="preserve">जीतेगी तो </t>
    </r>
    <r>
      <rPr>
        <sz val="11"/>
        <color rgb="FF000000"/>
        <rFont val="Calibri"/>
      </rPr>
      <t>EVM 😂😂😂😂😂😂😂😂😂😂😂😂😂😂😂😂😂</t>
    </r>
  </si>
  <si>
    <t>❤❤❤rahul ji</t>
  </si>
  <si>
    <t>रविश कुमार तुम पाकिस्तान में हिट हो इंडिया ने में नही और प्रोपगेंडा फैलाओ फिर भी कुछ भी नही होगा</t>
  </si>
  <si>
    <t>It appears that  EVM data was preloaded therefore BJP is assured the seat numbers</t>
  </si>
  <si>
    <t>Exit polll is another name is Mind game poll.</t>
  </si>
  <si>
    <t>कांग्रेस को एक ऑनलाइन पोल जराना चाहये</t>
  </si>
  <si>
    <t>Ye BJP ka aakhri daaaw hai</t>
  </si>
  <si>
    <t>Ak bat phir bjp sarkar tum sab aaise hi bolte rahogo</t>
  </si>
  <si>
    <r>
      <rPr>
        <sz val="11"/>
        <color rgb="FF000000"/>
        <rFont val="Linux Libertine G"/>
      </rPr>
      <t xml:space="preserve">कई महीने पहले सरकार के पक्ष में हजारों </t>
    </r>
    <r>
      <rPr>
        <sz val="11"/>
        <color rgb="FF000000"/>
        <rFont val="Calibri"/>
      </rPr>
      <t xml:space="preserve">Video </t>
    </r>
    <r>
      <rPr>
        <sz val="11"/>
        <color rgb="FF000000"/>
        <rFont val="Linux Libertine G"/>
      </rPr>
      <t>बन चुके थे</t>
    </r>
    <r>
      <rPr>
        <sz val="11"/>
        <color rgb="FF000000"/>
        <rFont val="Calibri"/>
      </rPr>
      <t xml:space="preserve">, </t>
    </r>
    <r>
      <rPr>
        <sz val="11"/>
        <color rgb="FF000000"/>
        <rFont val="Linux Libertine G"/>
      </rPr>
      <t>हर तरह से बीजेपी को मीडिया जितवाकर रहेगी</t>
    </r>
    <r>
      <rPr>
        <sz val="11"/>
        <color rgb="FF000000"/>
        <rFont val="Calibri"/>
      </rPr>
      <t xml:space="preserve">, </t>
    </r>
    <r>
      <rPr>
        <sz val="11"/>
        <color rgb="FF000000"/>
        <rFont val="Linux Libertine G"/>
      </rPr>
      <t>इसके लिए लाखों करोड़ रुपए खर्च होते है</t>
    </r>
    <r>
      <rPr>
        <sz val="11"/>
        <color rgb="FF000000"/>
        <rFont val="Calibri"/>
      </rPr>
      <t>..</t>
    </r>
  </si>
  <si>
    <t>Kuchh to apne moonh chhupa kar baith gye hain baaki 4June ko baith jaayege😂😂😂</t>
  </si>
  <si>
    <t>Tu akela saccha hai baki sab jute hai</t>
  </si>
  <si>
    <r>
      <rPr>
        <sz val="11"/>
        <color rgb="FF000000"/>
        <rFont val="Calibri"/>
      </rPr>
      <t xml:space="preserve">2024 </t>
    </r>
    <r>
      <rPr>
        <sz val="11"/>
        <color rgb="FF000000"/>
        <rFont val="Linux Libertine G"/>
      </rPr>
      <t>फिर से आ रहे मोदी …</t>
    </r>
  </si>
  <si>
    <t>SHAME SHAME PAPPU SHAME 😂 BHAG BHAG PAPPU BHAG 😂😂😂</t>
  </si>
  <si>
    <t>BJP is dangerous for India and it's core values of Respect, love, adaptability and Democracy.</t>
  </si>
  <si>
    <t>counting center mei ekdum dat kar tahna hei.. purey desh mei dabko jod de india ko.. kahan bhi bjp ghotala jar rahi hei eahin unko pakde</t>
  </si>
  <si>
    <t>गोदी पूरा फर्जी है</t>
  </si>
  <si>
    <t>is dalllee ko phli baaar suna......iska randi ronaa sunke mzza aa gya🤣🤣 ....chutiyoon ka patra kaar.....ye h ravish kumaar</t>
  </si>
  <si>
    <r>
      <rPr>
        <sz val="11"/>
        <color rgb="FF000000"/>
        <rFont val="Calibri"/>
      </rPr>
      <t xml:space="preserve">Exit poll   </t>
    </r>
    <r>
      <rPr>
        <sz val="11"/>
        <color rgb="FF000000"/>
        <rFont val="Linux Libertine G"/>
      </rPr>
      <t xml:space="preserve">नही होना चाहिए </t>
    </r>
    <r>
      <rPr>
        <sz val="11"/>
        <color rgb="FF000000"/>
        <rFont val="Calibri"/>
      </rPr>
      <t>next day result do direct ❤</t>
    </r>
  </si>
  <si>
    <t>Khabeesh abhi se rone laga hai, 4 ke baad to muh dikhane layak nahi rahega</t>
  </si>
  <si>
    <r>
      <rPr>
        <sz val="11"/>
        <color rgb="FF000000"/>
        <rFont val="Linux Libertine G"/>
      </rPr>
      <t xml:space="preserve">जैसे </t>
    </r>
    <r>
      <rPr>
        <sz val="11"/>
        <color rgb="FF000000"/>
        <rFont val="Calibri"/>
      </rPr>
      <t xml:space="preserve">SSC </t>
    </r>
    <r>
      <rPr>
        <sz val="11"/>
        <color rgb="FF000000"/>
        <rFont val="Linux Libertine G"/>
      </rPr>
      <t xml:space="preserve">के </t>
    </r>
    <r>
      <rPr>
        <sz val="11"/>
        <color rgb="FF000000"/>
        <rFont val="Calibri"/>
      </rPr>
      <t xml:space="preserve">paper </t>
    </r>
    <r>
      <rPr>
        <sz val="11"/>
        <color rgb="FF000000"/>
        <rFont val="Linux Libertine G"/>
      </rPr>
      <t xml:space="preserve">के बीच </t>
    </r>
    <r>
      <rPr>
        <sz val="11"/>
        <color rgb="FF000000"/>
        <rFont val="Calibri"/>
      </rPr>
      <t xml:space="preserve">Exam  analysis </t>
    </r>
    <r>
      <rPr>
        <sz val="11"/>
        <color rgb="FF000000"/>
        <rFont val="Linux Libertine G"/>
      </rPr>
      <t xml:space="preserve">करना मना है वैसे ही </t>
    </r>
    <r>
      <rPr>
        <sz val="11"/>
        <color rgb="FF000000"/>
        <rFont val="Calibri"/>
      </rPr>
      <t xml:space="preserve">result </t>
    </r>
    <r>
      <rPr>
        <sz val="11"/>
        <color rgb="FF000000"/>
        <rFont val="Linux Libertine G"/>
      </rPr>
      <t xml:space="preserve">से पहले </t>
    </r>
    <r>
      <rPr>
        <sz val="11"/>
        <color rgb="FF000000"/>
        <rFont val="Calibri"/>
      </rPr>
      <t xml:space="preserve">exit poll </t>
    </r>
    <r>
      <rPr>
        <sz val="11"/>
        <color rgb="FF000000"/>
        <rFont val="Linux Libertine G"/>
      </rPr>
      <t xml:space="preserve">भी नहीं दिखाना चाहिए </t>
    </r>
    <r>
      <rPr>
        <sz val="11"/>
        <color rgb="FF000000"/>
        <rFont val="Calibri"/>
      </rPr>
      <t>|❤❤❤</t>
    </r>
  </si>
  <si>
    <t>Sir apto congress k spokesman ban gaye</t>
  </si>
  <si>
    <r>
      <rPr>
        <sz val="11"/>
        <color rgb="FF000000"/>
        <rFont val="Calibri"/>
      </rPr>
      <t xml:space="preserve">India </t>
    </r>
    <r>
      <rPr>
        <sz val="11"/>
        <color rgb="FF000000"/>
        <rFont val="Linux Libertine G"/>
      </rPr>
      <t xml:space="preserve">गठबंधन सरकार को हम यही कहेंगे की आप लो </t>
    </r>
    <r>
      <rPr>
        <sz val="11"/>
        <color rgb="FF000000"/>
        <rFont val="Calibri"/>
      </rPr>
      <t xml:space="preserve">evm </t>
    </r>
    <r>
      <rPr>
        <sz val="11"/>
        <color rgb="FF000000"/>
        <rFont val="Linux Libertine G"/>
      </rPr>
      <t xml:space="preserve">मसीन पर ध्यान दे ये बीजेपी की चाल हैं आप लोगो  का मन भटकने का आप से हम विनती करते हैं की आप लोग </t>
    </r>
    <r>
      <rPr>
        <sz val="11"/>
        <color rgb="FF000000"/>
        <rFont val="Calibri"/>
      </rPr>
      <t xml:space="preserve">EVM </t>
    </r>
    <r>
      <rPr>
        <sz val="11"/>
        <color rgb="FF000000"/>
        <rFont val="Linux Libertine G"/>
      </rPr>
      <t>पर ध्यान दे</t>
    </r>
  </si>
  <si>
    <t>Zyada bhasan deta hai</t>
  </si>
  <si>
    <t>Gand jal gayi rubish ki</t>
  </si>
  <si>
    <t>Feek Axjit POL</t>
  </si>
  <si>
    <t>We believe in Ravish Kumar ji ....Salute to you sir....</t>
  </si>
  <si>
    <t>I'm a 14 year old boy I have no idea about it what is the exit poll but I know that all media sold . We are always Stand with our democracy and we have to save it. I know our medi onely focus on prime Minister modi. We have to focus on the result. Dl</t>
  </si>
  <si>
    <t>Exit pol janta ko dikhakar  bjp baimani karegi</t>
  </si>
  <si>
    <t>Agar galath karvayi evm mein kiya ho tho aaram se bol sakthe hain 🙏</t>
  </si>
  <si>
    <t>हमे विश्वास नहीं हो रहा है कि बीजेपी जीत सकती हैं</t>
  </si>
  <si>
    <t>PURA HINDUSTAN KHAREED KE RAKHA HAI BJP NE MAAN LO</t>
  </si>
  <si>
    <t>जब गोदी मीडिया को सामने से धमका दिया जाता है तो एग्जिट पोल वाले तो पीछे से हैं उनको तो जरूर धमकाया गया होगा</t>
  </si>
  <si>
    <t>Social media better than print media Tv media</t>
  </si>
  <si>
    <t>Ho sakta hai galat exit pol  dikhakar satta bajar men moti kamai karni ho</t>
  </si>
  <si>
    <t>Isko mentel hospital mein bejo</t>
  </si>
  <si>
    <t>Ye pakka pagal ho jayga 😂😂😂😂
Khujli kumar ko khijlai ho jaygi rahne de.</t>
  </si>
  <si>
    <t>Good,  wohi hua ravish j , Jo mene msg Kiya Tha,
Ab aap narrative bana do 
We not watch godi media only watch darbari media.
U are our pm.</t>
  </si>
  <si>
    <t>EVM ki hacking set ho chuki hai. Vipaksh aur Janta ko koi Shak na ho isiliye HACKING k hisab se MODI MEDIA exit poll dikha Raha hai.</t>
  </si>
  <si>
    <r>
      <rPr>
        <sz val="11"/>
        <color rgb="FF000000"/>
        <rFont val="Calibri"/>
      </rPr>
      <t xml:space="preserve">2019 </t>
    </r>
    <r>
      <rPr>
        <sz val="11"/>
        <color rgb="FF000000"/>
        <rFont val="Linux Libertine G"/>
      </rPr>
      <t xml:space="preserve">से </t>
    </r>
    <r>
      <rPr>
        <sz val="11"/>
        <color rgb="FF000000"/>
        <rFont val="Calibri"/>
      </rPr>
      <t xml:space="preserve">400 </t>
    </r>
    <r>
      <rPr>
        <sz val="11"/>
        <color rgb="FF000000"/>
        <rFont val="Linux Libertine G"/>
      </rPr>
      <t>पार करने के लिए</t>
    </r>
    <r>
      <rPr>
        <sz val="11"/>
        <color rgb="FF000000"/>
        <rFont val="Calibri"/>
      </rPr>
      <t>,</t>
    </r>
    <r>
      <rPr>
        <sz val="11"/>
        <color rgb="FF000000"/>
        <rFont val="Linux Libertine G"/>
      </rPr>
      <t>बंगाल जैसे राज्य में बम्फर वोट तो देना पड़ेगा</t>
    </r>
    <r>
      <rPr>
        <sz val="11"/>
        <color rgb="FF000000"/>
        <rFont val="Calibri"/>
      </rPr>
      <t>,</t>
    </r>
    <r>
      <rPr>
        <sz val="11"/>
        <color rgb="FF000000"/>
        <rFont val="Linux Libertine G"/>
      </rPr>
      <t xml:space="preserve">क्योंकि उत्तर के राज्य में लगभग </t>
    </r>
    <r>
      <rPr>
        <sz val="11"/>
        <color rgb="FF000000"/>
        <rFont val="Calibri"/>
      </rPr>
      <t xml:space="preserve">100% </t>
    </r>
    <r>
      <rPr>
        <sz val="11"/>
        <color rgb="FF000000"/>
        <rFont val="Linux Libertine G"/>
      </rPr>
      <t xml:space="preserve">सीट </t>
    </r>
    <r>
      <rPr>
        <sz val="11"/>
        <color rgb="FF000000"/>
        <rFont val="Calibri"/>
      </rPr>
      <t xml:space="preserve">2019 </t>
    </r>
    <r>
      <rPr>
        <sz val="11"/>
        <color rgb="FF000000"/>
        <rFont val="Linux Libertine G"/>
      </rPr>
      <t>में ले ही आया था</t>
    </r>
  </si>
  <si>
    <t>India alliance jindabad</t>
  </si>
  <si>
    <t>200%Farji Somikha,</t>
  </si>
  <si>
    <t>mei bangal se hu.. bangal mei sirf 8 seat he mil rahi hei.. bjp wale bahut ashanti fela rahi hei bangal mei...</t>
  </si>
  <si>
    <r>
      <rPr>
        <sz val="11"/>
        <color rgb="FF000000"/>
        <rFont val="Calibri"/>
      </rPr>
      <t xml:space="preserve">#evm </t>
    </r>
    <r>
      <rPr>
        <sz val="11"/>
        <color rgb="FF000000"/>
        <rFont val="Linux Libertine G"/>
      </rPr>
      <t xml:space="preserve">वो भूत है </t>
    </r>
    <r>
      <rPr>
        <sz val="11"/>
        <color rgb="FF000000"/>
        <rFont val="Calibri"/>
      </rPr>
      <t xml:space="preserve">, </t>
    </r>
    <r>
      <rPr>
        <sz val="11"/>
        <color rgb="FF000000"/>
        <rFont val="Linux Libertine G"/>
      </rPr>
      <t>जो कोंग्रेसियों को डराने वाली है 😆😅🤣</t>
    </r>
  </si>
  <si>
    <r>
      <rPr>
        <sz val="11"/>
        <color rgb="FF000000"/>
        <rFont val="Calibri"/>
      </rPr>
      <t xml:space="preserve">Tu laudesh kumar tension </t>
    </r>
    <r>
      <rPr>
        <sz val="11"/>
        <color rgb="FF000000"/>
        <rFont val="Linux Libertine G"/>
      </rPr>
      <t xml:space="preserve">मत ले </t>
    </r>
    <r>
      <rPr>
        <sz val="11"/>
        <color rgb="FF000000"/>
        <rFont val="Calibri"/>
      </rPr>
      <t xml:space="preserve">chill </t>
    </r>
    <r>
      <rPr>
        <sz val="11"/>
        <color rgb="FF000000"/>
        <rFont val="Linux Libertine G"/>
      </rPr>
      <t xml:space="preserve">कर </t>
    </r>
    <r>
      <rPr>
        <sz val="11"/>
        <color rgb="FF000000"/>
        <rFont val="Calibri"/>
      </rPr>
      <t xml:space="preserve">bear </t>
    </r>
    <r>
      <rPr>
        <sz val="11"/>
        <color rgb="FF000000"/>
        <rFont val="Linux Libertine G"/>
      </rPr>
      <t xml:space="preserve">का जुगाड़ कर आयेगा तो </t>
    </r>
    <r>
      <rPr>
        <sz val="11"/>
        <color rgb="FF000000"/>
        <rFont val="Calibri"/>
      </rPr>
      <t xml:space="preserve">papuaa </t>
    </r>
    <r>
      <rPr>
        <sz val="11"/>
        <color rgb="FF000000"/>
        <rFont val="Linux Libertine G"/>
      </rPr>
      <t>ही पार्टी करेंगे</t>
    </r>
  </si>
  <si>
    <t>This is the Ravish we need which criticize based on data and facts and not always angry man who raps monu, monu.</t>
  </si>
  <si>
    <t>Exit poll jhoot bol
Manovigyanik hamla
Inka hai ye antrim jumla</t>
  </si>
  <si>
    <t>Mere mobile me dobbara ana mat nahi to gali khaoge a.</t>
  </si>
  <si>
    <t>सर ने सही कहा</t>
  </si>
  <si>
    <t>I am receiving calls on phone in which a voice is asking me after 1st June elections that to which party you have voted for 
This is first time i am experiencing this 
Is this also a violation?
Vote is a secret thing 
Getting calls from different contestants that is okay 
But after voting day such calls
Why?
I didn’t answer any of them like
For this party type 1 and so on</t>
  </si>
  <si>
    <t>मोदी अपने चाहते मीडिया कर्मियों के माध्यम से देश की जनता को भरमित करने का प्रयास कर रहा है क्योंकि चुनाव में धांधली कर सके लेकिन देश की जनता सजग है और चौकन्ना है ऐसा उनकी मंसूबे  कामयाब नहीं हो गा।</t>
  </si>
  <si>
    <t>Muje toh lagta hain feku and party khel kar dia.Kiu ki 14 ka lahar or 19 ka pulwama Balakot hone ka baad bhi itna seat nahi mila.</t>
  </si>
  <si>
    <t>EVM se bjp jeet  sakata ,,,baki bjp har raj se har raha hai</t>
  </si>
  <si>
    <t>India.gathabandan.jitega.bhai.jitega</t>
  </si>
  <si>
    <r>
      <rPr>
        <sz val="11"/>
        <color rgb="FF000000"/>
        <rFont val="Calibri"/>
      </rPr>
      <t xml:space="preserve">EXIT POLL </t>
    </r>
    <r>
      <rPr>
        <sz val="11"/>
        <color rgb="FF000000"/>
        <rFont val="Linux Libertine G"/>
      </rPr>
      <t>देख कर ज्यादा खुश मत होना
कभी कभी सजी हुई मंडप से भी दुल्हन भाग जाती है</t>
    </r>
    <r>
      <rPr>
        <sz val="11"/>
        <color rgb="FF000000"/>
        <rFont val="Calibri"/>
      </rPr>
      <t>!
🏃😆😂😂😂😂</t>
    </r>
  </si>
  <si>
    <t>रवीश कुमार जी क्या पता क्या होगा हमारे साथ क्या होगा</t>
  </si>
  <si>
    <t>🖕 4 Tarik fir reply dungi... Modi jinda bad hai or rehega</t>
  </si>
  <si>
    <r>
      <rPr>
        <sz val="11"/>
        <color rgb="FF000000"/>
        <rFont val="Linux Libertine G"/>
      </rPr>
      <t xml:space="preserve">क्या विष्लेषण गज़ब है </t>
    </r>
    <r>
      <rPr>
        <sz val="11"/>
        <color rgb="FF000000"/>
        <rFont val="Calibri"/>
      </rPr>
      <t>l</t>
    </r>
  </si>
  <si>
    <t>India jit raha hai</t>
  </si>
  <si>
    <r>
      <rPr>
        <sz val="11"/>
        <color rgb="FF000000"/>
        <rFont val="Linux Libertine G"/>
      </rPr>
      <t xml:space="preserve">शनिवार रविवार सोमवार मंगलवार बुधवार बृहस्पतिवार शुक्रवार मोदिबार </t>
    </r>
    <r>
      <rPr>
        <sz val="11"/>
        <color rgb="FF000000"/>
        <rFont val="Calibri"/>
      </rPr>
      <t xml:space="preserve">8 </t>
    </r>
    <r>
      <rPr>
        <sz val="11"/>
        <color rgb="FF000000"/>
        <rFont val="Linux Libertine G"/>
      </rPr>
      <t>दिन का सप्ताह
आज से रविवार नहि मोदिबार को छुट्टि 😅😅😅</t>
    </r>
  </si>
  <si>
    <r>
      <rPr>
        <sz val="11"/>
        <color rgb="FF000000"/>
        <rFont val="Calibri"/>
      </rPr>
      <t xml:space="preserve">India </t>
    </r>
    <r>
      <rPr>
        <sz val="11"/>
        <color rgb="FF000000"/>
        <rFont val="Linux Libertine G"/>
      </rPr>
      <t xml:space="preserve">गठबंधन सरकार को हम यही कहेंगे की आप लो </t>
    </r>
    <r>
      <rPr>
        <sz val="11"/>
        <color rgb="FF000000"/>
        <rFont val="Calibri"/>
      </rPr>
      <t xml:space="preserve">evm </t>
    </r>
    <r>
      <rPr>
        <sz val="11"/>
        <color rgb="FF000000"/>
        <rFont val="Linux Libertine G"/>
      </rPr>
      <t xml:space="preserve">मसीन पर ध्यान दे ये बीजेपी की चाल हैं आप लोगो  का मन भटकने का आप से हम विनती करते हैं की आप लोग </t>
    </r>
    <r>
      <rPr>
        <sz val="11"/>
        <color rgb="FF000000"/>
        <rFont val="Calibri"/>
      </rPr>
      <t xml:space="preserve">EVM </t>
    </r>
    <r>
      <rPr>
        <sz val="11"/>
        <color rgb="FF000000"/>
        <rFont val="Linux Libertine G"/>
      </rPr>
      <t>पर ध्यान दे</t>
    </r>
  </si>
  <si>
    <t>Aapke lye ane wale 5 saal shayad aap sah nhi paoge😂</t>
  </si>
  <si>
    <r>
      <rPr>
        <sz val="11"/>
        <color rgb="FF000000"/>
        <rFont val="Calibri"/>
      </rPr>
      <t xml:space="preserve">India </t>
    </r>
    <r>
      <rPr>
        <sz val="11"/>
        <color rgb="FF000000"/>
        <rFont val="Linux Libertine G"/>
      </rPr>
      <t xml:space="preserve">गठबंधन सरकार को हम यही कहेंगे की आप लो </t>
    </r>
    <r>
      <rPr>
        <sz val="11"/>
        <color rgb="FF000000"/>
        <rFont val="Calibri"/>
      </rPr>
      <t xml:space="preserve">evm </t>
    </r>
    <r>
      <rPr>
        <sz val="11"/>
        <color rgb="FF000000"/>
        <rFont val="Linux Libertine G"/>
      </rPr>
      <t xml:space="preserve">मसीन पर ध्यान दे ये बीजेपी की चाल हैं आप लोगो  का मन भटकने का आप से हम विनती करते हैं की आप लोग </t>
    </r>
    <r>
      <rPr>
        <sz val="11"/>
        <color rgb="FF000000"/>
        <rFont val="Calibri"/>
      </rPr>
      <t xml:space="preserve">EVM </t>
    </r>
    <r>
      <rPr>
        <sz val="11"/>
        <color rgb="FF000000"/>
        <rFont val="Linux Libertine G"/>
      </rPr>
      <t>पर ध्यान दे</t>
    </r>
  </si>
  <si>
    <t>Randi Rona chalu hogya chamcho ka 😅😅😅😅😅</t>
  </si>
  <si>
    <t>Firoj khan ka pota gandhi kaise  hua. kripa karke comment kare.</t>
  </si>
  <si>
    <t>मीडिया पर दबाव बनाने से कुछ नही होने वाला चुतिया लोग हमेसा प्रोपगेंडा किया ये चुनाव दोगले सेक्युलर हिंदू 🆚सनातनी है</t>
  </si>
  <si>
    <t>100%Galoth,</t>
  </si>
  <si>
    <r>
      <rPr>
        <sz val="11"/>
        <color rgb="FF000000"/>
        <rFont val="Linux Libertine G"/>
      </rPr>
      <t>मोदी और शाह भारतीय इतिहास के दो राजनीतिक बदमाश हैं जिन्होंने भारतीय एकता</t>
    </r>
    <r>
      <rPr>
        <sz val="11"/>
        <color rgb="FF000000"/>
        <rFont val="Calibri"/>
      </rPr>
      <t xml:space="preserve">, </t>
    </r>
    <r>
      <rPr>
        <sz val="11"/>
        <color rgb="FF000000"/>
        <rFont val="Linux Libertine G"/>
      </rPr>
      <t>भाईचारा</t>
    </r>
    <r>
      <rPr>
        <sz val="11"/>
        <color rgb="FF000000"/>
        <rFont val="Calibri"/>
      </rPr>
      <t xml:space="preserve">, </t>
    </r>
    <r>
      <rPr>
        <sz val="11"/>
        <color rgb="FF000000"/>
        <rFont val="Linux Libertine G"/>
      </rPr>
      <t>संस्कृति और ईमानदारी को नष्ट कर दिया है। वह दिन दूर नहीं जब भारत दो या तीन स्वतंत्र देशों में बंट जाएगा। यह समय की बात है।</t>
    </r>
  </si>
  <si>
    <t>We have to throw out FEKU and TADIPAR from our country.</t>
  </si>
  <si>
    <t>Those who have done the Exit Poll are certainly biased, but you too suffer from the other type of bias. Please don't have any agenda in mind...do impartial journalism since you have been awarded with Magassasy Award.</t>
  </si>
  <si>
    <r>
      <rPr>
        <sz val="11"/>
        <color rgb="FF000000"/>
        <rFont val="Linux Libertine G"/>
      </rPr>
      <t xml:space="preserve">एक्जिट पोल को इतनी ज्यादा तवजो क्यूं दे रहे हो आप लोग
कांग्रेस पार्टी ने </t>
    </r>
    <r>
      <rPr>
        <sz val="11"/>
        <color rgb="FF000000"/>
        <rFont val="Calibri"/>
      </rPr>
      <t xml:space="preserve">4 </t>
    </r>
    <r>
      <rPr>
        <sz val="11"/>
        <color rgb="FF000000"/>
        <rFont val="Linux Libertine G"/>
      </rPr>
      <t>तारीख को लड्डू बनाने के लिए हलवाई को ठेका दे देना चाहिए एक तरफा कांग्रेस की सरकार बन रही है एक्जिट पोल से कांग्रेस को इतना नहीं डरना चाहिए</t>
    </r>
  </si>
  <si>
    <t>Beta raibeej kitna chamcha giri karoge</t>
  </si>
  <si>
    <r>
      <rPr>
        <sz val="11"/>
        <color rgb="FF000000"/>
        <rFont val="Calibri"/>
      </rPr>
      <t xml:space="preserve">2019 </t>
    </r>
    <r>
      <rPr>
        <sz val="11"/>
        <color rgb="FF000000"/>
        <rFont val="Linux Libertine G"/>
      </rPr>
      <t xml:space="preserve">में भी यही हुआ था </t>
    </r>
    <r>
      <rPr>
        <sz val="11"/>
        <color rgb="FF000000"/>
        <rFont val="Calibri"/>
      </rPr>
      <t>I</t>
    </r>
  </si>
  <si>
    <t>Ravish sir ye pura chote dalonko apne  taraf khichneki tayyari hai nda ka</t>
  </si>
  <si>
    <t>You are great👍👍👍</t>
  </si>
  <si>
    <r>
      <rPr>
        <sz val="11"/>
        <color rgb="FF000000"/>
        <rFont val="Linux Libertine G"/>
      </rPr>
      <t xml:space="preserve">सर सिद्धू जी के गाने पर </t>
    </r>
    <r>
      <rPr>
        <sz val="11"/>
        <color rgb="FF000000"/>
        <rFont val="Calibri"/>
      </rPr>
      <t xml:space="preserve">59 </t>
    </r>
    <r>
      <rPr>
        <sz val="11"/>
        <color rgb="FF000000"/>
        <rFont val="Linux Libertine G"/>
      </rPr>
      <t xml:space="preserve">मिलियन नहीं </t>
    </r>
    <r>
      <rPr>
        <sz val="11"/>
        <color rgb="FF000000"/>
        <rFont val="Calibri"/>
      </rPr>
      <t xml:space="preserve">593 </t>
    </r>
    <r>
      <rPr>
        <sz val="11"/>
        <color rgb="FF000000"/>
        <rFont val="Linux Libertine G"/>
      </rPr>
      <t>मिलियन व्यूज है</t>
    </r>
  </si>
  <si>
    <t>Tum rote raho</t>
  </si>
  <si>
    <t>Bhai tu bata ta rah bas 😂😂</t>
  </si>
  <si>
    <r>
      <rPr>
        <sz val="11"/>
        <color rgb="FF000000"/>
        <rFont val="Linux Libertine G"/>
      </rPr>
      <t xml:space="preserve">माहौल बनाकर </t>
    </r>
    <r>
      <rPr>
        <sz val="11"/>
        <color rgb="FF000000"/>
        <rFont val="Calibri"/>
      </rPr>
      <t xml:space="preserve">EVM </t>
    </r>
    <r>
      <rPr>
        <sz val="11"/>
        <color rgb="FF000000"/>
        <rFont val="Linux Libertine G"/>
      </rPr>
      <t xml:space="preserve">के साथ खेला कर सकता है </t>
    </r>
    <r>
      <rPr>
        <sz val="11"/>
        <color rgb="FF000000"/>
        <rFont val="Calibri"/>
      </rPr>
      <t xml:space="preserve">BJP </t>
    </r>
    <r>
      <rPr>
        <sz val="11"/>
        <color rgb="FF000000"/>
        <rFont val="Linux Libertine G"/>
      </rPr>
      <t>वाले 
ध्यान रखें सतर्क रखे</t>
    </r>
  </si>
  <si>
    <r>
      <rPr>
        <sz val="11"/>
        <color rgb="FF000000"/>
        <rFont val="Linux Libertine G"/>
      </rPr>
      <t xml:space="preserve">भाजपा का अंतिम दिवा फड़फड़ा रहा है और </t>
    </r>
    <r>
      <rPr>
        <sz val="11"/>
        <color rgb="FF000000"/>
        <rFont val="Calibri"/>
      </rPr>
      <t xml:space="preserve">4 </t>
    </r>
    <r>
      <rPr>
        <sz val="11"/>
        <color rgb="FF000000"/>
        <rFont val="Linux Libertine G"/>
      </rPr>
      <t>जुन को खत्म होने वाला है</t>
    </r>
  </si>
  <si>
    <t>All Godi media down down</t>
  </si>
  <si>
    <t>कोई किस दिन पैदा होगा
किस दिन मरेगा
मोदी एंड कंपनी ने यह घोषित कर दिया है</t>
  </si>
  <si>
    <t>Modiji.bolana.isliye.401.diya.exit.pol</t>
  </si>
  <si>
    <t>👍👍👍👍👌👌👌👌</t>
  </si>
  <si>
    <t>Khavis kumar 4 tarikh ko tum itli jaoge ghas cheelne jaoge</t>
  </si>
  <si>
    <t>Rahul Gandhi ji next pm honge kaun kaun sahmat hai like kare</t>
  </si>
  <si>
    <t>Please adjust your background screen..... Requesting you keep it simple and plain if possible,
existing background effects on my eyes. 
Thanks for considering</t>
  </si>
  <si>
    <t>Bjp kii govt arri hai modi sarkar phir se kuch b seat kmm ho ya jydaa</t>
  </si>
  <si>
    <r>
      <rPr>
        <sz val="11"/>
        <color rgb="FF000000"/>
        <rFont val="Linux Libertine G"/>
      </rPr>
      <t>देश की हर मुसिबत की जड में उत्तर भारतीय</t>
    </r>
    <r>
      <rPr>
        <sz val="11"/>
        <color rgb="FF000000"/>
        <rFont val="Calibri"/>
      </rPr>
      <t xml:space="preserve">, </t>
    </r>
    <r>
      <rPr>
        <sz val="11"/>
        <color rgb="FF000000"/>
        <rFont val="Linux Libertine G"/>
      </rPr>
      <t>हिंदी</t>
    </r>
    <r>
      <rPr>
        <sz val="11"/>
        <color rgb="FF000000"/>
        <rFont val="Calibri"/>
      </rPr>
      <t xml:space="preserve">, </t>
    </r>
    <r>
      <rPr>
        <sz val="11"/>
        <color rgb="FF000000"/>
        <rFont val="Linux Libertine G"/>
      </rPr>
      <t>काऊ गोबर</t>
    </r>
    <r>
      <rPr>
        <sz val="11"/>
        <color rgb="FF000000"/>
        <rFont val="Calibri"/>
      </rPr>
      <t xml:space="preserve">, </t>
    </r>
    <r>
      <rPr>
        <sz val="11"/>
        <color rgb="FF000000"/>
        <rFont val="Linux Libertine G"/>
      </rPr>
      <t xml:space="preserve">भक्त है 
देश के दक्षिण के राज्य एक अलग देश बना कर ये उत्तर भारतीय लोगो को मोदी के </t>
    </r>
    <r>
      <rPr>
        <sz val="11"/>
        <color rgb="FF000000"/>
        <rFont val="Calibri"/>
      </rPr>
      <t xml:space="preserve">5 </t>
    </r>
    <r>
      <rPr>
        <sz val="11"/>
        <color rgb="FF000000"/>
        <rFont val="Linux Libertine G"/>
      </rPr>
      <t>किलो राशन के लिये छोड देना चाहिए</t>
    </r>
  </si>
  <si>
    <t>In Meghalaya exit Poll showing   both of (2) seats in favour of NDA.  
In fact NDA will not get a single seat in Meghalaya.
These are totally fake exit Poll.</t>
  </si>
  <si>
    <t>💯💯💯</t>
  </si>
  <si>
    <t>Fake exit poll.</t>
  </si>
  <si>
    <t>Itna bhi kisi party ki party ka kuuta nahi bana chiye!!!.thodi si bhi sharam aati hai tho ye YouTube pe Congress jise party ka support Krna band kr do !!</t>
  </si>
  <si>
    <r>
      <rPr>
        <sz val="11"/>
        <color rgb="FF000000"/>
        <rFont val="Linux Libertine G"/>
      </rPr>
      <t xml:space="preserve">हम चूतिया हैं </t>
    </r>
    <r>
      <rPr>
        <sz val="11"/>
        <color rgb="FF000000"/>
        <rFont val="Calibri"/>
      </rPr>
      <t xml:space="preserve">? </t>
    </r>
    <r>
      <rPr>
        <sz val="11"/>
        <color rgb="FF000000"/>
        <rFont val="Linux Libertine G"/>
      </rPr>
      <t xml:space="preserve">देश की जनता ने गोदी मीडिया का छोड़ के रियल न्यूज़ देखना शुरू कर दिया 
सबको पता हैं मीडिया </t>
    </r>
    <r>
      <rPr>
        <sz val="11"/>
        <color rgb="FF000000"/>
        <rFont val="Calibri"/>
      </rPr>
      <t xml:space="preserve">ED ECI </t>
    </r>
    <r>
      <rPr>
        <sz val="11"/>
        <color rgb="FF000000"/>
        <rFont val="Linux Libertine G"/>
      </rPr>
      <t>हाई कोर्ट के जज सुप्रीम कोर्ट के जज सब बीके हुए हैं 
पूरा सिस्टम बिका हुआ</t>
    </r>
    <r>
      <rPr>
        <sz val="11"/>
        <color rgb="FF000000"/>
        <rFont val="Calibri"/>
      </rPr>
      <t xml:space="preserve">. </t>
    </r>
    <r>
      <rPr>
        <sz val="11"/>
        <color rgb="FF000000"/>
        <rFont val="Linux Libertine G"/>
      </rPr>
      <t xml:space="preserve">कैसे विश्वास करले इन न्यूज़ चैनल पर 
मुझे तो विश्वास हैं राहुल गाँधी के आत्म विश्वास पे 
सुप्रिया श्रीनेत और केजरीवाल की दहाड़ पे 
अखिलेश की ज़ुबान पे और उनके चेहरे की मुस्कान पे 
इंडिया गठबंधन </t>
    </r>
    <r>
      <rPr>
        <sz val="11"/>
        <color rgb="FF000000"/>
        <rFont val="Calibri"/>
      </rPr>
      <t xml:space="preserve">100% </t>
    </r>
    <r>
      <rPr>
        <sz val="11"/>
        <color rgb="FF000000"/>
        <rFont val="Linux Libertine G"/>
      </rPr>
      <t>जीत रही हैं</t>
    </r>
  </si>
  <si>
    <t>Exist poll wali companny ko funding kahan se hoti hai</t>
  </si>
  <si>
    <t>uncle aap bhi chale jaana...dikkat to aapko bhi bahut hai bjp se...4 taarik ke baad kya karoge</t>
  </si>
  <si>
    <t>इस देश में कुछ भी हो सकता है । कुछ भी ।</t>
  </si>
  <si>
    <t>Farji poll</t>
  </si>
  <si>
    <t>Sampurn Kranti</t>
  </si>
  <si>
    <t>Tum log sadak chap kuch ukhad nhi skte</t>
  </si>
  <si>
    <t>May ledar rahul gandi 296+</t>
  </si>
  <si>
    <t>Nice sir g ❤❤❤ 
Nepal 🇳🇵 India 🇮🇳 
🥰🥰🥰 friendship</t>
  </si>
  <si>
    <r>
      <rPr>
        <sz val="11"/>
        <color rgb="FF000000"/>
        <rFont val="Linux Libertine G"/>
      </rPr>
      <t>रंबिस कुमार का क्या एक्जिट पोल है</t>
    </r>
    <r>
      <rPr>
        <sz val="11"/>
        <color rgb="FF000000"/>
        <rFont val="Calibri"/>
      </rPr>
      <t>.</t>
    </r>
  </si>
  <si>
    <t>Jai Bhim Sir,  BJP can win only by tempering EVM, what they doing was not indicated their win 🙏</t>
  </si>
  <si>
    <t>https://youtu.be/Y7SkF4f4zvw?si=FGmdfteqMfwIxvCU</t>
  </si>
  <si>
    <t>Congras</t>
  </si>
  <si>
    <t>Fake exit pole</t>
  </si>
  <si>
    <r>
      <rPr>
        <sz val="11"/>
        <color rgb="FF000000"/>
        <rFont val="Calibri"/>
      </rPr>
      <t xml:space="preserve">As soon as someone says "Rahul baba is great, he is going to win...", that Exit Poll becomes 100% authentic and genuine !!!
As soon as someone tells the truth like "NDA seems to be most probably winning", that becomes biased, fake, EVM-ghotala based Exit Poll !
Wa bhai wa !!!
Ravish bhaiyya, at least do you belive the exit polls or you are also saying "these are fake and I.N.D.I.A. will get 295 like Kharge says" or are you also preparing the "EVM song" to cry from June-4???
</t>
    </r>
    <r>
      <rPr>
        <sz val="11"/>
        <color rgb="FF000000"/>
        <rFont val="Linux Libertine G"/>
      </rPr>
      <t>भाई</t>
    </r>
    <r>
      <rPr>
        <sz val="11"/>
        <color rgb="FF000000"/>
        <rFont val="Calibri"/>
      </rPr>
      <t xml:space="preserve">, </t>
    </r>
    <r>
      <rPr>
        <sz val="11"/>
        <color rgb="FF000000"/>
        <rFont val="Linux Libertine G"/>
      </rPr>
      <t>इतना फेक रहे हो</t>
    </r>
    <r>
      <rPr>
        <sz val="11"/>
        <color rgb="FF000000"/>
        <rFont val="Calibri"/>
      </rPr>
      <t xml:space="preserve">, </t>
    </r>
    <r>
      <rPr>
        <sz val="11"/>
        <color rgb="FF000000"/>
        <rFont val="Linux Libertine G"/>
      </rPr>
      <t>४ जून को आपकी इज़्ज़त उतर जाएगी तो क्या करोगे</t>
    </r>
    <r>
      <rPr>
        <sz val="11"/>
        <color rgb="FF000000"/>
        <rFont val="Calibri"/>
      </rPr>
      <t xml:space="preserve">?
</t>
    </r>
    <r>
      <rPr>
        <sz val="11"/>
        <color rgb="FF000000"/>
        <rFont val="Linux Libertine G"/>
      </rPr>
      <t>क्यों इतना फेक रहे हो की ४ जून तो शर्म के मारे चूर चूर हो जाओगे</t>
    </r>
    <r>
      <rPr>
        <sz val="11"/>
        <color rgb="FF000000"/>
        <rFont val="Calibri"/>
      </rPr>
      <t xml:space="preserve">?
</t>
    </r>
    <r>
      <rPr>
        <sz val="11"/>
        <color rgb="FF000000"/>
        <rFont val="Linux Libertine G"/>
      </rPr>
      <t xml:space="preserve">और ये कौन है पोल ट्रैकर </t>
    </r>
    <r>
      <rPr>
        <sz val="11"/>
        <color rgb="FF000000"/>
        <rFont val="Calibri"/>
      </rPr>
      <t xml:space="preserve">???
</t>
    </r>
    <r>
      <rPr>
        <sz val="11"/>
        <color rgb="FF000000"/>
        <rFont val="Linux Libertine G"/>
      </rPr>
      <t>४</t>
    </r>
    <r>
      <rPr>
        <sz val="11"/>
        <color rgb="FF000000"/>
        <rFont val="Calibri"/>
      </rPr>
      <t>-</t>
    </r>
    <r>
      <rPr>
        <sz val="11"/>
        <color rgb="FF000000"/>
        <rFont val="Linux Libertine G"/>
      </rPr>
      <t>जून को रहेगा या भाग जायेगा</t>
    </r>
    <r>
      <rPr>
        <sz val="11"/>
        <color rgb="FF000000"/>
        <rFont val="Calibri"/>
      </rPr>
      <t>?</t>
    </r>
  </si>
  <si>
    <t>dushra shock maharastra se hei bjp ko .. india ko kam se kam 30 aa tahi hei</t>
  </si>
  <si>
    <t>Modi sarkar ❤🎉</t>
  </si>
  <si>
    <t>BJP 400 Paar🕉️🕉️🕉️🚩🚩🚩🚩🚩🚩🚩🚩🚩🚩🚩🚩🚩🕉️🕉️🕉️🕉️🕉️🚩🚩🚩🚩🚩🚩🚩</t>
  </si>
  <si>
    <t>Pagal  hi yaar tu</t>
  </si>
  <si>
    <t>یہ مودی حکومت دوغلے اور بھارتی بربادی کا سبب ہے بھارت کو چاہیے کے وہ ایک ایسی حکومت کو منتخب کرے جو نا صرف یکجا کرے بھارت کو بلکہ پورے خطے کے ایے امن و سکون اور خوشی کا باعث ہو ۔</t>
  </si>
  <si>
    <t>pappu media ka khabhis kumar😅😅😅😅😅</t>
  </si>
  <si>
    <t>50+ Yuva Neta😂😂😂</t>
  </si>
  <si>
    <t>Sab manage kiye gye h 4 June ko sab saaf ho jayega</t>
  </si>
  <si>
    <t>Ptrkar ji aap log  phle bhi elections me .  Aysa hi bat krte the pr BJP party jiti thi wh exitpol shi tha</t>
  </si>
  <si>
    <t>4june ko pata chl jayega</t>
  </si>
  <si>
    <t>Next pm Rahul Gandhi ji 295</t>
  </si>
  <si>
    <t>Rahul Gandhi only next prime minister in India</t>
  </si>
  <si>
    <r>
      <rPr>
        <sz val="11"/>
        <color rgb="FF000000"/>
        <rFont val="Calibri"/>
      </rPr>
      <t>India🇮🇳🇮🇳 🏆🏆</t>
    </r>
    <r>
      <rPr>
        <sz val="11"/>
        <color rgb="FF000000"/>
        <rFont val="Linux Libertine G"/>
      </rPr>
      <t>जीतेगा</t>
    </r>
  </si>
  <si>
    <t>Ravishkumar sir Apke NDTV se hatne ke bad kis kis ne NDTV dekh na chod diya</t>
  </si>
  <si>
    <t>Ravish ji sare patrakaaron Ka vishleshan sunta tha to to vah yah kahate the ki 19 aur 14 ka chunav nahin hai yahan Kante ki takkar hai aur ab yah exit Pol kya kahta hai isiliye main confuse hun?</t>
  </si>
  <si>
    <t>Ye exit poll ban kar dena chahiye</t>
  </si>
  <si>
    <t>😂😂😂😂😂😂😂😂😂😂😂😂😂😂😂😂😂😂😂😂😂😂😂😂😂😂😂😂😂😂😂😂😂😂😂😂😂😂😂😂😂😂😂😂😂😂😂😂😂😂😂😂😂😂😂😂😂😂😂😂😂😂😂😂😂😂😂😂😂😂😂😂😂😂😂😂😂😂like koro👍</t>
  </si>
  <si>
    <t>Rvish jee hme to shk hai in logo pr jitne bhee adhikari and krmchari the un logo ka sain krva liye vote ke liye but ye vote kisko jayega kisi ko pta nhee sb krmchari preshan hai</t>
  </si>
  <si>
    <t>Ravish ji Thora piche jayeeye mjhe Thora confirm karna k log video bnate time full pant pahanten h ya nhi just for check 😊😊</t>
  </si>
  <si>
    <t>Feku  or godi media ko 5 June ko bye bye</t>
  </si>
  <si>
    <t>Mentel ravish</t>
  </si>
  <si>
    <t>चुनाव आयोग और प्रशासन निष्पक्ष हो जाये तो कोई समस्या ही न हो</t>
  </si>
  <si>
    <t>All eyes on EC</t>
  </si>
  <si>
    <t>When ever I see or hear kharge ji.. I feel that sadness for him.. I pray that congress win and kharge ji gets a chance to lead the country through his party and alliance. ❤❤</t>
  </si>
  <si>
    <t>Jali padi hai khabis kumar ki yaha tak samal aa rahi hai</t>
  </si>
  <si>
    <t>Teri kyu phat rahi hai?</t>
  </si>
  <si>
    <t>295 Sidhu muse wala</t>
  </si>
  <si>
    <t>Likh lo pappu jald tihad me hoga</t>
  </si>
  <si>
    <t>Counting is never over till last vote and 5 booths of vvpat counted .congress and opposition need to take care of counting period more seriously in order to avoid cheating by vj:p</t>
  </si>
  <si>
    <r>
      <rPr>
        <sz val="11"/>
        <color rgb="FF000000"/>
        <rFont val="Linux Libertine G"/>
      </rPr>
      <t>नकारने की स्तिथि में आप नही है</t>
    </r>
    <r>
      <rPr>
        <sz val="11"/>
        <color rgb="FF000000"/>
        <rFont val="Calibri"/>
      </rPr>
      <t xml:space="preserve">, </t>
    </r>
    <r>
      <rPr>
        <sz val="11"/>
        <color rgb="FF000000"/>
        <rFont val="Linux Libertine G"/>
      </rPr>
      <t>चार जून को आप भी सन्यास ले लें</t>
    </r>
    <r>
      <rPr>
        <sz val="11"/>
        <color rgb="FF000000"/>
        <rFont val="Calibri"/>
      </rPr>
      <t xml:space="preserve">, </t>
    </r>
    <r>
      <rPr>
        <sz val="11"/>
        <color rgb="FF000000"/>
        <rFont val="Linux Libertine G"/>
      </rPr>
      <t>अभी कांग्रेस के फेवर में होता एक्जिट पोल तो आप ढिंढोरा पीट रहे होते</t>
    </r>
  </si>
  <si>
    <r>
      <rPr>
        <sz val="11"/>
        <color rgb="FF000000"/>
        <rFont val="Linux Libertine G"/>
      </rPr>
      <t xml:space="preserve">कल तो तुम </t>
    </r>
    <r>
      <rPr>
        <sz val="11"/>
        <color rgb="FF000000"/>
        <rFont val="Calibri"/>
      </rPr>
      <t xml:space="preserve">surrender </t>
    </r>
    <r>
      <rPr>
        <sz val="11"/>
        <color rgb="FF000000"/>
        <rFont val="Linux Libertine G"/>
      </rPr>
      <t>किए  थे</t>
    </r>
    <r>
      <rPr>
        <sz val="11"/>
        <color rgb="FF000000"/>
        <rFont val="Calibri"/>
      </rPr>
      <t xml:space="preserve">. </t>
    </r>
    <r>
      <rPr>
        <sz val="11"/>
        <color rgb="FF000000"/>
        <rFont val="Linux Libertine G"/>
      </rPr>
      <t>नमस्ते</t>
    </r>
  </si>
  <si>
    <t>Modi ab bharat ka bhagwan ban gaya hai..100% seat nhi de rahe exit poll iska shukar manao.</t>
  </si>
  <si>
    <t>Next pm Rahul ghadhi</t>
  </si>
  <si>
    <t>EC&amp;EVM khella hone jaa raha hai</t>
  </si>
  <si>
    <t>Sir evm godi media sab ek jagah hai</t>
  </si>
  <si>
    <t>अबकी बार प्रधानमंत्री राहुल कुमार।😜🤪😜</t>
  </si>
  <si>
    <t>mei kolkata bangal mei rahta hu.. mujhe malum hei ki bjp jo 18 laayi thi pichli bar, is baar 8 se zyada nahi aa rahi hei.</t>
  </si>
  <si>
    <r>
      <rPr>
        <sz val="11"/>
        <color rgb="FF000000"/>
        <rFont val="Calibri"/>
      </rPr>
      <t xml:space="preserve">India </t>
    </r>
    <r>
      <rPr>
        <sz val="11"/>
        <color rgb="FF000000"/>
        <rFont val="Linux Libertine G"/>
      </rPr>
      <t>गठबंधन</t>
    </r>
    <r>
      <rPr>
        <sz val="11"/>
        <color rgb="FF000000"/>
        <rFont val="Calibri"/>
      </rPr>
      <t xml:space="preserve">, 295+ </t>
    </r>
    <r>
      <rPr>
        <sz val="11"/>
        <color rgb="FF000000"/>
        <rFont val="Linux Libertine G"/>
      </rPr>
      <t xml:space="preserve">ये </t>
    </r>
    <r>
      <rPr>
        <sz val="11"/>
        <color rgb="FF000000"/>
        <rFont val="Calibri"/>
      </rPr>
      <t>UK,</t>
    </r>
    <r>
      <rPr>
        <sz val="11"/>
        <color rgb="FF000000"/>
        <rFont val="Linux Libertine G"/>
      </rPr>
      <t>जपान</t>
    </r>
    <r>
      <rPr>
        <sz val="11"/>
        <color rgb="FF000000"/>
        <rFont val="Calibri"/>
      </rPr>
      <t xml:space="preserve">, </t>
    </r>
    <r>
      <rPr>
        <sz val="11"/>
        <color rgb="FF000000"/>
        <rFont val="Linux Libertine G"/>
      </rPr>
      <t>का सर्वे है</t>
    </r>
  </si>
  <si>
    <t>Haa Bhai voo modi media hai our ye chamcha media ye dono he kisi na kisi parti ki chat rahy he esliye apna khud ka man banaya</t>
  </si>
  <si>
    <t>I have seen many elections, Prime Ministers, Presidents and several parties but first time in my life history I have seen such a rubbish party so called BJP.  Coward, brainless, irresponsible, unscrupulous, greedy, criminal and anti social minded people are living with this party. Unbelievable that these kind of creatures still survive in this world.</t>
  </si>
  <si>
    <t>Rahul Gandhi ji ko like kare ❤❤❤</t>
  </si>
  <si>
    <t>ऐसे कैसे हो सकता है फिर से धर्म की सरकार आ रही हैं असंभव क्योंकि जमीनी हकीकत और लोगों का विरोध कुछ और ही बयां कर रहा था लेकिन फिर से मोदी सरकार ऐसे कैसे हो सकता है मेरी समय से परे हैं</t>
  </si>
  <si>
    <r>
      <rPr>
        <sz val="11"/>
        <color rgb="FF000000"/>
        <rFont val="Calibri"/>
      </rPr>
      <t xml:space="preserve">Ravishkumar </t>
    </r>
    <r>
      <rPr>
        <sz val="11"/>
        <color rgb="FF000000"/>
        <rFont val="Linux Libertine G"/>
      </rPr>
      <t>जिंदाबाद</t>
    </r>
  </si>
  <si>
    <t>Bechara Rubbish Chamcha🤭</t>
  </si>
  <si>
    <t>Pagal pure desh me aabi Modi Lahore chal raha 
Modi 400++++aare 
Tum log faltu ka bakwas mat Karo
Bjp modi jindabad</t>
  </si>
  <si>
    <t>Sorry sir.but exit poll not gone wrong.NDA jeet raha hai.</t>
  </si>
  <si>
    <r>
      <rPr>
        <sz val="11"/>
        <color rgb="FF000000"/>
        <rFont val="Linux Libertine G"/>
      </rPr>
      <t>ये गैंग कोई राजनीतिक दल नहीं रह गये हैं बल्कि इस रविश कुमार जैसे चंद फंडिड डिजाइनर शातिर बदमाश बेइमान तत्वों के द्वारा संचालित पप्पू टोला हैं। जो देश</t>
    </r>
    <r>
      <rPr>
        <sz val="11"/>
        <color rgb="FF000000"/>
        <rFont val="Calibri"/>
      </rPr>
      <t xml:space="preserve">, </t>
    </r>
    <r>
      <rPr>
        <sz val="11"/>
        <color rgb="FF000000"/>
        <rFont val="Linux Libertine G"/>
      </rPr>
      <t>देश की राजनीति</t>
    </r>
    <r>
      <rPr>
        <sz val="11"/>
        <color rgb="FF000000"/>
        <rFont val="Calibri"/>
      </rPr>
      <t xml:space="preserve">, </t>
    </r>
    <r>
      <rPr>
        <sz val="11"/>
        <color rgb="FF000000"/>
        <rFont val="Linux Libertine G"/>
      </rPr>
      <t>देश की वास्तविकता से भटककर केवल ऐसे झूठे मक्कार षड़यंत्रकारी तत्वों के डिजाइन मसाले पर आधारित सड़कछाप गैंग मात्र हैं।</t>
    </r>
  </si>
  <si>
    <t>Exit poll is fake  news</t>
  </si>
  <si>
    <r>
      <rPr>
        <sz val="11"/>
        <color rgb="FF000000"/>
        <rFont val="Linux Libertine G"/>
      </rPr>
      <t xml:space="preserve">इक्जिटपोल में  </t>
    </r>
    <r>
      <rPr>
        <sz val="11"/>
        <color rgb="FF000000"/>
        <rFont val="Calibri"/>
      </rPr>
      <t xml:space="preserve">" </t>
    </r>
    <r>
      <rPr>
        <sz val="11"/>
        <color rgb="FF000000"/>
        <rFont val="Linux Libertine G"/>
      </rPr>
      <t xml:space="preserve">पोल </t>
    </r>
    <r>
      <rPr>
        <sz val="11"/>
        <color rgb="FF000000"/>
        <rFont val="Calibri"/>
      </rPr>
      <t xml:space="preserve">" </t>
    </r>
    <r>
      <rPr>
        <sz val="11"/>
        <color rgb="FF000000"/>
        <rFont val="Linux Libertine G"/>
      </rPr>
      <t>है</t>
    </r>
  </si>
  <si>
    <t>https://youtu.be/KOiNndtyGYo?si=jHuRK7dd-3bARNKh</t>
  </si>
  <si>
    <t>Next pm Rahul Gandhi ji 295 sidhu Muse wal</t>
  </si>
  <si>
    <t>Ekdum biased reporter. Dhruv ka bada bhai. 😂. Kaash balanced views deta ye buddha</t>
  </si>
  <si>
    <r>
      <rPr>
        <sz val="11"/>
        <color rgb="FF000000"/>
        <rFont val="Calibri"/>
      </rPr>
      <t xml:space="preserve">Evm </t>
    </r>
    <r>
      <rPr>
        <sz val="11"/>
        <color rgb="FF000000"/>
        <rFont val="Linux Libertine G"/>
      </rPr>
      <t>पर रोना चालू हो गया😂 निष्पक्ष पत्रकार को रोना आ रहा है</t>
    </r>
  </si>
  <si>
    <t>Ravish ji agar exit pool sahi Nikla to</t>
  </si>
  <si>
    <t>BJP ko 225.india 295.</t>
  </si>
  <si>
    <t>Good job sir 🎉</t>
  </si>
  <si>
    <r>
      <rPr>
        <sz val="11"/>
        <color rgb="FF000000"/>
        <rFont val="Linux Libertine G"/>
      </rPr>
      <t xml:space="preserve">इंडिया गठबंधन इस बार जीत रही है अगर राहुल गांधी प्रधानमंत्री बनते हैं तो भारत को एक पढ़ा लिखा और जिम्मेदार प्रधानमंत्री मिलेगा। </t>
    </r>
    <r>
      <rPr>
        <sz val="11"/>
        <color rgb="FF000000"/>
        <rFont val="Calibri"/>
      </rPr>
      <t>Support @CongressIndia270 👍</t>
    </r>
  </si>
  <si>
    <t>Media ka bas chale to sholey Wale sikke se toss karenge aur
Call khud karke kursi bar baitha denge .</t>
  </si>
  <si>
    <t>No doubt 
Namo 350+</t>
  </si>
  <si>
    <t>Ye sab baat Congress aur Supporters 2019 me bhi bol rhe the, aur har election me bolte hain, ki covid me itne log mar gye, itne migrant labour, unemployment, lkin phir bhi har election me bahut jyada seats lati hai bjp</t>
  </si>
  <si>
    <t>https://www.youtube.com/live/2PnzSrZOSS4?si=CiPiMFktmD6Eddul</t>
  </si>
  <si>
    <t>Sakal acchi nahi to baat acchi to kiya kar 1:39</t>
  </si>
  <si>
    <t>Mai to ab retirement le raha hu ye prince kab le rahe hai</t>
  </si>
  <si>
    <t>295 = Siddhu Moosawala? 🤔🤔🧐</t>
  </si>
  <si>
    <t>4 June tera kya hoga re chamcha rubbish???</t>
  </si>
  <si>
    <t>Sir mughe to lg rha h ki sb dar k mare bta rhe h.</t>
  </si>
  <si>
    <t>270-310(India)</t>
  </si>
  <si>
    <t>U are great honestly 💯</t>
  </si>
  <si>
    <t>Jay Bhim</t>
  </si>
  <si>
    <r>
      <rPr>
        <sz val="11"/>
        <color rgb="FF000000"/>
        <rFont val="Linux Libertine G"/>
      </rPr>
      <t>रेबीज बीमारी बहुत तेज़ी से फैलता है</t>
    </r>
    <r>
      <rPr>
        <sz val="11"/>
        <color rgb="FF000000"/>
        <rFont val="Calibri"/>
      </rPr>
      <t xml:space="preserve">, </t>
    </r>
    <r>
      <rPr>
        <sz val="11"/>
        <color rgb="FF000000"/>
        <rFont val="Linux Libertine G"/>
      </rPr>
      <t>कुत्ता भोकेना से फैलता है</t>
    </r>
    <r>
      <rPr>
        <sz val="11"/>
        <color rgb="FF000000"/>
        <rFont val="Calibri"/>
      </rPr>
      <t>,</t>
    </r>
    <r>
      <rPr>
        <sz val="11"/>
        <color rgb="FF000000"/>
        <rFont val="Linux Libertine G"/>
      </rPr>
      <t>इस से बेचे 😅😅😅😅😅</t>
    </r>
  </si>
  <si>
    <t>Godi midiya namak harami kar raha hai mahegai berozgari se janta me ha ha kaar mach huva hai</t>
  </si>
  <si>
    <t>Pls ravish sir ek human error hua hai 59 Million nahi 593 million hai❤❤ pls check that.....</t>
  </si>
  <si>
    <t>bangal mei 8 seat se zyada bjp ko aaye toh samajh lena vhotala jo chuka</t>
  </si>
  <si>
    <t>359 evm set h</t>
  </si>
  <si>
    <t>Godi media exit poll no worry hope next PM Rahul Gandhi</t>
  </si>
  <si>
    <t>Ye 56 sal ke yuwa kaese hai pahlee ye bataoo</t>
  </si>
  <si>
    <t>Chalo baccho bohot hua Aaj ramdi Rona matam shuru karo EVM EVM election commission election commission shuru karo 😂😂😂😂</t>
  </si>
  <si>
    <t>Godi midiya ka exit poll  bilkul fail hai</t>
  </si>
  <si>
    <t>Shakal dekh kr lg rha h ravish kumar ka, ki saala ye dukh kb khatam hoga be... 
😂😂😂</t>
  </si>
  <si>
    <t>See you on the result day 😅</t>
  </si>
  <si>
    <t>Desh ki patrakarita rasatal me ja chuki.</t>
  </si>
  <si>
    <t>O bhai tum pagla gaye ho😂 kisi ache se Dr ko dikhaooooo😂😂😂😂</t>
  </si>
  <si>
    <t>M to sirf iska dukh dekhne aata hu😂</t>
  </si>
  <si>
    <t>NDA government sab galt kar rahi hai and india government sab sahi karne lagegi and Ravish ji unke sath sab positive Bolne lagenge agar 4th June ko India ki government aaye whish is not possible at all Ravish ji also know that. Main na NDA ka supporter hone na India ka bas ye tv wale ye youtube wale viewers ko v 2 Alag alag party main baat chuke hai tumhe NDA pasand tv dekho tumhe India pasand mujhe dekho m I r8 Ravish ji ???</t>
  </si>
  <si>
    <r>
      <rPr>
        <sz val="11"/>
        <color rgb="FF000000"/>
        <rFont val="Linux Libertine G"/>
      </rPr>
      <t xml:space="preserve">राहुल गांधी बीजेपी से मिले हुए हैं  सर तभी बीजेपी </t>
    </r>
    <r>
      <rPr>
        <sz val="11"/>
        <color rgb="FF000000"/>
        <rFont val="Calibri"/>
      </rPr>
      <t xml:space="preserve">2024 </t>
    </r>
    <r>
      <rPr>
        <sz val="11"/>
        <color rgb="FF000000"/>
        <rFont val="Linux Libertine G"/>
      </rPr>
      <t xml:space="preserve">में जीत रही है भगवान करे राहुल गांधी बीजेपी के साथ यूंही मिले रहे ताकि </t>
    </r>
    <r>
      <rPr>
        <sz val="11"/>
        <color rgb="FF000000"/>
        <rFont val="Calibri"/>
      </rPr>
      <t xml:space="preserve">2029 </t>
    </r>
    <r>
      <rPr>
        <sz val="11"/>
        <color rgb="FF000000"/>
        <rFont val="Linux Libertine G"/>
      </rPr>
      <t>में बीजेपी जीत</t>
    </r>
  </si>
  <si>
    <r>
      <rPr>
        <sz val="11"/>
        <color rgb="FF000000"/>
        <rFont val="Calibri"/>
      </rPr>
      <t xml:space="preserve">6 </t>
    </r>
    <r>
      <rPr>
        <sz val="11"/>
        <color rgb="FF000000"/>
        <rFont val="Linux Libertine G"/>
      </rPr>
      <t xml:space="preserve">माह पूर्व बने </t>
    </r>
    <r>
      <rPr>
        <sz val="11"/>
        <color rgb="FF000000"/>
        <rFont val="Calibri"/>
      </rPr>
      <t xml:space="preserve">400 </t>
    </r>
    <r>
      <rPr>
        <sz val="11"/>
        <color rgb="FF000000"/>
        <rFont val="Linux Libertine G"/>
      </rPr>
      <t>पार नारे के साथ ही एग्जिट पोल वीडिओ रिकॉर्ड हो जाते है</t>
    </r>
    <r>
      <rPr>
        <sz val="11"/>
        <color rgb="FF000000"/>
        <rFont val="Calibri"/>
      </rPr>
      <t xml:space="preserve">, </t>
    </r>
    <r>
      <rPr>
        <sz val="11"/>
        <color rgb="FF000000"/>
        <rFont val="Linux Libertine G"/>
      </rPr>
      <t>अब तो गोदी मीडिया की नौटंकी शुरू है</t>
    </r>
    <r>
      <rPr>
        <sz val="11"/>
        <color rgb="FF000000"/>
        <rFont val="Calibri"/>
      </rPr>
      <t>..</t>
    </r>
  </si>
  <si>
    <t>ईवीएम में जब घोटाला होता है तो पहले मोहोल बनाया जाता है ताकि कोई ये न कहे की बीजेपी हार रही थी तो अचानक जीत केसे गई ।</t>
  </si>
  <si>
    <t>Abhi main agniveer training pe hu mai apki Puri video dekhta hu but Aaj mere phone jama ho jayega to mai December Tak apka video nii dekh paunga miss you ravish sir</t>
  </si>
  <si>
    <t>Ye poll nhi bjp k office m bni list h</t>
  </si>
  <si>
    <t>Bharat ki janta ko ab jagna hoga  pardarshan karna hoga   😢😢 nahi to tana saahi sarkaar aapko gulaam bana degi</t>
  </si>
  <si>
    <t>थके हुए मूर्ख लोग हो तुम</t>
  </si>
  <si>
    <r>
      <rPr>
        <sz val="11"/>
        <color rgb="FF000000"/>
        <rFont val="Linux Libertine G"/>
      </rPr>
      <t xml:space="preserve">रवीश जी आप महापुरुष है आपके विश्लेषण का कोई नाड़ गाँड़ ही समझ नहीं आता है </t>
    </r>
    <r>
      <rPr>
        <sz val="11"/>
        <color rgb="FF000000"/>
        <rFont val="Calibri"/>
      </rPr>
      <t xml:space="preserve">. </t>
    </r>
    <r>
      <rPr>
        <sz val="11"/>
        <color rgb="FF000000"/>
        <rFont val="Linux Libertine G"/>
      </rPr>
      <t>बस ४ तक इंतज़ार करिये</t>
    </r>
  </si>
  <si>
    <t>India gathbandhan ki sarkar 100%banegi</t>
  </si>
  <si>
    <r>
      <rPr>
        <sz val="11"/>
        <color rgb="FF000000"/>
        <rFont val="Linux Libertine G"/>
      </rPr>
      <t>वितक्क</t>
    </r>
    <r>
      <rPr>
        <sz val="11"/>
        <color rgb="FF000000"/>
        <rFont val="Calibri"/>
      </rPr>
      <t>-</t>
    </r>
    <r>
      <rPr>
        <sz val="11"/>
        <color rgb="FF000000"/>
        <rFont val="Linux Libertine G"/>
      </rPr>
      <t>विचार</t>
    </r>
    <r>
      <rPr>
        <sz val="11"/>
        <color rgb="FF000000"/>
        <rFont val="Calibri"/>
      </rPr>
      <t>: 
*</t>
    </r>
    <r>
      <rPr>
        <sz val="11"/>
        <color rgb="FF000000"/>
        <rFont val="Linux Libertine G"/>
      </rPr>
      <t>सवालही जवाब है</t>
    </r>
    <r>
      <rPr>
        <sz val="11"/>
        <color rgb="FF000000"/>
        <rFont val="Calibri"/>
      </rPr>
      <t>*</t>
    </r>
    <r>
      <rPr>
        <sz val="11"/>
        <color rgb="FF000000"/>
        <rFont val="Linux Libertine G"/>
      </rPr>
      <t xml:space="preserve">।
</t>
    </r>
    <r>
      <rPr>
        <sz val="11"/>
        <color rgb="FF000000"/>
        <rFont val="Calibri"/>
      </rPr>
      <t>Asking Question is the first step taking towards, finding an Answer to the same Question consciously.
————————————————
*Presence and Absence of both Software and Hardware, in all Human Biological Machines with or without any deformities may impact Healthy and Unhealthy Life*!
————————————————
(</t>
    </r>
    <r>
      <rPr>
        <sz val="11"/>
        <color rgb="FF000000"/>
        <rFont val="Linux Libertine G"/>
      </rPr>
      <t>१</t>
    </r>
    <r>
      <rPr>
        <sz val="11"/>
        <color rgb="FF000000"/>
        <rFont val="Calibri"/>
      </rPr>
      <t xml:space="preserve">)
*From Mental Trauma to Failed Dissociation,leads to psychosis.* (Sofware </t>
    </r>
    <r>
      <rPr>
        <sz val="11"/>
        <color rgb="FF000000"/>
        <rFont val="Linux Libertine G"/>
      </rPr>
      <t>मध्ये विकृति येणे</t>
    </r>
    <r>
      <rPr>
        <sz val="11"/>
        <color rgb="FF000000"/>
        <rFont val="Calibri"/>
      </rPr>
      <t>)
*</t>
    </r>
    <r>
      <rPr>
        <sz val="11"/>
        <color rgb="FF000000"/>
        <rFont val="Linux Libertine G"/>
      </rPr>
      <t>जबरदस्त मानसिक आघात ते असल्या आघातापासून संपूर्णपणे अयशस्वी होईपर्यन्तचा प्रवास किव्हा असल्या आघातापासून संपूर्णपणे मोकळा न होण्याच्या अयशस्वीपणा पर्यन्तचा प्रवास म्हणजेच “मनोदुर्दशा</t>
    </r>
    <r>
      <rPr>
        <sz val="11"/>
        <color rgb="FF000000"/>
        <rFont val="Calibri"/>
      </rPr>
      <t>/</t>
    </r>
    <r>
      <rPr>
        <sz val="11"/>
        <color rgb="FF000000"/>
        <rFont val="Linux Libertine G"/>
      </rPr>
      <t>विकृत मनस्थिती</t>
    </r>
    <r>
      <rPr>
        <sz val="11"/>
        <color rgb="FF000000"/>
        <rFont val="Calibri"/>
      </rPr>
      <t xml:space="preserve">/Psychosis” </t>
    </r>
    <r>
      <rPr>
        <sz val="11"/>
        <color rgb="FF000000"/>
        <rFont val="Linux Libertine G"/>
      </rPr>
      <t>होय</t>
    </r>
    <r>
      <rPr>
        <sz val="11"/>
        <color rgb="FF000000"/>
        <rFont val="Calibri"/>
      </rPr>
      <t>.*
————————————————
(</t>
    </r>
    <r>
      <rPr>
        <sz val="11"/>
        <color rgb="FF000000"/>
        <rFont val="Linux Libertine G"/>
      </rPr>
      <t>२</t>
    </r>
    <r>
      <rPr>
        <sz val="11"/>
        <color rgb="FF000000"/>
        <rFont val="Calibri"/>
      </rPr>
      <t xml:space="preserve">)
*From Bodily Trauma to Failed Dissociation,leads to Neurosis.* (Hardware </t>
    </r>
    <r>
      <rPr>
        <sz val="11"/>
        <color rgb="FF000000"/>
        <rFont val="Linux Libertine G"/>
      </rPr>
      <t>मध्ये विकृति येणे</t>
    </r>
    <r>
      <rPr>
        <sz val="11"/>
        <color rgb="FF000000"/>
        <rFont val="Calibri"/>
      </rPr>
      <t>)
*</t>
    </r>
    <r>
      <rPr>
        <sz val="11"/>
        <color rgb="FF000000"/>
        <rFont val="Linux Libertine G"/>
      </rPr>
      <t>जबरदस्त शारीरिक आघात ते असल्या आघातापासून संपूर्णपणे अयशस्वी होईपर्यन्तचा प्रवास किव्हा असल्या आघातापासून संपूर्णपणे मोकळा न होण्याच्या अयशस्वीपणा पर्यन्तचा प्रवास म्हणजेच “चेतासंस्थेची विकृति</t>
    </r>
    <r>
      <rPr>
        <sz val="11"/>
        <color rgb="FF000000"/>
        <rFont val="Calibri"/>
      </rPr>
      <t>/</t>
    </r>
    <r>
      <rPr>
        <sz val="11"/>
        <color rgb="FF000000"/>
        <rFont val="Linux Libertine G"/>
      </rPr>
      <t>मज्जातंतूचा विकार</t>
    </r>
    <r>
      <rPr>
        <sz val="11"/>
        <color rgb="FF000000"/>
        <rFont val="Calibri"/>
      </rPr>
      <t xml:space="preserve">/Neurosis” </t>
    </r>
    <r>
      <rPr>
        <sz val="11"/>
        <color rgb="FF000000"/>
        <rFont val="Linux Libertine G"/>
      </rPr>
      <t>होय</t>
    </r>
    <r>
      <rPr>
        <sz val="11"/>
        <color rgb="FF000000"/>
        <rFont val="Calibri"/>
      </rPr>
      <t xml:space="preserve">.*
Neurosis(Hardware </t>
    </r>
    <r>
      <rPr>
        <sz val="11"/>
        <color rgb="FF000000"/>
        <rFont val="Linux Libertine G"/>
      </rPr>
      <t>मध्ये विकृति येणे</t>
    </r>
    <r>
      <rPr>
        <sz val="11"/>
        <color rgb="FF000000"/>
        <rFont val="Calibri"/>
      </rPr>
      <t>)
*</t>
    </r>
    <r>
      <rPr>
        <sz val="11"/>
        <color rgb="FF000000"/>
        <rFont val="Linux Libertine G"/>
      </rPr>
      <t>निष्कर्ष के लिए</t>
    </r>
    <r>
      <rPr>
        <sz val="11"/>
        <color rgb="FF000000"/>
        <rFont val="Calibri"/>
      </rPr>
      <t>,</t>
    </r>
    <r>
      <rPr>
        <sz val="11"/>
        <color rgb="FF000000"/>
        <rFont val="Linux Libertine G"/>
      </rPr>
      <t>हाड़माँस से बने</t>
    </r>
    <r>
      <rPr>
        <sz val="11"/>
        <color rgb="FF000000"/>
        <rFont val="Calibri"/>
      </rPr>
      <t>,</t>
    </r>
    <r>
      <rPr>
        <sz val="11"/>
        <color rgb="FF000000"/>
        <rFont val="Linux Libertine G"/>
      </rPr>
      <t>३२ अंगो से युक्त मनुष्य ज़िम्मेदार है</t>
    </r>
    <r>
      <rPr>
        <sz val="11"/>
        <color rgb="FF000000"/>
        <rFont val="Calibri"/>
      </rPr>
      <t>?</t>
    </r>
    <r>
      <rPr>
        <sz val="11"/>
        <color rgb="FF000000"/>
        <rFont val="Linux Libertine G"/>
      </rPr>
      <t>क्या</t>
    </r>
    <r>
      <rPr>
        <sz val="11"/>
        <color rgb="FF000000"/>
        <rFont val="Calibri"/>
      </rPr>
      <t>?</t>
    </r>
    <r>
      <rPr>
        <sz val="11"/>
        <color rgb="FF000000"/>
        <rFont val="Linux Libertine G"/>
      </rPr>
      <t>क्यों</t>
    </r>
    <r>
      <rPr>
        <sz val="11"/>
        <color rgb="FF000000"/>
        <rFont val="Calibri"/>
      </rPr>
      <t xml:space="preserve">? </t>
    </r>
    <r>
      <rPr>
        <sz val="11"/>
        <color rgb="FF000000"/>
        <rFont val="Linux Libertine G"/>
      </rPr>
      <t>और कैसे</t>
    </r>
    <r>
      <rPr>
        <sz val="11"/>
        <color rgb="FF000000"/>
        <rFont val="Calibri"/>
      </rPr>
      <t xml:space="preserve">? </t>
    </r>
    <r>
      <rPr>
        <sz val="11"/>
        <color rgb="FF000000"/>
        <rFont val="Linux Libertine G"/>
      </rPr>
      <t>का मंथन</t>
    </r>
    <r>
      <rPr>
        <sz val="11"/>
        <color rgb="FF000000"/>
        <rFont val="Calibri"/>
      </rPr>
      <t>,</t>
    </r>
    <r>
      <rPr>
        <sz val="11"/>
        <color rgb="FF000000"/>
        <rFont val="Linux Libertine G"/>
      </rPr>
      <t>चिंतन</t>
    </r>
    <r>
      <rPr>
        <sz val="11"/>
        <color rgb="FF000000"/>
        <rFont val="Calibri"/>
      </rPr>
      <t>-</t>
    </r>
    <r>
      <rPr>
        <sz val="11"/>
        <color rgb="FF000000"/>
        <rFont val="Linux Libertine G"/>
      </rPr>
      <t>मनन कौन करेगा</t>
    </r>
    <r>
      <rPr>
        <sz val="11"/>
        <color rgb="FF000000"/>
        <rFont val="Calibri"/>
      </rPr>
      <t xml:space="preserve">?*
————————————————
*Courtesy By*-
</t>
    </r>
    <r>
      <rPr>
        <sz val="11"/>
        <color rgb="FF000000"/>
        <rFont val="Linux Libertine G"/>
      </rPr>
      <t>एक हाड़</t>
    </r>
    <r>
      <rPr>
        <sz val="11"/>
        <color rgb="FF000000"/>
        <rFont val="Calibri"/>
      </rPr>
      <t>-</t>
    </r>
    <r>
      <rPr>
        <sz val="11"/>
        <color rgb="FF000000"/>
        <rFont val="Linux Libertine G"/>
      </rPr>
      <t xml:space="preserve">मास का सामान्य मनुष्य।
</t>
    </r>
    <r>
      <rPr>
        <sz val="11"/>
        <color rgb="FF000000"/>
        <rFont val="Calibri"/>
      </rPr>
      <t>*</t>
    </r>
    <r>
      <rPr>
        <sz val="11"/>
        <color rgb="FF000000"/>
        <rFont val="Linux Libertine G"/>
      </rPr>
      <t>तत्वमसि</t>
    </r>
    <r>
      <rPr>
        <sz val="11"/>
        <color rgb="FF000000"/>
        <rFont val="Calibri"/>
      </rPr>
      <t xml:space="preserve">(That is You Are! OR You are that!); </t>
    </r>
    <r>
      <rPr>
        <sz val="11"/>
        <color rgb="FF000000"/>
        <rFont val="Linux Libertine G"/>
      </rPr>
      <t>तथागत</t>
    </r>
    <r>
      <rPr>
        <sz val="11"/>
        <color rgb="FF000000"/>
        <rFont val="Calibri"/>
      </rPr>
      <t xml:space="preserve">(That is Come to You! Or You are come to that!)*
*Note*:
The purpose of human thinking is to be “pass it on” to the next generation for the welfare of “Universal Benevolence”
♾😇🙏
—————————
*Disclaimer*
Any Statement may not be a truth. It must be tested and verified. Once it tested and verified and tally it for goodness within all mankind and also praised by the wise; then it will called as a truth. 
“*GOODNESS* always go with the *WISDOM*”.
</t>
    </r>
    <r>
      <rPr>
        <sz val="11"/>
        <color rgb="FF000000"/>
        <rFont val="Linux Libertine G"/>
      </rPr>
      <t xml:space="preserve">जागरुक रहे।सावधान रहें।
</t>
    </r>
    <r>
      <rPr>
        <sz val="11"/>
        <color rgb="FF000000"/>
        <rFont val="Calibri"/>
      </rPr>
      <t>*</t>
    </r>
    <r>
      <rPr>
        <sz val="11"/>
        <color rgb="FF000000"/>
        <rFont val="Linux Libertine G"/>
      </rPr>
      <t>संस्कार</t>
    </r>
    <r>
      <rPr>
        <sz val="11"/>
        <color rgb="FF000000"/>
        <rFont val="Calibri"/>
      </rPr>
      <t xml:space="preserve">* </t>
    </r>
    <r>
      <rPr>
        <sz val="11"/>
        <color rgb="FF000000"/>
        <rFont val="Linux Libertine G"/>
      </rPr>
      <t xml:space="preserve">अनित्य </t>
    </r>
    <r>
      <rPr>
        <sz val="11"/>
        <color rgb="FF000000"/>
        <rFont val="Calibri"/>
      </rPr>
      <t xml:space="preserve">(unstable) </t>
    </r>
    <r>
      <rPr>
        <sz val="11"/>
        <color rgb="FF000000"/>
        <rFont val="Linux Libertine G"/>
      </rPr>
      <t xml:space="preserve">है।यही पूर्ण </t>
    </r>
    <r>
      <rPr>
        <sz val="11"/>
        <color rgb="FF000000"/>
        <rFont val="Calibri"/>
      </rPr>
      <t>*</t>
    </r>
    <r>
      <rPr>
        <sz val="11"/>
        <color rgb="FF000000"/>
        <rFont val="Linux Libertine G"/>
      </rPr>
      <t>सत्य</t>
    </r>
    <r>
      <rPr>
        <sz val="11"/>
        <color rgb="FF000000"/>
        <rFont val="Calibri"/>
      </rPr>
      <t xml:space="preserve">* </t>
    </r>
    <r>
      <rPr>
        <sz val="11"/>
        <color rgb="FF000000"/>
        <rFont val="Linux Libertine G"/>
      </rPr>
      <t xml:space="preserve">है।
</t>
    </r>
    <r>
      <rPr>
        <sz val="11"/>
        <color rgb="FF000000"/>
        <rFont val="Calibri"/>
      </rPr>
      <t>*</t>
    </r>
    <r>
      <rPr>
        <sz val="11"/>
        <color rgb="FF000000"/>
        <rFont val="Linux Libertine G"/>
      </rPr>
      <t>सब्बे सत्ता सुखी होन्तू</t>
    </r>
    <r>
      <rPr>
        <sz val="11"/>
        <color rgb="FF000000"/>
        <rFont val="Calibri"/>
      </rPr>
      <t>*</t>
    </r>
    <r>
      <rPr>
        <sz val="11"/>
        <color rgb="FF000000"/>
        <rFont val="Linux Libertine G"/>
      </rPr>
      <t xml:space="preserve">।🙏
</t>
    </r>
    <r>
      <rPr>
        <sz val="11"/>
        <color rgb="FF000000"/>
        <rFont val="Calibri"/>
      </rPr>
      <t>*</t>
    </r>
    <r>
      <rPr>
        <sz val="11"/>
        <color rgb="FF000000"/>
        <rFont val="Linux Libertine G"/>
      </rPr>
      <t>जनहितार्थ जारी</t>
    </r>
    <r>
      <rPr>
        <sz val="11"/>
        <color rgb="FF000000"/>
        <rFont val="Calibri"/>
      </rPr>
      <t>*😇</t>
    </r>
  </si>
  <si>
    <t>Sir mi kisi party se ni juda hu isliye mi ye ni kah skta ki mi biased hu.lekin agr ap block to block mouth to mouth ye survey kra lo to apko ye pta chlega ki bjp se log kite nakhush h..phr v exit poll me 400 tk seat dikhai ja rai..smjh se bhr hai ye concept</t>
  </si>
  <si>
    <t>Another idiot Ravish</t>
  </si>
  <si>
    <t>is baar agar india haar rahi hei toh yeh sirf bjp ke ghotale se he haar sakti hei...sab taiyar raho , oska badla lene</t>
  </si>
  <si>
    <t>Donga lanjakodaka</t>
  </si>
  <si>
    <t>Sir aap ka exit poll kya keh raha h aap bhi to ek patrkar ho kyon aap galst bolte ho 😊</t>
  </si>
  <si>
    <t>Sabhi log apni apni lock sabha ka anubhav saja kre mere yaha  up ke kannauj me akhilesh Jeet rhe hai</t>
  </si>
  <si>
    <t>Sir kass ki India jit jati</t>
  </si>
  <si>
    <t>भगवान करे तुम हमेशा रोते रहो रवीश😂😂 हम देश प्रेमियों को तुम लोगों का रोना बहुत अच्छा लगता है</t>
  </si>
  <si>
    <r>
      <rPr>
        <sz val="11"/>
        <color rgb="FF000000"/>
        <rFont val="Linux Libertine G"/>
      </rPr>
      <t>सूरज पूरब में निकलता है</t>
    </r>
    <r>
      <rPr>
        <sz val="11"/>
        <color rgb="FF000000"/>
        <rFont val="Calibri"/>
      </rPr>
      <t xml:space="preserve">, </t>
    </r>
    <r>
      <rPr>
        <sz val="11"/>
        <color rgb="FF000000"/>
        <rFont val="Linux Libertine G"/>
      </rPr>
      <t xml:space="preserve">इस बात का सर्वे </t>
    </r>
    <r>
      <rPr>
        <sz val="11"/>
        <color rgb="FF000000"/>
        <rFont val="Calibri"/>
      </rPr>
      <t xml:space="preserve">10 </t>
    </r>
    <r>
      <rPr>
        <sz val="11"/>
        <color rgb="FF000000"/>
        <rFont val="Linux Libertine G"/>
      </rPr>
      <t xml:space="preserve">लोगों से करोगे तो फिर सभी यही कहेंगे कि सूर्य पूर्व में निकलता है </t>
    </r>
    <r>
      <rPr>
        <sz val="11"/>
        <color rgb="FF000000"/>
        <rFont val="Calibri"/>
      </rPr>
      <t>,</t>
    </r>
    <r>
      <rPr>
        <sz val="11"/>
        <color rgb="FF000000"/>
        <rFont val="Linux Libertine G"/>
      </rPr>
      <t xml:space="preserve">तो बेवकूफ रेबीज यह कौन सा लॉजिक हुआ </t>
    </r>
    <r>
      <rPr>
        <sz val="11"/>
        <color rgb="FF000000"/>
        <rFont val="Calibri"/>
      </rPr>
      <t>,</t>
    </r>
    <r>
      <rPr>
        <sz val="11"/>
        <color rgb="FF000000"/>
        <rFont val="Linux Libertine G"/>
      </rPr>
      <t>सारे चैनल एक ही के नंबर दे रहे हैं इसका मतलब कोई गड़बड़ है सत्य बदलता थोड़ी है मूर्ख</t>
    </r>
  </si>
  <si>
    <t>Ravish ji mu Mita karlo 400 par 04 Jun  Modi Modi ❤❤❤</t>
  </si>
  <si>
    <t>Exit poll totally wrong.</t>
  </si>
  <si>
    <t>Muslim ke liye to enki juban me dahi jam jati hai</t>
  </si>
  <si>
    <t>ab to 1857 ki revolt ko doharane jaisa mahaul ban raha😮 18:28</t>
  </si>
  <si>
    <t>Sare neta chor h is bat ko maniye rabish ji...youth ki awaj</t>
  </si>
  <si>
    <t>Ravish bhai aap  indi gathbandhan ka Bara chamcha ho 
Sare survey galat aap apna Bata do 
Rahul gandhi pm banenge</t>
  </si>
  <si>
    <t>Ye bhi Congress ka dalla hai nii to dono side ki bate karata 😄😄😄😄😄😄</t>
  </si>
  <si>
    <t>593 million view song 295</t>
  </si>
  <si>
    <t>Sidhu mosewala ka song 295 ...300M Views the sir</t>
  </si>
  <si>
    <t>4 Jun ko vedio banana😊😊</t>
  </si>
  <si>
    <t>Waqt ki Pukar Congress Sarkar koi kuchh bhi kahe 4 June India gathbandhan jitega or purn bahumat ki sarkar banegi kyuki Desh ki janta Rahul Gandhi ke sath he India gathbandhan mazbuti se chunav lada he next pm Rahul Gandhi 💯</t>
  </si>
  <si>
    <t>He raised such important points in this video. I see people losing their sheet over exit polls that are rigged. Do not create panic for people because of polls that can hardly be verified.</t>
  </si>
  <si>
    <t>17:44 Kya Baat Bola Sir♥️💯♥️💯♥️💯♥️💯♥️💯♥️</t>
  </si>
  <si>
    <t>आप बतादो एगजिट पोल सही सही😂😂</t>
  </si>
  <si>
    <t>Only modi all Hindu together bro ravish 4th June on words u block ur YouTube channel if gurds block</t>
  </si>
  <si>
    <t>Bouth pahile se setting kar diya hai</t>
  </si>
  <si>
    <t>आजतक के इतिहास में भारतीय राजनीति में ऐसा पहली बार हुआ होगा की चुनाव जीतने के लिए किसी भी तरह की कोर कसर बीजेपी छोड़ना ही नही चाहती। शर्म आती है ऐसी राजनीति से और साथ साथ घीन भी आती है।</t>
  </si>
  <si>
    <t>बहुत बढिया विश्लेषण</t>
  </si>
  <si>
    <t>आप भी रवीश पांडे जी घुमा घुमाकर बाते कर रहे हैं संदिग्ध है</t>
  </si>
  <si>
    <t>Ravish Sir very informative you have made exit poll simple,  Stil we feel BJP is  fooling us</t>
  </si>
  <si>
    <t>Excellent truthful news analysis and good job..</t>
  </si>
  <si>
    <t>Godi media Bjp ke sath h. Bjp desh ki janta dhokha diya h, Godi media Sanmbidhan ke liye khatra h</t>
  </si>
  <si>
    <t>Khabish khanam Rona dhona shuru😂😂😂😂😂😂😂😂😂</t>
  </si>
  <si>
    <t>😂😂😂😂😂😂😂😂😂😂😂😂😂😂😂😂😂😂😂😂😂😂😂😂😂😂😂😂😂😂😂</t>
  </si>
  <si>
    <t>Abki baar bjp ka antim sanskaar</t>
  </si>
  <si>
    <t>Bhagwan ap raxa karo</t>
  </si>
  <si>
    <t>Godi midiya jhoota midiya hai</t>
  </si>
  <si>
    <t>Ravish g plz check song 295 total views and correct urself plz</t>
  </si>
  <si>
    <t>Bengal mey counting mey fraud kiya tha mamata banerjee COVID 19 ka time pe</t>
  </si>
  <si>
    <r>
      <rPr>
        <sz val="11"/>
        <color rgb="FF000000"/>
        <rFont val="Linux Libertine G"/>
      </rPr>
      <t xml:space="preserve">अब तो गलता है बीजेपी </t>
    </r>
    <r>
      <rPr>
        <sz val="11"/>
        <color rgb="FF000000"/>
        <rFont val="Calibri"/>
      </rPr>
      <t xml:space="preserve">500 </t>
    </r>
    <r>
      <rPr>
        <sz val="11"/>
        <color rgb="FF000000"/>
        <rFont val="Linux Libertine G"/>
      </rPr>
      <t>पार भी कर सकती है ।</t>
    </r>
  </si>
  <si>
    <t>🙏🙏🙏🙏🙏</t>
  </si>
  <si>
    <t>Aby dalle tere bass ka kuch nahi hai char june ko tera muh dekhne like ho jayga lekin Tu dikhaya hi nahi 
Or dikha bhi diya kise prakar 
To aaker yehi bolega EVM ki bajah se modi ji jet gaye</t>
  </si>
  <si>
    <t>😂😂 TN tho 0 by default</t>
  </si>
  <si>
    <t>Jali hai Bhai tumko to Bharat mein sirf Congress dikhti hai Kitna Diya Rahul ne</t>
  </si>
  <si>
    <t>Becharey Rubbish Kumar ka dukh kahe khatam nahi ho raha?</t>
  </si>
  <si>
    <t>Bjp muradabad</t>
  </si>
  <si>
    <t>Ek pasay jatt kella dujay pasay pind saraa😂😂😂😂😂😂😂😂😂😂😂😂😂😂😂😂😂😂😂😂😂😂😂😂</t>
  </si>
  <si>
    <t>Ppappu ne 4 june ke baad danga karvaya to jail me jayega😂</t>
  </si>
  <si>
    <t>रविश खुलेआम लिखता है शाबास विपक्ष
पर वो पप्पू मीडिया घोषित नही होता वाह चमचों😂😂</t>
  </si>
  <si>
    <r>
      <rPr>
        <sz val="11"/>
        <color rgb="FF000000"/>
        <rFont val="Calibri"/>
      </rPr>
      <t xml:space="preserve">Ravish Kumar Ji </t>
    </r>
    <r>
      <rPr>
        <sz val="11"/>
        <color rgb="FF000000"/>
        <rFont val="Linux Libertine G"/>
      </rPr>
      <t xml:space="preserve">एक बार अरनब गोस्वामी से </t>
    </r>
    <r>
      <rPr>
        <sz val="11"/>
        <color rgb="FF000000"/>
        <rFont val="Calibri"/>
      </rPr>
      <t xml:space="preserve">live </t>
    </r>
    <r>
      <rPr>
        <sz val="11"/>
        <color rgb="FF000000"/>
        <rFont val="Linux Libertine G"/>
      </rPr>
      <t>बात करें प्लीज</t>
    </r>
    <r>
      <rPr>
        <sz val="11"/>
        <color rgb="FF000000"/>
        <rFont val="Calibri"/>
      </rPr>
      <t>?</t>
    </r>
  </si>
  <si>
    <t>India will win next PM Rahul Gandhi❤❤❤❤❤</t>
  </si>
  <si>
    <t>BJP bhagaoo desh bacchao</t>
  </si>
  <si>
    <t>Evm par janta dihan dena chahiye nahi hindustan ko barbad kar dega bjp party plz plz plz hindustan ko bachana hai bjp pappi party hatao hindustan bachao jago india jago</t>
  </si>
  <si>
    <t>The results going to be the evm magic and NOT people's true opinion.</t>
  </si>
  <si>
    <t>🇮🇳🇮🇳🇮🇳</t>
  </si>
  <si>
    <t>400 par modiji ❤</t>
  </si>
  <si>
    <t>BJP fel hai</t>
  </si>
  <si>
    <t>Bap bada na bhaiya sabse bada rupiya ESI ka asar hai ye exit poll</t>
  </si>
  <si>
    <t>एक मीडिया मोदी की पैरवी करती है और ये सर कांग्रेस की 😅
मजे की बात यह हैं कि दोनो खुद को निस्पक्ष्य मानते हैं😂</t>
  </si>
  <si>
    <t>ઇવી અમ હટાવો લોકશાહી બસાવો બધા જ નેતા એ સુટણી નો બહિષ્કાર કરો તોજ ઇવીએમ હટશે બાકી વિદેશ માય ઇવીએમ નથી બેલેટ પેપર ને વાંધો શુ છે તે સમજાતુ નથી જય યોગેશ્વર</t>
  </si>
  <si>
    <t>Ravish agar Tumhare hisab se sab bikaau hai to tum v bikao hoge or  Congress ne tumhe kharida hoga</t>
  </si>
  <si>
    <r>
      <rPr>
        <sz val="11"/>
        <color rgb="FF000000"/>
        <rFont val="Calibri"/>
      </rPr>
      <t xml:space="preserve">EVM </t>
    </r>
    <r>
      <rPr>
        <sz val="11"/>
        <color rgb="FF000000"/>
        <rFont val="Linux Libertine G"/>
      </rPr>
      <t>को दोष ना दे एसिलिये पोल का खेल खेला गया है</t>
    </r>
  </si>
  <si>
    <t>Keval ravish ji ke achha bolne se kuch bhi nahi hoga apki partiyo ko sahi margdarshan ki bhi bht jarurat hai,,,jo ki track se utar chuka hai</t>
  </si>
  <si>
    <t>Choor modi</t>
  </si>
  <si>
    <t>Rahul Gandhi ji ,if you handover leadership to some other experienced congressman with national stature, Congress will be voted to power after five years .Until Rahul Gandhi is at helm of affairs ,Congress will not win..</t>
  </si>
  <si>
    <r>
      <rPr>
        <sz val="11"/>
        <color rgb="FF000000"/>
        <rFont val="Linux Libertine G"/>
      </rPr>
      <t>चार जून के बाद कहां मुंह छुपाओगे</t>
    </r>
    <r>
      <rPr>
        <sz val="11"/>
        <color rgb="FF000000"/>
        <rFont val="Calibri"/>
      </rPr>
      <t>? 😂😂😂😂😂😂</t>
    </r>
  </si>
  <si>
    <t>240bgp</t>
  </si>
  <si>
    <t>यह पप्पू  मीडिया है</t>
  </si>
  <si>
    <t>Voter's list se Nam cut hua h ye satay hai</t>
  </si>
  <si>
    <r>
      <rPr>
        <sz val="11"/>
        <color rgb="FF000000"/>
        <rFont val="Calibri"/>
      </rPr>
      <t xml:space="preserve">Exit poll </t>
    </r>
    <r>
      <rPr>
        <sz val="11"/>
        <color rgb="FF000000"/>
        <rFont val="Linux Libertine G"/>
      </rPr>
      <t>देखके चुनाव आयोग के छेड़छाड़ करने बला देश के मुखिया।</t>
    </r>
  </si>
  <si>
    <t>Sidhu moosewala song ❤❤</t>
  </si>
  <si>
    <t>App neutral ku nahi raha pate. Sir.app pe umud bahur thi.</t>
  </si>
  <si>
    <t>Ravish ❤🥰</t>
  </si>
  <si>
    <t>India 295+</t>
  </si>
  <si>
    <t>Rahul Gandhi jindawad❤</t>
  </si>
  <si>
    <t>Yeh tho godi media ka exit.poll hai</t>
  </si>
  <si>
    <t>EVM HATAO</t>
  </si>
  <si>
    <t>Modi, RSS and BJP go to jail and revolt the people of India</t>
  </si>
  <si>
    <r>
      <rPr>
        <sz val="11"/>
        <color rgb="FF000000"/>
        <rFont val="Linux Libertine G"/>
      </rPr>
      <t xml:space="preserve">भाई साहेब आप डायरेक्ट बीजेपी का विरोध करने के बजाय घुमा फिरा के क्यों करते है
</t>
    </r>
    <r>
      <rPr>
        <sz val="11"/>
        <color rgb="FF000000"/>
        <rFont val="Calibri"/>
      </rPr>
      <t xml:space="preserve">India alince </t>
    </r>
    <r>
      <rPr>
        <sz val="11"/>
        <color rgb="FF000000"/>
        <rFont val="Linux Libertine G"/>
      </rPr>
      <t>में पीएम बनने लायक कोई नेता है क्या 
सच यही है की कोई नेता नहीं है इसलिए पब्लिक क्यों वोट देगी फिर</t>
    </r>
  </si>
  <si>
    <t>Lanjakodaka</t>
  </si>
  <si>
    <t>mota bhai ab gundai par utar aaye hai, vaisa unka ye charitra   naya nhi hai unki gundai gujrat dango ke samay se jagjahir hai .</t>
  </si>
  <si>
    <r>
      <rPr>
        <sz val="11"/>
        <color rgb="FF000000"/>
        <rFont val="Linux Libertine G"/>
      </rPr>
      <t xml:space="preserve">रवीश भाई तू भी मुर्गा बनने को तैयार हो जा </t>
    </r>
    <r>
      <rPr>
        <sz val="11"/>
        <color rgb="FF000000"/>
        <rFont val="Calibri"/>
      </rPr>
      <t xml:space="preserve">4 </t>
    </r>
    <r>
      <rPr>
        <sz val="11"/>
        <color rgb="FF000000"/>
        <rFont val="Linux Libertine G"/>
      </rPr>
      <t>तारीख के बाद</t>
    </r>
  </si>
  <si>
    <t>Pandey ji ..
Exit poll chod dijiye 
Arunachal aur sikkim state assly ke reaults aa gai ..
Iski analysis karke kutch gayan de dijiye ...
Abhi bhi hamare paas hain</t>
  </si>
  <si>
    <t>गोदी मिडिया चुनाव आयोग  ने मोदी को जीत दिलाई है।अब तानाशाह विश्व गुरु से भगवान बन गया है। इसके बाद नया संविधान लागू होगा।</t>
  </si>
  <si>
    <t>People like you, having a predetermined agenda,by lifting the Opposition leaders to the level of God have been helping the BJP to go up and drowning the Opposition to the lowest level.</t>
  </si>
  <si>
    <t>Ravish kumar official chamcha😅</t>
  </si>
  <si>
    <t>Chunav aayog rajniti se prerit hai.</t>
  </si>
  <si>
    <t>Bjp wale Karnataka mein 29</t>
  </si>
  <si>
    <t>Sir aap apne channel pr exit pol chlao dekhte h ky hoga</t>
  </si>
  <si>
    <t>Sir aap hi kuxx kr rakte  you help to people</t>
  </si>
  <si>
    <t>Punjab me bjp no no no never</t>
  </si>
  <si>
    <t>Banned the exi poll</t>
  </si>
  <si>
    <t>Very very thanks</t>
  </si>
  <si>
    <t>Who wants Rahul gandhi as a pm?</t>
  </si>
  <si>
    <t>Tum pr bhi FIR hona chahiye,Tu bhut jhuth bolta.</t>
  </si>
  <si>
    <t>Thu Congress ka thuk chatnevala sale</t>
  </si>
  <si>
    <r>
      <rPr>
        <sz val="11"/>
        <color rgb="FF000000"/>
        <rFont val="Linux Libertine G"/>
      </rPr>
      <t xml:space="preserve">इस देश की जनता खुद ही </t>
    </r>
    <r>
      <rPr>
        <sz val="11"/>
        <color rgb="FF000000"/>
        <rFont val="Calibri"/>
      </rPr>
      <t xml:space="preserve">nhi </t>
    </r>
    <r>
      <rPr>
        <sz val="11"/>
        <color rgb="FF000000"/>
        <rFont val="Linux Libertine G"/>
      </rPr>
      <t>चाहती हैं कि उनका विकास हो</t>
    </r>
    <r>
      <rPr>
        <sz val="11"/>
        <color rgb="FF000000"/>
        <rFont val="Calibri"/>
      </rPr>
      <t xml:space="preserve">, </t>
    </r>
    <r>
      <rPr>
        <sz val="11"/>
        <color rgb="FF000000"/>
        <rFont val="Linux Libertine G"/>
      </rPr>
      <t xml:space="preserve">ना अच्छी </t>
    </r>
    <r>
      <rPr>
        <sz val="11"/>
        <color rgb="FF000000"/>
        <rFont val="Calibri"/>
      </rPr>
      <t xml:space="preserve">education,na </t>
    </r>
    <r>
      <rPr>
        <sz val="11"/>
        <color rgb="FF000000"/>
        <rFont val="Linux Libertine G"/>
      </rPr>
      <t>रोजगार और न स्वास्थ्य</t>
    </r>
    <r>
      <rPr>
        <sz val="11"/>
        <color rgb="FF000000"/>
        <rFont val="Calibri"/>
      </rPr>
      <t xml:space="preserve">,   </t>
    </r>
    <r>
      <rPr>
        <sz val="11"/>
        <color rgb="FF000000"/>
        <rFont val="Linux Libertine G"/>
      </rPr>
      <t xml:space="preserve">चाहिए सिर्फ </t>
    </r>
    <r>
      <rPr>
        <sz val="11"/>
        <color rgb="FF000000"/>
        <rFont val="Calibri"/>
      </rPr>
      <t xml:space="preserve">2 </t>
    </r>
    <r>
      <rPr>
        <sz val="11"/>
        <color rgb="FF000000"/>
        <rFont val="Linux Libertine G"/>
      </rPr>
      <t>वक्त की फ्री की चीजे</t>
    </r>
    <r>
      <rPr>
        <sz val="11"/>
        <color rgb="FF000000"/>
        <rFont val="Calibri"/>
      </rPr>
      <t>,</t>
    </r>
  </si>
  <si>
    <t>Modi ka namak khaye hai godi midiya isliye  b j p ko  aage bata raha hai</t>
  </si>
  <si>
    <t>Ap log ye kabhi kyu nahi kahte ki neetiya hi kharab hai</t>
  </si>
  <si>
    <t>Rahul gandhi ko 4 Tarik ko kon pm ban na dekhna chahta hai like kro</t>
  </si>
  <si>
    <t>यह एग्जिट पोल नहीं है यह मोदी का फूल है एग्जिट पोल जस्ट उल्टी आएंगे</t>
  </si>
  <si>
    <t>Yeh Modi sarkar ka pol khol kar rahe hai inko jhoola lekar tayaar rahna chahiye taaki pura desh bachana hai</t>
  </si>
  <si>
    <t>Right very good news</t>
  </si>
  <si>
    <t>Trusted channel  9 lakh views within 2 hour😊😊😊❤ Mr. Ravish Kumar sir</t>
  </si>
  <si>
    <t>किस किस ने इंडिया गठबन्धन को वोट दिया है</t>
  </si>
  <si>
    <t>Ha</t>
  </si>
  <si>
    <t>Boycott ravish kumar</t>
  </si>
  <si>
    <t>Sharm aani chyie khud ko nispaskh bol rha h yh chor . Aur srif congress ki vidoe chla rha h . Tu congress ka dalal patrkar h . Chor dalal . Paise khane wala</t>
  </si>
  <si>
    <t>Congress exit Pol 225 .49</t>
  </si>
  <si>
    <t>Indergarh Bandhan 360 seat per koi nahin rok Sakta</t>
  </si>
  <si>
    <t>MODI MEDIA vs ANTI-MODI MEDIA....we would rather believe Modi media than your Anti-modi media...</t>
  </si>
  <si>
    <t>Paper leak hone ki kosis ho rhi hai aisa lag rha hai</t>
  </si>
  <si>
    <t>Ho sakta hai pahaelae sae modi bol rakha ho godi midia ko k itnae set batao isliyae godi midia bata rahi hai  aur Isi ki aad mae evm mae gadbadi kar k bhi to jeet sakta hai</t>
  </si>
  <si>
    <t>Ravish bhai abb ki baar phir se modi sarkar</t>
  </si>
  <si>
    <r>
      <rPr>
        <sz val="11"/>
        <color rgb="FF000000"/>
        <rFont val="Calibri"/>
      </rPr>
      <t xml:space="preserve">Sir , video </t>
    </r>
    <r>
      <rPr>
        <sz val="11"/>
        <color rgb="FF000000"/>
        <rFont val="Linux Libertine G"/>
      </rPr>
      <t>कितना भी लंबा हो सब पूरी देखते ही हैं</t>
    </r>
  </si>
  <si>
    <r>
      <rPr>
        <sz val="11"/>
        <color rgb="FF000000"/>
        <rFont val="Calibri"/>
      </rPr>
      <t xml:space="preserve">Exot poll , </t>
    </r>
    <r>
      <rPr>
        <sz val="11"/>
        <color rgb="FF000000"/>
        <rFont val="Linux Libertine G"/>
      </rPr>
      <t xml:space="preserve">फर्जी हैं। 
गोदी मीडिया </t>
    </r>
    <r>
      <rPr>
        <sz val="11"/>
        <color rgb="FF000000"/>
        <rFont val="Calibri"/>
      </rPr>
      <t>,</t>
    </r>
    <r>
      <rPr>
        <sz val="11"/>
        <color rgb="FF000000"/>
        <rFont val="Linux Libertine G"/>
      </rPr>
      <t>बीजेपी के एजेंडे को आगे बढ़ा रही हैं।
 जय हिन्द 🙏</t>
    </r>
  </si>
  <si>
    <t>4 June ko pta lg jayega sbka number ayega</t>
  </si>
  <si>
    <t>Agar kisi ko evm pr yakeen nahi hai to vote kyu dete ho ap sabhi</t>
  </si>
  <si>
    <t>ये तो अभी से मूतने लगा 😂😂😂😂</t>
  </si>
  <si>
    <r>
      <rPr>
        <sz val="11"/>
        <color rgb="FF000000"/>
        <rFont val="Linux Libertine G"/>
      </rPr>
      <t xml:space="preserve">आय गा तो </t>
    </r>
    <r>
      <rPr>
        <sz val="11"/>
        <color rgb="FF000000"/>
        <rFont val="Calibri"/>
      </rPr>
      <t xml:space="preserve">MODI </t>
    </r>
    <r>
      <rPr>
        <sz val="11"/>
        <color rgb="FF000000"/>
        <rFont val="Linux Libertine G"/>
      </rPr>
      <t>ही</t>
    </r>
  </si>
  <si>
    <t>Good Analysis Sir.Sir I salute you sir.</t>
  </si>
  <si>
    <t>Garib ko je izzat kiyo nahi</t>
  </si>
  <si>
    <r>
      <rPr>
        <sz val="11"/>
        <color rgb="FF000000"/>
        <rFont val="Linux Libertine G"/>
      </rPr>
      <t>जब जब इतिहास मे देश के देशद्रोहीयो के नाम सामने आएगे तब तब लोकतंत्र का हत्यारा गोदी मिडिया का नाम सबसे ऊपर आऐगा 
कृपाकर</t>
    </r>
    <r>
      <rPr>
        <sz val="11"/>
        <color rgb="FF000000"/>
        <rFont val="Calibri"/>
      </rPr>
      <t xml:space="preserve">-: </t>
    </r>
    <r>
      <rPr>
        <sz val="11"/>
        <color rgb="FF000000"/>
        <rFont val="Linux Libertine G"/>
      </rPr>
      <t xml:space="preserve">रिचार्ज पर अपना कीमती धन बर्बाद करना बंद करे और अच्छी अच्छी बुक पढे और आपकी नजरो की उम्र बढाए 
 भारत माताकी जय </t>
    </r>
    <r>
      <rPr>
        <sz val="11"/>
        <color rgb="FF000000"/>
        <rFont val="Calibri"/>
      </rPr>
      <t>!!!</t>
    </r>
  </si>
  <si>
    <t>Awadh ojha or ramdish ke bakaiti alag hi chal rhe hai</t>
  </si>
  <si>
    <t>Only congress❤❤😊😊</t>
  </si>
  <si>
    <t>Agr Jnta phle hi Smjdari Se oot 
Deti to logun Ko
Itni preshani nhi
Huti bjp. Sy</t>
  </si>
  <si>
    <t>Kripa karke bornol karidne ke liye ready rahiye 4 june ke liye.😂😂😂😂😂😂😂 400 plus</t>
  </si>
  <si>
    <r>
      <rPr>
        <sz val="11"/>
        <color rgb="FF000000"/>
        <rFont val="Linux Libertine G"/>
      </rPr>
      <t xml:space="preserve">वो   </t>
    </r>
    <r>
      <rPr>
        <sz val="11"/>
        <color rgb="FF000000"/>
        <rFont val="Calibri"/>
      </rPr>
      <t xml:space="preserve">IB  </t>
    </r>
    <r>
      <rPr>
        <sz val="11"/>
        <color rgb="FF000000"/>
        <rFont val="Linux Libertine G"/>
      </rPr>
      <t>बाली   गुजरात   की   रिपोर्ट   पिछवाड़े   में   ले  ली  है  कुत्ते।</t>
    </r>
  </si>
  <si>
    <t>Modi chor chor</t>
  </si>
  <si>
    <t>Fak</t>
  </si>
  <si>
    <t>Sab.farji</t>
  </si>
  <si>
    <t>Indi alliance Wale burnol le lo😂😂😂😂😂😂😂 4ko kam aayegi</t>
  </si>
  <si>
    <r>
      <rPr>
        <sz val="11"/>
        <color rgb="FF000000"/>
        <rFont val="Linux Libertine G"/>
      </rPr>
      <t>बहुत से लोग</t>
    </r>
    <r>
      <rPr>
        <sz val="11"/>
        <color rgb="FF000000"/>
        <rFont val="Calibri"/>
      </rPr>
      <t xml:space="preserve">, </t>
    </r>
    <r>
      <rPr>
        <sz val="11"/>
        <color rgb="FF000000"/>
        <rFont val="Linux Libertine G"/>
      </rPr>
      <t>बीजेपी के डर से नही बताते</t>
    </r>
    <r>
      <rPr>
        <sz val="11"/>
        <color rgb="FF000000"/>
        <rFont val="Calibri"/>
      </rPr>
      <t xml:space="preserve">, </t>
    </r>
    <r>
      <rPr>
        <sz val="11"/>
        <color rgb="FF000000"/>
        <rFont val="Linux Libertine G"/>
      </rPr>
      <t>इसलिए गुप्त मतदान करते हैं</t>
    </r>
    <r>
      <rPr>
        <sz val="11"/>
        <color rgb="FF000000"/>
        <rFont val="Calibri"/>
      </rPr>
      <t xml:space="preserve">, 
</t>
    </r>
    <r>
      <rPr>
        <sz val="11"/>
        <color rgb="FF000000"/>
        <rFont val="Linux Libertine G"/>
      </rPr>
      <t xml:space="preserve">लेकिन </t>
    </r>
    <r>
      <rPr>
        <sz val="11"/>
        <color rgb="FF000000"/>
        <rFont val="Calibri"/>
      </rPr>
      <t xml:space="preserve">exit poll </t>
    </r>
    <r>
      <rPr>
        <sz val="11"/>
        <color rgb="FF000000"/>
        <rFont val="Linux Libertine G"/>
      </rPr>
      <t>बोलने वालो के आधार पर अनुमान लगा कर माहौल ना बनाए</t>
    </r>
    <r>
      <rPr>
        <sz val="11"/>
        <color rgb="FF000000"/>
        <rFont val="Calibri"/>
      </rPr>
      <t xml:space="preserve">, 
Evm </t>
    </r>
    <r>
      <rPr>
        <sz val="11"/>
        <color rgb="FF000000"/>
        <rFont val="Linux Libertine G"/>
      </rPr>
      <t>की निगरानी ठीक से होनी चाहिए</t>
    </r>
    <r>
      <rPr>
        <sz val="11"/>
        <color rgb="FF000000"/>
        <rFont val="Calibri"/>
      </rPr>
      <t xml:space="preserve">, </t>
    </r>
    <r>
      <rPr>
        <sz val="11"/>
        <color rgb="FF000000"/>
        <rFont val="Linux Libertine G"/>
      </rPr>
      <t>जहा भी परिणाम पर सक हुआ</t>
    </r>
    <r>
      <rPr>
        <sz val="11"/>
        <color rgb="FF000000"/>
        <rFont val="Calibri"/>
      </rPr>
      <t xml:space="preserve">, </t>
    </r>
    <r>
      <rPr>
        <sz val="11"/>
        <color rgb="FF000000"/>
        <rFont val="Linux Libertine G"/>
      </rPr>
      <t xml:space="preserve">वहा हर </t>
    </r>
    <r>
      <rPr>
        <sz val="11"/>
        <color rgb="FF000000"/>
        <rFont val="Calibri"/>
      </rPr>
      <t xml:space="preserve">evm </t>
    </r>
    <r>
      <rPr>
        <sz val="11"/>
        <color rgb="FF000000"/>
        <rFont val="Linux Libertine G"/>
      </rPr>
      <t>की जांच हो</t>
    </r>
    <r>
      <rPr>
        <sz val="11"/>
        <color rgb="FF000000"/>
        <rFont val="Calibri"/>
      </rPr>
      <t xml:space="preserve">, </t>
    </r>
    <r>
      <rPr>
        <sz val="11"/>
        <color rgb="FF000000"/>
        <rFont val="Linux Libertine G"/>
      </rPr>
      <t>अंतिम दौर तक देखना है। ये आखिरी चुनाव है</t>
    </r>
    <r>
      <rPr>
        <sz val="11"/>
        <color rgb="FF000000"/>
        <rFont val="Calibri"/>
      </rPr>
      <t xml:space="preserve">, </t>
    </r>
    <r>
      <rPr>
        <sz val="11"/>
        <color rgb="FF000000"/>
        <rFont val="Linux Libertine G"/>
      </rPr>
      <t>उसके बाद कभी भी फ्रीडम चुनाव नही होगा</t>
    </r>
    <r>
      <rPr>
        <sz val="11"/>
        <color rgb="FF000000"/>
        <rFont val="Calibri"/>
      </rPr>
      <t xml:space="preserve">, </t>
    </r>
    <r>
      <rPr>
        <sz val="11"/>
        <color rgb="FF000000"/>
        <rFont val="Linux Libertine G"/>
      </rPr>
      <t>हर बार माहोल बना कर सबको कंट्रोल कर देगा। 🎉🎉🎉
मोदी नही बनेगा</t>
    </r>
    <r>
      <rPr>
        <sz val="11"/>
        <color rgb="FF000000"/>
        <rFont val="Calibri"/>
      </rPr>
      <t xml:space="preserve">, </t>
    </r>
    <r>
      <rPr>
        <sz val="11"/>
        <color rgb="FF000000"/>
        <rFont val="Linux Libertine G"/>
      </rPr>
      <t xml:space="preserve">ये हनुमान जी का संकल्प है। जय बजरंग बली </t>
    </r>
    <r>
      <rPr>
        <sz val="11"/>
        <color rgb="FF000000"/>
        <rFont val="Calibri"/>
      </rPr>
      <t xml:space="preserve">, </t>
    </r>
    <r>
      <rPr>
        <sz val="11"/>
        <color rgb="FF000000"/>
        <rFont val="Linux Libertine G"/>
      </rPr>
      <t>हनुमान जी कभी माफ नही कर सकते क्योंकी उनके प्रभु को अधूरे मंदिर में स्थापित किया है</t>
    </r>
    <r>
      <rPr>
        <sz val="11"/>
        <color rgb="FF000000"/>
        <rFont val="Calibri"/>
      </rPr>
      <t xml:space="preserve">, </t>
    </r>
    <r>
      <rPr>
        <sz val="11"/>
        <color rgb="FF000000"/>
        <rFont val="Linux Libertine G"/>
      </rPr>
      <t xml:space="preserve">खुद से छोटा राम जी की </t>
    </r>
    <r>
      <rPr>
        <sz val="11"/>
        <color rgb="FF000000"/>
        <rFont val="Calibri"/>
      </rPr>
      <t xml:space="preserve">pic share </t>
    </r>
    <r>
      <rPr>
        <sz val="11"/>
        <color rgb="FF000000"/>
        <rFont val="Linux Libertine G"/>
      </rPr>
      <t>किया</t>
    </r>
    <r>
      <rPr>
        <sz val="11"/>
        <color rgb="FF000000"/>
        <rFont val="Calibri"/>
      </rPr>
      <t xml:space="preserve">,  </t>
    </r>
    <r>
      <rPr>
        <sz val="11"/>
        <color rgb="FF000000"/>
        <rFont val="Linux Libertine G"/>
      </rPr>
      <t>अपमान नही सहेंगे भगवान। 
जय श्री हनुमान</t>
    </r>
    <r>
      <rPr>
        <sz val="11"/>
        <color rgb="FF000000"/>
        <rFont val="Calibri"/>
      </rPr>
      <t xml:space="preserve">, </t>
    </r>
    <r>
      <rPr>
        <sz val="11"/>
        <color rgb="FF000000"/>
        <rFont val="Linux Libertine G"/>
      </rPr>
      <t>मंगल मूर्ति रूप</t>
    </r>
    <r>
      <rPr>
        <sz val="11"/>
        <color rgb="FF000000"/>
        <rFont val="Calibri"/>
      </rPr>
      <t xml:space="preserve">, </t>
    </r>
    <r>
      <rPr>
        <sz val="11"/>
        <color rgb="FF000000"/>
        <rFont val="Linux Libertine G"/>
      </rPr>
      <t>आप सच में अमर है तो इस बहरूपिया का पोल जरूर खोल दीजिएगा</t>
    </r>
    <r>
      <rPr>
        <sz val="11"/>
        <color rgb="FF000000"/>
        <rFont val="Calibri"/>
      </rPr>
      <t xml:space="preserve">, </t>
    </r>
    <r>
      <rPr>
        <sz val="11"/>
        <color rgb="FF000000"/>
        <rFont val="Linux Libertine G"/>
      </rPr>
      <t>इसे हरा दीजिएगा। तभी भगवान पर आस्था रहेगा</t>
    </r>
    <r>
      <rPr>
        <sz val="11"/>
        <color rgb="FF000000"/>
        <rFont val="Calibri"/>
      </rPr>
      <t xml:space="preserve">, </t>
    </r>
    <r>
      <rPr>
        <sz val="11"/>
        <color rgb="FF000000"/>
        <rFont val="Linux Libertine G"/>
      </rPr>
      <t>वरना खुद को भगवान घोषित कर लोगो से खुद को पूजा पाठ कराने लगेगा। जनता इसने चाल को समझ नही रही</t>
    </r>
    <r>
      <rPr>
        <sz val="11"/>
        <color rgb="FF000000"/>
        <rFont val="Calibri"/>
      </rPr>
      <t xml:space="preserve">, </t>
    </r>
    <r>
      <rPr>
        <sz val="11"/>
        <color rgb="FF000000"/>
        <rFont val="Linux Libertine G"/>
      </rPr>
      <t>मोदी सेठ एक अनपढ़ है</t>
    </r>
    <r>
      <rPr>
        <sz val="11"/>
        <color rgb="FF000000"/>
        <rFont val="Calibri"/>
      </rPr>
      <t xml:space="preserve">, </t>
    </r>
    <r>
      <rPr>
        <sz val="11"/>
        <color rgb="FF000000"/>
        <rFont val="Linux Libertine G"/>
      </rPr>
      <t>और अपनी नाकामी छुपाने के लिए</t>
    </r>
    <r>
      <rPr>
        <sz val="11"/>
        <color rgb="FF000000"/>
        <rFont val="Calibri"/>
      </rPr>
      <t xml:space="preserve">, </t>
    </r>
    <r>
      <rPr>
        <sz val="11"/>
        <color rgb="FF000000"/>
        <rFont val="Linux Libertine G"/>
      </rPr>
      <t>पढ़े लिखे लोगो को रोकना चाहता है</t>
    </r>
    <r>
      <rPr>
        <sz val="11"/>
        <color rgb="FF000000"/>
        <rFont val="Calibri"/>
      </rPr>
      <t xml:space="preserve">, </t>
    </r>
    <r>
      <rPr>
        <sz val="11"/>
        <color rgb="FF000000"/>
        <rFont val="Linux Libertine G"/>
      </rPr>
      <t>अब तक मोदी सेठ के शासन ने लोगो को अनपढ़ बनाना चाहता है। देश में कुछ वर्गो तक ही एजुकेशन सीमित कर देना चाहता है। ताकी उनको कंट्रोल कर सके। 😢😢😢</t>
    </r>
  </si>
  <si>
    <t>This episode not only look at the survey results but presents the scientific methodology involved in survey design and administration. Wonderful. Applaud 👏 for taking such an effort because such comprehensive outlook facilitates critical perspectives to evaluate the process we participate knowingly/ unknowingly.</t>
  </si>
  <si>
    <t>Bhai mai to kahta hu aap apne chashme ka number badalabao kyoki YouTube channel me video banane se hakikat nhi PTA chalti Bhai me Maine vote Diya aur studio me baike aap kya diside karoge</t>
  </si>
  <si>
    <t>राजतिलक की करो तैयारी आ रहे है भगवाधारी ❤❤</t>
  </si>
  <si>
    <t>Sir 59M nahi 593M veiws hain Love from punjab❤</t>
  </si>
  <si>
    <t>Bjp Gaya sorry modi hi aapka fairwell 🎉🎉🎉🎉🎉🎉merai taraf sai</t>
  </si>
  <si>
    <t>Congress and Rahulji jitenge. india jitega.</t>
  </si>
  <si>
    <t>Rabish. Jahil.  Rota  rah. Mahnush</t>
  </si>
  <si>
    <t>Guruji sidhu moosewala (295) ko 59 nhi 593M vies mile hai. With due respect pls correct the figures.
You and sidhu moosewala are idol for many Indians 🙏🙏🙏</t>
  </si>
  <si>
    <t>Apnea pita ki tarah bano duniya aap ko sunagi bhut kuch badal gaya h .RSS k har  vaykti sarkar  k har badi post di hui h to aap kasea jeet sakata ho</t>
  </si>
  <si>
    <t>जिस दिन रिजल्ट खराब आएगा ना सबसे पहले यह बुड्ढा पिटेगा इसको आता कुछ नही है और विशेषज्ञ बनता है।😅</t>
  </si>
  <si>
    <t>😂😂😂😂😂😂😂😂😂 तेरी गांड़ कि जलन बता रही हैं कांग्रेस के दल्ले 😆😆😆 तेरी बौखलाहट ऐसे ही बरकरार रख हालाला कि पैदाइश</t>
  </si>
  <si>
    <r>
      <rPr>
        <sz val="11"/>
        <color rgb="FF000000"/>
        <rFont val="Linux Libertine G"/>
      </rPr>
      <t>पत्रकारिता क्षेत्र में रवीश कुमार सुधीर चौधरी से ज्यादा नीचे गीर गये</t>
    </r>
    <r>
      <rPr>
        <sz val="11"/>
        <color rgb="FF000000"/>
        <rFont val="Calibri"/>
      </rPr>
      <t xml:space="preserve">.. </t>
    </r>
    <r>
      <rPr>
        <sz val="11"/>
        <color rgb="FF000000"/>
        <rFont val="Linux Libertine G"/>
      </rPr>
      <t>गजब निर्लज्ज आदमी है ये वेशर्म</t>
    </r>
  </si>
  <si>
    <t>अमित शाह और मोदी जी महाभारत युद्ध के छल प्रपंच को पीछे छोड़ दिया देश को किस प्रकार सर्वनाश करने पर तुले हुए हैं</t>
  </si>
  <si>
    <t>Ye Congres ka Personal News channel hain</t>
  </si>
  <si>
    <t>Vote Congress ko diya aur sarkar bjp ki Bane gi matlab locktantr ki hatya janta abaj chunav ayog pe</t>
  </si>
  <si>
    <r>
      <rPr>
        <sz val="11"/>
        <color rgb="FF000000"/>
        <rFont val="Calibri"/>
      </rPr>
      <t xml:space="preserve">EVM  </t>
    </r>
    <r>
      <rPr>
        <sz val="11"/>
        <color rgb="FF000000"/>
        <rFont val="Linux Libertine G"/>
      </rPr>
      <t xml:space="preserve">से जो षडयंत्र किया है उसको स्पोर्ट करने ये </t>
    </r>
    <r>
      <rPr>
        <sz val="11"/>
        <color rgb="FF000000"/>
        <rFont val="Calibri"/>
      </rPr>
      <t xml:space="preserve">exit pol </t>
    </r>
    <r>
      <rPr>
        <sz val="11"/>
        <color rgb="FF000000"/>
        <rFont val="Linux Libertine G"/>
      </rPr>
      <t xml:space="preserve">के रिजल्ट  जारी किये है ताकि  ये कहा जा सके कि जो चुनाव परिणाम आये है वो ही </t>
    </r>
    <r>
      <rPr>
        <sz val="11"/>
        <color rgb="FF000000"/>
        <rFont val="Calibri"/>
      </rPr>
      <t xml:space="preserve">exit pol </t>
    </r>
    <r>
      <rPr>
        <sz val="11"/>
        <color rgb="FF000000"/>
        <rFont val="Linux Libertine G"/>
      </rPr>
      <t xml:space="preserve">पहले ही बता रहा था । ताकि </t>
    </r>
    <r>
      <rPr>
        <sz val="11"/>
        <color rgb="FF000000"/>
        <rFont val="Calibri"/>
      </rPr>
      <t xml:space="preserve">EVM  </t>
    </r>
    <r>
      <rPr>
        <sz val="11"/>
        <color rgb="FF000000"/>
        <rFont val="Linux Libertine G"/>
      </rPr>
      <t>के षडयंत्र को स्पोर्ट किया जा सके।
       बाकी तो चार जून की दोपहर तक पता लग जायेगा</t>
    </r>
  </si>
  <si>
    <t>Chup bude 😂😅</t>
  </si>
  <si>
    <t>Bangal main galat hi hoga.. kyuki bangal ki log chupake rakhte hain...😂 r 30% ki Daar vi ek karan hain😂</t>
  </si>
  <si>
    <t>Abki Baar Jhola Taiyar hai Mitro Modi ka</t>
  </si>
  <si>
    <t>Suprime Cort ko sangiyan Lena chahiye</t>
  </si>
  <si>
    <t>अगर नतीजे अखबार और टीवी के अनुसार आते हैं तो समझ जाइये कि चुनाव आयोग राजीव कुमार देश की जनता के साथ गद्दारी कर गया</t>
  </si>
  <si>
    <t>Apke confidence ko mai salaam krta hu kyuki jo apki awaj ka mode hai apne us mode ko change nahi kiya jbki apko itne bade ulatfer se bhi gujrna pada hai ,,, pr ap jb godi media kahte hai to mai bht aahat hota hu..
Kyuki mai apke baat krne ke tarike ko bht samman krta hu</t>
  </si>
  <si>
    <t>Desh ko Gumrah Kiya ja Raha Hai manovaigyanik dabav banaya ja raha hai</t>
  </si>
  <si>
    <r>
      <rPr>
        <sz val="11"/>
        <color rgb="FF000000"/>
        <rFont val="Linux Libertine G"/>
      </rPr>
      <t xml:space="preserve">नितीश कुमार तो </t>
    </r>
    <r>
      <rPr>
        <sz val="11"/>
        <color rgb="FF000000"/>
        <rFont val="Calibri"/>
      </rPr>
      <t xml:space="preserve">4000 </t>
    </r>
    <r>
      <rPr>
        <sz val="11"/>
        <color rgb="FF000000"/>
        <rFont val="Linux Libertine G"/>
      </rPr>
      <t>सीट दे रहे थे</t>
    </r>
  </si>
  <si>
    <t>Chor Modi ko bhagao is ghadar ko jail may dalna chahiye,Rahul gandi zindabad</t>
  </si>
  <si>
    <t>बिल्कुल सत्य को कहने का साहष</t>
  </si>
  <si>
    <t>Paapu roo raha hai aur rota rota chl basa</t>
  </si>
  <si>
    <r>
      <rPr>
        <sz val="11"/>
        <color rgb="FF000000"/>
        <rFont val="Calibri"/>
      </rPr>
      <t xml:space="preserve">4 </t>
    </r>
    <r>
      <rPr>
        <sz val="11"/>
        <color rgb="FF000000"/>
        <rFont val="Linux Libertine G"/>
      </rPr>
      <t>जून को इंडिया जीत चुका हो गया फिक्स ये जनता जाणती है 👍</t>
    </r>
  </si>
  <si>
    <r>
      <rPr>
        <sz val="11"/>
        <color rgb="FF000000"/>
        <rFont val="Linux Libertine G"/>
      </rPr>
      <t xml:space="preserve">राहुल गांधी ने </t>
    </r>
    <r>
      <rPr>
        <sz val="11"/>
        <color rgb="FF000000"/>
        <rFont val="Calibri"/>
      </rPr>
      <t xml:space="preserve">295 </t>
    </r>
    <r>
      <rPr>
        <sz val="11"/>
        <color rgb="FF000000"/>
        <rFont val="Linux Libertine G"/>
      </rPr>
      <t>क्या बोल दिया अंधभक्तों को मिर्च लग गई</t>
    </r>
  </si>
  <si>
    <t>Jay Shri Ram</t>
  </si>
  <si>
    <t>Ab Sabko pata Ho gaya hai ki India ka Sabse Jhhota PM Narendra Modi Hai Sathiyo</t>
  </si>
  <si>
    <t>Sir 295 song ke view 593 million</t>
  </si>
  <si>
    <t>Can we have unbiased journalist…TV dekho toh Modi ki wah waahi and sir aapko sunnu toh Modi ki insult…where is absolute unbiased and neutral journalist…sorry to say sir…I see no difference in you and godi media…it’s just you and them are in other side of the bridge</t>
  </si>
  <si>
    <t>Exit poll dikha kar ek plan k tahat sabko haraya ja sake.. aur log sawal bhi n kar paye..❤❤❤❤❤😂😂😂😂😂😂</t>
  </si>
  <si>
    <t>CONGRESS  ❤ ❤ CONGRESS</t>
  </si>
  <si>
    <t>Rajasthan exit poll me 25 sit se 33 dia he bjp ko kiu ki Extra v pole he na Anjana ka pole Chitra tipathy ka pole Rubika ka pole etc mila k 33 hojata he😂😂😂</t>
  </si>
  <si>
    <t>अगर इस बार गिनती में गड़बड़ हुआ तो देश में क्रांति आ जाएगा मोदी को देश छोड़कर भागना पड़ेगा भाई</t>
  </si>
  <si>
    <r>
      <rPr>
        <sz val="11"/>
        <color rgb="FF000000"/>
        <rFont val="Calibri"/>
      </rPr>
      <t xml:space="preserve">Ravish ji aap ka mai </t>
    </r>
    <r>
      <rPr>
        <sz val="11"/>
        <color rgb="FF000000"/>
        <rFont val="Linux Libertine G"/>
      </rPr>
      <t xml:space="preserve">बहुत बड़ा </t>
    </r>
    <r>
      <rPr>
        <sz val="11"/>
        <color rgb="FF000000"/>
        <rFont val="Calibri"/>
      </rPr>
      <t xml:space="preserve">parsansak tha aur abhi bhi hu lekin mujhe ab tarash aata hai aap pe aap apni takat bekar chijho me laga rahe hai kya aap ko bhi camre ki chakachoundh ki </t>
    </r>
    <r>
      <rPr>
        <sz val="11"/>
        <color rgb="FF000000"/>
        <rFont val="Linux Libertine G"/>
      </rPr>
      <t xml:space="preserve">आदत छोड़ने मे </t>
    </r>
    <r>
      <rPr>
        <sz val="11"/>
        <color rgb="FF000000"/>
        <rFont val="Calibri"/>
      </rPr>
      <t xml:space="preserve">problam ho rahi hai kya?? Ya moti kamai ki </t>
    </r>
    <r>
      <rPr>
        <sz val="11"/>
        <color rgb="FF000000"/>
        <rFont val="Linux Libertine G"/>
      </rPr>
      <t xml:space="preserve">आदत लग गई है जो चैनल से नहीं तो </t>
    </r>
    <r>
      <rPr>
        <sz val="11"/>
        <color rgb="FF000000"/>
        <rFont val="Calibri"/>
      </rPr>
      <t>youtube se hi sahi</t>
    </r>
  </si>
  <si>
    <t>Bjp party murdah bad Bjp sarkar murdah bad mode sarkar murdah bad mode sarkar murdah bad</t>
  </si>
  <si>
    <t>Country's EXIT now must be sealed &amp; nobody allowed to run away from India?</t>
  </si>
  <si>
    <t>Trying to Manipulate Share Market Like Other Constitutional Agencies.</t>
  </si>
  <si>
    <t>In my opinion:
West Bengal
TMC - 21-22
BJP - 16-17
ISF - 0-1
INC - 1-2
CPI(M) - 0-1</t>
  </si>
  <si>
    <t>Excellent reporting</t>
  </si>
  <si>
    <t>12:28 59 million ni ji 593 million views a😅🥲😂</t>
  </si>
  <si>
    <t>Share PM fist 1 yr for Garge ,next 2yrs for Mamta, Rahul</t>
  </si>
  <si>
    <t>इंडिया गठबंधन की सरकार आयेगी</t>
  </si>
  <si>
    <t>Modi KO hato Army ko bacho</t>
  </si>
  <si>
    <t>Mr .Modi who is in  Fairy Land for more than two decades should be brought back to the real world.</t>
  </si>
  <si>
    <t>INDIA ALLIANCE WON</t>
  </si>
  <si>
    <t>Aayega toh Modi hi mullo NRC ki tayari kro kagaaz ready rkho wakq board ka sufda saaf UCC Hindi rashtra banke rahega 😂😂😂😂 akhand Bharat POk Balochistan mukt hoga😂😂😂</t>
  </si>
  <si>
    <t>Chunab ayog ko sangiyan Lena chahiye</t>
  </si>
  <si>
    <t>Kiu sir e vedio banana ke liye kya jarturi tha. All are know result is result which is coming in 4 th june.  Still you trying for gain views. Leave for result. Why you do this... You proved yourself that you with non power politics.</t>
  </si>
  <si>
    <t>O Modi pakka jitega duniya ki koi bhi takat se rok Nahin Sakta Sarkar banaa</t>
  </si>
  <si>
    <t>Congress ki paglagai Hai 😂😂</t>
  </si>
  <si>
    <t>Vipaksha k sipaahi kahi to vipaksh ke godi media</t>
  </si>
  <si>
    <t>Randi rona start kar diya</t>
  </si>
  <si>
    <r>
      <rPr>
        <sz val="11"/>
        <color rgb="FF000000"/>
        <rFont val="Calibri"/>
      </rPr>
      <t xml:space="preserve">3 </t>
    </r>
    <r>
      <rPr>
        <sz val="11"/>
        <color rgb="FF000000"/>
        <rFont val="Linux Libertine G"/>
      </rPr>
      <t>दिन में शेयर मार्केट का भाव ज्यादा बढ़ाकर अपने अपने पैसे निकाल रहे हैं साथ ही पब्लिक को गुमराह किया जा रहा है</t>
    </r>
  </si>
  <si>
    <t>Sir. Ji ek baat kahe aap ek no.ke Haraami hai</t>
  </si>
  <si>
    <t>Moulana Ravish Kumar</t>
  </si>
  <si>
    <r>
      <rPr>
        <sz val="11"/>
        <color rgb="FF000000"/>
        <rFont val="Calibri"/>
      </rPr>
      <t xml:space="preserve">2950 seat </t>
    </r>
    <r>
      <rPr>
        <sz val="11"/>
        <color rgb="FF000000"/>
        <rFont val="Linux Libertine G"/>
      </rPr>
      <t>बोलने के लिए खरके  शाहब को कितनी हिम्मत जुटानी परी होगी</t>
    </r>
  </si>
  <si>
    <r>
      <rPr>
        <sz val="11"/>
        <color rgb="FF000000"/>
        <rFont val="Linux Libertine G"/>
      </rPr>
      <t xml:space="preserve">मोदी जी क्या याद रखोगे आप भी </t>
    </r>
    <r>
      <rPr>
        <sz val="11"/>
        <color rgb="FF000000"/>
        <rFont val="Calibri"/>
      </rPr>
      <t xml:space="preserve">22 </t>
    </r>
    <r>
      <rPr>
        <sz val="11"/>
        <color rgb="FF000000"/>
        <rFont val="Linux Libertine G"/>
      </rPr>
      <t xml:space="preserve">में से </t>
    </r>
    <r>
      <rPr>
        <sz val="11"/>
        <color rgb="FF000000"/>
        <rFont val="Calibri"/>
      </rPr>
      <t xml:space="preserve">33 </t>
    </r>
    <r>
      <rPr>
        <sz val="11"/>
        <color rgb="FF000000"/>
        <rFont val="Linux Libertine G"/>
      </rPr>
      <t>सीटें दे दी 😂😂😂😂😂</t>
    </r>
  </si>
  <si>
    <t>गोदी मीडियाअब मोदी मीडिया में तब्दील हो चुका है। भले ही गोदी मीडिया का एग्जिट पोल सही निकले लेकिन देश की जनता  इस पर विश्वास नहीं कर रही है।</t>
  </si>
  <si>
    <t>jau rvish</t>
  </si>
  <si>
    <r>
      <rPr>
        <sz val="11"/>
        <color rgb="FF000000"/>
        <rFont val="Linux Libertine G"/>
      </rPr>
      <t>एक जगह पर्चा छपा</t>
    </r>
    <r>
      <rPr>
        <sz val="11"/>
        <color rgb="FF000000"/>
        <rFont val="Calibri"/>
      </rPr>
      <t xml:space="preserve">, </t>
    </r>
    <r>
      <rPr>
        <sz val="11"/>
        <color rgb="FF000000"/>
        <rFont val="Linux Libertine G"/>
      </rPr>
      <t xml:space="preserve">आगे वाले विद्यार्थी नक़ल कर रहा था </t>
    </r>
    <r>
      <rPr>
        <sz val="11"/>
        <color rgb="FF000000"/>
        <rFont val="Calibri"/>
      </rPr>
      <t>,</t>
    </r>
    <r>
      <rPr>
        <sz val="11"/>
        <color rgb="FF000000"/>
        <rFont val="Linux Libertine G"/>
      </rPr>
      <t xml:space="preserve">उसकी नकल जैसे जिसनी नक़ल कर पाई </t>
    </r>
    <r>
      <rPr>
        <sz val="11"/>
        <color rgb="FF000000"/>
        <rFont val="Calibri"/>
      </rPr>
      <t xml:space="preserve">, </t>
    </r>
    <r>
      <rPr>
        <sz val="11"/>
        <color rgb="FF000000"/>
        <rFont val="Linux Libertine G"/>
      </rPr>
      <t>इसलिए सभी के नम्बर लगभग बराबर है</t>
    </r>
  </si>
  <si>
    <t>Ravish kumar ji agar aap election commissioner hote to 2024 to kya 2019 mein bhi bjp sarkar nahi banti or ye exit poll to hawa m udd jaate or 4 tarik ko udenge</t>
  </si>
  <si>
    <t>चमचा मीडिया का चुनावी पोल कहाँ है</t>
  </si>
  <si>
    <t>Only bjp ke khilaf kyu bol rha h</t>
  </si>
  <si>
    <t>BAN EVM.</t>
  </si>
  <si>
    <t>Every day negative baat karne se pagal mt ho jana</t>
  </si>
  <si>
    <t>Ravish kitna chatoge....itna toh bc koi ni chatta</t>
  </si>
  <si>
    <t>Ro lijiye ravish ji dil halka ho jaega</t>
  </si>
  <si>
    <t>दस साल में एक भि बच्चों को नोकरियों दी बीजेपी मोदी जी पंद्रह लाख अकाउंट में होगा लेकिन अब गरिब मध्यम वर्ग गरीब किसान मजदूर समझदार बना दिया मोदी जी 😢😢😢😢😢😢</t>
  </si>
  <si>
    <t>Ye ravish g ka fantacy vedio hai abhi or aayenge</t>
  </si>
  <si>
    <t>Jo media world m 159th rank p hai uske poll ka kya value 😂</t>
  </si>
  <si>
    <t>Exit Pol se Adhikari Pol ki taraph jhuk jayege ise dar Pol  kahate hai</t>
  </si>
  <si>
    <t>સુધાંસુ ત્રિવેદી કા કર્મફળ ડોગલપન</t>
  </si>
  <si>
    <r>
      <rPr>
        <sz val="11"/>
        <color rgb="FF000000"/>
        <rFont val="Linux Libertine G"/>
      </rPr>
      <t xml:space="preserve">बिलकुल मोदी जी
बिना गड़बड़ी के तो तुम </t>
    </r>
    <r>
      <rPr>
        <sz val="11"/>
        <color rgb="FF000000"/>
        <rFont val="Calibri"/>
      </rPr>
      <t>100</t>
    </r>
    <r>
      <rPr>
        <sz val="11"/>
        <color rgb="FF000000"/>
        <rFont val="Linux Libertine G"/>
      </rPr>
      <t>ही हो</t>
    </r>
  </si>
  <si>
    <r>
      <rPr>
        <sz val="11"/>
        <color rgb="FF000000"/>
        <rFont val="Calibri"/>
      </rPr>
      <t xml:space="preserve">4 </t>
    </r>
    <r>
      <rPr>
        <sz val="11"/>
        <color rgb="FF000000"/>
        <rFont val="Linux Libertine G"/>
      </rPr>
      <t xml:space="preserve">को </t>
    </r>
    <r>
      <rPr>
        <sz val="11"/>
        <color rgb="FF000000"/>
        <rFont val="Calibri"/>
      </rPr>
      <t>live rahoge tum rabish</t>
    </r>
  </si>
  <si>
    <t>Lade ga india jeete ga india</t>
  </si>
  <si>
    <t>Yeh SB jhut ha Kodi media aur yeh SB jail Jane se bachne ke liye 2din Dil ko tasalli kar rhe hai</t>
  </si>
  <si>
    <t>thanks sir🙏🙏🙏🙏</t>
  </si>
  <si>
    <t>सं पार्टी को चुनाव से लड़ना बंद कर दे क्यों की सिर्फ एक ही लड़ शेक और वाही लड़ते रहे रो गीता रहे क्यों की इमां दरी बेच दी</t>
  </si>
  <si>
    <r>
      <rPr>
        <sz val="11"/>
        <color rgb="FF000000"/>
        <rFont val="Calibri"/>
      </rPr>
      <t xml:space="preserve">53 </t>
    </r>
    <r>
      <rPr>
        <sz val="11"/>
        <color rgb="FF000000"/>
        <rFont val="Linux Libertine G"/>
      </rPr>
      <t xml:space="preserve">साल </t>
    </r>
    <r>
      <rPr>
        <sz val="11"/>
        <color rgb="FF000000"/>
        <rFont val="Calibri"/>
      </rPr>
      <t xml:space="preserve">ka </t>
    </r>
    <r>
      <rPr>
        <sz val="11"/>
        <color rgb="FF000000"/>
        <rFont val="Linux Libertine G"/>
      </rPr>
      <t>युवा नेता राहुल गांधी 😊</t>
    </r>
  </si>
  <si>
    <r>
      <rPr>
        <sz val="11"/>
        <color rgb="FF000000"/>
        <rFont val="Linux Libertine G"/>
      </rPr>
      <t>जब नितीश मोदी जी को</t>
    </r>
    <r>
      <rPr>
        <sz val="11"/>
        <color rgb="FF000000"/>
        <rFont val="Calibri"/>
      </rPr>
      <t xml:space="preserve">4000 </t>
    </r>
    <r>
      <rPr>
        <sz val="11"/>
        <color rgb="FF000000"/>
        <rFont val="Linux Libertine G"/>
      </rPr>
      <t xml:space="preserve">चार हजार सीटें दे सकते है मोदी के मंच से तो मीडिया वाले </t>
    </r>
    <r>
      <rPr>
        <sz val="11"/>
        <color rgb="FF000000"/>
        <rFont val="Calibri"/>
      </rPr>
      <t xml:space="preserve">400 </t>
    </r>
    <r>
      <rPr>
        <sz val="11"/>
        <color rgb="FF000000"/>
        <rFont val="Linux Libertine G"/>
      </rPr>
      <t xml:space="preserve">चार सौ उपर देदीया तो परेशान होने की कोइ बात ही नहीं है बात जब होती जब </t>
    </r>
    <r>
      <rPr>
        <sz val="11"/>
        <color rgb="FF000000"/>
        <rFont val="Calibri"/>
      </rPr>
      <t xml:space="preserve">4000 </t>
    </r>
    <r>
      <rPr>
        <sz val="11"/>
        <color rgb="FF000000"/>
        <rFont val="Linux Libertine G"/>
      </rPr>
      <t>से उपर बताते।</t>
    </r>
  </si>
  <si>
    <t>Abki bar  Rahul sarka</t>
  </si>
  <si>
    <t>जितेगा इंडिया जुडेगा भारत 
माननीय राहुल सर ही प्रधान मंत्री बनेगे</t>
  </si>
  <si>
    <t>Siraf paisa</t>
  </si>
  <si>
    <t>रविश कुमार जी गांधी मीडिया से हो आप</t>
  </si>
  <si>
    <t>Dalito ko modi ji sirf sandas dhone gutter saaf krne joote polish driver yeh post pe reservation do 😂😂😂😂</t>
  </si>
  <si>
    <t>Bechara khabish Kumar pagal hoo Gaya hai Soroz ka kitna Paisa kha liye issne aur German cockroach nei modiji ke khilaf propoganda kar ke hatane ke liye lekin Desh ke sanataniyo ne inn pichazo ki hawa nikal diya😂😂😂</t>
  </si>
  <si>
    <t>मोदी को हटा अब</t>
  </si>
  <si>
    <t>Modi ji evm per votting hai ,jo Nps ka pesa hai</t>
  </si>
  <si>
    <t>Midea hall krega tabhi to evm ka khela hoga</t>
  </si>
  <si>
    <t>You are very brave sir. I salute you</t>
  </si>
  <si>
    <t>Tnu. Be. Bek. Gas. H</t>
  </si>
  <si>
    <t>Is ladaii mei India ki jeet hogi
Inshallah 
Mera bharat mahan 😭😡🇮🇳</t>
  </si>
  <si>
    <r>
      <rPr>
        <sz val="11"/>
        <color rgb="FF000000"/>
        <rFont val="Linux Libertine G"/>
      </rPr>
      <t>२०१४ मे राहुल गांधीने चिल्ला चिल्लाकर कहा था चौकीदार चोर है मगर  किसीने सुना ही नही</t>
    </r>
    <r>
      <rPr>
        <sz val="11"/>
        <color rgb="FF000000"/>
        <rFont val="Calibri"/>
      </rPr>
      <t>....</t>
    </r>
  </si>
  <si>
    <t>👍✌️</t>
  </si>
  <si>
    <t>डुब मरो पश्चिमा दलाल 😃 मोदि फिर धमाका मच्चाएगा 😂</t>
  </si>
  <si>
    <t>Congress jndabad</t>
  </si>
  <si>
    <t>Pakka Modi 404 hoga</t>
  </si>
  <si>
    <t>Chor anti bjp</t>
  </si>
  <si>
    <r>
      <rPr>
        <sz val="11"/>
        <color rgb="FF000000"/>
        <rFont val="Linux Libertine G"/>
      </rPr>
      <t xml:space="preserve">सीट </t>
    </r>
    <r>
      <rPr>
        <sz val="11"/>
        <color rgb="FF000000"/>
        <rFont val="Calibri"/>
      </rPr>
      <t>400</t>
    </r>
    <r>
      <rPr>
        <sz val="11"/>
        <color rgb="FF000000"/>
        <rFont val="Linux Libertine G"/>
      </rPr>
      <t xml:space="preserve">आ रही हैं लेकिन </t>
    </r>
    <r>
      <rPr>
        <sz val="11"/>
        <color rgb="FF000000"/>
        <rFont val="Calibri"/>
      </rPr>
      <t xml:space="preserve">300 kg RDX </t>
    </r>
    <r>
      <rPr>
        <sz val="11"/>
        <color rgb="FF000000"/>
        <rFont val="Linux Libertine G"/>
      </rPr>
      <t>कैसे आया ये नही पता</t>
    </r>
  </si>
  <si>
    <t>Tu darr raha u all Hindu together only congress agent ravish</t>
  </si>
  <si>
    <t>Pta ni congress jeet kyu jeet rhi pa rhi .. 😅</t>
  </si>
  <si>
    <t>Chedy surj ko savi namstay kerty hi😅😅😅😅😅😅😅😅😅😅😅😅😅😅😅😅😅😅😅😅😅😅😅😅😅😅 brnol mngba lo</t>
  </si>
  <si>
    <t>Subscribe kare</t>
  </si>
  <si>
    <r>
      <rPr>
        <sz val="11"/>
        <color rgb="FF000000"/>
        <rFont val="Linux Libertine G"/>
      </rPr>
      <t>रवीश</t>
    </r>
    <r>
      <rPr>
        <sz val="11"/>
        <color rgb="FF000000"/>
        <rFont val="Calibri"/>
      </rPr>
      <t xml:space="preserve">, </t>
    </r>
    <r>
      <rPr>
        <sz val="11"/>
        <color rgb="FF000000"/>
        <rFont val="Linux Libertine G"/>
      </rPr>
      <t>बरनोल खरिदके रख ले</t>
    </r>
  </si>
  <si>
    <t>100% sahi</t>
  </si>
  <si>
    <r>
      <rPr>
        <sz val="11"/>
        <color rgb="FF000000"/>
        <rFont val="Linux Libertine G"/>
      </rPr>
      <t>रवीश</t>
    </r>
    <r>
      <rPr>
        <sz val="11"/>
        <color rgb="FF000000"/>
        <rFont val="Calibri"/>
      </rPr>
      <t xml:space="preserve">, </t>
    </r>
    <r>
      <rPr>
        <sz val="11"/>
        <color rgb="FF000000"/>
        <rFont val="Linux Libertine G"/>
      </rPr>
      <t>बरनोल खरिदके रख ले</t>
    </r>
  </si>
  <si>
    <r>
      <rPr>
        <sz val="11"/>
        <color rgb="FF000000"/>
        <rFont val="Calibri"/>
      </rPr>
      <t xml:space="preserve">Godi media </t>
    </r>
    <r>
      <rPr>
        <sz val="11"/>
        <color rgb="FF000000"/>
        <rFont val="Linux Libertine G"/>
      </rPr>
      <t xml:space="preserve">का </t>
    </r>
    <r>
      <rPr>
        <sz val="11"/>
        <color rgb="FF000000"/>
        <rFont val="Calibri"/>
      </rPr>
      <t xml:space="preserve">exit poll </t>
    </r>
    <r>
      <rPr>
        <sz val="11"/>
        <color rgb="FF000000"/>
        <rFont val="Linux Libertine G"/>
      </rPr>
      <t>बिल्कुल फर्जी है।</t>
    </r>
  </si>
  <si>
    <t>Rahul Gandhi zindabad ❤❤🎉🎉</t>
  </si>
  <si>
    <t>रवीश सर इस अघोषित आपातकाल में आपकी पत्रकारिताको दिल से सलाम ♥️ इतिहास में याद रखा जाएगा 🙏</t>
  </si>
  <si>
    <r>
      <rPr>
        <sz val="11"/>
        <color rgb="FF000000"/>
        <rFont val="Calibri"/>
      </rPr>
      <t xml:space="preserve">Counting live  </t>
    </r>
    <r>
      <rPr>
        <sz val="11"/>
        <color rgb="FF000000"/>
        <rFont val="Linux Libertine G"/>
      </rPr>
      <t>टेलीकास्ट होना चाहिए</t>
    </r>
  </si>
  <si>
    <t>Ayega to modi hi .................
.......... ..................
..................
Sadak par😂</t>
  </si>
  <si>
    <r>
      <rPr>
        <sz val="11"/>
        <color rgb="FF000000"/>
        <rFont val="Linux Libertine G"/>
      </rPr>
      <t xml:space="preserve">इंडि </t>
    </r>
    <r>
      <rPr>
        <sz val="11"/>
        <color rgb="FF000000"/>
        <rFont val="Calibri"/>
      </rPr>
      <t xml:space="preserve">gathbandhan </t>
    </r>
    <r>
      <rPr>
        <sz val="11"/>
        <color rgb="FF000000"/>
        <rFont val="Linux Libertine G"/>
      </rPr>
      <t xml:space="preserve">जीतती </t>
    </r>
    <r>
      <rPr>
        <sz val="11"/>
        <color rgb="FF000000"/>
        <rFont val="Calibri"/>
      </rPr>
      <t>hai to PM koun hoga</t>
    </r>
  </si>
  <si>
    <t>Aapaki bar 🥰🥰🥰🥰 par 😊😅😊🎉🎉🎉❤</t>
  </si>
  <si>
    <t>https://youtube.com/shorts/mMedOHppzng?si=9uiV4YZ7Ws7C0OWn</t>
  </si>
  <si>
    <t>रवीश कुमार  निडर बहादूर  पत्रकार   दे श देश कि शान हे</t>
  </si>
  <si>
    <t>Exit polls be banned !!</t>
  </si>
  <si>
    <t>Phle to tu bna dekhe bolna shuru kr de . Har chez kahi se likh kr aati h . Wo hi pad deta h . Kabhi to sahi bol diya kr . Raat ko neend aati h ya ni kya raat m uth kr kuch bhi bolta h</t>
  </si>
  <si>
    <t>इंडिया गठबंधन जीतेगा</t>
  </si>
  <si>
    <t>2014: mere se likhwalo exit poll farji hai
2019: Mere se likhwalo exit poll farji hai
2024: exit poll farji hai
2029: exit poll farji hi honge
😂</t>
  </si>
  <si>
    <t>राम राम जी❤❤</t>
  </si>
  <si>
    <r>
      <rPr>
        <sz val="11"/>
        <color rgb="FF000000"/>
        <rFont val="Linux Libertine G"/>
      </rPr>
      <t xml:space="preserve">जो भाजपा अपने दम पर भी भीड़ नहीं जुटा पा रही थी वही भाजपा ने प्रधानमंत्री और गृह मंत्री की रेलिया में ढाई ढाई सौ रुपया देकर भीड़ जुटाए जा रहे थे और उनको </t>
    </r>
    <r>
      <rPr>
        <sz val="11"/>
        <color rgb="FF000000"/>
        <rFont val="Calibri"/>
      </rPr>
      <t xml:space="preserve">modi media poll </t>
    </r>
    <r>
      <rPr>
        <sz val="11"/>
        <color rgb="FF000000"/>
        <rFont val="Linux Libertine G"/>
      </rPr>
      <t xml:space="preserve">ने </t>
    </r>
    <r>
      <rPr>
        <sz val="11"/>
        <color rgb="FF000000"/>
        <rFont val="Calibri"/>
      </rPr>
      <t xml:space="preserve">400 </t>
    </r>
    <r>
      <rPr>
        <sz val="11"/>
        <color rgb="FF000000"/>
        <rFont val="Linux Libertine G"/>
      </rPr>
      <t>पार करवा दी ।</t>
    </r>
  </si>
  <si>
    <t>Jo kangress ko intelligent neta Manta hai to like❤❤❤</t>
  </si>
  <si>
    <t>👌👌</t>
  </si>
  <si>
    <t>Exit poll dikha kr bjp khel kr degi</t>
  </si>
  <si>
    <t>Reservation khattam kar 😂😂😂</t>
  </si>
  <si>
    <t>The present dictator has managed and set all the script
Evry player (media, EC, ED CBI etc..)
Are dancing and executing their part well.
This so called exit polls are to make the comfortable environment and message to their master
Next player (EC) will dance and play on 4 June 2024</t>
  </si>
  <si>
    <t>Exit poll bhi godi media ki tarah godi hai😂</t>
  </si>
  <si>
    <r>
      <rPr>
        <sz val="11"/>
        <color rgb="FF000000"/>
        <rFont val="Linux Libertine G"/>
      </rPr>
      <t xml:space="preserve">सुप्रीम कोर्ट को पूर्ण रूप से </t>
    </r>
    <r>
      <rPr>
        <sz val="11"/>
        <color rgb="FF000000"/>
        <rFont val="Calibri"/>
      </rPr>
      <t xml:space="preserve">exit polls </t>
    </r>
    <r>
      <rPr>
        <sz val="11"/>
        <color rgb="FF000000"/>
        <rFont val="Linux Libertine G"/>
      </rPr>
      <t>पर बैन लगा देना चाहिए</t>
    </r>
    <r>
      <rPr>
        <sz val="11"/>
        <color rgb="FF000000"/>
        <rFont val="Calibri"/>
      </rPr>
      <t xml:space="preserve">, </t>
    </r>
    <r>
      <rPr>
        <sz val="11"/>
        <color rgb="FF000000"/>
        <rFont val="Linux Libertine G"/>
      </rPr>
      <t>इससे चुनाव</t>
    </r>
    <r>
      <rPr>
        <sz val="11"/>
        <color rgb="FF000000"/>
        <rFont val="Calibri"/>
      </rPr>
      <t xml:space="preserve">, </t>
    </r>
    <r>
      <rPr>
        <sz val="11"/>
        <color rgb="FF000000"/>
        <rFont val="Linux Libertine G"/>
      </rPr>
      <t>मे प्रत्यक्ष या अप्रत्यक्ष रूप से घोटाले हो सकते हैं</t>
    </r>
  </si>
  <si>
    <t>Sir sorry Sorry Maine tv nahi dekhi means 6 months Tak phir ajj tak godi media kya Pol exit dekha... Sorry namaskar mai dhurab kumar</t>
  </si>
  <si>
    <t>काँग्रेस सरकार</t>
  </si>
  <si>
    <t>Respect for true journalism
Modi will destroy indian democracy
bjp hatao desh bachao</t>
  </si>
  <si>
    <t>Modi hatao Desh Bachao</t>
  </si>
  <si>
    <t>Abki bar 400 parrrrrr</t>
  </si>
  <si>
    <t>Do no Gujarati jail jayenge. Ek to tadipaar tha ab tihar jail jayegaa.</t>
  </si>
  <si>
    <t>बीजेपी के समर्थन में कोई रंडी का कुत्ता जो बहु्वजेपी वो सारे गा चाए रंडी का कुत्ता मोदी भि का हल ्््जा ते ूए</t>
  </si>
  <si>
    <t>Ravish ji sachai ko nakara nahi ja sakta. Aap bahut talented patrakar hai. Purvagrah chhod kar janmat ka samman kijiye. Do din bad evm ka rona shuru ho jayega</t>
  </si>
  <si>
    <t>Baba jhandu ambedkar 😂😂😂 jiski auakt sandas dhone ke liye sirf bna hai uska constitution utha ke fek do 😂</t>
  </si>
  <si>
    <t>बिल्कुल सर</t>
  </si>
  <si>
    <t>Jai shree Ram
iNDIA jeet gaya hai</t>
  </si>
  <si>
    <t>Ravish Kumar jindabad EVM aur DM sab Fail honge</t>
  </si>
  <si>
    <t>Aaka ko khush karne wala Exit Poll hai jabki Hakikat se bahut dur hai.</t>
  </si>
  <si>
    <t>Ho sakta hai servewali companny ko dhamki diya ho Modi poll dikhao</t>
  </si>
  <si>
    <t>मामला सेट है सब</t>
  </si>
  <si>
    <t>Rubbish kumar 😂😂😂😂</t>
  </si>
  <si>
    <t>https://youtu.be/GM8q0x1wsEw?si=sxgoUDm4Mg-NEYPK</t>
  </si>
  <si>
    <t>Iss admi ka wife bhi Santi se soo nihi sakraha hoga.</t>
  </si>
  <si>
    <t>Modi pol</t>
  </si>
  <si>
    <t>DALLAL PATRAKARON KA RONA DHONA KUCH KAM KIYA NEHI. HINDUON NE DALLALI MEY PANI PHER DIA.</t>
  </si>
  <si>
    <t>Sirf 2 din chchaaaaaaaaaaaaaaaaa😂😂😂</t>
  </si>
  <si>
    <t>एग्जिट पोल देखने के बाद रवीश कुमार अभी तक जिंदा जैसे है</t>
  </si>
  <si>
    <t>Abki bar India ki sarkar</t>
  </si>
  <si>
    <t>You are also doing the same thing for congress</t>
  </si>
  <si>
    <t>Judega Bharat jeetega India.</t>
  </si>
  <si>
    <t>Satta pariwartion jaruri.</t>
  </si>
  <si>
    <t>Sir Background badla dijiye please 🙏</t>
  </si>
  <si>
    <t>Rahul bhakt.... Rubbis Kumar........</t>
  </si>
  <si>
    <t>Congres jinda bad jinda bad jinda</t>
  </si>
  <si>
    <t>Arya Satta Modi Agar Jeet Jaega To kahoge EVM mein kharabi hai</t>
  </si>
  <si>
    <t>Sir Aisa to nahi kuch seeton ko kharida ja chuka hai isliye exit Pol bataya ja rha ho</t>
  </si>
  <si>
    <r>
      <rPr>
        <sz val="11"/>
        <color rgb="FF000000"/>
        <rFont val="Calibri"/>
      </rPr>
      <t xml:space="preserve">Nitish </t>
    </r>
    <r>
      <rPr>
        <sz val="11"/>
        <color rgb="FF000000"/>
        <rFont val="Linux Libertine G"/>
      </rPr>
      <t xml:space="preserve">चाचाजी </t>
    </r>
    <r>
      <rPr>
        <sz val="11"/>
        <color rgb="FF000000"/>
        <rFont val="Calibri"/>
      </rPr>
      <t>ne to 4000 par seat ka elan kiye they.</t>
    </r>
  </si>
  <si>
    <t>Sbse bde godi to aap h 
Or koi bhai ko shaq h to ek book padiye ndtv frauds</t>
  </si>
  <si>
    <t>Kitna paisa khaya hai congress se</t>
  </si>
  <si>
    <t>https://youtube.com/shorts/MDk5_BvEpDw?si=hZIvl-Ioh8mWTwg6</t>
  </si>
  <si>
    <t>🙏🏻 if exit poll matches with result then 100% dhandli jai hind🙏🏻</t>
  </si>
  <si>
    <t>Sachachi.bat.kthor.hoti.hai</t>
  </si>
  <si>
    <t>Dono paksh me  boliye</t>
  </si>
  <si>
    <t>मित्र मीडिया का नाम कोल इंडिया होना चाहिए जय हिन्द जय भारत 🇮🇳🇮🇳🇮🇳🙏🏻💐</t>
  </si>
  <si>
    <t>Kuchhu na kuchhu khela karna chahta hai BJP.</t>
  </si>
  <si>
    <t>Ye nahi btaya ki exit poll 2914,2019,me kaise sahi hua</t>
  </si>
  <si>
    <r>
      <rPr>
        <sz val="11"/>
        <color rgb="FF000000"/>
        <rFont val="Linux Libertine G"/>
      </rPr>
      <t xml:space="preserve">रविश कुमार जी आप भी कांग्रेस के </t>
    </r>
    <r>
      <rPr>
        <sz val="11"/>
        <color rgb="FF000000"/>
        <rFont val="Calibri"/>
      </rPr>
      <t xml:space="preserve">anker </t>
    </r>
    <r>
      <rPr>
        <sz val="11"/>
        <color rgb="FF000000"/>
        <rFont val="Linux Libertine G"/>
      </rPr>
      <t>हो</t>
    </r>
  </si>
  <si>
    <t>हिन्दुस्तान के तीन चोर नेता नौकर शाह नशाखोर</t>
  </si>
  <si>
    <r>
      <rPr>
        <sz val="11"/>
        <color rgb="FF000000"/>
        <rFont val="Linux Libertine G"/>
      </rPr>
      <t>कर्म किये जा फल की इच्छा मत कर ऐ इन्सान</t>
    </r>
    <r>
      <rPr>
        <sz val="11"/>
        <color rgb="FF000000"/>
        <rFont val="Calibri"/>
      </rPr>
      <t xml:space="preserve">,,,, </t>
    </r>
    <r>
      <rPr>
        <sz val="11"/>
        <color rgb="FF000000"/>
        <rFont val="Linux Libertine G"/>
      </rPr>
      <t>ताली बजाओ</t>
    </r>
    <r>
      <rPr>
        <sz val="11"/>
        <color rgb="FF000000"/>
        <rFont val="Calibri"/>
      </rPr>
      <t xml:space="preserve">,,, </t>
    </r>
    <r>
      <rPr>
        <sz val="11"/>
        <color rgb="FF000000"/>
        <rFont val="Linux Libertine G"/>
      </rPr>
      <t>थाली बजाओ</t>
    </r>
    <r>
      <rPr>
        <sz val="11"/>
        <color rgb="FF000000"/>
        <rFont val="Calibri"/>
      </rPr>
      <t xml:space="preserve">,,, </t>
    </r>
    <r>
      <rPr>
        <sz val="11"/>
        <color rgb="FF000000"/>
        <rFont val="Linux Libertine G"/>
      </rPr>
      <t>फिर</t>
    </r>
    <r>
      <rPr>
        <sz val="11"/>
        <color rgb="FF000000"/>
        <rFont val="Calibri"/>
      </rPr>
      <t xml:space="preserve">,,, </t>
    </r>
    <r>
      <rPr>
        <sz val="11"/>
        <color rgb="FF000000"/>
        <rFont val="Linux Libertine G"/>
      </rPr>
      <t>ठन ठन गोपाल</t>
    </r>
    <r>
      <rPr>
        <sz val="11"/>
        <color rgb="FF000000"/>
        <rFont val="Calibri"/>
      </rPr>
      <t>,,,😢😮😊😅😂😂</t>
    </r>
  </si>
  <si>
    <t>Con win 100%√ indian win</t>
  </si>
  <si>
    <t>You are supposedly honest journalist. Please don't become a hardline congress spokesperson. I agree we need to be concerned about autocracy and Putinisation of India.
But you can't become a campaigner for likes of Tejaswi Yadav or Akhilesh.
Please maintain your journalistic neutrality.</t>
  </si>
  <si>
    <t>100mese ,50ne BJP ko vot diya or 49,ne congress ko to jitega kon 50ya 49</t>
  </si>
  <si>
    <t>Me bangal se hu iha tmc 30+ milega congress 2 milega 1 other 8/9 bjp</t>
  </si>
  <si>
    <t>Evm me khela hoga</t>
  </si>
  <si>
    <t>Godi media 2004men bhi BJP ko jita rahi thi aise exit pole deke but BJP haar gaye</t>
  </si>
  <si>
    <t>Hamre yha bhi sarpanch election m yahi hua tha oske bad hangama hua to re counting hui osme bjp k condidate ki har hui…or police n jo unko thoka😂😂😂 fir dekhne layak tha….</t>
  </si>
  <si>
    <t>Bjp.kayajitrhihai.nihi.jitsaktihai</t>
  </si>
  <si>
    <t>Congress jeet rhi hai ❤❤</t>
  </si>
  <si>
    <t>Rajasthan me 25 set hai.. BJP ko 33 jetadi godi media 😅😅😅😅😂apne baap ko jitane ka nasa kar liya</t>
  </si>
  <si>
    <t>Sbse bda godi to aap h ji</t>
  </si>
  <si>
    <t>Bakvas</t>
  </si>
  <si>
    <t>Evm is heart</t>
  </si>
  <si>
    <t>Kyu ghabrate ho hair cut ho ke apke samne aa jayenge😂</t>
  </si>
  <si>
    <t>हे प्रभु परमात्मा गरिब मध्यम वर्ग गरीब किसान मजदूर छोटे व्यापारी सब कुछ खतम करना चाहती है बिजेपी सरकार गरिबों कि सरकार नही है अंबानी आडानी कि सुविधाएं उपलब्ध कराई गई है छोटे किसान मजदूर गरिबों दिल से रोया क्या होता है 😢😢</t>
  </si>
  <si>
    <t>Beta YouTube pe  election nahi jita jata chamcho ka fati padi hai 😂😂😂</t>
  </si>
  <si>
    <t>4 jun on Modi is Gon</t>
  </si>
  <si>
    <t>Love you 💕 sir</t>
  </si>
  <si>
    <t>Ab tu retire ho jaa buddha ravish 😂 maar jaoge tum phir bhi nhi haarega bjp kabhi bhi</t>
  </si>
  <si>
    <t>तू रोता रे कांग्रेस का मातम बनता है शर्म नहीं आती तेरी नजर में सिर्फ बीजेपी गलत है अभी तुम और तेरी कांग्रेस बड़े ही समझदार हो हर बार एक चीज के पीछे रोता रहता है बीजेपी बीजेपी बीजेपी बीजेपी बीजेपी बीजेपी</t>
  </si>
  <si>
    <r>
      <rPr>
        <sz val="11"/>
        <color rgb="FF000000"/>
        <rFont val="Calibri"/>
      </rPr>
      <t>*</t>
    </r>
    <r>
      <rPr>
        <sz val="11"/>
        <color rgb="FF000000"/>
        <rFont val="Linux Libertine G"/>
      </rPr>
      <t>महाराजा हरिश्चंद्र के सत्य बोलने पर एवं कल के दानी होने पर कभी सवाल नहीं उठाया गया क्योंकि उन्होंने ऐसे उदाहरण प्रस्तुत किए थे ऐसे प्रमाण समाज के सामने प्रस्तुत किया क्या कारण है कि भारतवर्ष में चुनाव के निष्पक्षता और इलेक्ट्रॉनिक वोटिंग मशीन पर अर्थात ईवीएम पर सवाल उठाए जाते हैं</t>
    </r>
    <r>
      <rPr>
        <sz val="11"/>
        <color rgb="FF000000"/>
        <rFont val="Calibri"/>
      </rPr>
      <t xml:space="preserve">?*
  </t>
    </r>
    <r>
      <rPr>
        <sz val="11"/>
        <color rgb="FF000000"/>
        <rFont val="Linux Libertine G"/>
      </rPr>
      <t>चाहे राजतंत्र हो या लोकतंत्र दोनों में शासक को ऐसे उदाहरण</t>
    </r>
    <r>
      <rPr>
        <sz val="11"/>
        <color rgb="FF000000"/>
        <rFont val="Calibri"/>
      </rPr>
      <t>/</t>
    </r>
    <r>
      <rPr>
        <sz val="11"/>
        <color rgb="FF000000"/>
        <rFont val="Linux Libertine G"/>
      </rPr>
      <t xml:space="preserve">प्रमाण प्रस्तुत करने होते हैं कि उसकी प्यारी जनता उस पर संदेह न करे।
      </t>
    </r>
    <r>
      <rPr>
        <sz val="11"/>
        <color rgb="FF000000"/>
        <rFont val="Calibri"/>
      </rPr>
      <t>*</t>
    </r>
    <r>
      <rPr>
        <sz val="11"/>
        <color rgb="FF000000"/>
        <rFont val="Linux Libertine G"/>
      </rPr>
      <t xml:space="preserve">क्या लोकतंत्र में किसी भी तरह के संदेह की गुंजाइश होनी चाहिए </t>
    </r>
    <r>
      <rPr>
        <sz val="11"/>
        <color rgb="FF000000"/>
        <rFont val="Calibri"/>
      </rPr>
      <t xml:space="preserve">? </t>
    </r>
    <r>
      <rPr>
        <sz val="11"/>
        <color rgb="FF000000"/>
        <rFont val="Linux Libertine G"/>
      </rPr>
      <t>यदि पूरा देश यह मांग कर रहा था कि वीवीपैट की पर्ची एक अलग बॉक्स में डाली जाए और दोनों का मिलान हो तो इसमें दिक्कत क्या थी</t>
    </r>
    <r>
      <rPr>
        <sz val="11"/>
        <color rgb="FF000000"/>
        <rFont val="Calibri"/>
      </rPr>
      <t xml:space="preserve">? </t>
    </r>
    <r>
      <rPr>
        <sz val="11"/>
        <color rgb="FF000000"/>
        <rFont val="Linux Libertine G"/>
      </rPr>
      <t>कारण साफ है कि देश की जनता के वोटो की लूट करनी है और बेईमानी करनी है। और वह इससे भी साबित होता है कि जैसा एक विशेष राजनीतिक पार्टी करना चाहती है वैसा ही देश की बिकी हुई मीडिया जिसे गोदी मीडिया कहा जाता है वह जनता के सामने एग्जिट पोल व अन्य तमाम माध्यमों से प्रस्तुत करती है।  शायद इसीलिए बहुत दिनों से देश की जनता चिल्ला रही है कि चौकीदार ही चोर है</t>
    </r>
    <r>
      <rPr>
        <sz val="11"/>
        <color rgb="FF000000"/>
        <rFont val="Calibri"/>
      </rPr>
      <t xml:space="preserve">....  </t>
    </r>
    <r>
      <rPr>
        <sz val="11"/>
        <color rgb="FF000000"/>
        <rFont val="Linux Libertine G"/>
      </rPr>
      <t>।</t>
    </r>
    <r>
      <rPr>
        <sz val="11"/>
        <color rgb="FF000000"/>
        <rFont val="Calibri"/>
      </rPr>
      <t xml:space="preserve">*
      </t>
    </r>
    <r>
      <rPr>
        <sz val="11"/>
        <color rgb="FF000000"/>
        <rFont val="Linux Libertine G"/>
      </rPr>
      <t>आज के पहले कभी किसी राजनीतिक पार्टी पर इतने व्यापक स्तर पर जनता ने आरोप नहीं लगाया। एकाध सीटों पर बेईमानी हो जाती होगी और उसमें भी यह जरूरी नहीं कि वह बेईमानी करने वाले वाला नेता सत्ता पक्ष से ही जुड़ा हो</t>
    </r>
    <r>
      <rPr>
        <sz val="11"/>
        <color rgb="FF000000"/>
        <rFont val="Calibri"/>
      </rPr>
      <t>....</t>
    </r>
  </si>
  <si>
    <t>Bihar me bhi patliputra ke bikram parkhand me bhi BJP ke taraf se phone aaya aur jisme puchha gya ki aap BJP ko sapot karte h ya nahi  nahi kahne par ishbar unka votar list se hi name kat Diya Gaya h 😢😢😢😢</t>
  </si>
  <si>
    <t>Godi and Modi media Exit poll</t>
  </si>
  <si>
    <t>Vote counting mein din Congress ko bahut jyada Dhyan rakhna chahie</t>
  </si>
  <si>
    <t>Chutiye party ,Modi Ko koi hra nhi skta</t>
  </si>
  <si>
    <t>Adaab arz hai Ravish ji 👏👏👍🙏🏻💐❤️🇮🇳</t>
  </si>
  <si>
    <t>Mny to pjp ko 400+ 😂😂😂😂😂😂😂😂😂😂😂😂😂😂😂😂😂😂</t>
  </si>
  <si>
    <t>Exit poll kya possible future fraud ko  justify karne k liye h?</t>
  </si>
  <si>
    <t>Ha bilkul dare hain</t>
  </si>
  <si>
    <t>रवीश पश्रकार पागल हो गया</t>
  </si>
  <si>
    <r>
      <rPr>
        <sz val="11"/>
        <color rgb="FF000000"/>
        <rFont val="Linux Libertine G"/>
      </rPr>
      <t xml:space="preserve">बीजेपी जाते जाते कांग्रेस की नींद </t>
    </r>
    <r>
      <rPr>
        <sz val="11"/>
        <color rgb="FF000000"/>
        <rFont val="Calibri"/>
      </rPr>
      <t xml:space="preserve">2 </t>
    </r>
    <r>
      <rPr>
        <sz val="11"/>
        <color rgb="FF000000"/>
        <rFont val="Linux Libertine G"/>
      </rPr>
      <t>दिन के लिए हराम करना चाहती है😅</t>
    </r>
  </si>
  <si>
    <t>Rahul Gandhi gryGuys for Indian</t>
  </si>
  <si>
    <t>BJP only 225</t>
  </si>
  <si>
    <t>बधाईयाँ जी बधाईयाँ जी</t>
  </si>
  <si>
    <r>
      <rPr>
        <sz val="11"/>
        <color rgb="FF000000"/>
        <rFont val="Linux Libertine G"/>
      </rPr>
      <t xml:space="preserve">पिछले विधान सभा चुनाव में हरियाणा में बीजेपी ने </t>
    </r>
    <r>
      <rPr>
        <sz val="11"/>
        <color rgb="FF000000"/>
        <rFont val="Calibri"/>
      </rPr>
      <t xml:space="preserve">70 </t>
    </r>
    <r>
      <rPr>
        <sz val="11"/>
        <color rgb="FF000000"/>
        <rFont val="Linux Libertine G"/>
      </rPr>
      <t xml:space="preserve">पार का नारा दिया था लेकिन आई केवल </t>
    </r>
    <r>
      <rPr>
        <sz val="11"/>
        <color rgb="FF000000"/>
        <rFont val="Calibri"/>
      </rPr>
      <t xml:space="preserve">40  </t>
    </r>
    <r>
      <rPr>
        <sz val="11"/>
        <color rgb="FF000000"/>
        <rFont val="Linux Libertine G"/>
      </rPr>
      <t xml:space="preserve">तो अब बीजेपी को </t>
    </r>
    <r>
      <rPr>
        <sz val="11"/>
        <color rgb="FF000000"/>
        <rFont val="Calibri"/>
      </rPr>
      <t xml:space="preserve">200 </t>
    </r>
    <r>
      <rPr>
        <sz val="11"/>
        <color rgb="FF000000"/>
        <rFont val="Linux Libertine G"/>
      </rPr>
      <t>सीटें मिलेंगी।</t>
    </r>
  </si>
  <si>
    <t>Jeetega India 👍</t>
  </si>
  <si>
    <t>EVM CAPTURED</t>
  </si>
  <si>
    <t>Ravish Kumar ko koi serious nahi leta</t>
  </si>
  <si>
    <t>Tumko bhi to Congress ne god liya hai to kya tum bhi godi media ho</t>
  </si>
  <si>
    <t>Aab toh Abhishar ravish Kumar shyam Meera Singh Ajit Anjum lallan top ulta chasma wali pragya didi deepak sharma dhruv rathee Akash Banerjee ranting gola jaise logo ka rona dhona shuru hogaya hai 😞 aab EVM EVM aur election commission badnaam hoga 😂😂😂😂</t>
  </si>
  <si>
    <t>M p rajasthan chattisgarh ke election me exit poll fail ho gye the 😅</t>
  </si>
  <si>
    <t>AAP aapne aakde bataye fir bat karenge aapse 4tarik ko</t>
  </si>
  <si>
    <t>Godi media se desh aajad ho gaya ,godi media jindgi me kabhi nahi dekhunga</t>
  </si>
  <si>
    <t>बहुत शानदार विवेचन है  जी</t>
  </si>
  <si>
    <r>
      <rPr>
        <sz val="11"/>
        <color rgb="FF000000"/>
        <rFont val="Linux Libertine G"/>
      </rPr>
      <t xml:space="preserve">अब की बार कॉंग्रेस सरकार </t>
    </r>
    <r>
      <rPr>
        <sz val="11"/>
        <color rgb="FF000000"/>
        <rFont val="Calibri"/>
      </rPr>
      <t>LONG LIVE CONGRESS PARTY INDIA ALLIANCE 🇮🇳🇮🇳🇮🇳🌹🌹🌹</t>
    </r>
  </si>
  <si>
    <t>NDA 350+</t>
  </si>
  <si>
    <t>Super job sir</t>
  </si>
  <si>
    <t>2 din ruk jao beta indi ki chindi ban jayegi</t>
  </si>
  <si>
    <t>Narrative kam nahi aaya ravish ji..😂</t>
  </si>
  <si>
    <t>EVM hai to NDA ki poll sahi hi sabit hogi</t>
  </si>
  <si>
    <t>Nice 👍</t>
  </si>
  <si>
    <t>मीडिया इलेक्शन कमीशन ऑफ़ इंडिया और तो और सुप्रीम कोर्ट के जज भी मिले हुए है
इसलिए इंडिया गठ बंधन का आना जरूरी हैं नहीं तो इस देश की ऐसी की तैसी तो हो ही चुकी हैं</t>
  </si>
  <si>
    <t>4 june ko khub maja aane wala hai. Iska moo dekhna hai.</t>
  </si>
  <si>
    <t>100% mahol isi liye banana ja raha hai. Evm change Kara di gain hogi.</t>
  </si>
  <si>
    <t>Ji</t>
  </si>
  <si>
    <t>Aaygy to Modi hi</t>
  </si>
  <si>
    <t>T  N Sheshan ne ECI par bharosa kayam kiya tha , lekin is samay ECI par bharosa nahi rah Gaya.</t>
  </si>
  <si>
    <r>
      <rPr>
        <sz val="11"/>
        <color rgb="FF000000"/>
        <rFont val="Linux Libertine G"/>
      </rPr>
      <t>मैंने अपने चैनल पर वोट का पोस्ट किया है</t>
    </r>
    <r>
      <rPr>
        <sz val="11"/>
        <color rgb="FF000000"/>
        <rFont val="Calibri"/>
      </rPr>
      <t xml:space="preserve">, </t>
    </r>
    <r>
      <rPr>
        <sz val="11"/>
        <color rgb="FF000000"/>
        <rFont val="Linux Libertine G"/>
      </rPr>
      <t>जरुर वोट करें</t>
    </r>
    <r>
      <rPr>
        <sz val="11"/>
        <color rgb="FF000000"/>
        <rFont val="Calibri"/>
      </rPr>
      <t xml:space="preserve">, </t>
    </r>
    <r>
      <rPr>
        <sz val="11"/>
        <color rgb="FF000000"/>
        <rFont val="Linux Libertine G"/>
      </rPr>
      <t>ताकि वस्तुस्थिति का ज्ञान हो सके।</t>
    </r>
  </si>
  <si>
    <t>I'm from west bengal  and i think (TMC 30+ /bjp 10 maybe )</t>
  </si>
  <si>
    <t>Le Rahul-dar gaye kya ravish ji😂😂😂😂</t>
  </si>
  <si>
    <t>Thanks for your efforts to exposing Godi media opinion polls and exit polls</t>
  </si>
  <si>
    <t>Ravish ji EVM ki setting hogayi hai through Pegasus</t>
  </si>
  <si>
    <t>Desh ki Janata Bhul se bhi Sher na kharide Nahin to Paisa 100% dubne ki guarantee hai</t>
  </si>
  <si>
    <t>Kya koi exit poll ye bta sakta hai ki vecancy kab aayegi</t>
  </si>
  <si>
    <t>Exit polls might be right...as evm manipulation had already being done</t>
  </si>
  <si>
    <t>Myne Aapko batha rahe hai EVM inke Election commission ar inke officer inke sub inke Exit Pol pargi hai jo ankde Teek se dekha hai bouth gadbad hai E Log kuch bhi karane me pichhe nahi Hatenge sab kuch gadbad kar sakte hai Tum soch nahi sakthe hai sattha ke liye kuch bhi kar sakte hai</t>
  </si>
  <si>
    <t>We will never allow a Chuslim rule over us</t>
  </si>
  <si>
    <t>आएगा तो मोदी ही रे 😅😅😅😅😅😅😅😅😅😅😅😅😅</t>
  </si>
  <si>
    <t>Kejriwal Ko jab Delhi mein exit Pol bada bata raha tha tab yah baat nahin kahin Kejriwal ne bag Kejriwal ji vah</t>
  </si>
  <si>
    <t>even "  rikshawala" don't disclose to whom he vote.....then what is aadhar of exit poll.....the" janda"...the "thali"...the ""Diyaa"... Yaa the whatsapp group of appartment uncle &amp; aunties who mostly depends on of his abord son EMI....who finish his degree by Manmohan singh student loan....or by gain ki jameen who earned by their father or grandfather...( jo Gandhi ka photo apne "dalan" main nhi rakhta tha.....bus yehi Saab......and vishwaguru.....chalta rahega</t>
  </si>
  <si>
    <t>Bjp ke khilaf khul ke bolte hai...fir bhi prachar karte hain ki logo ko jail mein dala ja raha hai..sab se pehle to tera or dhruv tatti ka number aana chahia tha......iske boss ne channel becha iski job gai....karan modi ji....gazab hai bhai...</t>
  </si>
  <si>
    <t>Right kah rahe h ye log kuchh bhi kar sakte h</t>
  </si>
  <si>
    <t>Ye 1984 ko jab congrasee 414 milí thi is liye ye bólte hai ki 400 par</t>
  </si>
  <si>
    <t>I have a huge respect for Ravishji, but the comment section is delusional</t>
  </si>
  <si>
    <t>4 june ke bad desh ki 100 carod janta ko road pr andolan krna hogaa jai Bhim Jai Bharat evm htaoo andolan</t>
  </si>
  <si>
    <r>
      <rPr>
        <sz val="11"/>
        <color rgb="FF000000"/>
        <rFont val="Linux Libertine G"/>
      </rPr>
      <t xml:space="preserve">हाँ भाई हाँ तो मोदी जी क्या गलत कह रहे है हारने वाले तो हमेशा </t>
    </r>
    <r>
      <rPr>
        <sz val="11"/>
        <color rgb="FF000000"/>
        <rFont val="Calibri"/>
      </rPr>
      <t xml:space="preserve">EVM </t>
    </r>
    <r>
      <rPr>
        <sz val="11"/>
        <color rgb="FF000000"/>
        <rFont val="Linux Libertine G"/>
      </rPr>
      <t>पर ही तो  रोना धना करते ही है</t>
    </r>
  </si>
  <si>
    <t>Sir by doing this BJP will tamper the EVM and tell whole India that see exit poll and our win is same. No one will question</t>
  </si>
  <si>
    <t>मुझे पहले आप एक अच्छे पत्रकार लगते थे पर अब आप अपनी विश्वसनीयता खोते जा रहे है।
कृपया निष्पकक्षता रखे❤</t>
  </si>
  <si>
    <t>Sir aap abi fame exit polls ka gana gaa rhe h 
Or result ka wait karne ko keh rhe h 
Or jab result aayega  4june ko tab aap (aap or aapke kabil , imandar , honhar, deshbhakt neta and party ) evm ka gaana gayenge</t>
  </si>
  <si>
    <t>kaun kaun India Gathbandhan ki sarkar banana chahta❤</t>
  </si>
  <si>
    <t>kaun kaun India Gathbandhan ki sarkar banana chahta</t>
  </si>
  <si>
    <t>Don’t believe in exit polls, but makes two episodes on it. Tum bhi paise ke liye Kuch bhi karega</t>
  </si>
  <si>
    <t>Frustrated man can speak like you</t>
  </si>
  <si>
    <t>देश में मोदी सरकार तानाशाही रवैया खुलेआम कर रहे हैं। मोदी सरकार हटाओ देश बचाओ।</t>
  </si>
  <si>
    <t>Karan Thapar - How confident are you with your analysis mr ravish kumar?😅</t>
  </si>
  <si>
    <t>Jab telangana me congress exit polls me jeet rahi thi tab exit polls sahi the 😂 ravish Kumar tum godi media part 2 ho sirf congress ki baat aur us media ke pass bjp ki</t>
  </si>
  <si>
    <t>Hum loktantra k liye ladte rahenge</t>
  </si>
  <si>
    <t>My take, India alliance will win</t>
  </si>
  <si>
    <r>
      <rPr>
        <sz val="11"/>
        <color rgb="FF000000"/>
        <rFont val="Linux Libertine G"/>
      </rPr>
      <t xml:space="preserve">कौन कौन राहुल गांधी का जूता जैसा मुंह देखना चाहता है </t>
    </r>
    <r>
      <rPr>
        <sz val="11"/>
        <color rgb="FF000000"/>
        <rFont val="Calibri"/>
      </rPr>
      <t>?😂</t>
    </r>
  </si>
  <si>
    <t>Faltu exit poll</t>
  </si>
  <si>
    <r>
      <rPr>
        <sz val="11"/>
        <color rgb="FF000000"/>
        <rFont val="Linux Libertine G"/>
      </rPr>
      <t xml:space="preserve">जीत रही है जनता
जीत रहा है इंडिया
जनता का </t>
    </r>
    <r>
      <rPr>
        <sz val="11"/>
        <color rgb="FF000000"/>
        <rFont val="Calibri"/>
      </rPr>
      <t>Exit Poll- 295+</t>
    </r>
  </si>
  <si>
    <t>Bhai bura lag rha h but bjp sach me jeet chuki h 😢😢😢</t>
  </si>
  <si>
    <t>शायद ऐक्जीट पौॅल ऐक्जीट होना चाहिऐ चुंकी लोकतंत्र जनता का जनता के लिऐ व जनता के द्वारा चुने जाते हैं।</t>
  </si>
  <si>
    <t>Sir kyuki ab kangna ranaut politics me entry mar chuki hai ab unki vi critisism suru kardo unke bayano par</t>
  </si>
  <si>
    <t>Ravis sir ke tark mai satyta dikhti hai.bhaley hi 4 june ko result kuchh bhi aye</t>
  </si>
  <si>
    <r>
      <rPr>
        <sz val="11"/>
        <color rgb="FF000000"/>
        <rFont val="Linux Libertine G"/>
      </rPr>
      <t>तुम्हारा क्या दोगलापन है कि तुम अन्य स्वतंत्र पत्रकारों को गोदी मिडिया कह कर संबोधन कर रहे हो। तुम्हारे ऐसे को चोदी मिडिया पुकारा जाय फिर</t>
    </r>
    <r>
      <rPr>
        <sz val="11"/>
        <color rgb="FF000000"/>
        <rFont val="Calibri"/>
      </rPr>
      <t>???</t>
    </r>
  </si>
  <si>
    <t>Anjana om didi bahut khus ho rahi thi 😊😂😂😂😂😂</t>
  </si>
  <si>
    <r>
      <rPr>
        <sz val="11"/>
        <color rgb="FF000000"/>
        <rFont val="Linux Libertine G"/>
      </rPr>
      <t>गोदी मीडिया लोकतंत्र का हत्यारा है</t>
    </r>
    <r>
      <rPr>
        <sz val="11"/>
        <color rgb="FF000000"/>
        <rFont val="Calibri"/>
      </rPr>
      <t xml:space="preserve">,  True </t>
    </r>
    <r>
      <rPr>
        <sz val="11"/>
        <color rgb="FF000000"/>
        <rFont val="Linux Libertine G"/>
      </rPr>
      <t>रवीश की</t>
    </r>
  </si>
  <si>
    <t>Ravish Kumar gaand kyun jalo hai aapki</t>
  </si>
  <si>
    <t>Ab tu ese hi exit poll -2 ,3,4 krte rhna or modi jeet jye ga # Exit poll 2 Rabish</t>
  </si>
  <si>
    <t>They are definetly playing games. They have already manipulated the EVM … and now they will put such a thing in our minds that  exit poll has already said BJP will win. So it’s a fair election ….
But friends we all are doomed . BJP has now become the party of gundas and crimes … it’s so sure that they manipulated… if BJP win this election … that means …. they made our voting right seem like waste …. Cuz everybody in this country now knows that they should not vote for BJP….
We all shud fight for the injustice…. 
If BJP wins … our water , our food , our medicines all would be sold by corrupted people and the number of deaths will b countless….. the safety of women under rapist leaders … what can we expect …. The country going back to era of British vs Indian … but this time BJP vs Indians ….
Truely manipulating strategy by BJP.. but we are not fools to sit still … we all will fight for our rights</t>
  </si>
  <si>
    <t>Is fecu ko nahi pata hai</t>
  </si>
  <si>
    <t>Why do we need exit poll? 4 ko to result aa raha hai. 
2 din pehle result jaan ke kya karoge jab netao ko jhelna 5 saal tak hai? 
Mai khud EVM se polling day se counting tak kaa duty kar chuka hu. Ek ek step saare agents ka sign leke kiya jaata hai aur buttons ko seal kar diya jaata hai. Mai computer science me daksh hu. Mujhe to koi jagah hee nahi mila jaha se result manipulate ho</t>
  </si>
  <si>
    <t>ABKI BAR 400 PAR 🤟🤟🤟</t>
  </si>
  <si>
    <t>Aksar logon ka naam voter list me nahi specially muslims ka</t>
  </si>
  <si>
    <t>Manovigyanik dabav cricket mai bhi hota hai</t>
  </si>
  <si>
    <t>आप भी सर झूठी आश क्यों दे रहे है
आप भी अपना अनुमान बताइए</t>
  </si>
  <si>
    <t>Aayega to Modi hi, Chamcho. C u on 4th June Chamcho😍🤣</t>
  </si>
  <si>
    <t>Pradeep Gupta is an Advertising Agency product and was serving as a production manager in Ballard estate long back.  If he is running an organisation so big just after couple of years what could be source of funding. His growth happened only after the advent of BJP with great fan fare in 2014.</t>
  </si>
  <si>
    <t>India is the land of slaves ruled for over 500years by Britishers, Mughals , Sultans and now Gujarathi emperors viz.,Adani, Ambani and the ModiShah Mafia.These illiterate, andhbhakt, scaring against the lashes of rich people , dirty politicians, upper caste hiarchy and police ,I doubt may not stand by the INDIA group for parivartan movement..</t>
  </si>
  <si>
    <t>Ravish Kumar ji jab tak hamare desh ki Janata jagruk Nahin hogi is desh mein aisa hi hota rahega</t>
  </si>
  <si>
    <t>Khela hobey.... BJP will not sit idle</t>
  </si>
  <si>
    <t>Neutral patarkar congress ki side hi kyu dikhate ho 😂😂😂</t>
  </si>
  <si>
    <t>ये एग्जिट पोल डराने और दबाने की कोशिश</t>
  </si>
  <si>
    <t>Good news ravish Kumar ji 🙏❤️</t>
  </si>
  <si>
    <t>Sir Ji sabhi ko saman electroral bond ka Paisa mila hai 
Esliye sabhi ke akde saman hai</t>
  </si>
  <si>
    <t>Raveesha ji app bahut samjdar rahakebhi oh do gdhonko lekar phir raha aur ek sharab chor bas karo</t>
  </si>
  <si>
    <t>Mughe to aap kar rahe hai aisa lagta hai</t>
  </si>
  <si>
    <t>Ravish gunda 4 June ko kaha mu supayige</t>
  </si>
  <si>
    <r>
      <rPr>
        <sz val="11"/>
        <color rgb="FF000000"/>
        <rFont val="Linux Libertine G"/>
      </rPr>
      <t xml:space="preserve">इंडिया वालों को और देश वासिओं को चाहिए की </t>
    </r>
    <r>
      <rPr>
        <sz val="11"/>
        <color rgb="FF000000"/>
        <rFont val="Calibri"/>
      </rPr>
      <t xml:space="preserve">EVM </t>
    </r>
    <r>
      <rPr>
        <sz val="11"/>
        <color rgb="FF000000"/>
        <rFont val="Linux Libertine G"/>
      </rPr>
      <t>को यथाशक्ति छेड़छाड़ से बचावें</t>
    </r>
    <r>
      <rPr>
        <sz val="11"/>
        <color rgb="FF000000"/>
        <rFont val="Calibri"/>
      </rPr>
      <t xml:space="preserve">, </t>
    </r>
    <r>
      <rPr>
        <sz val="11"/>
        <color rgb="FF000000"/>
        <rFont val="Linux Libertine G"/>
      </rPr>
      <t>चोरों यानि बीजेपी का कोई भरोसा नहीं क्योंकि इनमें कइयों के दाग़ काफी पक्के थे जो बीजेपी वाशिंग मशीन छुड़ा नहीं पाई 😄</t>
    </r>
  </si>
  <si>
    <t>👍पागल की हद होई</t>
  </si>
  <si>
    <t>Exit poll kaun karvata he?</t>
  </si>
  <si>
    <t>Ravish Kumar ka dabba gol 😂😂😂</t>
  </si>
  <si>
    <t>M*di bina evm herfer ke nhi jeet skta ,chahe gender hi kyu na change krwale</t>
  </si>
  <si>
    <t>Kute je gle me ghas funs gi</t>
  </si>
  <si>
    <t>India alliance will win 💪</t>
  </si>
  <si>
    <t>Rahul ji apne bahut mehnat ki</t>
  </si>
  <si>
    <t>I am from Kerala South India.I predict you ALL INDIANS from Kerala BJP TALLY  VERY BIG 0, Tamil nadu VERY BIG 0 TELAGAN 4 ( four ) KARNATAKA 8  . ANDRAPRADES 5, Kolkata 14 .</t>
  </si>
  <si>
    <t>ravish Kumar je l salute sir</t>
  </si>
  <si>
    <t>रविश की तो मां मर गई</t>
  </si>
  <si>
    <t>Exit poll se Ravish ki lgi hui h # kl ye bole ga EVm hack</t>
  </si>
  <si>
    <t>Rejult ke bad evm galat ho jayega</t>
  </si>
  <si>
    <t>Sachhai man kyu nahi lete, choudhary ke jasi betuki itni badi report kiske liye..(congress ki itni andhbhakti)</t>
  </si>
  <si>
    <t>ईश्वर में इन बागड़ बिल्लो और लिब्रांडुओ को असीम दुख सहन करने की अपार  शक्ति प्रदान करे वैसे पप्पू के गोदि मीडिया वालो की शक्ले देखने लायक है 😂😂</t>
  </si>
  <si>
    <t>Kon kon iska randi Rona dekhne aya hai😂</t>
  </si>
  <si>
    <r>
      <rPr>
        <sz val="11"/>
        <color rgb="FF000000"/>
        <rFont val="Calibri"/>
      </rPr>
      <t xml:space="preserve">Reality </t>
    </r>
    <r>
      <rPr>
        <sz val="11"/>
        <color rgb="FF000000"/>
        <rFont val="Linux Libertine G"/>
      </rPr>
      <t xml:space="preserve">सामने लाने के लिए धन्यवाद सर </t>
    </r>
    <r>
      <rPr>
        <sz val="11"/>
        <color rgb="FF000000"/>
        <rFont val="Calibri"/>
      </rPr>
      <t xml:space="preserve">,,, </t>
    </r>
    <r>
      <rPr>
        <sz val="11"/>
        <color rgb="FF000000"/>
        <rFont val="Linux Libertine G"/>
      </rPr>
      <t xml:space="preserve">कुछ व्यक्ति तो यही समझ बैठे की </t>
    </r>
    <r>
      <rPr>
        <sz val="11"/>
        <color rgb="FF000000"/>
        <rFont val="Calibri"/>
      </rPr>
      <t>BJP,,,,, is back ,,,,,, 😊😊😊</t>
    </r>
  </si>
  <si>
    <t>Kya huwa Ravish babu??? 4th June ko message karunga apako</t>
  </si>
  <si>
    <t>Hust</t>
  </si>
  <si>
    <t>Randish kumar ko abb 5 saal aur rona padega! 😂😂😂 
Sala ye dukh khatam kahe nhi hota! 😢</t>
  </si>
  <si>
    <r>
      <rPr>
        <sz val="11"/>
        <color rgb="FF000000"/>
        <rFont val="Linux Libertine G"/>
      </rPr>
      <t xml:space="preserve">इंडिया </t>
    </r>
    <r>
      <rPr>
        <sz val="11"/>
        <color rgb="FF000000"/>
        <rFont val="Calibri"/>
      </rPr>
      <t>295 👍👍👍👍</t>
    </r>
  </si>
  <si>
    <r>
      <rPr>
        <sz val="11"/>
        <color rgb="FF000000"/>
        <rFont val="Calibri"/>
      </rPr>
      <t xml:space="preserve">Exit Poll </t>
    </r>
    <r>
      <rPr>
        <sz val="11"/>
        <color rgb="FF000000"/>
        <rFont val="Linux Libertine G"/>
      </rPr>
      <t xml:space="preserve">देखकर लग रहा है कि जिनका पहले </t>
    </r>
    <r>
      <rPr>
        <sz val="11"/>
        <color rgb="FF000000"/>
        <rFont val="Calibri"/>
      </rPr>
      <t xml:space="preserve">EVM </t>
    </r>
    <r>
      <rPr>
        <sz val="11"/>
        <color rgb="FF000000"/>
        <rFont val="Linux Libertine G"/>
      </rPr>
      <t xml:space="preserve">से भरोसा उठा था अब उनका </t>
    </r>
    <r>
      <rPr>
        <sz val="11"/>
        <color rgb="FF000000"/>
        <rFont val="Calibri"/>
      </rPr>
      <t xml:space="preserve">YouTube </t>
    </r>
    <r>
      <rPr>
        <sz val="11"/>
        <color rgb="FF000000"/>
        <rFont val="Linux Libertine G"/>
      </rPr>
      <t>और यूट्यूबर पत्रकारों से भी भरोसा उठ जाएगा।</t>
    </r>
  </si>
  <si>
    <r>
      <rPr>
        <sz val="11"/>
        <color rgb="FF000000"/>
        <rFont val="Calibri"/>
      </rPr>
      <t>Modi after result-</t>
    </r>
    <r>
      <rPr>
        <sz val="11"/>
        <color rgb="FF000000"/>
        <rFont val="Linux Libertine G"/>
      </rPr>
      <t xml:space="preserve">मैंने </t>
    </r>
    <r>
      <rPr>
        <sz val="11"/>
        <color rgb="FF000000"/>
        <rFont val="Calibri"/>
      </rPr>
      <t xml:space="preserve">400 </t>
    </r>
    <r>
      <rPr>
        <sz val="11"/>
        <color rgb="FF000000"/>
        <rFont val="Linux Libertine G"/>
      </rPr>
      <t>सीट की बात नहीं की</t>
    </r>
    <r>
      <rPr>
        <sz val="11"/>
        <color rgb="FF000000"/>
        <rFont val="Calibri"/>
      </rPr>
      <t xml:space="preserve">, </t>
    </r>
    <r>
      <rPr>
        <sz val="11"/>
        <color rgb="FF000000"/>
        <rFont val="Linux Libertine G"/>
      </rPr>
      <t>आप ये बात मुझपे न थोपे। 😂😂</t>
    </r>
  </si>
  <si>
    <t>59 million nhi sir 593 million on sidhu song</t>
  </si>
  <si>
    <t>Aisi Thodi Tej Kar De Bhai</t>
  </si>
  <si>
    <r>
      <rPr>
        <sz val="11"/>
        <color rgb="FF000000"/>
        <rFont val="Linux Libertine G"/>
      </rPr>
      <t>कुछ भी अनाप सनाप भोंकते रहो अगर एग्जिट पोल मे कांग्रेस को बढ़त मिलती तो सब सही था जब किसी राज्य मे गैर बीजेपी पार्टी जीत जाती है तो सब सही और अगर बीजेपी जीत जाये तो सब गलत</t>
    </r>
    <r>
      <rPr>
        <sz val="11"/>
        <color rgb="FF000000"/>
        <rFont val="Calibri"/>
      </rPr>
      <t xml:space="preserve">. </t>
    </r>
    <r>
      <rPr>
        <sz val="11"/>
        <color rgb="FF000000"/>
        <rFont val="Linux Libertine G"/>
      </rPr>
      <t>अब सच सहा नहीं जा रहा तो सबको गलत घोषित कर दो</t>
    </r>
    <r>
      <rPr>
        <sz val="11"/>
        <color rgb="FF000000"/>
        <rFont val="Calibri"/>
      </rPr>
      <t xml:space="preserve">. </t>
    </r>
    <r>
      <rPr>
        <sz val="11"/>
        <color rgb="FF000000"/>
        <rFont val="Linux Libertine G"/>
      </rPr>
      <t>इतना दोगलापन लाते कहा से हो</t>
    </r>
  </si>
  <si>
    <t>RAHUL BHAI BAHUT PARESHAN DIKH RAHE KOI BAAT NAHI RAHUL JI NEXT TIME</t>
  </si>
  <si>
    <t>नज़र शख्त रखना होगा नहीं तो बीजेपी चोरी कर सकता है 😊</t>
  </si>
  <si>
    <t>Next pm - RAHUL GANDHI 👍</t>
  </si>
  <si>
    <t>This exit poll bought by BJP 😂😂</t>
  </si>
  <si>
    <t>Jay Ram Ramesh.... atleast at this Age do some good KARMA</t>
  </si>
  <si>
    <t>Hum bjp ko exit poll deta hun 600..per hai</t>
  </si>
  <si>
    <t>What a joker.
.
......</t>
  </si>
  <si>
    <t>Nahi pacha pa rha ye budhau😂😂😂😂</t>
  </si>
  <si>
    <t>Well Said Sir 
Each and every agent of India's  alliance should  be careful on the counting day til last movement.</t>
  </si>
  <si>
    <t>Only modi.....400 par is bar😅😅😅😅😅</t>
  </si>
  <si>
    <t>India Alliance jeetega ❤❤
Abki bar 
Jnta ki sarkar</t>
  </si>
  <si>
    <t>To sala isliye tv channel se abhi YouTuber bon giya</t>
  </si>
  <si>
    <t>Good job 🤝👈👍</t>
  </si>
  <si>
    <t>India 304 r 306 seats pakka 🤝👍🇮🇳 , Congress 300 paar  ... BJP 7saath samundar paar 😂😂</t>
  </si>
  <si>
    <t>India India</t>
  </si>
  <si>
    <t>✋✋✋✋ jindabad</t>
  </si>
  <si>
    <t>Lagi na........</t>
  </si>
  <si>
    <t>Amit sah-rawan
Modi-meghnath</t>
  </si>
  <si>
    <r>
      <rPr>
        <sz val="11"/>
        <color rgb="FF000000"/>
        <rFont val="Linux Libertine G"/>
      </rPr>
      <t xml:space="preserve">कांग्रेस गठबंधन को होंशियार रहेना हें </t>
    </r>
    <r>
      <rPr>
        <sz val="11"/>
        <color rgb="FF000000"/>
        <rFont val="Calibri"/>
      </rPr>
      <t xml:space="preserve">4.6.2024 </t>
    </r>
    <r>
      <rPr>
        <sz val="11"/>
        <color rgb="FF000000"/>
        <rFont val="Linux Libertine G"/>
      </rPr>
      <t>को जय गठबंधन</t>
    </r>
  </si>
  <si>
    <r>
      <rPr>
        <sz val="11"/>
        <color rgb="FF000000"/>
        <rFont val="Linux Libertine G"/>
      </rPr>
      <t>बीजेपी हार के डर से जिला अधिकारी को धमकाया जा सकता है</t>
    </r>
    <r>
      <rPr>
        <sz val="11"/>
        <color rgb="FF000000"/>
        <rFont val="Calibri"/>
      </rPr>
      <t>?</t>
    </r>
  </si>
  <si>
    <t>Aayega toh Modi hi 😂😂😂😂</t>
  </si>
  <si>
    <t>India alliance is a group "hungry wolves", if India alliance government comes into the picture there will be a mass level currption happen for sure, they are hungry since 2014</t>
  </si>
  <si>
    <t>काश इन्डिया  जीत जाती मजा आ जाता</t>
  </si>
  <si>
    <t>AAP jo bolonge wahi bharosemand hoga</t>
  </si>
  <si>
    <t>Satark raho gadbandhan walo ghotala karenge bjp wale</t>
  </si>
  <si>
    <t>इंडिया जितेगा</t>
  </si>
  <si>
    <r>
      <rPr>
        <sz val="11"/>
        <color rgb="FF000000"/>
        <rFont val="Linux Libertine G"/>
      </rPr>
      <t>शेर</t>
    </r>
    <r>
      <rPr>
        <sz val="11"/>
        <color rgb="FF000000"/>
        <rFont val="Calibri"/>
      </rPr>
      <t>-</t>
    </r>
    <r>
      <rPr>
        <sz val="11"/>
        <color rgb="FF000000"/>
        <rFont val="Linux Libertine G"/>
      </rPr>
      <t xml:space="preserve">ए </t>
    </r>
    <r>
      <rPr>
        <sz val="11"/>
        <color rgb="FF000000"/>
        <rFont val="Calibri"/>
      </rPr>
      <t xml:space="preserve">- </t>
    </r>
    <r>
      <rPr>
        <sz val="11"/>
        <color rgb="FF000000"/>
        <rFont val="Linux Libertine G"/>
      </rPr>
      <t>बिहार</t>
    </r>
    <r>
      <rPr>
        <sz val="11"/>
        <color rgb="FF000000"/>
        <rFont val="Calibri"/>
      </rPr>
      <t xml:space="preserve">, </t>
    </r>
    <r>
      <rPr>
        <sz val="11"/>
        <color rgb="FF000000"/>
        <rFont val="Linux Libertine G"/>
      </rPr>
      <t>रवीश कुमार।</t>
    </r>
  </si>
  <si>
    <t>Sare newspaper wale chatukar......</t>
  </si>
  <si>
    <t>Election Ballot Paper se hona chahia yahi  Sahi hoga tabhi democracy ko bachaya jaa sakta hai</t>
  </si>
  <si>
    <t>Sir burnol to manga lia hai na apne, ya hai 2019 ka bacha hua</t>
  </si>
  <si>
    <t>खबीश</t>
  </si>
  <si>
    <t>4 ko khatakhat khatakhat hàlala ho gayega sare chor ka</t>
  </si>
  <si>
    <t>India gathbandhan ke mp khridne ke liye mahaul banaya ja raha hai.</t>
  </si>
  <si>
    <t>Exit poll se aisa dikhaya  EVM se koi question na kare . BJP har raha hai. BJP Nehi harega to kuch gorbar hai . Desh mai unemployment poresan hai, mehengai hai, kissan poresan hai . 400 par , EVM chor huwa hai ?</t>
  </si>
  <si>
    <t>Good job sir 👍❤</t>
  </si>
  <si>
    <r>
      <rPr>
        <sz val="11"/>
        <color rgb="FF000000"/>
        <rFont val="Calibri"/>
      </rPr>
      <t xml:space="preserve">I think India aliance will win atleast 320 seats.. </t>
    </r>
    <r>
      <rPr>
        <sz val="11"/>
        <color rgb="FF000000"/>
        <rFont val="Linux Libertine G"/>
      </rPr>
      <t>जय श्रीराम</t>
    </r>
    <r>
      <rPr>
        <sz val="11"/>
        <color rgb="FF000000"/>
        <rFont val="Calibri"/>
      </rPr>
      <t xml:space="preserve">, </t>
    </r>
    <r>
      <rPr>
        <sz val="11"/>
        <color rgb="FF000000"/>
        <rFont val="Linux Libertine G"/>
      </rPr>
      <t>राधे राधे</t>
    </r>
  </si>
  <si>
    <r>
      <rPr>
        <sz val="11"/>
        <color rgb="FF000000"/>
        <rFont val="Linux Libertine G"/>
      </rPr>
      <t xml:space="preserve">मनोवैज्ञानिक दबाब बनाया जा रहा है जिससें लोग हताश हो जाए 
मीडिया जिस देश का </t>
    </r>
    <r>
      <rPr>
        <sz val="11"/>
        <color rgb="FF000000"/>
        <rFont val="Calibri"/>
      </rPr>
      <t xml:space="preserve">162 </t>
    </r>
    <r>
      <rPr>
        <sz val="11"/>
        <color rgb="FF000000"/>
        <rFont val="Linux Libertine G"/>
      </rPr>
      <t>पर हो
जो सरकार के टुकड़े पर पल रहा हों
उसें गम्भीरतापूर्वक नहीं लेना चाहिए 
जमीन पर डटे रहें
क्रांति के लिए तैयार करें
तभी लोकतंत्र मजबूत होगा
देश मजबूत होगा
अगर बेईमानी से जीत होता हैं
तो हम किसी भी कीमत पर उस सरकार को स्वीकार नहीं करेंगें चाहे जो कीमत चुकाना पड़ें 
लोकतंत्र</t>
    </r>
  </si>
  <si>
    <t>Exit poll me apme se kon kon samil hua tha 😅</t>
  </si>
  <si>
    <t>इंडिया ही आएगी</t>
  </si>
  <si>
    <t>🙏🏻🙏🏻🇮🇳🙏🏻🙏🏻</t>
  </si>
  <si>
    <t>Bechara ravish 😂😂😂😂😂😂</t>
  </si>
  <si>
    <t>Jit mey supreme sahyog rahega</t>
  </si>
  <si>
    <r>
      <rPr>
        <sz val="11"/>
        <color rgb="FF000000"/>
        <rFont val="Calibri"/>
      </rPr>
      <t xml:space="preserve">Mujhe </t>
    </r>
    <r>
      <rPr>
        <sz val="11"/>
        <color rgb="FF000000"/>
        <rFont val="Linux Libertine G"/>
      </rPr>
      <t xml:space="preserve">लगा आप पत्रकार हो पर एक ही पार्टी को </t>
    </r>
    <r>
      <rPr>
        <sz val="11"/>
        <color rgb="FF000000"/>
        <rFont val="Calibri"/>
      </rPr>
      <t>support Kar rahe to aap .chatukar ho😅😂🤣</t>
    </r>
  </si>
  <si>
    <t>शहाबुद्दीन खान कांग्रेस आ ये गा</t>
  </si>
  <si>
    <r>
      <rPr>
        <sz val="11"/>
        <color rgb="FF000000"/>
        <rFont val="Calibri"/>
      </rPr>
      <t xml:space="preserve">13 </t>
    </r>
    <r>
      <rPr>
        <sz val="11"/>
        <color rgb="FF000000"/>
        <rFont val="Linux Libertine G"/>
      </rPr>
      <t xml:space="preserve">एजेंसिया झूठी नजर आती है आप जैसे लोगों को </t>
    </r>
    <r>
      <rPr>
        <sz val="11"/>
        <color rgb="FF000000"/>
        <rFont val="Calibri"/>
      </rPr>
      <t>!!!</t>
    </r>
  </si>
  <si>
    <t>B j p bebkuf logo ke party hai ye log kuch bhi kr sakte hai</t>
  </si>
  <si>
    <t>Abhi to suruaat hai 4 Jun ke baad sab deshdrohi log Election commission ko gali dega aur bolega EVM hack kar diya gaya Pappu ke kutto</t>
  </si>
  <si>
    <t>Gadbad krne k liy esa Kiya gya h</t>
  </si>
  <si>
    <t>Jitne bhi evm hai sob evm mey pahelesi vote Diya tha..nehitoh itne daba kaise karsakti hai</t>
  </si>
  <si>
    <t>Happy to see you on YouTube</t>
  </si>
  <si>
    <r>
      <rPr>
        <sz val="11"/>
        <color rgb="FF000000"/>
        <rFont val="Linux Libertine G"/>
      </rPr>
      <t>देखते</t>
    </r>
    <r>
      <rPr>
        <sz val="11"/>
        <color rgb="FF000000"/>
        <rFont val="Calibri"/>
      </rPr>
      <t>-</t>
    </r>
    <r>
      <rPr>
        <sz val="11"/>
        <color rgb="FF000000"/>
        <rFont val="Linux Libertine G"/>
      </rPr>
      <t>सुनते ही दिल बोले</t>
    </r>
    <r>
      <rPr>
        <sz val="11"/>
        <color rgb="FF000000"/>
        <rFont val="Calibri"/>
      </rPr>
      <t>-</t>
    </r>
    <r>
      <rPr>
        <sz val="11"/>
        <color rgb="FF000000"/>
        <rFont val="Linux Libertine G"/>
      </rPr>
      <t>जादू वो जो सिर चढकर बोले।</t>
    </r>
  </si>
  <si>
    <r>
      <rPr>
        <sz val="11"/>
        <color rgb="FF000000"/>
        <rFont val="Linux Libertine G"/>
      </rPr>
      <t>धन्य है एक्झिट पोल वाले</t>
    </r>
    <r>
      <rPr>
        <sz val="11"/>
        <color rgb="FF000000"/>
        <rFont val="Calibri"/>
      </rPr>
      <t>.</t>
    </r>
  </si>
  <si>
    <t>Bangal ka exit poll galat Nehi hoga</t>
  </si>
  <si>
    <t>Mmp</t>
  </si>
  <si>
    <t>Congress zindabad  India alaince zindabad</t>
  </si>
  <si>
    <t>Bilkul sach bolte ho sar aap aap ke jaisa ptrkar pre resume hone cahye</t>
  </si>
  <si>
    <t>Hp ki 4 seats h sir 6 se 8 bjp ko bol re ye godi media wale 😄 😆 🤣 😀 😅</t>
  </si>
  <si>
    <r>
      <rPr>
        <sz val="11"/>
        <color rgb="FF000000"/>
        <rFont val="Calibri"/>
      </rPr>
      <t xml:space="preserve">Exit poll </t>
    </r>
    <r>
      <rPr>
        <sz val="11"/>
        <color rgb="FF000000"/>
        <rFont val="Linux Libertine G"/>
      </rPr>
      <t>बन्द हो बकवाश करते है जी</t>
    </r>
  </si>
  <si>
    <t>A probe into the funding of survey agencies who have given exit poll figure around 350 or more can divulge the truth of its sanctity</t>
  </si>
  <si>
    <r>
      <rPr>
        <sz val="11"/>
        <color rgb="FF000000"/>
        <rFont val="Calibri"/>
      </rPr>
      <t xml:space="preserve">161 India rank 
147 Pakistan rank 
</t>
    </r>
    <r>
      <rPr>
        <sz val="11"/>
        <color rgb="FF000000"/>
        <rFont val="Linux Libertine G"/>
      </rPr>
      <t>बोलते है की हम साफ है गोदी मीडिया</t>
    </r>
  </si>
  <si>
    <t>Sabko pata hai aap raveesh kumaar ho..bahut famous personality ho aap ...😂😂😂😂 Namaskaar mai raveesh kumaar😂😂😂😂🤣😂🤣😂😂👌👌😂😂🤣😂🤣😂🤣🤣😂😂🤣</t>
  </si>
  <si>
    <t>Subse best chanal hai</t>
  </si>
  <si>
    <t>Sir badly feel about Rahul 
How he Face this situation</t>
  </si>
  <si>
    <t>Jay hind Sir</t>
  </si>
  <si>
    <t>Bjp will win 360+</t>
  </si>
  <si>
    <t>Chunav ayog aor evm ki ghaplabaaji hai sab bike hai bjp se</t>
  </si>
  <si>
    <t>Meltdown 😂😂😂😂😂😂</t>
  </si>
  <si>
    <t>Bilkul sahi hai Bhartiya Janata party 404 Bhartiya Janata party 404 koi nahin Hara sakta Bhartiya Janata party 5 kilo anaaj ke upar Janata nirbhay jab tak eBay mein Bhartiya Janata party jiti rahegi har rajya mein har Kendra mein jab tak EVM hai koi nahin Hara sakta Bhartiya Janata party vande Mataram Hindustan jindabad Jay Hind</t>
  </si>
  <si>
    <r>
      <rPr>
        <sz val="11"/>
        <color rgb="FF000000"/>
        <rFont val="Linux Libertine G"/>
      </rPr>
      <t xml:space="preserve">कुछ भी करलें लेकिन आएंगे तो मोदी जी ही 
</t>
    </r>
    <r>
      <rPr>
        <sz val="11"/>
        <color rgb="FF000000"/>
        <rFont val="Calibri"/>
      </rPr>
      <t xml:space="preserve">4th </t>
    </r>
    <r>
      <rPr>
        <sz val="11"/>
        <color rgb="FF000000"/>
        <rFont val="Linux Libertine G"/>
      </rPr>
      <t>जून को औकात पता चल जाएगी</t>
    </r>
  </si>
  <si>
    <t>मैं तो कहता हूं की इंडिया गठबंधन को जहर खा कर टेओं  बोल देना चाहिए ।।😂</t>
  </si>
  <si>
    <t>Tum Desh chhod kyu nahi dete jab tumko har bardasht nahi hai</t>
  </si>
  <si>
    <t>Tension n le sarkar bna ne m lge</t>
  </si>
  <si>
    <t>इंडिया जीतेगा राहुल गांधी जिन्दाबाद</t>
  </si>
  <si>
    <r>
      <rPr>
        <sz val="11"/>
        <color rgb="FF000000"/>
        <rFont val="Linux Libertine G"/>
      </rPr>
      <t xml:space="preserve">यह  </t>
    </r>
    <r>
      <rPr>
        <sz val="11"/>
        <color rgb="FF000000"/>
        <rFont val="Calibri"/>
      </rPr>
      <t xml:space="preserve">9 </t>
    </r>
    <r>
      <rPr>
        <sz val="11"/>
        <color rgb="FF000000"/>
        <rFont val="Linux Libertine G"/>
      </rPr>
      <t xml:space="preserve">एग्जिट पोल </t>
    </r>
    <r>
      <rPr>
        <sz val="11"/>
        <color rgb="FF000000"/>
        <rFont val="Calibri"/>
      </rPr>
      <t xml:space="preserve">4 </t>
    </r>
    <r>
      <rPr>
        <sz val="11"/>
        <color rgb="FF000000"/>
        <rFont val="Linux Libertine G"/>
      </rPr>
      <t>जून को मोदी की आशाओं की नैय्या को डूबो देंगे ।   यह गुब्बारा फटाक होने विला है ।</t>
    </r>
  </si>
  <si>
    <t>Ravish ji, I want to say one more thing, in all the share markets where there is YouTube, in all the share markets, they do their own analysis and sit with charts, they are also saying the same thing, right now Modi is winning.</t>
  </si>
  <si>
    <t>Feku dada fake exit polls 😂</t>
  </si>
  <si>
    <t>Modi govt chor</t>
  </si>
  <si>
    <r>
      <rPr>
        <sz val="11"/>
        <color rgb="FF000000"/>
        <rFont val="Calibri"/>
      </rPr>
      <t xml:space="preserve">BJP </t>
    </r>
    <r>
      <rPr>
        <sz val="11"/>
        <color rgb="FF000000"/>
        <rFont val="Linux Libertine G"/>
      </rPr>
      <t>की इतानी शिट ये लोग दिका राहे एसका मतलब अपने देश में  हुकूमशाही की  शुरवात हो गयी है</t>
    </r>
  </si>
  <si>
    <t>RANDISH KUMAR 4 JUNE KO EVM ME GADBADI KI YE VIDEO KA THUMBNAIL HONA CHAHIYE😂😂😂</t>
  </si>
  <si>
    <t>Mujhe to tension ho rai he kyonki mujhe lagta he election commission bik chuka he aur usne galat tarike se modi ko jita dia he</t>
  </si>
  <si>
    <t>Modi chor janta ko pgl bana rahe hai lekin Aisa nhi hoga vipaksh ke saath Puri tarah se saath hai rahul gandhi 🎉🎉</t>
  </si>
  <si>
    <t>Sabhi media koe n koe party ka samarthak hai  ravish Kumar bhi samil hai esme ❤</t>
  </si>
  <si>
    <t>295 🫡🫡🫡</t>
  </si>
  <si>
    <t>Barabar Ravish ji Bilkul aisa he karna chahti hai BJP</t>
  </si>
  <si>
    <t>Abhi congress ko de dete ho shi hote sb</t>
  </si>
  <si>
    <r>
      <rPr>
        <sz val="11"/>
        <color rgb="FF000000"/>
        <rFont val="Linux Libertine G"/>
      </rPr>
      <t xml:space="preserve">अरे साहाब प्रिटींग मिस्टेक है </t>
    </r>
    <r>
      <rPr>
        <sz val="11"/>
        <color rgb="FF000000"/>
        <rFont val="Calibri"/>
      </rPr>
      <t xml:space="preserve">NDA </t>
    </r>
    <r>
      <rPr>
        <sz val="11"/>
        <color rgb="FF000000"/>
        <rFont val="Linux Libertine G"/>
      </rPr>
      <t xml:space="preserve">के जगह गलतीसे </t>
    </r>
    <r>
      <rPr>
        <sz val="11"/>
        <color rgb="FF000000"/>
        <rFont val="Calibri"/>
      </rPr>
      <t xml:space="preserve">INDIA </t>
    </r>
    <r>
      <rPr>
        <sz val="11"/>
        <color rgb="FF000000"/>
        <rFont val="Linux Libertine G"/>
      </rPr>
      <t xml:space="preserve">लिखा गया ओर </t>
    </r>
    <r>
      <rPr>
        <sz val="11"/>
        <color rgb="FF000000"/>
        <rFont val="Calibri"/>
      </rPr>
      <t xml:space="preserve">INDIA </t>
    </r>
    <r>
      <rPr>
        <sz val="11"/>
        <color rgb="FF000000"/>
        <rFont val="Linux Libertine G"/>
      </rPr>
      <t xml:space="preserve">के जगह </t>
    </r>
    <r>
      <rPr>
        <sz val="11"/>
        <color rgb="FF000000"/>
        <rFont val="Calibri"/>
      </rPr>
      <t xml:space="preserve">IND </t>
    </r>
    <r>
      <rPr>
        <sz val="11"/>
        <color rgb="FF000000"/>
        <rFont val="Linux Libertine G"/>
      </rPr>
      <t xml:space="preserve">लिखा गया फरक आपके नजरका है ४तारीख को देखो </t>
    </r>
    <r>
      <rPr>
        <sz val="11"/>
        <color rgb="FF000000"/>
        <rFont val="Calibri"/>
      </rPr>
      <t xml:space="preserve">360 385 </t>
    </r>
    <r>
      <rPr>
        <sz val="11"/>
        <color rgb="FF000000"/>
        <rFont val="Linux Libertine G"/>
      </rPr>
      <t xml:space="preserve">सीट </t>
    </r>
    <r>
      <rPr>
        <sz val="11"/>
        <color rgb="FF000000"/>
        <rFont val="Calibri"/>
      </rPr>
      <t xml:space="preserve">INDIA </t>
    </r>
    <r>
      <rPr>
        <sz val="11"/>
        <color rgb="FF000000"/>
        <rFont val="Linux Libertine G"/>
      </rPr>
      <t>आ रहे है।</t>
    </r>
  </si>
  <si>
    <r>
      <rPr>
        <sz val="11"/>
        <color rgb="FF000000"/>
        <rFont val="Linux Libertine G"/>
      </rPr>
      <t>एक ही जगह से दी गई है</t>
    </r>
    <r>
      <rPr>
        <sz val="11"/>
        <color rgb="FF000000"/>
        <rFont val="Calibri"/>
      </rPr>
      <t>....</t>
    </r>
    <r>
      <rPr>
        <sz val="11"/>
        <color rgb="FF000000"/>
        <rFont val="Linux Libertine G"/>
      </rPr>
      <t xml:space="preserve">प बंगाल में में </t>
    </r>
    <r>
      <rPr>
        <sz val="11"/>
        <color rgb="FF000000"/>
        <rFont val="Calibri"/>
      </rPr>
      <t xml:space="preserve">8 </t>
    </r>
    <r>
      <rPr>
        <sz val="11"/>
        <color rgb="FF000000"/>
        <rFont val="Linux Libertine G"/>
      </rPr>
      <t xml:space="preserve">से </t>
    </r>
    <r>
      <rPr>
        <sz val="11"/>
        <color rgb="FF000000"/>
        <rFont val="Calibri"/>
      </rPr>
      <t xml:space="preserve">10 </t>
    </r>
    <r>
      <rPr>
        <sz val="11"/>
        <color rgb="FF000000"/>
        <rFont val="Linux Libertine G"/>
      </rPr>
      <t>अधिकतम</t>
    </r>
    <r>
      <rPr>
        <sz val="11"/>
        <color rgb="FF000000"/>
        <rFont val="Calibri"/>
      </rPr>
      <t>...</t>
    </r>
  </si>
  <si>
    <t>moye moye moye moye  In advance😂</t>
  </si>
  <si>
    <t>इंडिया गंठबंधन जिन्दा बाद राहुल गांधी जिन्दा बाद राहुल गांधी जिन्दा बाद राहुल गांधी जिन्दा बाद राहुल गांधी जिन्दा बाद राहुल गांधी जिन्दा बाद तेज तेजस्वी जिन्दा बाद</t>
  </si>
  <si>
    <r>
      <rPr>
        <sz val="11"/>
        <color rgb="FF000000"/>
        <rFont val="Calibri"/>
      </rPr>
      <t xml:space="preserve">14 se 4 number 
  Le jane wale ko bhi nahi </t>
    </r>
    <r>
      <rPr>
        <sz val="11"/>
        <color rgb="FF000000"/>
        <rFont val="Linux Libertine G"/>
      </rPr>
      <t xml:space="preserve">छोड़ते </t>
    </r>
    <r>
      <rPr>
        <sz val="11"/>
        <color rgb="FF000000"/>
        <rFont val="Calibri"/>
      </rPr>
      <t>ho</t>
    </r>
  </si>
  <si>
    <r>
      <rPr>
        <sz val="11"/>
        <color rgb="FF000000"/>
        <rFont val="Linux Libertine G"/>
      </rPr>
      <t>बी जेपी</t>
    </r>
    <r>
      <rPr>
        <sz val="11"/>
        <color rgb="FF000000"/>
        <rFont val="Calibri"/>
      </rPr>
      <t xml:space="preserve">.... </t>
    </r>
    <r>
      <rPr>
        <sz val="11"/>
        <color rgb="FF000000"/>
        <rFont val="Linux Libertine G"/>
      </rPr>
      <t>रंडीयो ओर भडवो की पार्टी है</t>
    </r>
    <r>
      <rPr>
        <sz val="11"/>
        <color rgb="FF000000"/>
        <rFont val="Calibri"/>
      </rPr>
      <t>.</t>
    </r>
    <r>
      <rPr>
        <sz val="11"/>
        <color rgb="FF000000"/>
        <rFont val="Linux Libertine G"/>
      </rPr>
      <t>पहले तो ये बात समजलो</t>
    </r>
    <r>
      <rPr>
        <sz val="11"/>
        <color rgb="FF000000"/>
        <rFont val="Calibri"/>
      </rPr>
      <t>.</t>
    </r>
    <r>
      <rPr>
        <sz val="11"/>
        <color rgb="FF000000"/>
        <rFont val="Linux Libertine G"/>
      </rPr>
      <t>ये कुच्छ भी कर सकती है</t>
    </r>
    <r>
      <rPr>
        <sz val="11"/>
        <color rgb="FF000000"/>
        <rFont val="Calibri"/>
      </rPr>
      <t>.</t>
    </r>
    <r>
      <rPr>
        <sz val="11"/>
        <color rgb="FF000000"/>
        <rFont val="Linux Libertine G"/>
      </rPr>
      <t>क्यो की निचे से अंगार लगी हुई है</t>
    </r>
  </si>
  <si>
    <t>Exit poll fargi hai</t>
  </si>
  <si>
    <t>Agla news evm kharab</t>
  </si>
  <si>
    <t>Modi chor chor chor chor chor</t>
  </si>
  <si>
    <t>If Modi wins,
Then will you delete your channel.</t>
  </si>
  <si>
    <t>Congress 🙏 ❤❤❤</t>
  </si>
  <si>
    <t>Letus.concentrate pn .nuplatiom of lg manuplattipn</t>
  </si>
  <si>
    <r>
      <rPr>
        <sz val="11"/>
        <color rgb="FF000000"/>
        <rFont val="Linux Libertine G"/>
      </rPr>
      <t xml:space="preserve">अब तो सच बोल दे </t>
    </r>
    <r>
      <rPr>
        <sz val="11"/>
        <color rgb="FF000000"/>
        <rFont val="Calibri"/>
      </rPr>
      <t xml:space="preserve">Bosdk , </t>
    </r>
    <r>
      <rPr>
        <sz val="11"/>
        <color rgb="FF000000"/>
        <rFont val="Linux Libertine G"/>
      </rPr>
      <t xml:space="preserve">कब तक </t>
    </r>
    <r>
      <rPr>
        <sz val="11"/>
        <color rgb="FF000000"/>
        <rFont val="Calibri"/>
      </rPr>
      <t xml:space="preserve">views </t>
    </r>
    <r>
      <rPr>
        <sz val="11"/>
        <color rgb="FF000000"/>
        <rFont val="Linux Libertine G"/>
      </rPr>
      <t xml:space="preserve">के लिए फर्जी नैरेटिव देकर </t>
    </r>
    <r>
      <rPr>
        <sz val="11"/>
        <color rgb="FF000000"/>
        <rFont val="Calibri"/>
      </rPr>
      <t xml:space="preserve">, Pappu Gandhi &amp; yadav Ji </t>
    </r>
    <r>
      <rPr>
        <sz val="11"/>
        <color rgb="FF000000"/>
        <rFont val="Linux Libertine G"/>
      </rPr>
      <t xml:space="preserve">के अनपढ गवार समर्थक को </t>
    </r>
    <r>
      <rPr>
        <sz val="11"/>
        <color rgb="FF000000"/>
        <rFont val="Calibri"/>
      </rPr>
      <t xml:space="preserve">orgasm </t>
    </r>
    <r>
      <rPr>
        <sz val="11"/>
        <color rgb="FF000000"/>
        <rFont val="Linux Libertine G"/>
      </rPr>
      <t>देता रहेगा😂</t>
    </r>
  </si>
  <si>
    <r>
      <rPr>
        <sz val="11"/>
        <color rgb="FF000000"/>
        <rFont val="Linux Libertine G"/>
      </rPr>
      <t xml:space="preserve">लगे रहो </t>
    </r>
    <r>
      <rPr>
        <sz val="11"/>
        <color rgb="FF000000"/>
        <rFont val="Calibri"/>
      </rPr>
      <t>,</t>
    </r>
    <r>
      <rPr>
        <sz val="11"/>
        <color rgb="FF000000"/>
        <rFont val="Linux Libertine G"/>
      </rPr>
      <t xml:space="preserve">लगे रहो अगले </t>
    </r>
    <r>
      <rPr>
        <sz val="11"/>
        <color rgb="FF000000"/>
        <rFont val="Calibri"/>
      </rPr>
      <t xml:space="preserve">5 </t>
    </r>
    <r>
      <rPr>
        <sz val="11"/>
        <color rgb="FF000000"/>
        <rFont val="Linux Libertine G"/>
      </rPr>
      <t xml:space="preserve">साल का टाईम मिल गया है अब तो </t>
    </r>
    <r>
      <rPr>
        <sz val="11"/>
        <color rgb="FF000000"/>
        <rFont val="Calibri"/>
      </rPr>
      <t>,</t>
    </r>
    <r>
      <rPr>
        <sz val="11"/>
        <color rgb="FF000000"/>
        <rFont val="Linux Libertine G"/>
      </rPr>
      <t>सपा मतलब सफा</t>
    </r>
  </si>
  <si>
    <t>Sir.ravish.kumar.ji.thanks</t>
  </si>
  <si>
    <r>
      <rPr>
        <sz val="11"/>
        <color rgb="FF000000"/>
        <rFont val="Linux Libertine G"/>
      </rPr>
      <t xml:space="preserve">दुख इस बात का होगा सामूहिक बरात का दूल्हा </t>
    </r>
    <r>
      <rPr>
        <sz val="11"/>
        <color rgb="FF000000"/>
        <rFont val="Calibri"/>
      </rPr>
      <t xml:space="preserve">kon </t>
    </r>
    <r>
      <rPr>
        <sz val="11"/>
        <color rgb="FF000000"/>
        <rFont val="Linux Libertine G"/>
      </rPr>
      <t>होगा</t>
    </r>
  </si>
  <si>
    <t>Modi. Dramebaj. Fakku. Gapi. Pm</t>
  </si>
  <si>
    <t>Good.comment. fake news. Bip going back</t>
  </si>
  <si>
    <t>Ravish jee n manovagyanic tareeke se asliyat bol dee😂</t>
  </si>
  <si>
    <t>Rubbish Kumar has gone completely insane….</t>
  </si>
  <si>
    <t>Bhai ravish tum har baar aise hi rote ho. Ab 2 din intezar kar lo. Kyoun farzi Gyan baant rahe ho. Tumhe khud pta hai pradeep Gupta idhar aksar sateek exit poll deta hai.</t>
  </si>
  <si>
    <r>
      <rPr>
        <sz val="11"/>
        <color rgb="FF000000"/>
        <rFont val="Linux Libertine G"/>
      </rPr>
      <t xml:space="preserve">আপনারা সাথে একমত হতে পারলাম না এই মিডিয়া উপর </t>
    </r>
    <r>
      <rPr>
        <sz val="11"/>
        <color rgb="FF000000"/>
        <rFont val="Calibri"/>
      </rPr>
      <t xml:space="preserve">exit poll ki </t>
    </r>
    <r>
      <rPr>
        <sz val="11"/>
        <color rgb="FF000000"/>
        <rFont val="Linux Libertine G"/>
      </rPr>
      <t>কোন কিছুই ভরসা করা যায় না মোদী জী ৪০০ বলেছে অন্ধ ভক্তের তাই দিয়েছেন</t>
    </r>
  </si>
  <si>
    <t>Next pm Rahul gandhi honge</t>
  </si>
  <si>
    <t>4th june me INDI balo ki bolti bhi bandh ho jayegi 🤫🤫</t>
  </si>
  <si>
    <t>Agar me pm hota tere jaise desh drohio ko 72 hooro ke maja lene bejdiya hota</t>
  </si>
  <si>
    <t>इंडिया गठबंधन जिंदाबाद</t>
  </si>
  <si>
    <t>Evm ka jhol hai is Karan galat exit poll bata rahe hai</t>
  </si>
  <si>
    <t>Cams on, don't repeat Chandigarh</t>
  </si>
  <si>
    <t>Daro mat India gathbandhan Jeet raha hai jitega</t>
  </si>
  <si>
    <t>India 💯% pakka win</t>
  </si>
  <si>
    <t>Isse hmare DM ko desh ke or motivated hoga jisse counting sahi se karwaye</t>
  </si>
  <si>
    <t>Siddu moosewala 295 ❤❤</t>
  </si>
  <si>
    <t>pappu</t>
  </si>
  <si>
    <r>
      <rPr>
        <sz val="11"/>
        <color rgb="FF000000"/>
        <rFont val="Linux Libertine G"/>
      </rPr>
      <t xml:space="preserve">रवीश कुमार आपकी सच्ची और ईमानदारी की पत्रकारिता को सैल्यूट करते जनता की आंखें खोल रहे हैं ईवीएम मशीन में गड़बड़ नहीं हुई तो इंडिया गठबंधन </t>
    </r>
    <r>
      <rPr>
        <sz val="11"/>
        <color rgb="FF000000"/>
        <rFont val="Calibri"/>
      </rPr>
      <t xml:space="preserve">100% </t>
    </r>
    <r>
      <rPr>
        <sz val="11"/>
        <color rgb="FF000000"/>
        <rFont val="Linux Libertine G"/>
      </rPr>
      <t>जीतेगा</t>
    </r>
  </si>
  <si>
    <t>Har ke baad jeet hai dost... Dekhna ek din jarur Congress party jethega jai hind 🇮🇳🙏...</t>
  </si>
  <si>
    <t>Bjp evm chur hai</t>
  </si>
  <si>
    <r>
      <rPr>
        <sz val="11"/>
        <color rgb="FF000000"/>
        <rFont val="Linux Libertine G"/>
      </rPr>
      <t>इतना विरोध होते हुवें बीजेपी जिते तो जनता रास्ते पर उतरेगी</t>
    </r>
    <r>
      <rPr>
        <sz val="11"/>
        <color rgb="FF000000"/>
        <rFont val="Calibri"/>
      </rPr>
      <t>.</t>
    </r>
  </si>
  <si>
    <t>Exit poll Dalal media kar rhi h....exact poll real Kam kar rhe h</t>
  </si>
  <si>
    <t>तथाकथित मुख्यधारा की गोदी मीडिया लोकतंत्र और संविधान की पहली दुश्मन।</t>
  </si>
  <si>
    <t>Kon kon manta hai Rahul gandhi PM bane 👍</t>
  </si>
  <si>
    <t>Burnol out of stock 😂</t>
  </si>
  <si>
    <t>Exit poll BJP karvate hai kya</t>
  </si>
  <si>
    <t>Akhilesh bhaiya ko sapport karne wale like kare ❤🇧🇾👑🙏</t>
  </si>
  <si>
    <t>If 11% vote added by EC on BJP then BJP will win</t>
  </si>
  <si>
    <r>
      <rPr>
        <sz val="11"/>
        <color rgb="FF000000"/>
        <rFont val="Calibri"/>
      </rPr>
      <t xml:space="preserve">Rubbish </t>
    </r>
    <r>
      <rPr>
        <sz val="11"/>
        <color rgb="FF000000"/>
        <rFont val="Linux Libertine G"/>
      </rPr>
      <t>गधे</t>
    </r>
    <r>
      <rPr>
        <sz val="11"/>
        <color rgb="FF000000"/>
        <rFont val="Calibri"/>
      </rPr>
      <t xml:space="preserve">, 4th </t>
    </r>
    <r>
      <rPr>
        <sz val="11"/>
        <color rgb="FF000000"/>
        <rFont val="Linux Libertine G"/>
      </rPr>
      <t>को तेरा लटका हुआ थोबड़ा देखने पूरा देश आएगा।</t>
    </r>
  </si>
  <si>
    <t>Bjp. Modi. Chanda. Chor</t>
  </si>
  <si>
    <t>Ravish comment section. 
Full lefties ecosystem how can believe these all comments are true😂</t>
  </si>
  <si>
    <t>Ha ye sahi hai govt ke vipakash m bolna lekin bolne ka matlab ye nahi ki jab muh khole bjp ke against m hi bole are bhai govt kuchh to achha kar rahi hogi use bhi bataiyega ki nahi</t>
  </si>
  <si>
    <t>Jayaram ramesh.... :  India janbandhan😂</t>
  </si>
  <si>
    <t>सम्मानित रवीश जी जय हिन्द आप की बेबाक पत्रकारिता को दिल से सैल्यूट क्या आज तक किसी भी सर्वेयर का सर्वे सच साबित हुआ है लग भग सभी सर्वेयर अपने अपने कार्यालय में बैठ कर  सर्वे कर लेते हैं कोई जनता के बीच नहीं जाता जो ईमानदारी का सर्वे नहीं हो सकता भारत जिन्दाबाद</t>
  </si>
  <si>
    <t>I.N.D.I.A Alliance win 💯💪💪💪bye bye modi</t>
  </si>
  <si>
    <t>जनता को ही रोड़ पर निकल कर अपना अधिकार लेना पड़ेगा जनता को इन सबको लेकर तैयार रहना चाहिए</t>
  </si>
  <si>
    <t>बीजेपी वाले ५४३आएगा बोल देते तो मीडिया वाले तो कहीं से ६००से ज्यदा सिठ ले आते।</t>
  </si>
  <si>
    <t>❤❤wqha India ka media asha se jyada gulami</t>
  </si>
  <si>
    <t>Rahul Gandhi pm</t>
  </si>
  <si>
    <t>Ravish ji 6% vote badhaya tha Chunav Aayog Ne 11 Din Mein result diya tha EVM se Modi Jeet Raha Hai Koi Nahin rok payega Kisi Mein Dam Nahin Hai EVM se jo Modi ko Hara De</t>
  </si>
  <si>
    <t>BJP 235 AND INDIA Alliance  272</t>
  </si>
  <si>
    <t>Mai to kehta hu ki hume ab rabish ji ki na sun k evm ka rona suru kr dena chahiye..</t>
  </si>
  <si>
    <r>
      <rPr>
        <sz val="11"/>
        <color rgb="FF000000"/>
        <rFont val="Linux Libertine G"/>
      </rPr>
      <t xml:space="preserve">इंडिया गठबंधन </t>
    </r>
    <r>
      <rPr>
        <sz val="11"/>
        <color rgb="FF000000"/>
        <rFont val="Calibri"/>
      </rPr>
      <t>300+</t>
    </r>
  </si>
  <si>
    <r>
      <rPr>
        <sz val="11"/>
        <color rgb="FF000000"/>
        <rFont val="Linux Libertine G"/>
      </rPr>
      <t xml:space="preserve">इंडिया गठबन्धन </t>
    </r>
    <r>
      <rPr>
        <sz val="11"/>
        <color rgb="FF000000"/>
        <rFont val="Calibri"/>
      </rPr>
      <t>325+</t>
    </r>
  </si>
  <si>
    <r>
      <rPr>
        <sz val="11"/>
        <color rgb="FF000000"/>
        <rFont val="Linux Libertine G"/>
      </rPr>
      <t xml:space="preserve">कौन कौन पनौती को कुत्ता मानता है 
</t>
    </r>
    <r>
      <rPr>
        <sz val="11"/>
        <color rgb="FF000000"/>
        <rFont val="Calibri"/>
      </rPr>
      <t>Like ✅✅👍👍</t>
    </r>
  </si>
  <si>
    <t>Ham west bengal se bul raha hu TMC is bar west bengal se supra shaf ho giya ga.</t>
  </si>
  <si>
    <t>Songs aap suno</t>
  </si>
  <si>
    <t>Next PM Rahul Gandhi jindabad ❤❤❤</t>
  </si>
  <si>
    <r>
      <rPr>
        <sz val="11"/>
        <color rgb="FF000000"/>
        <rFont val="Calibri"/>
      </rPr>
      <t xml:space="preserve">Modi </t>
    </r>
    <r>
      <rPr>
        <sz val="11"/>
        <color rgb="FF000000"/>
        <rFont val="Linux Libertine G"/>
      </rPr>
      <t>ਪੋਲ</t>
    </r>
  </si>
  <si>
    <t>Sp  keep jeet hogi</t>
  </si>
  <si>
    <t>Bjp ka dusman no 1</t>
  </si>
  <si>
    <t>Xsit Pol batane matlab hi yahi hota hai ki bjp aage hai ,bjp Jeet Rahi hai,sab pahle se fix Kiya hota hai.</t>
  </si>
  <si>
    <t>Election commission BJP modi se milkar EVM me gad badi karte hai confirm BJP ki sarkar banegi</t>
  </si>
  <si>
    <t>300+ gathvandhan jindabad</t>
  </si>
  <si>
    <t>Next. Pm. Rahul. Gandi</t>
  </si>
  <si>
    <t>मैं ऐक जून को अपनी वोट पोल करके वापिस अपने घर  पहुंचा हीं  था तभी मेरे को फोन काल आईं उसने मुझ से पूछा कि आप ने किस पार्टी को वोट दिया है मैंने उसे नहीं बताया                           सेवा सिंह अमृतसर से</t>
  </si>
  <si>
    <r>
      <rPr>
        <sz val="11"/>
        <color rgb="FF000000"/>
        <rFont val="Linux Libertine G"/>
      </rPr>
      <t>कन्हैया की तरह तुम भी कांग्रेस ज्वाइन कर लो</t>
    </r>
    <r>
      <rPr>
        <sz val="11"/>
        <color rgb="FF000000"/>
        <rFont val="Calibri"/>
      </rPr>
      <t xml:space="preserve">, </t>
    </r>
    <r>
      <rPr>
        <sz val="11"/>
        <color rgb="FF000000"/>
        <rFont val="Linux Libertine G"/>
      </rPr>
      <t>छुपकर कांग्रेस की बैटिंग करने का क्या फायदा</t>
    </r>
    <r>
      <rPr>
        <sz val="11"/>
        <color rgb="FF000000"/>
        <rFont val="Calibri"/>
      </rPr>
      <t>?</t>
    </r>
  </si>
  <si>
    <t>4 June ko b aise h video dal dena</t>
  </si>
  <si>
    <t>India party in sock with exit poll don't worry now you go for meditation for next 5 years</t>
  </si>
  <si>
    <t>4 tarikh ne nu na kah diye EVM me dikkat h</t>
  </si>
  <si>
    <t>Great Indian Journalist, Ravishjee.</t>
  </si>
  <si>
    <t>BJP ne exit poll to apni marzi ka bnwa liya hai. Ab EVM kabh badalni hai ?</t>
  </si>
  <si>
    <t>I don't believe in thouse exit poll all feaq I believe 4 June</t>
  </si>
  <si>
    <t>ऐसे गोदी मीडिया को देखकर मुझे आज पता चला की भारत देश बहुत बर्बाद हो चुका है।😔😔😔</t>
  </si>
  <si>
    <t>Duniya ka sab takat laga diya Modi ji ne .</t>
  </si>
  <si>
    <t>जग हंसाई हो रही है लेकिन श्रीमान को कोई फर्क नहीं पड़ रहा। लगता है गैंडे से भी मोटी खाल है।</t>
  </si>
  <si>
    <t>Sb ke sb media dari huyi h</t>
  </si>
  <si>
    <t>Kyu bargalate ho ...
Election voting counting cctv observation mai hota hai...</t>
  </si>
  <si>
    <t>Pura media  e.poll ek dusre ko dekh kar...Etna ...kiya kiya..Bharti media  ka....?</t>
  </si>
  <si>
    <t>Modi harega</t>
  </si>
  <si>
    <t>Bikau media</t>
  </si>
  <si>
    <t>Media itna gir jaaega vo bhi apne hi desh ka , kabhi khwaab bhi dekha nahi tha.</t>
  </si>
  <si>
    <t>Bjp Aur RSS ke pran evm me h sir 😢😅😂😢</t>
  </si>
  <si>
    <t>अंधभक्त गोदी मीडिया</t>
  </si>
  <si>
    <r>
      <rPr>
        <sz val="11"/>
        <color rgb="FF000000"/>
        <rFont val="Calibri"/>
      </rPr>
      <t xml:space="preserve">Ye </t>
    </r>
    <r>
      <rPr>
        <sz val="11"/>
        <color rgb="FF000000"/>
        <rFont val="Linux Libertine G"/>
      </rPr>
      <t>गोदी मीडिया पोल है❤❤❤</t>
    </r>
  </si>
  <si>
    <t>India gathbandhan ki sarkar Bane gi</t>
  </si>
  <si>
    <t>295 sidhu moosewala legend</t>
  </si>
  <si>
    <t>चमचों के फर्जी एग्जिट पोल से कुछ तो गड़बड़ होने का संदेह होता है</t>
  </si>
  <si>
    <t>Modi💖</t>
  </si>
  <si>
    <r>
      <rPr>
        <sz val="11"/>
        <color rgb="FF000000"/>
        <rFont val="Linux Libertine G"/>
      </rPr>
      <t xml:space="preserve">रोजी रोटी का मामला है कुछ मोदी का दिन रात गुणगान करके </t>
    </r>
    <r>
      <rPr>
        <sz val="11"/>
        <color rgb="FF000000"/>
        <rFont val="Calibri"/>
      </rPr>
      <t xml:space="preserve">TRP </t>
    </r>
    <r>
      <rPr>
        <sz val="11"/>
        <color rgb="FF000000"/>
        <rFont val="Linux Libertine G"/>
      </rPr>
      <t xml:space="preserve">बढ़ा रहे तो कुछ मोदी को दिन रात </t>
    </r>
    <r>
      <rPr>
        <sz val="11"/>
        <color rgb="FF000000"/>
        <rFont val="Calibri"/>
      </rPr>
      <t xml:space="preserve">you tube </t>
    </r>
    <r>
      <rPr>
        <sz val="11"/>
        <color rgb="FF000000"/>
        <rFont val="Linux Libertine G"/>
      </rPr>
      <t xml:space="preserve">वीडियो बना के गाली देके मिलियनस मे सब्सक्राइबर और रोज हर वीडियो पर </t>
    </r>
    <r>
      <rPr>
        <sz val="11"/>
        <color rgb="FF000000"/>
        <rFont val="Calibri"/>
      </rPr>
      <t xml:space="preserve">millions </t>
    </r>
    <r>
      <rPr>
        <sz val="11"/>
        <color rgb="FF000000"/>
        <rFont val="Linux Libertine G"/>
      </rPr>
      <t>मे व्यू के साथ लाखो कमा रहे</t>
    </r>
    <r>
      <rPr>
        <sz val="11"/>
        <color rgb="FF000000"/>
        <rFont val="Calibri"/>
      </rPr>
      <t xml:space="preserve">. Main </t>
    </r>
    <r>
      <rPr>
        <sz val="11"/>
        <color rgb="FF000000"/>
        <rFont val="Linux Libertine G"/>
      </rPr>
      <t>मुद्दों से जनता कोसो दूर है</t>
    </r>
    <r>
      <rPr>
        <sz val="11"/>
        <color rgb="FF000000"/>
        <rFont val="Calibri"/>
      </rPr>
      <t>.</t>
    </r>
  </si>
  <si>
    <r>
      <rPr>
        <sz val="11"/>
        <color rgb="FF000000"/>
        <rFont val="Calibri"/>
      </rPr>
      <t xml:space="preserve">150 </t>
    </r>
    <r>
      <rPr>
        <sz val="11"/>
        <color rgb="FF000000"/>
        <rFont val="Linux Libertine G"/>
      </rPr>
      <t xml:space="preserve">से ज्यादा जीला कलेक्टर </t>
    </r>
    <r>
      <rPr>
        <sz val="11"/>
        <color rgb="FF000000"/>
        <rFont val="Calibri"/>
      </rPr>
      <t xml:space="preserve">(DM) </t>
    </r>
    <r>
      <rPr>
        <sz val="11"/>
        <color rgb="FF000000"/>
        <rFont val="Linux Libertine G"/>
      </rPr>
      <t>को फोन करके धमकाया जा रहा है</t>
    </r>
    <r>
      <rPr>
        <sz val="11"/>
        <color rgb="FF000000"/>
        <rFont val="Calibri"/>
      </rPr>
      <t xml:space="preserve">, </t>
    </r>
    <r>
      <rPr>
        <sz val="11"/>
        <color rgb="FF000000"/>
        <rFont val="Linux Libertine G"/>
      </rPr>
      <t xml:space="preserve">क्या इतने में एक भी नहीं जो सच्चाई बोल सके </t>
    </r>
    <r>
      <rPr>
        <sz val="11"/>
        <color rgb="FF000000"/>
        <rFont val="Calibri"/>
      </rPr>
      <t>?</t>
    </r>
  </si>
  <si>
    <t>मीडिया ने देश को बर्बाद कर 
दिया।</t>
  </si>
  <si>
    <t>एग्जिट पोल झूठ परोस रहा है</t>
  </si>
  <si>
    <t>Sir aapki patrakarita to lajavab hai hi but beetate din ke sath aapki video editing bhi lajavab ho rahi hai</t>
  </si>
  <si>
    <t>Ab to sudhar jao</t>
  </si>
  <si>
    <t>Rubbish is becoming restless and frustrated 😂😂😂😂</t>
  </si>
  <si>
    <t>Only Rahul Gandhi</t>
  </si>
  <si>
    <t>Pappu bhag Italy</t>
  </si>
  <si>
    <t>गोदी मीडिया की यही ओकत हैं जो मोदी मोदी करते है चुनाव आयोग भी बेईमानी ही करके बीजेपी को जीता देंगे</t>
  </si>
  <si>
    <t>What an impressive signature it is that of Rahul Gandhi !</t>
  </si>
  <si>
    <t>Odisha me v bjp ko lead Dikha Raha hai exit poll</t>
  </si>
  <si>
    <t>Koi baat nahin 4 June ke bad aap bhi dekh lijiyega bjp win</t>
  </si>
  <si>
    <t>Sapa sarkar beta ❤❤❤</t>
  </si>
  <si>
    <t>BJP only 180 to 190 seet</t>
  </si>
  <si>
    <t>Yahi midiya exit poll ko bada karake dikha rahi hai tabhi ye log evm ke liye indipendent ho jate hai aur evm kand karate hai</t>
  </si>
  <si>
    <t>Mai West Bengal se hun tmc idhar 100% 33+ sit payega</t>
  </si>
  <si>
    <t>4 tarik se pahle DM saheb democracy warriors se sambodhit krke muhim chalana chahiye</t>
  </si>
  <si>
    <t>295 to man me e le le</t>
  </si>
  <si>
    <r>
      <rPr>
        <sz val="11"/>
        <color rgb="FF000000"/>
        <rFont val="Calibri"/>
      </rPr>
      <t xml:space="preserve">150 </t>
    </r>
    <r>
      <rPr>
        <sz val="11"/>
        <color rgb="FF000000"/>
        <rFont val="Linux Libertine G"/>
      </rPr>
      <t xml:space="preserve">से ज्यादा जीला कलेक्टर </t>
    </r>
    <r>
      <rPr>
        <sz val="11"/>
        <color rgb="FF000000"/>
        <rFont val="Calibri"/>
      </rPr>
      <t xml:space="preserve">(DM) </t>
    </r>
    <r>
      <rPr>
        <sz val="11"/>
        <color rgb="FF000000"/>
        <rFont val="Linux Libertine G"/>
      </rPr>
      <t>को फोन करके धमकाया जा रहा है</t>
    </r>
    <r>
      <rPr>
        <sz val="11"/>
        <color rgb="FF000000"/>
        <rFont val="Calibri"/>
      </rPr>
      <t xml:space="preserve">, </t>
    </r>
    <r>
      <rPr>
        <sz val="11"/>
        <color rgb="FF000000"/>
        <rFont val="Linux Libertine G"/>
      </rPr>
      <t xml:space="preserve">क्या इतने में एक भी नहीं जो सच्चाई बोल सके </t>
    </r>
    <r>
      <rPr>
        <sz val="11"/>
        <color rgb="FF000000"/>
        <rFont val="Calibri"/>
      </rPr>
      <t>?</t>
    </r>
  </si>
  <si>
    <t>Abki bar India gathbandhan ki sarkar bane gi yahi hai janta ki pukar.  351.    Bjp khatam 143. Seet bhi nahi jeet paayegi yahi</t>
  </si>
  <si>
    <r>
      <rPr>
        <sz val="11"/>
        <color rgb="FF000000"/>
        <rFont val="Calibri"/>
      </rPr>
      <t xml:space="preserve">4 </t>
    </r>
    <r>
      <rPr>
        <sz val="11"/>
        <color rgb="FF000000"/>
        <rFont val="Linux Libertine G"/>
      </rPr>
      <t xml:space="preserve">जून को </t>
    </r>
    <r>
      <rPr>
        <sz val="11"/>
        <color rgb="FF000000"/>
        <rFont val="Calibri"/>
      </rPr>
      <t xml:space="preserve">#EVM </t>
    </r>
    <r>
      <rPr>
        <sz val="11"/>
        <color rgb="FF000000"/>
        <rFont val="Linux Libertine G"/>
      </rPr>
      <t xml:space="preserve">का </t>
    </r>
    <r>
      <rPr>
        <sz val="11"/>
        <color rgb="FF000000"/>
        <rFont val="Calibri"/>
      </rPr>
      <t xml:space="preserve">R@ndi </t>
    </r>
    <r>
      <rPr>
        <sz val="11"/>
        <color rgb="FF000000"/>
        <rFont val="Linux Libertine G"/>
      </rPr>
      <t xml:space="preserve">रोना दोपहर </t>
    </r>
    <r>
      <rPr>
        <sz val="11"/>
        <color rgb="FF000000"/>
        <rFont val="Calibri"/>
      </rPr>
      <t xml:space="preserve">3 </t>
    </r>
    <r>
      <rPr>
        <sz val="11"/>
        <color rgb="FF000000"/>
        <rFont val="Linux Libertine G"/>
      </rPr>
      <t>बजे रखा गया है</t>
    </r>
    <r>
      <rPr>
        <sz val="11"/>
        <color rgb="FF000000"/>
        <rFont val="Calibri"/>
      </rPr>
      <t xml:space="preserve">, </t>
    </r>
    <r>
      <rPr>
        <sz val="11"/>
        <color rgb="FF000000"/>
        <rFont val="Linux Libertine G"/>
      </rPr>
      <t>सो सभी चमचों को सादर निमंत्रण 😂😂</t>
    </r>
  </si>
  <si>
    <t>Asal khel EBM me ho chukka h baki sab dikhawa h</t>
  </si>
  <si>
    <t>Home minister pm ji ne phele hi bata diya 400 par ya 400 ke pass janta samajah hi nahi rahi  phele hi kese bata deta hi ya chunaw ayuog ya evm ya woo Paisa joo khared frokat me lagaya jaiga chunaw khatam Karo kyo hajoro crore election me lagatte hi</t>
  </si>
  <si>
    <t>Ravish Kumar Rahul Gandhi ka beta hai😅😅😅</t>
  </si>
  <si>
    <t>Indian gutbandh jinda bad 333 sit AYGA</t>
  </si>
  <si>
    <t>India🇮🇳🇮🇳 ✋✋✋300+</t>
  </si>
  <si>
    <t>Darr tere chehre par dikh rha hai😊😊😊😊😊😊😊</t>
  </si>
  <si>
    <t>✌️✌️✌️✌️✌️✌️✌️✌️✌️✌️✌️✌️✌️✌️राहुल गांधी जिंदाबाद ✌️✌️✌️✌️✌️✌️✌️✌️✌️✌️✌️</t>
  </si>
  <si>
    <t>Hathi chalta rahega ❤</t>
  </si>
  <si>
    <t>Faziwada karne ki koshish kar rahe hai bjp 😮😮😮</t>
  </si>
  <si>
    <t>Rahul ji se jayada to Ravish uncle ki fati padi hai.</t>
  </si>
  <si>
    <t>रविश कुमार जी जिंदा बाद</t>
  </si>
  <si>
    <t>Aapko constipation se jald aaram mile, iski kaamna hai🙏</t>
  </si>
  <si>
    <t>Md manzar</t>
  </si>
  <si>
    <t>Modi godi media dash kaa gaddar hai hatao Desh bachao</t>
  </si>
  <si>
    <t>India alliance lead kar rahi hai thanks</t>
  </si>
  <si>
    <t>Tu bkl chamcha h</t>
  </si>
  <si>
    <t>मुझे पक्का विश्वास है कि सरकार मोदी की ही बनेगी और ५ साल इसे फिर झेलना पड़ेगा। एक उमर होती है १५ साल।</t>
  </si>
  <si>
    <t>All media channels should be neutral and it should have every rights to criticize the government and encourage the people to motivate towards political awareness.</t>
  </si>
  <si>
    <t>Itne baar bolne ke baad bhi vote EVM se Kiya gya..kya hi umeed kare fir</t>
  </si>
  <si>
    <t>Kaam ye karna hai, EVM par jo bhi jaruri kaam hai , chookna nahi. Shuru se aakhir tak jo bhi adhikar hai usko laaparvahi nahi karna.</t>
  </si>
  <si>
    <t>ईस भार मतदाता ने भाजपा अपना मत नही दीया है</t>
  </si>
  <si>
    <t>Track record of Godi Media is well known to everyone...these exit polls are in line with their blind support for Modi gang.</t>
  </si>
  <si>
    <t>Evm ka khel h</t>
  </si>
  <si>
    <r>
      <rPr>
        <sz val="11"/>
        <color rgb="FF000000"/>
        <rFont val="Linux Libertine G"/>
      </rPr>
      <t xml:space="preserve">कपिल सिब्बल ने जो </t>
    </r>
    <r>
      <rPr>
        <sz val="11"/>
        <color rgb="FF000000"/>
        <rFont val="Calibri"/>
      </rPr>
      <t xml:space="preserve">EVM </t>
    </r>
    <r>
      <rPr>
        <sz val="11"/>
        <color rgb="FF000000"/>
        <rFont val="Linux Libertine G"/>
      </rPr>
      <t xml:space="preserve">के धांधली के बारे बताया है इस हिसाब से </t>
    </r>
    <r>
      <rPr>
        <sz val="11"/>
        <color rgb="FF000000"/>
        <rFont val="Calibri"/>
      </rPr>
      <t xml:space="preserve">4 </t>
    </r>
    <r>
      <rPr>
        <sz val="11"/>
        <color rgb="FF000000"/>
        <rFont val="Linux Libertine G"/>
      </rPr>
      <t xml:space="preserve">जून को बहुत बवाल होने की आशंका है क्यूंकि </t>
    </r>
    <r>
      <rPr>
        <sz val="11"/>
        <color rgb="FF000000"/>
        <rFont val="Calibri"/>
      </rPr>
      <t xml:space="preserve">evm </t>
    </r>
    <r>
      <rPr>
        <sz val="11"/>
        <color rgb="FF000000"/>
        <rFont val="Linux Libertine G"/>
      </rPr>
      <t>मे रंगा बिल्ला ने बहुत गड़बड़ी करवाया है</t>
    </r>
  </si>
  <si>
    <t>Jai shree ram 🚩🚩🙏🙏</t>
  </si>
  <si>
    <t>गोदी मीडिया का पोल फेल है</t>
  </si>
  <si>
    <t>👌💯🇮🇳👍</t>
  </si>
  <si>
    <t>Bangal Mein BJP 8_12 seat payegi</t>
  </si>
  <si>
    <t>Ye Randi rona Aaj nahi karna hai 
4 June ko karna hai</t>
  </si>
  <si>
    <t>india thagbandhan, cartoon and jahilooo ka tola, bewakoof and nonsense,</t>
  </si>
  <si>
    <t>Hat dalle</t>
  </si>
  <si>
    <t>Moot nikal jayega rubbish 😂😂😂😂</t>
  </si>
  <si>
    <t>Ye jayram ramesh ke pass divya drishti hai….</t>
  </si>
  <si>
    <t>ફરજી એક્ઝિટપોલ માટે મનોવિજ્ઞાનનું દબાણ</t>
  </si>
  <si>
    <t>Very nice good right sir 👍</t>
  </si>
  <si>
    <t>Politics is nowdays more psychological than physical.
citizens are going through huge psychological experiment. Human Minds are being manipulated to rule the country through creating a false perception.  Majority of people are not wise enough to think rationally.  They rather are happy to be follower than examiner as it is much easier. Media is the only window for common man to see the world outside, which can be easily manipulated to create  any perception.  Opposition now need to think more on this as its difficult for common man to get out of this. Its a psychological manipulation by using media to brain wash the people . This is now posing a major risk for democracy which basically  runs on minds of citizens.</t>
  </si>
  <si>
    <t>DM Sahab ko leker ek twit krana chahiye ki ab Democracy ki jaan DM k hath</t>
  </si>
  <si>
    <t>जब तक सांस है तब तक हर कोई मरता नही क्यों की सास चल रही है और वो लोग जो उस घटना मे लिप्त है वो आसा कभी नही छोड़ते चाहे उसका पड़ोसी ही कुछ गलत बोल दे तब तक वो लड़ता है और कई बार वो जीत भी जाता है चाहे कोई उमीद न करे इसलिए सभी पार्टी के लोगो से मेरा अनोरोथ है की जब तक आप के लोक सभा मे आप संतुष्ट न हो या कुल योग न हो तब तक आप खुद नही हारो यही उमीद है</t>
  </si>
  <si>
    <t>kabhi desh hit ki bhi baat kar liya kar ..Modi hate mein andha ho gaya hai..desh ka to duniya me mat mazak bana EVM pe aise sawal utha ke..inhi EVM se tum bhi jeet te ho</t>
  </si>
  <si>
    <t>Kabhi aapni chunaav duty ki h</t>
  </si>
  <si>
    <t>Abaki bar Congress Sarkar 350 paar</t>
  </si>
  <si>
    <t>2024 modi ke naam. BJP jindabad</t>
  </si>
  <si>
    <t>https://youtube.com/shorts/ikx-u7OPnV8?si=eGO3vO-94aoWEzaS</t>
  </si>
  <si>
    <t>Good news ankal ji🎉</t>
  </si>
  <si>
    <t>Even if bjp wins ,there should be atleast strong opposition 🙏</t>
  </si>
  <si>
    <t>🤣😂 Tera liya dikkat hogaya</t>
  </si>
  <si>
    <t>Cheating bhi shi se nhi krni aati  godi mediako 😂😂</t>
  </si>
  <si>
    <t>Exit poll. Dene ka 100 Cr Diya Gaya hoga ?</t>
  </si>
  <si>
    <t>आप जैसे पत्रकार की जरूरत है देश को 
गुलामी करने वाले गोदी मिडिया वालों की जरूरत नही है देश को</t>
  </si>
  <si>
    <t>कांग्रेस की चापलूसी कब बंद करोगे भाई</t>
  </si>
  <si>
    <t>Pehle he mindset kar rahe hai public ka baad Mai evm ko zimmedaar na batana samjho agr bjd jeet gaye to khela hogaya 😂</t>
  </si>
  <si>
    <t>Bhai aap to apne aap sahi fhir bhi aap ?</t>
  </si>
  <si>
    <t>West Bengal Mai 100% tmc 33+</t>
  </si>
  <si>
    <t>Bas ek hi baat kehna chahunga ki exit polls ki results sahi hue to vipaksh evm par to blame nhi karenge na. Yeh decide kar le😅</t>
  </si>
  <si>
    <t>Bjp.haar rhi hai g.</t>
  </si>
  <si>
    <t>जनता को  खुद सामने आना होगा क्योंकि तंत्र खुद भय के कारण  सरकार का सपोर्ट करने विवश हो सकती है।</t>
  </si>
  <si>
    <t>Ravish kitna gira hua hai😂</t>
  </si>
  <si>
    <t>इंडिया गंठबंधन जिन्दा बाद</t>
  </si>
  <si>
    <t>Election, prime minister ka satta baji PROBO app mein magar play Store pe nahi Google pe milega...yeh india hai, shame on indian people's.</t>
  </si>
  <si>
    <t>Bechara Aaj exit poll ko modi poll keh raha hai 4th ko result ko modi result kahega yeh jihadi joker pappu😂😂</t>
  </si>
  <si>
    <t>India gathbandhan ko chahne wale like kre ❤</t>
  </si>
  <si>
    <t>All leader all candiates all people who support Indian alliance polling bhoot per mojud raho</t>
  </si>
  <si>
    <r>
      <rPr>
        <sz val="11"/>
        <color rgb="FF000000"/>
        <rFont val="Linux Libertine G"/>
      </rPr>
      <t xml:space="preserve">सारे चिंडी मीडिया वालों बरनोल खरीदकर रख लो </t>
    </r>
    <r>
      <rPr>
        <sz val="11"/>
        <color rgb="FF000000"/>
        <rFont val="Calibri"/>
      </rPr>
      <t xml:space="preserve">4 </t>
    </r>
    <r>
      <rPr>
        <sz val="11"/>
        <color rgb="FF000000"/>
        <rFont val="Linux Libertine G"/>
      </rPr>
      <t>जुन को स्टॉक ख़त्म होने वाली  है😅😂</t>
    </r>
  </si>
  <si>
    <t>Ravish bhai tne modi k naam se paise kma liye fir bhi kya apni....... Chu.... Rhe ho</t>
  </si>
  <si>
    <t>लगता है मैच फिक्स है</t>
  </si>
  <si>
    <t>Bjp hi jitegi election commission or rss ki madad se</t>
  </si>
  <si>
    <t>Teri ma ki chamche</t>
  </si>
  <si>
    <t>We don't need 295, we just need 272 to win n save the constitution.🙏</t>
  </si>
  <si>
    <t>Are sir ye Jeet gye es baar bhi har baar ki tereh...
Ab aap to chup hi ho jao..4 june ko aake bjp se shikhne ki baat kehne lgna ..
Mujhe to lgta hai aap bhi mile ho bjp se chii..</t>
  </si>
  <si>
    <t>आप में से कौन कौन कांग्रेस की सरकार देखना चाहते हैं जल्दी से कमेंट करके बताओ</t>
  </si>
  <si>
    <t>यह एग्जिट पोल डीएम को भयभीत करने के लिए बनाया गया</t>
  </si>
  <si>
    <t>Aapko kuchh pata nahi hai agar midia godi hoti aur govt tanasah hoti aap yesha bol nahi pate jo chapad chapad kar rahe hai</t>
  </si>
  <si>
    <t>Ravish going bonkers.... had more than usual drinks...
When own analysis does not meet public opinion, discredit it.... shout at top of the voice denouncing it....😊
Wait till 4th June....😂 will fall on top of his feet.</t>
  </si>
  <si>
    <t>Faizabad chor tu hai</t>
  </si>
  <si>
    <t>Bhai 4 June ke Baad fir vipaksh vipaksh hi rahega, koi transformation nhi hone jaa rha, PM PM hi rahega</t>
  </si>
  <si>
    <t>Roh mat yar tumlog ab aao nah dho  ke 2029 me😂😂😂yogi ke sath takkar lene</t>
  </si>
  <si>
    <t>Rahul zindabad</t>
  </si>
  <si>
    <t>ravis sir aap apna ek chenal tv pe.lane ki kosis kare</t>
  </si>
  <si>
    <t>RAVISH G BAS KIJIYE ABB JYADA HI BAKCHODI HO GYI HAI</t>
  </si>
  <si>
    <t>Puri prkya pr  akhelesh 
Ki  sach 100%  sattik  or sach hai🎉</t>
  </si>
  <si>
    <t>Ravish ji aap log samajh chuke hain ki bjp jeet rhi hai aur
 ye mahol banane me lag gye hain ki chunavi prakriya hi unfair hai.</t>
  </si>
  <si>
    <t>Abhi to ye EVM pe bhi episode banayega.</t>
  </si>
  <si>
    <t>#Randi_rona suru iska😂😂</t>
  </si>
  <si>
    <t>Modi 👎👎</t>
  </si>
  <si>
    <t>Agar is bar beimani hoti hai to Puri desh ki Janata ko road per aana padega</t>
  </si>
  <si>
    <t>New India 🇮🇳 sub golmal hey 🇮🇳 great Indian people 🇮🇳 and filmy leaders 🇮🇳</t>
  </si>
  <si>
    <t>Sidhu moose wala fan hear??</t>
  </si>
  <si>
    <t>295❤❤</t>
  </si>
  <si>
    <t>A bjp. Nhi logun. K
Liy bp ban gy. H</t>
  </si>
  <si>
    <t>Muje toh lagta hai modiji hi aayege phir yeh ladai kyon.. exit pol match fixation toh nahi.  App kya trp mai hi toh nahi..... Namaskar mai dhurav kumar</t>
  </si>
  <si>
    <t>Exit poll 
April phool</t>
  </si>
  <si>
    <t>Bjp win 2024</t>
  </si>
  <si>
    <t>❤❤❤❤ Exit polls sahi nahi hai</t>
  </si>
  <si>
    <t>Lagtahay chor ke haath me chabi hay jitni chahe chori karlo😅😅😅</t>
  </si>
  <si>
    <t>Ye baat to sach hai ki pagalo ki kami nahi ravish ji hai na</t>
  </si>
  <si>
    <t>इंडिया गठबंधन जिन्दाबाद जय जय जय जय जय जय जय जय जय जय श्री अखिलेश यादव🌹🌹🌹🌹🌹🚲🚲🚲🚲🚲🚲🚲</t>
  </si>
  <si>
    <t>Ye 20 seat pe ladne wala😂 kejru jail me hai😂 daru chor😂</t>
  </si>
  <si>
    <t>Ravish g aap ka news mujhe bohot pasand hai iam respecte ravish Kumar g</t>
  </si>
  <si>
    <t>हम तो भगवान से प्रार्थना करते गरिब मध्यम वर्ग गरीब किसान मजदूर छोटे व्यापारी सब कुछ खतम करना चाहती है मोदी जी</t>
  </si>
  <si>
    <t>Rajiv bhai 🎉🎉</t>
  </si>
  <si>
    <t>Burnol stock mene le liya hai ravish sir 
4 june ko jaruat ho to video bana dijiyega</t>
  </si>
  <si>
    <t>ईवीएम को कोई क्यों हैक करेगा जब मूर्ख जनता का माइंड हैक करना ज्यादा आसान है</t>
  </si>
  <si>
    <t>Ye saala laaya naya formula...... congress bhakt</t>
  </si>
  <si>
    <t>Tum sale log chor ho aur chori karoge FIR ek bar</t>
  </si>
  <si>
    <r>
      <rPr>
        <sz val="11"/>
        <color rgb="FF000000"/>
        <rFont val="Linux Libertine G"/>
      </rPr>
      <t xml:space="preserve">सभी </t>
    </r>
    <r>
      <rPr>
        <sz val="11"/>
        <color rgb="FF000000"/>
        <rFont val="Calibri"/>
      </rPr>
      <t xml:space="preserve">counting agent </t>
    </r>
    <r>
      <rPr>
        <sz val="11"/>
        <color rgb="FF000000"/>
        <rFont val="Linux Libertine G"/>
      </rPr>
      <t xml:space="preserve">को कपिल सिब्बल द्वारा </t>
    </r>
    <r>
      <rPr>
        <sz val="11"/>
        <color rgb="FF000000"/>
        <rFont val="Calibri"/>
      </rPr>
      <t xml:space="preserve">EVM </t>
    </r>
    <r>
      <rPr>
        <sz val="11"/>
        <color rgb="FF000000"/>
        <rFont val="Linux Libertine G"/>
      </rPr>
      <t xml:space="preserve">पर बनाया गया महत्वपूर्ण </t>
    </r>
    <r>
      <rPr>
        <sz val="11"/>
        <color rgb="FF000000"/>
        <rFont val="Calibri"/>
      </rPr>
      <t xml:space="preserve">video </t>
    </r>
    <r>
      <rPr>
        <sz val="11"/>
        <color rgb="FF000000"/>
        <rFont val="Linux Libertine G"/>
      </rPr>
      <t>जरुर से जरूर देखना चाहिए</t>
    </r>
  </si>
  <si>
    <t>चुनाव आयोग सूरत के मेयर चुनाव के रिटर्निंग आफीसर  का फर्ज अदा कर रहा है।</t>
  </si>
  <si>
    <t>Dekh lenge rathee and ravish kitne sateek baithte hain #guruchela</t>
  </si>
  <si>
    <t>Uncle Thodi AC Tej kar do</t>
  </si>
  <si>
    <t>Godi  media apna kaam kr diya  ab election commission ki bari h</t>
  </si>
  <si>
    <t>V v good work👌</t>
  </si>
  <si>
    <r>
      <rPr>
        <sz val="11"/>
        <color rgb="FF000000"/>
        <rFont val="Calibri"/>
      </rPr>
      <t xml:space="preserve">55 </t>
    </r>
    <r>
      <rPr>
        <sz val="11"/>
        <color rgb="FF000000"/>
        <rFont val="Linux Libertine G"/>
      </rPr>
      <t>साल का हो गया वह और भी युवा लग रहा है तू भी यू आई है</t>
    </r>
  </si>
  <si>
    <t>Paid survey results are always as desired &amp; demanded so also the surveys  under pressure &amp; threat</t>
  </si>
  <si>
    <r>
      <rPr>
        <sz val="11"/>
        <color rgb="FF000000"/>
        <rFont val="Linux Libertine G"/>
      </rPr>
      <t xml:space="preserve">चुनाव आयोग और गोदी मीडिया बीजेपी की कटपुतली है </t>
    </r>
    <r>
      <rPr>
        <sz val="11"/>
        <color rgb="FF000000"/>
        <rFont val="Calibri"/>
      </rPr>
      <t xml:space="preserve">exit poll in </t>
    </r>
    <r>
      <rPr>
        <sz val="11"/>
        <color rgb="FF000000"/>
        <rFont val="Linux Libertine G"/>
      </rPr>
      <t xml:space="preserve">तीनों के लिए सही है क्योंकि गोदी मीडिया को बोला गया है कि </t>
    </r>
    <r>
      <rPr>
        <sz val="11"/>
        <color rgb="FF000000"/>
        <rFont val="Calibri"/>
      </rPr>
      <t xml:space="preserve">exit poll </t>
    </r>
    <r>
      <rPr>
        <sz val="11"/>
        <color rgb="FF000000"/>
        <rFont val="Linux Libertine G"/>
      </rPr>
      <t>इतना ही दिखाना है और चुनाव आयोग को हम संभाल लेंगे ईवीएम के साथ उलटफेर करके</t>
    </r>
  </si>
  <si>
    <t>Congres kijit hogi</t>
  </si>
  <si>
    <t>Bhai ilaj karba apna</t>
  </si>
  <si>
    <t>Jaatiwaad mitao hindu🕉️ dharm bachao</t>
  </si>
  <si>
    <r>
      <rPr>
        <sz val="11"/>
        <color rgb="FF000000"/>
        <rFont val="Calibri"/>
      </rPr>
      <t xml:space="preserve">RAVISH KUMAR SIR </t>
    </r>
    <r>
      <rPr>
        <sz val="11"/>
        <color rgb="FF000000"/>
        <rFont val="Linux Libertine G"/>
      </rPr>
      <t>आप बार बार रिमोट का बटन क्यो दबाते हो ❤❤❤</t>
    </r>
  </si>
  <si>
    <r>
      <rPr>
        <sz val="11"/>
        <color rgb="FF000000"/>
        <rFont val="Linux Libertine G"/>
      </rPr>
      <t xml:space="preserve">आशा है कि </t>
    </r>
    <r>
      <rPr>
        <sz val="11"/>
        <color rgb="FF000000"/>
        <rFont val="Calibri"/>
      </rPr>
      <t xml:space="preserve">4 </t>
    </r>
    <r>
      <rPr>
        <sz val="11"/>
        <color rgb="FF000000"/>
        <rFont val="Linux Libertine G"/>
      </rPr>
      <t>जून के लिए आपने टेम्पो भर बरनाॅल मंगा लिया होगा। 
हालांकि आप अपने कांग्रेसीपन के लिए माफी नहीं मांगोगे</t>
    </r>
    <r>
      <rPr>
        <sz val="11"/>
        <color rgb="FF000000"/>
        <rFont val="Calibri"/>
      </rPr>
      <t xml:space="preserve">- </t>
    </r>
    <r>
      <rPr>
        <sz val="11"/>
        <color rgb="FF000000"/>
        <rFont val="Linux Libertine G"/>
      </rPr>
      <t>थेथर</t>
    </r>
  </si>
  <si>
    <t>Tu galat hi pakdta h kbi shi ki baat v krta h tu patarkar h ki luccha chor</t>
  </si>
  <si>
    <t>dhruv rathee and ravish dukhi h bs ...😀</t>
  </si>
  <si>
    <t>Sidhu moosewala song ko 59 million  nahi 593 million views mile hein sir.
#justiceforsidhumoosewala</t>
  </si>
  <si>
    <t>India ka election ka betting bhi ho raha hai, vote ka satta baji ho raha hai aap logo ko malum hai??</t>
  </si>
  <si>
    <t>Agents ko kolkata me per day 2000 ka dehadi dee jaati hai chahey polling day ya counting day kee baat ho. 
Form 17 apne neta ko dene se hee 2000 rupya pakka. Unka hatash hone kaa koi kaaran hee nahi hai. 
Har ek karyakarta har kaam ke liye nirdharit rupya party office ya candidate se leta hai</t>
  </si>
  <si>
    <r>
      <rPr>
        <sz val="11"/>
        <color rgb="FF000000"/>
        <rFont val="Linux Libertine G"/>
      </rPr>
      <t xml:space="preserve">राहुल गांधी जी के नेतृत्व में  </t>
    </r>
    <r>
      <rPr>
        <sz val="11"/>
        <color rgb="FF000000"/>
        <rFont val="Calibri"/>
      </rPr>
      <t xml:space="preserve">INDIA </t>
    </r>
    <r>
      <rPr>
        <sz val="11"/>
        <color rgb="FF000000"/>
        <rFont val="Linux Libertine G"/>
      </rPr>
      <t xml:space="preserve">गठबंधन की सरकार बनेगी </t>
    </r>
    <r>
      <rPr>
        <sz val="11"/>
        <color rgb="FF000000"/>
        <rFont val="Calibri"/>
      </rPr>
      <t xml:space="preserve">l </t>
    </r>
    <r>
      <rPr>
        <sz val="11"/>
        <color rgb="FF000000"/>
        <rFont val="Linux Libertine G"/>
      </rPr>
      <t>जय हिंद जय भारत 🇮🇳🙋🏻 से</t>
    </r>
  </si>
  <si>
    <r>
      <rPr>
        <sz val="11"/>
        <color rgb="FF000000"/>
        <rFont val="Linux Libertine G"/>
      </rPr>
      <t>इंडिया गठबंधन पहले से हार मान चुकी है</t>
    </r>
    <r>
      <rPr>
        <sz val="11"/>
        <color rgb="FF000000"/>
        <rFont val="Calibri"/>
      </rPr>
      <t xml:space="preserve">, </t>
    </r>
    <r>
      <rPr>
        <sz val="11"/>
        <color rgb="FF000000"/>
        <rFont val="Linux Libertine G"/>
      </rPr>
      <t xml:space="preserve">इन लोगों को यह आभास हो चुका है कि भाजपा </t>
    </r>
    <r>
      <rPr>
        <sz val="11"/>
        <color rgb="FF000000"/>
        <rFont val="Calibri"/>
      </rPr>
      <t xml:space="preserve">350- 400 </t>
    </r>
    <r>
      <rPr>
        <sz val="11"/>
        <color rgb="FF000000"/>
        <rFont val="Linux Libertine G"/>
      </rPr>
      <t>पार जाने वाली है</t>
    </r>
    <r>
      <rPr>
        <sz val="11"/>
        <color rgb="FF000000"/>
        <rFont val="Calibri"/>
      </rPr>
      <t>,</t>
    </r>
    <r>
      <rPr>
        <sz val="11"/>
        <color rgb="FF000000"/>
        <rFont val="Linux Libertine G"/>
      </rPr>
      <t>इसलिए यह गद्दार पार्टियां एवं दलाल पत्रकार रवीश कुमार अभिसार शर्मा जैसे लोग अभी से अपनी हार का ठीकरा ईवीएम पर फोड़ेंगे ताकि बची खुची इज्जत बच जाये।</t>
    </r>
  </si>
  <si>
    <t>ravish chcha ab 4 june tak tatti nahi jaynge aur soyenge nahi bechre ke muh dekho gala nahi khul raha hai etna dukhi hai ab tum patrakarita chhod dena 4 june ke bad</t>
  </si>
  <si>
    <t>एजेंडा धारी रवीश दलाल तेरा सारा एजेंडा फेल हो गया 😂😂😂😂😂😂😂😂😂</t>
  </si>
  <si>
    <r>
      <rPr>
        <sz val="11"/>
        <color rgb="FF000000"/>
        <rFont val="Calibri"/>
      </rPr>
      <t xml:space="preserve">video </t>
    </r>
    <r>
      <rPr>
        <sz val="11"/>
        <color rgb="FF000000"/>
        <rFont val="Linux Libertine G"/>
      </rPr>
      <t xml:space="preserve">से </t>
    </r>
    <r>
      <rPr>
        <sz val="11"/>
        <color rgb="FF000000"/>
        <rFont val="Calibri"/>
      </rPr>
      <t xml:space="preserve">view </t>
    </r>
    <r>
      <rPr>
        <sz val="11"/>
        <color rgb="FF000000"/>
        <rFont val="Linux Libertine G"/>
      </rPr>
      <t xml:space="preserve">मिलता है </t>
    </r>
    <r>
      <rPr>
        <sz val="11"/>
        <color rgb="FF000000"/>
        <rFont val="Calibri"/>
      </rPr>
      <t xml:space="preserve">vote </t>
    </r>
    <r>
      <rPr>
        <sz val="11"/>
        <color rgb="FF000000"/>
        <rFont val="Linux Libertine G"/>
      </rPr>
      <t>नही</t>
    </r>
  </si>
  <si>
    <t>Sab kuchh 10 sal m hi chahiye thoda unse se bhi puchhna chahiye ki aapne 55 sal m kya kya  kiya</t>
  </si>
  <si>
    <t>Modi media pole 🤣🤣🤣??? Yes very true, no citizens should TRUST this fraud exit poll??? Still these 2 gujjus are playing with citizens life, bullying and looting, now enough is enough, be ready to leave by June 4 th 2024? Congress Zindabad, India Alliance Zindabad, long live Congress party and Gandhi family 😊😘🌹👍🙏.</t>
  </si>
  <si>
    <t>ur question..,," 400 ka ankra kissne Tay kiya".  ....and the answer is Prbhu chawala ...the most clever and dhurt journalist of India...and the contractor of recent system for journalist.......</t>
  </si>
  <si>
    <t>મોદીકી ગેરંટી નીતિ ઔર નિયતિ મેં દોગલપન કર્મફળ વાણીવિલાસ</t>
  </si>
  <si>
    <t>psychological war may be</t>
  </si>
  <si>
    <t>India gathbandhan ko 290 310 seat ayegi 4 June wait</t>
  </si>
  <si>
    <t>Ye exit poll to Modi ne chunaav se pahle de diya tha 400 to ye Modi poll hua na ki exit poll.</t>
  </si>
  <si>
    <t>Loyal Congress Supporters Ravis Kumar 😂</t>
  </si>
  <si>
    <t>Tum backwash patrakarita krte ho</t>
  </si>
  <si>
    <t>राहुल खान के लिए इतना मत रहो रवीश</t>
  </si>
  <si>
    <t>anti-national ravish</t>
  </si>
  <si>
    <t>Aayegaa to Modi hi</t>
  </si>
  <si>
    <r>
      <rPr>
        <sz val="11"/>
        <color rgb="FF000000"/>
        <rFont val="Linux Libertine G"/>
      </rPr>
      <t xml:space="preserve">विपक्ष के </t>
    </r>
    <r>
      <rPr>
        <sz val="11"/>
        <color rgb="FF000000"/>
        <rFont val="Calibri"/>
      </rPr>
      <t xml:space="preserve">ARO </t>
    </r>
    <r>
      <rPr>
        <sz val="11"/>
        <color rgb="FF000000"/>
        <rFont val="Linux Libertine G"/>
      </rPr>
      <t xml:space="preserve">को प्रत्येक राउंड की गणना के अकड़ा को </t>
    </r>
    <r>
      <rPr>
        <sz val="11"/>
        <color rgb="FF000000"/>
        <rFont val="Calibri"/>
      </rPr>
      <t xml:space="preserve">gov. </t>
    </r>
    <r>
      <rPr>
        <sz val="11"/>
        <color rgb="FF000000"/>
        <rFont val="Linux Libertine G"/>
      </rPr>
      <t xml:space="preserve">के  </t>
    </r>
    <r>
      <rPr>
        <sz val="11"/>
        <color rgb="FF000000"/>
        <rFont val="Calibri"/>
      </rPr>
      <t xml:space="preserve">ARO </t>
    </r>
    <r>
      <rPr>
        <sz val="11"/>
        <color rgb="FF000000"/>
        <rFont val="Linux Libertine G"/>
      </rPr>
      <t xml:space="preserve">से लिखित लीना चाहिए </t>
    </r>
    <r>
      <rPr>
        <sz val="11"/>
        <color rgb="FF000000"/>
        <rFont val="Calibri"/>
      </rPr>
      <t>,</t>
    </r>
    <r>
      <rPr>
        <sz val="11"/>
        <color rgb="FF000000"/>
        <rFont val="Linux Libertine G"/>
      </rPr>
      <t>ताकि अंतिम राउंड की  गणना  होने के बाद मिलन किया जा सके।</t>
    </r>
  </si>
  <si>
    <t>कितने लोग यह गोदी मीडिया के  एग्ज़िट पोल से सहमत नही है मै खुद भी सहमत नही हूँ दोस्तों</t>
  </si>
  <si>
    <t>अगर मोदी आ गया तो युवा फिर से बेरोजगार रह जाएगा</t>
  </si>
  <si>
    <t>Pre poll band hona chahiyee exit poll se koi fark nhi padta</t>
  </si>
  <si>
    <t>Rizwan Ahmed insecure &amp; threatned by Ravish Kumar's integrity.</t>
  </si>
  <si>
    <t>Jao yaar haar man lo</t>
  </si>
  <si>
    <t>Maine Congress ko vote diya Hai Mera Man Shant Hai kyunki Maine  jisko vote diya Hai woh Party desh ko joodne ka kaam karti Hai Aab jin logon bjp ko vote diya Hai woh Aapne Aap Aapne Dil se Poochlena kya tum ne Sahi kiya</t>
  </si>
  <si>
    <t>4 june ko kis time par aa raha hai Bhai. I think tum gaayab ho jayega</t>
  </si>
  <si>
    <t>Kamal atal hai</t>
  </si>
  <si>
    <t>Ravish ji mujhse aapka ye dukh dekha nhi ja raha😢😢</t>
  </si>
  <si>
    <t>BJP v govind govind govind home</t>
  </si>
  <si>
    <t>Char. Joon. Kee. Sham. Har. Gareeb. Ke. Nam.cogres.jinda..bad. india. Jay. Hiand</t>
  </si>
  <si>
    <t>Ham logo ne ot to dediye he ab ham Kaya kar sakte he west champarn se 2 sit nikle ga yad rkhiye ga❤❤❤❤❤❤</t>
  </si>
  <si>
    <t>Bjp ko isbar 210 sekam seat ayegi likh ke raklo kal er k din ki bat hai</t>
  </si>
  <si>
    <t>Darr ke mare muh sukh gaya 😂😂😂😂</t>
  </si>
  <si>
    <t>Ravish ji jo bolna hy abhi bolo 4 jun ka bad jhot mot bolo</t>
  </si>
  <si>
    <t>Entr k mntr ulat na ho to kehna😊😅</t>
  </si>
  <si>
    <r>
      <rPr>
        <sz val="11"/>
        <color rgb="FF000000"/>
        <rFont val="Calibri"/>
      </rPr>
      <t xml:space="preserve">1984 </t>
    </r>
    <r>
      <rPr>
        <sz val="11"/>
        <color rgb="FF000000"/>
        <rFont val="Linux Libertine G"/>
      </rPr>
      <t>नाॅवेल याद आ रहा</t>
    </r>
  </si>
  <si>
    <t>Kitne paise le rho ho congress se chor khi ka</t>
  </si>
  <si>
    <r>
      <rPr>
        <sz val="11"/>
        <color rgb="FF000000"/>
        <rFont val="Calibri"/>
      </rPr>
      <t xml:space="preserve">!, </t>
    </r>
    <r>
      <rPr>
        <sz val="11"/>
        <color rgb="FF000000"/>
        <rFont val="Linux Libertine G"/>
      </rPr>
      <t>रवीश कुमार तो कितना भी रोल है तेरी कांग्रेस ने आने वाली है</t>
    </r>
  </si>
  <si>
    <t>Good new sir ji ❤</t>
  </si>
  <si>
    <t>Ravish je zindbad</t>
  </si>
  <si>
    <t>Bhind jutana alag bat hai ,vote me tabdil karna alag baat hai.</t>
  </si>
  <si>
    <t>Pappu knha h</t>
  </si>
  <si>
    <t>4 June ko Rubbish Kumar khub royegaa</t>
  </si>
  <si>
    <t>❤❤❤ counting me India alliance ki sarkar banegi</t>
  </si>
  <si>
    <t>Saab bakwas hai kyo app log garib paribar  ko dokha dene wale baan gate hai ...modi toh central me anne wale ajj 6 month baad tv dekha app kyon hakitat nahi hai . Namaskar mai dhurav kumar</t>
  </si>
  <si>
    <t>Exit poll ke naam se bhi kama rahe hain besharam media wale.</t>
  </si>
  <si>
    <t>All states washout BJP</t>
  </si>
  <si>
    <t>यार तेरी इतनी दुर्गति  होगी करके नही सोचा था वास्तव  मे तेरे कर्म  ही खराब है</t>
  </si>
  <si>
    <t>BJP dar gayi hai</t>
  </si>
  <si>
    <t>Bjp 5 yar tak vijay diwas manayegi or tum rudali ban k mstam karoge</t>
  </si>
  <si>
    <t>21 may ko tyar Kiya gya jhola chhap bahrupiya ka exit poll h ye tari par ka</t>
  </si>
  <si>
    <t>यदि मतगणना के दौरान सत्तारूढ़ द्वारा किसी प्रकार की धांधली की जाती हैतो देश की जनता इसका घोर विरोध करेगी और सडक पे आकर्षण सरकार को उखाड फिक्की ।</t>
  </si>
  <si>
    <t>Very nice.</t>
  </si>
  <si>
    <t>गोदी मीडिया का एक्जिट पोल बिलकुल गलत है</t>
  </si>
  <si>
    <t>Are kute agr exit poll shi hue to tum kl bologe EVM ka locha hai</t>
  </si>
  <si>
    <t>એક્ઝિટપોલ ફરજી સાબીતી</t>
  </si>
  <si>
    <t>Ye tho sirf trailer tha picture abhi baki ha😂😂😂</t>
  </si>
  <si>
    <r>
      <rPr>
        <sz val="11"/>
        <color rgb="FF000000"/>
        <rFont val="Calibri"/>
      </rPr>
      <t xml:space="preserve">YouTube </t>
    </r>
    <r>
      <rPr>
        <sz val="11"/>
        <color rgb="FF000000"/>
        <rFont val="Linux Libertine G"/>
      </rPr>
      <t xml:space="preserve">पर इंडिया और </t>
    </r>
    <r>
      <rPr>
        <sz val="11"/>
        <color rgb="FF000000"/>
        <rFont val="Calibri"/>
      </rPr>
      <t xml:space="preserve">TV par NDA </t>
    </r>
    <r>
      <rPr>
        <sz val="11"/>
        <color rgb="FF000000"/>
        <rFont val="Linux Libertine G"/>
      </rPr>
      <t>जीत रहे हैं।</t>
    </r>
  </si>
  <si>
    <t>Godi media par bilkul bhi trust nahi karna hai..... polling both par sabko stay karna hai or bjp ko pull out karna hai.....</t>
  </si>
  <si>
    <t>Godi media bjp ek hi hai</t>
  </si>
  <si>
    <t>Ravish ji agar Aisa hi Raha to desh ka bedagark hona tay h</t>
  </si>
  <si>
    <t>Abki baar Congress</t>
  </si>
  <si>
    <t>Sir pichle 10 sal ke pol dikha diye kitne sahi nikle or kis ke sahi nikle</t>
  </si>
  <si>
    <t>Aapko toh abhi Tak jail mein dala nahi gaya...itna gandh machane ke baad</t>
  </si>
  <si>
    <t>Every episodes are ror democracy. Brave ravish. Thanks a lot.</t>
  </si>
  <si>
    <t>India jit rha hay</t>
  </si>
  <si>
    <t>India win 💯✅</t>
  </si>
  <si>
    <t>Questioning the mandate of Indian voters new normal nowadays.</t>
  </si>
  <si>
    <t>1.25x speed... Is better....</t>
  </si>
  <si>
    <t>EVM hack nahi balki EVM change ho rehi hai</t>
  </si>
  <si>
    <t>India gathbandhan Jeet Rahi hai ground par</t>
  </si>
  <si>
    <r>
      <rPr>
        <sz val="11"/>
        <color rgb="FF000000"/>
        <rFont val="Linux Libertine G"/>
      </rPr>
      <t xml:space="preserve">आयोग बीजेपी क्रिकेट टीम के </t>
    </r>
    <r>
      <rPr>
        <sz val="11"/>
        <color rgb="FF000000"/>
        <rFont val="Calibri"/>
      </rPr>
      <t xml:space="preserve">12 </t>
    </r>
    <r>
      <rPr>
        <sz val="11"/>
        <color rgb="FF000000"/>
        <rFont val="Linux Libertine G"/>
      </rPr>
      <t>वें खिलाड़ी की बेईमानी का चुनावी खेल खेल रहा है।</t>
    </r>
  </si>
  <si>
    <t>Salute sir great 👍👍👍 ravish Kumar</t>
  </si>
  <si>
    <r>
      <rPr>
        <sz val="11"/>
        <color rgb="FF000000"/>
        <rFont val="Linux Libertine G"/>
      </rPr>
      <t>४ जून को विपक्ष क्या जवाब देगा</t>
    </r>
    <r>
      <rPr>
        <sz val="11"/>
        <color rgb="FF000000"/>
        <rFont val="Calibri"/>
      </rPr>
      <t>?</t>
    </r>
  </si>
  <si>
    <t>Ravish ji aapke dimaag m bhusa bhara hai yesha kabhi ho sakta hai ki sare ke sare galat hai</t>
  </si>
  <si>
    <t>Modi exist poll hai</t>
  </si>
  <si>
    <t>It's true report by Ravish Kumar</t>
  </si>
  <si>
    <t>तुम कितना हरामिहै बे</t>
  </si>
  <si>
    <t>Maine❤</t>
  </si>
  <si>
    <t>Congress 300 +</t>
  </si>
  <si>
    <r>
      <rPr>
        <sz val="11"/>
        <color rgb="FF000000"/>
        <rFont val="Calibri"/>
      </rPr>
      <t xml:space="preserve">India </t>
    </r>
    <r>
      <rPr>
        <sz val="11"/>
        <color rgb="FF000000"/>
        <rFont val="Linux Libertine G"/>
      </rPr>
      <t>जीतेगा और राहुल गांधी जी प्रधानमंत्री बनेंगे।❤</t>
    </r>
  </si>
  <si>
    <t>Sir, aap logo ke saath problem yehi hai ki aap sabhi including opposition parties janta ki nabj ko pehchan hi nhi paa rahe hain.</t>
  </si>
  <si>
    <t>Ravish Kumar Poll</t>
  </si>
  <si>
    <t>Ravish Kumar jindabad</t>
  </si>
  <si>
    <t>Rabish  ji  thodi  urja  bacha  k  rakho  abhi  4  tarikh  ko  EVM  PR  sir  patakana  h</t>
  </si>
  <si>
    <t>Jis din dono trf ki baat kroge tb apki m bhut ijat kruga</t>
  </si>
  <si>
    <t>Real News 👍🏼</t>
  </si>
  <si>
    <t>😆😆जो मोदी को सुनेगा वो भी जुट बोलेगा 😆😆</t>
  </si>
  <si>
    <t>Media is not reable</t>
  </si>
  <si>
    <t>BJP has made fool of the nation. Hitters Nazi Regime must be thrown out. India's pride is not in the past glory but in present integrity and progressive strategy for the good of every citizen. If a prime minister spews venomous speeches he does not deserve to be the leader of a great nation like India. I love my country but not with the demeaning politics of BJP. Fools and power hungry RSS Modi and Shah should be shown the door. BJP is desperate to come to power to make mockery of India.</t>
  </si>
  <si>
    <r>
      <rPr>
        <sz val="11"/>
        <color rgb="FF000000"/>
        <rFont val="Linux Libertine G"/>
      </rPr>
      <t>काश</t>
    </r>
    <r>
      <rPr>
        <sz val="11"/>
        <color rgb="FF000000"/>
        <rFont val="Calibri"/>
      </rPr>
      <t xml:space="preserve">! </t>
    </r>
    <r>
      <rPr>
        <sz val="11"/>
        <color rgb="FF000000"/>
        <rFont val="Linux Libertine G"/>
      </rPr>
      <t>कोई ऐसा नेता होता जो वामपंथी विचारधारा के लोगो  बिहार में राजद के नेता से लेकर कार्यकर्ता भी सब लुटेरे है दूसरे का हक अधिकार और मान सम्मान   छीनने के साथ कैसे  कनेक्ट हो गया पता ही नही चल रहा है</t>
    </r>
    <r>
      <rPr>
        <sz val="11"/>
        <color rgb="FF000000"/>
        <rFont val="Calibri"/>
      </rPr>
      <t xml:space="preserve">... </t>
    </r>
    <r>
      <rPr>
        <sz val="11"/>
        <color rgb="FF000000"/>
        <rFont val="Linux Libertine G"/>
      </rPr>
      <t>एक बात तो साफ कन्हिया  कुमार</t>
    </r>
  </si>
  <si>
    <t>Sachcha ptrakar ko dil se salam</t>
  </si>
  <si>
    <t>Evm votes badal sakti hai</t>
  </si>
  <si>
    <t>Manovaigyanic dabao kisi bhi pratiyogita k shuru hone se pehle ya pratiyogita tk hi pratiyogi ek dusre k ooper krte hai pratiyogita khatam hone k baad nhi. Ye exit poll Kewal beimaani krne k uddeshya se kiya ja rha hai k beimaani krne k baad koi bhi inpr ungli na utha sake. Main umeed krta hoo k india gathbandhan k log chaukanne rhenge aur inko beimaani krne se rokenge.        Inqlaab Jindabad</t>
  </si>
  <si>
    <t>Is baar Congress sarkar</t>
  </si>
  <si>
    <t>Lotntr khatme ki aur h</t>
  </si>
  <si>
    <t>Ravish ji god bless you 🙏</t>
  </si>
  <si>
    <t>Tera chehra itna murjhaya hua hai utuber</t>
  </si>
  <si>
    <t>Dear Ravish garu,
Your comments and analysis are always excellent.BJP defeat is sure.</t>
  </si>
  <si>
    <t>Aayenge to Modi ji hi 😂</t>
  </si>
  <si>
    <t>2021 rmy teat cancel kiya tabhi se mujh gussa bher gaya</t>
  </si>
  <si>
    <r>
      <rPr>
        <sz val="11"/>
        <color rgb="FF000000"/>
        <rFont val="Linux Libertine G"/>
      </rPr>
      <t>४ जून को विपक्ष क्या जवाब देगा</t>
    </r>
    <r>
      <rPr>
        <sz val="11"/>
        <color rgb="FF000000"/>
        <rFont val="Calibri"/>
      </rPr>
      <t xml:space="preserve">? </t>
    </r>
    <r>
      <rPr>
        <sz val="11"/>
        <color rgb="FF000000"/>
        <rFont val="Linux Libertine G"/>
      </rPr>
      <t xml:space="preserve">क्या </t>
    </r>
    <r>
      <rPr>
        <sz val="11"/>
        <color rgb="FF000000"/>
        <rFont val="Calibri"/>
      </rPr>
      <t xml:space="preserve">evm </t>
    </r>
    <r>
      <rPr>
        <sz val="11"/>
        <color rgb="FF000000"/>
        <rFont val="Linux Libertine G"/>
      </rPr>
      <t>पर दोष लगाया जायेगा</t>
    </r>
    <r>
      <rPr>
        <sz val="11"/>
        <color rgb="FF000000"/>
        <rFont val="Calibri"/>
      </rPr>
      <t>?</t>
    </r>
  </si>
  <si>
    <t>Ravish Kumar 1only nice man</t>
  </si>
  <si>
    <t>❤aslwalakum wrhamatulh wbarkth duwamydrakn yallh or mhomadrasslm flistinkihfjatkrn🇦🇪 biutiful amin</t>
  </si>
  <si>
    <t>Ravish sir sav sahi tha lekin jaise hi 16:38 par is panauti ki awaz sune Pura mood kharab ho Gya
Iska awaz sunne me problem hota hAi 
Saala chandajeeevi</t>
  </si>
  <si>
    <r>
      <rPr>
        <sz val="11"/>
        <color rgb="FF000000"/>
        <rFont val="Linux Libertine G"/>
      </rPr>
      <t>चोरों का होगा पर्दा फाँस 😆😂</t>
    </r>
    <r>
      <rPr>
        <sz val="11"/>
        <color rgb="FF000000"/>
        <rFont val="Calibri"/>
      </rPr>
      <t xml:space="preserve">400 </t>
    </r>
    <r>
      <rPr>
        <sz val="11"/>
        <color rgb="FF000000"/>
        <rFont val="Linux Libertine G"/>
      </rPr>
      <t>पार चोरों का होगा पर्दा फाँस 😅😄😅चोरों का होगा पर्दा फाँस 😆😂</t>
    </r>
    <r>
      <rPr>
        <sz val="11"/>
        <color rgb="FF000000"/>
        <rFont val="Calibri"/>
      </rPr>
      <t xml:space="preserve">400 </t>
    </r>
    <r>
      <rPr>
        <sz val="11"/>
        <color rgb="FF000000"/>
        <rFont val="Linux Libertine G"/>
      </rPr>
      <t>पार चोरों का होगा पर्दा फाँस 😅😅चोरों का होगा पर्दा फाँस 😆😂</t>
    </r>
    <r>
      <rPr>
        <sz val="11"/>
        <color rgb="FF000000"/>
        <rFont val="Calibri"/>
      </rPr>
      <t xml:space="preserve">400 </t>
    </r>
    <r>
      <rPr>
        <sz val="11"/>
        <color rgb="FF000000"/>
        <rFont val="Linux Libertine G"/>
      </rPr>
      <t>पार चोरों का होगा पर्दा फाँस 😅</t>
    </r>
  </si>
  <si>
    <r>
      <rPr>
        <sz val="11"/>
        <color rgb="FF000000"/>
        <rFont val="Linux Libertine G"/>
      </rPr>
      <t xml:space="preserve">जिस मीडिया का एग्जिट पोल देखकर लोग खुश हो रहे उस मीडिया का विश्व में </t>
    </r>
    <r>
      <rPr>
        <sz val="11"/>
        <color rgb="FF000000"/>
        <rFont val="Calibri"/>
      </rPr>
      <t xml:space="preserve">161 </t>
    </r>
    <r>
      <rPr>
        <sz val="11"/>
        <color rgb="FF000000"/>
        <rFont val="Linux Libertine G"/>
      </rPr>
      <t>वा स्थान हैं। सभी भारत वासियों को ये समझना बहुत जरूरी है</t>
    </r>
  </si>
  <si>
    <t>ये पिछे कौन भौंक रहा है 🐷🐷🐷</t>
  </si>
  <si>
    <t>Jeet satye ki hogi 😮</t>
  </si>
  <si>
    <t>Tum q congress k bare kuch bolte ho na app or congress ka alal alalg rajo m khi ek sath khi kuto jaise rehte hai</t>
  </si>
  <si>
    <t>An all-round total fraud has been played on the innocent voters for the last ten years now in connivance with ZeeHazoor media</t>
  </si>
  <si>
    <t>Good reporting.Thanks.</t>
  </si>
  <si>
    <r>
      <rPr>
        <sz val="11"/>
        <color rgb="FF000000"/>
        <rFont val="Linux Libertine G"/>
      </rPr>
      <t xml:space="preserve">होशियार रहो देशवासियों </t>
    </r>
    <r>
      <rPr>
        <sz val="11"/>
        <color rgb="FF000000"/>
        <rFont val="Calibri"/>
      </rPr>
      <t>.....</t>
    </r>
    <r>
      <rPr>
        <sz val="11"/>
        <color rgb="FF000000"/>
        <rFont val="Linux Libertine G"/>
      </rPr>
      <t xml:space="preserve">धांधली हो सकता है वोट का </t>
    </r>
    <r>
      <rPr>
        <sz val="11"/>
        <color rgb="FF000000"/>
        <rFont val="Calibri"/>
      </rPr>
      <t xml:space="preserve">(%) </t>
    </r>
    <r>
      <rPr>
        <sz val="11"/>
        <color rgb="FF000000"/>
        <rFont val="Linux Libertine G"/>
      </rPr>
      <t xml:space="preserve">रातों रात बढ़ गया है हर जिले </t>
    </r>
    <r>
      <rPr>
        <sz val="11"/>
        <color rgb="FF000000"/>
        <rFont val="Calibri"/>
      </rPr>
      <t>,</t>
    </r>
    <r>
      <rPr>
        <sz val="11"/>
        <color rgb="FF000000"/>
        <rFont val="Linux Libertine G"/>
      </rPr>
      <t>राज्य से</t>
    </r>
  </si>
  <si>
    <r>
      <rPr>
        <sz val="11"/>
        <color rgb="FF000000"/>
        <rFont val="Linux Libertine G"/>
      </rPr>
      <t xml:space="preserve">हमारे पास सर्वे वाले आए थे </t>
    </r>
    <r>
      <rPr>
        <sz val="11"/>
        <color rgb="FF000000"/>
        <rFont val="Calibri"/>
      </rPr>
      <t xml:space="preserve">, </t>
    </r>
    <r>
      <rPr>
        <sz val="11"/>
        <color rgb="FF000000"/>
        <rFont val="Linux Libertine G"/>
      </rPr>
      <t>पर इनका प्रश्न  ही ऐसे था की आप बीजेपी को ही वोट देंगे</t>
    </r>
    <r>
      <rPr>
        <sz val="11"/>
        <color rgb="FF000000"/>
        <rFont val="Calibri"/>
      </rPr>
      <t xml:space="preserve">, </t>
    </r>
    <r>
      <rPr>
        <sz val="11"/>
        <color rgb="FF000000"/>
        <rFont val="Linux Libertine G"/>
      </rPr>
      <t>साथ में सर्वे वाले बोलते हे</t>
    </r>
    <r>
      <rPr>
        <sz val="11"/>
        <color rgb="FF000000"/>
        <rFont val="Calibri"/>
      </rPr>
      <t xml:space="preserve">, </t>
    </r>
    <r>
      <rPr>
        <sz val="11"/>
        <color rgb="FF000000"/>
        <rFont val="Linux Libertine G"/>
      </rPr>
      <t xml:space="preserve">आप बीजेपी को </t>
    </r>
    <r>
      <rPr>
        <sz val="11"/>
        <color rgb="FF000000"/>
        <rFont val="Calibri"/>
      </rPr>
      <t xml:space="preserve">10 </t>
    </r>
    <r>
      <rPr>
        <sz val="11"/>
        <color rgb="FF000000"/>
        <rFont val="Linux Libertine G"/>
      </rPr>
      <t xml:space="preserve">में से </t>
    </r>
    <r>
      <rPr>
        <sz val="11"/>
        <color rgb="FF000000"/>
        <rFont val="Calibri"/>
      </rPr>
      <t xml:space="preserve">8 </t>
    </r>
    <r>
      <rPr>
        <sz val="11"/>
        <color rgb="FF000000"/>
        <rFont val="Linux Libertine G"/>
      </rPr>
      <t xml:space="preserve">नबर दोगे </t>
    </r>
    <r>
      <rPr>
        <sz val="11"/>
        <color rgb="FF000000"/>
        <rFont val="Calibri"/>
      </rPr>
      <t xml:space="preserve">, </t>
    </r>
    <r>
      <rPr>
        <sz val="11"/>
        <color rgb="FF000000"/>
        <rFont val="Linux Libertine G"/>
      </rPr>
      <t>तो मुझे मेहताना मिलेगा</t>
    </r>
    <r>
      <rPr>
        <sz val="11"/>
        <color rgb="FF000000"/>
        <rFont val="Calibri"/>
      </rPr>
      <t xml:space="preserve">, 
</t>
    </r>
    <r>
      <rPr>
        <sz val="11"/>
        <color rgb="FF000000"/>
        <rFont val="Linux Libertine G"/>
      </rPr>
      <t xml:space="preserve">किसी गरीब के मेहताने के लिए हमने </t>
    </r>
    <r>
      <rPr>
        <sz val="11"/>
        <color rgb="FF000000"/>
        <rFont val="Calibri"/>
      </rPr>
      <t xml:space="preserve">10 </t>
    </r>
    <r>
      <rPr>
        <sz val="11"/>
        <color rgb="FF000000"/>
        <rFont val="Linux Libertine G"/>
      </rPr>
      <t xml:space="preserve">में से </t>
    </r>
    <r>
      <rPr>
        <sz val="11"/>
        <color rgb="FF000000"/>
        <rFont val="Calibri"/>
      </rPr>
      <t xml:space="preserve">8 </t>
    </r>
    <r>
      <rPr>
        <sz val="11"/>
        <color rgb="FF000000"/>
        <rFont val="Linux Libertine G"/>
      </rPr>
      <t>नंबर बीजेपी को दिए</t>
    </r>
    <r>
      <rPr>
        <sz val="11"/>
        <color rgb="FF000000"/>
        <rFont val="Calibri"/>
      </rPr>
      <t xml:space="preserve">,
</t>
    </r>
    <r>
      <rPr>
        <sz val="11"/>
        <color rgb="FF000000"/>
        <rFont val="Linux Libertine G"/>
      </rPr>
      <t>और मजे की बात है</t>
    </r>
    <r>
      <rPr>
        <sz val="11"/>
        <color rgb="FF000000"/>
        <rFont val="Calibri"/>
      </rPr>
      <t xml:space="preserve">, </t>
    </r>
    <r>
      <rPr>
        <sz val="11"/>
        <color rgb="FF000000"/>
        <rFont val="Linux Libertine G"/>
      </rPr>
      <t xml:space="preserve">वोट </t>
    </r>
    <r>
      <rPr>
        <sz val="11"/>
        <color rgb="FF000000"/>
        <rFont val="Calibri"/>
      </rPr>
      <t xml:space="preserve">INDIA </t>
    </r>
    <r>
      <rPr>
        <sz val="11"/>
        <color rgb="FF000000"/>
        <rFont val="Linux Libertine G"/>
      </rPr>
      <t>को दिया।</t>
    </r>
  </si>
  <si>
    <t>Mai aap ka divana hoon</t>
  </si>
  <si>
    <t>Harne Wale Asihi Bolte hai</t>
  </si>
  <si>
    <t>Just boycott this person, Hypocrisy at it's hight #Ravish</t>
  </si>
  <si>
    <t>🤣जो तुम लोग अभी गरीबों का खा रहे हो अब वो तुम्हें नहीं मिलेगा इसलिए फ़ट रहीं हैं 🤣अब तुम लोगों को डर क्यों लग रहा है 🤣कॉंग्रेस आ गई तो तुम जेसे गधारो को खाने को नहीं मिलेगा🤣तुम्हारा पर्दा फाँस डर</t>
  </si>
  <si>
    <r>
      <rPr>
        <sz val="11"/>
        <color rgb="FF000000"/>
        <rFont val="Linux Libertine G"/>
      </rPr>
      <t>“ग़ुब्बारे की क्षमता सीमित होती है</t>
    </r>
    <r>
      <rPr>
        <sz val="11"/>
        <color rgb="FF000000"/>
        <rFont val="Calibri"/>
      </rPr>
      <t xml:space="preserve">, </t>
    </r>
    <r>
      <rPr>
        <sz val="11"/>
        <color rgb="FF000000"/>
        <rFont val="Linux Libertine G"/>
      </rPr>
      <t xml:space="preserve">उस क्षमता से अधिक हवा भरने से वह जरुर फूटता है।” </t>
    </r>
    <r>
      <rPr>
        <sz val="11"/>
        <color rgb="FF000000"/>
        <rFont val="Calibri"/>
      </rPr>
      <t xml:space="preserve">Exit poll </t>
    </r>
    <r>
      <rPr>
        <sz val="11"/>
        <color rgb="FF000000"/>
        <rFont val="Linux Libertine G"/>
      </rPr>
      <t>बेशक हवा नव भर रहे हैं।</t>
    </r>
  </si>
  <si>
    <t>#appkapilla 🤡🤡🤡🤡</t>
  </si>
  <si>
    <t>Nice sir</t>
  </si>
  <si>
    <t>Bhai modi hi ayenga❤desh taraki kar raha hay</t>
  </si>
  <si>
    <t>Sir aapke baat se lag raha hai. Ke indi gathbandhan ka lutiya gayeb hai</t>
  </si>
  <si>
    <t>12:30 Correction -  593 millions</t>
  </si>
  <si>
    <r>
      <rPr>
        <sz val="11"/>
        <color rgb="FF000000"/>
        <rFont val="Linux Libertine G"/>
      </rPr>
      <t xml:space="preserve">यदि सभी प्रत्याशी बल पूर्वक अपनी गिनती कराते है तो </t>
    </r>
    <r>
      <rPr>
        <sz val="11"/>
        <color rgb="FF000000"/>
        <rFont val="Calibri"/>
      </rPr>
      <t xml:space="preserve">Exit poll </t>
    </r>
    <r>
      <rPr>
        <sz val="11"/>
        <color rgb="FF000000"/>
        <rFont val="Linux Libertine G"/>
      </rPr>
      <t>की सारी गर्मी उतर जायेगी</t>
    </r>
  </si>
  <si>
    <r>
      <rPr>
        <sz val="11"/>
        <color rgb="FF000000"/>
        <rFont val="Linux Libertine G"/>
      </rPr>
      <t>कोई भी सर्वे कंपनी सिर्फ तीन दिन के लिए क्यों झूट बोलेगी</t>
    </r>
    <r>
      <rPr>
        <sz val="11"/>
        <color rgb="FF000000"/>
        <rFont val="Calibri"/>
      </rPr>
      <t xml:space="preserve">? </t>
    </r>
    <r>
      <rPr>
        <sz val="11"/>
        <color rgb="FF000000"/>
        <rFont val="Linux Libertine G"/>
      </rPr>
      <t>समझ नहीं आता है। सच तो यही है कि जाति में बंटी जनता धर्म के नाम से भी अंधी ही होगी।</t>
    </r>
  </si>
  <si>
    <t>चार सौ पार का नारा दरअसल एग्जिट पोल वालों को दिया था और उन्होंने वो कर दिखाया 
😂😂😂😂😂</t>
  </si>
  <si>
    <t>Exit pole karana nahi chahiye</t>
  </si>
  <si>
    <t>EVM pe nazar rakhni chahiye 👍</t>
  </si>
  <si>
    <r>
      <rPr>
        <sz val="11"/>
        <color rgb="FF000000"/>
        <rFont val="Linux Libertine G"/>
      </rPr>
      <t>पहले मोदी की चार सौ की घोषणा और फिर से गोदी मीडिया की गवाही दिलवाना शायद मैच फिक्सिंग किया जा चुका है। चुनाव आयोग की कारगुजारी से तो यही लगता है कि मैच फिक्स हो चुका है और यही हकीकत है। वो जमाना गया जब चुनाव आयोग निष्पक्ष हुआ करता था। पूरे</t>
    </r>
    <r>
      <rPr>
        <sz val="11"/>
        <color rgb="FF000000"/>
        <rFont val="Calibri"/>
      </rPr>
      <t>-</t>
    </r>
    <r>
      <rPr>
        <sz val="11"/>
        <color rgb="FF000000"/>
        <rFont val="Linux Libertine G"/>
      </rPr>
      <t>पूरे चुनाव में मोदी ने सैकड़ों बार आचार संहिता की बखिया उधेड़ी जिसे पूरी दुनिया ने थू थू किया। कि चुनाव आयोग हिजड़ों की टोली है।</t>
    </r>
  </si>
  <si>
    <t>Exit poll badnam ho chuka hai.It is totally unbelievable.</t>
  </si>
  <si>
    <t>👍👍👍👍👍👍</t>
  </si>
  <si>
    <t>#appkapilla</t>
  </si>
  <si>
    <t>😂😂😂😂😂मोदी तो गयो 🤣🤣🤣🤣🤣🤣🤣</t>
  </si>
  <si>
    <t>तेरा बाप मोदी आ रहा है</t>
  </si>
  <si>
    <t>🌹🖐️👌🖐️🌹🖐️🌹👌</t>
  </si>
  <si>
    <t>Ravish khud Congress ke god mein baitha tha jab Congress power mein tha aur baki channels abhi bjp ke god mein baithe Hain.</t>
  </si>
  <si>
    <t>India.jitega</t>
  </si>
  <si>
    <t>कोन चाहता है कि राहुल गांधी प्रधानमंत्री बने ❤️❤️❤️</t>
  </si>
  <si>
    <t>Ravish ji Background is awesome and your dress also., please use in every video. visually appealing like watching any international news channel. Best Luck</t>
  </si>
  <si>
    <t>Best explanation</t>
  </si>
  <si>
    <t>Ilove ravis jee❤</t>
  </si>
  <si>
    <t>Ravish tu in ko Maa bahan jija bna lo modi Teri bahan ka year h</t>
  </si>
  <si>
    <t>पूरे भारत के लोग को पता हैं की मोदी वोट मे गड़बड़ी करेगी और उनके पास कोई चारा ही नही वे फर्जी तरह से जीत सकते है ईमानदारी से नही जितेगे</t>
  </si>
  <si>
    <t>They are creating the scenario because Evm is with them and after result if they win they will say yeh toh janta ka faisla hai</t>
  </si>
  <si>
    <t>Exsit pol kese btaega ke bjp jeet rahi he jab tak vote 
Evm me he to parsentage kese jan lia . Vote to ek rat me badl jate he 2 ghante pehle bhi voter change.ho
Jata he .</t>
  </si>
  <si>
    <t>Godi media modi exit poll...EC ka gaddari</t>
  </si>
  <si>
    <t>NDA....ONLY...</t>
  </si>
  <si>
    <t>Nice news</t>
  </si>
  <si>
    <t>Sold Media</t>
  </si>
  <si>
    <t>Rubbish kumar is also unhappy seeing his party is loosing 😂😂</t>
  </si>
  <si>
    <t>Setting ho gya hai</t>
  </si>
  <si>
    <r>
      <rPr>
        <sz val="11"/>
        <color rgb="FF000000"/>
        <rFont val="Linux Libertine G"/>
      </rPr>
      <t>कोटि नमन नमन रविश भाईया भारत मे आपके शिवा और किसी की हिम्मत नही सच बोलने की</t>
    </r>
    <r>
      <rPr>
        <sz val="11"/>
        <color rgb="FF000000"/>
        <rFont val="Calibri"/>
      </rPr>
      <t>,🙏🏻🙏🏻🙏🏻🙏🏻🙏🏻🙏🏻🙏🏻</t>
    </r>
  </si>
  <si>
    <t>Congress ka sata AA Raha hai.❤</t>
  </si>
  <si>
    <t>ठीकरा अब विश्व गुरु के सिर पर फुटेगा।</t>
  </si>
  <si>
    <r>
      <rPr>
        <sz val="11"/>
        <color rgb="FF000000"/>
        <rFont val="Linux Libertine G"/>
      </rPr>
      <t>अगर एक्ज़िट पोल ही चुनाव हैं तो फिर देश में चुनाव कराने की क्या जरूरत</t>
    </r>
    <r>
      <rPr>
        <sz val="11"/>
        <color rgb="FF000000"/>
        <rFont val="Calibri"/>
      </rPr>
      <t>?</t>
    </r>
    <r>
      <rPr>
        <sz val="11"/>
        <color rgb="FF000000"/>
        <rFont val="Linux Libertine G"/>
      </rPr>
      <t xml:space="preserve">इसी से सरकारें बनाओ और चलाओ। अरे भई </t>
    </r>
    <r>
      <rPr>
        <sz val="11"/>
        <color rgb="FF000000"/>
        <rFont val="Calibri"/>
      </rPr>
      <t xml:space="preserve">4 </t>
    </r>
    <r>
      <rPr>
        <sz val="11"/>
        <color rgb="FF000000"/>
        <rFont val="Linux Libertine G"/>
      </rPr>
      <t>जून का इंतजार करिये देश के अगले प्रधानमंत्री राहुल गांधी होंगे। 🙏</t>
    </r>
  </si>
  <si>
    <t>INDIA Bloc is coming to power 100%</t>
  </si>
  <si>
    <r>
      <rPr>
        <sz val="11"/>
        <color rgb="FF000000"/>
        <rFont val="Calibri"/>
      </rPr>
      <t xml:space="preserve">Journalism </t>
    </r>
    <r>
      <rPr>
        <sz val="11"/>
        <color rgb="FF000000"/>
        <rFont val="Linux Libertine G"/>
      </rPr>
      <t xml:space="preserve">का बबू मान </t>
    </r>
    <r>
      <rPr>
        <sz val="11"/>
        <color rgb="FF000000"/>
        <rFont val="Calibri"/>
      </rPr>
      <t>Ravish Kumar</t>
    </r>
  </si>
  <si>
    <t>Itni backchodi karke aakhir mein harna he hai. EVM ko gaali dena chlu kardo guys. Aayega toh modi he!! 🇮🇳🇮🇳</t>
  </si>
  <si>
    <r>
      <rPr>
        <sz val="11"/>
        <color rgb="FF000000"/>
        <rFont val="Linux Libertine G"/>
      </rPr>
      <t xml:space="preserve">अभी तो </t>
    </r>
    <r>
      <rPr>
        <sz val="11"/>
        <color rgb="FF000000"/>
        <rFont val="Calibri"/>
      </rPr>
      <t xml:space="preserve">EVM </t>
    </r>
    <r>
      <rPr>
        <sz val="11"/>
        <color rgb="FF000000"/>
        <rFont val="Linux Libertine G"/>
      </rPr>
      <t>और चुनाव आयोग का विधवा विलाप बाकी है।😂 मैं तो बस चमचों का रोना देखने आया हूं।</t>
    </r>
  </si>
  <si>
    <t>Ravish Kumar jee ki jay ho❤❤❤❤❤❤❤❤❤❤❤❤❤❤❤❤❤❤❤❤❤❤❤❤</t>
  </si>
  <si>
    <t>Bjp aa rhi hai ravish ji... sachchai ka theka akele aap ne hi nhi le rakha hai...</t>
  </si>
  <si>
    <t>यदी यही एक्जिट पोल सही है 
तो रिजल्ट के बाद स्थितियां पेलम पेल है।</t>
  </si>
  <si>
    <t>INDIA ALLIANCE ZINDABAD 🙏🏻🙏🏻🙏🏻🌹🌹🌹❤️❤️❤️</t>
  </si>
  <si>
    <t>Sara Modi Exit poll dhara ka dhara rah jayega Next PM Rahul Gandhi</t>
  </si>
  <si>
    <t>4 tarik ke bat aiga evm farji he. 😅</t>
  </si>
  <si>
    <r>
      <rPr>
        <sz val="11"/>
        <color rgb="FF000000"/>
        <rFont val="Calibri"/>
      </rPr>
      <t xml:space="preserve">India alliance </t>
    </r>
    <r>
      <rPr>
        <sz val="11"/>
        <color rgb="FF000000"/>
        <rFont val="Linux Libertine G"/>
      </rPr>
      <t xml:space="preserve">जिंदाबाद रहेगा भैया </t>
    </r>
    <r>
      <rPr>
        <sz val="11"/>
        <color rgb="FF000000"/>
        <rFont val="Calibri"/>
      </rPr>
      <t>300+</t>
    </r>
    <r>
      <rPr>
        <sz val="11"/>
        <color rgb="FF000000"/>
        <rFont val="Linux Libertine G"/>
      </rPr>
      <t>है</t>
    </r>
  </si>
  <si>
    <t>India.350.par</t>
  </si>
  <si>
    <r>
      <rPr>
        <sz val="11"/>
        <color rgb="FF000000"/>
        <rFont val="Linux Libertine G"/>
      </rPr>
      <t>एक्जिट पोल तुरंत बंद होना चाहिए</t>
    </r>
    <r>
      <rPr>
        <sz val="11"/>
        <color rgb="FF000000"/>
        <rFont val="Calibri"/>
      </rPr>
      <t xml:space="preserve">, </t>
    </r>
    <r>
      <rPr>
        <sz val="11"/>
        <color rgb="FF000000"/>
        <rFont val="Linux Libertine G"/>
      </rPr>
      <t>चूंकि यह चुनाव के फैसले को प्रभावित करता है</t>
    </r>
    <r>
      <rPr>
        <sz val="11"/>
        <color rgb="FF000000"/>
        <rFont val="Calibri"/>
      </rPr>
      <t xml:space="preserve">, </t>
    </r>
    <r>
      <rPr>
        <sz val="11"/>
        <color rgb="FF000000"/>
        <rFont val="Linux Libertine G"/>
      </rPr>
      <t>कार्यकर्ताओं के मनोबल पर असर पड़ता है।</t>
    </r>
  </si>
  <si>
    <t>GODI MEDIA ne desh ko barbad kr diya h 😢😢😢😢😢</t>
  </si>
  <si>
    <t>https://media.tenor.com/EOkJxi8hNvEAAAAd/arvind-kejriwal-aap.gif</t>
  </si>
  <si>
    <t>295 ka Target kisne set kiya</t>
  </si>
  <si>
    <t>Kya.khood .bolate hai   dhany vad</t>
  </si>
  <si>
    <t>India is going to have a strong opposition as indiallaince.</t>
  </si>
  <si>
    <t>Joe biden china russia canada aur kai desh nahi chhahte modi shah satta me aaye - world vigilence report now now</t>
  </si>
  <si>
    <t>Tu congress ka faltu voku hay or gadha v hay</t>
  </si>
  <si>
    <r>
      <rPr>
        <sz val="11"/>
        <color rgb="FF000000"/>
        <rFont val="Linux Libertine G"/>
      </rPr>
      <t>यह मनोवैज्ञानिक खेल ही है</t>
    </r>
    <r>
      <rPr>
        <sz val="11"/>
        <color rgb="FF000000"/>
        <rFont val="Calibri"/>
      </rPr>
      <t>.</t>
    </r>
    <r>
      <rPr>
        <sz val="11"/>
        <color rgb="FF000000"/>
        <rFont val="Linux Libertine G"/>
      </rPr>
      <t>रिझल्ट आने के पहले ही निवर्तमान प्रधान मंत्री जनता का धन्यवाद कर रहे</t>
    </r>
    <r>
      <rPr>
        <sz val="11"/>
        <color rgb="FF000000"/>
        <rFont val="Calibri"/>
      </rPr>
      <t>.</t>
    </r>
    <r>
      <rPr>
        <sz val="11"/>
        <color rgb="FF000000"/>
        <rFont val="Linux Libertine G"/>
      </rPr>
      <t>यह आश्चर्यचकित करने वाली बात है</t>
    </r>
    <r>
      <rPr>
        <sz val="11"/>
        <color rgb="FF000000"/>
        <rFont val="Calibri"/>
      </rPr>
      <t>.</t>
    </r>
  </si>
  <si>
    <t>कौन चाहता है कि राहुल गांधी प्रधानमंत्री बनें</t>
  </si>
  <si>
    <t>Gandu wali sthiti hai yar</t>
  </si>
  <si>
    <t>Salute sir</t>
  </si>
  <si>
    <t>Conas.jatak</t>
  </si>
  <si>
    <r>
      <rPr>
        <sz val="11"/>
        <color rgb="FF000000"/>
        <rFont val="Linux Libertine G"/>
      </rPr>
      <t xml:space="preserve">तुमकोवतोवकिरा </t>
    </r>
    <r>
      <rPr>
        <sz val="11"/>
        <color rgb="FF000000"/>
        <rFont val="Calibri"/>
      </rPr>
      <t>perega</t>
    </r>
  </si>
  <si>
    <t>Congress ✊🇮🇳</t>
  </si>
  <si>
    <t>Abkibar cangress sarkar</t>
  </si>
  <si>
    <t>BJP will not get 26-30 seats in West Bengal even if Lord Ram descends from heaven. If it is too much, it will get 12-14 seats. If BJP gets all the votes of left front, BJP will get about 20 seats. Mamata Banerjee is the emotion of people in Bengal. Critics will condemn.</t>
  </si>
  <si>
    <t>Ravish, a very strong under current is being felt fearing some ominous happening is feared😮</t>
  </si>
  <si>
    <t>Exit poll India ki seats nda ko de raha hai</t>
  </si>
  <si>
    <t>Rahul Gandhi is our leader ❤❤❤❤❤</t>
  </si>
  <si>
    <t>Tum exit pol ko nkaar hi rahe ho utuber bhayye.</t>
  </si>
  <si>
    <t>badiyaaaa</t>
  </si>
  <si>
    <t>चिंता की बात ये नहीं कि बीजेपी आयेगी। चिंता ये है कि जनता का स्तर गिरता जा रहा है</t>
  </si>
  <si>
    <t>insha'Allah Rahul Gandhi win Kar gay BJP 232 India 300</t>
  </si>
  <si>
    <t>INDIA ZINDABAAD ❤❤❤❤</t>
  </si>
  <si>
    <t>Exit  
Way of 😅😊😮</t>
  </si>
  <si>
    <r>
      <rPr>
        <sz val="11"/>
        <color rgb="FF000000"/>
        <rFont val="Linux Libertine G"/>
      </rPr>
      <t xml:space="preserve">रवीश कुमार जी तब डरे हुए नहीं है इनमें से कुछ पत्रकार बिके हुए हैं और कुछ जो है अडानी अंबानी के निजी चैनल हैं जिनमें अडानी के </t>
    </r>
    <r>
      <rPr>
        <sz val="11"/>
        <color rgb="FF000000"/>
        <rFont val="Calibri"/>
      </rPr>
      <t xml:space="preserve">18 </t>
    </r>
    <r>
      <rPr>
        <sz val="11"/>
        <color rgb="FF000000"/>
        <rFont val="Linux Libertine G"/>
      </rPr>
      <t xml:space="preserve">और अंबानी के </t>
    </r>
    <r>
      <rPr>
        <sz val="11"/>
        <color rgb="FF000000"/>
        <rFont val="Calibri"/>
      </rPr>
      <t xml:space="preserve">28 </t>
    </r>
    <r>
      <rPr>
        <sz val="11"/>
        <color rgb="FF000000"/>
        <rFont val="Linux Libertine G"/>
      </rPr>
      <t>चैनल है जो दिन रात मोदी मोदी का गुणगान गाते हैं तो इनमें कुछ डरे हुए हैं वह तो ठीक बात है लेकिन कुछ बिके हुए भी हैं जो अपने आका का हुकुमबज रहे हैं</t>
    </r>
  </si>
  <si>
    <r>
      <rPr>
        <sz val="11"/>
        <color rgb="FF000000"/>
        <rFont val="Calibri"/>
      </rPr>
      <t xml:space="preserve">Exit poll </t>
    </r>
    <r>
      <rPr>
        <sz val="11"/>
        <color rgb="FF000000"/>
        <rFont val="Linux Libertine G"/>
      </rPr>
      <t>मतलब मोदी का झोल</t>
    </r>
  </si>
  <si>
    <t>In name of Jesus Christ. INDIA Alliance will win 300+ seats. Rahul will become PM of INDIA. Amen. 🙏🇮🇳</t>
  </si>
  <si>
    <t>2004 M V exit pole HUE TH 2021 M BENGAL M exit pole HUE TH</t>
  </si>
  <si>
    <t>Ravish kumar Rahul gandhi zindabad ❤</t>
  </si>
  <si>
    <t>25 me 33 🤣😂</t>
  </si>
  <si>
    <t>Modi ka ankhari khel chal raha hai</t>
  </si>
  <si>
    <t>Ajenciyan survey yahi sarender karega raha</t>
  </si>
  <si>
    <t>Shukriya aapka aap Jaise gadhe patrakaaron ki vajah se aaj Congress k yaha hal hai aap BJP ke liye Hukum ka ikka ho Jo Congress ko sikhate ground level par mehnat karne ki koi jarurat nahin hai. Aap AC room mein baithkar kagaj aur Kalam lekar 8 se 10 Rajasthan mein kam 5se6 Gujarat mein kam hogi 8 se 10 karnatak mein kam hogi  8 se 10 Madhya Pradesh mein kam hogi is 100 seat kam kar dete ho iski bharpai BJP kahan se karegi. Aur bechara Pappu Josh mein a jata hai. Lage raho Congress ko Puri tarah samapt karna hai😂😂😂😂😂</t>
  </si>
  <si>
    <t>Ravish ji namaskar  modi exitpole  hamaray ladakh  ko BJP ki jholi  main dal rahey hain jab hum sub kargil waley aik ho kar aik hi umeedwar ko nikala taki BJP har jaye  our har raha hai ye humara wada raha humaray wahi muday hain hum center say uthaye hain</t>
  </si>
  <si>
    <t>Sir ye kya ho raha hai india me .</t>
  </si>
  <si>
    <r>
      <rPr>
        <sz val="11"/>
        <color rgb="FF000000"/>
        <rFont val="Linux Libertine G"/>
      </rPr>
      <t xml:space="preserve">एग्जिट पोल </t>
    </r>
    <r>
      <rPr>
        <sz val="11"/>
        <color rgb="FF000000"/>
        <rFont val="Calibri"/>
      </rPr>
      <t xml:space="preserve">false </t>
    </r>
    <r>
      <rPr>
        <sz val="11"/>
        <color rgb="FF000000"/>
        <rFont val="Linux Libertine G"/>
      </rPr>
      <t>है</t>
    </r>
    <r>
      <rPr>
        <sz val="11"/>
        <color rgb="FF000000"/>
        <rFont val="Calibri"/>
      </rPr>
      <t>.</t>
    </r>
  </si>
  <si>
    <t>Ravish 4 june ko kya bol kar royega😂</t>
  </si>
  <si>
    <t>❤se sulut sar ji 🌹🙏🏻🙏🏻</t>
  </si>
  <si>
    <t>Sir jis evm me janta vot dalti hai use 6 baje ke bad badal diya jata hai uski jagah par pahle se bjp ka vot set ki hui evm strng room me pahuncha diya jata hai kirpya ise apne program me jarur bataye ravis bhai</t>
  </si>
  <si>
    <t>गोदी मीडिया मुर्दाबाद</t>
  </si>
  <si>
    <t>Exit poll galat hai.</t>
  </si>
  <si>
    <t>Only Congress party jindabad</t>
  </si>
  <si>
    <t>https://youtu.be/s5ToDwpLpJU?feature=shared</t>
  </si>
  <si>
    <t>Evm  par bharosa nhi hai</t>
  </si>
  <si>
    <r>
      <rPr>
        <sz val="11"/>
        <color rgb="FF000000"/>
        <rFont val="Calibri"/>
      </rPr>
      <t xml:space="preserve">RAVISH KUMAR </t>
    </r>
    <r>
      <rPr>
        <sz val="11"/>
        <color rgb="FF000000"/>
        <rFont val="Linux Libertine G"/>
      </rPr>
      <t xml:space="preserve">आप तो पागल कुत्ते से भी ज्यादा भोंकते हो </t>
    </r>
    <r>
      <rPr>
        <sz val="11"/>
        <color rgb="FF000000"/>
        <rFont val="Calibri"/>
      </rPr>
      <t xml:space="preserve">! </t>
    </r>
    <r>
      <rPr>
        <sz val="11"/>
        <color rgb="FF000000"/>
        <rFont val="Linux Libertine G"/>
      </rPr>
      <t xml:space="preserve">आप मानसिक रूप से स्वस्थ नहीं हैं </t>
    </r>
    <r>
      <rPr>
        <sz val="11"/>
        <color rgb="FF000000"/>
        <rFont val="Calibri"/>
      </rPr>
      <t xml:space="preserve">!
</t>
    </r>
    <r>
      <rPr>
        <sz val="11"/>
        <color rgb="FF000000"/>
        <rFont val="Linux Libertine G"/>
      </rPr>
      <t xml:space="preserve">जल्दी </t>
    </r>
    <r>
      <rPr>
        <sz val="11"/>
        <color rgb="FF000000"/>
        <rFont val="Calibri"/>
      </rPr>
      <t xml:space="preserve">DOCTOR </t>
    </r>
    <r>
      <rPr>
        <sz val="11"/>
        <color rgb="FF000000"/>
        <rFont val="Linux Libertine G"/>
      </rPr>
      <t xml:space="preserve">के पास जाओजी </t>
    </r>
    <r>
      <rPr>
        <sz val="11"/>
        <color rgb="FF000000"/>
        <rFont val="Calibri"/>
      </rPr>
      <t xml:space="preserve">! </t>
    </r>
    <r>
      <rPr>
        <sz val="11"/>
        <color rgb="FF000000"/>
        <rFont val="Linux Libertine G"/>
      </rPr>
      <t xml:space="preserve">फिर </t>
    </r>
    <r>
      <rPr>
        <sz val="11"/>
        <color rgb="FF000000"/>
        <rFont val="Calibri"/>
      </rPr>
      <t xml:space="preserve">BJP </t>
    </r>
    <r>
      <rPr>
        <sz val="11"/>
        <color rgb="FF000000"/>
        <rFont val="Linux Libertine G"/>
      </rPr>
      <t xml:space="preserve">आ रहा है </t>
    </r>
    <r>
      <rPr>
        <sz val="11"/>
        <color rgb="FF000000"/>
        <rFont val="Calibri"/>
      </rPr>
      <t>!</t>
    </r>
  </si>
  <si>
    <t>I was about to caste my vote to Congress but due to jealousy behaviour person like you I opted BJP... Rubbish</t>
  </si>
  <si>
    <t>Is this a fantasy poll .or this is saying it's time to exit the power no more jhoot bolo ,bar bar jhoot bolo ,bus jhoot bolo .</t>
  </si>
  <si>
    <t>कितने लोगो को लगता है कि गोदी मीडिया के द्वारा दिखाए गए एग्जिट पोल गलत है।♥️✋🏻</t>
  </si>
  <si>
    <t>Jab exit poll Kerala me BJP ko 4 seat de rahi hai, exit pol k data ko 4 times divide karke dekho, real data mil jaayega, that's a type of joke😂</t>
  </si>
  <si>
    <r>
      <rPr>
        <sz val="11"/>
        <color rgb="FF000000"/>
        <rFont val="Linux Libertine G"/>
      </rPr>
      <t xml:space="preserve">सर क्या मोदी मीडिया </t>
    </r>
    <r>
      <rPr>
        <sz val="11"/>
        <color rgb="FF000000"/>
        <rFont val="Calibri"/>
      </rPr>
      <t xml:space="preserve">Exit poll </t>
    </r>
    <r>
      <rPr>
        <sz val="11"/>
        <color rgb="FF000000"/>
        <rFont val="Linux Libertine G"/>
      </rPr>
      <t xml:space="preserve">लोगों को भ्रमित करना है और  बाद में </t>
    </r>
    <r>
      <rPr>
        <sz val="11"/>
        <color rgb="FF000000"/>
        <rFont val="Calibri"/>
      </rPr>
      <t xml:space="preserve">evm </t>
    </r>
    <r>
      <rPr>
        <sz val="11"/>
        <color rgb="FF000000"/>
        <rFont val="Linux Libertine G"/>
      </rPr>
      <t>के साथ छेड़छाड़ करके मोदी को जीता देंगे</t>
    </r>
    <r>
      <rPr>
        <sz val="11"/>
        <color rgb="FF000000"/>
        <rFont val="Calibri"/>
      </rPr>
      <t>?</t>
    </r>
  </si>
  <si>
    <t>Dont delete this video after 4th june. And people who are commenting, dont delete you comments after 4th june. Challenge...... AAYEGA TOH MODI HEE🔥</t>
  </si>
  <si>
    <t>Desh bhandhu channel india ghatbhandhan ko poorn bahumath diya hai.</t>
  </si>
  <si>
    <t>Bjp ki jeet desh ki haar.</t>
  </si>
  <si>
    <r>
      <rPr>
        <sz val="11"/>
        <color rgb="FF000000"/>
        <rFont val="Linux Libertine G"/>
      </rPr>
      <t xml:space="preserve">यह जो एग्जिट पोल है यह पब्लिक को धोखे में रहकर यह दिखाना चाहते हैं कि बीजेपी तो जीत रही है इसलिए स्ट्रांग रूम से ध्यान हटाने का यह एक बीजेपी का बहुत बड़ा गेम है अभी भी आप स्ट्रांग रूम को खा लेना छोड़ें पूरे देश की जनता से अपील है कि आप स्ट्रांग रूम की </t>
    </r>
    <r>
      <rPr>
        <sz val="11"/>
        <color rgb="FF000000"/>
        <rFont val="Calibri"/>
      </rPr>
      <t xml:space="preserve">4 </t>
    </r>
    <r>
      <rPr>
        <sz val="11"/>
        <color rgb="FF000000"/>
        <rFont val="Linux Libertine G"/>
      </rPr>
      <t xml:space="preserve">तारीख तक चंबल की चुनाव के लास्ट इतने तुम्हें जीत का सर्टिफिकेट नहीं मिल जाता इतने स्ट्रांग रूम को नहीं छोड़ता है स्ट्रांग रूम की रखवाली करनी है शासन प्रशासन पूरा जोर लगा रहा है कि वहां से पब्लिक हेट आर्मी को भी उतर गया है यूपी में कई जगह से खबर आ रही है हरियाणा से खबर आ रही है पंजाब से खबर आ रही है तो आपको डरना नहीं है </t>
    </r>
    <r>
      <rPr>
        <sz val="11"/>
        <color rgb="FF000000"/>
        <rFont val="Calibri"/>
      </rPr>
      <t xml:space="preserve">4 </t>
    </r>
    <r>
      <rPr>
        <sz val="11"/>
        <color rgb="FF000000"/>
        <rFont val="Linux Libertine G"/>
      </rPr>
      <t>तारीख तक कल का दिन और बीच में कल का दिन आप औरपरसों का दिन स्ट्रांग रूम को खाली ना छोड़े तो जीत जो है इंडिया गठबंधन की होगी और देश एक ग्रह युद्ध में जाने से बच जाएगा वरना बीजेपी इस देश को बर्बाद करने की कोई कसर नहीं छोड़ दी</t>
    </r>
  </si>
  <si>
    <t>Shyad aisa lagta hai ki tum Pluto grah ka prani ho...aur Jupiter grah ke liye scripted content padh rahe ho...jab ye awawaaz brahmand se bhraman karte hue is prithvi par pahuchti hai to 138 crore rashtra-bhakto ka sardard ho jata hai...Jeevan mein tumne kuch nahi kiya...Sirf BJP KI BURAI air dusri partiyo ko Iswar ka avtaar aur apna vishleshan ko Brahma ki vaani batane mein  hi tumne apna pura anmol jeevan barbaad kar diya...! Patrakarita one way traffic nahi hota hai....</t>
  </si>
  <si>
    <t>They try to dividing as they are Godi Media</t>
  </si>
  <si>
    <t>Main godi media ka exit Pol per Vishwas nahin karte😅😅😅</t>
  </si>
  <si>
    <t>Rote rehna...😂😂😂😢😅</t>
  </si>
  <si>
    <t>For the sake of viewers like us, stick to presenting news/reports if you can.</t>
  </si>
  <si>
    <t>निवर्तमान शब्द अच्छा है</t>
  </si>
  <si>
    <t>पोस्टल बैलट की गिनती का भी समय निर्धारित कर स्पष्ट किया जाना चुनाव आयोग का दायित्व है।</t>
  </si>
  <si>
    <t>Rahul gandhi zindabaad</t>
  </si>
  <si>
    <t>Abhi bjp chor with election commission</t>
  </si>
  <si>
    <t>BJP gai bhai. 🙏🇮🇳</t>
  </si>
  <si>
    <t>Very nice sir ❤❤❤👌👌👌👌</t>
  </si>
  <si>
    <r>
      <rPr>
        <sz val="11"/>
        <color rgb="FF000000"/>
        <rFont val="Linux Libertine G"/>
      </rPr>
      <t xml:space="preserve">जब वोटिंग एक गोपनीय प्रक्रिया है तो क्या एक्जिट पोल कराना ठीक है </t>
    </r>
    <r>
      <rPr>
        <sz val="11"/>
        <color rgb="FF000000"/>
        <rFont val="Calibri"/>
      </rPr>
      <t>?</t>
    </r>
  </si>
  <si>
    <t>An election exit poll is a poll of voters taken immediately after they have exited the polling stations. A similar poll conducted before actual voters have voted is called an entrance poll. Pollsters – usually private companies working for newspapers or broadcasters – conduct exit polls to gain an early indication as to how an election has turned out, as in many elections the actual result may take many hours to count.
not to discuss too much on it</t>
  </si>
  <si>
    <t>India gathbandhan</t>
  </si>
  <si>
    <t>Wah sare kutte ek sath lad rahe h sher modi ji ko koi nhi hara sakta 😂 jalo maro maan lo tum sare so called secular walo ka baap modi h</t>
  </si>
  <si>
    <t>Sala  MD  ravish khatun</t>
  </si>
  <si>
    <t>Congress Wale like karen</t>
  </si>
  <si>
    <t>🎉 congress 🎉🎉</t>
  </si>
  <si>
    <t>इंडिया गठबंधन को जनता ने चुना है और मोदी जी सभी विभागों पर दबाव बना कर चुनाव जीतने का पूरा अपना दमखम लगा रहे हैं ये हिटलर शाही ही तो हैं</t>
  </si>
  <si>
    <t>INDIA alliance jitegao</t>
  </si>
  <si>
    <t>WB... tmc 25/30....bjp...10/15</t>
  </si>
  <si>
    <t>India ek bar jeet jaye tab exist polls krne wale farzi logo pr enquiry ho ki Sach me yeh menupulate krne koshis ki. Agar ki h to aise logo aazivan jail me dala jaye deshdroh krne pr</t>
  </si>
  <si>
    <r>
      <rPr>
        <sz val="11"/>
        <color rgb="FF000000"/>
        <rFont val="Linux Libertine G"/>
      </rPr>
      <t>ईवीएम मशीन को ही मैनेज किया जाएगा और रिजल्ट ईवीएम मशीनस के मैनेज किए हुए आएगा</t>
    </r>
    <r>
      <rPr>
        <sz val="11"/>
        <color rgb="FF000000"/>
        <rFont val="Calibri"/>
      </rPr>
      <t>,</t>
    </r>
  </si>
  <si>
    <t>respected sir please expend your team.</t>
  </si>
  <si>
    <t>Ye baat sahi hai ki kechua ne bahut jayada vote kat kiya hai mere family me 10 vote kat diya gaya hai EC pe bharosha nahi kiya ja sakta</t>
  </si>
  <si>
    <t>Level of frustration bro....</t>
  </si>
  <si>
    <r>
      <rPr>
        <sz val="11"/>
        <color rgb="FF000000"/>
        <rFont val="Linux Libertine G"/>
      </rPr>
      <t xml:space="preserve">सब गोदी मीडिया का </t>
    </r>
    <r>
      <rPr>
        <sz val="11"/>
        <color rgb="FF000000"/>
        <rFont val="Calibri"/>
      </rPr>
      <t xml:space="preserve">exit poll </t>
    </r>
    <r>
      <rPr>
        <sz val="11"/>
        <color rgb="FF000000"/>
        <rFont val="Linux Libertine G"/>
      </rPr>
      <t>है</t>
    </r>
  </si>
  <si>
    <t>Jhuta chanal h ye ,,,,,,,😂,,,aayga to Modi hi</t>
  </si>
  <si>
    <t>Counting k ek din bad tk baitha do fir bhi kuchh nhi hoga</t>
  </si>
  <si>
    <t>https://www.youtube.com/live/wW-yn9d4mBc?si=fUm-E5vO5WQyQEdy</t>
  </si>
  <si>
    <t>Aap ki bat to.duniya me sabse. Achchhi.hai.dhany vad</t>
  </si>
  <si>
    <t>Sir bilkul thik hay aap ki baat</t>
  </si>
  <si>
    <t>Everyone knows, the exit poll is mostly wrong and only sometimes right..
But So much of fluff based only on mere speculation, i am hoping of much more substance from a senior journalist. This type of speculative reporting and story telling leaves only a bad taste.</t>
  </si>
  <si>
    <t>Ravish ji .....mai apne TV channel se sare news channel ko band kar chuka hu.....sirf ek dekhta hu WION...
Hamara media world ranking me 159 hai 😢</t>
  </si>
  <si>
    <t>Sir  exit poll pe ban hona chahie...</t>
  </si>
  <si>
    <t>Jbsabut denapdtahyto sbki gand fatjatahy. Aroplaganeme sblog bhut Aagehy bewakuflog</t>
  </si>
  <si>
    <t>400 par ka nahra or bjp godi media acjitpol  ess liye esa bolte hay kion ki evm ki cmand v modi k hath mai hay  ki log bole na . Evm ki gad badi shipane ke liye he j acjitpol  bnae gay hay  . Ta ki koi shaq na kre</t>
  </si>
  <si>
    <t>पागल पण</t>
  </si>
  <si>
    <t>Bore ho Gaya hu ravish ji..Roz aapka same topic rahta hai...kuch alag kijiye..</t>
  </si>
  <si>
    <t>INDIA WILL WIN.</t>
  </si>
  <si>
    <t>We request Supreme Court to banned the Media to display exitpoll...</t>
  </si>
  <si>
    <t>Rabisba midia</t>
  </si>
  <si>
    <t>Ye sab pehele to nahi bolta tha rubbish....2014 ke baad se rona shuru hua.. pehle bhi exit poll hote the</t>
  </si>
  <si>
    <t>कहीं से कुछ सुलगने की बू आ रही है पता नहीं क्या जल रहा है 🤣🤣🤣😂😂😂🤣🤣🙏🚩🙏</t>
  </si>
  <si>
    <t>Dalaal media rone laga....Rote raho....</t>
  </si>
  <si>
    <t>Sarasar glt exit polls dikhaya ja raha hai. SC ko isspar rok lagana chahiye</t>
  </si>
  <si>
    <t>Jai samjwad</t>
  </si>
  <si>
    <r>
      <rPr>
        <sz val="11"/>
        <color rgb="FF000000"/>
        <rFont val="Calibri"/>
      </rPr>
      <t xml:space="preserve">Ravish kumar </t>
    </r>
    <r>
      <rPr>
        <sz val="11"/>
        <color rgb="FF000000"/>
        <rFont val="Linux Libertine G"/>
      </rPr>
      <t>कांग्रेस का प्रवक्ता हैं</t>
    </r>
    <r>
      <rPr>
        <sz val="11"/>
        <color rgb="FF000000"/>
        <rFont val="Calibri"/>
      </rPr>
      <t>????? 😂😂😂😂</t>
    </r>
  </si>
  <si>
    <r>
      <rPr>
        <sz val="11"/>
        <color rgb="FF000000"/>
        <rFont val="Linux Libertine G"/>
      </rPr>
      <t xml:space="preserve">लगभग </t>
    </r>
    <r>
      <rPr>
        <sz val="11"/>
        <color rgb="FF000000"/>
        <rFont val="Calibri"/>
      </rPr>
      <t xml:space="preserve">150 </t>
    </r>
    <r>
      <rPr>
        <sz val="11"/>
        <color rgb="FF000000"/>
        <rFont val="Linux Libertine G"/>
      </rPr>
      <t xml:space="preserve">जिलाधिकारियों को निर्वर्तमान गृह मंत्री द्वारा फोन करना कहाँ तक उचित है </t>
    </r>
    <r>
      <rPr>
        <sz val="11"/>
        <color rgb="FF000000"/>
        <rFont val="Calibri"/>
      </rPr>
      <t>?</t>
    </r>
  </si>
  <si>
    <t>Like for his Honesty</t>
  </si>
  <si>
    <t>Abe etne comment na kro tum sbko pta chal jayega ki kutni glt ke sath ho 😅😅😅😅😅😅</t>
  </si>
  <si>
    <t>😢😂😂😂</t>
  </si>
  <si>
    <t>4 june ko dopaher ke baad janta modi shah ke ghar ko ghere unko bhagne nahi dena hai Donald Trump ki tarah tihad jail bhejna hai</t>
  </si>
  <si>
    <t>😂😂modi</t>
  </si>
  <si>
    <t>INDIA ❤</t>
  </si>
  <si>
    <t>Modi to giyo</t>
  </si>
  <si>
    <t>Bus bhaiya 4 june k baad bus evm ko blem nahi karna</t>
  </si>
  <si>
    <t>Sab chor hy</t>
  </si>
  <si>
    <t>Tu to congerssi</t>
  </si>
  <si>
    <t>aansu b sookh gye iss bhadwe k..aur ro saale😂😂😂</t>
  </si>
  <si>
    <t>INDIA will form the Government ✌️💪🌹🇮🇳</t>
  </si>
  <si>
    <t>एक्जिकपो।केजरीये।घपला।होसक्ता।है।जन्ताकोगुमराहकीयाजारहा।है</t>
  </si>
  <si>
    <t>Andhn@m@zi ch@mch0 ke liye👇
1.Akhlaq,Pehlu Khan aur Rakbar Khan ki lynching toh nazar aati hai per usse Ankit Sharma,Dilbar Negi,Naresh Saini,Constable Ratan Lal ki berehmi se jehadi aatankiyon dwara ki gayi hatya par ye dalaal khamosh rehta hai...
2.Jab kisan andolan mein Bengal ki ladki ko rape karke maar diya gaya...tab dalaal kumar chupp thah...
3.Jab kisan andolan mein nihang sikho ne ek dalit ko berahmi se singhu border par maar diya thah wo bhi iss liye ki usne unki dharmik kitab ko chuh liya thah...tab dalaal kumar chup thah...
4.Abhi kuch dino pehle Punjab mein Operation Blue Star ki varshganth ke din Amritsar mein khlistaniyo ne khalistan ki demand ko lekar baadi rally ki...magar dalaal kumar khamosh thah...kyonki waha BJP ki sarkaar nahi hai...
5.Rajasthan mein Gehlot sarkar dwara kisano par kiye lathi charge par bhi dalaal kumar khamosh thah...
6.West Bengal ke Hanskhali mein 2022 mein Hathras jaisa hi rape kand hua jis par waha ki CM ne ladki ke character par hi sawal utha diya thah...par dalaal kumar khamosh thah...
7.West Bengal mein ek ke baad ek siksha ghotale ujagar ho rahe hai aur Court khud CBI jaanch ke adesh de raha hai sarkar ke khilaf...naukri na milne ki wajah se waha ke yuva mahino se dharne par baithe hai...magar dalaal kumar ko berozgari sirf BJP shashit rajyo mein hi nazar aati hai...
8.Kerala mein 2022 mein PFI ne rally kar ke khulle aam Hindu aur Christians ko maarne ki dhamki di...par dalaal kumar khamosh tha....kya agar aisa koi Hindu sangathan karta to wo khamosh rehta...
9.Ranchi mein muslims dwara kiye ja rahe protest mein shaamil 2 logo ki goli lagne se mout ho gayi 2022 mein...dalaal kumar khamosh tha kyonki waha JMM ki sarkar thi...kya ye dalaal tab bhi khamosh rehta agar ye moutey BJP ruled state mein hua hota toh...
10.Prophet vivad par desh mein jagah jagah par protest ke naam par islampanthiyo dwara danga aur aagjani ki gayi 2022 mein...par dalaal kumar unhe bhatka hua batakar bachana chah raha tha...
11.JNU mein 2016 mein lage Bharat virodhi naaro par bhi dalaal kumar khamosh thah aur giraftar hue students ko masoom bata raha thah...
12.JNU chattra afreen fatima...jisne afzal guru ko nirdosh bataya thah...wo apne abbu javed ahmed ke saath Kanpur dango ki planning mein shamil payi gayi tji 2022 mein...par dalaal kumar khamosh tha...
13.Hinduo ki Shobha Yatrao par 2022 mein desh mein jagah jagah hui pattharbazi par dalaal kumar khamosh thah...
14.Love Jihad par chatti pitne wala dalaal Hyderabad mein 2022 mein dalit yuvak B Nagaraju ki hatya par chup rehta hai...jise muslim ladki se shaadi karne par ladki ke bhaiyo ne beech bazar kaat dala thah...yuvak B Nagaraju ki hatya par chup rehta hai...jise muslim ladki se shaadi karne par ladki ke bhaiyo ne beech bazar kaat dala thah...
15.Bhiwandi mein 2022 mein ek muslim ladke ko Nupur Sharma ka samarthan karne ke liye ushi ke dharm ke log uske ghar jakar uski dhulai karte hai aur maafi bhi mangwate hai...kya yahi harkat koi Hindu sangathan karta toh ye dalaal kya chup rehta...
16.Udaipir aur Amravati mein islamic jehadiyo dwara 2022 mein Kanhaiya Lal aur Umesh Kolhe ki hatya par iss dalaal ne waha ki tatkalin congress sarkar ko jimmedar nahi bataya...wahi Pehlu Khan,Rakbar,Akhlaq ki lyinching ke baad iss dalaal ne turant waha ki tatkalin BJP satkar ko jimmedar bataya thah...
17.Pehlu Khan,Rakbar,Akhlaq ki lynching par pure Hindu samaj ko gaali dene wala ye dalaal Kanhaiya Lal aur Umesh Kolhe ki hatya ke liye jimmedar islamic jehadiyo ka naam bhi nahin leta...
18.Rajasthan mein musalman samudai ke logo ne 2022 mein Chironji Lal Saini ki mob lyinching kar di magar bhadwa dalaal Rubbish aur rndtv khamosh rehta hai...
19.Jaipur mein 2022 mein mahila teacher ko jinda jala diya gaya magar bhadwa dalaal Rubbish aur rndtv khamosh rehta hai...
20.Bihar mein jungle raaj ki sarkar aatey hi chatro ko raaste par leeta leeta ke peeta gaya hai police dwara magar bhadwa Rubbish aur rndtv chupp rahenge...
21.Dumka mein 2022 mein muslim ladko ne ek Hindu beti ko jinda jala diya aur dusri ko maar kar latka diya magar Rndtv aur bhadwa dalaal Rubbish khamosh hai...
22.Lucknow mein ek islamic jehadi kutte ne 2022 mein Mandir mein murtiyo ko khandit kiya hai...bhadwa dalaaal Rubbish aur RNDTV khamosh hai...
23.Gadhwa mein 2022 mein kasmudin ne deepak par petrol chidak kar ussey jinda jalaya...magar bhadwa Rubbish chup hai...
24.Bihar mein RJD JDU ki jungleraaj sarkar mein ek ke baad ek bridge bhratachar ke chalte gir gaye mavar dalaal Rubbish khamosh hai...
25.Lakhimpur Rape case mein aaropi muslim hone chalte vipaksh ke muh mein dahi jum gaya hai aur Bhadwa dalaal Rubbish bhi goonga ho gaya...
26.Rajasthan mein 2022 mein muslim ladkey Garba pandal mein jabran ghus ke Garba khel rahi ladkiyo ko cherrne lage...Madhusudhan Modi ne virodh kiya toh 20-25 muslim ladko ne uss par chaku se humla kar diya...nikkama gehlot aur papoo apni dukaan bachane mein lage rahe aur bhadwa dalaal Rubbish aur rNDTV khamosh tha...
27.Gujrat mein Garba pandal pe islamic jehadiyo ne 2022 mein pattharbaazi ki...magar bhadwa dalaal Rubbish khamosh tha...
28.Aligarh Muslim University mein 2022 mein Hindu chattra se jabran "pakistan jindabad" ke naare lagwae gaye aur uski behen ko hijab pehnane ki dhamki bhi di gayi...rndtv aur dalaal Rubbish khamosh...
29.Punjab mein khalistaniyo ne Hindu neta Suriji ki hatya kardi tji magar bhadwa dalaal Rubbish khamosh tha...
30.Punjab ki AAP sarkar parali jalane ko rokney mein vifal rahi magar dalaal Rubbish ko kewal Haryana se hi dhua uthta dikhta hai...
31.Kolkata mein Justice Mantha ke ghar ke bahar TMC samarthako ne unke khilaf poster lagae the...kyonki unhone kai faisle Mamta sarkar ke khilaf diya magar...bhadwa dalaaal Rubbish iss par chup tha...
32.Jharkhand me CM ne apne padh ka durupyog karte hue apne aur apni patni ke naam sarkari khadaan alot karwa liya magar Rubbish dalaaal ko 🍖👈 chaatney se fursat hi nahi...
33.BBC office par IT survey honey par chaati peetney wala Rubbish dalaal Kerala sarkar dwara ASIANET ke office par raid pe khamosh tha...
34.Bengal aur Bihar mein jehadiyo ne 2023 mein Ram Navami ke julus pe pattharbaazi ki danga kiya aagjani ki...waha ki sarkar aur police poori tarah se vifal rahi hai...magar bhadwa dalaaal Rubbish 🍖👈chabaney mein vyast hai...
35.Kejriwal ne apne sarkari bungalow par aam public ke tax ka Rs.45 crore phoonk diya magar dalaal 🍖 chabaney mein vyast tha...
36.Brijbhusan pe bhonkne wala dalaal Farooq Chisti, Nafees Chisti, Mahipal Maderna,Gayatri Prajapati,Gopal Kanda,Anoop Sanda,Bikram Singh Brahma,Rohit Tilak,M Vincent,Hemant Katare jaise dushkarmiyo pe chup...
37.BBC ne Bharat mein pichle 6 saal mein Rs.40 crore ki tax chori ki baat kabool kar li hai...magar bhadwa dalaal Rudali Kumar aapko ye baat nahi bataega...
38.Yogiji mafia Atiq ki kabzai zameeno par 1590 gareeb pariwaro ko flat banakar de rahe hai...magar ye Rubbish bhadwa dalaal aapko nahi bataega...
39.Dalit yuvak pe pishab karne wale Pravesh Shukla pe bhokne wala Rubbish dalaal Sameer,Sajid aur Fiazan pe chup rehta hai jinhone ek Hindu yuvak ke galey mein kutte ka patta dalkar use kutte ki tarah bhokne ke liye majboor kiya...
40.Kerala ke Kasargode mein 2023 mein Muslim League ki rally mein Hinduo ko Mandir mein latkakar jalakar maarne ke slogans diye gaye magar ye baat aapko ye laal chaddi wala dalaal nahi bataega...
41.Haryana ke Nuh mein islampanthiyo ne 2023 mein Hinduo ki Shobha Yatra pe humla kiya aur Abhishek Rajput,Pradeep Sharma,Shakti Saini,Neeraj Khan aur Gursewak Singh ki jaan leli...magar ye vampanthi dalaal chup tha...
42.Pegasus aur Hindenberg report pe bhokne wala chinese vampanthi dalaal Rubbish...New York Times ki Newsclick pe chappi report par goonga behra andha ho gaya hai...
43.Mahua Moitra ki ghuskhori par ye dalaal chup hi rahega...
44.Dalaal Gaza ke liye chaati peet peet kar rota hai magar Kasmiri Pandito par hue atyachar par khamosh rehta hai...
45.Rajasthan mein Gehlot ke raj mein Dausa mein hue duskarm par ye dalaal ke muh mein lakwa maar jaata hai...
46. Congressi MP Dhiraj Sahu ke ghar se miley Rs.354 crore black money pe Rubbish dalaal chup rehkar ek paaltu kuttey ki tarah apni wafadari saabit ki...
47.Mumbai ke moulana Azhari ne 2024 mein Hinduo ke khilaf nafrati bayan diya mahar dalaal ke muh mein lakwa maar gaya tha...
48.Haldwani mein 2024 mein awaidh masjid hatae jane par jeehadiyo ne danga, aagjani, pattharbaazi aur hatyaein ki par dalaal ke muh mein lakwa maar gaya tha...
49.Qatar mein 8 Bhartiya purv sainiko ko jab phansi ki saza mili toh Rubbish dalaal ne khub chaati peeta magar jab Modiji ke koshiso ke baad wo sabhi surakchit lout aaye toh dalaal ke muh mein lakwa maar gaya...
50.Bengal ke Sandeshkhali mein TMC ke gundo dwara Maa Behno par huey atyacharo par napoonsak Rundish chup tha...
51.Bengal mein ED,CBI aur NIA ke team par bar bar tmc ke gundo dwaro ho rahe humlo par Rundish chup...
52.Adani pe bhokne wala Rundish...congress shasit rajjyo mein hue Adani ke investment pe chup...
53.Delhi ki bhrust aap sarkar ne apne sharab ghotaley ki wajah se puri Delhi ko sharab ke nashey mein jhonk diya magar Rundish lagatar apne maaliko ke bachav mein laga hai...
54.West Bengal ke Murshidabad mein 2024 Ram Navami ki yatra mein hui pattharbaaji aur bombaji pe dalaal khamosh...
55.Calcutta High Court ne TMC netao ke dwara sikshak bharti ghotale mein kiye bhrustachar ke chalte 25753 niyuktiyo ko rudd kar ke Mamta Sarkar ko karara tamcha maara hai...magar dalaal khamosh...
56.Jharkhand ke Congressi neta Alamgir Alam ke noukar ke ghar se Rs.30 crore cash mila par dalaal khamosh...</t>
  </si>
  <si>
    <t>India alliance</t>
  </si>
  <si>
    <t>Shame on BJP, fake people</t>
  </si>
  <si>
    <t>Sarkar koi bi bane lekin darna damkana galt bat h</t>
  </si>
  <si>
    <t>Dono date mana lenge vijay dibas.😅</t>
  </si>
  <si>
    <t>India gathbandhan jitega 🎉❤nafrat harega🎉</t>
  </si>
  <si>
    <t>2 din bache hai 😢 
Dil behlalo apna aur audiance ka 😢</t>
  </si>
  <si>
    <t>Ye san bakwas hai agar haar gai to bechaare EVM ko badnam karo ge, are indi Thugbandh walo kuch to saram karo nahi to chuha marne wala dawai khake marr jao</t>
  </si>
  <si>
    <t>No wave, no Pulwama and people were not excited, still BJP gets 400.it sucks</t>
  </si>
  <si>
    <t>Tum log kitna bhi mahol banalo 
Koi fasad nahi hoga .
Natije aayenge , 1 baje tak vipax bolega ki abhi ummid hai 
Sham hote hote 
Me janta ke faisle ko sar ankho pe rakhta hu , hum or dungi mehnat se apna vipax ka daitva nibhayenge aisa bol ke bangkok nikal lenge 
Ha , kuch tatpunjge EVM ka rona dhona karenge 
Or tum unhi ko dikhate firoge ki janch karvane me kya jata hai .</t>
  </si>
  <si>
    <r>
      <rPr>
        <sz val="11"/>
        <color rgb="FF000000"/>
        <rFont val="Linux Libertine G"/>
      </rPr>
      <t xml:space="preserve">ತಿಕದಲ್ಲಿ ಉರಿ </t>
    </r>
    <r>
      <rPr>
        <sz val="11"/>
        <color rgb="FF000000"/>
        <rFont val="Calibri"/>
      </rPr>
      <t xml:space="preserve">start </t>
    </r>
    <r>
      <rPr>
        <sz val="11"/>
        <color rgb="FF000000"/>
        <rFont val="Linux Libertine G"/>
      </rPr>
      <t>ಆಗಿದೆ</t>
    </r>
  </si>
  <si>
    <t>Loktantra khatrey mein hai warna laloo chara chura kar, kejribal sharab ki dalali kar, ragandi national herald ghapla kar, suren khadaan chori kar aur momota shikshak bharti ghotala kar loktantra bacha rahe theh😂😂😂</t>
  </si>
  <si>
    <r>
      <rPr>
        <sz val="11"/>
        <color rgb="FF000000"/>
        <rFont val="Linux Libertine G"/>
      </rPr>
      <t>यह एग्जिट पोल सत्ता प्रायोजित है</t>
    </r>
    <r>
      <rPr>
        <sz val="11"/>
        <color rgb="FF000000"/>
        <rFont val="Calibri"/>
      </rPr>
      <t>!</t>
    </r>
  </si>
  <si>
    <t>Kiska sahi hy kiska jhott hy 4 tarik deykeyga hum to nota hy</t>
  </si>
  <si>
    <r>
      <rPr>
        <sz val="11"/>
        <color rgb="FF000000"/>
        <rFont val="Linux Libertine G"/>
      </rPr>
      <t xml:space="preserve">रविश जी बीजेपी के </t>
    </r>
    <r>
      <rPr>
        <sz val="11"/>
        <color rgb="FF000000"/>
        <rFont val="Calibri"/>
      </rPr>
      <t xml:space="preserve">pol </t>
    </r>
    <r>
      <rPr>
        <sz val="11"/>
        <color rgb="FF000000"/>
        <rFont val="Linux Libertine G"/>
      </rPr>
      <t>पट्टी खोलने में  संघर्ष कर रहे है</t>
    </r>
  </si>
  <si>
    <t>गोदी मीडिया</t>
  </si>
  <si>
    <t>India gatbandhan hi gitega</t>
  </si>
  <si>
    <t>Rahul Gandhi ji sahi kaha..🎉🎉</t>
  </si>
  <si>
    <t>mere paas amar ujala ka ek vahiyaat survey aya tha jismein mujhse pucha bhi nahin gaya ki main vote kiski dena chahunga ya mujhko rahul pasand ya modi, halfway mein chod diya tha maine wo survey</t>
  </si>
  <si>
    <t>ELECTION COMMISSION CHOR HAI SUPARI LE LIYA besharam</t>
  </si>
  <si>
    <r>
      <rPr>
        <sz val="11"/>
        <color rgb="FF000000"/>
        <rFont val="Linux Libertine G"/>
      </rPr>
      <t xml:space="preserve">हिमाचल प्रदेश में चार लोक सभा की सीट है और एनडीटीवी वहां पर बीजेपी को </t>
    </r>
    <r>
      <rPr>
        <sz val="11"/>
        <color rgb="FF000000"/>
        <rFont val="Calibri"/>
      </rPr>
      <t xml:space="preserve">7 </t>
    </r>
    <r>
      <rPr>
        <sz val="11"/>
        <color rgb="FF000000"/>
        <rFont val="Linux Libertine G"/>
      </rPr>
      <t xml:space="preserve">से </t>
    </r>
    <r>
      <rPr>
        <sz val="11"/>
        <color rgb="FF000000"/>
        <rFont val="Calibri"/>
      </rPr>
      <t xml:space="preserve">8 </t>
    </r>
    <r>
      <rPr>
        <sz val="11"/>
        <color rgb="FF000000"/>
        <rFont val="Linux Libertine G"/>
      </rPr>
      <t xml:space="preserve">सीट दे रही है बताओ यह क्या हो रहा है देश में एक मतलब घोटाला हो रहा है नहीं मतलब </t>
    </r>
    <r>
      <rPr>
        <sz val="11"/>
        <color rgb="FF000000"/>
        <rFont val="Calibri"/>
      </rPr>
      <t xml:space="preserve">4 </t>
    </r>
    <r>
      <rPr>
        <sz val="11"/>
        <color rgb="FF000000"/>
        <rFont val="Linux Libertine G"/>
      </rPr>
      <t xml:space="preserve">सीट है </t>
    </r>
    <r>
      <rPr>
        <sz val="11"/>
        <color rgb="FF000000"/>
        <rFont val="Calibri"/>
      </rPr>
      <t xml:space="preserve">4 </t>
    </r>
    <r>
      <rPr>
        <sz val="11"/>
        <color rgb="FF000000"/>
        <rFont val="Linux Libertine G"/>
      </rPr>
      <t xml:space="preserve">सीट में वह </t>
    </r>
    <r>
      <rPr>
        <sz val="11"/>
        <color rgb="FF000000"/>
        <rFont val="Calibri"/>
      </rPr>
      <t xml:space="preserve">7 </t>
    </r>
    <r>
      <rPr>
        <sz val="11"/>
        <color rgb="FF000000"/>
        <rFont val="Linux Libertine G"/>
      </rPr>
      <t xml:space="preserve">और </t>
    </r>
    <r>
      <rPr>
        <sz val="11"/>
        <color rgb="FF000000"/>
        <rFont val="Calibri"/>
      </rPr>
      <t xml:space="preserve">8 </t>
    </r>
    <r>
      <rPr>
        <sz val="11"/>
        <color rgb="FF000000"/>
        <rFont val="Linux Libertine G"/>
      </rPr>
      <t xml:space="preserve">सेट देरी बीजेपी को तो यह क्या पाकिस्तान में दे रहे हैं बांग्लादेश में से सीट लेकर देंगे या </t>
    </r>
    <r>
      <rPr>
        <sz val="11"/>
        <color rgb="FF000000"/>
        <rFont val="Calibri"/>
      </rPr>
      <t xml:space="preserve">4 </t>
    </r>
    <r>
      <rPr>
        <sz val="11"/>
        <color rgb="FF000000"/>
        <rFont val="Linux Libertine G"/>
      </rPr>
      <t>सीट है कल और सितारे हैं</t>
    </r>
    <r>
      <rPr>
        <sz val="11"/>
        <color rgb="FF000000"/>
        <rFont val="Calibri"/>
      </rPr>
      <t xml:space="preserve">8 </t>
    </r>
    <r>
      <rPr>
        <sz val="11"/>
        <color rgb="FF000000"/>
        <rFont val="Linux Libertine G"/>
      </rPr>
      <t>सीटों पर</t>
    </r>
  </si>
  <si>
    <t>Jai hind Jai congress party 🇮🇳.</t>
  </si>
  <si>
    <r>
      <rPr>
        <sz val="11"/>
        <color rgb="FF000000"/>
        <rFont val="Calibri"/>
      </rPr>
      <t xml:space="preserve">Modi Shah Media Exit Poll.... 2024  </t>
    </r>
    <r>
      <rPr>
        <sz val="11"/>
        <color rgb="FF000000"/>
        <rFont val="Linux Libertine G"/>
      </rPr>
      <t>चुना व</t>
    </r>
    <r>
      <rPr>
        <sz val="11"/>
        <color rgb="FF000000"/>
        <rFont val="Calibri"/>
      </rPr>
      <t xml:space="preserve">,  </t>
    </r>
    <r>
      <rPr>
        <sz val="11"/>
        <color rgb="FF000000"/>
        <rFont val="Linux Libertine G"/>
      </rPr>
      <t>जनता बनाम ताना शाही  है</t>
    </r>
    <r>
      <rPr>
        <sz val="11"/>
        <color rgb="FF000000"/>
        <rFont val="Calibri"/>
      </rPr>
      <t>....</t>
    </r>
  </si>
  <si>
    <t>Pheli bar apka yeh episode dekhke bura lag raha hai.</t>
  </si>
  <si>
    <t>किसी दम पर तो ये बोल रहे हैं
कुछ तो गड़बड़ी है
नहीं तो जमीनी हकीकत और टेलीविजन रिपोर्ट में बहुत अंतर है।</t>
  </si>
  <si>
    <t>KHALISTANI AATANKWADI SANGHATAN SFJ SE CHANDA LENE WALA DESH DROHI KEJRIBAL...YE JAN ANNA HAZARE KA NAHI HUA TOH DESH KI JANTA KA KYA HI HOGA...ISS KALYUG KE SABSE BADE BHRUSTACHARI KO AJEEVAN JAIL MEIN SURRNA CHAHIYE😡</t>
  </si>
  <si>
    <t>Counter to chhodna padega sir kyuki bjp exit poll se humesha jaada seats laati hai ye record hai modi ka</t>
  </si>
  <si>
    <t>Ravish ji, aap aik aisa video bhi banaayen jis mein chunaav aayog se ye demand kiya jaaye ki wo elections process khatm hone ke turant baad results ko declare kare. Iss se 'Exit poll' ka scam khatm ho jaayega.</t>
  </si>
  <si>
    <t>Daraya ja yhai</t>
  </si>
  <si>
    <t>Next pm.Rahul Gandhi........</t>
  </si>
  <si>
    <t>Please don't delete this video😊</t>
  </si>
  <si>
    <t>अभी से हार मान गईं ठग बंधन आए गा तो मोदी ही जय श्री राम</t>
  </si>
  <si>
    <r>
      <rPr>
        <sz val="11"/>
        <color rgb="FF000000"/>
        <rFont val="Linux Libertine G"/>
      </rPr>
      <t xml:space="preserve">कभी </t>
    </r>
    <r>
      <rPr>
        <sz val="11"/>
        <color rgb="FF000000"/>
        <rFont val="Calibri"/>
      </rPr>
      <t xml:space="preserve">ravish Kumar </t>
    </r>
    <r>
      <rPr>
        <sz val="11"/>
        <color rgb="FF000000"/>
        <rFont val="Linux Libertine G"/>
      </rPr>
      <t xml:space="preserve">भी </t>
    </r>
    <r>
      <rPr>
        <sz val="11"/>
        <color rgb="FF000000"/>
        <rFont val="Calibri"/>
      </rPr>
      <t xml:space="preserve">Ndtv </t>
    </r>
    <r>
      <rPr>
        <sz val="11"/>
        <color rgb="FF000000"/>
        <rFont val="Linux Libertine G"/>
      </rPr>
      <t xml:space="preserve">में </t>
    </r>
    <r>
      <rPr>
        <sz val="11"/>
        <color rgb="FF000000"/>
        <rFont val="Calibri"/>
      </rPr>
      <t xml:space="preserve">exit poll </t>
    </r>
    <r>
      <rPr>
        <sz val="11"/>
        <color rgb="FF000000"/>
        <rFont val="Linux Libertine G"/>
      </rPr>
      <t>करते थे</t>
    </r>
  </si>
  <si>
    <t>Bjp vahi ankada deti he jitne ki seting banti he</t>
  </si>
  <si>
    <t>Ak dar ki bath hi evm golmaal ki</t>
  </si>
  <si>
    <t>एक दिन तो बचा है</t>
  </si>
  <si>
    <t>Yah. Dhamaki. Bali. Bata. Sahee. Hai</t>
  </si>
  <si>
    <t>Cji dy very good bhai jan ❤❤❤❤❤❤❤❤❤❤❤❤❤❤❤❤❤❤❤❤❤</t>
  </si>
  <si>
    <t>Leftist pilla</t>
  </si>
  <si>
    <t>Bhai jisko lag raha hai ki koi gadbari ho sakta hai to aap ginti ke samay date rahe itna khicha tani kyu simple si batt hai</t>
  </si>
  <si>
    <t>Pappu media ro raha hai.</t>
  </si>
  <si>
    <t>4 tareek ko yeh sare ravish bhakt aur khud ravish kisi bill main chupa baitha hoga</t>
  </si>
  <si>
    <t>और राज्य का पता नहीं पंजाब में सभी गलत साबित होगे बीजेपी को शाहिद ही एक आए यही हाल तमिल और केरल में है</t>
  </si>
  <si>
    <r>
      <rPr>
        <sz val="11"/>
        <color rgb="FF000000"/>
        <rFont val="Linux Libertine G"/>
      </rPr>
      <t xml:space="preserve">तेरा </t>
    </r>
    <r>
      <rPr>
        <sz val="11"/>
        <color rgb="FF000000"/>
        <rFont val="Calibri"/>
      </rPr>
      <t xml:space="preserve">exit poll </t>
    </r>
    <r>
      <rPr>
        <sz val="11"/>
        <color rgb="FF000000"/>
        <rFont val="Linux Libertine G"/>
      </rPr>
      <t>क्या है 😂 पिछवाड़े में मिर्ची लग रही हो तो मोदी क्रीम 🍌 लगा ले ठीक हो जाएगा।</t>
    </r>
  </si>
  <si>
    <t>Uncle Namo again 😂😂😂</t>
  </si>
  <si>
    <t>Jai ho Ravish kumar sir 🙏🇮🇳🇮🇳🇮🇳</t>
  </si>
  <si>
    <t>आपका पोल ४ तारीख को खुल जायेगा।🤣</t>
  </si>
  <si>
    <t>Vedio KO short KEYA jaye❤</t>
  </si>
  <si>
    <t>Salute to you sir aap jaisa journalist koi nhii h 🎉🎉</t>
  </si>
  <si>
    <t>Rahul will win and he will get prime minister.</t>
  </si>
  <si>
    <t>Badi heraferi karne ki koshish hai</t>
  </si>
  <si>
    <t>Brilliant analysis and delivery</t>
  </si>
  <si>
    <t>Haa daraya gya hai</t>
  </si>
  <si>
    <t>😮😮😮</t>
  </si>
  <si>
    <r>
      <rPr>
        <sz val="11"/>
        <color rgb="FF000000"/>
        <rFont val="Calibri"/>
      </rPr>
      <t xml:space="preserve">Sir </t>
    </r>
    <r>
      <rPr>
        <sz val="11"/>
        <color rgb="FF000000"/>
        <rFont val="Linux Libertine G"/>
      </rPr>
      <t xml:space="preserve">इन न्यूज चैनलों के </t>
    </r>
    <r>
      <rPr>
        <sz val="11"/>
        <color rgb="FF000000"/>
        <rFont val="Calibri"/>
      </rPr>
      <t xml:space="preserve">eaxit poll </t>
    </r>
    <r>
      <rPr>
        <sz val="11"/>
        <color rgb="FF000000"/>
        <rFont val="Linux Libertine G"/>
      </rPr>
      <t>के अकड़े  लगभग एक जैसा कैसे है 
जरूर कुछ गडबड है सिर 😮😮😮😮😮😮😮</t>
    </r>
  </si>
  <si>
    <t>TADIPAR GUNDA AMIT SHAH CHOR CHOR.</t>
  </si>
  <si>
    <r>
      <rPr>
        <sz val="11"/>
        <color rgb="FF000000"/>
        <rFont val="Linux Libertine G"/>
      </rPr>
      <t>सिर्फ दो दिन की बात है</t>
    </r>
    <r>
      <rPr>
        <sz val="11"/>
        <color rgb="FF000000"/>
        <rFont val="Calibri"/>
      </rPr>
      <t xml:space="preserve">, </t>
    </r>
    <r>
      <rPr>
        <sz val="11"/>
        <color rgb="FF000000"/>
        <rFont val="Linux Libertine G"/>
      </rPr>
      <t xml:space="preserve">बाकी </t>
    </r>
    <r>
      <rPr>
        <sz val="11"/>
        <color rgb="FF000000"/>
        <rFont val="Calibri"/>
      </rPr>
      <t xml:space="preserve">4 </t>
    </r>
    <r>
      <rPr>
        <sz val="11"/>
        <color rgb="FF000000"/>
        <rFont val="Linux Libertine G"/>
      </rPr>
      <t>जून को राहुल गांधी जी नया युवा प्रधान मंत्री मिल रहा है इंडिया को। जय हिन्द सर जी।</t>
    </r>
  </si>
  <si>
    <r>
      <rPr>
        <sz val="11"/>
        <color rgb="FF000000"/>
        <rFont val="Calibri"/>
      </rPr>
      <t xml:space="preserve">Modi </t>
    </r>
    <r>
      <rPr>
        <sz val="11"/>
        <color rgb="FF000000"/>
        <rFont val="Linux Libertine G"/>
      </rPr>
      <t xml:space="preserve">चोर </t>
    </r>
    <r>
      <rPr>
        <sz val="11"/>
        <color rgb="FF000000"/>
        <rFont val="Calibri"/>
      </rPr>
      <t>hai</t>
    </r>
  </si>
  <si>
    <r>
      <rPr>
        <sz val="11"/>
        <color rgb="FF000000"/>
        <rFont val="Linux Libertine G"/>
      </rPr>
      <t>बीजेपी बहुत दयालु पार्टी है</t>
    </r>
    <r>
      <rPr>
        <sz val="11"/>
        <color rgb="FF000000"/>
        <rFont val="Calibri"/>
      </rPr>
      <t xml:space="preserve">, </t>
    </r>
    <r>
      <rPr>
        <sz val="11"/>
        <color rgb="FF000000"/>
        <rFont val="Linux Libertine G"/>
      </rPr>
      <t xml:space="preserve">जिसने </t>
    </r>
    <r>
      <rPr>
        <sz val="11"/>
        <color rgb="FF000000"/>
        <rFont val="Calibri"/>
      </rPr>
      <t xml:space="preserve">100 </t>
    </r>
    <r>
      <rPr>
        <sz val="11"/>
        <color rgb="FF000000"/>
        <rFont val="Linux Libertine G"/>
      </rPr>
      <t xml:space="preserve">सीट इंडिया गटबंधन को दी है अगर वो चाहते तो ईवीएम मेनुपुलेट करके पूरी सीट </t>
    </r>
    <r>
      <rPr>
        <sz val="11"/>
        <color rgb="FF000000"/>
        <rFont val="Calibri"/>
      </rPr>
      <t xml:space="preserve">NDA </t>
    </r>
    <r>
      <rPr>
        <sz val="11"/>
        <color rgb="FF000000"/>
        <rFont val="Linux Libertine G"/>
      </rPr>
      <t xml:space="preserve">को मिल जाती। मेरा तो मध्य प्रदेश विधानसभा चुनाव के बाद चुनाव से </t>
    </r>
    <r>
      <rPr>
        <sz val="11"/>
        <color rgb="FF000000"/>
        <rFont val="Calibri"/>
      </rPr>
      <t xml:space="preserve">evm </t>
    </r>
    <r>
      <rPr>
        <sz val="11"/>
        <color rgb="FF000000"/>
        <rFont val="Linux Libertine G"/>
      </rPr>
      <t>से विश्वास उठ गया है</t>
    </r>
    <r>
      <rPr>
        <sz val="11"/>
        <color rgb="FF000000"/>
        <rFont val="Calibri"/>
      </rPr>
      <t xml:space="preserve">, </t>
    </r>
    <r>
      <rPr>
        <sz val="11"/>
        <color rgb="FF000000"/>
        <rFont val="Linux Libertine G"/>
      </rPr>
      <t>इसी लिए लोक सभा चुनाव में वोट नही दिया है</t>
    </r>
    <r>
      <rPr>
        <sz val="11"/>
        <color rgb="FF000000"/>
        <rFont val="Calibri"/>
      </rPr>
      <t>,</t>
    </r>
  </si>
  <si>
    <r>
      <rPr>
        <sz val="11"/>
        <color rgb="FF000000"/>
        <rFont val="Linux Libertine G"/>
      </rPr>
      <t>एग्जिट पोल का विश्लेषण कम</t>
    </r>
    <r>
      <rPr>
        <sz val="11"/>
        <color rgb="FF000000"/>
        <rFont val="Calibri"/>
      </rPr>
      <t xml:space="preserve">,  </t>
    </r>
    <r>
      <rPr>
        <sz val="11"/>
        <color rgb="FF000000"/>
        <rFont val="Linux Libertine G"/>
      </rPr>
      <t>विपक्ष का चाट ज्यादा रहे हो</t>
    </r>
    <r>
      <rPr>
        <sz val="11"/>
        <color rgb="FF000000"/>
        <rFont val="Calibri"/>
      </rPr>
      <t>?</t>
    </r>
  </si>
  <si>
    <t>Modi jumla bolta hai</t>
  </si>
  <si>
    <t>Bhaag jao ravish Babu 4jun se pehle 🤣😜</t>
  </si>
  <si>
    <t>Congress agar nahi jiti to yakin mano hum rodo me utrege</t>
  </si>
  <si>
    <t>Avi to ravish sir aapko 5 saal aur rona hai😂</t>
  </si>
  <si>
    <r>
      <rPr>
        <sz val="11"/>
        <color rgb="FF000000"/>
        <rFont val="Linux Libertine G"/>
      </rPr>
      <t>केजरीवाल पर भरोसा मत करना</t>
    </r>
    <r>
      <rPr>
        <sz val="11"/>
        <color rgb="FF000000"/>
        <rFont val="Calibri"/>
      </rPr>
      <t xml:space="preserve">, </t>
    </r>
    <r>
      <rPr>
        <sz val="11"/>
        <color rgb="FF000000"/>
        <rFont val="Linux Libertine G"/>
      </rPr>
      <t>ये बहुत बड़ा गोलक है</t>
    </r>
  </si>
  <si>
    <t>Ab modi godi midiya ka kuch nhi ho skta jhola uthao ab congress hi ayegi bahut ho gya y</t>
  </si>
  <si>
    <t>Ye godi midia vale 💯%rong bole Rahe hai. India jeetega Rabish sir .</t>
  </si>
  <si>
    <t>Godi meadia ko our kuch nahi dikhai deta Yuva mar rahe berajgari se mahegai ki mar n education pe koi Kam Khali Modi kar Rahi h ye meadia kam eshi 161 no par h</t>
  </si>
  <si>
    <t>EVM sa khella hai ravish ji evm ka game ker sakta hai thank</t>
  </si>
  <si>
    <t>Ravish, EVM pe videos bano abhi se yrr nhi toh koi aur bna dega tumse pahle 😂😂😂😂</t>
  </si>
  <si>
    <r>
      <rPr>
        <sz val="11"/>
        <color rgb="FF000000"/>
        <rFont val="Linux Libertine G"/>
      </rPr>
      <t xml:space="preserve">अगर </t>
    </r>
    <r>
      <rPr>
        <sz val="11"/>
        <color rgb="FF000000"/>
        <rFont val="Calibri"/>
      </rPr>
      <t xml:space="preserve">axit poll </t>
    </r>
    <r>
      <rPr>
        <sz val="11"/>
        <color rgb="FF000000"/>
        <rFont val="Linux Libertine G"/>
      </rPr>
      <t xml:space="preserve">सही होते है और </t>
    </r>
    <r>
      <rPr>
        <sz val="11"/>
        <color rgb="FF000000"/>
        <rFont val="Calibri"/>
      </rPr>
      <t xml:space="preserve">BJP 300 </t>
    </r>
    <r>
      <rPr>
        <sz val="11"/>
        <color rgb="FF000000"/>
        <rFont val="Linux Libertine G"/>
      </rPr>
      <t xml:space="preserve">से अधिक </t>
    </r>
    <r>
      <rPr>
        <sz val="11"/>
        <color rgb="FF000000"/>
        <rFont val="Calibri"/>
      </rPr>
      <t xml:space="preserve">seat </t>
    </r>
    <r>
      <rPr>
        <sz val="11"/>
        <color rgb="FF000000"/>
        <rFont val="Linux Libertine G"/>
      </rPr>
      <t>पाती है और दक्षिण</t>
    </r>
    <r>
      <rPr>
        <sz val="11"/>
        <color rgb="FF000000"/>
        <rFont val="Calibri"/>
      </rPr>
      <t xml:space="preserve">+ </t>
    </r>
    <r>
      <rPr>
        <sz val="11"/>
        <color rgb="FF000000"/>
        <rFont val="Linux Libertine G"/>
      </rPr>
      <t xml:space="preserve">बंगाल में पहले से ज्यादा </t>
    </r>
    <r>
      <rPr>
        <sz val="11"/>
        <color rgb="FF000000"/>
        <rFont val="Calibri"/>
      </rPr>
      <t xml:space="preserve">seat </t>
    </r>
    <r>
      <rPr>
        <sz val="11"/>
        <color rgb="FF000000"/>
        <rFont val="Linux Libertine G"/>
      </rPr>
      <t xml:space="preserve">लेकर आई तो समझिए </t>
    </r>
    <r>
      <rPr>
        <sz val="11"/>
        <color rgb="FF000000"/>
        <rFont val="Calibri"/>
      </rPr>
      <t xml:space="preserve">evm </t>
    </r>
    <r>
      <rPr>
        <sz val="11"/>
        <color rgb="FF000000"/>
        <rFont val="Linux Libertine G"/>
      </rPr>
      <t>में घोटाला हुआ है।</t>
    </r>
  </si>
  <si>
    <t>Kya world midea jhut bolta he</t>
  </si>
  <si>
    <t>Sir 4 June ko modi ji ex pm ho jayega 😊</t>
  </si>
  <si>
    <t>India 405</t>
  </si>
  <si>
    <t>India party  in internet  🗿
India party in ground  🤡</t>
  </si>
  <si>
    <t>Indiajanbandhan😂
😂😂?</t>
  </si>
  <si>
    <t>Maniya sh.ravish Kumar ji agar me ye dhindora pitwa Raha hu ke me hi jitunga to aap samajh lijiye  ki  Mane apni saari chalen chal di he Sam dam dand bhed or apka harna 100. Present pakka he kyoki desh ki sabhi mahashaktiya mere saath he ec.ed.cbi.ib.or local parshashan aap kuch nahi kar sakte sivay frustration nikalne ke agar apko mera mukabla karna he to desh ki Mari Hui janta ko jagruk karna hoga jiski sambhavna 25 persent he Aaj logo ko rojgar mehngai bharshtachar nokri etc se koi lena dena nahi he unko gali gali mandir chahiye jinki sankhya 20 persent he unse dar chahiye  Jo Pakistan hamara nakhun Tak nahi ukhad sakta uska dar chahiye berojgari chahiye logon ko chahiye ki unke bachche 10000 ki nokri kare usse uper ki soche bhi nahi</t>
  </si>
  <si>
    <r>
      <rPr>
        <sz val="11"/>
        <color rgb="FF000000"/>
        <rFont val="Linux Libertine G"/>
      </rPr>
      <t xml:space="preserve">इस </t>
    </r>
    <r>
      <rPr>
        <sz val="11"/>
        <color rgb="FF000000"/>
        <rFont val="Calibri"/>
      </rPr>
      <t xml:space="preserve">baar </t>
    </r>
    <r>
      <rPr>
        <sz val="11"/>
        <color rgb="FF000000"/>
        <rFont val="Linux Libertine G"/>
      </rPr>
      <t xml:space="preserve">झोला उठ जाए साहेब का तो देश का उद्धार </t>
    </r>
    <r>
      <rPr>
        <sz val="11"/>
        <color rgb="FF000000"/>
        <rFont val="Calibri"/>
      </rPr>
      <t>ho Jaye 😅</t>
    </r>
  </si>
  <si>
    <t>Modi Desh baich diya now Bharat ko jala dega Manipur jala diya hai</t>
  </si>
  <si>
    <t>Rubbish kumar ki Rubbish Analysis 😅</t>
  </si>
  <si>
    <t>Rahul ji zindabad hamesha
Bharat mai Rahul ji jesa educated PM agar mila tho desh bahut Happy hota.
Rahul ji Next prime minister 2024</t>
  </si>
  <si>
    <t>राहुल गांधी से लोगो की अपेक्षा कम ही है जब राहुल है तब मोदी मुमकिन है बीजेपी के सामने विकल्प कमजोर है</t>
  </si>
  <si>
    <t>Bas ek hi media bacha hai bharat me baki sab bik gaye🇮🇳🇮🇳🇮🇳</t>
  </si>
  <si>
    <r>
      <rPr>
        <sz val="11"/>
        <color rgb="FF000000"/>
        <rFont val="Linux Libertine G"/>
      </rPr>
      <t xml:space="preserve">शराब मान लीजिए एक सांसद </t>
    </r>
    <r>
      <rPr>
        <sz val="11"/>
        <color rgb="FF000000"/>
        <rFont val="Calibri"/>
      </rPr>
      <t xml:space="preserve">5 </t>
    </r>
    <r>
      <rPr>
        <sz val="11"/>
        <color rgb="FF000000"/>
        <rFont val="Linux Libertine G"/>
      </rPr>
      <t>लाख वोटो से जीता है तो क्या जनता में ढाई लाख वोट ऐसे नहीं है जो उनका मन दूसरी तरफ गया हो</t>
    </r>
  </si>
  <si>
    <r>
      <rPr>
        <sz val="11"/>
        <color rgb="FF000000"/>
        <rFont val="Linux Libertine G"/>
      </rPr>
      <t>इंडी वालों को बोलिए मिठाई बनवा लें</t>
    </r>
    <r>
      <rPr>
        <sz val="11"/>
        <color rgb="FF000000"/>
        <rFont val="Calibri"/>
      </rPr>
      <t xml:space="preserve">, </t>
    </r>
    <r>
      <rPr>
        <sz val="11"/>
        <color rgb="FF000000"/>
        <rFont val="Linux Libertine G"/>
      </rPr>
      <t>देश को बेस्ट लीडर मिलने वाला है</t>
    </r>
    <r>
      <rPr>
        <sz val="11"/>
        <color rgb="FF000000"/>
        <rFont val="Calibri"/>
      </rPr>
      <t xml:space="preserve">, </t>
    </r>
    <r>
      <rPr>
        <sz val="11"/>
        <color rgb="FF000000"/>
        <rFont val="Linux Libertine G"/>
      </rPr>
      <t>लेकिन आयेंगे तो मोदी जी 😊
हर हर महादेव 🕉️</t>
    </r>
  </si>
  <si>
    <t>Tumhe koi chanal kyun nahi Mila pahle to tum ate the</t>
  </si>
  <si>
    <t>Ab to sudhar jao madarchod media</t>
  </si>
  <si>
    <t>❤❤❤❤❤❤
Legend ke 295 song ko 
593M views mile h 
Na ki 59M 😊😊</t>
  </si>
  <si>
    <r>
      <rPr>
        <sz val="11"/>
        <color rgb="FF000000"/>
        <rFont val="Linux Libertine G"/>
      </rPr>
      <t xml:space="preserve">अगर </t>
    </r>
    <r>
      <rPr>
        <sz val="11"/>
        <color rgb="FF000000"/>
        <rFont val="Calibri"/>
      </rPr>
      <t xml:space="preserve">bjp </t>
    </r>
    <r>
      <rPr>
        <sz val="11"/>
        <color rgb="FF000000"/>
        <rFont val="Linux Libertine G"/>
      </rPr>
      <t xml:space="preserve">आपकी बार जीता </t>
    </r>
    <r>
      <rPr>
        <sz val="11"/>
        <color rgb="FF000000"/>
        <rFont val="Calibri"/>
      </rPr>
      <t>,</t>
    </r>
    <r>
      <rPr>
        <sz val="11"/>
        <color rgb="FF000000"/>
        <rFont val="Linux Libertine G"/>
      </rPr>
      <t>तो मैं समझूंगा कि देश में</t>
    </r>
    <r>
      <rPr>
        <sz val="11"/>
        <color rgb="FF000000"/>
        <rFont val="Calibri"/>
      </rPr>
      <t xml:space="preserve">, </t>
    </r>
    <r>
      <rPr>
        <sz val="11"/>
        <color rgb="FF000000"/>
        <rFont val="Linux Libertine G"/>
      </rPr>
      <t>तानाशाही हो रहा है।😢😢😢</t>
    </r>
  </si>
  <si>
    <t>India ❤🎉😊😊</t>
  </si>
  <si>
    <t>गोदी मीडिया की एग्जिट पॉल बिल्कुल फैल हैं।</t>
  </si>
  <si>
    <t>BJP kisi haalat me haaregi, E exit polls ka naatak band Karo 
India 🇮🇳 ❤</t>
  </si>
  <si>
    <t>Ye der hai 😊</t>
  </si>
  <si>
    <r>
      <rPr>
        <sz val="11"/>
        <color rgb="FF000000"/>
        <rFont val="Linux Libertine G"/>
      </rPr>
      <t>रविश जी ईवीएम सैट हैं।जब तक ईवीएम</t>
    </r>
    <r>
      <rPr>
        <sz val="11"/>
        <color rgb="FF000000"/>
        <rFont val="Calibri"/>
      </rPr>
      <t>,</t>
    </r>
    <r>
      <rPr>
        <sz val="11"/>
        <color rgb="FF000000"/>
        <rFont val="Linux Libertine G"/>
      </rPr>
      <t>गोदी मिडिया और चुनाव आयोग भाजपा का है तब तक भाजपा को कोई नहीं हरा सकता।एक लड़ाई हमारे पूर्वजों ने अपना संविधान बनाने के लिए लड़ी थी और एक लड़ाई हमको संविधान बचाने के लिए लड़नी पड़ेगी।</t>
    </r>
  </si>
  <si>
    <t>My name was cut from the voter list</t>
  </si>
  <si>
    <r>
      <rPr>
        <sz val="11"/>
        <color rgb="FF000000"/>
        <rFont val="Linux Libertine G"/>
      </rPr>
      <t xml:space="preserve">एग्जिट पोल पूरी तरीके से बीजेपी के इशारे पर हैं बीजेपी ने बहुत मोटा पता हुआ है यूट्यूब जो है ना यूट्यूब पर जो हमारे दोस्त हैं वह खुद बता रहे हैं कि हमें </t>
    </r>
    <r>
      <rPr>
        <sz val="11"/>
        <color rgb="FF000000"/>
        <rFont val="Calibri"/>
      </rPr>
      <t xml:space="preserve">2233 </t>
    </r>
    <r>
      <rPr>
        <sz val="11"/>
        <color rgb="FF000000"/>
        <rFont val="Linux Libertine G"/>
      </rPr>
      <t xml:space="preserve">करोड रुपए का ऑफर आया बीजेपी की तरफ से कि हम </t>
    </r>
    <r>
      <rPr>
        <sz val="11"/>
        <color rgb="FF000000"/>
        <rFont val="Calibri"/>
      </rPr>
      <t xml:space="preserve">3 </t>
    </r>
    <r>
      <rPr>
        <sz val="11"/>
        <color rgb="FF000000"/>
        <rFont val="Linux Libertine G"/>
      </rPr>
      <t xml:space="preserve">करोड़ देंगे हम </t>
    </r>
    <r>
      <rPr>
        <sz val="11"/>
        <color rgb="FF000000"/>
        <rFont val="Calibri"/>
      </rPr>
      <t xml:space="preserve">5 </t>
    </r>
    <r>
      <rPr>
        <sz val="11"/>
        <color rgb="FF000000"/>
        <rFont val="Linux Libertine G"/>
      </rPr>
      <t xml:space="preserve">करोड रुपए देंगे आप बीजेपी के लिए चुनाव प्रचार में </t>
    </r>
    <r>
      <rPr>
        <sz val="11"/>
        <color rgb="FF000000"/>
        <rFont val="Calibri"/>
      </rPr>
      <t xml:space="preserve">405 </t>
    </r>
    <r>
      <rPr>
        <sz val="11"/>
        <color rgb="FF000000"/>
        <rFont val="Linux Libertine G"/>
      </rPr>
      <t xml:space="preserve">दिखाएं एग्जिट पोल में तो यह पब्लिक जो है इससे मेरी रिक्वेस्ट है कि यह चुनाव पब्लिक नहीं लड़ा है विपक्ष में नहीं लड़ा इस पर विश्वास ना करें और </t>
    </r>
    <r>
      <rPr>
        <sz val="11"/>
        <color rgb="FF000000"/>
        <rFont val="Calibri"/>
      </rPr>
      <t xml:space="preserve">4 </t>
    </r>
    <r>
      <rPr>
        <sz val="11"/>
        <color rgb="FF000000"/>
        <rFont val="Linux Libertine G"/>
      </rPr>
      <t>तारीख का इंतजार करें इंडिया गठबंधन की सरकार बनने जा रही है और उसके तुरंत बाद यह गोदी मीडिया के जितने चैनल है उनका एक्शन होगा</t>
    </r>
  </si>
  <si>
    <r>
      <rPr>
        <sz val="11"/>
        <color rgb="FF000000"/>
        <rFont val="Calibri"/>
      </rPr>
      <t xml:space="preserve">400 </t>
    </r>
    <r>
      <rPr>
        <sz val="11"/>
        <color rgb="FF000000"/>
        <rFont val="Linux Libertine G"/>
      </rPr>
      <t>पार जय श्री राम</t>
    </r>
  </si>
  <si>
    <t>Psychological pressure  se  system management krk jeetna chahte h modi ji</t>
  </si>
  <si>
    <t>I don't know why the sir is trying to say that the exit polls , in any way would sway the results.....like it is obvious BJP is going to win. The opposition was as good as dead till March this year. If the opposition really wanted to win this election, they would have jumped on that so many opportunities that they got during this election season. A group of parties with no future vision for the country, those who are still not sure what alternative they can provide for the BJP , should not be in power. If Congress really wanted to lead this country, 10 years was more than enough to build on a plan and then execute it this season. Instead, last year they opened their eyes and did jugaad to show that it is still alive. All the opposition did was whine about what the pm said in rallies and what the BJP did not do and did not achieve in these last 10 years, instead of telling us what THEY will do when INDI alliance comes back to power.
The BJP is far more better in this case , and they are certainly going to win.
In the impossible case that INDI alliance ever comes to power , i am ready to bet that the INDI partnership will either clash between themselves , or would collapse within months, just like the Congress govt with JDS in Karnataka in 2018.</t>
  </si>
  <si>
    <r>
      <rPr>
        <sz val="11"/>
        <color rgb="FF000000"/>
        <rFont val="Linux Libertine G"/>
      </rPr>
      <t xml:space="preserve">ऊपर वाला देख रिया हेंगा </t>
    </r>
    <r>
      <rPr>
        <sz val="11"/>
        <color rgb="FF000000"/>
        <rFont val="Calibri"/>
      </rPr>
      <t xml:space="preserve">.... </t>
    </r>
    <r>
      <rPr>
        <sz val="11"/>
        <color rgb="FF000000"/>
        <rFont val="Linux Libertine G"/>
      </rPr>
      <t>कांग्रेस जीतेंगी</t>
    </r>
    <r>
      <rPr>
        <sz val="11"/>
        <color rgb="FF000000"/>
        <rFont val="Calibri"/>
      </rPr>
      <t xml:space="preserve">..... </t>
    </r>
    <r>
      <rPr>
        <sz val="11"/>
        <color rgb="FF000000"/>
        <rFont val="Linux Libertine G"/>
      </rPr>
      <t>राहुल भाईजान जिंदा आबाद</t>
    </r>
  </si>
  <si>
    <t>❤ from ASSAM</t>
  </si>
  <si>
    <t>❤❤❤❤.   Good work sir and Good job.  ❤❤❤.   Veri good patrakaar</t>
  </si>
  <si>
    <t>Good news🙏🙏</t>
  </si>
  <si>
    <t>Weldon sir 🙏</t>
  </si>
  <si>
    <t>रवीश जी हर प्रकार का षडयंत्र ही झलक रहा है। आगे सावधान रहना ही श्रेयस्कर होगा।</t>
  </si>
  <si>
    <r>
      <rPr>
        <sz val="11"/>
        <color rgb="FF000000"/>
        <rFont val="Linux Libertine G"/>
      </rPr>
      <t>सबसे मुख्य मुद्दा है ईवीएम का साफ्टवेयर। ईवीएम के साफ्टवेयर बनाने वाली कंपनियों के प्रमुख कौन हैं</t>
    </r>
    <r>
      <rPr>
        <sz val="11"/>
        <color rgb="FF000000"/>
        <rFont val="Calibri"/>
      </rPr>
      <t xml:space="preserve">? </t>
    </r>
    <r>
      <rPr>
        <sz val="11"/>
        <color rgb="FF000000"/>
        <rFont val="Linux Libertine G"/>
      </rPr>
      <t>सभी आरएसएस और भाजपा के सदस्य हैं। गोदी मीडिया के जरिए पहले भाजपा के पक्ष में माहौल बनाया जाता है। चार सौ के पार का नारा लगवाया जाता है</t>
    </r>
    <r>
      <rPr>
        <sz val="11"/>
        <color rgb="FF000000"/>
        <rFont val="Calibri"/>
      </rPr>
      <t xml:space="preserve">, </t>
    </r>
    <r>
      <rPr>
        <sz val="11"/>
        <color rgb="FF000000"/>
        <rFont val="Linux Libertine G"/>
      </rPr>
      <t xml:space="preserve">और फिर एग्जिट पोल </t>
    </r>
    <r>
      <rPr>
        <sz val="11"/>
        <color rgb="FF000000"/>
        <rFont val="Calibri"/>
      </rPr>
      <t>(</t>
    </r>
    <r>
      <rPr>
        <sz val="11"/>
        <color rgb="FF000000"/>
        <rFont val="Linux Libertine G"/>
      </rPr>
      <t>गोदी मीडिया</t>
    </r>
    <r>
      <rPr>
        <sz val="11"/>
        <color rgb="FF000000"/>
        <rFont val="Calibri"/>
      </rPr>
      <t xml:space="preserve">) </t>
    </r>
    <r>
      <rPr>
        <sz val="11"/>
        <color rgb="FF000000"/>
        <rFont val="Linux Libertine G"/>
      </rPr>
      <t xml:space="preserve">के जरिए उस माहौल को और अधिक मजबूत किया जाता है। फिर ईवीएम के </t>
    </r>
    <r>
      <rPr>
        <sz val="11"/>
        <color rgb="FF000000"/>
        <rFont val="Calibri"/>
      </rPr>
      <t xml:space="preserve">manipulated software </t>
    </r>
    <r>
      <rPr>
        <sz val="11"/>
        <color rgb="FF000000"/>
        <rFont val="Linux Libertine G"/>
      </rPr>
      <t>के जरिए मनवांछित रिजल्ट निकाला जाएगा। और जनता इस परिणाम को सहजता से स्वीकार कर लेगी</t>
    </r>
    <r>
      <rPr>
        <sz val="11"/>
        <color rgb="FF000000"/>
        <rFont val="Calibri"/>
      </rPr>
      <t xml:space="preserve">, </t>
    </r>
    <r>
      <rPr>
        <sz val="11"/>
        <color rgb="FF000000"/>
        <rFont val="Linux Libertine G"/>
      </rPr>
      <t>क्यों कि जनता को मानसिक रूप से ऐसा तैयार कर लिया होता है।
जय हो बेईमान की।</t>
    </r>
  </si>
  <si>
    <r>
      <rPr>
        <sz val="11"/>
        <color rgb="FF000000"/>
        <rFont val="Calibri"/>
      </rPr>
      <t xml:space="preserve">EVM </t>
    </r>
    <r>
      <rPr>
        <sz val="11"/>
        <color rgb="FF000000"/>
        <rFont val="Linux Libertine G"/>
      </rPr>
      <t>प्रेग्नेंट है अभी अगर नॉर्मल डिलीवरी हुआ तो कांग्रेस और ऑपरेशन हुआ तो बीजेपी 😂😂😂</t>
    </r>
  </si>
  <si>
    <t>To fully understand Ravishji’s programs the viewer needs to be educated and also ready to learn. Unfortunately, the mainstream media basically caters to intellectually innocent people who easily get carried away. Thank you Ravishji for being so wonderful</t>
  </si>
  <si>
    <t>Exit Pol 100% mananiy nahin hai kyunki Haryana mein onley 10 seat hai she news exit Pol mein BJP ko 16 seat de rahi hai😮😮😮😮😮😮</t>
  </si>
  <si>
    <t>India Vite for growth, development and good economy and safety of women’s - Voted for BJP/NDA</t>
  </si>
  <si>
    <r>
      <rPr>
        <sz val="11"/>
        <color rgb="FF000000"/>
        <rFont val="Calibri"/>
      </rPr>
      <t xml:space="preserve">4 </t>
    </r>
    <r>
      <rPr>
        <sz val="11"/>
        <color rgb="FF000000"/>
        <rFont val="Linux Libertine G"/>
      </rPr>
      <t>तारीख को बहुमत आये ना आये</t>
    </r>
    <r>
      <rPr>
        <sz val="11"/>
        <color rgb="FF000000"/>
        <rFont val="Calibri"/>
      </rPr>
      <t>,</t>
    </r>
    <r>
      <rPr>
        <sz val="11"/>
        <color rgb="FF000000"/>
        <rFont val="Linux Libertine G"/>
      </rPr>
      <t xml:space="preserve">पर </t>
    </r>
    <r>
      <rPr>
        <sz val="11"/>
        <color rgb="FF000000"/>
        <rFont val="Calibri"/>
      </rPr>
      <t xml:space="preserve">1 </t>
    </r>
    <r>
      <rPr>
        <sz val="11"/>
        <color rgb="FF000000"/>
        <rFont val="Linux Libertine G"/>
      </rPr>
      <t>तारीख को  एकजिट पोल का बहुमत बताता है कि बहुमत किस का आना चाहिए</t>
    </r>
    <r>
      <rPr>
        <sz val="11"/>
        <color rgb="FF000000"/>
        <rFont val="Calibri"/>
      </rPr>
      <t>!</t>
    </r>
  </si>
  <si>
    <t>4 june ko biloge ki evm me gadwadi ho gai</t>
  </si>
  <si>
    <t>BJP vale sidhe raste pe chalo varna  firse mahabhart ka yudh karna padega satyamev jayte jyhind</t>
  </si>
  <si>
    <t>-;Desta vez.... o governo do congresso |🇮🇳 □ modi e sua mídia está ocupados em mujra.........|🇮🇳;-</t>
  </si>
  <si>
    <t>Pareshan aatma 😂😂</t>
  </si>
  <si>
    <t>मोदी जा रहे है ।। राहुल आ रहे हैं</t>
  </si>
  <si>
    <t>Ye video lg rha indi alliance walo ko khush krne ko bnai h😂😂😂</t>
  </si>
  <si>
    <t>This time ECI and BJP has tampered voting data and SC must seriously take  action on it</t>
  </si>
  <si>
    <t>Good night</t>
  </si>
  <si>
    <t>Ravish ji aap thoda sa khiska samajh aa rahe hai mera manana hai ki ya to aap sahi hai ya puri duniya galat hai</t>
  </si>
  <si>
    <t>Modi ji jhola 4 Jon ko tayyar rkhna</t>
  </si>
  <si>
    <r>
      <rPr>
        <sz val="11"/>
        <color rgb="FF000000"/>
        <rFont val="Linux Libertine G"/>
      </rPr>
      <t xml:space="preserve">नार्मल डिलीवरी का इंतज़र है उधर मोदी योगी और शाह </t>
    </r>
    <r>
      <rPr>
        <sz val="11"/>
        <color rgb="FF000000"/>
        <rFont val="Calibri"/>
      </rPr>
      <t xml:space="preserve">EVM </t>
    </r>
    <r>
      <rPr>
        <sz val="11"/>
        <color rgb="FF000000"/>
        <rFont val="Linux Libertine G"/>
      </rPr>
      <t>ऑपरेशन कर गए 😂😂😂</t>
    </r>
  </si>
  <si>
    <r>
      <rPr>
        <sz val="11"/>
        <color rgb="FF000000"/>
        <rFont val="Linux Libertine G"/>
      </rPr>
      <t>अबे दल्ले पत्रकार जयराम रमेश ने जो दावा किया था उसका क्या क्रेडिबिक्टी है</t>
    </r>
    <r>
      <rPr>
        <sz val="11"/>
        <color rgb="FF000000"/>
        <rFont val="Calibri"/>
      </rPr>
      <t xml:space="preserve">? </t>
    </r>
    <r>
      <rPr>
        <sz val="11"/>
        <color rgb="FF000000"/>
        <rFont val="Linux Libertine G"/>
      </rPr>
      <t xml:space="preserve">आज </t>
    </r>
    <r>
      <rPr>
        <sz val="11"/>
        <color rgb="FF000000"/>
        <rFont val="Calibri"/>
      </rPr>
      <t xml:space="preserve">7 </t>
    </r>
    <r>
      <rPr>
        <sz val="11"/>
        <color rgb="FF000000"/>
        <rFont val="Linux Libertine G"/>
      </rPr>
      <t>बजे तक जवाब देना था लेकिन नही दिया। कितना दलाली करोगे</t>
    </r>
    <r>
      <rPr>
        <sz val="11"/>
        <color rgb="FF000000"/>
        <rFont val="Calibri"/>
      </rPr>
      <t>?</t>
    </r>
  </si>
  <si>
    <t>Yeah bichara Ravish ka dost Tatti / Rathi kaha chala gaya ?</t>
  </si>
  <si>
    <r>
      <rPr>
        <sz val="11"/>
        <color rgb="FF000000"/>
        <rFont val="Linux Libertine G"/>
      </rPr>
      <t xml:space="preserve">बीजेपी ईवीएम से ही जीतती है
एक बार बेलेट पेपर से वोटिंग करवाकर देखिए बीजेपी की </t>
    </r>
    <r>
      <rPr>
        <sz val="11"/>
        <color rgb="FF000000"/>
        <rFont val="Calibri"/>
      </rPr>
      <t xml:space="preserve">150 </t>
    </r>
    <r>
      <rPr>
        <sz val="11"/>
        <color rgb="FF000000"/>
        <rFont val="Linux Libertine G"/>
      </rPr>
      <t>सीट नहीं आएगी</t>
    </r>
  </si>
  <si>
    <r>
      <rPr>
        <sz val="11"/>
        <color rgb="FF000000"/>
        <rFont val="Linux Libertine G"/>
      </rPr>
      <t>सारे यूबा लोग इंडिया गटबंधन को भोट दिया कौन कौन मानता है लाइक करे</t>
    </r>
    <r>
      <rPr>
        <sz val="11"/>
        <color rgb="FF000000"/>
        <rFont val="Calibri"/>
      </rPr>
      <t>,,,,,,,</t>
    </r>
  </si>
  <si>
    <t>❤❤ Good video sir ji 💯👌👌👌👌</t>
  </si>
  <si>
    <t>INDIA 🏆</t>
  </si>
  <si>
    <t>Motihari...betiah...sivhar...tino...sit ..r.j.d.....congres....jeet..rahi..hai</t>
  </si>
  <si>
    <t>INDIA327❤❤</t>
  </si>
  <si>
    <t>❤❤❤❤Good reporting❤❤❤</t>
  </si>
  <si>
    <t>✋ Abki Baar Congres Sarkar 🇮🇳 Jai Loktantar 🇮🇳 Jai Hind 🇮🇳 Jai Bharat</t>
  </si>
  <si>
    <t>देश ने अपनी सारी परेशानी का
मरहम चुन लिया सारी की सारी
मुसीबतें राहुल जी के गले में वोट 
की माध्यम से  डाल दी है जिसके
बदले में सुखी जीवन का आनंद 
मिल जायेगा❤</t>
  </si>
  <si>
    <t>Jai Shri Ram</t>
  </si>
  <si>
    <t>Rahul is best aaj ke yuwa ko rozgar chahiye pakode nhi talne❤</t>
  </si>
  <si>
    <t>Exit poll galat hoga t to tum khana khaogey nhi to tumko khana nhi dhukega tum pgla ho jaoge</t>
  </si>
  <si>
    <r>
      <rPr>
        <sz val="11"/>
        <color rgb="FF000000"/>
        <rFont val="Linux Libertine G"/>
      </rPr>
      <t xml:space="preserve">जितने एग्जिट पोल आ रहे हैं सारे गोदी मीडिया चैनल से आ रहे हैं अंबानी के </t>
    </r>
    <r>
      <rPr>
        <sz val="11"/>
        <color rgb="FF000000"/>
        <rFont val="Calibri"/>
      </rPr>
      <t xml:space="preserve">18 </t>
    </r>
    <r>
      <rPr>
        <sz val="11"/>
        <color rgb="FF000000"/>
        <rFont val="Linux Libertine G"/>
      </rPr>
      <t xml:space="preserve">चैनल है अडानी के </t>
    </r>
    <r>
      <rPr>
        <sz val="11"/>
        <color rgb="FF000000"/>
        <rFont val="Calibri"/>
      </rPr>
      <t xml:space="preserve">28 </t>
    </r>
    <r>
      <rPr>
        <sz val="11"/>
        <color rgb="FF000000"/>
        <rFont val="Linux Libertine G"/>
      </rPr>
      <t xml:space="preserve">चैनल है उन्हीं से जो है बीजेपी को </t>
    </r>
    <r>
      <rPr>
        <sz val="11"/>
        <color rgb="FF000000"/>
        <rFont val="Calibri"/>
      </rPr>
      <t xml:space="preserve">4005 </t>
    </r>
    <r>
      <rPr>
        <sz val="11"/>
        <color rgb="FF000000"/>
        <rFont val="Linux Libertine G"/>
      </rPr>
      <t xml:space="preserve">जो दिख रहे हैं ना यह सब पैसे लेकर एग्जिट पोल दिखा रहे हैं के पब्लिक के मन में </t>
    </r>
    <r>
      <rPr>
        <sz val="11"/>
        <color rgb="FF000000"/>
        <rFont val="Calibri"/>
      </rPr>
      <t xml:space="preserve">4 </t>
    </r>
    <r>
      <rPr>
        <sz val="11"/>
        <color rgb="FF000000"/>
        <rFont val="Linux Libertine G"/>
      </rPr>
      <t xml:space="preserve">तारीख में एक विश्वास भर दिया जाए कि जिससे लगे कि हां मोदी फिर से आ रहे हैं जिससे जो शासन प्रशासन के लोग हैं अधिकारी हैं चुनाव आयोग है या सुप्रीम कोर्ट है उनको डर के माहौल में यह बीजेपी को चुनाव जीतने का काम करें इसलिए आप यह काम करें सबसे पहले जो भी प्रशासनिक अधिकारी हैं उनके दिल से बीजेपी का वह निकालना चाहिए और </t>
    </r>
    <r>
      <rPr>
        <sz val="11"/>
        <color rgb="FF000000"/>
        <rFont val="Calibri"/>
      </rPr>
      <t xml:space="preserve">4 </t>
    </r>
    <r>
      <rPr>
        <sz val="11"/>
        <color rgb="FF000000"/>
        <rFont val="Linux Libertine G"/>
      </rPr>
      <t>तारीख के चुनाव के रिजल्ट के बाद में शपथ ग्रहण के तुरंत बाद नरेंद्र मोदी और अमित शाह जेल जाने चाहिए और मोदी मीडिया के जितने अंकर हैं उनकी संपत्ति की जांच होकर जो विदेशों में दुबई वगैरह में जो इन्होंने बड़े बड़े बिल्डिंग और बड़ी बड़ी इंडस्ट्रीज खड़ी है उन सब की जांच होनी चाहिए और उनके घर पर बुलडोजरचलना चाहिए</t>
    </r>
  </si>
  <si>
    <t>Indi gathbandhan ko decide ker  lena chahiye kya rona he EVM  ya godi media</t>
  </si>
  <si>
    <t>Ravish ji se to hajam hi nahin ho rahe hongey exit poll? Final result par to chakkar aa jayega Ravish ji ko ? Koi nahin but who cares for him?</t>
  </si>
  <si>
    <t>Bhai ye ravish Kumar hai doosro ko godi media khne wala Aaj khud congress ka land chatne ka prayas kr rha hi😂😂 iski chehre ki rang bta rha hi ki ander se kitna Dara hua hi😅😅😅</t>
  </si>
  <si>
    <t>मोदी पोल</t>
  </si>
  <si>
    <t>Jayram ramesh depression me hai</t>
  </si>
  <si>
    <t>Sir aapse judne ke Baad pata nahi itni sadgi se sabhi muddon ko uthate hai sabko tho dalte hain pyaar se 
We love you sir 
Mujhe garv hai aap Mahaan ho......🙏🙏🙏🙏🙏</t>
  </si>
  <si>
    <t>बीजेपी हराओ देश बचाओ</t>
  </si>
  <si>
    <t>Agr counting m dhandli nhi hui, to  INDIA ki sarkar aa rhi hai. Public godi media pr vishvas nhi krta.</t>
  </si>
  <si>
    <t>गोदी मीडिया गोबर खाते देखता हूँ 
 देश के लिए नफरत के बच्चे जैसे गोदी मीडिया लगते हैं ☝️🙏</t>
  </si>
  <si>
    <t>Salauteto Ravish Kumar for your down to Earth explanation of Exit pool.   Jarnail Singh</t>
  </si>
  <si>
    <t>Normalisation in loksabha election like ssc❤ exam 25 me se 33</t>
  </si>
  <si>
    <t>India jitegi jdu sath me aaigi</t>
  </si>
  <si>
    <t>Ye kejriwal likhta bahut hai  ye likh kar de rha tha ki gujrat me iski sarkar ban gayi 4 june ko phir sab mil kar evm ko dosh denge</t>
  </si>
  <si>
    <t>Aap ko needh nahi aa rahi hogi 😂</t>
  </si>
  <si>
    <t>I love India 🇮🇳</t>
  </si>
  <si>
    <t>kejriwal itna sachha hai to jail me kyo jana pada</t>
  </si>
  <si>
    <t>Modi shah fraud inka channel fraud inki agencia fraud inka khel 48 ghante me khatm janta ki rai hai</t>
  </si>
  <si>
    <t>जीतेगा तोइंडिया ही जय भीम जयसंविधान</t>
  </si>
  <si>
    <t>Kahin ye exit poll dikhakr evm me ghpla na kare</t>
  </si>
  <si>
    <t>Public lost trust on EC, Shameless</t>
  </si>
  <si>
    <t>4 june ko aap live rahenge ki nahi..?
Koshish kariyega rahne ke liye tv news walo ko dekhne ka man nahi karta agar oh log aisa hi karenge to bahot jald 161 rank se 180rank par aa jayega...</t>
  </si>
  <si>
    <t>✔️✔️✔️</t>
  </si>
  <si>
    <t>Donate for Burnol for ravish</t>
  </si>
  <si>
    <t>😂height of frustration... exit poll figures not final.. wait for actual results on jun4th.. 
shuro se anth tak.. omg!</t>
  </si>
  <si>
    <t>हर हाल में हारा हुआ चुनाव जीतने का हर प्रयोग किया जा रहा है लोकतांत्रिक व्यवस्था जन तंत्र के फैसले को अहंकार के चक्कर में कुचला जा रहा है 🤔</t>
  </si>
  <si>
    <t>Iss baar aayega to modi hi sadak par😊</t>
  </si>
  <si>
    <t>kya vakvass kr rahe...telangana..HP me bjp hari to koi prblm nahi..yaha hare to bjp fixed kr rahi😮😮😮😮</t>
  </si>
  <si>
    <t>गोदी मीडिया का बड़ा प्लान शासन के साथ मिलीभगत से चल रहा है</t>
  </si>
  <si>
    <r>
      <rPr>
        <sz val="11"/>
        <color rgb="FF000000"/>
        <rFont val="Linux Libertine G"/>
      </rPr>
      <t>रवीश जी</t>
    </r>
    <r>
      <rPr>
        <sz val="11"/>
        <color rgb="FF000000"/>
        <rFont val="Calibri"/>
      </rPr>
      <t xml:space="preserve">, </t>
    </r>
    <r>
      <rPr>
        <sz val="11"/>
        <color rgb="FF000000"/>
        <rFont val="Linux Libertine G"/>
      </rPr>
      <t xml:space="preserve">ये गोदी मीडिया काउंटिंग डे के दिन भी </t>
    </r>
    <r>
      <rPr>
        <sz val="11"/>
        <color rgb="FF000000"/>
        <rFont val="Calibri"/>
      </rPr>
      <t xml:space="preserve">10 </t>
    </r>
    <r>
      <rPr>
        <sz val="11"/>
        <color rgb="FF000000"/>
        <rFont val="Linux Libertine G"/>
      </rPr>
      <t xml:space="preserve">बजे से पहले यह घोषणा करेगा कि ये देखों रुझानों में एनडीए </t>
    </r>
    <r>
      <rPr>
        <sz val="11"/>
        <color rgb="FF000000"/>
        <rFont val="Calibri"/>
      </rPr>
      <t xml:space="preserve">300 </t>
    </r>
    <r>
      <rPr>
        <sz val="11"/>
        <color rgb="FF000000"/>
        <rFont val="Linux Libertine G"/>
      </rPr>
      <t>क्रॉस कर चुका है और सरकार बनने जा रही है जबकि इनके पास ऐसा कोई अकड़ा होती ही नहीं है</t>
    </r>
  </si>
  <si>
    <t>🙋BJP-232-238.🙋CONGRESS-112-118 🙋UTHER-195.💯👌🌹🌹🌹🌹🌹NARAYAN DAS SWAMI SANGANER JAIPUR RAJASTHAN INDIA 🇮🇳JAI HIND 🇮🇳 02 JUNE 2024.🔥🔥🔥🔥🔥🙏💯👌.</t>
  </si>
  <si>
    <t>हम तो रोज़ ही भगवान के नाम पर बेईमानी करते है ।</t>
  </si>
  <si>
    <t>India win 300 +seats</t>
  </si>
  <si>
    <t>Axis my India to level😂😂😂😂😊</t>
  </si>
  <si>
    <t>Jalina bhahut bass aarahi hai, Burnol gheju</t>
  </si>
  <si>
    <t>Kushinagar se congress jit raha hain</t>
  </si>
  <si>
    <t>Sb poll isliye same h qki sbne india ki janta se pucha hai aur jinka jawab same h .....kya khna chahege samjhdar ravish ji?</t>
  </si>
  <si>
    <t>Jabardust harega India gathbandhan ?</t>
  </si>
  <si>
    <t>1 din aur khayali pulao bana le😂😂😂</t>
  </si>
  <si>
    <t>Khel ho gya</t>
  </si>
  <si>
    <t>Tum to khud chor ho 
 Av kuchh nhi hua h result ana do pura jal jaoge</t>
  </si>
  <si>
    <t>App ki patkarta true hai I like it Ravish Kumar true khabr hai</t>
  </si>
  <si>
    <r>
      <rPr>
        <sz val="11"/>
        <color rgb="FF000000"/>
        <rFont val="Calibri"/>
      </rPr>
      <t xml:space="preserve">4 </t>
    </r>
    <r>
      <rPr>
        <sz val="11"/>
        <color rgb="FF000000"/>
        <rFont val="Linux Libertine G"/>
      </rPr>
      <t xml:space="preserve">तारीख में चुनाव के बाद में </t>
    </r>
    <r>
      <rPr>
        <sz val="11"/>
        <color rgb="FF000000"/>
        <rFont val="Calibri"/>
      </rPr>
      <t xml:space="preserve">6 </t>
    </r>
    <r>
      <rPr>
        <sz val="11"/>
        <color rgb="FF000000"/>
        <rFont val="Linux Libertine G"/>
      </rPr>
      <t xml:space="preserve">या </t>
    </r>
    <r>
      <rPr>
        <sz val="11"/>
        <color rgb="FF000000"/>
        <rFont val="Calibri"/>
      </rPr>
      <t xml:space="preserve">7 </t>
    </r>
    <r>
      <rPr>
        <sz val="11"/>
        <color rgb="FF000000"/>
        <rFont val="Linux Libertine G"/>
      </rPr>
      <t xml:space="preserve">तारीख में राहुल गांधी के शपथ ग्रहण समारोह के बाद तुरंत नरेंद्र मोदी और अमित शाह जेल जाने चाहिए राहुल गांधी यह जो लड़ाई है यह लड़ाई आम आदमी लड़ रहा है कोई विपक्ष की पार्टी नहीं लड़ रही है </t>
    </r>
    <r>
      <rPr>
        <sz val="11"/>
        <color rgb="FF000000"/>
        <rFont val="Calibri"/>
      </rPr>
      <t xml:space="preserve">4 </t>
    </r>
    <r>
      <rPr>
        <sz val="11"/>
        <color rgb="FF000000"/>
        <rFont val="Linux Libertine G"/>
      </rPr>
      <t>तारीख के बाद में नरेंद्र मोदी अमित शाह को जेल जाना चाहिए हर हालमें</t>
    </r>
  </si>
  <si>
    <r>
      <rPr>
        <sz val="11"/>
        <color rgb="FF000000"/>
        <rFont val="Linux Libertine G"/>
      </rPr>
      <t xml:space="preserve">जो चुनाव लड़ा गया वो बड़ा भी रोचक था लेकिन </t>
    </r>
    <r>
      <rPr>
        <sz val="11"/>
        <color rgb="FF000000"/>
        <rFont val="Calibri"/>
      </rPr>
      <t xml:space="preserve">axit poll </t>
    </r>
    <r>
      <rPr>
        <sz val="11"/>
        <color rgb="FF000000"/>
        <rFont val="Linux Libertine G"/>
      </rPr>
      <t xml:space="preserve">ने सब को कमजोर कर दिया है अब तो </t>
    </r>
    <r>
      <rPr>
        <sz val="11"/>
        <color rgb="FF000000"/>
        <rFont val="Calibri"/>
      </rPr>
      <t xml:space="preserve">4 </t>
    </r>
    <r>
      <rPr>
        <sz val="11"/>
        <color rgb="FF000000"/>
        <rFont val="Linux Libertine G"/>
      </rPr>
      <t xml:space="preserve">जून का इंतजार कर रहे हैं ऐसा भी हो सकता है क्या अभी भी दिल नहीं मान रहा है सब देख लेना ये अपना </t>
    </r>
    <r>
      <rPr>
        <sz val="11"/>
        <color rgb="FF000000"/>
        <rFont val="Calibri"/>
      </rPr>
      <t xml:space="preserve">axit poll  fall </t>
    </r>
    <r>
      <rPr>
        <sz val="11"/>
        <color rgb="FF000000"/>
        <rFont val="Linux Libertine G"/>
      </rPr>
      <t xml:space="preserve">होगा ओर अपना स्तर कम कर रहा है हमारा विश्वास जीतेगा फिर मिलते </t>
    </r>
    <r>
      <rPr>
        <sz val="11"/>
        <color rgb="FF000000"/>
        <rFont val="Calibri"/>
      </rPr>
      <t>4</t>
    </r>
    <r>
      <rPr>
        <sz val="11"/>
        <color rgb="FF000000"/>
        <rFont val="Linux Libertine G"/>
      </rPr>
      <t>जून।</t>
    </r>
  </si>
  <si>
    <t>एग्जिट पोल करने वाले के पास क्याप्रूफ है क्या वह हर वाटर से मिले हुएहैं क्या हर बॉर्डर से जानकारी लेकर आओ उन्होंने</t>
  </si>
  <si>
    <t>Sari exit Polol galat hai Rahul Gandhi jindabaad ❤❤❤❤❤❤</t>
  </si>
  <si>
    <t>Only India party jindabad Rahul gandhi jindabad Akhilesh Yadav jindabad 🎉🎉🎉🎉🎉</t>
  </si>
  <si>
    <t>Bahut Khoob Ravish Jee</t>
  </si>
  <si>
    <r>
      <rPr>
        <sz val="11"/>
        <color rgb="FF000000"/>
        <rFont val="Linux Libertine G"/>
      </rPr>
      <t xml:space="preserve">अगर मोदी ने सता हासिल करने के लिए  </t>
    </r>
    <r>
      <rPr>
        <sz val="11"/>
        <color rgb="FF000000"/>
        <rFont val="Calibri"/>
      </rPr>
      <t xml:space="preserve">foul play </t>
    </r>
    <r>
      <rPr>
        <sz val="11"/>
        <color rgb="FF000000"/>
        <rFont val="Linux Libertine G"/>
      </rPr>
      <t>किया तो भारत  की जनता सड़कों पर उतरेगी। देश के हालात खराब होंगे।</t>
    </r>
  </si>
  <si>
    <t>India 280+290</t>
  </si>
  <si>
    <t>Congress ki bahut halat battar hoti ja rhi ha</t>
  </si>
  <si>
    <t>Esme bhi chal he</t>
  </si>
  <si>
    <t>Modiji na 10 sal ma dash ki jo nukshan Kia wo Anna wala100 sal ma vi Varna muskil hogi.</t>
  </si>
  <si>
    <t>I'm a big of you.
Lekin ab Aisa lgta hai ki aapki reporting bhi ek biased ho gyi hai.</t>
  </si>
  <si>
    <t>Yek. Jun. Kee. Do. Rotee. Joon. Kee.</t>
  </si>
  <si>
    <t>❤❤.  Good sir Very Good ❤❤</t>
  </si>
  <si>
    <t>L for_____ le lo Ravis bhai</t>
  </si>
  <si>
    <t>Avengers united❤❤</t>
  </si>
  <si>
    <t>West Bengal ma Tmc 30-35 seats melaga</t>
  </si>
  <si>
    <t>Rahul Gandhi is next PM</t>
  </si>
  <si>
    <t>देहात का कहावत है
लत लक्षण बाई
मुआले पर जाई</t>
  </si>
  <si>
    <t>राइट</t>
  </si>
  <si>
    <r>
      <rPr>
        <sz val="11"/>
        <color rgb="FF000000"/>
        <rFont val="Linux Libertine G"/>
      </rPr>
      <t xml:space="preserve">रवीश जी </t>
    </r>
    <r>
      <rPr>
        <sz val="11"/>
        <color rgb="FF000000"/>
        <rFont val="Calibri"/>
      </rPr>
      <t xml:space="preserve">, </t>
    </r>
    <r>
      <rPr>
        <sz val="11"/>
        <color rgb="FF000000"/>
        <rFont val="Linux Libertine G"/>
      </rPr>
      <t>आपने मिठाई खा ली</t>
    </r>
    <r>
      <rPr>
        <sz val="11"/>
        <color rgb="FF000000"/>
        <rFont val="Calibri"/>
      </rPr>
      <t xml:space="preserve">, </t>
    </r>
    <r>
      <rPr>
        <sz val="11"/>
        <color rgb="FF000000"/>
        <rFont val="Linux Libertine G"/>
      </rPr>
      <t>ये इंडी वाले बनवा रहे थे</t>
    </r>
  </si>
  <si>
    <t>Kolkata se</t>
  </si>
  <si>
    <t>Wow moose wale ka sign 295 jio rahul boss</t>
  </si>
  <si>
    <t>ek baat to mann ni padegi yeh kutta kabhi nahi sudre ga
rabish kumar</t>
  </si>
  <si>
    <t>Ravish bhai . Ek request hai desh ke sabse gatiya bande ka video mat dikhaya kro . Din hi kharab jata hai</t>
  </si>
  <si>
    <t>आपकी पूरी मेहनत व्यर्थ गई मोदी ही आ रहा है</t>
  </si>
  <si>
    <t>It’s BJP strategy to manage exit poll surveys first and then manipulate EVMs to win . Fake BJP should go away</t>
  </si>
  <si>
    <t>Yanha rudali ke liye false comments hai</t>
  </si>
  <si>
    <t>Congrese midia</t>
  </si>
  <si>
    <t>Godi meadia ke chainal ko band karna hoga sarkar ki dogli nitiyo me godi meadia bhi samil h es bar kuch bhi galat hua to janta ab sidhe sarkar se our godi meadia se nipategi 
4 June ko Rahul Gandhi pm ka sapath lenge</t>
  </si>
  <si>
    <t>Mere jab se political samajh aya he, Mein Congress support nehi kiya, lekin aj mein chahta hun Congress govt bane.</t>
  </si>
  <si>
    <t>tu to pahle ka dalaal aadmi hai</t>
  </si>
  <si>
    <t>go and see your own analysis of 2019,</t>
  </si>
  <si>
    <t>JaniB</t>
  </si>
  <si>
    <t>🇳🇪🇳🇪🇳🇪🇳🇪🇳🇪🇳🇪🇳🇪🇳🇪🇳🇪🇳🇪🇳🇪🇳🇪🇳🇪</t>
  </si>
  <si>
    <r>
      <rPr>
        <sz val="11"/>
        <color rgb="FF000000"/>
        <rFont val="Linux Libertine G"/>
      </rPr>
      <t xml:space="preserve">मीडिया झूठा डिग्री झूठा प्रधानमंत्री झूठा एक्ज़िट पोल केसे सच हो सकता है </t>
    </r>
    <r>
      <rPr>
        <sz val="11"/>
        <color rgb="FF000000"/>
        <rFont val="Calibri"/>
      </rPr>
      <t>(</t>
    </r>
    <r>
      <rPr>
        <sz val="11"/>
        <color rgb="FF000000"/>
        <rFont val="Linux Libertine G"/>
      </rPr>
      <t>जाएगा तो मोदी ही</t>
    </r>
    <r>
      <rPr>
        <sz val="11"/>
        <color rgb="FF000000"/>
        <rFont val="Calibri"/>
      </rPr>
      <t>)</t>
    </r>
  </si>
  <si>
    <t>Exit poll.....
Adhik deta dikhane ka matalab yahi ho sakta hai ki Jo ummide BJP ki taraph se lagayi gayi hai O khela ho gaya hai.
Hame aur aapako isaka sak n ho Jay isaliye deta ko bada chada kar dikhaya ja Raha hai....?
Aage ki radaniti kya hai BJP wale Jane.
Purwajon ne ek kahawat kahi hai "choro ki chori chhut jati hai Lekin tumma fery nahi chhuta" 
Vipaksha ke jitane bhi ummidwar hai apane evm votes ko pakad kar rake. Waha par date rahe, hate nahi.</t>
  </si>
  <si>
    <t>Most biased journalist, always he support Congress,shame on khavis Kumar</t>
  </si>
  <si>
    <t>Ap rote reh jayoge ravish ji modi a gya</t>
  </si>
  <si>
    <r>
      <rPr>
        <sz val="11"/>
        <color rgb="FF000000"/>
        <rFont val="Calibri"/>
      </rPr>
      <t xml:space="preserve">NDA 150-170 </t>
    </r>
    <r>
      <rPr>
        <sz val="11"/>
        <color rgb="FF000000"/>
        <rFont val="Linux Libertine G"/>
      </rPr>
      <t>तक सिमट रही है एक दम सही डाटा है</t>
    </r>
  </si>
  <si>
    <t>Are  Desh basiyo q Nahi samjhte Ye sab is liye Kiya ja Raha haj q ke BJp to Bot hone SE pahle hi jeeti hui hai q ke Har Kahi uski ke log hai Tabhi to Wo log etni Jumme sar SE bol rahe hai or Modi G Khud bol rahe hai ke bipaks Ebm Ka Dhikra fodega Jab Beimani hi karni thi to Modi G q khamo kha pure Desh KO lane me laga ke chunab karaya Pata Nahi Kiya hoga is Desh Ka log fir bhi Nahi samjh rahe Sab mile huae hai</t>
  </si>
  <si>
    <t>Namo again 😂😂😂</t>
  </si>
  <si>
    <r>
      <rPr>
        <sz val="11"/>
        <color rgb="FF000000"/>
        <rFont val="Linux Libertine G"/>
      </rPr>
      <t>जनता झुठे और बेबुनियाद प्रोपगंडा चलाने वाले गोदी मिडिया की बकवास सुनने की बजाय ज्यादातर लोग आप जैसे निष्पक्ष और तार्किक पत्रकार यु ट्युबर को सुन रहे है और यह इस बात का प्रमाण है कि</t>
    </r>
    <r>
      <rPr>
        <sz val="11"/>
        <color rgb="FF000000"/>
        <rFont val="Calibri"/>
      </rPr>
      <t xml:space="preserve">, </t>
    </r>
    <r>
      <rPr>
        <sz val="11"/>
        <color rgb="FF000000"/>
        <rFont val="Linux Libertine G"/>
      </rPr>
      <t>जनता जागरूक है</t>
    </r>
    <r>
      <rPr>
        <sz val="11"/>
        <color rgb="FF000000"/>
        <rFont val="Calibri"/>
      </rPr>
      <t>.</t>
    </r>
  </si>
  <si>
    <t>Telivision ke Aunty's ke haath me hota to 543 Seats Unke papa ko de deta 😅</t>
  </si>
  <si>
    <t>Vv pattu check Karo evm security karega</t>
  </si>
  <si>
    <t>रवीश कुमार भाई सब मोदी के गुलाम है धरातल पर तो ऐसा दिख ही नहीं रहा</t>
  </si>
  <si>
    <t>This exit poll for DIIs. they controld the stock markets for two three weeks.</t>
  </si>
  <si>
    <t>590 million views sir ji sidhu moosewala</t>
  </si>
  <si>
    <t>Very nice ravis bhai</t>
  </si>
  <si>
    <t>Modi ki godi media bjp ko exit polle jita rahi hai farji exit poll deke</t>
  </si>
  <si>
    <r>
      <rPr>
        <sz val="11"/>
        <color rgb="FF000000"/>
        <rFont val="Linux Libertine G"/>
      </rPr>
      <t xml:space="preserve">भारत की जनता झूठी है </t>
    </r>
    <r>
      <rPr>
        <sz val="11"/>
        <color rgb="FF000000"/>
        <rFont val="Calibri"/>
      </rPr>
      <t xml:space="preserve">? </t>
    </r>
    <r>
      <rPr>
        <sz val="11"/>
        <color rgb="FF000000"/>
        <rFont val="Linux Libertine G"/>
      </rPr>
      <t>तभी तो झूठा पीएम स्वीकार्य है ।</t>
    </r>
  </si>
  <si>
    <t>BJP jhooth jumla party</t>
  </si>
  <si>
    <t>Koi bhi jite no problem par aap apna anti Modi na chodna 🤣🤣🤣🤣🤣
Yarr kon h jo apko follow krte h</t>
  </si>
  <si>
    <t>Congress jindabad ❤❤</t>
  </si>
  <si>
    <t>😂🎉🎉🎉🎉😂😂😂😂😂😂😂😂</t>
  </si>
  <si>
    <t>हमारे प्यारे दोस्त पत्रकार जी धन्यवाद</t>
  </si>
  <si>
    <t>Chamcha chamcihi me daud lagi hai</t>
  </si>
  <si>
    <t>Leftists ka R Rona start.. aur ye chalta rahega..😂😂</t>
  </si>
  <si>
    <t>गोदी मीडिया तो रण्डी बाजों कों भी जिता रहा है</t>
  </si>
  <si>
    <t>Yah vipash ko uljjaa kar other party sey mandvali kar rahay hai becuses ager exit poll 350 to 400 dekha kar mandvali kar sakey jaago india gutbandhan jaago</t>
  </si>
  <si>
    <t>4 June Tak wait kar</t>
  </si>
  <si>
    <r>
      <rPr>
        <sz val="11"/>
        <color rgb="FF000000"/>
        <rFont val="Linux Libertine G"/>
      </rPr>
      <t xml:space="preserve">अगर ईवीएम से कोई छेड़छाड़ नही होगा तो इंडिया जीतेगी पका </t>
    </r>
    <r>
      <rPr>
        <sz val="11"/>
        <color rgb="FF000000"/>
        <rFont val="Calibri"/>
      </rPr>
      <t>100%</t>
    </r>
  </si>
  <si>
    <t>Abhi Modi media poll kh rhe ...baad mei evm ka rona roege😂😂😂.....ye to lga rhega</t>
  </si>
  <si>
    <t>Rahul Gandhi next PM</t>
  </si>
  <si>
    <t>Erne  dino se kaha tha ye cccc… chalo koi bat nahi aaya to sahi bus eshi ccc..  ki kami thi 😅😅</t>
  </si>
  <si>
    <t>According to exit poll, BJP is winning 2-4 seats in Punjab.
Joke of the Century 😅</t>
  </si>
  <si>
    <t>Tum asali patalkar ho bhai 4 june tum logo ka muh kala ho jayega</t>
  </si>
  <si>
    <t>Sir aapko indi mida bol sakte hai</t>
  </si>
  <si>
    <t>नमस्कार</t>
  </si>
  <si>
    <t>abki baar MODI sarkar woh bho 400 paar</t>
  </si>
  <si>
    <t>Modi,midia,chor,hai,, jhuthy,aafawa,felate, hai,,</t>
  </si>
  <si>
    <t>Farzi exit poll ha Rajasthan me 25 sheet me se 33 31:05 sheet jit lye ha😂😂😂 b j p ne</t>
  </si>
  <si>
    <t>EVM toh 1947 se hack hai</t>
  </si>
  <si>
    <t>Chor hi ye dalal</t>
  </si>
  <si>
    <t>Group of chor call BJP boss modi</t>
  </si>
  <si>
    <t>NDA:- National Democratic Alliance ❌
NDA:-National Dictatorial Alliance ✅</t>
  </si>
  <si>
    <t>Bihar me RJD+23 hai ❤</t>
  </si>
  <si>
    <r>
      <rPr>
        <sz val="11"/>
        <color rgb="FF000000"/>
        <rFont val="Linux Libertine G"/>
      </rPr>
      <t xml:space="preserve">सर अगर ऐसा होता है तो भारत में इमरजेंसी लग जानी चाहिए और चुनाव आयोग एवं ई वी एम की पारदर्शिता पूरे जनता के समक्ष </t>
    </r>
    <r>
      <rPr>
        <sz val="11"/>
        <color rgb="FF000000"/>
        <rFont val="Calibri"/>
      </rPr>
      <t xml:space="preserve">live </t>
    </r>
    <r>
      <rPr>
        <sz val="11"/>
        <color rgb="FF000000"/>
        <rFont val="Linux Libertine G"/>
      </rPr>
      <t xml:space="preserve">चलना चाहिए।
मैं इमरजेंसी के सपोर्ट में हूँ। क्योंकि जबरदस्त </t>
    </r>
    <r>
      <rPr>
        <sz val="11"/>
        <color rgb="FF000000"/>
        <rFont val="Calibri"/>
      </rPr>
      <t xml:space="preserve">bjp </t>
    </r>
    <r>
      <rPr>
        <sz val="11"/>
        <color rgb="FF000000"/>
        <rFont val="Linux Libertine G"/>
      </rPr>
      <t xml:space="preserve">के द्वारा धांधली हो रहा होगा इन </t>
    </r>
    <r>
      <rPr>
        <sz val="11"/>
        <color rgb="FF000000"/>
        <rFont val="Calibri"/>
      </rPr>
      <t xml:space="preserve">2 </t>
    </r>
    <r>
      <rPr>
        <sz val="11"/>
        <color rgb="FF000000"/>
        <rFont val="Linux Libertine G"/>
      </rPr>
      <t>दिनों में 😮😮🤔🤔🤔</t>
    </r>
  </si>
  <si>
    <t>Jiska exit poll galati usko bhar kiya jaye</t>
  </si>
  <si>
    <t>sidhumoosewala 295 
jai congress vijay congress</t>
  </si>
  <si>
    <t>EVM is hacked 😅😅😅😅</t>
  </si>
  <si>
    <r>
      <rPr>
        <sz val="11"/>
        <color rgb="FF000000"/>
        <rFont val="Calibri"/>
      </rPr>
      <t xml:space="preserve">EVM </t>
    </r>
    <r>
      <rPr>
        <sz val="11"/>
        <color rgb="FF000000"/>
        <rFont val="Linux Libertine G"/>
      </rPr>
      <t xml:space="preserve">के मामला मे मै कांग्रेस से सहमत नही हु। यह </t>
    </r>
    <r>
      <rPr>
        <sz val="11"/>
        <color rgb="FF000000"/>
        <rFont val="Calibri"/>
      </rPr>
      <t xml:space="preserve">EVM </t>
    </r>
    <r>
      <rPr>
        <sz val="11"/>
        <color rgb="FF000000"/>
        <rFont val="Linux Libertine G"/>
      </rPr>
      <t xml:space="preserve">सिस्टम को बैन होनी चाहिए। बैलट पेपर चुनाव </t>
    </r>
    <r>
      <rPr>
        <sz val="11"/>
        <color rgb="FF000000"/>
        <rFont val="Calibri"/>
      </rPr>
      <t xml:space="preserve">CCTV  SURVEILLANCE </t>
    </r>
    <r>
      <rPr>
        <sz val="11"/>
        <color rgb="FF000000"/>
        <rFont val="Linux Libertine G"/>
      </rPr>
      <t>के तहत होना चाहिए।</t>
    </r>
  </si>
  <si>
    <t>Tu apne akde Dede
Modi tere te puche ke kere h sare fesle
Channel se to lat mer k bhega diya</t>
  </si>
  <si>
    <t>मनोवैज्ञानिक दबाव बनाने के लिए मोदी की सुनामी दिखा रहे है ।</t>
  </si>
  <si>
    <t>अगर नॉर्मल डिलीवरी हुई तो इंडिया का सरकार बनेगी और अगर ऑपरेशन से हुआ तो एनडीए की सरकार बनेगी 😂</t>
  </si>
  <si>
    <t>Enkalb move jasa. Nata ka ayga ka</t>
  </si>
  <si>
    <t>Great analysis great explain Sir</t>
  </si>
  <si>
    <t>Tere ko Kya looser always talk nonsense</t>
  </si>
  <si>
    <t>Ravish kumar very good journalist</t>
  </si>
  <si>
    <r>
      <rPr>
        <sz val="11"/>
        <color rgb="FF000000"/>
        <rFont val="Calibri"/>
      </rPr>
      <t xml:space="preserve">Ravish </t>
    </r>
    <r>
      <rPr>
        <sz val="11"/>
        <color rgb="FF000000"/>
        <rFont val="Linux Libertine G"/>
      </rPr>
      <t>सर कितनी गहरी बाते बताते हैं दिमाग़ खुल जाता है</t>
    </r>
  </si>
  <si>
    <r>
      <rPr>
        <sz val="11"/>
        <color rgb="FF000000"/>
        <rFont val="Linux Libertine G"/>
      </rPr>
      <t xml:space="preserve">एग्जिट पोल देख कर ही </t>
    </r>
    <r>
      <rPr>
        <sz val="11"/>
        <color rgb="FF000000"/>
        <rFont val="Calibri"/>
      </rPr>
      <t xml:space="preserve">evm </t>
    </r>
    <r>
      <rPr>
        <sz val="11"/>
        <color rgb="FF000000"/>
        <rFont val="Linux Libertine G"/>
      </rPr>
      <t>परिणाम देता है</t>
    </r>
    <r>
      <rPr>
        <sz val="11"/>
        <color rgb="FF000000"/>
        <rFont val="Calibri"/>
      </rPr>
      <t xml:space="preserve">,,,, evm </t>
    </r>
    <r>
      <rPr>
        <sz val="11"/>
        <color rgb="FF000000"/>
        <rFont val="Linux Libertine G"/>
      </rPr>
      <t xml:space="preserve">ही </t>
    </r>
    <r>
      <rPr>
        <sz val="11"/>
        <color rgb="FF000000"/>
        <rFont val="Calibri"/>
      </rPr>
      <t xml:space="preserve">bjp </t>
    </r>
    <r>
      <rPr>
        <sz val="11"/>
        <color rgb="FF000000"/>
        <rFont val="Linux Libertine G"/>
      </rPr>
      <t>की रीढ़ है</t>
    </r>
    <r>
      <rPr>
        <sz val="11"/>
        <color rgb="FF000000"/>
        <rFont val="Calibri"/>
      </rPr>
      <t>.....</t>
    </r>
  </si>
  <si>
    <t>Limka pijiyega aap ka chehra sujal sujal hai kbhi 4tarikh tk to chehra bcha ke rh 4 tarikh ke sham me chehra latk jayto tohar</t>
  </si>
  <si>
    <t>Aap tho lambi chuti ka elan kar diye kal.  Accha hua wapas aagaye.</t>
  </si>
  <si>
    <t>Tum ravish twit twit khelo</t>
  </si>
  <si>
    <t>Hahaha ravish Kumar ... Tu patrakar he na ki Congress ka Dalal.. natija Jo bhi aaye tujhe Sach dikhana he.. chl dekhta hu tu 4june k baad konsa video  dalta banata he😂😂😂😂😂 rubbish talks by ravish kumar😅😂</t>
  </si>
  <si>
    <t>Bade beshram ho . Ab nahi Maan rahe ho ki Desh ki Janta Pariwarwad ko nakar chuki hai.</t>
  </si>
  <si>
    <t>EVM.  bechara ab ravish k lapete me aaega pakka likh lo Kejriwal natwarlal ki tarah.</t>
  </si>
  <si>
    <t>Mahagadbandhan jindabad p m Rahul Gandhi</t>
  </si>
  <si>
    <t>Raveesh bhai ye Pol nhi hai ye dhol hai pora Khali hai</t>
  </si>
  <si>
    <t>Namaskar men Ravish Kumar 
Kar Diya mujhe tadi par
Aur 5 saal ka lamba intjar
Bik jayega Mera Ghar bar 
Ro ro ke men karun pukar
Lekin phir se 4 jun ko modi sarkar
Rahul baba h bekar
Issiliye bjp ho gayi 400 par😂😂😂😂</t>
  </si>
  <si>
    <t>Chutiya Aadmi tabhi ptrkariita mey tabhi fail hai andhaa hai 4kry baad kyaa bolega soch ley andhey</t>
  </si>
  <si>
    <t>nalla chatukaar presaan hai</t>
  </si>
  <si>
    <t>Is bar congress sarkar ..</t>
  </si>
  <si>
    <t>Ravish kumar honest reporter</t>
  </si>
  <si>
    <t>Ravish Kumar ka kon kon fan hai</t>
  </si>
  <si>
    <r>
      <rPr>
        <sz val="11"/>
        <color rgb="FF000000"/>
        <rFont val="Linux Libertine G"/>
      </rPr>
      <t xml:space="preserve">राहुल गांधी सर </t>
    </r>
    <r>
      <rPr>
        <sz val="11"/>
        <color rgb="FF000000"/>
        <rFont val="Calibri"/>
      </rPr>
      <t xml:space="preserve">295 4 </t>
    </r>
    <r>
      <rPr>
        <sz val="11"/>
        <color rgb="FF000000"/>
        <rFont val="Linux Libertine G"/>
      </rPr>
      <t xml:space="preserve">जून </t>
    </r>
    <r>
      <rPr>
        <sz val="11"/>
        <color rgb="FF000000"/>
        <rFont val="Calibri"/>
      </rPr>
      <t xml:space="preserve">pm </t>
    </r>
    <r>
      <rPr>
        <sz val="11"/>
        <color rgb="FF000000"/>
        <rFont val="Linux Libertine G"/>
      </rPr>
      <t>इंडिया</t>
    </r>
  </si>
  <si>
    <t>Nice video sir ji</t>
  </si>
  <si>
    <t>Ro le abi or rona heee burnol kam pad jayegi😅😅😅😅😅</t>
  </si>
  <si>
    <r>
      <rPr>
        <sz val="11"/>
        <color rgb="FF000000"/>
        <rFont val="Linux Libertine G"/>
      </rPr>
      <t>गोदी मीडिया के एग्जिट पोल देख कर ऐसा लगता है कि मोदीजी और साह क्या चुनावी हार</t>
    </r>
    <r>
      <rPr>
        <sz val="11"/>
        <color rgb="FF000000"/>
        <rFont val="Calibri"/>
      </rPr>
      <t>-</t>
    </r>
    <r>
      <rPr>
        <sz val="11"/>
        <color rgb="FF000000"/>
        <rFont val="Linux Libertine G"/>
      </rPr>
      <t xml:space="preserve">जीत का फैसला सड़कों पर करना चाहते हैं </t>
    </r>
    <r>
      <rPr>
        <sz val="11"/>
        <color rgb="FF000000"/>
        <rFont val="Calibri"/>
      </rPr>
      <t>?</t>
    </r>
  </si>
  <si>
    <t>4 June ko kagega evm hack tha😂😂😂😂</t>
  </si>
  <si>
    <t>1:23 1:26</t>
  </si>
  <si>
    <t>I am here to offer Burnol to Gulams🎉🎉🎉.. 😂😂😂</t>
  </si>
  <si>
    <t>I am Hindu,, I support BJP,, Modi Modi Modi</t>
  </si>
  <si>
    <r>
      <rPr>
        <sz val="11"/>
        <color rgb="FF000000"/>
        <rFont val="Calibri"/>
      </rPr>
      <t xml:space="preserve">350 </t>
    </r>
    <r>
      <rPr>
        <sz val="11"/>
        <color rgb="FF000000"/>
        <rFont val="Linux Libertine G"/>
      </rPr>
      <t>पार का पहले ही सेटिंग हो गया है।आपलोगो को जो बोलना है बोलिए।मोदी है तो मुमकिन है।</t>
    </r>
  </si>
  <si>
    <t>Dogla modi</t>
  </si>
  <si>
    <t>Wrong</t>
  </si>
  <si>
    <t>his views are just time waste .  with hidden   agenda</t>
  </si>
  <si>
    <t>Arvind Kejriwal jindabad</t>
  </si>
  <si>
    <r>
      <rPr>
        <sz val="11"/>
        <color rgb="FF000000"/>
        <rFont val="Linux Libertine G"/>
      </rPr>
      <t xml:space="preserve">आज तक में अंजना ॐ कश्यप
</t>
    </r>
    <r>
      <rPr>
        <sz val="11"/>
        <color rgb="FF000000"/>
        <rFont val="Calibri"/>
      </rPr>
      <t xml:space="preserve">R.bhart </t>
    </r>
    <r>
      <rPr>
        <sz val="11"/>
        <color rgb="FF000000"/>
        <rFont val="Linux Libertine G"/>
      </rPr>
      <t>में सुहेल दोनो झूठ के अलावा कुछ आता ही नहीं</t>
    </r>
  </si>
  <si>
    <t>अब परीछा जनगणना मे लगेसिपाहियोकीहै।महागठबन्धनकेउम्मीदवारोकोनवसिखियाकमजोरगणनाकर्ताओकीनियुक्तियाॅकतईनहीकरनाचाहिऐ।देशकीसंबैधानिकसंस्थाऐव्यवस्थाऐजनतंत्रलगताहैबहुतकमजोरकरधनतंत्रकेनियंत्रणमेकरदियाजारहाहैजोदेशकेलिऐघातकहै।</t>
  </si>
  <si>
    <r>
      <rPr>
        <sz val="11"/>
        <color rgb="FF000000"/>
        <rFont val="Linux Libertine G"/>
      </rPr>
      <t xml:space="preserve">आप इलेक्शन कमिशन पर संदेह </t>
    </r>
    <r>
      <rPr>
        <sz val="11"/>
        <color rgb="FF000000"/>
        <rFont val="Calibri"/>
      </rPr>
      <t xml:space="preserve">, </t>
    </r>
    <r>
      <rPr>
        <sz val="11"/>
        <color rgb="FF000000"/>
        <rFont val="Linux Libertine G"/>
      </rPr>
      <t xml:space="preserve">शंका  एक पत्रकार होते हुए भी संदेह व्यक्त कर रहे है आप एक पत्रकार होते हुए भी आप ऐसा कर रहे है ये बिलकुल भी अच्छी बात नही केवल ये बता रे मै नही बोल रहा हु बाकी लोग बोल रहे है </t>
    </r>
    <r>
      <rPr>
        <sz val="11"/>
        <color rgb="FF000000"/>
        <rFont val="Calibri"/>
      </rPr>
      <t xml:space="preserve">. </t>
    </r>
    <r>
      <rPr>
        <sz val="11"/>
        <color rgb="FF000000"/>
        <rFont val="Linux Libertine G"/>
      </rPr>
      <t xml:space="preserve">ऐसा करके खुद की मन की बाते सब बता रहे है </t>
    </r>
    <r>
      <rPr>
        <sz val="11"/>
        <color rgb="FF000000"/>
        <rFont val="Calibri"/>
      </rPr>
      <t xml:space="preserve">, </t>
    </r>
    <r>
      <rPr>
        <sz val="11"/>
        <color rgb="FF000000"/>
        <rFont val="Linux Libertine G"/>
      </rPr>
      <t xml:space="preserve">आप के पास ठोस सबूत है क्या </t>
    </r>
    <r>
      <rPr>
        <sz val="11"/>
        <color rgb="FF000000"/>
        <rFont val="Calibri"/>
      </rPr>
      <t xml:space="preserve">,  </t>
    </r>
    <r>
      <rPr>
        <sz val="11"/>
        <color rgb="FF000000"/>
        <rFont val="Linux Libertine G"/>
      </rPr>
      <t>आप पत्रकार रहते हुए भी बकवास कर रहे है</t>
    </r>
    <r>
      <rPr>
        <sz val="11"/>
        <color rgb="FF000000"/>
        <rFont val="Calibri"/>
      </rPr>
      <t xml:space="preserve">, </t>
    </r>
    <r>
      <rPr>
        <sz val="11"/>
        <color rgb="FF000000"/>
        <rFont val="Linux Libertine G"/>
      </rPr>
      <t xml:space="preserve">लोगोंको गुमराह कर रहे हो </t>
    </r>
    <r>
      <rPr>
        <sz val="11"/>
        <color rgb="FF000000"/>
        <rFont val="Calibri"/>
      </rPr>
      <t xml:space="preserve">, </t>
    </r>
    <r>
      <rPr>
        <sz val="11"/>
        <color rgb="FF000000"/>
        <rFont val="Linux Libertine G"/>
      </rPr>
      <t xml:space="preserve">आपको आप गलत बोल रहे हो ये मालूम होते हुए भी आप अपने गलत विचार जनता के मन में डाल रहे हो </t>
    </r>
    <r>
      <rPr>
        <sz val="11"/>
        <color rgb="FF000000"/>
        <rFont val="Calibri"/>
      </rPr>
      <t xml:space="preserve">, </t>
    </r>
    <r>
      <rPr>
        <sz val="11"/>
        <color rgb="FF000000"/>
        <rFont val="Linux Libertine G"/>
      </rPr>
      <t>आपको बीलकुल शोभा नहीं देता ऐसी बातै</t>
    </r>
    <r>
      <rPr>
        <sz val="11"/>
        <color rgb="FF000000"/>
        <rFont val="Calibri"/>
      </rPr>
      <t xml:space="preserve">, </t>
    </r>
    <r>
      <rPr>
        <sz val="11"/>
        <color rgb="FF000000"/>
        <rFont val="Linux Libertine G"/>
      </rPr>
      <t xml:space="preserve">मुझे लगता है कि आपका कुछ तो नुकसान हुआ है मोदी सरकार के टाईम मे </t>
    </r>
    <r>
      <rPr>
        <sz val="11"/>
        <color rgb="FF000000"/>
        <rFont val="Calibri"/>
      </rPr>
      <t xml:space="preserve">, </t>
    </r>
    <r>
      <rPr>
        <sz val="11"/>
        <color rgb="FF000000"/>
        <rFont val="Linux Libertine G"/>
      </rPr>
      <t xml:space="preserve">आपको वही सदमा लगा है </t>
    </r>
    <r>
      <rPr>
        <sz val="11"/>
        <color rgb="FF000000"/>
        <rFont val="Calibri"/>
      </rPr>
      <t xml:space="preserve">, </t>
    </r>
    <r>
      <rPr>
        <sz val="11"/>
        <color rgb="FF000000"/>
        <rFont val="Linux Libertine G"/>
      </rPr>
      <t xml:space="preserve">उस सदमे की वजह से आपका दिमागी संतुलन बिगड गया है
आपको विकास नही दिख रहा है क्या जब मनमोहन सिंग भारत के प्रधान मंत्री थे तब  भारत का सोना लंडन मे गिरवी रखना पडा </t>
    </r>
    <r>
      <rPr>
        <sz val="11"/>
        <color rgb="FF000000"/>
        <rFont val="Calibri"/>
      </rPr>
      <t xml:space="preserve">, </t>
    </r>
    <r>
      <rPr>
        <sz val="11"/>
        <color rgb="FF000000"/>
        <rFont val="Linux Libertine G"/>
      </rPr>
      <t xml:space="preserve">वो तो बहोत होशियार प्रधानमंत्री एवं अर्थमंत्री  थे </t>
    </r>
    <r>
      <rPr>
        <sz val="11"/>
        <color rgb="FF000000"/>
        <rFont val="Calibri"/>
      </rPr>
      <t xml:space="preserve">, </t>
    </r>
    <r>
      <rPr>
        <sz val="11"/>
        <color rgb="FF000000"/>
        <rFont val="Linux Libertine G"/>
      </rPr>
      <t xml:space="preserve">फिर भी उनकी नितीओने भारत को दिवालीया बनायी  </t>
    </r>
    <r>
      <rPr>
        <sz val="11"/>
        <color rgb="FF000000"/>
        <rFont val="Calibri"/>
      </rPr>
      <t xml:space="preserve">, </t>
    </r>
    <r>
      <rPr>
        <sz val="11"/>
        <color rgb="FF000000"/>
        <rFont val="Linux Libertine G"/>
      </rPr>
      <t xml:space="preserve">चीन ने अपने देश मेजो व्यवसाय है उसको पहिले विकसित किया और बहार के देशों को अनुमती व्यवसाय करने के लिए अपने देश में जब बहुत सक्षम थे </t>
    </r>
    <r>
      <rPr>
        <sz val="11"/>
        <color rgb="FF000000"/>
        <rFont val="Calibri"/>
      </rPr>
      <t xml:space="preserve">, </t>
    </r>
    <r>
      <rPr>
        <sz val="11"/>
        <color rgb="FF000000"/>
        <rFont val="Linux Libertine G"/>
      </rPr>
      <t>भारत की नीतियों ने तब काँग्रेस की देश अभी अविकसित देसी व्यवसाय करने की ताकद कम रहते हुए भी विदेशी देशों को  व्यापार करने के लिये अपने देश के द्वार खुले कर दिये</t>
    </r>
    <r>
      <rPr>
        <sz val="11"/>
        <color rgb="FF000000"/>
        <rFont val="Calibri"/>
      </rPr>
      <t xml:space="preserve">. </t>
    </r>
    <r>
      <rPr>
        <sz val="11"/>
        <color rgb="FF000000"/>
        <rFont val="Linux Libertine G"/>
      </rPr>
      <t xml:space="preserve">कंगाल बनाया देश को </t>
    </r>
    <r>
      <rPr>
        <sz val="11"/>
        <color rgb="FF000000"/>
        <rFont val="Calibri"/>
      </rPr>
      <t xml:space="preserve">, </t>
    </r>
    <r>
      <rPr>
        <sz val="11"/>
        <color rgb="FF000000"/>
        <rFont val="Linux Libertine G"/>
      </rPr>
      <t xml:space="preserve">पिछले ७० साल मे भ्रष्टाचार मे नंबर </t>
    </r>
    <r>
      <rPr>
        <sz val="11"/>
        <color rgb="FF000000"/>
        <rFont val="Calibri"/>
      </rPr>
      <t xml:space="preserve">1 , </t>
    </r>
    <r>
      <rPr>
        <sz val="11"/>
        <color rgb="FF000000"/>
        <rFont val="Linux Libertine G"/>
      </rPr>
      <t xml:space="preserve">पडोसी देश से मार खाने मे नंबर </t>
    </r>
    <r>
      <rPr>
        <sz val="11"/>
        <color rgb="FF000000"/>
        <rFont val="Calibri"/>
      </rPr>
      <t xml:space="preserve">1 , </t>
    </r>
    <r>
      <rPr>
        <sz val="11"/>
        <color rgb="FF000000"/>
        <rFont val="Linux Libertine G"/>
      </rPr>
      <t xml:space="preserve">देश को दहशतवाद से खोखला करने में नंबर </t>
    </r>
    <r>
      <rPr>
        <sz val="11"/>
        <color rgb="FF000000"/>
        <rFont val="Calibri"/>
      </rPr>
      <t xml:space="preserve">1, </t>
    </r>
    <r>
      <rPr>
        <sz val="11"/>
        <color rgb="FF000000"/>
        <rFont val="Linux Libertine G"/>
      </rPr>
      <t xml:space="preserve">देश को कर्ज मे ढकेलना नंबर </t>
    </r>
    <r>
      <rPr>
        <sz val="11"/>
        <color rgb="FF000000"/>
        <rFont val="Calibri"/>
      </rPr>
      <t xml:space="preserve">1 , </t>
    </r>
    <r>
      <rPr>
        <sz val="11"/>
        <color rgb="FF000000"/>
        <rFont val="Linux Libertine G"/>
      </rPr>
      <t xml:space="preserve">देश का पैसा उडाने मे नंबर </t>
    </r>
    <r>
      <rPr>
        <sz val="11"/>
        <color rgb="FF000000"/>
        <rFont val="Calibri"/>
      </rPr>
      <t xml:space="preserve">1 , </t>
    </r>
    <r>
      <rPr>
        <sz val="11"/>
        <color rgb="FF000000"/>
        <rFont val="Linux Libertine G"/>
      </rPr>
      <t xml:space="preserve">लोगोंको अनेक योजना पेपर पे दिखाने मे नंबर </t>
    </r>
    <r>
      <rPr>
        <sz val="11"/>
        <color rgb="FF000000"/>
        <rFont val="Calibri"/>
      </rPr>
      <t xml:space="preserve">1 , </t>
    </r>
    <r>
      <rPr>
        <sz val="11"/>
        <color rgb="FF000000"/>
        <rFont val="Linux Libertine G"/>
      </rPr>
      <t xml:space="preserve">उन योजना के पैसे खाने मे नंबर </t>
    </r>
    <r>
      <rPr>
        <sz val="11"/>
        <color rgb="FF000000"/>
        <rFont val="Calibri"/>
      </rPr>
      <t xml:space="preserve">1, </t>
    </r>
    <r>
      <rPr>
        <sz val="11"/>
        <color rgb="FF000000"/>
        <rFont val="Linux Libertine G"/>
      </rPr>
      <t xml:space="preserve">देश का जी डी पी डुबाने मे नंबर </t>
    </r>
    <r>
      <rPr>
        <sz val="11"/>
        <color rgb="FF000000"/>
        <rFont val="Calibri"/>
      </rPr>
      <t xml:space="preserve">1 , </t>
    </r>
    <r>
      <rPr>
        <sz val="11"/>
        <color rgb="FF000000"/>
        <rFont val="Linux Libertine G"/>
      </rPr>
      <t xml:space="preserve">हिंदू मुस्लिम झगडा लगवाने मे नंबर </t>
    </r>
    <r>
      <rPr>
        <sz val="11"/>
        <color rgb="FF000000"/>
        <rFont val="Calibri"/>
      </rPr>
      <t xml:space="preserve">1 , </t>
    </r>
    <r>
      <rPr>
        <sz val="11"/>
        <color rgb="FF000000"/>
        <rFont val="Linux Libertine G"/>
      </rPr>
      <t xml:space="preserve">पाठ किया हुआ भाषण लाल किले से देने मे नंबर </t>
    </r>
    <r>
      <rPr>
        <sz val="11"/>
        <color rgb="FF000000"/>
        <rFont val="Calibri"/>
      </rPr>
      <t xml:space="preserve">1,
</t>
    </r>
    <r>
      <rPr>
        <sz val="11"/>
        <color rgb="FF000000"/>
        <rFont val="Linux Libertine G"/>
      </rPr>
      <t xml:space="preserve">और अभी का देश  कितना डेव्हलपमेंट हो रहा है कितने ग्रोथ हो रहे है जीडीपी </t>
    </r>
    <r>
      <rPr>
        <sz val="11"/>
        <color rgb="FF000000"/>
        <rFont val="Calibri"/>
      </rPr>
      <t xml:space="preserve">8 </t>
    </r>
    <r>
      <rPr>
        <sz val="11"/>
        <color rgb="FF000000"/>
        <rFont val="Linux Libertine G"/>
      </rPr>
      <t xml:space="preserve">पर्सेंट हो गया है  चार एवं छे लेन रोड हो गये है </t>
    </r>
    <r>
      <rPr>
        <sz val="11"/>
        <color rgb="FF000000"/>
        <rFont val="Calibri"/>
      </rPr>
      <t xml:space="preserve">, </t>
    </r>
    <r>
      <rPr>
        <sz val="11"/>
        <color rgb="FF000000"/>
        <rFont val="Linux Libertine G"/>
      </rPr>
      <t xml:space="preserve">वंदे भारत ट्रेन चल रहा है और भारत की अनेक लोग एअर लाइन्स ही सेवा ले रहे </t>
    </r>
    <r>
      <rPr>
        <sz val="11"/>
        <color rgb="FF000000"/>
        <rFont val="Calibri"/>
      </rPr>
      <t xml:space="preserve">, </t>
    </r>
    <r>
      <rPr>
        <sz val="11"/>
        <color rgb="FF000000"/>
        <rFont val="Linux Libertine G"/>
      </rPr>
      <t xml:space="preserve">मेट्रो सेवा बन रही है </t>
    </r>
    <r>
      <rPr>
        <sz val="11"/>
        <color rgb="FF000000"/>
        <rFont val="Calibri"/>
      </rPr>
      <t xml:space="preserve">, </t>
    </r>
    <r>
      <rPr>
        <sz val="11"/>
        <color rgb="FF000000"/>
        <rFont val="Linux Libertine G"/>
      </rPr>
      <t>देश मे फ्लाय ओव्हर बन रहे है</t>
    </r>
    <r>
      <rPr>
        <sz val="11"/>
        <color rgb="FF000000"/>
        <rFont val="Calibri"/>
      </rPr>
      <t xml:space="preserve">, </t>
    </r>
    <r>
      <rPr>
        <sz val="11"/>
        <color rgb="FF000000"/>
        <rFont val="Linux Libertine G"/>
      </rPr>
      <t xml:space="preserve">शेअर बाजार मे अनेक देशो से अपने मार्केट में पैसा डाल रहे नये रोजगार मिल रहे है नए नए बहुत बडे बडे कंपनी या भारत मे आ रहे है कश्मीर अपने देश का हिस्सा रहते हुए अभी जम्मू काश्मीर मे लोग जमीन नही खरीद सकते थे और अभी वो सब होने वाला है </t>
    </r>
    <r>
      <rPr>
        <sz val="11"/>
        <color rgb="FF000000"/>
        <rFont val="Calibri"/>
      </rPr>
      <t xml:space="preserve">, </t>
    </r>
    <r>
      <rPr>
        <sz val="11"/>
        <color rgb="FF000000"/>
        <rFont val="Linux Libertine G"/>
      </rPr>
      <t>मोदी जी पे एक भी दाग नही लगा सका कोई पिछले चालीस साल मे 
ये सब आपको दिखता नहीं क्या</t>
    </r>
  </si>
  <si>
    <t>Abe sale harami sab kuchh tium ko pata hai tum ko 4 jun ke bad Tera  bolna band ho jayega tumhare jaisa chutiya koi nai achha se Chanel chala nahi to chup se gar pe beth ja me tera ye bakwas Saudi se 15 sal se tekh raha hu</t>
  </si>
  <si>
    <t>Ek bhi news house Aisa nahin jo India Alliance ki sarkar banaey</t>
  </si>
  <si>
    <t>😂 Chandigarh ke mayor election se hi pata lag gayi hai inki aukaat...anpadh ko vote denge murkh andhbh@kt to yahi haal hoga...</t>
  </si>
  <si>
    <t>Evm jindabad Modi jindabad.evm hai to Modi mumkin hai..</t>
  </si>
  <si>
    <t>कयो बक बक कर रहा हे 😁😆😆😆😆😆
चूतिया रविषखान मोदी जी प्रधानमंत्री बन गये है</t>
  </si>
  <si>
    <t>BJP KO HARNA HE OR DES KO BACHNA</t>
  </si>
  <si>
    <t>Very good patarika ravish kumar je</t>
  </si>
  <si>
    <t>चोरो के हाथ में देश की बागडोर मत दो भाई जब राजा ईमानदार हो तो सारा विपक्ष एक हो जाता है</t>
  </si>
  <si>
    <t>सर इस गोदी मीडिया युग मे आपकी रेपोर्टिंग को देश याद रहेगा सॅल्युट सर</t>
  </si>
  <si>
    <t>रवीश जी विपक्ष के साथ पूरा खड़े हैं बस ऐसे ही हमेशा साथ रहना 😂😂</t>
  </si>
  <si>
    <t>next PM Rahul Gandhi jindabad ❤❤❤❤❤</t>
  </si>
  <si>
    <t>Bangal ma danga party ke sufra shaf hai muskil sa 8 10 set mil sakti hai. Modiji bangal sala jhukaga nahi. Kursi ke pati band ligiya. TMC ke tuffan ana wala hai. Joi bangla.</t>
  </si>
  <si>
    <t>रो ले और कोई चारा नही बचा है</t>
  </si>
  <si>
    <t>BJP was main object to show high numbers through exit poll with the result India gathbandhan would divided &amp; fighting in it can be started.</t>
  </si>
  <si>
    <t>Sandeh, shak se bhara election ki koi aukaat nahi hey. Ye Third class election sabit hua. Election commission bhi BJP se thar thar kaap raha hey ...</t>
  </si>
  <si>
    <t>Godi media is murdered Indian democracy.... very good thought Sir and real</t>
  </si>
  <si>
    <r>
      <rPr>
        <sz val="11"/>
        <color rgb="FF000000"/>
        <rFont val="Linux Libertine G"/>
      </rPr>
      <t xml:space="preserve">चिंता की बात यह हैं कि आज हमारा चौथा स्तम्भ पूरी तरह से ढह चुकी हैं लेकिन </t>
    </r>
    <r>
      <rPr>
        <sz val="11"/>
        <color rgb="FF000000"/>
        <rFont val="Calibri"/>
      </rPr>
      <t xml:space="preserve">4 </t>
    </r>
    <r>
      <rPr>
        <sz val="11"/>
        <color rgb="FF000000"/>
        <rFont val="Linux Libertine G"/>
      </rPr>
      <t xml:space="preserve">जून को राहुल गाँधी जी को प्रधानमंत्री बनने के बाद भारत के चौथा स्तम्भ को पूरी तरह से ढलाई करके पूरी मजबूती के साथ स्तम्भ बनाया जाएगा ताकि भविष्य मे ऐसी गलती दुबारा मिडिया करने से पहले </t>
    </r>
    <r>
      <rPr>
        <sz val="11"/>
        <color rgb="FF000000"/>
        <rFont val="Calibri"/>
      </rPr>
      <t>100</t>
    </r>
    <r>
      <rPr>
        <sz val="11"/>
        <color rgb="FF000000"/>
        <rFont val="Linux Libertine G"/>
      </rPr>
      <t>बार सोचेगी</t>
    </r>
  </si>
  <si>
    <t>B J P.</t>
  </si>
  <si>
    <t>India.gathbandhan.zindabad</t>
  </si>
  <si>
    <t>Save Constitution
Save Democracy...</t>
  </si>
  <si>
    <t>INDIA should if EC works transparent</t>
  </si>
  <si>
    <r>
      <rPr>
        <sz val="11"/>
        <color rgb="FF000000"/>
        <rFont val="Calibri"/>
      </rPr>
      <t xml:space="preserve">4 </t>
    </r>
    <r>
      <rPr>
        <sz val="11"/>
        <color rgb="FF000000"/>
        <rFont val="Linux Libertine G"/>
      </rPr>
      <t>जून के बाद राहुल का राजनीतिक से त्यागपत्र देकर इटली चले जाना चाहिये।वही शिफ्ट हो जाना चाहिए।</t>
    </r>
  </si>
  <si>
    <t>Jai ho chamcho</t>
  </si>
  <si>
    <t>10:35 aisi hi choti 2 chizo ke liye aam admi bhi sarkari daftaro ke chakkar kat ta rehta hai or daftar wale tarka dete hai.... Aisa hi ho Raha hai vipaksh ke sath. Asha hai vipaksh ki ankh khul jye or inki sarkar ane par inki tarah aam admi pratadit mehsus na kare</t>
  </si>
  <si>
    <t>Mere ghr me 7 me se 3 vote aye sir</t>
  </si>
  <si>
    <t>फटी</t>
  </si>
  <si>
    <r>
      <rPr>
        <sz val="11"/>
        <color rgb="FF000000"/>
        <rFont val="Linux Libertine G"/>
      </rPr>
      <t xml:space="preserve">जब इलेक्शन खत्म होने के महज </t>
    </r>
    <r>
      <rPr>
        <sz val="11"/>
        <color rgb="FF000000"/>
        <rFont val="Calibri"/>
      </rPr>
      <t xml:space="preserve">2 </t>
    </r>
    <r>
      <rPr>
        <sz val="11"/>
        <color rgb="FF000000"/>
        <rFont val="Linux Libertine G"/>
      </rPr>
      <t xml:space="preserve">दिन बाद चुनाव परिणाम आ रहे है तो एक्जिट पोल का क्या मतलब है </t>
    </r>
    <r>
      <rPr>
        <sz val="11"/>
        <color rgb="FF000000"/>
        <rFont val="Calibri"/>
      </rPr>
      <t xml:space="preserve">news channels ko </t>
    </r>
    <r>
      <rPr>
        <sz val="11"/>
        <color rgb="FF000000"/>
        <rFont val="Linux Libertine G"/>
      </rPr>
      <t xml:space="preserve">इतनी जल्दी क्यों है चुनाव आयोग को इस पर रोक लगानी चाहिए यह एक फालतू का काम है
यह </t>
    </r>
    <r>
      <rPr>
        <sz val="11"/>
        <color rgb="FF000000"/>
        <rFont val="Calibri"/>
      </rPr>
      <t xml:space="preserve">election commission ki "free and fair election" </t>
    </r>
    <r>
      <rPr>
        <sz val="11"/>
        <color rgb="FF000000"/>
        <rFont val="Linux Libertine G"/>
      </rPr>
      <t>की अवधारणा के खिलाफ है</t>
    </r>
  </si>
  <si>
    <t>Only one journalist who does true true journalism</t>
  </si>
  <si>
    <t>Aap hi to Congress ki umeed hi chamche patrakar</t>
  </si>
  <si>
    <t>Rabis kumar fail.</t>
  </si>
  <si>
    <t>what about operation Kamala . . .</t>
  </si>
  <si>
    <t>Chunav   aayog  chor  hai    ……..</t>
  </si>
  <si>
    <t>Congressi chamche</t>
  </si>
  <si>
    <t>Bjp bhi vijay manaye ya na manaye but aapki har nishchit hai</t>
  </si>
  <si>
    <r>
      <rPr>
        <sz val="11"/>
        <color rgb="FF000000"/>
        <rFont val="Calibri"/>
      </rPr>
      <t xml:space="preserve">400 </t>
    </r>
    <r>
      <rPr>
        <sz val="11"/>
        <color rgb="FF000000"/>
        <rFont val="Linux Libertine G"/>
      </rPr>
      <t>पार की चिठ्ठी भाजपा कार्यालय से भेजीं गई होगी।</t>
    </r>
  </si>
  <si>
    <t>4 TH  KO SABSE JAYADA DUKHI HOKER  SARA DOSH  EVM PE NIKLAGE....</t>
  </si>
  <si>
    <r>
      <rPr>
        <sz val="11"/>
        <color rgb="FF000000"/>
        <rFont val="Linux Libertine G"/>
      </rPr>
      <t xml:space="preserve">घण्टा सही है दलालों और चमचों के </t>
    </r>
    <r>
      <rPr>
        <sz val="11"/>
        <color rgb="FF000000"/>
        <rFont val="Calibri"/>
      </rPr>
      <t>exit poll 😂😂</t>
    </r>
    <r>
      <rPr>
        <sz val="11"/>
        <color rgb="FF000000"/>
        <rFont val="Linux Libertine G"/>
      </rPr>
      <t xml:space="preserve">। जब वोटर साइलेंट रहा है और जनता बनाम मोदी सरकार था तो यह </t>
    </r>
    <r>
      <rPr>
        <sz val="11"/>
        <color rgb="FF000000"/>
        <rFont val="Calibri"/>
      </rPr>
      <t xml:space="preserve">exit poll </t>
    </r>
    <r>
      <rPr>
        <sz val="11"/>
        <color rgb="FF000000"/>
        <rFont val="Linux Libertine G"/>
      </rPr>
      <t>सवाल खड़े कर रहा है और दाल में कुछ काला भी दिखा रहा है। जय हिन्द 🇮🇳</t>
    </r>
  </si>
  <si>
    <t>Godi media ka hai</t>
  </si>
  <si>
    <t>kyaa nateeja nikal raha hai😮 takatak ek lak miss hogayaa.. ek jhatke me gareebhi hatane ka vaada kiye the rahulji. ab kya hoga😮 
rojaana ka josh nahi dikhtha hai pendulum ji me. daaye baaye hilna bhi jara sa slow hogaya.. 
EXIT POLL is an indicator not final. san jaanthe hai. lekin tool kit kyoo rona shuru kiyaa😂
I.N.D.I.Allianace ab bhi bhi viswaas me hai.. ke NDA 400 paar nahi karega.. 
EXIT POLLS are made in a way with samples. no one owns the numbers but say it is as per survey. 
june 1st election katham huva.. 2nd ko EXIT POLL.. iske uppar jyaada charcha ka jaroorath nahi.. kyoon ki EXIT POLLS karnewale election ka deciding authorities nahi hotha hai. Jun 4th ko result ahee jayega.. tab tak EXIT POLL results ko man na nahi.. thats it.</t>
  </si>
  <si>
    <t>Exit pol bilkul galt hai</t>
  </si>
  <si>
    <t>Full Full support with AAP CONGRESS TMC only 
INDIA in my heart and INDIA is winning ❤❤❤❤❤❤</t>
  </si>
  <si>
    <t>Modi chori karne ke liye perception bataraha hai.</t>
  </si>
  <si>
    <t>Ravish Kumar sir is very good men</t>
  </si>
  <si>
    <r>
      <rPr>
        <sz val="11"/>
        <color rgb="FF000000"/>
        <rFont val="Linux Libertine G"/>
      </rPr>
      <t xml:space="preserve">कुछ अंधभक्तों ने  व्हाट्सएप पर  एक बच्चे को </t>
    </r>
    <r>
      <rPr>
        <sz val="11"/>
        <color rgb="FF000000"/>
        <rFont val="Calibri"/>
      </rPr>
      <t xml:space="preserve">8 </t>
    </r>
    <r>
      <rPr>
        <sz val="11"/>
        <color rgb="FF000000"/>
        <rFont val="Linux Libertine G"/>
      </rPr>
      <t>वोट देते हुए दिखाया की किस तरह बच्चे भी भाजपा को जिताना चाहते है  ए कितनी शर्म की बात है की भाजपा चुनाव जीतने के लिए छोटे छोटे बच्चो का भी इस्तेमाल करने से बाज नहीं आई वीडियो देखकर लगा की भाजपा ने पूरे मतदान सेंटर को ही खरीद लिया था भाजपा नेता छल</t>
    </r>
    <r>
      <rPr>
        <sz val="11"/>
        <color rgb="FF000000"/>
        <rFont val="Calibri"/>
      </rPr>
      <t xml:space="preserve">, </t>
    </r>
    <r>
      <rPr>
        <sz val="11"/>
        <color rgb="FF000000"/>
        <rFont val="Linux Libertine G"/>
      </rPr>
      <t>बल</t>
    </r>
    <r>
      <rPr>
        <sz val="11"/>
        <color rgb="FF000000"/>
        <rFont val="Calibri"/>
      </rPr>
      <t xml:space="preserve">, </t>
    </r>
    <r>
      <rPr>
        <sz val="11"/>
        <color rgb="FF000000"/>
        <rFont val="Linux Libertine G"/>
      </rPr>
      <t xml:space="preserve">धन और झूठ का उपयोग करने के बाद भी  भाजपा को </t>
    </r>
    <r>
      <rPr>
        <sz val="11"/>
        <color rgb="FF000000"/>
        <rFont val="Calibri"/>
      </rPr>
      <t xml:space="preserve">400 </t>
    </r>
    <r>
      <rPr>
        <sz val="11"/>
        <color rgb="FF000000"/>
        <rFont val="Linux Libertine G"/>
      </rPr>
      <t>सीटें नही मिली तो भाजपा नेताओं को शर्म से डूब जाना चाहिए</t>
    </r>
  </si>
  <si>
    <t>Very very nice informative videos sir Jai bhim Jai Bharat</t>
  </si>
  <si>
    <t>Simple hai. Longest election isliye kiye gaye ki saara ghotala karkey result twist kiya jaa sakey. Isiliye numbers lekey itna confident hai Godi team.</t>
  </si>
  <si>
    <t>Great 👌 sir 🙏🇮🇳</t>
  </si>
  <si>
    <t>Vote jab tak Evm se hoga tab tak bjp ko koi nahi hara sakta. Ballet paper se vote hona chahiye.</t>
  </si>
  <si>
    <t>चुनाव परिणाम की गिनती से पहले मोदी जी अपने सभी गोदी चैनल से अपने बुखार में एग्जिट पोल करवाते हैं और बीजेपी और मोदी जी हर हाल में चुनाव परिणाम की गिनती में चुनाव आयोग के साथ मिलकर ईवीएम के वोट में हेराफेरी और गड़बड़ी करके देश के आम चुनाव में जीत हासिल करेगा और एग्जिट पोल को सही बताएगा तो माननीय सुप्रीम कोर्ट के सीजेआई को संज्ञान में लेकर अपना ऑब्जर्वर नियुक्ति करके देश को और देश के संविधान को बचा लें जिसके बाद मतगणना होने पर ही चुनाव आयोग परिणाम घोषित करे</t>
  </si>
  <si>
    <t>Tu rota he rahega chutiye.</t>
  </si>
  <si>
    <t>🕷🦂israel🪱🦟🦖🦖usa🐊🐊bjp🦂🪱modi🕸🕷🦂   🥀gaza🥀🥀maslman🥀🌼🌻🌹</t>
  </si>
  <si>
    <t>1 din ruk jaiye lahe itna chhatpata rhe hai aap</t>
  </si>
  <si>
    <t>Sabka jimmedaar Election Commission ko thahraya jana chahiye....Jo Gulam aayog bankar BJP ki ji hujuri kar rhi h😮😮😮..... Election Commission se hisab lena chahiye ki 2 crore votes kaise badhe....</t>
  </si>
  <si>
    <t>चार चव्वाणी घोड़े पे कांग्रेस मोदी के लोड़े पे</t>
  </si>
  <si>
    <t>After elections what is the benefit political parties will get?</t>
  </si>
  <si>
    <t>Hoslaafjai karne ka naya tarika lae ho bhaia</t>
  </si>
  <si>
    <r>
      <rPr>
        <sz val="11"/>
        <color rgb="FF000000"/>
        <rFont val="Calibri"/>
      </rPr>
      <t xml:space="preserve">4 june </t>
    </r>
    <r>
      <rPr>
        <sz val="11"/>
        <color rgb="FF000000"/>
        <rFont val="Linux Libertine G"/>
      </rPr>
      <t>के बाद देखेंगे आपको रवीश जी</t>
    </r>
  </si>
  <si>
    <t>exit polls are managed to prepare the ground for manipulations that will be attempted. in many instances this has actually been successful. it will probably succeed this time too.</t>
  </si>
  <si>
    <r>
      <rPr>
        <sz val="11"/>
        <color rgb="FF000000"/>
        <rFont val="Calibri"/>
      </rPr>
      <t xml:space="preserve">https://youtube.com/shorts/7sUOIv5LUA4?si=OygomgFJVq0XDaZg
</t>
    </r>
    <r>
      <rPr>
        <sz val="11"/>
        <color rgb="FF000000"/>
        <rFont val="Linux Libertine G"/>
      </rPr>
      <t>ये क्या हुआ</t>
    </r>
    <r>
      <rPr>
        <sz val="11"/>
        <color rgb="FF000000"/>
        <rFont val="Calibri"/>
      </rPr>
      <t xml:space="preserve">...😱😱😱 </t>
    </r>
    <r>
      <rPr>
        <sz val="11"/>
        <color rgb="FF000000"/>
        <rFont val="Linux Libertine G"/>
      </rPr>
      <t>खतम</t>
    </r>
    <r>
      <rPr>
        <sz val="11"/>
        <color rgb="FF000000"/>
        <rFont val="Calibri"/>
      </rPr>
      <t>....</t>
    </r>
  </si>
  <si>
    <t>Rahul Gandhi jinbad</t>
  </si>
  <si>
    <t>India ke 15 pradhanmantri rahul gandhi ji banane ja rahe he</t>
  </si>
  <si>
    <t>Ap ka jankari dene ke liye shukriya</t>
  </si>
  <si>
    <t>B J P</t>
  </si>
  <si>
    <t>Ravish kumar: The honest journalist ever. 👏</t>
  </si>
  <si>
    <r>
      <rPr>
        <sz val="11"/>
        <color rgb="FF000000"/>
        <rFont val="Linux Libertine G"/>
      </rPr>
      <t>गलत सर्वे पर</t>
    </r>
    <r>
      <rPr>
        <sz val="11"/>
        <color rgb="FF000000"/>
        <rFont val="Calibri"/>
      </rPr>
      <t xml:space="preserve">,,,, </t>
    </r>
    <r>
      <rPr>
        <sz val="11"/>
        <color rgb="FF000000"/>
        <rFont val="Linux Libertine G"/>
      </rPr>
      <t>कोई सज़ा का भी प्रावधान हों</t>
    </r>
  </si>
  <si>
    <t>I think bahut bada EVM me khel hone wala hai 😮</t>
  </si>
  <si>
    <t>Te sare apan exit poll de de 300 indi gahtbandhan ke....tor sab camcha khoos ho jaiye</t>
  </si>
  <si>
    <r>
      <rPr>
        <sz val="11"/>
        <color rgb="FF000000"/>
        <rFont val="Linux Libertine G"/>
      </rPr>
      <t xml:space="preserve">திருட்டு மீடியா அனைத்தும் ஜுன் </t>
    </r>
    <r>
      <rPr>
        <sz val="11"/>
        <color rgb="FF000000"/>
        <rFont val="Calibri"/>
      </rPr>
      <t>4</t>
    </r>
    <r>
      <rPr>
        <sz val="11"/>
        <color rgb="FF000000"/>
        <rFont val="Linux Libertine G"/>
      </rPr>
      <t>க்கு பிறகு ஓடிவிடும்</t>
    </r>
  </si>
  <si>
    <t>Mujhe to lag raha hai fekuchand hi jeetega opposition chahe jo bole</t>
  </si>
  <si>
    <t>Godi media hai</t>
  </si>
  <si>
    <t>Compnio ko daraya Gaya hai</t>
  </si>
  <si>
    <t>Punjab se India alliance ko km se km 9 seat Dene ki pakka guaranty se keh sakte hai</t>
  </si>
  <si>
    <t>RAVISH JANTA NE VOTE TO DIYA HI NAHI  HAI ,,  YE TO ........ KE DEN HAI ... DOSH DENA SHURU KER DE .... AUR SIKKIM  MAI TO SKM  KE JEET KE BARE MEI BHI LOGO KO BATAYE   YA VEHA BHI ..... DOSHI HAI ... HAAR SWAIKAAR KARNA SIKHE HAMESHA  EVM KO DOSH NA DE ... JIT GAYE TO EVM SAHI  AUR HARNE PE DOSHI</t>
  </si>
  <si>
    <t>❤👍💐</t>
  </si>
  <si>
    <t>Lagta hai pappu pagal ho gaya hai</t>
  </si>
  <si>
    <t>Thanks a lot,sir.</t>
  </si>
  <si>
    <t>Congress jindabad❤❤</t>
  </si>
  <si>
    <t>400 Paar BJP hai Kiyonki Bjp Hiinduon Ke DNA me Hai Kuch Hindu Ne INDIA Gatbandhan Bhool Se Vote Dale Honge</t>
  </si>
  <si>
    <r>
      <rPr>
        <sz val="11"/>
        <color rgb="FF000000"/>
        <rFont val="Linux Libertine G"/>
      </rPr>
      <t>जितना भी ज्ञान दे दो</t>
    </r>
    <r>
      <rPr>
        <sz val="11"/>
        <color rgb="FF000000"/>
        <rFont val="Calibri"/>
      </rPr>
      <t xml:space="preserve">, 4 June </t>
    </r>
    <r>
      <rPr>
        <sz val="11"/>
        <color rgb="FF000000"/>
        <rFont val="Linux Libertine G"/>
      </rPr>
      <t>को दूध् का दूध् पानी का पानी हो जायेगा । उसके बाद ये तो सोचो तुम्हारे ज्ञान का दुनिया कितना मज़ाक उड़ायेगी। 😂</t>
    </r>
  </si>
  <si>
    <r>
      <rPr>
        <sz val="11"/>
        <color rgb="FF000000"/>
        <rFont val="Linux Libertine G"/>
      </rPr>
      <t xml:space="preserve">चंडीगढ़ चुनाव में </t>
    </r>
    <r>
      <rPr>
        <sz val="11"/>
        <color rgb="FF000000"/>
        <rFont val="Calibri"/>
      </rPr>
      <t xml:space="preserve">8 </t>
    </r>
    <r>
      <rPr>
        <sz val="11"/>
        <color rgb="FF000000"/>
        <rFont val="Linux Libertine G"/>
      </rPr>
      <t xml:space="preserve">वोटो की चोरी करने वाले चोरों से ईमानदारी की उम्मीद नहीं की जा सकती है। चुनाव आयोग भी </t>
    </r>
    <r>
      <rPr>
        <sz val="11"/>
        <color rgb="FF000000"/>
        <rFont val="Calibri"/>
      </rPr>
      <t xml:space="preserve">1.70 </t>
    </r>
    <r>
      <rPr>
        <sz val="11"/>
        <color rgb="FF000000"/>
        <rFont val="Linux Libertine G"/>
      </rPr>
      <t>करोड़ वोट अधिक बढ़ा दिया है।</t>
    </r>
  </si>
  <si>
    <t>SAB MOD I KO MANTE HIJHUTHA SAB USI KOMANTE HAI LIKIN BHOT INDIA KO</t>
  </si>
  <si>
    <t>Ghotala ho sakta hai</t>
  </si>
  <si>
    <t>एक्जेक्ट पोल करने वालों को। इस बार जनता पोल से खोल देगा । तो मेरा मानना है एक्जेक्ट पोल वालों को जो ।  टेम्पो भर भर के  मिला ।  उसका सदुपयोग करें  ।  और  मालिया के पास इंग्लेंड निकल जाना चाहिए 😅</t>
  </si>
  <si>
    <t>Vvpat se couting hona chaiye aur EVM se match krwaya jaye nhi to desh ke logon ke sath bhut bda dhokha hone vala h</t>
  </si>
  <si>
    <t>Modi is dangerous man in world if action not taken today modi will destroy my country cause he got power of adani and Ambani</t>
  </si>
  <si>
    <t>Khabesh kumar😂😂😂😂😂librandu left 😂😂</t>
  </si>
  <si>
    <t>Rubbish Kumar pandey, 
Ek baat bata  ?
Tujhe NDTV se kikd out kiya ya u resigned, 
Ab bata itna propaganda kar ke tere jaise 2 kaude ka admi kuch bhi nahi ukkhad paaya, 
Only 4th June, agar tere pichwaade me dum h to kabhi to reply kar, bheekari channel 😀😀😀😀😀😀😀</t>
  </si>
  <si>
    <t>Gira hua pardhaan mantri</t>
  </si>
  <si>
    <t>This exit poll is pre planned before 3 months ago. Modi is totally frustrated to loose this elections 2024. 
INDIA Allience will come in power on 4th June 2024.</t>
  </si>
  <si>
    <t>Exit poll khatam ho gya ..
Ab tayari kariye EVM ke bhoot ka analysis karne ka........</t>
  </si>
  <si>
    <t>Ravish kumar sir aap ko dil se sulut</t>
  </si>
  <si>
    <t>Gaya iss bar to raga gaya😂 das ke bhara 😂</t>
  </si>
  <si>
    <t>Godi to tum jehadi ho jo apni aatma bech kar deep state ke liye bharat ke viruddh agenda chala rahe ho...... Tum jaise rashtradrohi hamesha se bharat me the, isliye bharat ek hazaar saal tak ghulaam raha aur 1947 ke baad bhi kaale angrejon ka ghulaam tha.. 
Jai Sri Ram</t>
  </si>
  <si>
    <t>Congress should release its exit poll results.</t>
  </si>
  <si>
    <t>India gathbandhan hi jetaga</t>
  </si>
  <si>
    <t>Good Sir ❤</t>
  </si>
  <si>
    <t>You fail.B J P.jetega.</t>
  </si>
  <si>
    <t>what about arunachal pradesh exit polls?</t>
  </si>
  <si>
    <t>Exit polls are BJP managed surveys</t>
  </si>
  <si>
    <t>गोदी मीडिया को आदेश दिया गया है कि एग्जिट पोल से लोगों को भ्रमित करो ताकि सब नर्वस हो जाए
गोदी मीडिया वही करेगी जो भाजपा चाहेगी</t>
  </si>
  <si>
    <t>Jetaga India Rahul Gandhi p m banegan</t>
  </si>
  <si>
    <t>Rahul jindabad ❤❤❤❤❤❤❤❤❤❤❤❤❤❤❤❤❤❤❤❤❤❤❤❤❤❤❤❤❤❤❤❤</t>
  </si>
  <si>
    <t>Buddha tere ko 4 june ke baad nind nahin ayega</t>
  </si>
  <si>
    <r>
      <rPr>
        <sz val="11"/>
        <color rgb="FF000000"/>
        <rFont val="Linux Libertine G"/>
      </rPr>
      <t xml:space="preserve">अभी </t>
    </r>
    <r>
      <rPr>
        <sz val="11"/>
        <color rgb="FF000000"/>
        <rFont val="Calibri"/>
      </rPr>
      <t xml:space="preserve">EVM </t>
    </r>
    <r>
      <rPr>
        <sz val="11"/>
        <color rgb="FF000000"/>
        <rFont val="Linux Libertine G"/>
      </rPr>
      <t>प्रेगनेंट है</t>
    </r>
    <r>
      <rPr>
        <sz val="11"/>
        <color rgb="FF000000"/>
        <rFont val="Calibri"/>
      </rPr>
      <t xml:space="preserve">.  </t>
    </r>
    <r>
      <rPr>
        <sz val="11"/>
        <color rgb="FF000000"/>
        <rFont val="Linux Libertine G"/>
      </rPr>
      <t xml:space="preserve">अगर नॉर्मल डिलिवरी हुयी तो कॉंग्रेस और अगर ऑपरेशन हुआ तो </t>
    </r>
    <r>
      <rPr>
        <sz val="11"/>
        <color rgb="FF000000"/>
        <rFont val="Calibri"/>
      </rPr>
      <t>! BJP</t>
    </r>
  </si>
  <si>
    <t>-EXIT- ENTRY POLL</t>
  </si>
  <si>
    <t>godi media bjp and EC ke  sajish se modi ko jitana hi.hai.  E sab heraferi ka khel hai ❤</t>
  </si>
  <si>
    <t>अबकी बार इंडी गठबंधन का अंतिम संस्कार 😂</t>
  </si>
  <si>
    <t>CJI kahan hain? ECI belagam.</t>
  </si>
  <si>
    <t>मोदी जी हिटलर नही मूर्खो का सरदार है</t>
  </si>
  <si>
    <t>Purb pm Narendra Modi ki ye sab chal baj 4 june ko pta chal jayega</t>
  </si>
  <si>
    <t>Nishpakash jitega. India</t>
  </si>
  <si>
    <t>West Bengal ke exit poll rong</t>
  </si>
  <si>
    <t>Sar good job</t>
  </si>
  <si>
    <t>Rone ke liye taiyar ho ja ravish babu</t>
  </si>
  <si>
    <r>
      <rPr>
        <sz val="11"/>
        <color rgb="FF000000"/>
        <rFont val="Linux Libertine G"/>
      </rPr>
      <t xml:space="preserve">😂 अभी तो </t>
    </r>
    <r>
      <rPr>
        <sz val="11"/>
        <color rgb="FF000000"/>
        <rFont val="Calibri"/>
      </rPr>
      <t xml:space="preserve">4 </t>
    </r>
    <r>
      <rPr>
        <sz val="11"/>
        <color rgb="FF000000"/>
        <rFont val="Linux Libertine G"/>
      </rPr>
      <t>जुन बाकी हैं अभी से रोना धोना 😂</t>
    </r>
  </si>
  <si>
    <t>Isn't it an indication of EVM fraud,by bjp</t>
  </si>
  <si>
    <t>Bjp 🎉🎉</t>
  </si>
  <si>
    <t>MUDI CHOR MADAR CHOD EVM ME ES CBI POLICE WALON NE SAB KHULAM KHULLA CHORI KAR RAHEIN HE AB INDIA COMMUNIST COUNTRY HO GAYA HE ES CBI POLICE ED SAB GUJRATI AUR SAB BRAHMAN AUR RSS AUR SAB BJP WALE DESH DROHI AUR DESH KE GADDAAR CHOR MADAR CHOD  HE INDIA KI JANTA KI AAWAAZ KO DABA DIYA HE AB SAB KAM DHAN DHA YE CHOR MADAR CHOD GUJRATION KE HATH ME AA GAYA ROJ  ROJ KALA BAZARI KAR KE MEHN GAYI BADHA DENGE CHOR MADAR CHOD EVM KI ABHi SE HI 4 JUN KI BAAT KAR KE BATA DIYA ME NE CHORI KI HE INDIA KI JANTA KO AUR SAB PARTIYON KO KEHTA HE CHORI KAR KE JITA HU TUM KO KAT NA HE TO KAT LEN UKHAAD NA HE TO UKHAD LENA YE SAB GUJRATION AB INDIA KI JANTA SAB KO GUJRATON KO  CHOR MADAR CHOD KAR KE HINNDU MUSALMAAN ISAI SIKH DALIT BHAION KO BOLNE KI IJAJAT NAHIN HOGI DESH APNE BAP KA BANA LIYA HE YE SAB GUJRATI DESH DROHI DESH KE GADDAAR CHOR MADAR CHOD HE IN KI IJJAT DUNIYA AUR DESH KI JANTA KE PASS NAHIN HE</t>
  </si>
  <si>
    <r>
      <rPr>
        <sz val="11"/>
        <color rgb="FF000000"/>
        <rFont val="Calibri"/>
      </rPr>
      <t>321</t>
    </r>
    <r>
      <rPr>
        <sz val="11"/>
        <color rgb="FF000000"/>
        <rFont val="Linux Libertine G"/>
      </rPr>
      <t>इंडिया गठबध्न</t>
    </r>
  </si>
  <si>
    <t>NDA 250 par close</t>
  </si>
  <si>
    <t>Fake exit poll utna hi bnana  jitni bad me dhruv rathee se beijjti  sahan kr sko  😂</t>
  </si>
  <si>
    <t>Godi media jan kar asa karti ha taki counting vala din cheating krka jeet jay taki kisi ko sakk na ho   election Commission innka DM innka  counting ma gadbad to pkka hogi</t>
  </si>
  <si>
    <t>Bahrupeya pm nahi chaye</t>
  </si>
  <si>
    <t>दलाल मीडिया इसीलिए हिटलर के दबाव में यह झूठे आंकड़े पेश कर रही है</t>
  </si>
  <si>
    <t>Pappu ke chamche...ravish😂</t>
  </si>
  <si>
    <r>
      <rPr>
        <sz val="11"/>
        <color rgb="FF000000"/>
        <rFont val="Linux Libertine G"/>
      </rPr>
      <t xml:space="preserve">जयराम रमेश </t>
    </r>
    <r>
      <rPr>
        <sz val="11"/>
        <color rgb="FF000000"/>
        <rFont val="Calibri"/>
      </rPr>
      <t xml:space="preserve">jiiiiiiii </t>
    </r>
    <r>
      <rPr>
        <sz val="11"/>
        <color rgb="FF000000"/>
        <rFont val="Linux Libertine G"/>
      </rPr>
      <t>करेक्ट</t>
    </r>
  </si>
  <si>
    <t>Asansol me bohut voter lest se name bad hogiya.</t>
  </si>
  <si>
    <r>
      <rPr>
        <sz val="11"/>
        <color rgb="FF000000"/>
        <rFont val="Linux Libertine G"/>
      </rPr>
      <t xml:space="preserve">जिस मीडिया का एग्जिट पोल देखकर लोग खुश हो रहे उस मीडिया का विश्व में </t>
    </r>
    <r>
      <rPr>
        <sz val="11"/>
        <color rgb="FF000000"/>
        <rFont val="Calibri"/>
      </rPr>
      <t xml:space="preserve">161 </t>
    </r>
    <r>
      <rPr>
        <sz val="11"/>
        <color rgb="FF000000"/>
        <rFont val="Linux Libertine G"/>
      </rPr>
      <t>वा स्थान हैं।</t>
    </r>
  </si>
  <si>
    <t>Agar Indi jit gaya to samj lo pakka evm me jhol hua hai....</t>
  </si>
  <si>
    <t>Asli  gunehgar to godi media h sir inki vajhe se desh ka ye haal h.</t>
  </si>
  <si>
    <t>Mujhe sabhi dm sir se nivedan hai ki wo dare nahi apna kam himmat ke sath Bina dare kare .</t>
  </si>
  <si>
    <t>Desh ki Janta India ghatbandhan ko jitta dekhna chahti hai. Exist poll farji Aaya hai Godi media ka.</t>
  </si>
  <si>
    <t>Tumahara exit pol kay hai wo to batato</t>
  </si>
  <si>
    <t>Bjp ❤❤❤400par</t>
  </si>
  <si>
    <t>किस किस ने कांग्रेस को वोट दिया । लाइक करे</t>
  </si>
  <si>
    <r>
      <rPr>
        <sz val="11"/>
        <color rgb="FF000000"/>
        <rFont val="Calibri"/>
      </rPr>
      <t xml:space="preserve">EVM </t>
    </r>
    <r>
      <rPr>
        <sz val="11"/>
        <color rgb="FF000000"/>
        <rFont val="Linux Libertine G"/>
      </rPr>
      <t>अभी गर्भवती है</t>
    </r>
    <r>
      <rPr>
        <sz val="11"/>
        <color rgb="FF000000"/>
        <rFont val="Calibri"/>
      </rPr>
      <t xml:space="preserve">, </t>
    </r>
    <r>
      <rPr>
        <sz val="11"/>
        <color rgb="FF000000"/>
        <rFont val="Linux Libertine G"/>
      </rPr>
      <t xml:space="preserve">अगर नॉर्मल डिलीवरी हुई तो </t>
    </r>
    <r>
      <rPr>
        <sz val="11"/>
        <color rgb="FF000000"/>
        <rFont val="Calibri"/>
      </rPr>
      <t xml:space="preserve">Congress </t>
    </r>
    <r>
      <rPr>
        <sz val="11"/>
        <color rgb="FF000000"/>
        <rFont val="Linux Libertine G"/>
      </rPr>
      <t xml:space="preserve">और ऑपरेशन हुआ तो </t>
    </r>
    <r>
      <rPr>
        <sz val="11"/>
        <color rgb="FF000000"/>
        <rFont val="Calibri"/>
      </rPr>
      <t>BJP</t>
    </r>
  </si>
  <si>
    <r>
      <rPr>
        <sz val="11"/>
        <color rgb="FF000000"/>
        <rFont val="Linux Libertine G"/>
      </rPr>
      <t xml:space="preserve">अबकी बार तिहाड़ जेल
</t>
    </r>
    <r>
      <rPr>
        <sz val="11"/>
        <color rgb="FF000000"/>
        <rFont val="Calibri"/>
      </rPr>
      <t>Boycott EVM
Boycott Bjp</t>
    </r>
  </si>
  <si>
    <t>Sir EVM pe nazar rakhni padegi Congress ko</t>
  </si>
  <si>
    <t>4 June Tak bakwas krle</t>
  </si>
  <si>
    <t>Are maharaj abhi se rona chalu kar diya 😂 4 June tak to ruk jate</t>
  </si>
  <si>
    <t>India 🇮🇳🇮🇳🇮🇳🎉🎉🎉zindabad</t>
  </si>
  <si>
    <r>
      <rPr>
        <sz val="11"/>
        <color rgb="FF000000"/>
        <rFont val="Linux Libertine G"/>
      </rPr>
      <t>रवीश तुम छुटिया थे</t>
    </r>
    <r>
      <rPr>
        <sz val="11"/>
        <color rgb="FF000000"/>
        <rFont val="Calibri"/>
      </rPr>
      <t xml:space="preserve">, </t>
    </r>
    <r>
      <rPr>
        <sz val="11"/>
        <color rgb="FF000000"/>
        <rFont val="Linux Libertine G"/>
      </rPr>
      <t>हो और रहोगे।</t>
    </r>
  </si>
  <si>
    <t>Beimani se BJP Sarkar a gai to  pure Desh ke logon ko road par aaker BJP ka bahiskar karna hoga desh gulam hone main 1 sal bhi nahin lagega 😢</t>
  </si>
  <si>
    <t>59 nhi 593 million+ views</t>
  </si>
  <si>
    <t>Bjp💕</t>
  </si>
  <si>
    <t>Agar axit poll sahi hogya , to</t>
  </si>
  <si>
    <t>Bogus Exit Poll, This is only to influence Share Market.</t>
  </si>
  <si>
    <t>भाजपा और संघ परिवार के नेताओं की मा का भोसडा</t>
  </si>
  <si>
    <r>
      <rPr>
        <sz val="11"/>
        <color rgb="FF000000"/>
        <rFont val="Linux Libertine G"/>
      </rPr>
      <t xml:space="preserve">मैने नफरत के खिलाफ वोट दिया है। </t>
    </r>
    <r>
      <rPr>
        <sz val="11"/>
        <color rgb="FF000000"/>
        <rFont val="Calibri"/>
      </rPr>
      <t>Up east</t>
    </r>
  </si>
  <si>
    <r>
      <rPr>
        <sz val="11"/>
        <color rgb="FF000000"/>
        <rFont val="Linux Libertine G"/>
      </rPr>
      <t>युवा नेता राहुल गांधी</t>
    </r>
    <r>
      <rPr>
        <sz val="11"/>
        <color rgb="FF000000"/>
        <rFont val="Calibri"/>
      </rPr>
      <t xml:space="preserve">, </t>
    </r>
    <r>
      <rPr>
        <sz val="11"/>
        <color rgb="FF000000"/>
        <rFont val="Linux Libertine G"/>
      </rPr>
      <t>कुछ तो शर्म कर</t>
    </r>
    <r>
      <rPr>
        <sz val="11"/>
        <color rgb="FF000000"/>
        <rFont val="Calibri"/>
      </rPr>
      <t xml:space="preserve">, </t>
    </r>
    <r>
      <rPr>
        <sz val="11"/>
        <color rgb="FF000000"/>
        <rFont val="Linux Libertine G"/>
      </rPr>
      <t>पप्पू के चमचे😂😂😂😂</t>
    </r>
  </si>
  <si>
    <t>Emandhari she to congress jitegi pra bjp hone nahi degi</t>
  </si>
  <si>
    <t>Pakka 300seet Congress ka Jeet pakka</t>
  </si>
  <si>
    <t>Ravis aur uske chamcho ko 4 june k baad Burnol ki jarurat bahut lagegi😂😂😂😂</t>
  </si>
  <si>
    <t>मोदी झूठा है फर्जी भी है</t>
  </si>
  <si>
    <t>I'm so proud of you sir 🙌</t>
  </si>
  <si>
    <r>
      <rPr>
        <sz val="11"/>
        <color rgb="FF000000"/>
        <rFont val="Linux Libertine G"/>
      </rPr>
      <t>कौन कौन सोचता है कि राहुल गांधी प्रधानमंत्री पद की शपथ लेने के योग्य होंगे</t>
    </r>
    <r>
      <rPr>
        <sz val="11"/>
        <color rgb="FF000000"/>
        <rFont val="Calibri"/>
      </rPr>
      <t>?🙏</t>
    </r>
  </si>
  <si>
    <t>india me kisi ko v farzi  mukadme me fasate hain !!!! lekin Pattalkar biradari ke mai baap wale 55 desho me to Ramraj hai.</t>
  </si>
  <si>
    <t>राधेश्याम</t>
  </si>
  <si>
    <t>Ravish ji puchna ye tha ki EVM wala rona dhona shuru kra du ya 4 ke baad ?</t>
  </si>
  <si>
    <t>Y not taking aimim India group</t>
  </si>
  <si>
    <t>Supreme court ne bhi janta ko murkh banaya hai sirf sawaal putchey hai order bjp ke hak me diye hai</t>
  </si>
  <si>
    <t>Be ready for your, u tube shut down as well</t>
  </si>
  <si>
    <t>Ye exit poll  pre planing tha</t>
  </si>
  <si>
    <t>Congress ka dlla 😂😂</t>
  </si>
  <si>
    <r>
      <rPr>
        <sz val="11"/>
        <color rgb="FF000000"/>
        <rFont val="Calibri"/>
      </rPr>
      <t>Man meri jan</t>
    </r>
    <r>
      <rPr>
        <sz val="11"/>
        <color rgb="FF000000"/>
        <rFont val="Linux Libertine G"/>
      </rPr>
      <t xml:space="preserve">। ।। </t>
    </r>
    <r>
      <rPr>
        <sz val="11"/>
        <color rgb="FF000000"/>
        <rFont val="Calibri"/>
      </rPr>
      <t>jo soch hai wohi hai</t>
    </r>
    <r>
      <rPr>
        <sz val="11"/>
        <color rgb="FF000000"/>
        <rFont val="Linux Libertine G"/>
      </rPr>
      <t xml:space="preserve">।।।। নাটক </t>
    </r>
    <r>
      <rPr>
        <sz val="11"/>
        <color rgb="FF000000"/>
        <rFont val="Calibri"/>
      </rPr>
      <t>mat kor</t>
    </r>
  </si>
  <si>
    <t>Abe jehadi.... 
Agar yahi exit poll, tum logon ke so called godi media pappu party and company ke favour me deti tab bhi tum jaise jehadi aisa hi fake agenda chalate!! 
Bahut bade dogle ho tum jehadi. 
Tum jehadiyon ki yahi khoobi hai.... Ek to fake agenda bahut jabardast chalatr ho aur doosra fake agenda fail hone par victim card bhi khelte ho aur saare system ko jhootha ghoshit jar dete ho.... Gajab ke jehadi ho..... 
Jai Mahakaal</t>
  </si>
  <si>
    <t>Ravish sir godi mediya kutta h ye sudhrenge nahi jab tak bharat ka patan nahi kr denge</t>
  </si>
  <si>
    <t>Only Modi 🚩</t>
  </si>
  <si>
    <r>
      <rPr>
        <sz val="11"/>
        <color rgb="FF000000"/>
        <rFont val="Linux Libertine G"/>
      </rPr>
      <t>कृपया मोदी मीडिया का एग्जिट पोल न देखें। यह पहले से ही तैयार है</t>
    </r>
    <r>
      <rPr>
        <sz val="11"/>
        <color rgb="FF000000"/>
        <rFont val="Calibri"/>
      </rPr>
      <t xml:space="preserve">. </t>
    </r>
    <r>
      <rPr>
        <sz val="11"/>
        <color rgb="FF000000"/>
        <rFont val="Linux Libertine G"/>
      </rPr>
      <t>खुश रहो स्वस्थ रहो</t>
    </r>
    <r>
      <rPr>
        <sz val="11"/>
        <color rgb="FF000000"/>
        <rFont val="Calibri"/>
      </rPr>
      <t>....🔥</t>
    </r>
  </si>
  <si>
    <t>Jay shri ram🙏🙏</t>
  </si>
  <si>
    <t>Desh hath ae nikal gya hai... Phir se lagta Gulam ho gya hai. 
Bhagwaan bacha lo.... In logo se... Ye log to desh ko bebkuf bana ke rkh diya hai</t>
  </si>
  <si>
    <t>Sir ji bjp valo ko farzi exit poll krvana tha aur khud jitta hua dekhana tha kuki share Market sa profit bhi to book krna hai unha</t>
  </si>
  <si>
    <t>Congress walo Victim-Card Recharge karwalo 4June play karna hai 😂😂😂😂😂</t>
  </si>
  <si>
    <t>हारेगा हरामी जय श्री राम हर हर मोदी घर घर मोदी देस बचाओ मोदी जी क़ो लाओ</t>
  </si>
  <si>
    <t>Modi sarkaar hataw desh basaw</t>
  </si>
  <si>
    <t>Sitaram Yechuri is unwanted....has no contribution</t>
  </si>
  <si>
    <t>Ravish Ji What's The Fun Of Exit Poll While We Get Results In Two Days</t>
  </si>
  <si>
    <t>Congres ka tool kit 😂😂😂😂😂</t>
  </si>
  <si>
    <t>Burnol?</t>
  </si>
  <si>
    <t>तू पागल हो गया है मोदी विरोध में</t>
  </si>
  <si>
    <t>4 June bhi aa jayega rabish virus ji</t>
  </si>
  <si>
    <t>चमचा पत्रकार रवीश कुमार कांग्रेस का दलाल 😂😢😮😮</t>
  </si>
  <si>
    <t>No matter how hard the Andhbhakts bark that Ayegaa toh Modi hi,  true Partriots &amp; Indians/Bharathvaasi do not trust the so called illogical exit polls the real polls are in favour of the 🇮🇳 India alliance 295+ seats Total NDA-160+ Maximum 190 seats no matter whatever happens 😂😅😂</t>
  </si>
  <si>
    <t>Evm me farji wada hai</t>
  </si>
  <si>
    <t>ये एक्जिट पोल क्रिकेट का विश्व कप है</t>
  </si>
  <si>
    <t>well!! done Ravish Ji, very informative and balanced stand, I had been following you since 2007-08. Your report on delhi during Dr Manmohan sign regime inspired me to watch you on regular basis. 
You deserved Ramon Magsaysay award !!</t>
  </si>
  <si>
    <t>Sahi hae mentally pressure karna maksad hae. Ya fir dhandali karne ke baad kahne ka ki hamne to kaha tha or poll me bhi sabit tha.apki baat sahi lagti hae .</t>
  </si>
  <si>
    <t>Truth is all BJP opposition is only seen in comment section but turn out in vote is absolutely zero..... Shame</t>
  </si>
  <si>
    <t>रवीश सर४००सीट हवाई है असल मतलब यह है काश्मीर की ३७०धारा बाद में बोलेंगे कि हम ३७०धारा हटाये जनता ने हमें ३७०सीट दिया इस लिए ३७०सीट पर चाल हो रही है बात समझ में आयी।</t>
  </si>
  <si>
    <t>Mere ro ek raye hai America se bula lo sarve karvane ke liye india gathbandhan ko ye karna chaye taki confirm ho jaye ki kone gadbadi kar raha hai</t>
  </si>
  <si>
    <t>Ravish Kumar 😂 gonna cry cry on June 4th</t>
  </si>
  <si>
    <t>Election commission, EVM, district magistrates ka khel bata rahe hey Log</t>
  </si>
  <si>
    <r>
      <rPr>
        <sz val="11"/>
        <color rgb="FF000000"/>
        <rFont val="Linux Libertine G"/>
      </rPr>
      <t xml:space="preserve">एक बार पूरे देश में </t>
    </r>
    <r>
      <rPr>
        <sz val="11"/>
        <color rgb="FF000000"/>
        <rFont val="Calibri"/>
      </rPr>
      <t xml:space="preserve">evm machine </t>
    </r>
    <r>
      <rPr>
        <sz val="11"/>
        <color rgb="FF000000"/>
        <rFont val="Linux Libertine G"/>
      </rPr>
      <t>से चुनाव हो या नहीं हो इस पर भी जनमत संग्रह कराया जाना चाहिए।</t>
    </r>
  </si>
  <si>
    <t>Modi media poll😂</t>
  </si>
  <si>
    <t>इंडिया गठबंधन जीत रहा है</t>
  </si>
  <si>
    <t>Modi will win 🎉</t>
  </si>
  <si>
    <t>Jo log Desh me kitni beimani hj Rahi hai kitne grub log paresan hai wo ye Nahi bata Desh ke Kiya halat hai ye Nahi bata sakte to Wo Exit poll ke bare me Kiya btayege Mujhe to Lagta hai Desh me Modi G ke Siwa or Unke sathiyo ke Siba koi Nahi Rahta Desh me Na Pulice na Jaz na koi or Adhikari Agar Rahta to ab tak Galat Akde batane balo KO Or Farji Khabar falane balo KO jel me Dal Diya HOTA Exit poll ki to Aaj ki bt hai midiya to Kayi salo SE chhoot bol Rahi hai fir bhi koi uska kuchh nahi Kar sakta</t>
  </si>
  <si>
    <t>They will get a Big “unda” from keralam.</t>
  </si>
  <si>
    <t>Tumse n ho payega bhavish😂</t>
  </si>
  <si>
    <t>India k sath dalit h India har nahi sakata</t>
  </si>
  <si>
    <r>
      <rPr>
        <sz val="11"/>
        <color rgb="FF000000"/>
        <rFont val="Linux Libertine G"/>
      </rPr>
      <t>अनपढ पीएम हटाओ</t>
    </r>
    <r>
      <rPr>
        <sz val="11"/>
        <color rgb="FF000000"/>
        <rFont val="Calibri"/>
      </rPr>
      <t xml:space="preserve">,
</t>
    </r>
    <r>
      <rPr>
        <sz val="11"/>
        <color rgb="FF000000"/>
        <rFont val="Linux Libertine G"/>
      </rPr>
      <t>देश बचाओ।</t>
    </r>
  </si>
  <si>
    <r>
      <rPr>
        <sz val="11"/>
        <color rgb="FF000000"/>
        <rFont val="Calibri"/>
      </rPr>
      <t xml:space="preserve">Exit poll </t>
    </r>
    <r>
      <rPr>
        <sz val="11"/>
        <color rgb="FF000000"/>
        <rFont val="Linux Libertine G"/>
      </rPr>
      <t xml:space="preserve">देखने के बाद दिमाग खराब हो गया </t>
    </r>
    <r>
      <rPr>
        <sz val="11"/>
        <color rgb="FF000000"/>
        <rFont val="Calibri"/>
      </rPr>
      <t xml:space="preserve">sir ji </t>
    </r>
    <r>
      <rPr>
        <sz val="11"/>
        <color rgb="FF000000"/>
        <rFont val="Linux Libertine G"/>
      </rPr>
      <t>इसलिए आपकी वीडियो देख रहे हु कि थोड़ा अच्छा लगे</t>
    </r>
  </si>
  <si>
    <t>कितने भी बात कर लो लेकिन फिर भी बीजेपी ही जीतेगी मैं याद रखो रवीश कुमार सर जी</t>
  </si>
  <si>
    <t>Ab EVM ka rona shuru kardo</t>
  </si>
  <si>
    <r>
      <rPr>
        <sz val="11"/>
        <color rgb="FF000000"/>
        <rFont val="Linux Libertine G"/>
      </rPr>
      <t xml:space="preserve">हर राज्यों से </t>
    </r>
    <r>
      <rPr>
        <sz val="11"/>
        <color rgb="FF000000"/>
        <rFont val="Calibri"/>
      </rPr>
      <t xml:space="preserve">BJP </t>
    </r>
    <r>
      <rPr>
        <sz val="11"/>
        <color rgb="FF000000"/>
        <rFont val="Linux Libertine G"/>
      </rPr>
      <t xml:space="preserve">को भगा रहे थे तो इतना </t>
    </r>
    <r>
      <rPr>
        <sz val="11"/>
        <color rgb="FF000000"/>
        <rFont val="Calibri"/>
      </rPr>
      <t xml:space="preserve">exit pol </t>
    </r>
    <r>
      <rPr>
        <sz val="11"/>
        <color rgb="FF000000"/>
        <rFont val="Linux Libertine G"/>
      </rPr>
      <t xml:space="preserve">कैसे बढ़ रही है जरूर </t>
    </r>
    <r>
      <rPr>
        <sz val="11"/>
        <color rgb="FF000000"/>
        <rFont val="Calibri"/>
      </rPr>
      <t xml:space="preserve">evm </t>
    </r>
    <r>
      <rPr>
        <sz val="11"/>
        <color rgb="FF000000"/>
        <rFont val="Linux Libertine G"/>
      </rPr>
      <t xml:space="preserve">का खेला करने कि कोशिश कर रहे हैं </t>
    </r>
    <r>
      <rPr>
        <sz val="11"/>
        <color rgb="FF000000"/>
        <rFont val="Calibri"/>
      </rPr>
      <t>BJP</t>
    </r>
  </si>
  <si>
    <t>गुलामी कबतक टाली जाये
बेशर्मी कबतक पाली जाये
तू है कॉंग्रेसी चमचा
चाट जहां तक नाली जाये 😂</t>
  </si>
  <si>
    <t>MODI SHAH EC RAJIV KUMAR MUST BE TRIAL UNDER NSA FOR MURDER OF DEMOCRACY</t>
  </si>
  <si>
    <t>Plz esko clear mat karo</t>
  </si>
  <si>
    <r>
      <rPr>
        <sz val="11"/>
        <color rgb="FF000000"/>
        <rFont val="Linux Libertine G"/>
      </rPr>
      <t xml:space="preserve">मनोवैज्ञानिक मानव मस्तिष्क में फेस फेस की मौजूदगी होती है तब भेष बदल जाता है मानव पूर्णतया अपनी मौजूदगी नहीं दशा पाती मानव की मस्तिष्क की
बहुत कुछ विकृत हुआ भारत में
बहुत ही विकृत होगा भारत
नमक अधिक होने से खाने की मौत हो जाती हैं
नशा अधिक होने से मानव नष्ट हो जाता है
नीम के पेड़ अधिक लगा देने से जीव जंतु पेड़ पौधे नष्ट हो जाते हैं
नरेंद्र मोदी की मौजूदगी का मतलब है भारत मानव मौत विकृति की मौजूदगी भारत में
भारत व भारतीय जनता पार्टी फेस फेस नवजोत होने के कारण  मानव का वजूद खत्म हो जाता है।
</t>
    </r>
    <r>
      <rPr>
        <sz val="11"/>
        <color rgb="FF000000"/>
        <rFont val="Calibri"/>
      </rPr>
      <t xml:space="preserve">100 </t>
    </r>
    <r>
      <rPr>
        <sz val="11"/>
        <color rgb="FF000000"/>
        <rFont val="Linux Libertine G"/>
      </rPr>
      <t xml:space="preserve">में से </t>
    </r>
    <r>
      <rPr>
        <sz val="11"/>
        <color rgb="FF000000"/>
        <rFont val="Calibri"/>
      </rPr>
      <t xml:space="preserve">80 </t>
    </r>
    <r>
      <rPr>
        <sz val="11"/>
        <color rgb="FF000000"/>
        <rFont val="Linux Libertine G"/>
      </rPr>
      <t>एक तरफ हो जाने से नव हो या जीवन हो या देश हो डूबने की स्थिति मौजूद होती रहती है
। पहली मौजूदगी मानव के बीच जिससे मानव का वजूद मौजूद हो मस्तिष्क में</t>
    </r>
  </si>
  <si>
    <t>Burnol ready rakhi ravish</t>
  </si>
  <si>
    <t>Modi chor hai</t>
  </si>
  <si>
    <t>Ravish kumar ji jindabaad true messihaa of journalism 🙏🙏</t>
  </si>
  <si>
    <t>Ravish bot dukhi hai😂😂</t>
  </si>
  <si>
    <t>एक्जिट पोल मीडिया से गलत तरीके से करवा ने का मतलब चोरी करना</t>
  </si>
  <si>
    <t>Jo adhikari chunav me dhandali karega use aajivan karawas ho  bap re bap sab ke sab mile hui hai ab toumatdan ka koi matlab nahi raha</t>
  </si>
  <si>
    <t>"Modi media poll"😂
"Manovaigyanik hamle"😂</t>
  </si>
  <si>
    <r>
      <rPr>
        <sz val="11"/>
        <color rgb="FF000000"/>
        <rFont val="Calibri"/>
      </rPr>
      <t xml:space="preserve">Sir </t>
    </r>
    <r>
      <rPr>
        <sz val="11"/>
        <color rgb="FF000000"/>
        <rFont val="Linux Libertine G"/>
      </rPr>
      <t xml:space="preserve">आप न्यूज चैनल कियो नहीं बनाते </t>
    </r>
    <r>
      <rPr>
        <sz val="11"/>
        <color rgb="FF000000"/>
        <rFont val="Calibri"/>
      </rPr>
      <t xml:space="preserve">I love </t>
    </r>
    <r>
      <rPr>
        <sz val="11"/>
        <color rgb="FF000000"/>
        <rFont val="Linux Libertine G"/>
      </rPr>
      <t>रवीश कुमार</t>
    </r>
  </si>
  <si>
    <t>Exit pol galat bata raha hai India gatbandhan ki jeet hogi ✌</t>
  </si>
  <si>
    <t>Good work sir and Good job 💪🙏🙏🙏🙏🙏🙏🙏🙏🙏</t>
  </si>
  <si>
    <t>BAN EXIT POLL. IT'S NOTHING BUT A WASTAGE OF PUBLI TIME.</t>
  </si>
  <si>
    <t>295🔥🔥🔥</t>
  </si>
  <si>
    <t>Bengal surveys can be correct as citizens want change</t>
  </si>
  <si>
    <t>70 sal se mat ganana me gadbadhi hi ho rahi hai ,real counting to ab ho rhai hai</t>
  </si>
  <si>
    <t>Gathbandhan flops hai</t>
  </si>
  <si>
    <t>India serkar bante hi pahla ilaj media aur akhbar ka hona chahiye</t>
  </si>
  <si>
    <r>
      <rPr>
        <sz val="11"/>
        <color rgb="FF000000"/>
        <rFont val="Linux Libertine G"/>
      </rPr>
      <t xml:space="preserve">अबकी बार </t>
    </r>
    <r>
      <rPr>
        <sz val="11"/>
        <color rgb="FF000000"/>
        <rFont val="Calibri"/>
      </rPr>
      <t xml:space="preserve">400 </t>
    </r>
    <r>
      <rPr>
        <sz val="11"/>
        <color rgb="FF000000"/>
        <rFont val="Linux Libertine G"/>
      </rPr>
      <t xml:space="preserve">पार 
</t>
    </r>
    <r>
      <rPr>
        <sz val="11"/>
        <color rgb="FF000000"/>
        <rFont val="Calibri"/>
      </rPr>
      <t>Button hit</t>
    </r>
  </si>
  <si>
    <t>Zabaradast as always..</t>
  </si>
  <si>
    <t>I would like to express my words here. Who ever give vote he should get voter  slip, in the slip voter name and to whom  he has voted that party name, candidate name, location etc  should me mention.</t>
  </si>
  <si>
    <t>Modi ka jumla hai</t>
  </si>
  <si>
    <t>B j p 400 🇮🇳🇮🇳,🚩🚩💯</t>
  </si>
  <si>
    <t>Yours is the best show after The Kapil Sharma comedy show.</t>
  </si>
  <si>
    <r>
      <rPr>
        <sz val="11"/>
        <color rgb="FF000000"/>
        <rFont val="Calibri"/>
      </rPr>
      <t xml:space="preserve">India </t>
    </r>
    <r>
      <rPr>
        <sz val="11"/>
        <color rgb="FF000000"/>
        <rFont val="Linux Libertine G"/>
      </rPr>
      <t>जीत रही है ❤🎉</t>
    </r>
  </si>
  <si>
    <r>
      <rPr>
        <sz val="11"/>
        <color rgb="FF000000"/>
        <rFont val="Linux Libertine G"/>
      </rPr>
      <t>നേരത്തേ വന്നത് ബോണ്ടാസർവ്വേ</t>
    </r>
    <r>
      <rPr>
        <sz val="11"/>
        <color rgb="FF000000"/>
        <rFont val="Calibri"/>
      </rPr>
      <t xml:space="preserve">.... ( </t>
    </r>
    <r>
      <rPr>
        <sz val="11"/>
        <color rgb="FF000000"/>
        <rFont val="Linux Libertine G"/>
      </rPr>
      <t xml:space="preserve">ബോണ്ടാ വിറ്റ് ഉണ്ടാക്കിയ കാശു കൊണ്ട് ഉണ്ടാക്കിയ </t>
    </r>
    <r>
      <rPr>
        <sz val="11"/>
        <color rgb="FF000000"/>
        <rFont val="Calibri"/>
      </rPr>
      <t>)</t>
    </r>
    <r>
      <rPr>
        <sz val="11"/>
        <color rgb="FF000000"/>
        <rFont val="Linux Libertine G"/>
      </rPr>
      <t xml:space="preserve">ഇപ്പോ വരുന്നതാണ് ജനസർവ്വേ </t>
    </r>
    <r>
      <rPr>
        <sz val="11"/>
        <color rgb="FF000000"/>
        <rFont val="Calibri"/>
      </rPr>
      <t>.....</t>
    </r>
  </si>
  <si>
    <t>Ayga to modi hi sir</t>
  </si>
  <si>
    <t>Chal charitar chehra .modi money.mussle money .event maneger.fasist.</t>
  </si>
  <si>
    <t>Pattalkar biradari ke Yuva Neta Nukkad ke Neta se v gaye guzre hain lekin sapne hasin haain .</t>
  </si>
  <si>
    <t>Rahul Gandhi I love you our support always for you 💖❤ I am from odisha 🎉🎉 we are proud for we got leader like you ❤❤❤</t>
  </si>
  <si>
    <t>I hate exit pulice</t>
  </si>
  <si>
    <t>Hae baat me ek hi baat mujhse likhwo lo...  
Jis baat me bolta hai likhwa lo samjh lijiye wo 100% jhut bol Raha hai..
Sabse bada jhuta kejriwal. 🦎</t>
  </si>
  <si>
    <t>Yadi india gathbandhan ko exit poll me vijeta dikha diya jata to 100percent tu Khushi se pagal ho jata😂😂</t>
  </si>
  <si>
    <r>
      <rPr>
        <sz val="11"/>
        <color rgb="FF000000"/>
        <rFont val="Linux Libertine G"/>
      </rPr>
      <t>चुनाव से पहले ही रिजल्ट घोषित किया गया था</t>
    </r>
    <r>
      <rPr>
        <sz val="11"/>
        <color rgb="FF000000"/>
        <rFont val="Calibri"/>
      </rPr>
      <t xml:space="preserve">, </t>
    </r>
    <r>
      <rPr>
        <sz val="11"/>
        <color rgb="FF000000"/>
        <rFont val="Linux Libertine G"/>
      </rPr>
      <t>इसमें कोई आश्चर्य नहीं होना चाहिए</t>
    </r>
  </si>
  <si>
    <t>Kuntha m hi raho ap to</t>
  </si>
  <si>
    <t>EVMS + CHIEF ELECTION COMMISSIONER OF INDIA HAS DONE THE MAGIC FOR BJP WIN BIG NUMBERS 380+ SEATS . CHIEF ELECTION COMMISSIONER OF INDIA HAS DONE CAREFUL MANIPULATION OF EVMS AND INCREASING VOTING PERCENTAGE IN HUGE NUMBERS BY CHEATING AND MANIPULATION THIS WAS ALL PREPLANNED BY BJP AND CHIEF ELECTION COMMISSIONER OF INDIA STRATEGY TO SHOW  BJP 380+ SEATS IN 2024 LOKSABHA ELECTION BJP AND CHIEF ELECTION COMMISSIONER OF INDIA HAS GIVEN THE GREEN SIGNAL FOR GODI MEDIA CHANNELS TO GIVE THE EXACT NUMBER OF SEATS BJP IS WINNING IN THIER EXIT POLLS SO THAT INDIA ALLIANCE SHOULD NOT BE ASTONISHED ON JUNE 4TH THAT IS BJP WILL GET 380+ SEATS IN LOKSABHA THIS IS ALL GAME  PLAN OF BJP AND CHIEF ELECTION COMMISSIONER OF INDIA FOOLING  THE PEOPLE OF INDIA
mark my words</t>
  </si>
  <si>
    <t>Heri-Pheri software se hota hai Sirji. EVM=MODI Ji.</t>
  </si>
  <si>
    <t>Clear hai ravish aap gathbandhan ke saath hai jaise aap ho sapa ke saath waise aur bhi hai news reporter bjp ke saath</t>
  </si>
  <si>
    <t>EVM ka durupyog ka dar janata ko hai Desh ko hai</t>
  </si>
  <si>
    <t>।पी</t>
  </si>
  <si>
    <t>ECI apna bharosa kho chuki hai</t>
  </si>
  <si>
    <r>
      <rPr>
        <sz val="11"/>
        <color rgb="FF000000"/>
        <rFont val="Linux Libertine G"/>
      </rPr>
      <t xml:space="preserve">इंडिया ही जीतेगा </t>
    </r>
    <r>
      <rPr>
        <sz val="11"/>
        <color rgb="FF000000"/>
        <rFont val="Calibri"/>
      </rPr>
      <t>100</t>
    </r>
  </si>
  <si>
    <t>Congress har bar rona roti hai EVM hack ka iselia pm ne bola chutiye 😂</t>
  </si>
  <si>
    <t>Election commission hi chor hai</t>
  </si>
  <si>
    <t>भाजप ओर मोदी का विरोध सीवाय  कुछ नहीं आता हु</t>
  </si>
  <si>
    <r>
      <rPr>
        <sz val="11"/>
        <color rgb="FF000000"/>
        <rFont val="Linux Libertine G"/>
      </rPr>
      <t>देश की जागरूक जनता</t>
    </r>
    <r>
      <rPr>
        <sz val="11"/>
        <color rgb="FF000000"/>
        <rFont val="Calibri"/>
      </rPr>
      <t>-</t>
    </r>
    <r>
      <rPr>
        <sz val="11"/>
        <color rgb="FF000000"/>
        <rFont val="Linux Libertine G"/>
      </rPr>
      <t>जनार्दन का वोट लोकतंत्र</t>
    </r>
    <r>
      <rPr>
        <sz val="11"/>
        <color rgb="FF000000"/>
        <rFont val="Calibri"/>
      </rPr>
      <t>,</t>
    </r>
    <r>
      <rPr>
        <sz val="11"/>
        <color rgb="FF000000"/>
        <rFont val="Linux Libertine G"/>
      </rPr>
      <t>संविधान की मजबूती के लिए स्पष्ट बहुमत से बढ़कर इंडिया गठबन्धन सरकार बन गई। जय</t>
    </r>
    <r>
      <rPr>
        <sz val="11"/>
        <color rgb="FF000000"/>
        <rFont val="Calibri"/>
      </rPr>
      <t>-</t>
    </r>
    <r>
      <rPr>
        <sz val="11"/>
        <color rgb="FF000000"/>
        <rFont val="Linux Libertine G"/>
      </rPr>
      <t>जय जागरूक जनता</t>
    </r>
    <r>
      <rPr>
        <sz val="11"/>
        <color rgb="FF000000"/>
        <rFont val="Calibri"/>
      </rPr>
      <t>-</t>
    </r>
    <r>
      <rPr>
        <sz val="11"/>
        <color rgb="FF000000"/>
        <rFont val="Linux Libertine G"/>
      </rPr>
      <t>जनार्दन जय जय नमस्कार रवीश कुमार जय जय किसान मजदूर जवान एकता जिन्दाबाद</t>
    </r>
  </si>
  <si>
    <t>EVM ko lekar Bhindi Rona suru kar de 4 june k bad</t>
  </si>
  <si>
    <t>ant me jeet sachai ki hi hogi and sachai kadvi hoti hai 😅</t>
  </si>
  <si>
    <r>
      <rPr>
        <sz val="11"/>
        <color rgb="FF000000"/>
        <rFont val="Linux Libertine G"/>
      </rPr>
      <t>रवीश जी</t>
    </r>
    <r>
      <rPr>
        <sz val="11"/>
        <color rgb="FF000000"/>
        <rFont val="Calibri"/>
      </rPr>
      <t xml:space="preserve">, </t>
    </r>
    <r>
      <rPr>
        <sz val="11"/>
        <color rgb="FF000000"/>
        <rFont val="Linux Libertine G"/>
      </rPr>
      <t>तीन सालों में हुगली में बहुत पानी बह गया है।</t>
    </r>
  </si>
  <si>
    <t>Ravish kumar ji jindabaad thanku for showing true journalism 🙏🙏✋🙏✋🙏🙏✋</t>
  </si>
  <si>
    <t>Bjp mukt Hindustan</t>
  </si>
  <si>
    <t>Aap patrakar h aap paksh ko gherte h sahi karte h but paksh ke aacche kam bi to bataiye fir janta aap ko bi vipakshi media kahegi n jawab dijiye</t>
  </si>
  <si>
    <t>Super Rahul</t>
  </si>
  <si>
    <t>Esa hoga to dalal media madarchod h</t>
  </si>
  <si>
    <t>गड़बड़ करने के लिए माहौल बनाया जा रहा है</t>
  </si>
  <si>
    <t>Yeh ghapla karege evm se pakka hai, Pm aur nakli media dyan bhatka raha hai,yeh lootere gang hai poonjipateo aur bjp ka,pm ne evm ka pehle bol diya kyoke baad may bol sake maine pehle he bola tha</t>
  </si>
  <si>
    <t>बहुत सुंदर सही कहा आपने धन्यवाद साहेब बंदगी</t>
  </si>
  <si>
    <t>Abhi Jo BJP kah rahe hai,wohi sahi hai aur Sahi bhi ho jata hai isliye 4tarikh ko v wohi result hone ka chance hai.ehh alag baat hai ke EVM mae herr fer ho sakta hai.lkin result wohi hoga Jo exit poll mae hai.</t>
  </si>
  <si>
    <t>"295" Sidhu Moosewalla Bhai Love u 💓 I am your huge fan 💯 #JusticeForSidhuMoosewala🔥 Abki Baar Congress ki Sarkaar👍 Sure</t>
  </si>
  <si>
    <t>Beleatpeapar woteengh 1:38</t>
  </si>
  <si>
    <t>रो लो बहुत दर्द हो रहा होगा</t>
  </si>
  <si>
    <t>Sir kuch bhi bolo ...Jeetegi tho BJP hi....INDI Alliance sayad kuch tho number badege</t>
  </si>
  <si>
    <t>EVM set he tabhi godimidiya modi saha ko pura bharosa he EVM chunav ayog pe</t>
  </si>
  <si>
    <t>Main to umeed hi chod chuka ki ye bjp wale kabhi picha chodenge....kya karen public hi murkh hai</t>
  </si>
  <si>
    <t>nd tv chor he</t>
  </si>
  <si>
    <t>India 310</t>
  </si>
  <si>
    <t>Banaras mein bhi mushlimon ka 1 ghar se aadhe logon ka nam kat diya gaya tha</t>
  </si>
  <si>
    <t>Es do unpord gawar Gujarati ponoti besharam nich kair unpord gawar chor Gunda dalal Douglas feku tadipaar repist jhuta lutera jumla baj danga baj dhandha baj commission khor desh bechne wala Adani jibi Ambani jibi gaddaro ko bhagao desh bachao.</t>
  </si>
  <si>
    <t>Congress ki Sarkar aa rahe hai🙏🙏🙏🙏🙏 
Laude pe😂</t>
  </si>
  <si>
    <t>4 Tarik ko uppp bahar Mt aaaye,modi ji ki jeeet upp nhi dekh skte</t>
  </si>
  <si>
    <t>विचार धारा को सफाई से बदलना रवीश कुमार पाण्डेय से सीखें। पिछले दस सालों से कांग्रेस के लिए जमीन तैयार कर रहे।</t>
  </si>
  <si>
    <r>
      <rPr>
        <sz val="11"/>
        <color rgb="FF000000"/>
        <rFont val="Calibri"/>
      </rPr>
      <t xml:space="preserve">India </t>
    </r>
    <r>
      <rPr>
        <sz val="11"/>
        <color rgb="FF000000"/>
        <rFont val="Linux Libertine G"/>
      </rPr>
      <t>गठबंधन</t>
    </r>
  </si>
  <si>
    <t>Tu q etna.prasan hai 2 din ruk na sab malum hoga</t>
  </si>
  <si>
    <t>Abe tum result nahi accept krte ho to exit poll ko ghanta accept kroge 😅😅😅😅😅😅</t>
  </si>
  <si>
    <t>Kejariwal maha jhootha to gaya jail... Baabar media ko vishwas nahi ho raha</t>
  </si>
  <si>
    <t>Ravish Kumar ji,,sur, me,aapke,sare, video, dekhata, hu,,aap,har ,baat,Shahi,bolate,hai,,</t>
  </si>
  <si>
    <t>Ravish Kumar jindabad sacha patarkar</t>
  </si>
  <si>
    <t>Survey main har interviewer ko pahle kah Diya jata 70 percent bjp ke paksh main poll dikhana hai</t>
  </si>
  <si>
    <r>
      <rPr>
        <sz val="11"/>
        <color rgb="FF000000"/>
        <rFont val="Calibri"/>
      </rPr>
      <t>"</t>
    </r>
    <r>
      <rPr>
        <sz val="11"/>
        <color rgb="FF000000"/>
        <rFont val="Linux Libertine G"/>
      </rPr>
      <t>युवा नेता</t>
    </r>
    <r>
      <rPr>
        <sz val="11"/>
        <color rgb="FF000000"/>
        <rFont val="Calibri"/>
      </rPr>
      <t>" - 11:35 🤣🤣🤣</t>
    </r>
  </si>
  <si>
    <t>Agar is ki batt kre to mere according stock market se profit lene ka he kyuki modi g ne kuch din pehle stock market ki batt ki thi agar iss way se dekha Jay to kya lagta he reply</t>
  </si>
  <si>
    <r>
      <rPr>
        <sz val="11"/>
        <color rgb="FF000000"/>
        <rFont val="Calibri"/>
      </rPr>
      <t xml:space="preserve">4 </t>
    </r>
    <r>
      <rPr>
        <sz val="11"/>
        <color rgb="FF000000"/>
        <rFont val="Linux Libertine G"/>
      </rPr>
      <t>जून को नया पीएम इंडिया गठबंधन का ही बढ़ेगा</t>
    </r>
  </si>
  <si>
    <t>Saheb ne Fake Exit polls karakar INDIA ko Alert karke Bahut badi galti kar di,</t>
  </si>
  <si>
    <t>Aur 4 June ko Ravish kr bolenge EVM hacked tha yaa programed hai... hahahhahah</t>
  </si>
  <si>
    <t>Abaki bar India Gathbandhan ke Sarkar Jo mahangai berojgari Shiksha Swasthya garibon ke Akad kar Ki Baat Karega Vahi Desh per Raj Karega</t>
  </si>
  <si>
    <t>कांग्रेस सत्य के साथ है इसलिए  कांग्रेस की जीत पक्की है।</t>
  </si>
  <si>
    <t>Thanks ravind Kumar ji</t>
  </si>
  <si>
    <t>Congress 🔥🔥🔥🔥</t>
  </si>
  <si>
    <t>RSS      KA      CHUNAV       AAYOG      PAR      CONTROL       HUA      HAI</t>
  </si>
  <si>
    <t>Godi BJP 500par</t>
  </si>
  <si>
    <t>Shameless dirtiest looooose talk expert.</t>
  </si>
  <si>
    <t>Jarur koi chal chalenge Modi or amit shah tabhi to godi media pahle se exit poll is tarah se Bata Rahe he</t>
  </si>
  <si>
    <t>E V M Hatao.  B. J. P. 100.  Shit. 2024</t>
  </si>
  <si>
    <t>Congresjitaga</t>
  </si>
  <si>
    <t>India gathbandhan 350+seats jeetega ❤❤❤❤❤❤❤</t>
  </si>
  <si>
    <t>Wah  mere  sher  ravis kumar</t>
  </si>
  <si>
    <t>Sir, EC ke corruption ka kiya hoga??</t>
  </si>
  <si>
    <t>Mahaul banai ja raha hai mahaul ban gaya hai</t>
  </si>
  <si>
    <t>Ravish kumar ji aap chaaplus godi media  ke patrakar ke beeh diamond  ho jo sach bolne ki himmat rakhte hai</t>
  </si>
  <si>
    <t>Kuch b</t>
  </si>
  <si>
    <t>जुड़ गया भारत जीतेगा इंडिया</t>
  </si>
  <si>
    <t>Jai shree Ram 🙏🙏</t>
  </si>
  <si>
    <t>ravish chor he</t>
  </si>
  <si>
    <t>Winning or losing is a mind game. You can win only if you are mentally strong. And RaGa is no ordinary Leader ...he has been forged in fire.</t>
  </si>
  <si>
    <t>बीजेपी वाले डर के मा
रे ये अपना माहौल बना रहे सभी सतर्क  रहे</t>
  </si>
  <si>
    <t>Ravish kumar best patarkar</t>
  </si>
  <si>
    <t>India has 25% of the population living in multi-dimensional poverty. Many rural areas it 30%. Until India solves this problem and dissolves it's entrenched caste system India will remain an unstable nation just waiting to implode. A solution is unlikely to happen anytime soon as the "cast" card is still a big political tool in every Indian politicians tool kit</t>
  </si>
  <si>
    <t>🐂 vokto ko Bangal me 10 che niche rohega</t>
  </si>
  <si>
    <t>रविश कुमार आपको सैलूट है 🙏🏽</t>
  </si>
  <si>
    <t>Aaya Rahul</t>
  </si>
  <si>
    <t>Kejriwal tumse bada farzi kaun
Rabri Khao jail me</t>
  </si>
  <si>
    <r>
      <rPr>
        <sz val="11"/>
        <color rgb="FF000000"/>
        <rFont val="Linux Libertine G"/>
      </rPr>
      <t xml:space="preserve">ਪੰਜਾਬ ਵਿੱਚ ਪਹਿਲੀ ਵਾਰ </t>
    </r>
    <r>
      <rPr>
        <sz val="11"/>
        <color rgb="FF000000"/>
        <rFont val="Calibri"/>
      </rPr>
      <t xml:space="preserve">mp </t>
    </r>
    <r>
      <rPr>
        <sz val="11"/>
        <color rgb="FF000000"/>
        <rFont val="Linux Libertine G"/>
      </rPr>
      <t xml:space="preserve">ਦੀ ਵੋਟ </t>
    </r>
    <r>
      <rPr>
        <sz val="11"/>
        <color rgb="FF000000"/>
        <rFont val="Calibri"/>
      </rPr>
      <t xml:space="preserve">500 </t>
    </r>
    <r>
      <rPr>
        <sz val="11"/>
        <color rgb="FF000000"/>
        <rFont val="Linux Libertine G"/>
      </rPr>
      <t xml:space="preserve">ਰੁਪਏ ਤੋਂ ਲੈਕੇ </t>
    </r>
    <r>
      <rPr>
        <sz val="11"/>
        <color rgb="FF000000"/>
        <rFont val="Calibri"/>
      </rPr>
      <t xml:space="preserve">1000 </t>
    </r>
    <r>
      <rPr>
        <sz val="11"/>
        <color rgb="FF000000"/>
        <rFont val="Linux Libertine G"/>
      </rPr>
      <t xml:space="preserve">ਰੁਪਏ ਤਕ ਬੀਜੇਪੀ ਨੇ ਖਰੀਦੀਆਂ </t>
    </r>
    <r>
      <rPr>
        <sz val="11"/>
        <color rgb="FF000000"/>
        <rFont val="Calibri"/>
      </rPr>
      <t xml:space="preserve">MLA </t>
    </r>
    <r>
      <rPr>
        <sz val="11"/>
        <color rgb="FF000000"/>
        <rFont val="Linux Libertine G"/>
      </rPr>
      <t xml:space="preserve">ਦੀਆਂ ਵੋਟਾਂ ਤਾਂ ਹਰ ਪਾਰਟੀ ਖਰੀਦੀਆਂ ਪਰ </t>
    </r>
    <r>
      <rPr>
        <sz val="11"/>
        <color rgb="FF000000"/>
        <rFont val="Calibri"/>
      </rPr>
      <t xml:space="preserve">mp </t>
    </r>
    <r>
      <rPr>
        <sz val="11"/>
        <color rgb="FF000000"/>
        <rFont val="Linux Libertine G"/>
      </rPr>
      <t xml:space="preserve">ਦੀਆਂ ਵੋਟਾਂ ਨਹੀਂ ਮੇਰੀ ਜ਼ਿੰਦਗੀ ਵਿਚ ਇਹ ਪਹਿਲੀ ਵਾਰ ਹੋਇਆ ਫਰੀਦਕੋਟ ਵਿੱਚ। ਯੂਪੀ ਬਿਹਾਰ ਦੇ ਲੋਕ ਪੰਜਾਬ ਇਸ ਵਾਰ ਕੰਮ ਕਰਨ ਨਹੀਂ ਆਏ ਇਸ ਤੋਂ ਲਗਦਾ ਉਥੇ ਵੀ ਰੁਪਏ ਬੀਜੇਪੀ ਨੇ ਵੰਡੇ ਹੋਣਗੇ ਮੋਦੀ ਰੁਪਏ ਵੰਡ ਕੇ ਜਿੱਤੇਗਾ ਉਸ ਤੋਂ ਬਿਨਾਂ ਬੀਜੇਪੀ ਨਹੀਂ ਜਿੱਤੇਗੀ </t>
    </r>
    <r>
      <rPr>
        <sz val="11"/>
        <color rgb="FF000000"/>
        <rFont val="Calibri"/>
      </rPr>
      <t>13:25</t>
    </r>
  </si>
  <si>
    <t>NDA will get 380 seat</t>
  </si>
  <si>
    <t>Sidhu moose wala ka song suna hai aapne 295❤</t>
  </si>
  <si>
    <r>
      <rPr>
        <sz val="11"/>
        <color rgb="FF000000"/>
        <rFont val="Calibri"/>
      </rPr>
      <t xml:space="preserve">4 </t>
    </r>
    <r>
      <rPr>
        <sz val="11"/>
        <color rgb="FF000000"/>
        <rFont val="Linux Libertine G"/>
      </rPr>
      <t>के लिए बर्नॉइल खरीद लो।</t>
    </r>
  </si>
  <si>
    <r>
      <rPr>
        <sz val="11"/>
        <color rgb="FF000000"/>
        <rFont val="Calibri"/>
      </rPr>
      <t xml:space="preserve">1 </t>
    </r>
    <r>
      <rPr>
        <sz val="11"/>
        <color rgb="FF000000"/>
        <rFont val="Linux Libertine G"/>
      </rPr>
      <t xml:space="preserve">व्यक्ति </t>
    </r>
    <r>
      <rPr>
        <sz val="11"/>
        <color rgb="FF000000"/>
        <rFont val="Calibri"/>
      </rPr>
      <t xml:space="preserve">8 </t>
    </r>
    <r>
      <rPr>
        <sz val="11"/>
        <color rgb="FF000000"/>
        <rFont val="Linux Libertine G"/>
      </rPr>
      <t xml:space="preserve">बार  वोट डालेगा तो </t>
    </r>
    <r>
      <rPr>
        <sz val="11"/>
        <color rgb="FF000000"/>
        <rFont val="Calibri"/>
      </rPr>
      <t xml:space="preserve">400 </t>
    </r>
    <r>
      <rPr>
        <sz val="11"/>
        <color rgb="FF000000"/>
        <rFont val="Linux Libertine G"/>
      </rPr>
      <t xml:space="preserve">क्या </t>
    </r>
    <r>
      <rPr>
        <sz val="11"/>
        <color rgb="FF000000"/>
        <rFont val="Calibri"/>
      </rPr>
      <t xml:space="preserve">500 </t>
    </r>
    <r>
      <rPr>
        <sz val="11"/>
        <color rgb="FF000000"/>
        <rFont val="Linux Libertine G"/>
      </rPr>
      <t>पर हो जाएगा😂🤪 गोदी मीडिया</t>
    </r>
    <r>
      <rPr>
        <sz val="11"/>
        <color rgb="FF000000"/>
        <rFont val="Calibri"/>
      </rPr>
      <t xml:space="preserve">, </t>
    </r>
    <r>
      <rPr>
        <sz val="11"/>
        <color rgb="FF000000"/>
        <rFont val="Linux Libertine G"/>
      </rPr>
      <t xml:space="preserve">ईवीएम </t>
    </r>
    <r>
      <rPr>
        <sz val="11"/>
        <color rgb="FF000000"/>
        <rFont val="Calibri"/>
      </rPr>
      <t>,</t>
    </r>
    <r>
      <rPr>
        <sz val="11"/>
        <color rgb="FF000000"/>
        <rFont val="Linux Libertine G"/>
      </rPr>
      <t>के हिसाब से👌💯</t>
    </r>
  </si>
  <si>
    <r>
      <rPr>
        <sz val="11"/>
        <color rgb="FF000000"/>
        <rFont val="Linux Libertine G"/>
      </rPr>
      <t xml:space="preserve">मुझे तो पहले से ही पता है कि ये </t>
    </r>
    <r>
      <rPr>
        <sz val="11"/>
        <color rgb="FF000000"/>
        <rFont val="Calibri"/>
      </rPr>
      <t xml:space="preserve">exit poll </t>
    </r>
    <r>
      <rPr>
        <sz val="11"/>
        <color rgb="FF000000"/>
        <rFont val="Linux Libertine G"/>
      </rPr>
      <t xml:space="preserve">में </t>
    </r>
    <r>
      <rPr>
        <sz val="11"/>
        <color rgb="FF000000"/>
        <rFont val="Calibri"/>
      </rPr>
      <t xml:space="preserve">bjp </t>
    </r>
    <r>
      <rPr>
        <sz val="11"/>
        <color rgb="FF000000"/>
        <rFont val="Linux Libertine G"/>
      </rPr>
      <t xml:space="preserve">को इतनी ज्यादा सीट दिखा कर </t>
    </r>
    <r>
      <rPr>
        <sz val="11"/>
        <color rgb="FF000000"/>
        <rFont val="Calibri"/>
      </rPr>
      <t xml:space="preserve">result </t>
    </r>
    <r>
      <rPr>
        <sz val="11"/>
        <color rgb="FF000000"/>
        <rFont val="Linux Libertine G"/>
      </rPr>
      <t xml:space="preserve">वाले दिन धांधली होने वाली है बहुत बड़ी शर्त लगा लो </t>
    </r>
    <r>
      <rPr>
        <sz val="11"/>
        <color rgb="FF000000"/>
        <rFont val="Calibri"/>
      </rPr>
      <t xml:space="preserve">full planning </t>
    </r>
    <r>
      <rPr>
        <sz val="11"/>
        <color rgb="FF000000"/>
        <rFont val="Linux Libertine G"/>
      </rPr>
      <t xml:space="preserve">है बस ये ही </t>
    </r>
    <r>
      <rPr>
        <sz val="11"/>
        <color rgb="FF000000"/>
        <rFont val="Calibri"/>
      </rPr>
      <t xml:space="preserve">last </t>
    </r>
    <r>
      <rPr>
        <sz val="11"/>
        <color rgb="FF000000"/>
        <rFont val="Linux Libertine G"/>
      </rPr>
      <t xml:space="preserve">मौका है अगर देश के युवा और लोग नही जागे तो </t>
    </r>
    <r>
      <rPr>
        <sz val="11"/>
        <color rgb="FF000000"/>
        <rFont val="Calibri"/>
      </rPr>
      <t xml:space="preserve">bjp ko </t>
    </r>
    <r>
      <rPr>
        <sz val="11"/>
        <color rgb="FF000000"/>
        <rFont val="Linux Libertine G"/>
      </rPr>
      <t xml:space="preserve">कभी नहीं हटाया जा सकता क्योंकि बिना वोट दिए जीत जाए बीजेपी तो फिर कभी </t>
    </r>
    <r>
      <rPr>
        <sz val="11"/>
        <color rgb="FF000000"/>
        <rFont val="Calibri"/>
      </rPr>
      <t xml:space="preserve">ni </t>
    </r>
    <r>
      <rPr>
        <sz val="11"/>
        <color rgb="FF000000"/>
        <rFont val="Linux Libertine G"/>
      </rPr>
      <t xml:space="preserve">हारेगी जैसे रूस में होता है 😔😔 देश की जनता अगर खुद विपक्ष </t>
    </r>
    <r>
      <rPr>
        <sz val="11"/>
        <color rgb="FF000000"/>
        <rFont val="Calibri"/>
      </rPr>
      <t xml:space="preserve">bn </t>
    </r>
    <r>
      <rPr>
        <sz val="11"/>
        <color rgb="FF000000"/>
        <rFont val="Linux Libertine G"/>
      </rPr>
      <t>जाए तो कोई सरकार असीम शक्ति की मालिक नहीं बन सकती🙏🙏🙏🙏🙏🙏</t>
    </r>
  </si>
  <si>
    <t>Ravish sir plz recall... THE EC revised percentage of 1st phase  from 60% to 66+ %  which included Tamil Nadu + other States. Hehihai EC ka jol n BJP ka Jumla.</t>
  </si>
  <si>
    <t>Ek bar Congress aa jaye bas godi media ko sudar degi</t>
  </si>
  <si>
    <t>Ravish ka randi rona😂😂😂suru</t>
  </si>
  <si>
    <t>Exam may cheating karnay say sabkay answer s same hogaya vohi haal hai Godi media ka</t>
  </si>
  <si>
    <t>12:28 SIR 295 PR 59 million NHI 59 CRORE VIEW HAA RECHECK KR LO</t>
  </si>
  <si>
    <t>Agar exit poll sahi nikalti hai to ye bjp puri tarah se desh ko barbaad kardega or ise ham sabhi desh wasiyo ko milkar rokna hoga ham sabko iske khilaaf action lena hoga 🙏🙏</t>
  </si>
  <si>
    <t>Kitne roote ho yaar😂</t>
  </si>
  <si>
    <t>Abki bar India alliance ki sarkar</t>
  </si>
  <si>
    <t>Godi media Modi ki dalal hai</t>
  </si>
  <si>
    <t>जनता का  निर्णय सिर माथे पर है   यदि जनता अभी भी नही चाहती की  गठबन्धन देश की सता संभाले तो स्वागत है इंडिया गठबंधन</t>
  </si>
  <si>
    <t>59 M ni sir 659 M view h song per 😂😂❤❤</t>
  </si>
  <si>
    <t>यह तो वास्तविकता है कि हिटलर के खिलाफ कोई नहीं जा सकता</t>
  </si>
  <si>
    <t>BJP EXIT HO RAHI HAI</t>
  </si>
  <si>
    <t>Des ke sc ne India KO vote 
Diya</t>
  </si>
  <si>
    <t>जय श्री राम।</t>
  </si>
  <si>
    <t>Agar 4 june ko bjp bahumat se jit gai to pakka samaj Lena ki vakai EVM Mai gadbad hai…..q ki har tarf India ka hi bolbala tha…😢</t>
  </si>
  <si>
    <t>KAHI AISA NA HO KI BJP 543 KE PAAR NA HO JAYE.</t>
  </si>
  <si>
    <t>Ravishji, could you please translate your videos either to English or Malayalam then we could support you paying subscription charges ❤</t>
  </si>
  <si>
    <t>E V M Hatao Desh Bachao Jay Bhim</t>
  </si>
  <si>
    <r>
      <rPr>
        <sz val="11"/>
        <color rgb="FF000000"/>
        <rFont val="Linux Libertine G"/>
      </rPr>
      <t>रवीश जी</t>
    </r>
    <r>
      <rPr>
        <sz val="11"/>
        <color rgb="FF000000"/>
        <rFont val="Calibri"/>
      </rPr>
      <t xml:space="preserve">, 
</t>
    </r>
    <r>
      <rPr>
        <sz val="11"/>
        <color rgb="FF000000"/>
        <rFont val="Linux Libertine G"/>
      </rPr>
      <t>आपके आँखों के सामने जी मोदी जी प्रधानमंत्री पद की तीसरी बार शपथ लेंगे।।</t>
    </r>
  </si>
  <si>
    <t>Sir Evm ne modi ko hi jeetaiga</t>
  </si>
  <si>
    <t>Sabse bharsht sarkar bjp sarkar 😡😡😡😡</t>
  </si>
  <si>
    <t>4 tareek ko ye video delete kar dena 🤣</t>
  </si>
  <si>
    <t>Kuch H@r@mKePillo ne Gyanwapi Shivaling ka mazqk udaya aur congress Chup raha
Jab Ek DMK ke leader ne Sanatan ko Galia di tabhi Congress Chup rahi
Article 370 hatane ka virodh kia 
Mehengai Berojgari hone par bhi BJP ka jeetne ka karan yahi hai</t>
  </si>
  <si>
    <t>India gatbandhan❤</t>
  </si>
  <si>
    <t>ess exit poll mei counting ka chamatkar bi add hogaya hai .</t>
  </si>
  <si>
    <t>https://youtu.be/VMsA3wAVtsg?si=TPXDF3Q_UpKH7rmb</t>
  </si>
  <si>
    <t>Ravishing Ravish Kumar, the Legend of Indian Journalism ❤</t>
  </si>
  <si>
    <r>
      <rPr>
        <sz val="11"/>
        <color rgb="FF000000"/>
        <rFont val="Linux Libertine G"/>
      </rPr>
      <t xml:space="preserve">माननीय रवीश भईया </t>
    </r>
    <r>
      <rPr>
        <sz val="11"/>
        <color rgb="FF000000"/>
        <rFont val="Calibri"/>
      </rPr>
      <t xml:space="preserve">140 </t>
    </r>
    <r>
      <rPr>
        <sz val="11"/>
        <color rgb="FF000000"/>
        <rFont val="Linux Libertine G"/>
      </rPr>
      <t>पर एनडीए मोदी एण्ड कम्पनी सिमट कर रह जाएगी</t>
    </r>
    <r>
      <rPr>
        <sz val="11"/>
        <color rgb="FF000000"/>
        <rFont val="Calibri"/>
      </rPr>
      <t>..!</t>
    </r>
  </si>
  <si>
    <t>Bjp ki full form bharsht jumla party 😡😡😡😡</t>
  </si>
  <si>
    <t>Local goon +tadi par can do anything</t>
  </si>
  <si>
    <r>
      <rPr>
        <sz val="11"/>
        <color rgb="FF000000"/>
        <rFont val="Calibri"/>
      </rPr>
      <t xml:space="preserve">CONGRESS ka ladala </t>
    </r>
    <r>
      <rPr>
        <sz val="11"/>
        <color rgb="FF000000"/>
        <rFont val="Linux Libertine G"/>
      </rPr>
      <t xml:space="preserve">है भले ही </t>
    </r>
    <r>
      <rPr>
        <sz val="11"/>
        <color rgb="FF000000"/>
        <rFont val="Calibri"/>
      </rPr>
      <t xml:space="preserve">kutta hai par hai </t>
    </r>
    <r>
      <rPr>
        <sz val="11"/>
        <color rgb="FF000000"/>
        <rFont val="Linux Libertine G"/>
      </rPr>
      <t>बफादार</t>
    </r>
  </si>
  <si>
    <r>
      <rPr>
        <sz val="11"/>
        <color rgb="FF000000"/>
        <rFont val="Linux Libertine G"/>
      </rPr>
      <t xml:space="preserve">अगर जनता के इतने विरोध के वावजूद यह चैनल एनडीए को </t>
    </r>
    <r>
      <rPr>
        <sz val="11"/>
        <color rgb="FF000000"/>
        <rFont val="Calibri"/>
      </rPr>
      <t xml:space="preserve">400 </t>
    </r>
    <r>
      <rPr>
        <sz val="11"/>
        <color rgb="FF000000"/>
        <rFont val="Linux Libertine G"/>
      </rPr>
      <t>सीटो पर जीत दर्ज करता हुआ दिखाता है तो ऐसे चैनलों पर भरोसा करना छोड़ देना चाहिए</t>
    </r>
    <r>
      <rPr>
        <sz val="11"/>
        <color rgb="FF000000"/>
        <rFont val="Calibri"/>
      </rPr>
      <t xml:space="preserve">, </t>
    </r>
    <r>
      <rPr>
        <sz val="11"/>
        <color rgb="FF000000"/>
        <rFont val="Linux Libertine G"/>
      </rPr>
      <t>यह सब बीके हुए है</t>
    </r>
  </si>
  <si>
    <t>Jay Bheem Jay BSP BSP ki 20 seat</t>
  </si>
  <si>
    <t>Ye kewal congresiyo ka channel hai kya</t>
  </si>
  <si>
    <t>One crore votes extra shows the fixing
A. After votes put at five thirty button can be pressed to put votes there is no proof as to how many entered voting room. 
B. Voter should punch his finger like aadhar card, why is aadhar card not linked to voter id, why are people vsigning
C. People pressed but no buzz these votes casted by agent
D. Hacking from back</t>
  </si>
  <si>
    <t>Rahul Pachuca chat laa</t>
  </si>
  <si>
    <t>Modi modi modi modi modi modi modi modi modi modi modi modi modi modi modi modi modi modi modi modi modi modi 😂</t>
  </si>
  <si>
    <t>Ravish bhi Indi gathbandhan me hai  isiliye exit Pol galat lag rah hai</t>
  </si>
  <si>
    <t>Right kh they hai sir...India gathbandhan ke agents ko counting pr poorey time table pr rhe😊</t>
  </si>
  <si>
    <t>Punjab mein bjo 0 hai</t>
  </si>
  <si>
    <t>Gol mal ha</t>
  </si>
  <si>
    <t>#BIASEDRAVISH</t>
  </si>
  <si>
    <t>Agar exit poll really koi scientific methodology use karte hai to sabka result same hi hona chahiye</t>
  </si>
  <si>
    <t>Ravish ji Black Hair Mehendi ka use kar liya Karo... Dress per looks Acha lagega.. Ye Meri soch hai.ok.</t>
  </si>
  <si>
    <r>
      <rPr>
        <sz val="11"/>
        <color rgb="FF000000"/>
        <rFont val="Linux Libertine G"/>
      </rPr>
      <t xml:space="preserve">यह एग्जिट पोल नहीं सरकारी पोल है उसी भाषा बात करता है इंडिया  घटबंदन की सरकार बनने जारी है </t>
    </r>
    <r>
      <rPr>
        <sz val="11"/>
        <color rgb="FF000000"/>
        <rFont val="Calibri"/>
      </rPr>
      <t xml:space="preserve">4 </t>
    </r>
    <r>
      <rPr>
        <sz val="11"/>
        <color rgb="FF000000"/>
        <rFont val="Linux Libertine G"/>
      </rPr>
      <t>जून को परिणाम आप के सामने आ जाएगा ❤❤</t>
    </r>
  </si>
  <si>
    <t>शातिर चंदा चोर जनमत चोरी करने के लिए परेशान है दलाल मीडिया पर गाज गिरना सुनिश्चित है</t>
  </si>
  <si>
    <t>Ravish Kumar Ji 5 ⭐</t>
  </si>
  <si>
    <t>Magic role of EVM in favour of Modi's government</t>
  </si>
  <si>
    <t>Modi kay mangari lal kay hashin sapnay</t>
  </si>
  <si>
    <t>Ye election Modi aur Desh k janta k bich h...</t>
  </si>
  <si>
    <t>Sir you are awesome. You are well conversant journalist.</t>
  </si>
  <si>
    <t>Ravish ji ap ko ❤❤❤ se sailuit karta hu ap ki himmat imaandari ke liya ek bat aur ap ne desh ke godi midia ko bhigo kar juta mara par ye godi midia wale 2014 ke baad besharam ho gaye ravish ji jai hind jai bharat</t>
  </si>
  <si>
    <t>Iloveu kannada ♥️ 🎉🎉🎉🎉🎉 DK</t>
  </si>
  <si>
    <t>Ek video to kam se kam balance hoke bana lo.</t>
  </si>
  <si>
    <t>Kya EVM se Ched chad ki jayegi?</t>
  </si>
  <si>
    <r>
      <rPr>
        <sz val="11"/>
        <color rgb="FF000000"/>
        <rFont val="Linux Libertine G"/>
      </rPr>
      <t xml:space="preserve">रविश सर </t>
    </r>
    <r>
      <rPr>
        <sz val="11"/>
        <color rgb="FF000000"/>
        <rFont val="Calibri"/>
      </rPr>
      <t xml:space="preserve">bjp </t>
    </r>
    <r>
      <rPr>
        <sz val="11"/>
        <color rgb="FF000000"/>
        <rFont val="Linux Libertine G"/>
      </rPr>
      <t>खेल कर चुकी हैं</t>
    </r>
    <r>
      <rPr>
        <sz val="11"/>
        <color rgb="FF000000"/>
        <rFont val="Calibri"/>
      </rPr>
      <t xml:space="preserve">, </t>
    </r>
    <r>
      <rPr>
        <sz val="11"/>
        <color rgb="FF000000"/>
        <rFont val="Linux Libertine G"/>
      </rPr>
      <t>सीधा सीधा घपला</t>
    </r>
    <r>
      <rPr>
        <sz val="11"/>
        <color rgb="FF000000"/>
        <rFont val="Calibri"/>
      </rPr>
      <t xml:space="preserve">, </t>
    </r>
    <r>
      <rPr>
        <sz val="11"/>
        <color rgb="FF000000"/>
        <rFont val="Linux Libertine G"/>
      </rPr>
      <t>बस एग्जिट पॉल से उसको पका करना हैं ताकी कोई इसे बाद मे घपला ना बोले</t>
    </r>
  </si>
  <si>
    <t>Congress ka kutta chamcha</t>
  </si>
  <si>
    <t>Kuch H@r@mKePillo ne Gyanwapi Shivling ka mazqk udaya aur congress Chup raha
Jab Ek DMK ke leader ne Sanatan ko Galia di tabhi Congress Chup rahi
Article 370 hatane ka virodh kia 
Mehengai Berojgari hone par bhi BJP ka jeetne ka karan yahi hai</t>
  </si>
  <si>
    <t>💯 I support and i agreed with ravish Kumar always because he is very honest person, really very intelligent person professional</t>
  </si>
  <si>
    <r>
      <rPr>
        <sz val="11"/>
        <color rgb="FF000000"/>
        <rFont val="Linux Libertine G"/>
      </rPr>
      <t xml:space="preserve">जितना  </t>
    </r>
    <r>
      <rPr>
        <sz val="11"/>
        <color rgb="FF000000"/>
        <rFont val="Calibri"/>
      </rPr>
      <t xml:space="preserve">EXIT  Poll  </t>
    </r>
    <r>
      <rPr>
        <sz val="11"/>
        <color rgb="FF000000"/>
        <rFont val="Linux Libertine G"/>
      </rPr>
      <t xml:space="preserve">आया है  </t>
    </r>
    <r>
      <rPr>
        <sz val="11"/>
        <color rgb="FF000000"/>
        <rFont val="Calibri"/>
      </rPr>
      <t xml:space="preserve">,  </t>
    </r>
    <r>
      <rPr>
        <sz val="11"/>
        <color rgb="FF000000"/>
        <rFont val="Linux Libertine G"/>
      </rPr>
      <t xml:space="preserve">सब  </t>
    </r>
    <r>
      <rPr>
        <sz val="11"/>
        <color rgb="FF000000"/>
        <rFont val="Calibri"/>
      </rPr>
      <t xml:space="preserve">"  </t>
    </r>
    <r>
      <rPr>
        <sz val="11"/>
        <color rgb="FF000000"/>
        <rFont val="Linux Libertine G"/>
      </rPr>
      <t xml:space="preserve">दलाल मीडिया  </t>
    </r>
    <r>
      <rPr>
        <sz val="11"/>
        <color rgb="FF000000"/>
        <rFont val="Calibri"/>
      </rPr>
      <t xml:space="preserve">,  Godi Media  "  </t>
    </r>
    <r>
      <rPr>
        <sz val="11"/>
        <color rgb="FF000000"/>
        <rFont val="Linux Libertine G"/>
      </rPr>
      <t xml:space="preserve">का  </t>
    </r>
    <r>
      <rPr>
        <sz val="11"/>
        <color rgb="FF000000"/>
        <rFont val="Calibri"/>
      </rPr>
      <t xml:space="preserve">EXIT  Poll  </t>
    </r>
    <r>
      <rPr>
        <sz val="11"/>
        <color rgb="FF000000"/>
        <rFont val="Linux Libertine G"/>
      </rPr>
      <t>है   🤔🤔🤔🤔🤔</t>
    </r>
  </si>
  <si>
    <t>Jharkhand jhukega nhi India alliance</t>
  </si>
  <si>
    <t>Sabhhb exitt poll share market ka khel haii</t>
  </si>
  <si>
    <t>Bihari ke naam par dhabba.l am also a proud Bihari</t>
  </si>
  <si>
    <t>Indi ka apna exit poll dikhao</t>
  </si>
  <si>
    <t>Modi ji aa rahe he ravish ji bokhla gaye he😂😂</t>
  </si>
  <si>
    <t>Sir malum hai</t>
  </si>
  <si>
    <t>Only pressure is established by two persons of NDA through exit pole to demolished India gathbandhan. This game is also played by Prashant Kishore who is the man of BJP</t>
  </si>
  <si>
    <t>GODI SARKARI MEDIA  IS  DESTROYING   INDIA</t>
  </si>
  <si>
    <r>
      <rPr>
        <sz val="11"/>
        <color rgb="FF000000"/>
        <rFont val="Linux Libertine G"/>
      </rPr>
      <t>सही बात है</t>
    </r>
    <r>
      <rPr>
        <sz val="11"/>
        <color rgb="FF000000"/>
        <rFont val="Calibri"/>
      </rPr>
      <t>,</t>
    </r>
  </si>
  <si>
    <t>Modi 397 
Modi modi</t>
  </si>
  <si>
    <t>FURJI EXIT poll DIKHA RAHi GODI Midia JANTA ko Gumrah karne ke LIYe jisse ghapla kar sake.</t>
  </si>
  <si>
    <r>
      <rPr>
        <sz val="11"/>
        <color rgb="FF000000"/>
        <rFont val="Linux Libertine G"/>
      </rPr>
      <t xml:space="preserve">जयराम रमेश को कोई बता दो कि </t>
    </r>
    <r>
      <rPr>
        <sz val="11"/>
        <color rgb="FF000000"/>
        <rFont val="Calibri"/>
      </rPr>
      <t>"</t>
    </r>
    <r>
      <rPr>
        <sz val="11"/>
        <color rgb="FF000000"/>
        <rFont val="Linux Libertine G"/>
      </rPr>
      <t>इंडिया जनबंधन</t>
    </r>
    <r>
      <rPr>
        <sz val="11"/>
        <color rgb="FF000000"/>
        <rFont val="Calibri"/>
      </rPr>
      <t xml:space="preserve">" </t>
    </r>
    <r>
      <rPr>
        <sz val="11"/>
        <color rgb="FF000000"/>
        <rFont val="Linux Libertine G"/>
      </rPr>
      <t xml:space="preserve">है या कि </t>
    </r>
    <r>
      <rPr>
        <sz val="11"/>
        <color rgb="FF000000"/>
        <rFont val="Calibri"/>
      </rPr>
      <t>"</t>
    </r>
    <r>
      <rPr>
        <sz val="11"/>
        <color rgb="FF000000"/>
        <rFont val="Linux Libertine G"/>
      </rPr>
      <t>इंडिया गठबंधन</t>
    </r>
    <r>
      <rPr>
        <sz val="11"/>
        <color rgb="FF000000"/>
        <rFont val="Calibri"/>
      </rPr>
      <t>"</t>
    </r>
    <r>
      <rPr>
        <sz val="11"/>
        <color rgb="FF000000"/>
        <rFont val="Linux Libertine G"/>
      </rPr>
      <t>।</t>
    </r>
  </si>
  <si>
    <r>
      <rPr>
        <sz val="11"/>
        <color rgb="FF000000"/>
        <rFont val="Linux Libertine G"/>
      </rPr>
      <t xml:space="preserve">बेईमान </t>
    </r>
    <r>
      <rPr>
        <sz val="11"/>
        <color rgb="FF000000"/>
        <rFont val="Calibri"/>
      </rPr>
      <t xml:space="preserve">Godi Media lachar gulam gaddhar </t>
    </r>
    <r>
      <rPr>
        <sz val="11"/>
        <color rgb="FF000000"/>
        <rFont val="Linux Libertine G"/>
      </rPr>
      <t>दलाल है देश का हात्यारा है</t>
    </r>
  </si>
  <si>
    <t>Desh k janta ko action Lena chahiye</t>
  </si>
  <si>
    <t>Bechara how will you digest poor fellow 😅</t>
  </si>
  <si>
    <t>मेरे परिवार ने कांग्रेस को आजादी से अब तक वोट दिए</t>
  </si>
  <si>
    <t>Aap bhi to ABP news main exit poll dikhate the...</t>
  </si>
  <si>
    <t>Sir aap ka nahi sunana</t>
  </si>
  <si>
    <t>Godi media farzi exit poll dika raha hai</t>
  </si>
  <si>
    <t>Aap jesa insan mano vigyanik keh rahe hein manobigyanik dawab ki ab zarurat nhi ab aapki dosri bat ke jab result yehi laya jaega to yeh exit poll ek tarah ka judtification hoga wese sarkar bjp hi banegi</t>
  </si>
  <si>
    <t>BJP modi hatavo India bachavo</t>
  </si>
  <si>
    <t>Khongressi chamcha, appiye khujliwaal ki statements dikha rahe ho - wait and watch, BJP is going to start 3rd term.</t>
  </si>
  <si>
    <t>एग्जिट पोल के हिसाब से एपीएम मशीन की सेटिंग की गई है</t>
  </si>
  <si>
    <t>India Gadbandhan Zindabad</t>
  </si>
  <si>
    <t>Tera kya hoga re ravish 4 June ko
Pak ka visa le lo
Dhruv ko bhi le jana</t>
  </si>
  <si>
    <t>Godi media n to 2004 m bhi jita diya tha</t>
  </si>
  <si>
    <t>Now : Modi ji ka poll hai 
4th June: Modi ne evm ko hack karaya hai</t>
  </si>
  <si>
    <t>Patrakar ho toh aisi❤❤❤❤❤❤❤❤</t>
  </si>
  <si>
    <r>
      <rPr>
        <sz val="11"/>
        <color rgb="FF000000"/>
        <rFont val="Linux Libertine G"/>
      </rPr>
      <t>गोदी मीडिया का एग्जिट पोल देख कर देश हैरान है। अर्थात देश में महंगाई बेरोज़गारी शिक्षा के सवाल</t>
    </r>
    <r>
      <rPr>
        <sz val="11"/>
        <color rgb="FF000000"/>
        <rFont val="Calibri"/>
      </rPr>
      <t xml:space="preserve">, </t>
    </r>
    <r>
      <rPr>
        <sz val="11"/>
        <color rgb="FF000000"/>
        <rFont val="Linux Libertine G"/>
      </rPr>
      <t xml:space="preserve">महिला उत्पीड़न जैसी कोई समस्या हीं नहीं थी </t>
    </r>
    <r>
      <rPr>
        <sz val="11"/>
        <color rgb="FF000000"/>
        <rFont val="Calibri"/>
      </rPr>
      <t xml:space="preserve">? </t>
    </r>
    <r>
      <rPr>
        <sz val="11"/>
        <color rgb="FF000000"/>
        <rFont val="Linux Libertine G"/>
      </rPr>
      <t>यदि अगली बार चुनाव हुए तो फिर ऐसे हीं कुछ आंकड़ों से सामना हो सकता है। जब चार जून को वोटों की गिनती होनी हीं है तो एग्जिट पोल के पीछे की कहानी समझनी होगी। दरअसल एग्जिट पोल सत्तारुढ़ दल का हथियार होता है। जिसके सहारे वो अपनी जीत को सुनिश्चित करने का तिकड़म रचता है। सावधान रहें। लानत है इस सिस्टम पर।</t>
    </r>
  </si>
  <si>
    <t>Rjd 20+</t>
  </si>
  <si>
    <t>RaGa 295</t>
  </si>
  <si>
    <t>Ravish Kumar no1 journalist in the world ❤</t>
  </si>
  <si>
    <t>Sale tu bhi to pappu ka chamcha h😅</t>
  </si>
  <si>
    <t>U see if they pasting paper for each candidate they cam change it</t>
  </si>
  <si>
    <t>#OurPMRahulGandhi</t>
  </si>
  <si>
    <t>Tera IDOL Sharab Ghotala kung AK toh nahi?</t>
  </si>
  <si>
    <t>Pahle 2 charno k poling ko 100 % .set kr diya h..</t>
  </si>
  <si>
    <r>
      <rPr>
        <sz val="11"/>
        <color rgb="FF000000"/>
        <rFont val="Linux Libertine G"/>
      </rPr>
      <t xml:space="preserve">आज अक्रांता </t>
    </r>
    <r>
      <rPr>
        <sz val="11"/>
        <color rgb="FF000000"/>
        <rFont val="Calibri"/>
      </rPr>
      <t xml:space="preserve">AO </t>
    </r>
    <r>
      <rPr>
        <sz val="11"/>
        <color rgb="FF000000"/>
        <rFont val="Linux Libertine G"/>
      </rPr>
      <t xml:space="preserve">ह्युम लॉबी को </t>
    </r>
    <r>
      <rPr>
        <sz val="11"/>
        <color rgb="FF000000"/>
        <rFont val="Calibri"/>
      </rPr>
      <t xml:space="preserve">exit poll </t>
    </r>
    <r>
      <rPr>
        <sz val="11"/>
        <color rgb="FF000000"/>
        <rFont val="Linux Libertine G"/>
      </rPr>
      <t xml:space="preserve">पर भरोसा न्ही हैं </t>
    </r>
    <r>
      <rPr>
        <sz val="11"/>
        <color rgb="FF000000"/>
        <rFont val="Calibri"/>
      </rPr>
      <t>..</t>
    </r>
    <r>
      <rPr>
        <sz val="11"/>
        <color rgb="FF000000"/>
        <rFont val="Linux Libertine G"/>
      </rPr>
      <t xml:space="preserve">क्ल </t>
    </r>
    <r>
      <rPr>
        <sz val="11"/>
        <color rgb="FF000000"/>
        <rFont val="Calibri"/>
      </rPr>
      <t xml:space="preserve">EVM </t>
    </r>
    <r>
      <rPr>
        <sz val="11"/>
        <color rgb="FF000000"/>
        <rFont val="Linux Libertine G"/>
      </rPr>
      <t xml:space="preserve">पर नही होगा </t>
    </r>
    <r>
      <rPr>
        <sz val="11"/>
        <color rgb="FF000000"/>
        <rFont val="Calibri"/>
      </rPr>
      <t>..</t>
    </r>
    <r>
      <rPr>
        <sz val="11"/>
        <color rgb="FF000000"/>
        <rFont val="Linux Libertine G"/>
      </rPr>
      <t xml:space="preserve">उसे औरंगजेब और </t>
    </r>
    <r>
      <rPr>
        <sz val="11"/>
        <color rgb="FF000000"/>
        <rFont val="Calibri"/>
      </rPr>
      <t xml:space="preserve">AO </t>
    </r>
    <r>
      <rPr>
        <sz val="11"/>
        <color rgb="FF000000"/>
        <rFont val="Linux Libertine G"/>
      </rPr>
      <t>ह्युम पर भरोसा हैं</t>
    </r>
  </si>
  <si>
    <t>Jay ho Akhilesh bhaiya ji jindabad jindabad jindabad jindabad jindabad jindabad jindabad jindabad jindabad jindabad jindabad</t>
  </si>
  <si>
    <t>We don't need to know lot about Exist polls. What is important that, are there any larger conspiracies by creating as such narratives.</t>
  </si>
  <si>
    <t>Evm ka randi rona chalu ho jayega</t>
  </si>
  <si>
    <r>
      <rPr>
        <sz val="11"/>
        <color rgb="FF000000"/>
        <rFont val="Linux Libertine G"/>
      </rPr>
      <t>केजू तो आज जेल चला गया होगा</t>
    </r>
    <r>
      <rPr>
        <sz val="11"/>
        <color rgb="FF000000"/>
        <rFont val="Calibri"/>
      </rPr>
      <t xml:space="preserve">, </t>
    </r>
    <r>
      <rPr>
        <sz val="11"/>
        <color rgb="FF000000"/>
        <rFont val="Linux Libertine G"/>
      </rPr>
      <t>और ऊपर से एनडीए की जीत की आहट से रविश उदास हो गया है। लगता है अब रो ही देगा😂😂😂😂😂😂</t>
    </r>
  </si>
  <si>
    <t>सभी एक्जिट पोल गलत नहीं होतेहै।</t>
  </si>
  <si>
    <t>Result aane do ..fir burnol ready rkho...apne liye😂</t>
  </si>
  <si>
    <t>4 ko EVM hack ka rona start hoga congress ka 😂</t>
  </si>
  <si>
    <t>Evm votes ban</t>
  </si>
  <si>
    <t>india.   gath.  bandan.   zanda.  bad</t>
  </si>
  <si>
    <t>❤❤❤❤❤❤ india only</t>
  </si>
  <si>
    <t>To achsa game khela ja raha hai.</t>
  </si>
  <si>
    <t>🇮🇳🇮🇳🇮🇳🇮🇳🇮🇳🌹🌹🌹🌹🌹🌹</t>
  </si>
  <si>
    <t>Bjp ne evm me khelkia es me s court ka bhi hath hai counting me gar bar hoga bjp etne aasani se kursi nahi chhore gi</t>
  </si>
  <si>
    <t>Kuch toh locha ha ...😮😮😮😮😅😅 Bhagwan hi aa kr bta sakta ha kya sach ha kya jhoot baki sarkare kuch bhi kr sakti ha .. mje nhi jana kisi k bare me bhi bs bjp nhai chiye  👍🏽👍🏽</t>
  </si>
  <si>
    <t>सही बोल रहे हैं आप</t>
  </si>
  <si>
    <t>Modi poll near shrilanka 😂</t>
  </si>
  <si>
    <t>Tera dukh dikh raha hai 😂😂</t>
  </si>
  <si>
    <t>जीतेगा इंडिया अगला प्रधानमंत्री राहुल गांधी</t>
  </si>
  <si>
    <t>Ab thakte nahi</t>
  </si>
  <si>
    <t>Dekhye rabish ji maine Congress ko vote diya per exit poll se taklif nahi hone chahiye even news 24 wale ne 400 bata diya hai. Evm bhi sahi hai 
Congress party booth level per kam hi nahi karti.
Mere ghar to chunav parchi bhi bjp karyakarta ne lakar diya</t>
  </si>
  <si>
    <r>
      <rPr>
        <sz val="11"/>
        <color rgb="FF000000"/>
        <rFont val="Linux Libertine G"/>
      </rPr>
      <t xml:space="preserve">प्रशासन से मिलकर </t>
    </r>
    <r>
      <rPr>
        <sz val="11"/>
        <color rgb="FF000000"/>
        <rFont val="Calibri"/>
      </rPr>
      <t xml:space="preserve">10+20 </t>
    </r>
    <r>
      <rPr>
        <sz val="11"/>
        <color rgb="FF000000"/>
        <rFont val="Linux Libertine G"/>
      </rPr>
      <t>सीट का गड़बड़ करने की योजना होगी</t>
    </r>
  </si>
  <si>
    <t>नंगेपन के अलावा इनको कुछ नही आता</t>
  </si>
  <si>
    <t>Mujhe to evm hack wala chutiyapa chahiye abhi exit poll ka randi rona baad me evm hack ka😂 BJP to jitegaa hi.......</t>
  </si>
  <si>
    <t>Jay ho India Gathabandhan jindabad jindabad jindabad jindabad jindabad jindabad jindabad jindabad jindabad jindabad jindabad</t>
  </si>
  <si>
    <t>Sabhi Dalle medi ne EXIT POLE ka khel khel Rahehe</t>
  </si>
  <si>
    <t>Kejriwal ji bahut mjaak bnne vala hai apka 4 June ko agr y number sahi nikle to centre m to bjp hi bnegi</t>
  </si>
  <si>
    <t>This time INDIA Alliance will form Govt. and Bye bye BJP...</t>
  </si>
  <si>
    <r>
      <rPr>
        <sz val="11"/>
        <color rgb="FF000000"/>
        <rFont val="Calibri"/>
      </rPr>
      <t xml:space="preserve">Evm </t>
    </r>
    <r>
      <rPr>
        <sz val="11"/>
        <color rgb="FF000000"/>
        <rFont val="Linux Libertine G"/>
      </rPr>
      <t>मे गरबरी का आसंका ।</t>
    </r>
  </si>
  <si>
    <r>
      <rPr>
        <sz val="11"/>
        <color rgb="FF000000"/>
        <rFont val="Linux Libertine G"/>
      </rPr>
      <t>जय श्री राम 
विदेश गोरी चमड़ी वालो का गुलाम चमचा पत्रकार 😂😂😂😂
तेरा दर्द खत्म क्यों नही हो रहा 😂😂😂😂😂😂😂
देश की जनता</t>
    </r>
    <r>
      <rPr>
        <sz val="11"/>
        <color rgb="FF000000"/>
        <rFont val="Calibri"/>
      </rPr>
      <t xml:space="preserve">, </t>
    </r>
    <r>
      <rPr>
        <sz val="11"/>
        <color rgb="FF000000"/>
        <rFont val="Linux Libertine G"/>
      </rPr>
      <t>चुनाव आयोग</t>
    </r>
    <r>
      <rPr>
        <sz val="11"/>
        <color rgb="FF000000"/>
        <rFont val="Calibri"/>
      </rPr>
      <t xml:space="preserve">, ED, CBI, </t>
    </r>
    <r>
      <rPr>
        <sz val="11"/>
        <color rgb="FF000000"/>
        <rFont val="Linux Libertine G"/>
      </rPr>
      <t>कोर्ट</t>
    </r>
    <r>
      <rPr>
        <sz val="11"/>
        <color rgb="FF000000"/>
        <rFont val="Calibri"/>
      </rPr>
      <t xml:space="preserve">, World Bank, UNO, </t>
    </r>
    <r>
      <rPr>
        <sz val="11"/>
        <color rgb="FF000000"/>
        <rFont val="Linux Libertine G"/>
      </rPr>
      <t>मीडिया</t>
    </r>
    <r>
      <rPr>
        <sz val="11"/>
        <color rgb="FF000000"/>
        <rFont val="Calibri"/>
      </rPr>
      <t xml:space="preserve">, Railway, </t>
    </r>
    <r>
      <rPr>
        <sz val="11"/>
        <color rgb="FF000000"/>
        <rFont val="Linux Libertine G"/>
      </rPr>
      <t>सेना सब बिके हुए हैं 
😂😂😂😂😂
सब बिका हुआ पर भिंडी बाजार</t>
    </r>
    <r>
      <rPr>
        <sz val="11"/>
        <color rgb="FF000000"/>
        <rFont val="Calibri"/>
      </rPr>
      <t xml:space="preserve">, </t>
    </r>
    <r>
      <rPr>
        <sz val="11"/>
        <color rgb="FF000000"/>
        <rFont val="Linux Libertine G"/>
      </rPr>
      <t xml:space="preserve">चीन और चीन के </t>
    </r>
    <r>
      <rPr>
        <sz val="11"/>
        <color rgb="FF000000"/>
        <rFont val="Calibri"/>
      </rPr>
      <t xml:space="preserve">peso </t>
    </r>
    <r>
      <rPr>
        <sz val="11"/>
        <color rgb="FF000000"/>
        <rFont val="Linux Libertine G"/>
      </rPr>
      <t>पे पलने वाली कांग्रेस पार्टी और उसके गुलाम मिडिया नही बिका</t>
    </r>
    <r>
      <rPr>
        <sz val="11"/>
        <color rgb="FF000000"/>
        <rFont val="Calibri"/>
      </rPr>
      <t xml:space="preserve">,
</t>
    </r>
    <r>
      <rPr>
        <sz val="11"/>
        <color rgb="FF000000"/>
        <rFont val="Linux Libertine G"/>
      </rPr>
      <t>हालाकि इन्होंने  देश को जरूर बेच दिया है चीन और इटली को</t>
    </r>
  </si>
  <si>
    <t>Kya #aapke pilla kon jaante ho uncle😂😂 kya woh aapka dost h? 🤔 kya aap bhi ushki tarah aatankwadi se connection h aapke. Kya aap congress ke dalal ho 🤣🤣🤣 . Umar ho gayi mandir mei betho youtube prr bethne ki umar nii kyuki aap ko kuch nii aata ek bjp ke piche pdhne se modi se views lene se 😂😂 retirement lelo aapka saathi dhruv bhi lene waala h 4 june ke baad or saath mei congress ke saath ludo khel lena 😎😎😎😎</t>
  </si>
  <si>
    <t>Exit pole ko ban karna chahiye</t>
  </si>
  <si>
    <t>भगवान करे सबकी दुकान चलाती रहे 😂</t>
  </si>
  <si>
    <t>Sukun Hota he ese patrakar ki bat ko jab sunte he</t>
  </si>
  <si>
    <t>Apka hi intzar tha,</t>
  </si>
  <si>
    <t>Kejriwal is the best cm of Delhi</t>
  </si>
  <si>
    <t>Last line is epic.</t>
  </si>
  <si>
    <t>रबिश जी
ये कहा आ गए हम
यू चलते चलते 😂😂😂</t>
  </si>
  <si>
    <t>Rastrapati kya kar lengey agniveer ke barey mey. Agar sarkar nahi chahegi toh rastrpati ji kuhh bhi nahi kar saktey hain. Neta logon ko bewkoof bana rahey hain. Agar 295 aa gaye toh samjho chamatkar ho gaya hai.  Jai Hind</t>
  </si>
  <si>
    <r>
      <rPr>
        <sz val="11"/>
        <color rgb="FF000000"/>
        <rFont val="Linux Libertine G"/>
      </rPr>
      <t>जिस मीडिया का एग्जिट पोल देखकर लोग खुश हो रहे हैं</t>
    </r>
    <r>
      <rPr>
        <sz val="11"/>
        <color rgb="FF000000"/>
        <rFont val="Calibri"/>
      </rPr>
      <t xml:space="preserve">..
</t>
    </r>
    <r>
      <rPr>
        <sz val="11"/>
        <color rgb="FF000000"/>
        <rFont val="Linux Libertine G"/>
      </rPr>
      <t xml:space="preserve">उस मीडिया का विश्व में </t>
    </r>
    <r>
      <rPr>
        <sz val="11"/>
        <color rgb="FF000000"/>
        <rFont val="Calibri"/>
      </rPr>
      <t xml:space="preserve">161 </t>
    </r>
    <r>
      <rPr>
        <sz val="11"/>
        <color rgb="FF000000"/>
        <rFont val="Linux Libertine G"/>
      </rPr>
      <t>वां स्थान है
🤣🤣🤣</t>
    </r>
  </si>
  <si>
    <t>I salute you sir</t>
  </si>
  <si>
    <t>Papa ka numbar Dene ke liye hor lagi hai 400 500</t>
  </si>
  <si>
    <r>
      <rPr>
        <sz val="11"/>
        <color rgb="FF000000"/>
        <rFont val="Calibri"/>
      </rPr>
      <t xml:space="preserve">Tu to </t>
    </r>
    <r>
      <rPr>
        <sz val="11"/>
        <color rgb="FF000000"/>
        <rFont val="Linux Libertine G"/>
      </rPr>
      <t xml:space="preserve">कुछ ज्यादा ही </t>
    </r>
    <r>
      <rPr>
        <sz val="11"/>
        <color rgb="FF000000"/>
        <rFont val="Calibri"/>
      </rPr>
      <t xml:space="preserve">frustrated ho gya re </t>
    </r>
    <r>
      <rPr>
        <sz val="11"/>
        <color rgb="FF000000"/>
        <rFont val="Linux Libertine G"/>
      </rPr>
      <t>कचरा कुमार 😂</t>
    </r>
  </si>
  <si>
    <t>Modi Modi modi modi modi modi modi modi</t>
  </si>
  <si>
    <t>Godimedia BJP Andhbhakto ko mubarak😂</t>
  </si>
  <si>
    <t>Cctv ki nigrani m counting honi chahiye  aur counting live honi chahiye</t>
  </si>
  <si>
    <r>
      <rPr>
        <sz val="11"/>
        <color rgb="FF000000"/>
        <rFont val="Linux Libertine G"/>
      </rPr>
      <t xml:space="preserve">कोण कोण को </t>
    </r>
    <r>
      <rPr>
        <sz val="11"/>
        <color rgb="FF000000"/>
        <rFont val="Calibri"/>
      </rPr>
      <t>#</t>
    </r>
    <r>
      <rPr>
        <sz val="11"/>
        <color rgb="FF000000"/>
        <rFont val="Linux Libertine G"/>
      </rPr>
      <t>अनपढ़</t>
    </r>
    <r>
      <rPr>
        <sz val="11"/>
        <color rgb="FF000000"/>
        <rFont val="Calibri"/>
      </rPr>
      <t>_</t>
    </r>
    <r>
      <rPr>
        <sz val="11"/>
        <color rgb="FF000000"/>
        <rFont val="Linux Libertine G"/>
      </rPr>
      <t>मोदी का समर्थन करेगा</t>
    </r>
  </si>
  <si>
    <t>Aaj to ravish ka chehra dekhane layak hai😂😂😂</t>
  </si>
  <si>
    <r>
      <rPr>
        <sz val="11"/>
        <color rgb="FF000000"/>
        <rFont val="Linux Libertine G"/>
      </rPr>
      <t xml:space="preserve">जित सत्य की होती है </t>
    </r>
    <r>
      <rPr>
        <sz val="11"/>
        <color rgb="FF000000"/>
        <rFont val="Calibri"/>
      </rPr>
      <t>....</t>
    </r>
    <r>
      <rPr>
        <sz val="11"/>
        <color rgb="FF000000"/>
        <rFont val="Linux Libertine G"/>
      </rPr>
      <t>जिंदाबाद काँग्रेस</t>
    </r>
  </si>
  <si>
    <t>Congress ka kutta 😂😂</t>
  </si>
  <si>
    <t>Correction: the views on the greatest ever Sidhu Moosewala 295song is 593 millions not 59 millions….</t>
  </si>
  <si>
    <t>Nivedan hai Ki 4 June ko sandhanjali dene sab jarur aye😂</t>
  </si>
  <si>
    <t>💐💐🙏🏾</t>
  </si>
  <si>
    <t>You are working like I.N.D.I.A spokesperson, Bhaiya thoda improve kariye honestly work kariye na</t>
  </si>
  <si>
    <t>Exit polls are for making people psychologically prepared to accept the results. But in this game ECI will play big roll. Which will be totally partial. In future people of India should just not go to vote.</t>
  </si>
  <si>
    <t>Rahul Gandhi Jindabad</t>
  </si>
  <si>
    <t>godi media ne thaan liya hai ki desh barbaad ho jaye- koi mudda nhi bas Hindu muslim krne wale Modi ji ka saath dena band krna chahiye so called media ko</t>
  </si>
  <si>
    <r>
      <rPr>
        <sz val="11"/>
        <color rgb="FF000000"/>
        <rFont val="Linux Libertine G"/>
      </rPr>
      <t xml:space="preserve">तांत्रिक ने </t>
    </r>
    <r>
      <rPr>
        <sz val="11"/>
        <color rgb="FF000000"/>
        <rFont val="Calibri"/>
      </rPr>
      <t xml:space="preserve">370 </t>
    </r>
    <r>
      <rPr>
        <sz val="11"/>
        <color rgb="FF000000"/>
        <rFont val="Linux Libertine G"/>
      </rPr>
      <t xml:space="preserve">बताया और </t>
    </r>
    <r>
      <rPr>
        <sz val="11"/>
        <color rgb="FF000000"/>
        <rFont val="Calibri"/>
      </rPr>
      <t xml:space="preserve">rock </t>
    </r>
    <r>
      <rPr>
        <sz val="11"/>
        <color rgb="FF000000"/>
        <rFont val="Linux Libertine G"/>
      </rPr>
      <t>पर जा बैठा।</t>
    </r>
  </si>
  <si>
    <t>Bjp ke waje se ravish ghar pe betha hai...iske lie gussa hai</t>
  </si>
  <si>
    <t>Punjab mein BJP ko 1 seat nahi aye ge ..exit poll 4 de raha hai, logon ne BJP ko gaon mein nahi aaney diya</t>
  </si>
  <si>
    <t>Exit poll batane bend hona chahiye.</t>
  </si>
  <si>
    <t>Gandi media</t>
  </si>
  <si>
    <t>सपने देखने के हक हर किसी को है ।</t>
  </si>
  <si>
    <t>Bjp 400 kah rahi thi aur usee anusar exit poll  bikau media ne dikhaya</t>
  </si>
  <si>
    <t>Manovaigyaniki ka sabsay bara natija
baat yeh hai ki brainwashed ho gaye log. Blindfolded totally</t>
  </si>
  <si>
    <t>unnecessary he is creating confuse, NONSENSE</t>
  </si>
  <si>
    <r>
      <rPr>
        <sz val="11"/>
        <color rgb="FF000000"/>
        <rFont val="Linux Libertine G"/>
      </rPr>
      <t xml:space="preserve">सम्पूर्ण भारत नाराज़ फिर भी </t>
    </r>
    <r>
      <rPr>
        <sz val="11"/>
        <color rgb="FF000000"/>
        <rFont val="Calibri"/>
      </rPr>
      <t xml:space="preserve">400 </t>
    </r>
    <r>
      <rPr>
        <sz val="11"/>
        <color rgb="FF000000"/>
        <rFont val="Linux Libertine G"/>
      </rPr>
      <t>पार</t>
    </r>
    <r>
      <rPr>
        <sz val="11"/>
        <color rgb="FF000000"/>
        <rFont val="Calibri"/>
      </rPr>
      <t xml:space="preserve">.... </t>
    </r>
    <r>
      <rPr>
        <sz val="11"/>
        <color rgb="FF000000"/>
        <rFont val="Linux Libertine G"/>
      </rPr>
      <t>हद है</t>
    </r>
    <r>
      <rPr>
        <sz val="11"/>
        <color rgb="FF000000"/>
        <rFont val="Calibri"/>
      </rPr>
      <t xml:space="preserve">, </t>
    </r>
    <r>
      <rPr>
        <sz val="11"/>
        <color rgb="FF000000"/>
        <rFont val="Linux Libertine G"/>
      </rPr>
      <t>इलेक्शन कमीशन को सोचना चाहिए।</t>
    </r>
  </si>
  <si>
    <t>😊koi nahi Only Modi jay shree Ram</t>
  </si>
  <si>
    <t>Jay shree ram🙏🙏🙏 400+</t>
  </si>
  <si>
    <r>
      <rPr>
        <sz val="11"/>
        <color rgb="FF000000"/>
        <rFont val="Linux Libertine G"/>
      </rPr>
      <t xml:space="preserve">मनोवैज्ञानिक खेल है रवीश जी ताकि </t>
    </r>
    <r>
      <rPr>
        <sz val="11"/>
        <color rgb="FF000000"/>
        <rFont val="Calibri"/>
      </rPr>
      <t xml:space="preserve">EVM </t>
    </r>
    <r>
      <rPr>
        <sz val="11"/>
        <color rgb="FF000000"/>
        <rFont val="Linux Libertine G"/>
      </rPr>
      <t>शक ना हो</t>
    </r>
  </si>
  <si>
    <t>Vvpad milta kaha hai</t>
  </si>
  <si>
    <t>Ec jindabad evm jindabad sc jindabad</t>
  </si>
  <si>
    <t>EVM must have been set for BJP. Thus, there is a narrative</t>
  </si>
  <si>
    <r>
      <rPr>
        <sz val="11"/>
        <color rgb="FF000000"/>
        <rFont val="Linux Libertine G"/>
      </rPr>
      <t>रबिश कुमार तुम्हारे भी काफी संख्या मेः फैन फोलोअर है तो क्या ये संख्या गलत है</t>
    </r>
    <r>
      <rPr>
        <sz val="11"/>
        <color rgb="FF000000"/>
        <rFont val="Calibri"/>
      </rPr>
      <t>??</t>
    </r>
    <r>
      <rPr>
        <sz val="11"/>
        <color rgb="FF000000"/>
        <rFont val="Linux Libertine G"/>
      </rPr>
      <t>या पाकिस्तानी चायनीज या बंग्लादेशी है जो वोट नहीं करते ।</t>
    </r>
  </si>
  <si>
    <r>
      <rPr>
        <sz val="11"/>
        <color rgb="FF000000"/>
        <rFont val="Linux Libertine G"/>
      </rPr>
      <t>सबसे दोगला प्रधानमंत्री आज तक मैंने नही देखा</t>
    </r>
    <r>
      <rPr>
        <sz val="11"/>
        <color rgb="FF000000"/>
        <rFont val="Calibri"/>
      </rPr>
      <t>,</t>
    </r>
  </si>
  <si>
    <t>U give ur lecture on 4 th,  and then claim EVM rigging.</t>
  </si>
  <si>
    <r>
      <rPr>
        <sz val="11"/>
        <color rgb="FF000000"/>
        <rFont val="Linux Libertine G"/>
      </rPr>
      <t>कौन</t>
    </r>
    <r>
      <rPr>
        <sz val="11"/>
        <color rgb="FF000000"/>
        <rFont val="Calibri"/>
      </rPr>
      <t>-</t>
    </r>
    <r>
      <rPr>
        <sz val="11"/>
        <color rgb="FF000000"/>
        <rFont val="Linux Libertine G"/>
      </rPr>
      <t>कौन बीजेपी पर खपा है</t>
    </r>
  </si>
  <si>
    <t>It appears that EXIT POLL  is an alibi for BJP- NDA  claim, to support their claims even before all the  polling was completed..from the 3rd Phase itself !  Let us see what comes out of  4th of June ? Meantime the suspicion and questions about credibility of ECI...continues to grow by the hour !!</t>
  </si>
  <si>
    <t>Naxals communist rabish Kumar cry over apilt milk😂😂😂😂😂😂😂</t>
  </si>
  <si>
    <t>INDIA is coming 😅😅</t>
  </si>
  <si>
    <t>Opposition ko EVM boycott kara chahiye tha . Par nahi kiyaa too aab bhukatne k leye taiyaar ho jaoo .</t>
  </si>
  <si>
    <t>iska bas chale ta Rahul gandhi ko pm bana de</t>
  </si>
  <si>
    <t>Jay hind</t>
  </si>
  <si>
    <t>Har mukabale Ke Liye ine bhajpai Choron se taiyar Rahe India Gathbandhan ke sare Neta aur karykarta</t>
  </si>
  <si>
    <t>Ye kamal ka gumata hai aur jute ko badi masumiyat ke saath sach batata hai. Danya hai khabish😂</t>
  </si>
  <si>
    <t>Modi poll hai 😂😂😂 or kuch nhi</t>
  </si>
  <si>
    <t>Rona nayi, Rona nayi, Rona nayi😂😂😂😂😂😂</t>
  </si>
  <si>
    <t>Congress ❤️❤️❤️</t>
  </si>
  <si>
    <t>Modi must be defeated in the election on dt.04th June 2024.</t>
  </si>
  <si>
    <t>Godi media 🤡</t>
  </si>
  <si>
    <t>Result ke baad BJP khud exit ho jayega.. 😂😂😂😂</t>
  </si>
  <si>
    <t>Blp will arrange such exit poll a
S past forecast must have been given neavy amount  why forecast two days earlier we admare sudh activities</t>
  </si>
  <si>
    <t>Ye logo ne Rajasthan,m.p. chattisgarh, EVM manipulate kiya tha.</t>
  </si>
  <si>
    <t>rabish dont blame you lose although i voated</t>
  </si>
  <si>
    <t>Dallal Rubbish Kumar 🗑</t>
  </si>
  <si>
    <t>👏👏👏</t>
  </si>
  <si>
    <t>Yeah rabies kumar once again</t>
  </si>
  <si>
    <t>Desh ka chunav Aayog Sala BJP walo ka Rakhel ban chuka hai</t>
  </si>
  <si>
    <t>Aids ghatak bimari hai</t>
  </si>
  <si>
    <t>Opposition ko EVM boycott kara chahiye tha . Par nahi kiyaa too aab bhukatne k leye taiyaar ho jaoo ..</t>
  </si>
  <si>
    <t>Bohat achha ravish ji</t>
  </si>
  <si>
    <t>Godi media received hudge  money from BJP  for acting on its behalf  showing inflated figure for BJP</t>
  </si>
  <si>
    <t>Tenali Ram ki tarj par chal rahi hai</t>
  </si>
  <si>
    <t>BJP Exitpoll k Otha Hethal EVM ki Heraferi &amp; Ghalmel Kar Shakti Hai, Satark Rahiye INDIA Jeetega 285-290</t>
  </si>
  <si>
    <t>Ab koi matalb nahi sab khatam</t>
  </si>
  <si>
    <t>Evm.hatwo desh bachawo</t>
  </si>
  <si>
    <t>देश की शान रवीश कुमार  देश की आवाज</t>
  </si>
  <si>
    <r>
      <rPr>
        <sz val="11"/>
        <color rgb="FF000000"/>
        <rFont val="Calibri"/>
      </rPr>
      <t xml:space="preserve">EVM </t>
    </r>
    <r>
      <rPr>
        <sz val="11"/>
        <color rgb="FF000000"/>
        <rFont val="Linux Libertine G"/>
      </rPr>
      <t>में पहले से ही अगर कुछ गड़बड़ी कर दी गई हो तो</t>
    </r>
    <r>
      <rPr>
        <sz val="11"/>
        <color rgb="FF000000"/>
        <rFont val="Calibri"/>
      </rPr>
      <t xml:space="preserve">!!! </t>
    </r>
    <r>
      <rPr>
        <sz val="11"/>
        <color rgb="FF000000"/>
        <rFont val="Linux Libertine G"/>
      </rPr>
      <t>इलेक्शन से पहले और इलेक्शन के दौरान जनता का जो मिज़ाज दिख रहा था उससे बिल्कुल विपरीत है ये एग्जिट पोल। 
सवाल यह खड़ा होता है कि कौन गलत है जनता का मिज़ाज या एग्जिट पोल</t>
    </r>
    <r>
      <rPr>
        <sz val="11"/>
        <color rgb="FF000000"/>
        <rFont val="Calibri"/>
      </rPr>
      <t>???</t>
    </r>
  </si>
  <si>
    <t>Ravish ji,
Winning and losing is not at all an issue.
You are matchless. 
My best regards to you.❤</t>
  </si>
  <si>
    <t>Aaj aapke chehre par Kushi nahi hai iska tikra aap Modi our janta par fod sakte hai sahi kaha maine kyu ravish Kumar Dalal darbari chatukaar patrkar ki had Hoti hai</t>
  </si>
  <si>
    <t>Ye to godi meadi ki mind game hy.</t>
  </si>
  <si>
    <t>Okay ❤❤❤❤❤❤❤❤</t>
  </si>
  <si>
    <t>🙏👍</t>
  </si>
  <si>
    <r>
      <rPr>
        <sz val="11"/>
        <color rgb="FF000000"/>
        <rFont val="Linux Libertine G"/>
      </rPr>
      <t xml:space="preserve">कुछ भी हो </t>
    </r>
    <r>
      <rPr>
        <sz val="11"/>
        <color rgb="FF000000"/>
        <rFont val="Calibri"/>
      </rPr>
      <t>,</t>
    </r>
    <r>
      <rPr>
        <sz val="11"/>
        <color rgb="FF000000"/>
        <rFont val="Linux Libertine G"/>
      </rPr>
      <t xml:space="preserve">अबकी बार चुनाव देखने में मजा आएगा </t>
    </r>
    <r>
      <rPr>
        <sz val="11"/>
        <color rgb="FF000000"/>
        <rFont val="Calibri"/>
      </rPr>
      <t>,</t>
    </r>
    <r>
      <rPr>
        <sz val="11"/>
        <color rgb="FF000000"/>
        <rFont val="Linux Libertine G"/>
      </rPr>
      <t xml:space="preserve">मैं तो </t>
    </r>
    <r>
      <rPr>
        <sz val="11"/>
        <color rgb="FF000000"/>
        <rFont val="Calibri"/>
      </rPr>
      <t xml:space="preserve">7 </t>
    </r>
    <r>
      <rPr>
        <sz val="11"/>
        <color rgb="FF000000"/>
        <rFont val="Linux Libertine G"/>
      </rPr>
      <t xml:space="preserve">बजे से </t>
    </r>
    <r>
      <rPr>
        <sz val="11"/>
        <color rgb="FF000000"/>
        <rFont val="Calibri"/>
      </rPr>
      <t xml:space="preserve">LCD </t>
    </r>
    <r>
      <rPr>
        <sz val="11"/>
        <color rgb="FF000000"/>
        <rFont val="Linux Libertine G"/>
      </rPr>
      <t>ऑन कर दूँगा ।।</t>
    </r>
  </si>
  <si>
    <t>6% VOTE MANIPULATE KR BJP KO JITAYA JA RAHA HAI</t>
  </si>
  <si>
    <t>Are 4 June ko bahut bhadas nikaaloge evm ko ........
4 June ko bjp hi aa rhi h 
Tum logo n bahut jor lgaya tha Desh ko kmjor krne m fir kuchh nhi bigda bjp ka</t>
  </si>
  <si>
    <r>
      <rPr>
        <sz val="11"/>
        <color rgb="FF000000"/>
        <rFont val="Linux Libertine G"/>
      </rPr>
      <t xml:space="preserve">मतगणना को प्रभावित करने के लिए </t>
    </r>
    <r>
      <rPr>
        <sz val="11"/>
        <color rgb="FF000000"/>
        <rFont val="Calibri"/>
      </rPr>
      <t xml:space="preserve">fake exit poll  </t>
    </r>
    <r>
      <rPr>
        <sz val="11"/>
        <color rgb="FF000000"/>
        <rFont val="Linux Libertine G"/>
      </rPr>
      <t>का प्रदूषण फैलाया जा रहा है</t>
    </r>
    <r>
      <rPr>
        <sz val="11"/>
        <color rgb="FF000000"/>
        <rFont val="Calibri"/>
      </rPr>
      <t>.</t>
    </r>
    <r>
      <rPr>
        <sz val="11"/>
        <color rgb="FF000000"/>
        <rFont val="Linux Libertine G"/>
      </rPr>
      <t>।</t>
    </r>
  </si>
  <si>
    <r>
      <rPr>
        <sz val="11"/>
        <color rgb="FF000000"/>
        <rFont val="Linux Libertine G"/>
      </rPr>
      <t xml:space="preserve">कोण कोन मानता है कि ध्रुव राठी और रवीश राष्ट्र हित असली </t>
    </r>
    <r>
      <rPr>
        <sz val="11"/>
        <color rgb="FF000000"/>
        <rFont val="Calibri"/>
      </rPr>
      <t xml:space="preserve">TV ankar </t>
    </r>
    <r>
      <rPr>
        <sz val="11"/>
        <color rgb="FF000000"/>
        <rFont val="Linux Libertine G"/>
      </rPr>
      <t xml:space="preserve">है 😊
जय भारत जय भीम जय संविधान 
आपका भाई </t>
    </r>
    <r>
      <rPr>
        <sz val="11"/>
        <color rgb="FF000000"/>
        <rFont val="Calibri"/>
      </rPr>
      <t>RAMRAJ MEENA, Dholpur 🙏🙏🙏</t>
    </r>
  </si>
  <si>
    <t>Sare chur ak shath Rabish khan khulke bisleshan karenga</t>
  </si>
  <si>
    <t>Huge respect to Ravish Kumar Ji  from Kargil,Ladakh❤❤❤</t>
  </si>
  <si>
    <t>Good 👍👍🙏🙏🙏💞💞💞</t>
  </si>
  <si>
    <t>Ye exit poll bjp ke office se aaya exit poll tomi meania dikha rahe hain friends</t>
  </si>
  <si>
    <t>Punjab me 0+2 bjp and congress 4+6 aam aadmi 2+4</t>
  </si>
  <si>
    <t>59 milyan nhi 559 he ravish ji</t>
  </si>
  <si>
    <t>काग्रेस सरकार जिंदाबाद</t>
  </si>
  <si>
    <t>AGAR " EVM " KA KHEL SAAMANE AA JAYEGA....    INKO PATA NAHI.... BHARAT JUD GAYA..." INDIA" JEET GAYA..  ❤ YEH HUM BHARATIYA BOL RAHE HAI..❤</t>
  </si>
  <si>
    <t>Chor modi poll</t>
  </si>
  <si>
    <t>❤only ravish kumar sir ji no 1🌟🌟🌟🌟🌟🌟🌟🌟🌟🌟🌟🌟🌟🌟🌟🌟🌟🌟🌟🌟🌟🌟🌟🌟🌟🌟🌟🌟🌟🌟🌟🌟🌟🌟🌟🌟🌟🌟🌟.......</t>
  </si>
  <si>
    <t>Very good sir . jai bheem jai bharat jai samajwad</t>
  </si>
  <si>
    <r>
      <rPr>
        <sz val="11"/>
        <color rgb="FF000000"/>
        <rFont val="Linux Libertine G"/>
      </rPr>
      <t xml:space="preserve">अब तुम्हारी दुकानदारी फिर </t>
    </r>
    <r>
      <rPr>
        <sz val="11"/>
        <color rgb="FF000000"/>
        <rFont val="Calibri"/>
      </rPr>
      <t xml:space="preserve">5 </t>
    </r>
    <r>
      <rPr>
        <sz val="11"/>
        <color rgb="FF000000"/>
        <rFont val="Linux Libertine G"/>
      </rPr>
      <t>साल के लिए चल पड़ी</t>
    </r>
    <r>
      <rPr>
        <sz val="11"/>
        <color rgb="FF000000"/>
        <rFont val="Calibri"/>
      </rPr>
      <t>!</t>
    </r>
  </si>
  <si>
    <t>सैतानिसाला पागल है</t>
  </si>
  <si>
    <t>Ravi's Sir you're absolutely right. Mujhe lagta hai ED aur Modi ne EVM mein dandali kiya huwa hoga isiliye toh Modi ji khulam khulla bol raha hai ki 4th June k baad opposition party EVM per sawal uthhayega.
Jago India Jago 
Desh mein tanasha chal raha hai aur hamara Desh ki Lok-tantra sacch mein khattra hain.</t>
  </si>
  <si>
    <t>Modi gaya gutter main..</t>
  </si>
  <si>
    <t>Mr.Ravish pls whenever you want to show #ManhoosMoodi sincere request mute his voice as most of us
feel very disgusting and our day gets shadowed with ill luck.</t>
  </si>
  <si>
    <t>Kejriwal jindabad jindabad jindabad jindabad</t>
  </si>
  <si>
    <t>India gatbandhan jindabad jindabad jindabad</t>
  </si>
  <si>
    <t>Chori ho raha hai evm</t>
  </si>
  <si>
    <t>Press bale bik chuka hai</t>
  </si>
  <si>
    <t>If BJP will win it means election commission &amp; all big agencies are already sold out</t>
  </si>
  <si>
    <t>India gathbandhan  300+</t>
  </si>
  <si>
    <t>Kahin  ghola karne keliye exit pol ka sahara tao nahin le raha hai</t>
  </si>
  <si>
    <t>BJP ko badhata isliye mil rahi hai kyunki vah beimani kar sake</t>
  </si>
  <si>
    <t>4 June ko Jhola Utha chuke hain Modi ka uth Jaega Janata Modi Ko Na Kar Diya Hai pure tarike se</t>
  </si>
  <si>
    <t>Kitna bada Dalal hai bhai tu</t>
  </si>
  <si>
    <t>Kuchh Logon ke Hosla afzai ke liye Laya Gaya yah exit Pol hai</t>
  </si>
  <si>
    <t>Aaj ki janta nay sarkar ki kartuto ka dar kinar karake dharm kay name par vote diya hain.</t>
  </si>
  <si>
    <t>50years ka budha ko yuva bolte ho sarm nhi ati h</t>
  </si>
  <si>
    <t>Exit Poll - Part 2 | Exit Poll - Part 2</t>
  </si>
  <si>
    <t>ravish Kumar good reporting</t>
  </si>
  <si>
    <t>Your fearless and meanlngful journalism with substance allways enlighten me and your viewer's with the truth  .Many thanks for your sincere and hard work  .satyamev jayate  .jai hind  .Vande mataram  .</t>
  </si>
  <si>
    <t>Sir exit pole is only exit i think Modi exit from everyone 🙏</t>
  </si>
  <si>
    <t>Panoti.e.v.m.chor.nikleyga.pls.care.full.in.strong.rooms.or.stransport.in.all.india.pls.do.chokedare.2.3.4.night.🙏🤣🤣🤣🤣🤣🤣🤣🤣🤣🤣🤣🤣🤣🤣🤣🤣🤣🤣🤣🙏🙏🙏🙏🙏🙏🙏</t>
  </si>
  <si>
    <t>STOP comparing India with U. S. in every matter. Have some necessarily unique and important independent DIGNIFIED individuality as a proud nation. What is this? Is it Gujarat Model or U. S. Model which dangerous.</t>
  </si>
  <si>
    <t>Bjp wins poor will die, students can go do any job not prepare for any govt job. Govt servants need to pack their bags as they will all be for five years.</t>
  </si>
  <si>
    <t>Loday lag gye 😂😂😂 papu ko😂😂</t>
  </si>
  <si>
    <t>पूरे भारत में लहर तो इंडिया गठबंधन की थी ये एक्सिट पोल एनडीए का कैसे आगया 😮😮😮😮😮😮</t>
  </si>
  <si>
    <t>❤❤❤Hindustan Kay next pm Rahul gandhi ji zindabad ❤❤❤❤</t>
  </si>
  <si>
    <t>Koi bhi exit poll ho lekin India 309 seats ayegi sirf monitoring karne ki jaroorat h</t>
  </si>
  <si>
    <t>Bhai ye badi sochi samjhi sajish hai, exit poll isliye jada dikhya gya hai taki voting mein jo gadbadi hogi to logo ka mind set pehle se set ho ki ye exit poll mein pehle hi tha, and koi b doubt ni krega ki voting mein kuch gadbad huyi hai</t>
  </si>
  <si>
    <t>Bhai Esme hohalla kyon 4 June ko pta chal jayega</t>
  </si>
  <si>
    <t>Evm ka dosh</t>
  </si>
  <si>
    <t>Absolutely</t>
  </si>
  <si>
    <t>India 295🎉</t>
  </si>
  <si>
    <t>E C dogla h</t>
  </si>
  <si>
    <t>Dekho kya hota hai .....😢😢😢😢😢</t>
  </si>
  <si>
    <r>
      <rPr>
        <sz val="11"/>
        <color rgb="FF000000"/>
        <rFont val="Linux Libertine G"/>
      </rPr>
      <t xml:space="preserve">गजब के कलाकार है मीडिया वाले </t>
    </r>
    <r>
      <rPr>
        <sz val="11"/>
        <color rgb="FF000000"/>
        <rFont val="Calibri"/>
      </rPr>
      <t xml:space="preserve">, </t>
    </r>
    <r>
      <rPr>
        <sz val="11"/>
        <color rgb="FF000000"/>
        <rFont val="Linux Libertine G"/>
      </rPr>
      <t>और गाली खानी बाकी है इनको जनता जी 😂</t>
    </r>
  </si>
  <si>
    <t>Congress  300</t>
  </si>
  <si>
    <t>Iscise khileahoogiya viji kuchvi nehi hogavi srip vagaban kuch dusure hisab lagayeaga vi  ganata  aam admi vagaban ki he  baimanitakatt ki nehi vioo tumco vagaban bacayeaaa</t>
  </si>
  <si>
    <t>I agree with mr. Ravish kumar</t>
  </si>
  <si>
    <t>अगर भाजपा हार गई तो इनके सभी दूध से धुले नेताओं का क्या होगा क्योंकि इन्होंने सत्ता में रहते विपक्ष के साथ जो किया वही इनके साथ भी होगा और होना चाहिए यह देखने के लिए पूरा देश उत्सुक है।😢</t>
  </si>
  <si>
    <t>Love you india  modi media ka exit poll  bilkul galat hai</t>
  </si>
  <si>
    <t>BJP exit h iss baar</t>
  </si>
  <si>
    <t>Ravish ji aap kiju bhai ke saath milker  exit pole dijiye na</t>
  </si>
  <si>
    <t>Now bjp do something wrong and Manupulate evm.</t>
  </si>
  <si>
    <t>Ravish Ram Ram Bhai.</t>
  </si>
  <si>
    <t>Full on nonsense</t>
  </si>
  <si>
    <t>No one trusts Modi, even Modi. 😂</t>
  </si>
  <si>
    <t>Farji exit Pol dikhane ka matlab janta ke man me ye bithana hai,ki janta samjhe ki sahi is party jit Rahi.hai,lekin Aisa nahin hai.</t>
  </si>
  <si>
    <r>
      <rPr>
        <sz val="11"/>
        <color rgb="FF000000"/>
        <rFont val="Linux Libertine G"/>
      </rPr>
      <t xml:space="preserve">मोदी जी ने जो कहा कि </t>
    </r>
    <r>
      <rPr>
        <sz val="11"/>
        <color rgb="FF000000"/>
        <rFont val="Calibri"/>
      </rPr>
      <t xml:space="preserve">405 </t>
    </r>
    <r>
      <rPr>
        <sz val="11"/>
        <color rgb="FF000000"/>
        <rFont val="Linux Libertine G"/>
      </rPr>
      <t>तो गोदी मीडिया और तमाम एजेंसी लग गई इस पर उसी दिन से कि इसे कैसे परोसने है एग्जिट पोल के द्वारा जनता और मोदी जी ने तो उसे दिन खुलेआम कह दिया था कि हारने के बाद विपक्ष एवं पर सवाल उठेगा आखिर इन्हें कैसे पता है कि विपक्ष हारेगा या यह हकीकत है की मनोवैज्ञानिक असर जनता पर डाला जा रहा है कि जनता हताश हो जाए आज से ही और जब हम लुट मचाएंगे और लोकतंत्र की हत्या करें तब जनता सवाल ना उठा पाए यह तैयारी गोदी मीडिया आज से कर रही है</t>
    </r>
  </si>
  <si>
    <t>This is not generic exit pol this is godimedia and godiseat pol</t>
  </si>
  <si>
    <t>Rahul Gandhi PM 🌹🌹🌹🌹🌹✌️✌️✌️✌️✌️✌️✍️✍️✍️✍️✍️✍️✍️</t>
  </si>
  <si>
    <t>Ek ne to bengal me 42 ko 44 bna diya</t>
  </si>
  <si>
    <t>गोदी मीडिया को‌ तो  जनता ने छेत्र में घुसने तक नहीं दिया तो इन्होंने सर्वे कहाँ‌‌ किया होगा</t>
  </si>
  <si>
    <r>
      <rPr>
        <sz val="11"/>
        <color rgb="FF000000"/>
        <rFont val="Linux Libertine G"/>
      </rPr>
      <t>रोना धोना शुरु</t>
    </r>
    <r>
      <rPr>
        <sz val="11"/>
        <color rgb="FF000000"/>
        <rFont val="Calibri"/>
      </rPr>
      <t xml:space="preserve">, </t>
    </r>
    <r>
      <rPr>
        <sz val="11"/>
        <color rgb="FF000000"/>
        <rFont val="Linux Libertine G"/>
      </rPr>
      <t>नाच ना आए आंगन टेढ़ा</t>
    </r>
    <r>
      <rPr>
        <sz val="11"/>
        <color rgb="FF000000"/>
        <rFont val="Calibri"/>
      </rPr>
      <t>, 🤣🤣🤣😁</t>
    </r>
  </si>
  <si>
    <t>Ravish tere pichwade bohot aag lagi hai na? 😂😂😂😂</t>
  </si>
  <si>
    <t>रविश कुमार बेस्ट मीडिया वाला🙏</t>
  </si>
  <si>
    <t>Danay  Ho Ravis sir</t>
  </si>
  <si>
    <t>Congress 300</t>
  </si>
  <si>
    <t>aaye ga to modi hi  rubish g ko burnol ki bahut sakht jarurat hai sulgi huwi ho shaant karny k liye</t>
  </si>
  <si>
    <t>Mera manna he ki exit Pol bjp ke he aur result India ka ho ga</t>
  </si>
  <si>
    <t>Tum jaldi chutiya banjaoge</t>
  </si>
  <si>
    <t>Counting agent ko maharath chahiye, kapil sibble ke video dekhey</t>
  </si>
  <si>
    <r>
      <rPr>
        <sz val="11"/>
        <color rgb="FF000000"/>
        <rFont val="Linux Libertine G"/>
      </rPr>
      <t>मेरे हिसाब से मोदी जी किसी भी रैली में एक भी जरूरी  मुद्दा का जिक्र नहीं किए है</t>
    </r>
    <r>
      <rPr>
        <sz val="11"/>
        <color rgb="FF000000"/>
        <rFont val="Calibri"/>
      </rPr>
      <t xml:space="preserve">, </t>
    </r>
    <r>
      <rPr>
        <sz val="11"/>
        <color rgb="FF000000"/>
        <rFont val="Linux Libertine G"/>
      </rPr>
      <t>और वही विपक्षी लगातार तरह तरह के बुनियादी और जरूरत जैसे रोजगार</t>
    </r>
    <r>
      <rPr>
        <sz val="11"/>
        <color rgb="FF000000"/>
        <rFont val="Calibri"/>
      </rPr>
      <t xml:space="preserve">, </t>
    </r>
    <r>
      <rPr>
        <sz val="11"/>
        <color rgb="FF000000"/>
        <rFont val="Linux Libertine G"/>
      </rPr>
      <t>महंगाई</t>
    </r>
    <r>
      <rPr>
        <sz val="11"/>
        <color rgb="FF000000"/>
        <rFont val="Calibri"/>
      </rPr>
      <t xml:space="preserve">, </t>
    </r>
    <r>
      <rPr>
        <sz val="11"/>
        <color rgb="FF000000"/>
        <rFont val="Linux Libertine G"/>
      </rPr>
      <t>भ्रष्टाचार</t>
    </r>
    <r>
      <rPr>
        <sz val="11"/>
        <color rgb="FF000000"/>
        <rFont val="Calibri"/>
      </rPr>
      <t xml:space="preserve">, </t>
    </r>
    <r>
      <rPr>
        <sz val="11"/>
        <color rgb="FF000000"/>
        <rFont val="Linux Libertine G"/>
      </rPr>
      <t>जैसे मुद्दे का जिक्र किए है ऐसे में अगर विपक्षी को वोट न मिलना यह दर्शाता है की यहा की जनता को बहुत ज्यादा ब्रेन बॉस किया गया है</t>
    </r>
    <r>
      <rPr>
        <sz val="11"/>
        <color rgb="FF000000"/>
        <rFont val="Calibri"/>
      </rPr>
      <t xml:space="preserve">, </t>
    </r>
    <r>
      <rPr>
        <sz val="11"/>
        <color rgb="FF000000"/>
        <rFont val="Linux Libertine G"/>
      </rPr>
      <t>और हमारी माने तो यहां इतनी महंगाई</t>
    </r>
    <r>
      <rPr>
        <sz val="11"/>
        <color rgb="FF000000"/>
        <rFont val="Calibri"/>
      </rPr>
      <t xml:space="preserve">, </t>
    </r>
    <r>
      <rPr>
        <sz val="11"/>
        <color rgb="FF000000"/>
        <rFont val="Linux Libertine G"/>
      </rPr>
      <t>बेरोजगारी</t>
    </r>
    <r>
      <rPr>
        <sz val="11"/>
        <color rgb="FF000000"/>
        <rFont val="Calibri"/>
      </rPr>
      <t xml:space="preserve">, </t>
    </r>
    <r>
      <rPr>
        <sz val="11"/>
        <color rgb="FF000000"/>
        <rFont val="Linux Libertine G"/>
      </rPr>
      <t>भ्रष्टाचार</t>
    </r>
    <r>
      <rPr>
        <sz val="11"/>
        <color rgb="FF000000"/>
        <rFont val="Calibri"/>
      </rPr>
      <t xml:space="preserve">, </t>
    </r>
    <r>
      <rPr>
        <sz val="11"/>
        <color rgb="FF000000"/>
        <rFont val="Linux Libertine G"/>
      </rPr>
      <t>को न देखकर और सिर्फ मंदिर और मोदी के तरह तरह के नौटंकीयवाज  व्यान में जनता मोहित हो गया है यानी जनता पहले ही बोल चुका है</t>
    </r>
    <r>
      <rPr>
        <sz val="11"/>
        <color rgb="FF000000"/>
        <rFont val="Calibri"/>
      </rPr>
      <t xml:space="preserve">, </t>
    </r>
    <r>
      <rPr>
        <sz val="11"/>
        <color rgb="FF000000"/>
        <rFont val="Linux Libertine G"/>
      </rPr>
      <t xml:space="preserve">चाहे महंगाई कितनी भी हो जय आएगा मोदी ही और और मजे की बात तो यह है की </t>
    </r>
    <r>
      <rPr>
        <sz val="11"/>
        <color rgb="FF000000"/>
        <rFont val="Calibri"/>
      </rPr>
      <t xml:space="preserve">2004 </t>
    </r>
    <r>
      <rPr>
        <sz val="11"/>
        <color rgb="FF000000"/>
        <rFont val="Linux Libertine G"/>
      </rPr>
      <t xml:space="preserve">में ठीक इसी तरह </t>
    </r>
    <r>
      <rPr>
        <sz val="11"/>
        <color rgb="FF000000"/>
        <rFont val="Calibri"/>
      </rPr>
      <t xml:space="preserve">exit poll </t>
    </r>
    <r>
      <rPr>
        <sz val="11"/>
        <color rgb="FF000000"/>
        <rFont val="Linux Libertine G"/>
      </rPr>
      <t xml:space="preserve">में वाजपेई जी की सरकार बन रहा था लेकिन फाइनल </t>
    </r>
    <r>
      <rPr>
        <sz val="11"/>
        <color rgb="FF000000"/>
        <rFont val="Calibri"/>
      </rPr>
      <t xml:space="preserve">congress </t>
    </r>
    <r>
      <rPr>
        <sz val="11"/>
        <color rgb="FF000000"/>
        <rFont val="Linux Libertine G"/>
      </rPr>
      <t>की बनी इसी लिए यह नहीं मान सकते है की यह सही ही होगा बाकी आपकी अपनी राय क्या वह मैं नहीं जानता</t>
    </r>
    <r>
      <rPr>
        <sz val="11"/>
        <color rgb="FF000000"/>
        <rFont val="Calibri"/>
      </rPr>
      <t>?</t>
    </r>
  </si>
  <si>
    <t>543+1 seat aaegi</t>
  </si>
  <si>
    <t>In Sha ALLAHH❤</t>
  </si>
  <si>
    <t>Market crash ker, short selling ki chances hai, beware don't inter in market. Jate jate 2 lakh caroe le jayenge. 😅</t>
  </si>
  <si>
    <r>
      <rPr>
        <sz val="11"/>
        <color rgb="FF000000"/>
        <rFont val="Linux Libertine G"/>
      </rPr>
      <t xml:space="preserve">मोदीजी को तो पूरे ने  विश्व नमबर एक पर रखा है तो फिर रबिश कुमार उन पर भी डर का माहौल है  </t>
    </r>
    <r>
      <rPr>
        <sz val="11"/>
        <color rgb="FF000000"/>
        <rFont val="Calibri"/>
      </rPr>
      <t>???</t>
    </r>
  </si>
  <si>
    <t>देश में लोकतंत्र की रक्षा करने में सरवोचच अदालत ने पुरी तरह से सक्रिय रूप से नहीं दिखाई पडी यह बहुत ही दुखद है</t>
  </si>
  <si>
    <t>Counting ke time per jabardasti dhadli Karke galat tarike ka result bataakar jitaane ka ek tadipar ka kam chal raha hai</t>
  </si>
  <si>
    <t>Why you are worried ? Only 2 days😅😅😅</t>
  </si>
  <si>
    <t>Modi media exit poll</t>
  </si>
  <si>
    <t>Bahubali ke bete ko koun Teacher fail karne ki himmat karega</t>
  </si>
  <si>
    <t>India gathbandhan ❤❤</t>
  </si>
  <si>
    <t>Congress Party zindabat Rasul Gandhi coming PM. Govt of INDIA.❤❤❤❤</t>
  </si>
  <si>
    <t>Nest pm rahul ghandhi honge ager evm me garbari n ho to🥺</t>
  </si>
  <si>
    <t>Sir aap ek poll wala question daliye YouTube par pta chal jayega</t>
  </si>
  <si>
    <t>पूरा भारत बीजेपी के खिलाफ है तो बीजेपी जीत कैसे सकता हैं</t>
  </si>
  <si>
    <t>Salut hai aapko</t>
  </si>
  <si>
    <t>Chanelko  lako rupea dekar
Juta bolotahy luchahy</t>
  </si>
  <si>
    <t>Jamini Aur dharatal Ka exit Pol hai ki 300 Ke Paar ja rahi India Gathbandhan yah Jo Godi media dikha raha hai EVM Kand ya beimani Chori beimani karne wala exit Pol dikhakar loktantra lootana Chahta Hai Tadipaar</t>
  </si>
  <si>
    <t>294 India</t>
  </si>
  <si>
    <t>xit pol ko band karna chahiye</t>
  </si>
  <si>
    <r>
      <rPr>
        <sz val="11"/>
        <color rgb="FF000000"/>
        <rFont val="Linux Libertine G"/>
      </rPr>
      <t xml:space="preserve">हरियाणा कांग्रेस जीत रही हैं और मीडिया </t>
    </r>
    <r>
      <rPr>
        <sz val="11"/>
        <color rgb="FF000000"/>
        <rFont val="Calibri"/>
      </rPr>
      <t xml:space="preserve">bjp ko </t>
    </r>
    <r>
      <rPr>
        <sz val="11"/>
        <color rgb="FF000000"/>
        <rFont val="Linux Libertine G"/>
      </rPr>
      <t>जीता रही हैं</t>
    </r>
  </si>
  <si>
    <r>
      <rPr>
        <sz val="11"/>
        <color rgb="FF000000"/>
        <rFont val="Linux Libertine G"/>
      </rPr>
      <t xml:space="preserve">क्या </t>
    </r>
    <r>
      <rPr>
        <sz val="11"/>
        <color rgb="FF000000"/>
        <rFont val="Calibri"/>
      </rPr>
      <t xml:space="preserve">re </t>
    </r>
    <r>
      <rPr>
        <sz val="11"/>
        <color rgb="FF000000"/>
        <rFont val="Linux Libertine G"/>
      </rPr>
      <t>कचरा कुमार तू अभी से प्रोपेगेंडा करने लग गया 😂</t>
    </r>
  </si>
  <si>
    <t>Aapka aakln shi he</t>
  </si>
  <si>
    <t>4 june ki saam ko vipaksh khega ,EVM me khela kr dia modi n</t>
  </si>
  <si>
    <r>
      <rPr>
        <sz val="11"/>
        <color rgb="FF000000"/>
        <rFont val="Linux Libertine G"/>
      </rPr>
      <t xml:space="preserve">जिस तरह से एक कहावत चरितार्थ है की दाने दाने पर लिखा है खाने वाले का नाम उसी तरह से वोट वोट पे लिखा है जितने वाले का नाम। लेकिन भाई बीजेपी के हर तरह की हथकंडा से यही प्रतीत होता है की ईवीएम ईवीएम पर लिखा है जितने वाले </t>
    </r>
    <r>
      <rPr>
        <sz val="11"/>
        <color rgb="FF000000"/>
        <rFont val="Calibri"/>
      </rPr>
      <t xml:space="preserve">( </t>
    </r>
    <r>
      <rPr>
        <sz val="11"/>
        <color rgb="FF000000"/>
        <rFont val="Linux Libertine G"/>
      </rPr>
      <t xml:space="preserve">बीजेपी </t>
    </r>
    <r>
      <rPr>
        <sz val="11"/>
        <color rgb="FF000000"/>
        <rFont val="Calibri"/>
      </rPr>
      <t xml:space="preserve">) </t>
    </r>
    <r>
      <rPr>
        <sz val="11"/>
        <color rgb="FF000000"/>
        <rFont val="Linux Libertine G"/>
      </rPr>
      <t>का नाम।</t>
    </r>
  </si>
  <si>
    <t>Exit polls failed 
Delhi 
Bengal
Karnataka
Himachal 
😂😂😂😂</t>
  </si>
  <si>
    <t>Sub servey waloo ko bohat zeyada Paisa Diya  hoga bjp ney</t>
  </si>
  <si>
    <t>Ramrajya ho gaya or shyamrajya  aa gaya dar gai modi sarkar janta sab niti janti hai</t>
  </si>
  <si>
    <t>😂😂😂😂😂😂 Modi❤❤❤ ravish and German shepherd 😂 😂 😂 😂 😂 😂 😂 😂 😂 😂</t>
  </si>
  <si>
    <t>4 June ko fir 2004 ka etihas likha jayega jai bajrangbali</t>
  </si>
  <si>
    <t>Sarve karne wali companiyan sab galat kam kar rahe hain</t>
  </si>
  <si>
    <t>जुर्म करनेके पहले वातावरण बनाते है। ऐसाही जुर्म करनेका बीजेपी का तजुरबा है माहिर है।</t>
  </si>
  <si>
    <t>Jo agency ghalat exit pol karti hai baad me unke khilaaf kya koi action ka koi provision hai ?</t>
  </si>
  <si>
    <t>Sub Kamal jub Tak Evm ka hai tub tak may vote nahi dunga ye maine 2014 may hi decide kar liya tha</t>
  </si>
  <si>
    <t>khayali pulao pakana Band karo</t>
  </si>
  <si>
    <t>INDIA gathbandhan sirf youtube pe sarkar banaygi aur PM dhruv raathee ji honge youtube sarkar ki😅😂</t>
  </si>
  <si>
    <t>पूरी मीडिया बिक गईं हैं तुमारा यही मतलब है तो तुम सुप्रीम कोर्ट जाओ और अकेले कांग्रेस के लिए प्रचार करो</t>
  </si>
  <si>
    <t>Aap ke jaise logon ki need hai is bharat desh ko sir .....we salutes u</t>
  </si>
  <si>
    <t>Mere yahan Hindu Musalman donon ne India gathbandhan ko vote Kiya exit Pol mein vahan India gathbandhan ki har dikha rahe hain</t>
  </si>
  <si>
    <r>
      <rPr>
        <sz val="11"/>
        <color rgb="FF000000"/>
        <rFont val="Linux Libertine G"/>
      </rPr>
      <t>खुजलीवाल अपनी असली जगह चले गए</t>
    </r>
    <r>
      <rPr>
        <sz val="11"/>
        <color rgb="FF000000"/>
        <rFont val="Calibri"/>
      </rPr>
      <t xml:space="preserve">, </t>
    </r>
    <r>
      <rPr>
        <sz val="11"/>
        <color rgb="FF000000"/>
        <rFont val="Linux Libertine G"/>
      </rPr>
      <t>तिहाड़ जेल बधाई हो 🥳🥳🥳</t>
    </r>
  </si>
  <si>
    <t>Agle election me bhi congress ka ticket naa milega</t>
  </si>
  <si>
    <t>😂😂😂 Kotte ki dun kavi sidha nhi hota😢</t>
  </si>
  <si>
    <t>मोदी शहा तडीपार मुर्दाबाद मुर्दाबाद मुर्दाबाद</t>
  </si>
  <si>
    <r>
      <rPr>
        <sz val="11"/>
        <color rgb="FF000000"/>
        <rFont val="Linux Libertine G"/>
      </rPr>
      <t xml:space="preserve">बहाने बनाना बंद करो </t>
    </r>
    <r>
      <rPr>
        <sz val="11"/>
        <color rgb="FF000000"/>
        <rFont val="Calibri"/>
      </rPr>
      <t xml:space="preserve">4 </t>
    </r>
    <r>
      <rPr>
        <sz val="11"/>
        <color rgb="FF000000"/>
        <rFont val="Linux Libertine G"/>
      </rPr>
      <t>जून का इंतजार करो</t>
    </r>
  </si>
  <si>
    <t>आजकल देश में देश भक्त कम और मोदी भक्त ज्यादा हो गये।</t>
  </si>
  <si>
    <r>
      <rPr>
        <sz val="11"/>
        <color rgb="FF000000"/>
        <rFont val="Linux Libertine G"/>
      </rPr>
      <t>लेकिन चुनाव आयोग और ईभीएम मोदी के कब्जे में है उसका क्या करोगे</t>
    </r>
    <r>
      <rPr>
        <sz val="11"/>
        <color rgb="FF000000"/>
        <rFont val="Calibri"/>
      </rPr>
      <t>?</t>
    </r>
  </si>
  <si>
    <t>Kongres zindabad</t>
  </si>
  <si>
    <t>India gathbandhan jindabaad</t>
  </si>
  <si>
    <t>thanks</t>
  </si>
  <si>
    <t>Mr ravsh Kumar what time 4 June what result Will be anousment</t>
  </si>
  <si>
    <t>Chor kejerwal bol raha hai</t>
  </si>
  <si>
    <t>To do thho ,parchi nikal na parega,ek vvpat ke andar Jaye aur ek bahar se nikle ,woh voter apne saath le le.</t>
  </si>
  <si>
    <t>Pehele chor nahi tha Kejoriwal, Congress ke jo  vi ayega, ohi chor ho jayega.  CONGRESS = ALL CHOR + ANTI NATIONAL</t>
  </si>
  <si>
    <t>Sidhu moose wala 🔥💯💯💯</t>
  </si>
  <si>
    <t>Yeah log 10 saal se dimagh ka bhaji paala kar rakha hai sood samet janta 4 june Ko wasool ne jaa Rahi hai</t>
  </si>
  <si>
    <t>एड़ा बन कर पेड़ा खाना कोई आपसे सीखे</t>
  </si>
  <si>
    <t>magic number 295❤❤</t>
  </si>
  <si>
    <t>India jitegi Rahul Gandhi Akhilesh ka gathbandhan jitenge aaine ki sarkar banegi</t>
  </si>
  <si>
    <r>
      <rPr>
        <sz val="11"/>
        <color rgb="FF000000"/>
        <rFont val="Linux Libertine G"/>
      </rPr>
      <t xml:space="preserve">सर देश के बच्चे बच्चे को पता है की </t>
    </r>
    <r>
      <rPr>
        <sz val="11"/>
        <color rgb="FF000000"/>
        <rFont val="Calibri"/>
      </rPr>
      <t xml:space="preserve">BJP EVM </t>
    </r>
    <r>
      <rPr>
        <sz val="11"/>
        <color rgb="FF000000"/>
        <rFont val="Linux Libertine G"/>
      </rPr>
      <t>के कारण ही जीतती है पर यह सब विश्वगुरु मोदी जी को शोभा नहीं देता कम से कम एक बार तो निष्पक्ष चुनाव करवा कर देख ले की देश की जनता उनके साथ कितना सहमत है सत्ता न सही दिल को सकून बहुत मिलेगा उनके वरना ऐसे ही प्रयाश्चित में मंदिर मंदिर घूमते रहेंगे और दिल को चैन नहीं मिलेगा।</t>
    </r>
  </si>
  <si>
    <r>
      <rPr>
        <sz val="11"/>
        <color rgb="FF000000"/>
        <rFont val="Calibri"/>
      </rPr>
      <t xml:space="preserve">Godi exit Poll </t>
    </r>
    <r>
      <rPr>
        <sz val="11"/>
        <color rgb="FF000000"/>
        <rFont val="Linux Libertine G"/>
      </rPr>
      <t>गोदी मीडिया पोल 😂</t>
    </r>
  </si>
  <si>
    <t>Modi chor h bhagao isko</t>
  </si>
  <si>
    <t>Aur jo 295 btaye wo apke sapne me aya kya</t>
  </si>
  <si>
    <t>राहुल गांधी जिंदाबाद इंडिया।</t>
  </si>
  <si>
    <t>4th ko burnol company ka share bhagega</t>
  </si>
  <si>
    <r>
      <rPr>
        <sz val="11"/>
        <color rgb="FF000000"/>
        <rFont val="Linux Libertine G"/>
      </rPr>
      <t xml:space="preserve">हमारी दुआ है कि </t>
    </r>
    <r>
      <rPr>
        <sz val="11"/>
        <color rgb="FF000000"/>
        <rFont val="Calibri"/>
      </rPr>
      <t xml:space="preserve">4 </t>
    </r>
    <r>
      <rPr>
        <sz val="11"/>
        <color rgb="FF000000"/>
        <rFont val="Linux Libertine G"/>
      </rPr>
      <t>जून को इंडिया गठबंधन की सरकार बने</t>
    </r>
  </si>
  <si>
    <t>Burnoll leke rakh lena 4 tarikh ko.kyuki aayege modiji.</t>
  </si>
  <si>
    <t>Bechara Ravish</t>
  </si>
  <si>
    <t>भाजपा और संघ परिवार रंडीबाजार है और रंडियो  की पैदाइश हैं क्योंकि इन मादरचोदोको बढी हुई महंगाई बेकारी भ्रष्टाचार दिखाई नहीं देता है</t>
  </si>
  <si>
    <t>Godi media exit polls,falls India alliance win to 295</t>
  </si>
  <si>
    <t>Last evm poll in India</t>
  </si>
  <si>
    <r>
      <rPr>
        <sz val="11"/>
        <color rgb="FF000000"/>
        <rFont val="Linux Libertine G"/>
      </rPr>
      <t>ये सारे एक्जिट पोल एक जैसे इसलिए है</t>
    </r>
    <r>
      <rPr>
        <sz val="11"/>
        <color rgb="FF000000"/>
        <rFont val="Calibri"/>
      </rPr>
      <t xml:space="preserve">, </t>
    </r>
    <r>
      <rPr>
        <sz val="11"/>
        <color rgb="FF000000"/>
        <rFont val="Linux Libertine G"/>
      </rPr>
      <t>क्योंकि उनका मालिक एक है</t>
    </r>
    <r>
      <rPr>
        <sz val="11"/>
        <color rgb="FF000000"/>
        <rFont val="Calibri"/>
      </rPr>
      <t>!!!!😊😅😮😂</t>
    </r>
  </si>
  <si>
    <t>EXIT POLL WILL BE CORRECT.2002 GUJRAT SE SURU HUI SAZISH ( SADHYANTRA). FROM GODHRA BURNING TRAIN TO 2024 GEN ELECTION.MODI SARKAR KI LEADERSHIP MAIN HAMESHA SAZISH CHAL RAHI HAI ?</t>
  </si>
  <si>
    <t>Bahut badhiya video. 
Eye opener video
✌️✌️✌️</t>
  </si>
  <si>
    <t>Q ki evm Congress ne hi laya hai</t>
  </si>
  <si>
    <t>Result yahi aaega ravish ji chunav aayog bhi set h</t>
  </si>
  <si>
    <t>Modi beimani se jitega baki kuchh nhi</t>
  </si>
  <si>
    <t>dalla aa gya....bernol do😂😂😂😂</t>
  </si>
  <si>
    <t>Smriti Irani Modi ka jasoda band kab aaega</t>
  </si>
  <si>
    <t>Election commission should release final statement of tottal poled vote including postel vote on or before 3rd june .</t>
  </si>
  <si>
    <t>चौकीदार चोर है और अदानी का साथीदार है</t>
  </si>
  <si>
    <r>
      <rPr>
        <sz val="11"/>
        <color rgb="FF000000"/>
        <rFont val="Calibri"/>
      </rPr>
      <t xml:space="preserve">4 </t>
    </r>
    <r>
      <rPr>
        <sz val="11"/>
        <color rgb="FF000000"/>
        <rFont val="Linux Libertine G"/>
      </rPr>
      <t>जून को🇮🇳 इंडिया गठबंधन की सरकार आ रही है🇮🇳🇮🇳👉🤣अब बीजेपी की हवा निकल रहीं हैं🤣👈अब 🇮🇳कॉंग्रेस आ रही है 🇮🇳</t>
    </r>
    <r>
      <rPr>
        <sz val="11"/>
        <color rgb="FF000000"/>
        <rFont val="Calibri"/>
      </rPr>
      <t xml:space="preserve">4 </t>
    </r>
    <r>
      <rPr>
        <sz val="11"/>
        <color rgb="FF000000"/>
        <rFont val="Linux Libertine G"/>
      </rPr>
      <t>जून इंडिया गठबंधन की सरकार बनने जा रही है 🇮🇳✋🇮🇳✋हाथ बदलेगा हालात 🇮🇳✋🇮🇳✋</t>
    </r>
  </si>
  <si>
    <t>Jitegi to India hi jay bhim</t>
  </si>
  <si>
    <t>Exist poll sahi hai coz evm hack ho Chuka hai...</t>
  </si>
  <si>
    <t>Ravish Kumar mujhe lagta hai aap sari raat so nahi paye apko mohla clinic jaker check karay tension me heartattack ki sambhavna Ho Sakti hai</t>
  </si>
  <si>
    <t>India party 300+</t>
  </si>
  <si>
    <r>
      <rPr>
        <sz val="11"/>
        <color rgb="FF000000"/>
        <rFont val="Calibri"/>
      </rPr>
      <t xml:space="preserve">INDIA </t>
    </r>
    <r>
      <rPr>
        <sz val="11"/>
        <color rgb="FF000000"/>
        <rFont val="Linux Libertine G"/>
      </rPr>
      <t>गठबंधन जिंदाबाद 👍👍👍👍👍👍👍👍🙏🙏🙏🙏🙏</t>
    </r>
  </si>
  <si>
    <r>
      <rPr>
        <sz val="11"/>
        <color rgb="FF000000"/>
        <rFont val="Linux Libertine G"/>
      </rPr>
      <t xml:space="preserve">🇮🇳🇮🇳🇮🇳🇮🇳मोदी जी अब प्रधानमंत्री नहीं बन रहे हैं खत्म🇮🇳🇮🇳🇮🇳🇮🇳 कहानी 🇮🇳🇮🇳🇮🇳🇮🇳🇮🇳अब आ रही है कॉंग्रेस 🇮🇳🇮🇳🇮🇳🇮🇳वन्देमातरम राहुल गांधी जिन्दाबाद </t>
    </r>
    <r>
      <rPr>
        <sz val="11"/>
        <color rgb="FF000000"/>
        <rFont val="Calibri"/>
      </rPr>
      <t>2024 🇮🇳🇮🇳🇮🇳🇮🇳🇮🇳</t>
    </r>
  </si>
  <si>
    <t>Modi nhi wyega aur batao.</t>
  </si>
  <si>
    <t>Ravish ji pichle Exit poll mai kya sachchi thi</t>
  </si>
  <si>
    <t>Jab tak gaand m burnol nahi lagega ravish ji mangege nhi</t>
  </si>
  <si>
    <t>देश का सबसे बड़ा चोर मोदी है</t>
  </si>
  <si>
    <t>but tere chehera kyun sukha pada hai😃😃😃😃</t>
  </si>
  <si>
    <t>I don't belong here. Millions of people blinded... I'm quitting</t>
  </si>
  <si>
    <t>Up mein sapa 40 seat jitegi</t>
  </si>
  <si>
    <t>Kuch bhi kar lo chunau ayog wahi karega jo sarkar  kahegi india ka ab  election jeetna itihas ban jayega</t>
  </si>
  <si>
    <t>मोदी शहा और भाजपा लोकतंत्र संविधान खत्म करने का काम कर रहे हैं</t>
  </si>
  <si>
    <t>Kuch samj nai aarha ky ye exit poll sahe ya galat ya kuch gadbadjhal karne Wale hai</t>
  </si>
  <si>
    <t>Jashodaben ka fixed Bank kab aaega</t>
  </si>
  <si>
    <r>
      <rPr>
        <sz val="11"/>
        <color rgb="FF000000"/>
        <rFont val="Linux Libertine G"/>
      </rPr>
      <t>मोदी जी जिंदाबाद</t>
    </r>
    <r>
      <rPr>
        <sz val="11"/>
        <color rgb="FF000000"/>
        <rFont val="Calibri"/>
      </rPr>
      <t xml:space="preserve">,, </t>
    </r>
    <r>
      <rPr>
        <sz val="11"/>
        <color rgb="FF000000"/>
        <rFont val="Linux Libertine G"/>
      </rPr>
      <t>हिंदुस्तान जिंदाबाद</t>
    </r>
    <r>
      <rPr>
        <sz val="11"/>
        <color rgb="FF000000"/>
        <rFont val="Calibri"/>
      </rPr>
      <t xml:space="preserve">,, </t>
    </r>
    <r>
      <rPr>
        <sz val="11"/>
        <color rgb="FF000000"/>
        <rFont val="Linux Libertine G"/>
      </rPr>
      <t>रवीश खान कुमार</t>
    </r>
    <r>
      <rPr>
        <sz val="11"/>
        <color rgb="FF000000"/>
        <rFont val="Calibri"/>
      </rPr>
      <t xml:space="preserve">,, </t>
    </r>
    <r>
      <rPr>
        <sz val="11"/>
        <color rgb="FF000000"/>
        <rFont val="Linux Libertine G"/>
      </rPr>
      <t>मुर्दाबाद</t>
    </r>
    <r>
      <rPr>
        <sz val="11"/>
        <color rgb="FF000000"/>
        <rFont val="Calibri"/>
      </rPr>
      <t xml:space="preserve">,, </t>
    </r>
    <r>
      <rPr>
        <sz val="11"/>
        <color rgb="FF000000"/>
        <rFont val="Linux Libertine G"/>
      </rPr>
      <t>धुर्व चोर मुर्दाबाद 🥳🥳🥳🥳</t>
    </r>
  </si>
  <si>
    <r>
      <rPr>
        <sz val="11"/>
        <color rgb="FF000000"/>
        <rFont val="Linux Libertine G"/>
      </rPr>
      <t xml:space="preserve">ईमानदारी से तो भाजपा हार रही है लगभग </t>
    </r>
    <r>
      <rPr>
        <sz val="11"/>
        <color rgb="FF000000"/>
        <rFont val="Calibri"/>
      </rPr>
      <t xml:space="preserve">230 </t>
    </r>
    <r>
      <rPr>
        <sz val="11"/>
        <color rgb="FF000000"/>
        <rFont val="Linux Libertine G"/>
      </rPr>
      <t xml:space="preserve">से नीचे ही सिमट जाएगी लेकिन ये बेईमान अपने चाटुकार पत्रकारों से हवा बनवा रहे हैं जीत की </t>
    </r>
    <r>
      <rPr>
        <sz val="11"/>
        <color rgb="FF000000"/>
        <rFont val="Calibri"/>
      </rPr>
      <t xml:space="preserve">, </t>
    </r>
    <r>
      <rPr>
        <sz val="11"/>
        <color rgb="FF000000"/>
        <rFont val="Linux Libertine G"/>
      </rPr>
      <t>जिससे ये घोटाला कर सकें ।</t>
    </r>
  </si>
  <si>
    <t>Ravish Kumar Desh ke mahan anchor hai</t>
  </si>
  <si>
    <t>Modi n amit are in relaxed mode. are they confirmed  Win by evm?</t>
  </si>
  <si>
    <t>India Gthbandhan jindabad</t>
  </si>
  <si>
    <t>Sir phir ek bar modi ssrkar aap ko bhi nubarak</t>
  </si>
  <si>
    <t>🇮🇳मेरे दादाजी की सोच ने मुझे सची राह दिखाई थी जय हिंद जय भारत वन्देमातरम 🇮🇳मेरी उम्र के सारे वोट कॉंग्रेस पार्टी के लिए ही रहेंगे 🇮🇳
देश आजाद हुआ उस समय से आज तक मेरे घर के वोट कॉंग्रेस पार्टी के लिए ओर रहेंगे हमेशा 🇮🇳</t>
  </si>
  <si>
    <t>Kya kisi ko Farzi exit poll k jariye manovaigyanik disturb krne k adhikar h</t>
  </si>
  <si>
    <r>
      <rPr>
        <sz val="11"/>
        <color rgb="FF000000"/>
        <rFont val="Calibri"/>
      </rPr>
      <t xml:space="preserve">Camera </t>
    </r>
    <r>
      <rPr>
        <sz val="11"/>
        <color rgb="FF000000"/>
        <rFont val="Linux Libertine G"/>
      </rPr>
      <t xml:space="preserve">होने से कुछ </t>
    </r>
    <r>
      <rPr>
        <sz val="11"/>
        <color rgb="FF000000"/>
        <rFont val="Calibri"/>
      </rPr>
      <t xml:space="preserve">counting </t>
    </r>
    <r>
      <rPr>
        <sz val="11"/>
        <color rgb="FF000000"/>
        <rFont val="Linux Libertine G"/>
      </rPr>
      <t>मे अन्तर होगा 😂😂😂😂😂</t>
    </r>
  </si>
  <si>
    <t>रुदालियों का रुदन नतीजे आने से पहले शूरू हो चुका है । लककडबगघे नतीजों के बाद ईवीएम  को नौचेगें।  जो केजरीवाल खुद फर्जी है वो दूसरे को फर्जी बता रहा है।</t>
  </si>
  <si>
    <t>Ravish ji i,always admire you for great with beautiful poietic way of explain the things,great comand on vocuablary</t>
  </si>
  <si>
    <t>If the EVM machine is in operation the manipulation will also exist. Position of VVPAT should be interchanged  to eradicate the doubt of voter's.</t>
  </si>
  <si>
    <t>Akaunring EVM or vvpait ki puri parchi ginna chahiye  jab 44 din tak chunaw  hua hai  to  or 44 din ginti me bhi lag jaye koi haraj  nhi hai lekin parchi or EVM dono ki ginti honi chahiye</t>
  </si>
  <si>
    <t>Wahi EC and evm bengal me tmc ko one sided jeeta raha hai, delhi and Punjab me AAP ko, Karnataka and HP me congress ko, and ab jab BJP jeet rahi hai to wahi sab galat!! Wah re mere dogle kutte!</t>
  </si>
  <si>
    <t>❤❤❤❤❤❤❤❤❤❤India won ❤❤❤❤❤❤❤❤❤❤❤❤❤❤❤❤❤</t>
  </si>
  <si>
    <r>
      <rPr>
        <sz val="11"/>
        <color rgb="FF000000"/>
        <rFont val="Calibri"/>
      </rPr>
      <t xml:space="preserve">4 </t>
    </r>
    <r>
      <rPr>
        <sz val="11"/>
        <color rgb="FF000000"/>
        <rFont val="Linux Libertine G"/>
      </rPr>
      <t>जून के बाद रवीश कुमार की मोये मोये😂😂😂😂😂</t>
    </r>
  </si>
  <si>
    <t>😂😂Evm he to sab kuchh he</t>
  </si>
  <si>
    <t>Hyderabad mein rumour hai ke BJP 11 seat jeet rahi hai😅</t>
  </si>
  <si>
    <t>Bjp350+++</t>
  </si>
  <si>
    <r>
      <rPr>
        <sz val="11"/>
        <color rgb="FF000000"/>
        <rFont val="Linux Libertine G"/>
      </rPr>
      <t xml:space="preserve">🇮🇳राहुल गांधी जिन्दाबाद </t>
    </r>
    <r>
      <rPr>
        <sz val="11"/>
        <color rgb="FF000000"/>
        <rFont val="Calibri"/>
      </rPr>
      <t>2024 🇮🇳🇮🇳</t>
    </r>
    <r>
      <rPr>
        <sz val="11"/>
        <color rgb="FF000000"/>
        <rFont val="Linux Libertine G"/>
      </rPr>
      <t xml:space="preserve">राहुल गांधी जिन्दाबाद </t>
    </r>
    <r>
      <rPr>
        <sz val="11"/>
        <color rgb="FF000000"/>
        <rFont val="Calibri"/>
      </rPr>
      <t>2024 🇮🇳🇮🇳</t>
    </r>
    <r>
      <rPr>
        <sz val="11"/>
        <color rgb="FF000000"/>
        <rFont val="Linux Libertine G"/>
      </rPr>
      <t xml:space="preserve">राहुल गांधी जिन्दाबाद </t>
    </r>
    <r>
      <rPr>
        <sz val="11"/>
        <color rgb="FF000000"/>
        <rFont val="Calibri"/>
      </rPr>
      <t>2024 🇮🇳🇮🇳</t>
    </r>
    <r>
      <rPr>
        <sz val="11"/>
        <color rgb="FF000000"/>
        <rFont val="Linux Libertine G"/>
      </rPr>
      <t xml:space="preserve">राहुल गांधी जिन्दाबाद </t>
    </r>
    <r>
      <rPr>
        <sz val="11"/>
        <color rgb="FF000000"/>
        <rFont val="Calibri"/>
      </rPr>
      <t>2024 🇮🇳🇮🇳</t>
    </r>
    <r>
      <rPr>
        <sz val="11"/>
        <color rgb="FF000000"/>
        <rFont val="Linux Libertine G"/>
      </rPr>
      <t xml:space="preserve">राहुल गांधी जिन्दाबाद </t>
    </r>
    <r>
      <rPr>
        <sz val="11"/>
        <color rgb="FF000000"/>
        <rFont val="Calibri"/>
      </rPr>
      <t>2024 🇮🇳🇮🇳</t>
    </r>
    <r>
      <rPr>
        <sz val="11"/>
        <color rgb="FF000000"/>
        <rFont val="Linux Libertine G"/>
      </rPr>
      <t xml:space="preserve">राहुल गांधी जिन्दाबाद </t>
    </r>
    <r>
      <rPr>
        <sz val="11"/>
        <color rgb="FF000000"/>
        <rFont val="Calibri"/>
      </rPr>
      <t>2024 🇮🇳🇮🇳</t>
    </r>
    <r>
      <rPr>
        <sz val="11"/>
        <color rgb="FF000000"/>
        <rFont val="Linux Libertine G"/>
      </rPr>
      <t xml:space="preserve">राहुल गांधी जिन्दाबाद </t>
    </r>
    <r>
      <rPr>
        <sz val="11"/>
        <color rgb="FF000000"/>
        <rFont val="Calibri"/>
      </rPr>
      <t>2024 🇮🇳🇮🇳</t>
    </r>
    <r>
      <rPr>
        <sz val="11"/>
        <color rgb="FF000000"/>
        <rFont val="Linux Libertine G"/>
      </rPr>
      <t xml:space="preserve">राहुल गांधी जिन्दाबाद </t>
    </r>
    <r>
      <rPr>
        <sz val="11"/>
        <color rgb="FF000000"/>
        <rFont val="Calibri"/>
      </rPr>
      <t>2024 🇮🇳🇮🇳</t>
    </r>
    <r>
      <rPr>
        <sz val="11"/>
        <color rgb="FF000000"/>
        <rFont val="Linux Libertine G"/>
      </rPr>
      <t xml:space="preserve">राहुल गांधी जिन्दाबाद </t>
    </r>
    <r>
      <rPr>
        <sz val="11"/>
        <color rgb="FF000000"/>
        <rFont val="Calibri"/>
      </rPr>
      <t>2024 🇮🇳🇮🇳</t>
    </r>
    <r>
      <rPr>
        <sz val="11"/>
        <color rgb="FF000000"/>
        <rFont val="Linux Libertine G"/>
      </rPr>
      <t xml:space="preserve">राहुल गांधी जिन्दाबाद </t>
    </r>
    <r>
      <rPr>
        <sz val="11"/>
        <color rgb="FF000000"/>
        <rFont val="Calibri"/>
      </rPr>
      <t>2024 🇮🇳</t>
    </r>
  </si>
  <si>
    <t>haar se dar kar  apni kamzori dikha rahe hain</t>
  </si>
  <si>
    <t>रवीश का दुख क्यों खत्म नहीं हो रहा है रे😂😂😂😂😂😂😂😂😂😂😂😂😂😂😂😂😂😂😂</t>
  </si>
  <si>
    <t>👌👌👌👌👌👌🔥🔥🔥🔥❤️</t>
  </si>
  <si>
    <t>रवीश कुमारभाई साहब आप बहुत अच्छा बोलते हैं उनका क्या करोगे जोगुलाम है</t>
  </si>
  <si>
    <t>Share market ko bachane keliye kiya gaya hai agar Exit pole mai NDA 250-270 tak dikha dete to market june mai 20-30 % gir jatatakriban 8-15 lakh cr ka market cap safa ho jata</t>
  </si>
  <si>
    <t>❤❤❤❤❤❤🎉🎉🎉🎉🎉🎉🎉🎉</t>
  </si>
  <si>
    <t>Is kutwa ko v sunna jaruri h</t>
  </si>
  <si>
    <t>It's BORA not VOHRA 06:23 mins</t>
  </si>
  <si>
    <t>Now I am feeling good. Watching this video has revived my hope again:</t>
  </si>
  <si>
    <t>Media ko kisne ye haq diya ki exit poll per bat kare</t>
  </si>
  <si>
    <t>India 300 so paar❤</t>
  </si>
  <si>
    <t>🇮🇳🇮🇳🇮🇳🇮🇳हम नफरत के बाजार मे मोहब्बत की🇮🇳🇮🇳🇮🇳🇮🇳 दुकान खोलेंगे 🇮🇳🇮🇳🇮🇳🇮🇳🇮🇳🇮🇳जय हिंद जय भारत वन्देमातरम🇮🇳🇮🇳</t>
  </si>
  <si>
    <r>
      <rPr>
        <sz val="11"/>
        <color rgb="FF000000"/>
        <rFont val="Linux Libertine G"/>
      </rPr>
      <t>चार जून का इंतजार कीजिए</t>
    </r>
    <r>
      <rPr>
        <sz val="11"/>
        <color rgb="FF000000"/>
        <rFont val="Calibri"/>
      </rPr>
      <t xml:space="preserve">, </t>
    </r>
    <r>
      <rPr>
        <sz val="11"/>
        <color rgb="FF000000"/>
        <rFont val="Linux Libertine G"/>
      </rPr>
      <t>तीसरी बार मोदी सरकार🎉🎉🎉</t>
    </r>
  </si>
  <si>
    <t>😂😂😂😂😂 rote raho bjp hi aayegi</t>
  </si>
  <si>
    <t>Exit poll is fake . original poll 4th jun</t>
  </si>
  <si>
    <t>Ravish ji aapke patrikarata ko salam  exit poll milta julta result hota hai.maine jo 2/4 election  deka hai</t>
  </si>
  <si>
    <t>Dar ka sikar - modi sarkar</t>
  </si>
  <si>
    <r>
      <rPr>
        <sz val="11"/>
        <color rgb="FF000000"/>
        <rFont val="Linux Libertine G"/>
      </rPr>
      <t xml:space="preserve">अगर चुनाव आयोग कुछ भी गड़बड़ी करे उसे सीधा जेल में बंद करो ओर चुनाव आयोग </t>
    </r>
    <r>
      <rPr>
        <sz val="11"/>
        <color rgb="FF000000"/>
        <rFont val="Calibri"/>
      </rPr>
      <t>1 17</t>
    </r>
    <r>
      <rPr>
        <sz val="11"/>
        <color rgb="FF000000"/>
        <rFont val="Linux Libertine G"/>
      </rPr>
      <t xml:space="preserve">वर्ष लड़के से </t>
    </r>
    <r>
      <rPr>
        <sz val="11"/>
        <color rgb="FF000000"/>
        <rFont val="Calibri"/>
      </rPr>
      <t xml:space="preserve">8... 8.. </t>
    </r>
    <r>
      <rPr>
        <sz val="11"/>
        <color rgb="FF000000"/>
        <rFont val="Linux Libertine G"/>
      </rPr>
      <t>वोट करवाया है एसे</t>
    </r>
    <r>
      <rPr>
        <sz val="11"/>
        <color rgb="FF000000"/>
        <rFont val="Calibri"/>
      </rPr>
      <t xml:space="preserve">400 </t>
    </r>
    <r>
      <rPr>
        <sz val="11"/>
        <color rgb="FF000000"/>
        <rFont val="Linux Libertine G"/>
      </rPr>
      <t>पार करेंगे😡एसे कई लोग लगा रखे होंगे😡चुनाव आयोग देश की आँखों में धूल जोंक रहा</t>
    </r>
  </si>
  <si>
    <t>Allah insaniyath ke hifazath kare</t>
  </si>
  <si>
    <t>Rahul pappu peon lagta hai ,pm toh nahi lagta</t>
  </si>
  <si>
    <t>MMP</t>
  </si>
  <si>
    <t>Hamaare yaha vote katvaya gya h</t>
  </si>
  <si>
    <t>Bjp ki haar hai  acsept karna chahiye haar gy  tau haar gy</t>
  </si>
  <si>
    <t>Sahi kah raha hay Rahul</t>
  </si>
  <si>
    <t>Exit poll evm set krne ki tyari hai jisse koi shaq na kre india gatbandhan ko evm me nazar bna kr rakhni chiye jisse result shi aaye</t>
  </si>
  <si>
    <t>U r perfect example of non baised journalism     incredible</t>
  </si>
  <si>
    <t>We indoris didn't even got chance to vote for the opposition candidate</t>
  </si>
  <si>
    <t>Rahul Gandhi Ji🥰✌️🇮🇳</t>
  </si>
  <si>
    <t>Left liberal woke jehadi... Secular... Sab ka.. Hisaab.. Hoga.. 🚩🚩🚩</t>
  </si>
  <si>
    <t>Maine av tak congress k siwa bjp ko ek bar v vote nhi di hu sala kamina sarkar kab jayegi baba is bar to chutkara dilwa do bhagwan ji bjp se</t>
  </si>
  <si>
    <t>मोदी और उनकी मिडिया हर चुनाव में दोगलापंती करते हैं कोन कोन सहमत हैं लाइक करें</t>
  </si>
  <si>
    <t>PM Rahul Gandhi Zinda bad❤
Kitna acha sound krta hai Pm Gandhi</t>
  </si>
  <si>
    <t>Ravish ji namaskar  mai BA political science ka chatra hu ,jaha tak mai analysis kar pa raha hu har state me bjp ki seat kam ho rahi hai toh bjp kaise itani seat gain kar rahi hai vo bhe 2019 se bhe jyada</t>
  </si>
  <si>
    <t>एक बिहारी सब पर भारी।❤❤</t>
  </si>
  <si>
    <t>India no one journalist. Ravish Kumar ❤❤</t>
  </si>
  <si>
    <t>Sar ji 5 tarikh ke bad Patrika mein patrkarita mein kitni kamai Hoti hai is per ek video banana</t>
  </si>
  <si>
    <t>Pappu khan gandhi dishuza 😂😂</t>
  </si>
  <si>
    <t>Ravish sir app k jaise journalist   hai ki darkar hai godi media toh purchased hai haar baar issi ka proof deyta hai</t>
  </si>
  <si>
    <r>
      <rPr>
        <sz val="11"/>
        <color rgb="FF000000"/>
        <rFont val="Calibri"/>
      </rPr>
      <t>10</t>
    </r>
    <r>
      <rPr>
        <sz val="11"/>
        <color rgb="FF000000"/>
        <rFont val="Linux Libertine G"/>
      </rPr>
      <t>साल का काम है ये अब तो😂बीजेपी का एक काम बाकी रहा है नंगा नाचना बाकी रह गया है😂 बाकी सब बक दिया है मंगलसूत्र भेस बिजली गैस को नमस्कार</t>
    </r>
    <r>
      <rPr>
        <sz val="11"/>
        <color rgb="FF000000"/>
        <rFont val="Calibri"/>
      </rPr>
      <t xml:space="preserve">,, </t>
    </r>
    <r>
      <rPr>
        <sz val="11"/>
        <color rgb="FF000000"/>
        <rFont val="Linux Libertine G"/>
      </rPr>
      <t>बेंक खाता बंद</t>
    </r>
    <r>
      <rPr>
        <sz val="11"/>
        <color rgb="FF000000"/>
        <rFont val="Calibri"/>
      </rPr>
      <t>,,</t>
    </r>
    <r>
      <rPr>
        <sz val="11"/>
        <color rgb="FF000000"/>
        <rFont val="Linux Libertine G"/>
      </rPr>
      <t>हिन्दू मुस्लिम</t>
    </r>
    <r>
      <rPr>
        <sz val="11"/>
        <color rgb="FF000000"/>
        <rFont val="Calibri"/>
      </rPr>
      <t xml:space="preserve">, </t>
    </r>
    <r>
      <rPr>
        <sz val="11"/>
        <color rgb="FF000000"/>
        <rFont val="Linux Libertine G"/>
      </rPr>
      <t>पानी की टोंटी</t>
    </r>
    <r>
      <rPr>
        <sz val="11"/>
        <color rgb="FF000000"/>
        <rFont val="Calibri"/>
      </rPr>
      <t>,,</t>
    </r>
    <r>
      <rPr>
        <sz val="11"/>
        <color rgb="FF000000"/>
        <rFont val="Linux Libertine G"/>
      </rPr>
      <t>मुजरा मुजरि</t>
    </r>
    <r>
      <rPr>
        <sz val="11"/>
        <color rgb="FF000000"/>
        <rFont val="Calibri"/>
      </rPr>
      <t>,😂</t>
    </r>
  </si>
  <si>
    <t>Ravish Kumar Good Qquality Paterkar Ha Bikaq Nani Ba</t>
  </si>
  <si>
    <r>
      <rPr>
        <sz val="11"/>
        <color rgb="FF000000"/>
        <rFont val="Calibri"/>
      </rPr>
      <t xml:space="preserve">Exict </t>
    </r>
    <r>
      <rPr>
        <sz val="11"/>
        <color rgb="FF000000"/>
        <rFont val="Linux Libertine G"/>
      </rPr>
      <t>पोल वाले किस किस को मिले है</t>
    </r>
    <r>
      <rPr>
        <sz val="11"/>
        <color rgb="FF000000"/>
        <rFont val="Calibri"/>
      </rPr>
      <t>,</t>
    </r>
    <r>
      <rPr>
        <sz val="11"/>
        <color rgb="FF000000"/>
        <rFont val="Linux Libertine G"/>
      </rPr>
      <t>मुझे तो ना ये कभी मिले नाही मेरे आस पास वालो को</t>
    </r>
    <r>
      <rPr>
        <sz val="11"/>
        <color rgb="FF000000"/>
        <rFont val="Calibri"/>
      </rPr>
      <t>,</t>
    </r>
    <r>
      <rPr>
        <sz val="11"/>
        <color rgb="FF000000"/>
        <rFont val="Linux Libertine G"/>
      </rPr>
      <t>तो ये डेटा आता कहा से है</t>
    </r>
    <r>
      <rPr>
        <sz val="11"/>
        <color rgb="FF000000"/>
        <rFont val="Calibri"/>
      </rPr>
      <t xml:space="preserve">... </t>
    </r>
    <r>
      <rPr>
        <sz val="11"/>
        <color rgb="FF000000"/>
        <rFont val="Linux Libertine G"/>
      </rPr>
      <t xml:space="preserve">किसी को ये </t>
    </r>
    <r>
      <rPr>
        <sz val="11"/>
        <color rgb="FF000000"/>
        <rFont val="Calibri"/>
      </rPr>
      <t xml:space="preserve">exict </t>
    </r>
    <r>
      <rPr>
        <sz val="11"/>
        <color rgb="FF000000"/>
        <rFont val="Linux Libertine G"/>
      </rPr>
      <t>पोल वाले मिल जाये तो जरा फुल देकर इनका स्वागत जरूर कर देना</t>
    </r>
    <r>
      <rPr>
        <sz val="11"/>
        <color rgb="FF000000"/>
        <rFont val="Calibri"/>
      </rPr>
      <t>...😂</t>
    </r>
  </si>
  <si>
    <t>Rade kisna ji Jay 305 sit pakka</t>
  </si>
  <si>
    <r>
      <rPr>
        <sz val="11"/>
        <color rgb="FF000000"/>
        <rFont val="Linux Libertine G"/>
      </rPr>
      <t>🇮🇳जीतेगा जीतेगा इंडिया जीतेगा🇮🇳</t>
    </r>
    <r>
      <rPr>
        <sz val="11"/>
        <color rgb="FF000000"/>
        <rFont val="Calibri"/>
      </rPr>
      <t>I 🇮🇳LOVE🇮🇳 MY🇮🇳 INDIA 🇮🇳</t>
    </r>
    <r>
      <rPr>
        <sz val="11"/>
        <color rgb="FF000000"/>
        <rFont val="Linux Libertine G"/>
      </rPr>
      <t>अरविंद 🇮🇳केजरीवाल 🇮🇳जिन्दाबाद 🇮🇳राहुल 🇮🇳गांधी जिन्दाबाद 🇮🇳 देश का संविधान बचाओ 🇮🇳कॉंग्रेस 🇮🇳पार्टी जिन्दाबाद 🇮🇳</t>
    </r>
  </si>
  <si>
    <t>Rabish.</t>
  </si>
  <si>
    <t>Kyon Na aap chori karo to baki wala dekhe na</t>
  </si>
  <si>
    <t>Farji gandhi</t>
  </si>
  <si>
    <t>Exit poll is giving 3 seats to bjp in kashmir 😅😅😅
Reality is they are not contesting in kashmir</t>
  </si>
  <si>
    <t>Kejruu se likhwalo Bhai Baad me jail me hi din katne wale hai iske</t>
  </si>
  <si>
    <t>🇮🇳अखिलेश यादव जिन्दाबाद 🇮🇳🇮🇳🇮🇳🇮🇳🇮🇳🇮🇳अखिलेश यादव जिन्दाबाद 🇮🇳🇮🇳🇮🇳🇮🇳🇮🇳🇮🇳🇮🇳अखिलेश यादव जिन्दाबाद 🇮🇳🇮🇳अखिलेश यादव जिन्दाबाद 🇮🇳 तेजस्वी यादव जिन्दाबाद 🇮🇳🇮🇳</t>
  </si>
  <si>
    <t>Bjp hatawo desh bachawo 👞👞</t>
  </si>
  <si>
    <t>Mr ravish Kumar ..
Ur news   lot of peoples watching from Kerala</t>
  </si>
  <si>
    <t>Modi ka pariwar bhi Modi ko vote nahi kiya iss baar. Farzi Exit Poll hai. India Alliance is coming to the power with full majority.</t>
  </si>
  <si>
    <r>
      <rPr>
        <sz val="11"/>
        <color rgb="FF000000"/>
        <rFont val="Linux Libertine G"/>
      </rPr>
      <t xml:space="preserve">महंगाई बेरोजगारी और  सरकारी एजेंसी से परेशान जनता  इस बार  </t>
    </r>
    <r>
      <rPr>
        <sz val="11"/>
        <color rgb="FF000000"/>
        <rFont val="Calibri"/>
      </rPr>
      <t xml:space="preserve">india </t>
    </r>
    <r>
      <rPr>
        <sz val="11"/>
        <color rgb="FF000000"/>
        <rFont val="Linux Libertine G"/>
      </rPr>
      <t>गठबंधन को प्रधान मंत्री के रूप में देखना चाहती है</t>
    </r>
  </si>
  <si>
    <t>Modi ko baghao modi chor h</t>
  </si>
  <si>
    <t>Phir chunao hi kyu hue  yun hi sarkar bana lete</t>
  </si>
  <si>
    <t>Here comes the spokesperson of Congress</t>
  </si>
  <si>
    <t>विधवा विलाप</t>
  </si>
  <si>
    <t>🇮🇳✋🇮🇳✋🇮🇳✋🇮🇳उद्धव ठाकरे जिन्दाबाद 🇮🇳✋🇮🇳✋🇮🇳✋🇮🇳✋🇮🇳✋🇮🇳उद्धव ठाकरे जिन्दाबाद 🇮🇳✋🇮🇳✋🇮🇳✋🇮🇳✋🇮🇳उद्धव ठाकरे जिन्दाबाद 🇮🇳✋🇮🇳✋🇮🇳✋🇮🇳✋🇮🇳उद्धव ठाकरे जिन्दाबाद 🇮🇳</t>
  </si>
  <si>
    <r>
      <rPr>
        <sz val="11"/>
        <color rgb="FF000000"/>
        <rFont val="Linux Libertine G"/>
      </rPr>
      <t>मोदी मिडिया पोल</t>
    </r>
    <r>
      <rPr>
        <sz val="11"/>
        <color rgb="FF000000"/>
        <rFont val="Calibri"/>
      </rPr>
      <t>.</t>
    </r>
  </si>
  <si>
    <t>Tata bye bye ndtv</t>
  </si>
  <si>
    <t>Agr is baar NDA jeeti to kitne bde level per scam h..Even  we can't suppose</t>
  </si>
  <si>
    <t>🎉🎉</t>
  </si>
  <si>
    <t>Rahul Gandhi v.1 only for</t>
  </si>
  <si>
    <t>Ram ram sir</t>
  </si>
  <si>
    <t>Mohol banaya ja raha , taki ECI ki manipulation pe koi sawal na puchhe</t>
  </si>
  <si>
    <t>Jaisi dogli niti sarkar ne Kiya hai........vaise hi janta ne midea ko dogli niti do hai.............😂😂😂😂😂😂</t>
  </si>
  <si>
    <t>😢😅😅😅😅</t>
  </si>
  <si>
    <t>India mei secret ballot hai to e media kahase late hai exist poll.</t>
  </si>
  <si>
    <r>
      <rPr>
        <sz val="11"/>
        <color rgb="FF000000"/>
        <rFont val="Calibri"/>
      </rPr>
      <t>"</t>
    </r>
    <r>
      <rPr>
        <sz val="11"/>
        <color rgb="FF000000"/>
        <rFont val="Linux Libertine G"/>
      </rPr>
      <t>देस न आख झुकाके बात कर्ता न उठाकर बात कर्ता लेकिन  देस आख जुधाकर बात कर्ता</t>
    </r>
    <r>
      <rPr>
        <sz val="11"/>
        <color rgb="FF000000"/>
        <rFont val="Calibri"/>
      </rPr>
      <t>"</t>
    </r>
    <r>
      <rPr>
        <sz val="11"/>
        <color rgb="FF000000"/>
        <rFont val="Linux Libertine G"/>
      </rPr>
      <t xml:space="preserve">नरेन्द्र मोदि । </t>
    </r>
    <r>
      <rPr>
        <sz val="11"/>
        <color rgb="FF000000"/>
        <rFont val="Calibri"/>
      </rPr>
      <t>"</t>
    </r>
    <r>
      <rPr>
        <sz val="11"/>
        <color rgb="FF000000"/>
        <rFont val="Linux Libertine G"/>
      </rPr>
      <t>अगर इस समय महात्मा गांधी जीवित होते तो भी उन्होंने नरेंद्र मोदी को वोट दिया होता</t>
    </r>
    <r>
      <rPr>
        <sz val="11"/>
        <color rgb="FF000000"/>
        <rFont val="Calibri"/>
      </rPr>
      <t xml:space="preserve">.  </t>
    </r>
    <r>
      <rPr>
        <sz val="11"/>
        <color rgb="FF000000"/>
        <rFont val="Linux Libertine G"/>
      </rPr>
      <t>यह सच है।</t>
    </r>
    <r>
      <rPr>
        <sz val="11"/>
        <color rgb="FF000000"/>
        <rFont val="Calibri"/>
      </rPr>
      <t>"</t>
    </r>
  </si>
  <si>
    <t>Tum china se paisa lete sharm nahi aaya, aaj turn imandar banke aaye ho</t>
  </si>
  <si>
    <t>INDIA 300 plus jeet raha hai.
EVM, election commission, ED, CBI. Sabhi Modi ki kathputli ki tarah Modi ko 400 plus karne par tule hai.
Kyoki samvidhan badalkar MANUSMRITI lagu karni hai.</t>
  </si>
  <si>
    <t>It is mind game not exit pole</t>
  </si>
  <si>
    <t>India gatbandhan zindabaad</t>
  </si>
  <si>
    <t>Excellent analysis of fake exit polls for Lok Sabha. 
HIGH ALERT TO ALL CONCERNED 
Be aware that bogus real estate compny Pride India of notorious Land Mafia of Hyderabad, Abdul Haleem Baig (Sanober) is on the verge of total shutdown.
None of the ventures of  subject fraud company is neither approved by GHMC and HMDA (Hyderabad) nor by DTCP (Villages of other districts).  Since all ventures (gated communities) of Pride India are illegal layouts, will be demolished soon.   Demolition process has already started by concerned government authorities.
FRAUD,  FRAUD &amp; FRAUD.
Kindly publicize above information widely so that no innocent customers are cheated ny Land Mafia in future.</t>
  </si>
  <si>
    <t>Great sir well done sir🙏🫡</t>
  </si>
  <si>
    <t>😂मोदी चाहता कोई सच नहीं बोलेगा😂जो सच बोलेगा उसे सीधा जेल में डालूंगा😂मे देश का पहला प्रधानमंत्री हू मैं सच नहीं बोलता हूँ ओर तुम्हारी हिम्मत केसे हुई मोदी के होते हुए सच बोलने की सचके कागज जलादो😆</t>
  </si>
  <si>
    <r>
      <rPr>
        <sz val="11"/>
        <color rgb="FF000000"/>
        <rFont val="Linux Libertine G"/>
      </rPr>
      <t xml:space="preserve">यह गोदी मीडिया  </t>
    </r>
    <r>
      <rPr>
        <sz val="11"/>
        <color rgb="FF000000"/>
        <rFont val="Calibri"/>
      </rPr>
      <t xml:space="preserve">2023 </t>
    </r>
    <r>
      <rPr>
        <sz val="11"/>
        <color rgb="FF000000"/>
        <rFont val="Linux Libertine G"/>
      </rPr>
      <t xml:space="preserve">से ही </t>
    </r>
    <r>
      <rPr>
        <sz val="11"/>
        <color rgb="FF000000"/>
        <rFont val="Calibri"/>
      </rPr>
      <t xml:space="preserve">bjp </t>
    </r>
    <r>
      <rPr>
        <sz val="11"/>
        <color rgb="FF000000"/>
        <rFont val="Linux Libertine G"/>
      </rPr>
      <t xml:space="preserve">को </t>
    </r>
    <r>
      <rPr>
        <sz val="11"/>
        <color rgb="FF000000"/>
        <rFont val="Calibri"/>
      </rPr>
      <t xml:space="preserve">400 </t>
    </r>
    <r>
      <rPr>
        <sz val="11"/>
        <color rgb="FF000000"/>
        <rFont val="Linux Libertine G"/>
      </rPr>
      <t xml:space="preserve">सौ पर बता रही है </t>
    </r>
    <r>
      <rPr>
        <sz val="11"/>
        <color rgb="FF000000"/>
        <rFont val="Calibri"/>
      </rPr>
      <t>,</t>
    </r>
    <r>
      <rPr>
        <sz val="11"/>
        <color rgb="FF000000"/>
        <rFont val="Linux Libertine G"/>
      </rPr>
      <t xml:space="preserve">तो एक्जिटपोल में </t>
    </r>
    <r>
      <rPr>
        <sz val="11"/>
        <color rgb="FF000000"/>
        <rFont val="Calibri"/>
      </rPr>
      <t xml:space="preserve">230 </t>
    </r>
    <r>
      <rPr>
        <sz val="11"/>
        <color rgb="FF000000"/>
        <rFont val="Linux Libertine G"/>
      </rPr>
      <t>तो बताएगी नही 🤔🤔</t>
    </r>
  </si>
  <si>
    <t>Jay bheem</t>
  </si>
  <si>
    <t>ये सब भाजपा की चाल है। धाधली करने के लिए।।</t>
  </si>
  <si>
    <t>You are really great sir</t>
  </si>
  <si>
    <t>And finally Modi will win and shut everyone mouth..... So no need to argue or debate. A huge disaster is on the way to India.....</t>
  </si>
  <si>
    <t>Cunao ayog ek dc🎉in pachtayga  apni marzi se  har jit nahin hoti  voton ke aadhar par honi chahye</t>
  </si>
  <si>
    <t>Sala dukhi atma</t>
  </si>
  <si>
    <r>
      <rPr>
        <sz val="11"/>
        <color rgb="FF000000"/>
        <rFont val="Linux Libertine G"/>
      </rPr>
      <t>अब इसको भी मिरची लगना सुरु होगया है</t>
    </r>
    <r>
      <rPr>
        <sz val="11"/>
        <color rgb="FF000000"/>
        <rFont val="Calibri"/>
      </rPr>
      <t>....</t>
    </r>
    <r>
      <rPr>
        <sz val="11"/>
        <color rgb="FF000000"/>
        <rFont val="Linux Libertine G"/>
      </rPr>
      <t>अगर यहि पोल विपक्षी के पक्षमे होता तो इसका सुर ही  बदला होता ।</t>
    </r>
  </si>
  <si>
    <t>Evm hatao</t>
  </si>
  <si>
    <r>
      <rPr>
        <sz val="11"/>
        <color rgb="FF000000"/>
        <rFont val="Linux Libertine G"/>
      </rPr>
      <t xml:space="preserve">😆कहने मे क्या जाता है😆मोदी को </t>
    </r>
    <r>
      <rPr>
        <sz val="11"/>
        <color rgb="FF000000"/>
        <rFont val="Calibri"/>
      </rPr>
      <t xml:space="preserve">400 </t>
    </r>
    <r>
      <rPr>
        <sz val="11"/>
        <color rgb="FF000000"/>
        <rFont val="Linux Libertine G"/>
      </rPr>
      <t xml:space="preserve">पार 😆😆अगर पब्लिक कॉंग्रेस को वोट देगी तो कहा से लाओगे </t>
    </r>
    <r>
      <rPr>
        <sz val="11"/>
        <color rgb="FF000000"/>
        <rFont val="Calibri"/>
      </rPr>
      <t xml:space="preserve">400 </t>
    </r>
    <r>
      <rPr>
        <sz val="11"/>
        <color rgb="FF000000"/>
        <rFont val="Linux Libertine G"/>
      </rPr>
      <t xml:space="preserve">पार😝क्या इ वि एम मशीन से लाओगे🤣अब की बार अंध भक्तो का दिमागी संतुलन </t>
    </r>
    <r>
      <rPr>
        <sz val="11"/>
        <color rgb="FF000000"/>
        <rFont val="Calibri"/>
      </rPr>
      <t xml:space="preserve">400 </t>
    </r>
    <r>
      <rPr>
        <sz val="11"/>
        <color rgb="FF000000"/>
        <rFont val="Linux Libertine G"/>
      </rPr>
      <t>पार🤣🇮🇳वोट फोर कॉंग्रेस🇮🇳✋</t>
    </r>
  </si>
  <si>
    <t>मै रवीश कुमार जी के विशलेषण से सहमत हूँ शुभकामनाएं</t>
  </si>
  <si>
    <t>U r grt sir u r grt sir u r grt sir u r grt sir ❤❤❤❤❤❤❤❤❤❤❤❤❤❤</t>
  </si>
  <si>
    <t>exit poll thik ho sakta hai kyu k ye upar sey he aaya hai vipaksh ny e vm ko serious nahi liya</t>
  </si>
  <si>
    <t>💯  ✅</t>
  </si>
  <si>
    <t>Rajasthan seat 25 butNDA won  33.Hariyana 10seat but won 19 seat.LJP  will win(4__6)seats but compete less than 6 seats.Himachal 4seats but exit pole showed 6 seat win.</t>
  </si>
  <si>
    <t>Bangal me 35 sit BJP ko milega</t>
  </si>
  <si>
    <t>भारतकाचुनावआयोगमरचुकाहै</t>
  </si>
  <si>
    <t>यह वाकई मोदी पोल हैं 😊😅😮😂</t>
  </si>
  <si>
    <t>manipulation ka Game Chal rha h Bhai... 
Or o Dono hi taraf se😂😅😮
Don't be fooled 😊</t>
  </si>
  <si>
    <t>310</t>
  </si>
  <si>
    <t>Ravish tu kitna bada hijda h 4 june ko result aane k bad kaha mooh chhupayega</t>
  </si>
  <si>
    <t>2014,2019,2024 in Hindi belt same number of seat, same number of vote percentage. Big scam</t>
  </si>
  <si>
    <r>
      <rPr>
        <sz val="11"/>
        <color rgb="FF000000"/>
        <rFont val="Calibri"/>
      </rPr>
      <t>70</t>
    </r>
    <r>
      <rPr>
        <sz val="11"/>
        <color rgb="FF000000"/>
        <rFont val="Linux Libertine G"/>
      </rPr>
      <t>साल मे जो कॉंग्रेस ने किया वो दस साल मे मोदी ने बेच दिया तेल बेच दिया😂एयरपोर्ट बेच दिया😂रैल बेच दिया😂अब मोदी जी अंध भक्तो का वो भी बेच देगा समझ लो😂अच्छा हुआ कॉंग्रेस स्कुल बना दिया😆वोट कहा देते</t>
    </r>
  </si>
  <si>
    <t>Mera nam bhi kata gya tha sayad you tub se mera idiya Mila hoga</t>
  </si>
  <si>
    <t>Beautiful</t>
  </si>
  <si>
    <r>
      <rPr>
        <sz val="11"/>
        <color rgb="FF000000"/>
        <rFont val="Linux Libertine G"/>
      </rPr>
      <t xml:space="preserve">अंधभक्तो बताओ क्या मोदी जी इमानदार हैं  </t>
    </r>
    <r>
      <rPr>
        <sz val="11"/>
        <color rgb="FF000000"/>
        <rFont val="Calibri"/>
      </rPr>
      <t>zumla baz  geya</t>
    </r>
  </si>
  <si>
    <t>कुछ भी कर लो रविश जी सरकार मोदी जी की आएगी  शायद आप एक ऐसे व्यक्ति हो जो मोदी जी की सरकार नही चाहते हैं</t>
  </si>
  <si>
    <t>Vipaksh ke yuva neta Rahul gandhi g</t>
  </si>
  <si>
    <t>Godi media faltu</t>
  </si>
  <si>
    <t>Abhi se gand fat rahi hai ravish kumar ki😂😅</t>
  </si>
  <si>
    <r>
      <rPr>
        <sz val="11"/>
        <color rgb="FF000000"/>
        <rFont val="Calibri"/>
      </rPr>
      <t xml:space="preserve">Counting 😂😂😂😂may. </t>
    </r>
    <r>
      <rPr>
        <sz val="11"/>
        <color rgb="FF000000"/>
        <rFont val="Linux Libertine G"/>
      </rPr>
      <t>क्या होगा 😂😂😂</t>
    </r>
  </si>
  <si>
    <r>
      <rPr>
        <sz val="11"/>
        <color rgb="FF000000"/>
        <rFont val="Linux Libertine G"/>
      </rPr>
      <t xml:space="preserve">बीजेपी की </t>
    </r>
    <r>
      <rPr>
        <sz val="11"/>
        <color rgb="FF000000"/>
        <rFont val="Calibri"/>
      </rPr>
      <t>130</t>
    </r>
    <r>
      <rPr>
        <sz val="11"/>
        <color rgb="FF000000"/>
        <rFont val="Linux Libertine G"/>
      </rPr>
      <t xml:space="preserve">सीट आएगी सूपड़ा साफ़ हो गया है 🤣😂😂ये हिमालय पर्वत पर जाएंगे 🤣बीजेपी की </t>
    </r>
    <r>
      <rPr>
        <sz val="11"/>
        <color rgb="FF000000"/>
        <rFont val="Calibri"/>
      </rPr>
      <t xml:space="preserve">130 </t>
    </r>
    <r>
      <rPr>
        <sz val="11"/>
        <color rgb="FF000000"/>
        <rFont val="Linux Libertine G"/>
      </rPr>
      <t xml:space="preserve">सीट आएगी सूपड़ा साफ़ हो गया है 🤣😂😂ये हिमालय पर्वत पर जाएंगे 🤣अंध भक्तो को लग जाएगा </t>
    </r>
    <r>
      <rPr>
        <sz val="11"/>
        <color rgb="FF000000"/>
        <rFont val="Calibri"/>
      </rPr>
      <t xml:space="preserve">460 what </t>
    </r>
    <r>
      <rPr>
        <sz val="11"/>
        <color rgb="FF000000"/>
        <rFont val="Linux Libertine G"/>
      </rPr>
      <t>का झटका😂🤣</t>
    </r>
  </si>
  <si>
    <t>Bihar me LJP Ko 5 se 6 seat dikha Raha hai godi media actual me 5 seat par hi lad Rahi hai</t>
  </si>
  <si>
    <t>Your every video, gives a lot of new information which I'm unaware of. 
Keep up the Good work!</t>
  </si>
  <si>
    <t>poling budh per dhyan rkho bas</t>
  </si>
  <si>
    <t>Ravish ji maaf kardo mene galti se (Kamal) ka button: daba:diya</t>
  </si>
  <si>
    <t>https://youtube.com/shorts/s-rJh1MB88w?si=L0Lm99IangeX9gUO</t>
  </si>
  <si>
    <r>
      <rPr>
        <sz val="11"/>
        <color rgb="FF000000"/>
        <rFont val="Linux Libertine G"/>
      </rPr>
      <t xml:space="preserve">पहले राहुल गांधी का  शादी करना पड़ेगा उसके बाद  </t>
    </r>
    <r>
      <rPr>
        <sz val="11"/>
        <color rgb="FF000000"/>
        <rFont val="Calibri"/>
      </rPr>
      <t xml:space="preserve">10 </t>
    </r>
    <r>
      <rPr>
        <sz val="11"/>
        <color rgb="FF000000"/>
        <rFont val="Linux Libertine G"/>
      </rPr>
      <t>बच्चे लेने पड़ेंगे
तो एक बच्चे मोदी को हरा सकता है 🤣🤣🤣🤣🤣🤣🤣🤣🤣</t>
    </r>
  </si>
  <si>
    <r>
      <rPr>
        <sz val="11"/>
        <color rgb="FF000000"/>
        <rFont val="Linux Libertine G"/>
      </rPr>
      <t>ए सारा ऐग्जिट पोल तो चाटुकार पत्रकारों ने‌ अमित शाह के साथ‌ मिलकर ही ए सी‌ कमरों में बैठकर बनाया गया है लगता है प्रदीप‌‌ गुप्ता</t>
    </r>
    <r>
      <rPr>
        <sz val="11"/>
        <color rgb="FF000000"/>
        <rFont val="Calibri"/>
      </rPr>
      <t xml:space="preserve">, </t>
    </r>
    <r>
      <rPr>
        <sz val="11"/>
        <color rgb="FF000000"/>
        <rFont val="Linux Libertine G"/>
      </rPr>
      <t>यशवंत देशमुख जैसे चाटुकार तो गोदी मीडिया के‌ ही‌ हिस्से‌‌‌ ही तो हैं</t>
    </r>
  </si>
  <si>
    <t>Modi chor gaddar desh drohihai kutte ko hatao Congress Lao ye modi godi mediya ka exit polls hai.</t>
  </si>
  <si>
    <t>Ravish i just want to know rather I want you to highlight this issue, who is paying money to these pollsters to carry exit poll  in s way I can't believe they are doing n spending money on their own money for doing exit polls please bring one program on this issue because it involves large sum of expenditure bringing exit polls</t>
  </si>
  <si>
    <r>
      <rPr>
        <sz val="11"/>
        <color rgb="FF000000"/>
        <rFont val="Linux Libertine G"/>
      </rPr>
      <t>😂🤣अब की बार बीजेपी का हो गया सूपड़ा साफ़🤣😆अब कभी बीजेपी को वोट नहीं मिलेंगे जमीन पर 🤣😂😆</t>
    </r>
    <r>
      <rPr>
        <sz val="11"/>
        <color rgb="FF000000"/>
        <rFont val="Calibri"/>
      </rPr>
      <t>80%</t>
    </r>
    <r>
      <rPr>
        <sz val="11"/>
        <color rgb="FF000000"/>
        <rFont val="Linux Libertine G"/>
      </rPr>
      <t xml:space="preserve">कॉंग्रेस ओर </t>
    </r>
    <r>
      <rPr>
        <sz val="11"/>
        <color rgb="FF000000"/>
        <rFont val="Calibri"/>
      </rPr>
      <t>20%</t>
    </r>
    <r>
      <rPr>
        <sz val="11"/>
        <color rgb="FF000000"/>
        <rFont val="Linux Libertine G"/>
      </rPr>
      <t>बीजेपी हो गयी पब्लिक एक तरफ हो गई 🤣बहुत नाश किया बीजेपी ने अब कभी वोट नहीं बीजेपी को😂</t>
    </r>
  </si>
  <si>
    <t>Exit poll par court ne ban karna chahiye tha. Logo ke manobal par parinam ho sakta hai.</t>
  </si>
  <si>
    <t>Naa bilkul sahi but aap log to 500 seat 😂😂</t>
  </si>
  <si>
    <t>Good evening sir ji 😢😢😢</t>
  </si>
  <si>
    <t>Jai INDIA. JAI RAGA , JAi  hind.</t>
  </si>
  <si>
    <t>Aa gaya Congress ka paneti   congress  ka thuk chatne bale😂. Exit poll se iski patt gayi  khota sika kumar</t>
  </si>
  <si>
    <t>Jali na🔥😂</t>
  </si>
  <si>
    <t>Media walo ko galat exit poll dikha kar kuch fayda hoga kya??</t>
  </si>
  <si>
    <r>
      <rPr>
        <sz val="11"/>
        <color rgb="FF000000"/>
        <rFont val="Linux Libertine G"/>
      </rPr>
      <t xml:space="preserve">रविश कुमार का चेहरा </t>
    </r>
    <r>
      <rPr>
        <sz val="11"/>
        <color rgb="FF000000"/>
        <rFont val="Calibri"/>
      </rPr>
      <t xml:space="preserve">4 </t>
    </r>
    <r>
      <rPr>
        <sz val="11"/>
        <color rgb="FF000000"/>
        <rFont val="Linux Libertine G"/>
      </rPr>
      <t>जून को देखने लायक होगा 😂</t>
    </r>
  </si>
  <si>
    <t>Pichle bar bhi ravish tu bhag gya tha jb bjp win kr liya to</t>
  </si>
  <si>
    <t>india gathbandhan jitaga inshaallah ❤❤❤</t>
  </si>
  <si>
    <r>
      <rPr>
        <sz val="11"/>
        <color rgb="FF000000"/>
        <rFont val="Calibri"/>
      </rPr>
      <t xml:space="preserve">Exit Poll all </t>
    </r>
    <r>
      <rPr>
        <sz val="11"/>
        <color rgb="FF000000"/>
        <rFont val="Linux Libertine G"/>
      </rPr>
      <t xml:space="preserve">फर्जी </t>
    </r>
    <r>
      <rPr>
        <sz val="11"/>
        <color rgb="FF000000"/>
        <rFont val="Calibri"/>
      </rPr>
      <t xml:space="preserve">hai ❤❤ </t>
    </r>
    <r>
      <rPr>
        <sz val="11"/>
        <color rgb="FF000000"/>
        <rFont val="Linux Libertine G"/>
      </rPr>
      <t>सब गोदी मीडिया हैं 😂</t>
    </r>
    <r>
      <rPr>
        <sz val="11"/>
        <color rgb="FF000000"/>
        <rFont val="Calibri"/>
      </rPr>
      <t>...</t>
    </r>
  </si>
  <si>
    <t>AAp 14:31</t>
  </si>
  <si>
    <t>SHREE RAVISH KUMAR HAI HAMARA SAB SE PIYARA,
AUR HAI HAM SAB KA DULHARA,
JIS NE HAMARE HINDUSTAN KE  LOAKTANTAR JI KO TARA,
AUR INDIA GATHBANDAN HAI HAM SAB KA SAHARA,
AUR GODI MEDIA HAI LOAKTANTAR KA HATTIYARA,
KEVAL KARNA HAI HAME IN SE KINARA.
KAVI  : NANIKRAM  B  KHUBCHANDANI JI</t>
  </si>
  <si>
    <t>बहुत बहुत बधाई</t>
  </si>
  <si>
    <t>Abki bar congress sarkar</t>
  </si>
  <si>
    <t>Mujhe ek call aya jisme pucha gya kise vote diye h Maine BJP bola but diya kisi aur ko h😂</t>
  </si>
  <si>
    <r>
      <rPr>
        <sz val="11"/>
        <color rgb="FF000000"/>
        <rFont val="Linux Libertine G"/>
      </rPr>
      <t xml:space="preserve">😆कहने मे क्या जाता है😆मोदी को </t>
    </r>
    <r>
      <rPr>
        <sz val="11"/>
        <color rgb="FF000000"/>
        <rFont val="Calibri"/>
      </rPr>
      <t xml:space="preserve">400 </t>
    </r>
    <r>
      <rPr>
        <sz val="11"/>
        <color rgb="FF000000"/>
        <rFont val="Linux Libertine G"/>
      </rPr>
      <t xml:space="preserve">पार 😆😆अगर पब्लिक कॉंग्रेस को वोट देगी तो कहा से लाओगे </t>
    </r>
    <r>
      <rPr>
        <sz val="11"/>
        <color rgb="FF000000"/>
        <rFont val="Calibri"/>
      </rPr>
      <t xml:space="preserve">400 </t>
    </r>
    <r>
      <rPr>
        <sz val="11"/>
        <color rgb="FF000000"/>
        <rFont val="Linux Libertine G"/>
      </rPr>
      <t xml:space="preserve">पार😝क्या इ वि एम मशीन से लाओगे🤣अब की बार अंध भक्तो का दिमागी संतुलन </t>
    </r>
    <r>
      <rPr>
        <sz val="11"/>
        <color rgb="FF000000"/>
        <rFont val="Calibri"/>
      </rPr>
      <t xml:space="preserve">400 </t>
    </r>
    <r>
      <rPr>
        <sz val="11"/>
        <color rgb="FF000000"/>
        <rFont val="Linux Libertine G"/>
      </rPr>
      <t>पार🤣🇮🇳वोट फोर कॉंग्रेस🇮🇳✋</t>
    </r>
  </si>
  <si>
    <t>Congress 💖 Ruhul Zindabad 💖</t>
  </si>
  <si>
    <t>❤❤🎉</t>
  </si>
  <si>
    <t>Bjp 547</t>
  </si>
  <si>
    <t>Rahul Gandhi pardhan mantri banny per godi midea per BAN lagna chahiye 😊</t>
  </si>
  <si>
    <t>Jab natijje apne mutabik na ho
To manovigyanik presher bjp ko 39% vote deti ye vo anapadh  bhakt h 
Jo congress ko 22 % voter j vo jagruk nagrik 
Bbc ko chod k sab chanal se bharose uth gya h</t>
  </si>
  <si>
    <t>केचुआ हेरा फेरी तो जरूर करेगा</t>
  </si>
  <si>
    <t>Yiski bhi. Gand fati padi hai 😂😂😂😂😂😂😂</t>
  </si>
  <si>
    <t>Janta ki pasand  bjp nahin h  india gath bandhan h</t>
  </si>
  <si>
    <t>Rahul Gandhi is bar PM fix hai ❤</t>
  </si>
  <si>
    <t>I will be stand anytime</t>
  </si>
  <si>
    <t>जुड़ेगा भारत जितेगा इंडिया</t>
  </si>
  <si>
    <r>
      <rPr>
        <sz val="11"/>
        <color rgb="FF000000"/>
        <rFont val="Calibri"/>
      </rPr>
      <t xml:space="preserve">2 </t>
    </r>
    <r>
      <rPr>
        <sz val="11"/>
        <color rgb="FF000000"/>
        <rFont val="Linux Libertine G"/>
      </rPr>
      <t>दिन के बाद आप भी मनोवैज्ञानिक उपचार करवा लीजिए</t>
    </r>
  </si>
  <si>
    <t>200 par impossible 4 BJP</t>
  </si>
  <si>
    <t>Eagerly waiting for 4th June</t>
  </si>
  <si>
    <t>Modi Hatao Desh bachao</t>
  </si>
  <si>
    <t>Chetawani..chaukas ..chaukas 😮</t>
  </si>
  <si>
    <t>Modi agar ab agya to samjhlena india ki har hai ....</t>
  </si>
  <si>
    <t>303 india a</t>
  </si>
  <si>
    <t>Absolutely right kaha Rahul Gandhi</t>
  </si>
  <si>
    <r>
      <rPr>
        <sz val="11"/>
        <color rgb="FF000000"/>
        <rFont val="Linux Libertine G"/>
      </rPr>
      <t xml:space="preserve">पहले </t>
    </r>
    <r>
      <rPr>
        <sz val="11"/>
        <color rgb="FF000000"/>
        <rFont val="Calibri"/>
      </rPr>
      <t xml:space="preserve">exit poll </t>
    </r>
    <r>
      <rPr>
        <sz val="11"/>
        <color rgb="FF000000"/>
        <rFont val="Linux Libertine G"/>
      </rPr>
      <t>आयेगा बाद का काम चुनाव आयोग करेगा😂😂😂</t>
    </r>
  </si>
  <si>
    <t>Tu bs congress congress ka mala jap ravish kumar</t>
  </si>
  <si>
    <r>
      <rPr>
        <sz val="11"/>
        <color rgb="FF000000"/>
        <rFont val="Linux Libertine G"/>
      </rPr>
      <t xml:space="preserve">चुनाव नतीजा </t>
    </r>
    <r>
      <rPr>
        <sz val="11"/>
        <color rgb="FF000000"/>
        <rFont val="Calibri"/>
      </rPr>
      <t>'</t>
    </r>
    <r>
      <rPr>
        <sz val="11"/>
        <color rgb="FF000000"/>
        <rFont val="Linux Libertine G"/>
      </rPr>
      <t>मतगणना</t>
    </r>
    <r>
      <rPr>
        <sz val="11"/>
        <color rgb="FF000000"/>
        <rFont val="Calibri"/>
      </rPr>
      <t xml:space="preserve">' </t>
    </r>
    <r>
      <rPr>
        <sz val="11"/>
        <color rgb="FF000000"/>
        <rFont val="Linux Libertine G"/>
      </rPr>
      <t>से आएगा</t>
    </r>
    <r>
      <rPr>
        <sz val="11"/>
        <color rgb="FF000000"/>
        <rFont val="Calibri"/>
      </rPr>
      <t>,</t>
    </r>
    <r>
      <rPr>
        <sz val="11"/>
        <color rgb="FF000000"/>
        <rFont val="Linux Libertine G"/>
      </rPr>
      <t>मनगणना</t>
    </r>
    <r>
      <rPr>
        <sz val="11"/>
        <color rgb="FF000000"/>
        <rFont val="Calibri"/>
      </rPr>
      <t xml:space="preserve">' </t>
    </r>
    <r>
      <rPr>
        <sz val="11"/>
        <color rgb="FF000000"/>
        <rFont val="Linux Libertine G"/>
      </rPr>
      <t>से नहीं मन की बात</t>
    </r>
    <r>
      <rPr>
        <sz val="11"/>
        <color rgb="FF000000"/>
        <rFont val="Calibri"/>
      </rPr>
      <t xml:space="preserve">' </t>
    </r>
    <r>
      <rPr>
        <sz val="11"/>
        <color rgb="FF000000"/>
        <rFont val="Linux Libertine G"/>
      </rPr>
      <t>चुनाव पर लागू नहीं होती</t>
    </r>
    <r>
      <rPr>
        <sz val="11"/>
        <color rgb="FF000000"/>
        <rFont val="Calibri"/>
      </rPr>
      <t>,</t>
    </r>
    <r>
      <rPr>
        <sz val="11"/>
        <color rgb="FF000000"/>
        <rFont val="Linux Libertine G"/>
      </rPr>
      <t xml:space="preserve">वहाँ </t>
    </r>
    <r>
      <rPr>
        <sz val="11"/>
        <color rgb="FF000000"/>
        <rFont val="Calibri"/>
      </rPr>
      <t>'</t>
    </r>
    <r>
      <rPr>
        <sz val="11"/>
        <color rgb="FF000000"/>
        <rFont val="Linux Libertine G"/>
      </rPr>
      <t>जन की बात</t>
    </r>
    <r>
      <rPr>
        <sz val="11"/>
        <color rgb="FF000000"/>
        <rFont val="Calibri"/>
      </rPr>
      <t xml:space="preserve">' </t>
    </r>
    <r>
      <rPr>
        <sz val="11"/>
        <color rgb="FF000000"/>
        <rFont val="Linux Libertine G"/>
      </rPr>
      <t>चलती है और जब जागरुक जनता चौकन्नी होती है तो किसी की भी मनमानी नहीं चलती है🤣गोदी मीडिया के मन से नहीं</t>
    </r>
  </si>
  <si>
    <r>
      <rPr>
        <sz val="11"/>
        <color rgb="FF000000"/>
        <rFont val="Linux Libertine G"/>
      </rPr>
      <t xml:space="preserve">सबसे फास्ट सब्सक्राइबर </t>
    </r>
    <r>
      <rPr>
        <sz val="11"/>
        <color rgb="FF000000"/>
        <rFont val="Calibri"/>
      </rPr>
      <t xml:space="preserve">gain </t>
    </r>
    <r>
      <rPr>
        <sz val="11"/>
        <color rgb="FF000000"/>
        <rFont val="Linux Libertine G"/>
      </rPr>
      <t xml:space="preserve">करने वाला चैनल </t>
    </r>
    <r>
      <rPr>
        <sz val="11"/>
        <color rgb="FF000000"/>
        <rFont val="Calibri"/>
      </rPr>
      <t>The One and Only One
"RAVISH KUMAR OFFICIAL"</t>
    </r>
  </si>
  <si>
    <t>250 SE JYADA RALLY 200 KE AAS PAS TV INTERVIEW NAHIN KARTE AGAR EVM HACK KAR SAKTE TO RAVEESHUDEEN ❤😂</t>
  </si>
  <si>
    <r>
      <rPr>
        <sz val="11"/>
        <color rgb="FF000000"/>
        <rFont val="Linux Libertine G"/>
      </rPr>
      <t xml:space="preserve">कौन कौन चाहते हैं </t>
    </r>
    <r>
      <rPr>
        <sz val="11"/>
        <color rgb="FF000000"/>
        <rFont val="Calibri"/>
      </rPr>
      <t xml:space="preserve">2024 </t>
    </r>
    <r>
      <rPr>
        <sz val="11"/>
        <color rgb="FF000000"/>
        <rFont val="Linux Libertine G"/>
      </rPr>
      <t>मे राहुल गांधी प्रधानमंत्री बने ❤❤</t>
    </r>
  </si>
  <si>
    <t>Naa tum sahi bolta hai baki sab galat hai Congress jitgeya tum khush</t>
  </si>
  <si>
    <t>Exit poll = Modi exit.</t>
  </si>
  <si>
    <t>Sab kay sab doglay 
rabise Kumar dogla number 1</t>
  </si>
  <si>
    <r>
      <rPr>
        <sz val="11"/>
        <color rgb="FF000000"/>
        <rFont val="Calibri"/>
      </rPr>
      <t xml:space="preserve">Kya </t>
    </r>
    <r>
      <rPr>
        <sz val="11"/>
        <color rgb="FF000000"/>
        <rFont val="Linux Libertine G"/>
      </rPr>
      <t>मान लें की डेमोक्रेसी नही है</t>
    </r>
    <r>
      <rPr>
        <sz val="11"/>
        <color rgb="FF000000"/>
        <rFont val="Calibri"/>
      </rPr>
      <t xml:space="preserve">? </t>
    </r>
    <r>
      <rPr>
        <sz val="11"/>
        <color rgb="FF000000"/>
        <rFont val="Linux Libertine G"/>
      </rPr>
      <t>भारत में</t>
    </r>
  </si>
  <si>
    <t>App kise bol sakte ho ke tamilnadu me 10 seat nhi a sakti bjp kee loktantar a😅😅😅</t>
  </si>
  <si>
    <t>randi rona chalu h salo ka 🤣🤣</t>
  </si>
  <si>
    <t>Modi ❤❤</t>
  </si>
  <si>
    <t>Bechara ravish kumar 10 sal se modi ko pachadne mehnat kar rahe hai or 5 sal bechare ko mehnat karni padegi😂😂😂😂😂😂</t>
  </si>
  <si>
    <t>Arman pora karna chahte honge  bangaal main</t>
  </si>
  <si>
    <t>Axit pol means chunav ka andaza</t>
  </si>
  <si>
    <t>😂🤣😆मोदी जी आज आपने तपस्या ध्यान नहीं किया आज राजस्थान में बहुत गर्मी पडी सूर्य देव को शांत करो मोदी केमरेश्वर बाबा 😂🤣😆आज केमरेश्वर बाबा का ध्यान कहा लगा है😂कल से शुरू करो ध्यान बाबा जुमलेश्वर🤣😂</t>
  </si>
  <si>
    <t>SC should say no to pre poll or exit polls</t>
  </si>
  <si>
    <t>Bjp ki government bani too election karane ka koi matlab nahi 
kuin ki dectetarshi hogee</t>
  </si>
  <si>
    <t>4 june ko sab count booths pe nigah ..NIGRANI REKHE😮</t>
  </si>
  <si>
    <r>
      <rPr>
        <sz val="11"/>
        <color rgb="FF000000"/>
        <rFont val="Linux Libertine G"/>
      </rPr>
      <t xml:space="preserve">तुम्ही को </t>
    </r>
    <r>
      <rPr>
        <sz val="11"/>
        <color rgb="FF000000"/>
        <rFont val="Calibri"/>
      </rPr>
      <t xml:space="preserve">mai </t>
    </r>
    <r>
      <rPr>
        <sz val="11"/>
        <color rgb="FF000000"/>
        <rFont val="Linux Libertine G"/>
      </rPr>
      <t xml:space="preserve">कब </t>
    </r>
    <r>
      <rPr>
        <sz val="11"/>
        <color rgb="FF000000"/>
        <rFont val="Calibri"/>
      </rPr>
      <t xml:space="preserve">se </t>
    </r>
    <r>
      <rPr>
        <sz val="11"/>
        <color rgb="FF000000"/>
        <rFont val="Linux Libertine G"/>
      </rPr>
      <t xml:space="preserve">खोज </t>
    </r>
    <r>
      <rPr>
        <sz val="11"/>
        <color rgb="FF000000"/>
        <rFont val="Calibri"/>
      </rPr>
      <t xml:space="preserve">raha tha .. </t>
    </r>
    <r>
      <rPr>
        <sz val="11"/>
        <color rgb="FF000000"/>
        <rFont val="Linux Libertine G"/>
      </rPr>
      <t xml:space="preserve">थेथर </t>
    </r>
    <r>
      <rPr>
        <sz val="11"/>
        <color rgb="FF000000"/>
        <rFont val="Calibri"/>
      </rPr>
      <t xml:space="preserve">sale </t>
    </r>
    <r>
      <rPr>
        <sz val="11"/>
        <color rgb="FF000000"/>
        <rFont val="Linux Libertine G"/>
      </rPr>
      <t xml:space="preserve">बिकाऊ </t>
    </r>
    <r>
      <rPr>
        <sz val="11"/>
        <color rgb="FF000000"/>
        <rFont val="Calibri"/>
      </rPr>
      <t>dalal</t>
    </r>
  </si>
  <si>
    <t>303</t>
  </si>
  <si>
    <t>जब हिमाचल में काग्रेस की सरकार बनती है तेलंगाना में काग्रेस की सरकार बनती है तो एग्जिट पोल पहले ही बता देता है कि बहा काग्रेस की सरकार बनेगी तो बो भी मोदी पोल था इसी बात का तो तू पप्पू है जबाब तो तेरे पास होता नहीं बस मोदी पर टाल दैता है फिर तेरे सबाल का जाबब भी मोदी जी को देना पड़ता है इसलिए तो जो दे जबाब बही लजबाब</t>
  </si>
  <si>
    <t>We want Hindutva BJP Government 🧡</t>
  </si>
  <si>
    <t>ये एक्जिट पोल मोदी का बोल हे</t>
  </si>
  <si>
    <t>Wo to theek h but raga listens to sidhu paaji
Noice</t>
  </si>
  <si>
    <r>
      <rPr>
        <sz val="11"/>
        <color rgb="FF000000"/>
        <rFont val="Linux Libertine G"/>
      </rPr>
      <t xml:space="preserve">कोयला ब्लॉक आवंटन घोटाला
</t>
    </r>
    <r>
      <rPr>
        <sz val="11"/>
        <color rgb="FF000000"/>
        <rFont val="Calibri"/>
      </rPr>
      <t>-</t>
    </r>
    <r>
      <rPr>
        <sz val="11"/>
        <color rgb="FF000000"/>
        <rFont val="Linux Libertine G"/>
      </rPr>
      <t xml:space="preserve">कॉमनवेल्थ गेम्स घोटाला 
</t>
    </r>
    <r>
      <rPr>
        <sz val="11"/>
        <color rgb="FF000000"/>
        <rFont val="Calibri"/>
      </rPr>
      <t xml:space="preserve">-2 </t>
    </r>
    <r>
      <rPr>
        <sz val="11"/>
        <color rgb="FF000000"/>
        <rFont val="Linux Libertine G"/>
      </rPr>
      <t xml:space="preserve">जी घोटाला
</t>
    </r>
    <r>
      <rPr>
        <sz val="11"/>
        <color rgb="FF000000"/>
        <rFont val="Calibri"/>
      </rPr>
      <t>-</t>
    </r>
    <r>
      <rPr>
        <sz val="11"/>
        <color rgb="FF000000"/>
        <rFont val="Linux Libertine G"/>
      </rPr>
      <t xml:space="preserve">शारदा चिटफ़ंड घोटाला
</t>
    </r>
    <r>
      <rPr>
        <sz val="11"/>
        <color rgb="FF000000"/>
        <rFont val="Calibri"/>
      </rPr>
      <t xml:space="preserve">-INX </t>
    </r>
    <r>
      <rPr>
        <sz val="11"/>
        <color rgb="FF000000"/>
        <rFont val="Linux Libertine G"/>
      </rPr>
      <t xml:space="preserve">मीडिया मामला
</t>
    </r>
    <r>
      <rPr>
        <sz val="11"/>
        <color rgb="FF000000"/>
        <rFont val="Calibri"/>
      </rPr>
      <t>-</t>
    </r>
    <r>
      <rPr>
        <sz val="11"/>
        <color rgb="FF000000"/>
        <rFont val="Linux Libertine G"/>
      </rPr>
      <t xml:space="preserve">एयरसेल मैक्सिस केस
</t>
    </r>
    <r>
      <rPr>
        <sz val="11"/>
        <color rgb="FF000000"/>
        <rFont val="Calibri"/>
      </rPr>
      <t>-</t>
    </r>
    <r>
      <rPr>
        <sz val="11"/>
        <color rgb="FF000000"/>
        <rFont val="Linux Libertine G"/>
      </rPr>
      <t xml:space="preserve">एंट्रिक्स देवास डील
</t>
    </r>
    <r>
      <rPr>
        <sz val="11"/>
        <color rgb="FF000000"/>
        <rFont val="Calibri"/>
      </rPr>
      <t>-</t>
    </r>
    <r>
      <rPr>
        <sz val="11"/>
        <color rgb="FF000000"/>
        <rFont val="Linux Libertine G"/>
      </rPr>
      <t xml:space="preserve">लैंड फॉर जॉब स्कैम
</t>
    </r>
    <r>
      <rPr>
        <sz val="11"/>
        <color rgb="FF000000"/>
        <rFont val="Calibri"/>
      </rPr>
      <t>-</t>
    </r>
    <r>
      <rPr>
        <sz val="11"/>
        <color rgb="FF000000"/>
        <rFont val="Linux Libertine G"/>
      </rPr>
      <t>पंचकूला</t>
    </r>
    <r>
      <rPr>
        <sz val="11"/>
        <color rgb="FF000000"/>
        <rFont val="Calibri"/>
      </rPr>
      <t>-</t>
    </r>
    <r>
      <rPr>
        <sz val="11"/>
        <color rgb="FF000000"/>
        <rFont val="Linux Libertine G"/>
      </rPr>
      <t xml:space="preserve">गुड़गांव ज़मीन मामला
</t>
    </r>
    <r>
      <rPr>
        <sz val="11"/>
        <color rgb="FF000000"/>
        <rFont val="Calibri"/>
      </rPr>
      <t>-</t>
    </r>
    <r>
      <rPr>
        <sz val="11"/>
        <color rgb="FF000000"/>
        <rFont val="Linux Libertine G"/>
      </rPr>
      <t>जम्मू</t>
    </r>
    <r>
      <rPr>
        <sz val="11"/>
        <color rgb="FF000000"/>
        <rFont val="Calibri"/>
      </rPr>
      <t>-</t>
    </r>
    <r>
      <rPr>
        <sz val="11"/>
        <color rgb="FF000000"/>
        <rFont val="Linux Libertine G"/>
      </rPr>
      <t xml:space="preserve">कश्मीर क्रिकेट एसोसिएशन केस 
</t>
    </r>
    <r>
      <rPr>
        <sz val="11"/>
        <color rgb="FF000000"/>
        <rFont val="Calibri"/>
      </rPr>
      <t>-</t>
    </r>
    <r>
      <rPr>
        <sz val="11"/>
        <color rgb="FF000000"/>
        <rFont val="Linux Libertine G"/>
      </rPr>
      <t xml:space="preserve">एम्ब्रेयर डील
</t>
    </r>
    <r>
      <rPr>
        <sz val="11"/>
        <color rgb="FF000000"/>
        <rFont val="Calibri"/>
      </rPr>
      <t>-</t>
    </r>
    <r>
      <rPr>
        <sz val="11"/>
        <color rgb="FF000000"/>
        <rFont val="Linux Libertine G"/>
      </rPr>
      <t xml:space="preserve">पिलाटस बेसिक ट्रेनर एयरक्राफ़्ट डील
</t>
    </r>
    <r>
      <rPr>
        <sz val="11"/>
        <color rgb="FF000000"/>
        <rFont val="Calibri"/>
      </rPr>
      <t>-</t>
    </r>
    <r>
      <rPr>
        <sz val="11"/>
        <color rgb="FF000000"/>
        <rFont val="Linux Libertine G"/>
      </rPr>
      <t xml:space="preserve">हॉक विमान खरीद मामला
</t>
    </r>
    <r>
      <rPr>
        <sz val="11"/>
        <color rgb="FF000000"/>
        <rFont val="Calibri"/>
      </rPr>
      <t>-</t>
    </r>
    <r>
      <rPr>
        <sz val="11"/>
        <color rgb="FF000000"/>
        <rFont val="Linux Libertine G"/>
      </rPr>
      <t xml:space="preserve">आदर्श हाउसिंग मामला
</t>
    </r>
    <r>
      <rPr>
        <sz val="11"/>
        <color rgb="FF000000"/>
        <rFont val="Calibri"/>
      </rPr>
      <t>-</t>
    </r>
    <r>
      <rPr>
        <sz val="11"/>
        <color rgb="FF000000"/>
        <rFont val="Linux Libertine G"/>
      </rPr>
      <t>ऑगस्ता मामला</t>
    </r>
  </si>
  <si>
    <t>Opposition has lotst badly by numbers and psychologically.</t>
  </si>
  <si>
    <t>❤︎जय हिंद 🇮🇳जय भारत🇮🇳वन्देमातरम❤︎❤️༆रविश कुमार जी ❤️༆ पत्रकार को❤️ ❤︎धन्यवाद❤︎जय श्री कृष्ण 🙏❤︎</t>
  </si>
  <si>
    <r>
      <rPr>
        <sz val="11"/>
        <color rgb="FF000000"/>
        <rFont val="Linux Libertine G"/>
      </rPr>
      <t>दया</t>
    </r>
    <r>
      <rPr>
        <sz val="11"/>
        <color rgb="FF000000"/>
        <rFont val="Calibri"/>
      </rPr>
      <t xml:space="preserve">,  </t>
    </r>
    <r>
      <rPr>
        <sz val="11"/>
        <color rgb="FF000000"/>
        <rFont val="Linux Libertine G"/>
      </rPr>
      <t>कुछ तो गडबड है</t>
    </r>
    <r>
      <rPr>
        <sz val="11"/>
        <color rgb="FF000000"/>
        <rFont val="Calibri"/>
      </rPr>
      <t>?</t>
    </r>
  </si>
  <si>
    <t>Ravish please contact with Suman to understand what we have faced in west Bengal.. without understanding the pain of common people please do not glorifying any government...</t>
  </si>
  <si>
    <t>1st. N 2nd phase may EC to dikha diya 60% vote ko 66% dikha diya almost 10% baradiya.
So understand??what will happen.Aagar BJP AAYEGI to Subhas Chandra Bose, Bhagat Singh ko re barth  lenahi parega already rebarth leliya.</t>
  </si>
  <si>
    <r>
      <rPr>
        <sz val="11"/>
        <color rgb="FF000000"/>
        <rFont val="Linux Libertine G"/>
      </rPr>
      <t xml:space="preserve">इंडिया गठबंधन </t>
    </r>
    <r>
      <rPr>
        <sz val="11"/>
        <color rgb="FF000000"/>
        <rFont val="Calibri"/>
      </rPr>
      <t xml:space="preserve">400 </t>
    </r>
    <r>
      <rPr>
        <sz val="11"/>
        <color rgb="FF000000"/>
        <rFont val="Linux Libertine G"/>
      </rPr>
      <t xml:space="preserve">से ज्यादा💯 मोदी जी </t>
    </r>
    <r>
      <rPr>
        <sz val="11"/>
        <color rgb="FF000000"/>
        <rFont val="Calibri"/>
      </rPr>
      <t xml:space="preserve">40 </t>
    </r>
    <r>
      <rPr>
        <sz val="11"/>
        <color rgb="FF000000"/>
        <rFont val="Linux Libertine G"/>
      </rPr>
      <t>के नीचे आ रही है कौन कौन मानता है दिलसे✊🙏👍</t>
    </r>
  </si>
  <si>
    <t>It is important to be realistic. Is I.N.D.I.A really going to make an impact in 2024? The elections are over. Why don't they focus on being a stronger opposition together? INDIA (the Republic) needs a strong opposition now, more than ever!</t>
  </si>
  <si>
    <t>VERY TRUE ANALYSIS</t>
  </si>
  <si>
    <t>Chullu bhar pani toh hoga hi…</t>
  </si>
  <si>
    <r>
      <rPr>
        <sz val="11"/>
        <color rgb="FF000000"/>
        <rFont val="Calibri"/>
      </rPr>
      <t xml:space="preserve">2 </t>
    </r>
    <r>
      <rPr>
        <sz val="11"/>
        <color rgb="FF000000"/>
        <rFont val="Linux Libertine G"/>
      </rPr>
      <t xml:space="preserve">दिन के बाद </t>
    </r>
    <r>
      <rPr>
        <sz val="11"/>
        <color rgb="FF000000"/>
        <rFont val="Calibri"/>
      </rPr>
      <t xml:space="preserve">400 </t>
    </r>
    <r>
      <rPr>
        <sz val="11"/>
        <color rgb="FF000000"/>
        <rFont val="Linux Libertine G"/>
      </rPr>
      <t xml:space="preserve">पार या मुस्लिम लीग कोलकाता </t>
    </r>
    <r>
      <rPr>
        <sz val="11"/>
        <color rgb="FF000000"/>
        <rFont val="Calibri"/>
      </rPr>
      <t xml:space="preserve">killing </t>
    </r>
    <r>
      <rPr>
        <sz val="11"/>
        <color rgb="FF000000"/>
        <rFont val="Linux Libertine G"/>
      </rPr>
      <t>रिटर्न्स</t>
    </r>
  </si>
  <si>
    <t>Rahul Ghandhi</t>
  </si>
  <si>
    <t>Congress ka dalla h tu 😂😂</t>
  </si>
  <si>
    <t>What Rubbish ..how are you ?</t>
  </si>
  <si>
    <t>Exit poll ban kar Diya Jai........aur balet paper se chunav karaye jai.........</t>
  </si>
  <si>
    <t>is baar bari paimane par dandli hogi is liye exit pole ke bahane pehle se mahool banaya ja Raha hai</t>
  </si>
  <si>
    <t>9 me 9 EXIT POLL BJP KO BATA RAHE HAI AB YE DOGLA KAREGA JISME BJP KO KAM DIKHAYEGA  ,YE BHANDAWA TAY KAREGA RESULT ,JANTA NETA MEDIA NAHI HINDENBERG KA DALAL</t>
  </si>
  <si>
    <t>Abhi sab kuch mumkin hai.....EVM ALERT ISSUE KERE..GUIDELINES..PRECAUTIONS</t>
  </si>
  <si>
    <t>Love you ♥️ sir</t>
  </si>
  <si>
    <t>Godi midiya jhoot hai GOD midiya sach hai</t>
  </si>
  <si>
    <t>Chamchon sudhroge nahin😂😂😂😂😂ruk jao 4 june ko man ko santi aayegi</t>
  </si>
  <si>
    <r>
      <rPr>
        <sz val="11"/>
        <color rgb="FF000000"/>
        <rFont val="Linux Libertine G"/>
      </rPr>
      <t xml:space="preserve">मैं भी कट्टर कांग्रेसी हू महाराष्ट्र से हूं मेरी उम्र </t>
    </r>
    <r>
      <rPr>
        <sz val="11"/>
        <color rgb="FF000000"/>
        <rFont val="Calibri"/>
      </rPr>
      <t xml:space="preserve">60 </t>
    </r>
    <r>
      <rPr>
        <sz val="11"/>
        <color rgb="FF000000"/>
        <rFont val="Linux Libertine G"/>
      </rPr>
      <t>है अबतक मैने वोटिंग किया लेकिन इस बार मेरा नाम कटवाया दिया है</t>
    </r>
  </si>
  <si>
    <t>Allah sahetyab rakhkhe hamesah aap ko ravish bhai aap ko Salam jai Hind up 44 se Hasan khan 🤲🤲🤲🇮🇳🇰🇼🤲🤲🤲</t>
  </si>
  <si>
    <t>Godi media exit poll and EVM frauds or manipulation goes hand in hand..
First create a scenario that Thugs are winning then manipulate EVM and votes.</t>
  </si>
  <si>
    <t>Ravish Kumar I have to give all the details about exit polls you know what is right and what is wrong the more noise you make the more bad will happen</t>
  </si>
  <si>
    <t>Kon kon chata hai ki Congress ki Sarkar bne ❤</t>
  </si>
  <si>
    <t>जिन चैनलों के मालिक सत्ता की रोटी खा रहें हैं उनके सर्वे किस हद तक सही होंगे।</t>
  </si>
  <si>
    <t>हमारे देश का सबसे सर्वश्रेष्ठ न्यूज़ एंकर है✅</t>
  </si>
  <si>
    <t>Awesome</t>
  </si>
  <si>
    <t>Ab ki bear India  sarkar</t>
  </si>
  <si>
    <r>
      <rPr>
        <sz val="11"/>
        <color rgb="FF000000"/>
        <rFont val="Calibri"/>
      </rPr>
      <t xml:space="preserve">India </t>
    </r>
    <r>
      <rPr>
        <sz val="11"/>
        <color rgb="FF000000"/>
        <rFont val="Linux Libertine G"/>
      </rPr>
      <t xml:space="preserve">गठबंधन </t>
    </r>
    <r>
      <rPr>
        <sz val="11"/>
        <color rgb="FF000000"/>
        <rFont val="Calibri"/>
      </rPr>
      <t xml:space="preserve">485 </t>
    </r>
    <r>
      <rPr>
        <sz val="11"/>
        <color rgb="FF000000"/>
        <rFont val="Linux Libertine G"/>
      </rPr>
      <t>सीटें जीतेगा</t>
    </r>
  </si>
  <si>
    <t>Parmatma ki shakti hoti to Modiji security lekar nahi chalte, shareer par fashionable kapre nahi pehante (Parmatma ke ansh shareer par nahi atma par dhyan dete hain), itna krodh na karte(krodh bhi ek vikaar hai), mujra, mangalsootra, jaise bayaan na dete (parmatma ke ansh ki vaani bahut maryadit hoti hai).</t>
  </si>
  <si>
    <t>डर के आगे जीत है।</t>
  </si>
  <si>
    <t>18:33 @editor, i think your audio tracks went to different channel.</t>
  </si>
  <si>
    <t>Kejriwal hi farji hai ye sale Jhhutha propaganda failata hai</t>
  </si>
  <si>
    <t>Tuaa kutaa London maa haa na avi kuch din phla 100 ton sona manga liaa India maa avi tuaa soch tuaa London maa rhaa paa gaa tuaa ram pukar nA dalyi 
 Tara 2025 tak khal kutam</t>
  </si>
  <si>
    <t>This just reminded me of "The Great Gujrat Model"
where a child gets 115 out of 100
hehehehehe</t>
  </si>
  <si>
    <r>
      <rPr>
        <sz val="11"/>
        <color rgb="FF000000"/>
        <rFont val="Linux Libertine G"/>
      </rPr>
      <t>चुनाव आयोग</t>
    </r>
    <r>
      <rPr>
        <sz val="11"/>
        <color rgb="FF000000"/>
        <rFont val="Calibri"/>
      </rPr>
      <t>,</t>
    </r>
    <r>
      <rPr>
        <sz val="11"/>
        <color rgb="FF000000"/>
        <rFont val="Linux Libertine G"/>
      </rPr>
      <t>भाजपा को जिताएगा</t>
    </r>
  </si>
  <si>
    <t>Rahul Gandhi  Next PM</t>
  </si>
  <si>
    <t>Sagarika Ghose kon hai Bhai saab? INDIA 400 par😅😅😅</t>
  </si>
  <si>
    <t>😂😂😂😂😂 ho gya randi rona shuru isska</t>
  </si>
  <si>
    <t>Tu sale 4 june ko pela jayega😂</t>
  </si>
  <si>
    <t>Ye Sab Janta Or Vipaksh Ko Ek Gumraah Karne Ki Sazish Hai BJP K Paltu Kutto Media K Dwara Zamini Haqikat 4 Jun Tak Aa Jayega So Wait For 4th Jun🙏🙏🙏</t>
  </si>
  <si>
    <t>2004 me bhi all exit poll bjp ko 395 seat win show ho raha tha..................................................................................................................
.........................................................................................................................................................................................................................
.........................................................................................................................................................................................................................</t>
  </si>
  <si>
    <t>Only Indian alliance this time .India alliance is forming a strong government in the centre</t>
  </si>
  <si>
    <t>कांग्रेस पार्टी जिंदाबाद जिंदाबाद</t>
  </si>
  <si>
    <t>Issue evm alert ..guidelines😮</t>
  </si>
  <si>
    <t>Sahi bol rahe sir</t>
  </si>
  <si>
    <t>Kaun kaun 295 gana sunkar aaya hai❤</t>
  </si>
  <si>
    <t>West Bengal 22</t>
  </si>
  <si>
    <t>Congress 🏆 win</t>
  </si>
  <si>
    <t>Pahle jayram ramesh ji aap eci ko 150 DM's ka reply dijea n</t>
  </si>
  <si>
    <r>
      <rPr>
        <sz val="11"/>
        <color rgb="FF000000"/>
        <rFont val="Linux Libertine G"/>
      </rPr>
      <t xml:space="preserve">इंडिया महागठबंधन की सरकार आएगी </t>
    </r>
    <r>
      <rPr>
        <sz val="11"/>
        <color rgb="FF000000"/>
        <rFont val="Calibri"/>
      </rPr>
      <t xml:space="preserve">300 </t>
    </r>
    <r>
      <rPr>
        <sz val="11"/>
        <color rgb="FF000000"/>
        <rFont val="Linux Libertine G"/>
      </rPr>
      <t>सीट आएंगी</t>
    </r>
  </si>
  <si>
    <t>Sahi bat hai</t>
  </si>
  <si>
    <t>Sare chor 4 tarikh ko rone lagege</t>
  </si>
  <si>
    <t>Ravish Kumar zindabad😂😂</t>
  </si>
  <si>
    <t>India ki sarkar</t>
  </si>
  <si>
    <t>Tumhara funding kon krta hai ye bhi bta do fir</t>
  </si>
  <si>
    <t>Sidhu moosewala ka song mentally ye bachha hee Hain buss shareer bada aur age bada</t>
  </si>
  <si>
    <r>
      <rPr>
        <sz val="11"/>
        <color rgb="FF000000"/>
        <rFont val="Linux Libertine G"/>
      </rPr>
      <t>नमस्कार में रवीश कुमार</t>
    </r>
    <r>
      <rPr>
        <sz val="11"/>
        <color rgb="FF000000"/>
        <rFont val="Calibri"/>
      </rPr>
      <t xml:space="preserve">...
</t>
    </r>
    <r>
      <rPr>
        <sz val="11"/>
        <color rgb="FF000000"/>
        <rFont val="Linux Libertine G"/>
      </rPr>
      <t>कौंग्रेस का वफादार</t>
    </r>
    <r>
      <rPr>
        <sz val="11"/>
        <color rgb="FF000000"/>
        <rFont val="Calibri"/>
      </rPr>
      <t xml:space="preserve">.......
</t>
    </r>
    <r>
      <rPr>
        <sz val="11"/>
        <color rgb="FF000000"/>
        <rFont val="Linux Libertine G"/>
      </rPr>
      <t>और जर्मन का गुरु</t>
    </r>
    <r>
      <rPr>
        <sz val="11"/>
        <color rgb="FF000000"/>
        <rFont val="Calibri"/>
      </rPr>
      <t>.....</t>
    </r>
  </si>
  <si>
    <t>ऐसे फर्जी वाड़े बंद होने चाहिए। यह हमारे देश के कीमती समय को तो बिगड़ते ही है साथ में ही लोगों की मनोवैज्ञानिक स्थिति को भी असंतुलित करते हैं।</t>
  </si>
  <si>
    <t>One man imandar journalist salute sirji</t>
  </si>
  <si>
    <t>JAB TAK EVM HAI  BJP NHI HAAR SKTI, YE EVM SE JEET RAHE HAIN</t>
  </si>
  <si>
    <t>Legendary SIDHU MOSEWALA 🙏🙏🙏 Predict INDIA Alliance 295+</t>
  </si>
  <si>
    <t>Patti qndh bhakti</t>
  </si>
  <si>
    <t>Next PM  Rahul Gandhi 🎉🎉</t>
  </si>
  <si>
    <t>इंडिया गठबंधन अगर जीत गया तो सबसे पहले मोदी मीडिया का बायकॉट करना होगा</t>
  </si>
  <si>
    <r>
      <rPr>
        <sz val="11"/>
        <color rgb="FF000000"/>
        <rFont val="Linux Libertine G"/>
      </rPr>
      <t>आज अरविन्दकेजरी वाल जी को तिहाड़ जेल जाते देखकर आँखे नम हो गई</t>
    </r>
    <r>
      <rPr>
        <sz val="11"/>
        <color rgb="FF000000"/>
        <rFont val="Calibri"/>
      </rPr>
      <t>.</t>
    </r>
    <r>
      <rPr>
        <sz val="11"/>
        <color rgb="FF000000"/>
        <rFont val="Linux Libertine G"/>
      </rPr>
      <t>जो व्यक्ति ईमानदारी से देश के लिए लड़ रहा था  आज वह जेल मे है 
सुना है सत्य परेशान होता है। लेकिन पराजित नहीं  देखते है हे ईश्वर</t>
    </r>
    <r>
      <rPr>
        <sz val="11"/>
        <color rgb="FF000000"/>
        <rFont val="Calibri"/>
      </rPr>
      <t xml:space="preserve">! </t>
    </r>
    <r>
      <rPr>
        <sz val="11"/>
        <color rgb="FF000000"/>
        <rFont val="Linux Libertine G"/>
      </rPr>
      <t>ये किताबों मे लिखा ही शोभनीय  है।या वास्तव मे सत्य है</t>
    </r>
  </si>
  <si>
    <t>Good job 🎉🎉🎉</t>
  </si>
  <si>
    <t>Ok sir😢</t>
  </si>
  <si>
    <r>
      <rPr>
        <sz val="11"/>
        <color rgb="FF000000"/>
        <rFont val="Calibri"/>
      </rPr>
      <t xml:space="preserve">04 </t>
    </r>
    <r>
      <rPr>
        <sz val="11"/>
        <color rgb="FF000000"/>
        <rFont val="Linux Libertine G"/>
      </rPr>
      <t>जून के बाद सबके अच्छे दिन आयेंगे विशेषकर रविश कुमार</t>
    </r>
    <r>
      <rPr>
        <sz val="11"/>
        <color rgb="FF000000"/>
        <rFont val="Calibri"/>
      </rPr>
      <t xml:space="preserve">, </t>
    </r>
    <r>
      <rPr>
        <sz val="11"/>
        <color rgb="FF000000"/>
        <rFont val="Linux Libertine G"/>
      </rPr>
      <t xml:space="preserve">धुर्व राठी आदि </t>
    </r>
    <r>
      <rPr>
        <sz val="11"/>
        <color rgb="FF000000"/>
        <rFont val="Calibri"/>
      </rPr>
      <t xml:space="preserve">You tuber </t>
    </r>
    <r>
      <rPr>
        <sz val="11"/>
        <color rgb="FF000000"/>
        <rFont val="Linux Libertine G"/>
      </rPr>
      <t>के बहुत अच्छे दिन आने वाले है</t>
    </r>
    <r>
      <rPr>
        <sz val="11"/>
        <color rgb="FF000000"/>
        <rFont val="Calibri"/>
      </rPr>
      <t>,</t>
    </r>
  </si>
  <si>
    <t>Rehnde ravish kitna chhatega be Rahul ka</t>
  </si>
  <si>
    <t>Rajsthan me 25 mise 33 BJP 😂😂😂😂 afsos he hosh kho gaye he</t>
  </si>
  <si>
    <t>Ravish ji aapka bhi ham log NDTV per anchoring Dekhe Hain Kaise aap Congress ka chamchagiri Karte The, social media mein bhi aapVahi kar raha hai George Saroj Kitna Paisa Diya iske liye Humko (Gangs of Wasseypur) ka ek hi dialogue aap Yad padta hai is per Ab To Sach bol do bhosdi ke🤣🤣🤣 aapki Itni mehnat karne se Congress Satta Mein Nahin Aaegi 2019se hi  Lage hue hain aap</t>
  </si>
  <si>
    <t>Yuva neta 😂</t>
  </si>
  <si>
    <t>अरे भाई सबको कमाने खाने दो। तारीफ करने पर ही पैसा मिलेगा।</t>
  </si>
  <si>
    <t>Ap ki di hui Jankari se Yqinan INDIA walo ka manobal badhega</t>
  </si>
  <si>
    <t>4 June ko burnol khareed lena sir plzz🙏🙏</t>
  </si>
  <si>
    <r>
      <rPr>
        <sz val="11"/>
        <color rgb="FF000000"/>
        <rFont val="Linux Libertine G"/>
      </rPr>
      <t>बेईमानी रोकोगे कैसे</t>
    </r>
    <r>
      <rPr>
        <sz val="11"/>
        <color rgb="FF000000"/>
        <rFont val="Calibri"/>
      </rPr>
      <t>??</t>
    </r>
  </si>
  <si>
    <r>
      <rPr>
        <sz val="11"/>
        <color rgb="FF000000"/>
        <rFont val="Calibri"/>
      </rPr>
      <t xml:space="preserve">Rahul ji </t>
    </r>
    <r>
      <rPr>
        <sz val="11"/>
        <color rgb="FF000000"/>
        <rFont val="Linux Libertine G"/>
      </rPr>
      <t>अगर अबकी बार आपको लोगों ने सपोर्ट नहीं किया है ओर झुठे का सपोर्ट किया है तो जीवन में देश के लोगों के हित की बात मत करना लोग चुल्हे में जाए कुऐ में गिरने दो लोगों को जुते खाने का शोक है</t>
    </r>
  </si>
  <si>
    <t>Good journalism sir</t>
  </si>
  <si>
    <t>Rahul view on exit poll
https://youtube.com/shorts/xTiB9FkbhmE?feature=share</t>
  </si>
  <si>
    <t>Janta ko vote dharm kay name par diya hain unko n rojgar,n health, n nokari avm anay mudhe janta koi matlab nahi rah gaya hain.</t>
  </si>
  <si>
    <t>Modi se badhkar ganda ab tak mein dekhen Congress party jindabad jindabad jindabad</t>
  </si>
  <si>
    <t>Har Sansad Dhyan De DM ke vajah se EVM Gadbad hoti hai DM slow counting kara sakta hai vahin pratyashi ko Jita sakta aur Hara sakta hai</t>
  </si>
  <si>
    <t>जब तक कानून का शासन कायम नहीं होगा तब तक उपमहाद्वीप प्रगति नहीं करेगा</t>
  </si>
  <si>
    <t>NAKAR NAHI RAHA HAI TO KAR KYA RAHA HAI ,AB SAWAL TU SIKHAYEGA , BAHUT RO RAHA HAI YE BHANDAWA</t>
  </si>
  <si>
    <t>Ravish  farjiwal ka mousera bhai</t>
  </si>
  <si>
    <t>Godi media ka Exit poll</t>
  </si>
  <si>
    <t>Burnnol😊</t>
  </si>
  <si>
    <t>तीनोचुनावआयुक्तमोदीशाहकीकठपुतलीहैभगवानइनतीनोकोमाफनहीकरेंगे</t>
  </si>
  <si>
    <t>बेवकूफ आदमी कैसा उटपटांग बातें कर रहा है</t>
  </si>
  <si>
    <t>Jalwa to hai Rahul Gandhi ka 🔥</t>
  </si>
  <si>
    <t>मोदी पाखंड अाडमंबर झुठ अपने आप को भगवान कहना मोदी तो यही हे पर मेरे देश के लोग इतने मूर्ख हो सकते हे कया होगा</t>
  </si>
  <si>
    <t>Comment for the algorithm</t>
  </si>
  <si>
    <t>M ravish ji ka reaction dekhna chahta hoon 4 June ko😂</t>
  </si>
  <si>
    <t>Apki khabar farji niklega 😂😂😂😂😂</t>
  </si>
  <si>
    <t>दो दिन खुसी मना लेने दिजिए  मोदी को चार जुन को कमल को मुरझाना ही है और मोदी को मुंह छिपाने के लिये जगह भी नही मिलेगा</t>
  </si>
  <si>
    <t>I m confused bcz evm kuch hone bala hai</t>
  </si>
  <si>
    <t>Alert congress Tigers Don't Leve from strong room of evm.</t>
  </si>
  <si>
    <t>Jali na teri bhi 😅😅😅😅😅</t>
  </si>
  <si>
    <r>
      <rPr>
        <sz val="11"/>
        <color rgb="FF000000"/>
        <rFont val="Linux Libertine G"/>
      </rPr>
      <t xml:space="preserve">यही है </t>
    </r>
    <r>
      <rPr>
        <sz val="11"/>
        <color rgb="FF000000"/>
        <rFont val="Calibri"/>
      </rPr>
      <t>fixed game Gujarati Model</t>
    </r>
  </si>
  <si>
    <t>Exit Pol kuch ni hai..bjp gadbad kr rahi hai.. deshbashiyo dhyan rakho evm me gadbadi karke bol sakti hai humne pehle hi exit Pol dikhaya tha isliye Jeet gye .... Agar bjp jetegi to chori se ..... Isliye dhyan rakho evm ka ... public ne bjp ko vote ni diya hai</t>
  </si>
  <si>
    <t>Spot on..👍</t>
  </si>
  <si>
    <t>Farji exit poll</t>
  </si>
  <si>
    <t>Ayega modi hi .. 😂</t>
  </si>
  <si>
    <r>
      <rPr>
        <sz val="11"/>
        <color rgb="FF000000"/>
        <rFont val="Linux Libertine G"/>
      </rPr>
      <t xml:space="preserve">जब गुलाम आयोग ने </t>
    </r>
    <r>
      <rPr>
        <sz val="11"/>
        <color rgb="FF000000"/>
        <rFont val="Calibri"/>
      </rPr>
      <t>1</t>
    </r>
    <r>
      <rPr>
        <sz val="11"/>
        <color rgb="FF000000"/>
        <rFont val="Linux Libertine G"/>
      </rPr>
      <t xml:space="preserve">करोड़ </t>
    </r>
    <r>
      <rPr>
        <sz val="11"/>
        <color rgb="FF000000"/>
        <rFont val="Calibri"/>
      </rPr>
      <t xml:space="preserve">11 </t>
    </r>
    <r>
      <rPr>
        <sz val="11"/>
        <color rgb="FF000000"/>
        <rFont val="Linux Libertine G"/>
      </rPr>
      <t>लाख वोट बढ़ाये थे तभी खेल हो गया है</t>
    </r>
  </si>
  <si>
    <r>
      <rPr>
        <sz val="11"/>
        <color rgb="FF000000"/>
        <rFont val="Linux Libertine G"/>
      </rPr>
      <t xml:space="preserve">यह आंकड़े इसलिए दिए हैं बीजेपी की </t>
    </r>
    <r>
      <rPr>
        <sz val="11"/>
        <color rgb="FF000000"/>
        <rFont val="Calibri"/>
      </rPr>
      <t xml:space="preserve">100 </t>
    </r>
    <r>
      <rPr>
        <sz val="11"/>
        <color rgb="FF000000"/>
        <rFont val="Linux Libertine G"/>
      </rPr>
      <t>सीट भी काम भी आएंगे तो भी सरकार बन जाएगी इसलिए यह आंकड़े दिए गए हैं</t>
    </r>
  </si>
  <si>
    <t>295 sidhu moosewala has view above 592million on youtube itself</t>
  </si>
  <si>
    <t>Godi Media Modi Media Tempo Media</t>
  </si>
  <si>
    <t>BJP 400 par but in exit pull only 😂😂</t>
  </si>
  <si>
    <t>रवीश कुमार जी इस बार घर पर जाकर बोट डलवाने की प्रक्रिया पर तो कोई बात ही नहीं कर रहा है कृपया देखिएगा धन्यवाद</t>
  </si>
  <si>
    <t>❤💯✔️👌👍🙏🐅💐vvery nice speech ur grateful exposed bjp and pm modi and godi media and andebhakt ur grateful exposed eyes openings contery Jago Indiana Jago jago contery always remembered to ur tru speaking 💯 ravesh kr jinda bad jindabad jindabad 💯</t>
  </si>
  <si>
    <t>Moye moye leftisto</t>
  </si>
  <si>
    <t>Ab voting khatm ho gai 2024 bhul jao 2029 ki socho</t>
  </si>
  <si>
    <t>Isko bhi pta pd gya ayga to Modi</t>
  </si>
  <si>
    <t>बीजेपी नहीं आयेगी</t>
  </si>
  <si>
    <t>Ravish Kumar kya apne congress ka spokesperson bana hai kya ? .you are in self delusion.  Apko  4th June Tak bayan baji karayee</t>
  </si>
  <si>
    <t>Mujhe lagta hai ravish Kumar chor kejriwal ke chakkar me aagya hai</t>
  </si>
  <si>
    <t>Punjab me jero</t>
  </si>
  <si>
    <t>रविश जी हम लोग आपके साथ हैं</t>
  </si>
  <si>
    <t>Ye Godi media ke exit polls nahi exaggerated polls hai</t>
  </si>
  <si>
    <t>EVM ko hack karah hoga....Distict magistrate har district ka pressure mein ho sakta hai</t>
  </si>
  <si>
    <t>Kyu JHOOT bol rahe please don't misleading india odience you are anti modi all know please shut your mouth don't constipate with mouth use ass</t>
  </si>
  <si>
    <t>A gye maharaj g ye shi baki sari dunia galat......😅😅😅😅😅😅</t>
  </si>
  <si>
    <t>Exit polls are failed due to sumer heat,</t>
  </si>
  <si>
    <t>Points to be noted
"Godi Media LOKTANTR ka Hattyara hai"
What a powerful statement given by Respected Sir Ravish Kumar
Respect from MUMBAI MAHARASHTRA INDIA 🇮🇳
Regards
SUHEL AHMED MUKHIYA......</t>
  </si>
  <si>
    <r>
      <rPr>
        <sz val="11"/>
        <color rgb="FF000000"/>
        <rFont val="Calibri"/>
      </rPr>
      <t xml:space="preserve">😂😂😂
</t>
    </r>
    <r>
      <rPr>
        <sz val="11"/>
        <color rgb="FF000000"/>
        <rFont val="Linux Libertine G"/>
      </rPr>
      <t>आह प्रभु तीसरे बार फिर बही ज़िल्लत हमारे कौन जात हो वाले महान पत्रकार</t>
    </r>
  </si>
  <si>
    <t>Axis India SURVEY BUT 94% Sahi rha hai sir</t>
  </si>
  <si>
    <t>Congress ki Jeet pakki hai</t>
  </si>
  <si>
    <t>The result of the election is already decided.</t>
  </si>
  <si>
    <t>Postal ballet start mein count karwana nahi to khela hobe.</t>
  </si>
  <si>
    <r>
      <rPr>
        <sz val="11"/>
        <color rgb="FF000000"/>
        <rFont val="Linux Libertine G"/>
      </rPr>
      <t>इधर चला मैं उधर चला</t>
    </r>
    <r>
      <rPr>
        <sz val="11"/>
        <color rgb="FF000000"/>
        <rFont val="Calibri"/>
      </rPr>
      <t>!</t>
    </r>
  </si>
  <si>
    <t>Ravish tere maza aygi 4 june ko😂😂😂</t>
  </si>
  <si>
    <r>
      <rPr>
        <sz val="11"/>
        <color rgb="FF000000"/>
        <rFont val="Calibri"/>
      </rPr>
      <t xml:space="preserve">4 </t>
    </r>
    <r>
      <rPr>
        <sz val="11"/>
        <color rgb="FF000000"/>
        <rFont val="Linux Libertine G"/>
      </rPr>
      <t xml:space="preserve">तारीख़ को </t>
    </r>
    <r>
      <rPr>
        <sz val="11"/>
        <color rgb="FF000000"/>
        <rFont val="Calibri"/>
      </rPr>
      <t xml:space="preserve">emv </t>
    </r>
    <r>
      <rPr>
        <sz val="11"/>
        <color rgb="FF000000"/>
        <rFont val="Linux Libertine G"/>
      </rPr>
      <t>हैक हो जायेगी चमचों कि 😀😀😀</t>
    </r>
  </si>
  <si>
    <t>Ravis ji. chunav samapt hone ke baadmodi har bar mandir Jane ke bad hi Jeet jaate hain. yesa Kai chunav se ho raha ha..modi Jo kahta ha wo ho jata ha.  yehgambbhir sawal ha..iski bariki se jach Karo Bhai ji.ye aap hi karsakte hain .</t>
  </si>
  <si>
    <t>Ye darbari  🥄media  imandar 👯‍♀️ patrkar ron ka  adjust 🤑 poll hai 
💯💃  im right now?</t>
  </si>
  <si>
    <t>जीतेगा तो इंडिया 🇮🇳🇮🇳</t>
  </si>
  <si>
    <t>Kitna jahil insan hai ye😂😂😂😂</t>
  </si>
  <si>
    <t>चुनाव आयोग ये  सावर्जनिक क्यों नही बताती कितने ईवीएम खराब है और कितने ठीक है जनता को बताना चाहिए</t>
  </si>
  <si>
    <r>
      <rPr>
        <sz val="11"/>
        <color rgb="FF000000"/>
        <rFont val="Linux Libertine G"/>
      </rPr>
      <t xml:space="preserve">ये अनपढ़ पनौती के </t>
    </r>
    <r>
      <rPr>
        <sz val="11"/>
        <color rgb="FF000000"/>
        <rFont val="Calibri"/>
      </rPr>
      <t>exit (</t>
    </r>
    <r>
      <rPr>
        <sz val="11"/>
        <color rgb="FF000000"/>
        <rFont val="Linux Libertine G"/>
      </rPr>
      <t>निकास</t>
    </r>
    <r>
      <rPr>
        <sz val="11"/>
        <color rgb="FF000000"/>
        <rFont val="Calibri"/>
      </rPr>
      <t xml:space="preserve">) </t>
    </r>
    <r>
      <rPr>
        <sz val="11"/>
        <color rgb="FF000000"/>
        <rFont val="Linux Libertine G"/>
      </rPr>
      <t>का पोल है।</t>
    </r>
  </si>
  <si>
    <t>آپ کی خبر سب سے اچھی خبر ہے</t>
  </si>
  <si>
    <t>Sir 59 million nahi 593 million view ha sidhu ke song pe sorry i just want to correct u</t>
  </si>
  <si>
    <r>
      <rPr>
        <sz val="11"/>
        <color rgb="FF000000"/>
        <rFont val="Linux Libertine G"/>
      </rPr>
      <t>दूसरे की थाली छीन् कर खाने की आदत लग गई है इसलिए इस् बार भी घोटाला का प्लान है इसलिए अपना खुद का ध्यान रखते हुए सभी कार्य् ईश्वरीय याद जो जिनको मानते है उनकी याद मे अपना हर कार्य करें और चलते फिरते  परमात्म याद और साथ मे रहे</t>
    </r>
    <r>
      <rPr>
        <sz val="11"/>
        <color rgb="FF000000"/>
        <rFont val="Calibri"/>
      </rPr>
      <t>,</t>
    </r>
    <r>
      <rPr>
        <sz val="11"/>
        <color rgb="FF000000"/>
        <rFont val="Linux Libertine G"/>
      </rPr>
      <t>।</t>
    </r>
  </si>
  <si>
    <r>
      <rPr>
        <sz val="11"/>
        <color rgb="FF000000"/>
        <rFont val="Linux Libertine G"/>
      </rPr>
      <t>रविश जी मेरे को एक बात नहीं समझ में आ रही है कि यह लोग कैसे जितने गोदी मीडिया है वो लोग एक तरफा एनडीए को भारी बहुमत और इंडिया को कम सीटे दी। ये बात हम लोगों के दिल में गुस्सा है मोदी मीडिया पोल के खिलाफ</t>
    </r>
    <r>
      <rPr>
        <sz val="11"/>
        <color rgb="FF000000"/>
        <rFont val="Calibri"/>
      </rPr>
      <t>,</t>
    </r>
    <r>
      <rPr>
        <sz val="11"/>
        <color rgb="FF000000"/>
        <rFont val="Linux Libertine G"/>
      </rPr>
      <t xml:space="preserve">हम लोग जैसे जमीनी स्तर से जुड़े हुए आम नागरिक हैं और सबसे बड़ी बात यह है कि देश अपने हाथों में यह चुनाव </t>
    </r>
    <r>
      <rPr>
        <sz val="11"/>
        <color rgb="FF000000"/>
        <rFont val="Calibri"/>
      </rPr>
      <t xml:space="preserve">2024 </t>
    </r>
    <r>
      <rPr>
        <sz val="11"/>
        <color rgb="FF000000"/>
        <rFont val="Linux Libertine G"/>
      </rPr>
      <t xml:space="preserve">का चुनाव देश अपने हाथों में लेकर लड़ रहा था और बड़ी आसानी से मोदी मीडिया पोल ने मोदी के गोद में बैठकर एक अलग ही और फर्जी वाहियात एग्जिट पोल इन्होंने दिखाए जो कि हम लोगों के गले से उतर नहीं रहा है क्योंकि इतना प्यार इंडिया गठबंधन को </t>
    </r>
    <r>
      <rPr>
        <sz val="11"/>
        <color rgb="FF000000"/>
        <rFont val="Calibri"/>
      </rPr>
      <t xml:space="preserve">2024 </t>
    </r>
    <r>
      <rPr>
        <sz val="11"/>
        <color rgb="FF000000"/>
        <rFont val="Linux Libertine G"/>
      </rPr>
      <t>के चुनाव में दिया  जनता ने जिसकी कोई उम्मीद नहीं अब तक कोई कर सकता था इंडिया गठबंधन का बेरोजगारी</t>
    </r>
    <r>
      <rPr>
        <sz val="11"/>
        <color rgb="FF000000"/>
        <rFont val="Calibri"/>
      </rPr>
      <t xml:space="preserve">, </t>
    </r>
    <r>
      <rPr>
        <sz val="11"/>
        <color rgb="FF000000"/>
        <rFont val="Linux Libertine G"/>
      </rPr>
      <t xml:space="preserve">महंगाई </t>
    </r>
    <r>
      <rPr>
        <sz val="11"/>
        <color rgb="FF000000"/>
        <rFont val="Calibri"/>
      </rPr>
      <t xml:space="preserve">, </t>
    </r>
    <r>
      <rPr>
        <sz val="11"/>
        <color rgb="FF000000"/>
        <rFont val="Linux Libertine G"/>
      </rPr>
      <t>भ्रष्टाचार के खिलाफ</t>
    </r>
    <r>
      <rPr>
        <sz val="11"/>
        <color rgb="FF000000"/>
        <rFont val="Calibri"/>
      </rPr>
      <t>,</t>
    </r>
    <r>
      <rPr>
        <sz val="11"/>
        <color rgb="FF000000"/>
        <rFont val="Linux Libertine G"/>
      </rPr>
      <t xml:space="preserve">लोगों की आर्थिक तंगी के लिए  क्रांतिकारी न्याय पत्र जिस वजह से लोग इंडिया गठबंधन के साथ सात अटूट विश्वास बनाए रखा और भारी जनसमर्थन यूपी पूर्वांचल समेत पूरे इंडिया में जबरदस्त वोट से दिया और इसलिए दिया क्योंकि बीजेपी के खिलाफ पूरे देश में यूपी में पूर्वांचल में हर वर्ग के लोगों ने वोट दिया और इसलिए दिया क्योंकि उनके खिलाफ जबरदस्त आक्रोश है सबके सबके मन में </t>
    </r>
    <r>
      <rPr>
        <sz val="11"/>
        <color rgb="FF000000"/>
        <rFont val="Calibri"/>
      </rPr>
      <t>,</t>
    </r>
    <r>
      <rPr>
        <sz val="11"/>
        <color rgb="FF000000"/>
        <rFont val="Linux Libertine G"/>
      </rPr>
      <t>और हमें पूरी उम्मीद है इंडिया गठबंधन पूरी ताकत से सीट लेकर आएगी और पूर्ण बहुमत से लेकर आएगी।</t>
    </r>
  </si>
  <si>
    <t>Abki baar modi</t>
  </si>
  <si>
    <t>बहुत बुरी तरह से हार रही है भाजपा</t>
  </si>
  <si>
    <r>
      <rPr>
        <sz val="11"/>
        <color rgb="FF000000"/>
        <rFont val="Linux Libertine G"/>
      </rPr>
      <t>गलत एक्सजेक्ट्स पोल बता कर ध्यान भटकाया जा रहा है भाजपा चुनाव हार चुकी हैं भाजपा को १८०</t>
    </r>
    <r>
      <rPr>
        <sz val="11"/>
        <color rgb="FF000000"/>
        <rFont val="Calibri"/>
      </rPr>
      <t xml:space="preserve">. </t>
    </r>
    <r>
      <rPr>
        <sz val="11"/>
        <color rgb="FF000000"/>
        <rFont val="Linux Libertine G"/>
      </rPr>
      <t>सीट हि मिला है</t>
    </r>
  </si>
  <si>
    <t>EVM khela ho geya syd</t>
  </si>
  <si>
    <r>
      <rPr>
        <sz val="11"/>
        <color rgb="FF000000"/>
        <rFont val="Linux Libertine G"/>
      </rPr>
      <t xml:space="preserve">ਜਿਹੜਾ ਚੋਣ ਕਮਿਸ਼ਨ ਕਿੰਹਦਾ ਹੈ </t>
    </r>
    <r>
      <rPr>
        <sz val="11"/>
        <color rgb="FF000000"/>
        <rFont val="Calibri"/>
      </rPr>
      <t xml:space="preserve">4+5 </t>
    </r>
    <r>
      <rPr>
        <sz val="11"/>
        <color rgb="FF000000"/>
        <rFont val="Linux Libertine G"/>
      </rPr>
      <t xml:space="preserve">ਦਿਨ ਵਿਚ ਚੋਣ ਡਾਟਾ ਨਹੀਂ ਇੱਕਠਾ ਨਹੀਂ ਹੋ ਸਕਦਾ ਫਿਰ ਚੋਣ ਕਮਿਸ਼ਨ </t>
    </r>
    <r>
      <rPr>
        <sz val="11"/>
        <color rgb="FF000000"/>
        <rFont val="Calibri"/>
      </rPr>
      <t xml:space="preserve">7 </t>
    </r>
    <r>
      <rPr>
        <sz val="11"/>
        <color rgb="FF000000"/>
        <rFont val="Linux Libertine G"/>
      </rPr>
      <t xml:space="preserve">ਮੇਂ ਗੇੜ ਦੀਆਂ ਚੋਣਾਂ ਦਾ </t>
    </r>
    <r>
      <rPr>
        <sz val="11"/>
        <color rgb="FF000000"/>
        <rFont val="Calibri"/>
      </rPr>
      <t xml:space="preserve">2.5 </t>
    </r>
    <r>
      <rPr>
        <sz val="11"/>
        <color rgb="FF000000"/>
        <rFont val="Linux Libertine G"/>
      </rPr>
      <t>ਦਿਨਾਂ ਵਿੱਚ ਕੈਸੇ ਵੋਟਾਂ ਮੈਚਇਂਗ ਕਰੇ ਗਾ</t>
    </r>
  </si>
  <si>
    <t>Exit poll ka pessa bjp de rhi hai</t>
  </si>
  <si>
    <t>Abki bar Congress saf</t>
  </si>
  <si>
    <t>❤Paisa Sahayak ho sakta hai par Nayak nahi❤
Badhiya... bahut hi badhiya</t>
  </si>
  <si>
    <t>General Pandey halwai hai ya yodha....shameful</t>
  </si>
  <si>
    <t>India" Alliance Agar aya tiu Rahul ji Godi Media ka keya karege.</t>
  </si>
  <si>
    <t>Aapka video chahe kitna bhi lamba kyu na Ho hum dekhte se ji nahi bharta</t>
  </si>
  <si>
    <t>Problem would be when The President of India would not recognise INDIA Alliance and even if they get majority the President would not call them to form govt. Instead if BJP becomes the majority party, it would be called to form the govt. It is going to be messy in next week.</t>
  </si>
  <si>
    <t>Mujhe Rona aa rai he L lagya😂😂😂😂</t>
  </si>
  <si>
    <t>Background eyes problem</t>
  </si>
  <si>
    <t>yes 295 cogarss</t>
  </si>
  <si>
    <t>Har Har Mahadev Jay Jay Shri Ram Bharat Mata ki Jay Modi ji jindabad</t>
  </si>
  <si>
    <t>A HAI MAA BHARATHE KA SACHA SUPUTH  JAI HIND</t>
  </si>
  <si>
    <t>Rss.Bjp.Nmodi.AmitShah.420.420.😆👎😆👎😆😆😆.RK.👌👍👌</t>
  </si>
  <si>
    <t>Yuva neta kıtna chat rha h</t>
  </si>
  <si>
    <t>I can see how Rubbish Kumar and his chamche are crying 😂</t>
  </si>
  <si>
    <t>Jai sri ram</t>
  </si>
  <si>
    <t>इंडिया गठबंधन सरकार जिन्दाबाद जिन्दाबाद।</t>
  </si>
  <si>
    <t>4 tarik ko pta chl jayega</t>
  </si>
  <si>
    <r>
      <rPr>
        <sz val="11"/>
        <color rgb="FF000000"/>
        <rFont val="Calibri"/>
      </rPr>
      <t xml:space="preserve">INDIA 300+ seat </t>
    </r>
    <r>
      <rPr>
        <sz val="11"/>
        <color rgb="FF000000"/>
        <rFont val="Linux Libertine G"/>
      </rPr>
      <t xml:space="preserve">आएगी कांग्रेस की   सरकार बनेगी </t>
    </r>
    <r>
      <rPr>
        <sz val="11"/>
        <color rgb="FF000000"/>
        <rFont val="Calibri"/>
      </rPr>
      <t>100%</t>
    </r>
  </si>
  <si>
    <t>Haryana me 10 seat jitne wala hai india me dikata hai 2 3 seato ko yah to tanashee hai</t>
  </si>
  <si>
    <r>
      <rPr>
        <sz val="11"/>
        <color rgb="FF000000"/>
        <rFont val="Linux Libertine G"/>
      </rPr>
      <t>साम</t>
    </r>
    <r>
      <rPr>
        <sz val="11"/>
        <color rgb="FF000000"/>
        <rFont val="Calibri"/>
      </rPr>
      <t>,</t>
    </r>
    <r>
      <rPr>
        <sz val="11"/>
        <color rgb="FF000000"/>
        <rFont val="Linux Libertine G"/>
      </rPr>
      <t>दाम</t>
    </r>
    <r>
      <rPr>
        <sz val="11"/>
        <color rgb="FF000000"/>
        <rFont val="Calibri"/>
      </rPr>
      <t>,</t>
    </r>
    <r>
      <rPr>
        <sz val="11"/>
        <color rgb="FF000000"/>
        <rFont val="Linux Libertine G"/>
      </rPr>
      <t>दण्ड</t>
    </r>
    <r>
      <rPr>
        <sz val="11"/>
        <color rgb="FF000000"/>
        <rFont val="Calibri"/>
      </rPr>
      <t>, /</t>
    </r>
    <r>
      <rPr>
        <sz val="11"/>
        <color rgb="FF000000"/>
        <rFont val="Linux Libertine G"/>
      </rPr>
      <t>कल</t>
    </r>
    <r>
      <rPr>
        <sz val="11"/>
        <color rgb="FF000000"/>
        <rFont val="Calibri"/>
      </rPr>
      <t>,</t>
    </r>
    <r>
      <rPr>
        <sz val="11"/>
        <color rgb="FF000000"/>
        <rFont val="Linux Libertine G"/>
      </rPr>
      <t>बल</t>
    </r>
    <r>
      <rPr>
        <sz val="11"/>
        <color rgb="FF000000"/>
        <rFont val="Calibri"/>
      </rPr>
      <t>,</t>
    </r>
    <r>
      <rPr>
        <sz val="11"/>
        <color rgb="FF000000"/>
        <rFont val="Linux Libertine G"/>
      </rPr>
      <t>छल से सत्ता प्राप्त करने की जूगत</t>
    </r>
  </si>
  <si>
    <t>India jeetayga</t>
  </si>
  <si>
    <t>Points to be noted,"Godi Media LOKTANTR ka Hattyara hai"
What a Powerful Statement
Respected Sir
Ravish Kumar 😊
Respect from MUMBAI MAHARASHTRA INDIA
Suhel Ahmed Mukhiya</t>
  </si>
  <si>
    <t>जिस पार्टी में टुकड़े टुकड़े गैंग का सदस्य हो उस पार्टी को देशभक्त जनता वोट नही देना चाहेगी।</t>
  </si>
  <si>
    <t>कांग्रेस ‌।सरकार।को।महरे।बाबा।दादा।।मनते।थे। आसा।लगी।की।पुराने।दीन।लैट।अये❤</t>
  </si>
  <si>
    <t>Sahib Ko Dikhane Ke Liye Ek Se Badd Ek Exit Poll Bataa Rahe Hain</t>
  </si>
  <si>
    <t>German shepherd ka kya hoga 😂😂😂😂</t>
  </si>
  <si>
    <t>जितेगा इंडिया</t>
  </si>
  <si>
    <t>Exit poll ki bap ka lavda b c</t>
  </si>
  <si>
    <t>Public ko 4 June ko puri tayari se ana chahiye kyu ki agar Desh ke logo ke mat ke sath janadesh ko swikar karna chahiye</t>
  </si>
  <si>
    <t>Ravish ji aap chinta mat kijiye panch saal aur Modiji ko galliyan deni hai apne isi se apka ghar chalt hai</t>
  </si>
  <si>
    <t>Jab tak evm hai tab tak Modi sarkar nhi hatyegi</t>
  </si>
  <si>
    <r>
      <rPr>
        <sz val="11"/>
        <color rgb="FF000000"/>
        <rFont val="Linux Libertine G"/>
      </rPr>
      <t xml:space="preserve">पड़े लिखे लोगो को ही मूर्ख बंनाने का साधन है </t>
    </r>
    <r>
      <rPr>
        <sz val="11"/>
        <color rgb="FF000000"/>
        <rFont val="Calibri"/>
      </rPr>
      <t xml:space="preserve">evm </t>
    </r>
    <r>
      <rPr>
        <sz val="11"/>
        <color rgb="FF000000"/>
        <rFont val="Linux Libertine G"/>
      </rPr>
      <t xml:space="preserve">डब्बा गावँ के लोग जान चुके </t>
    </r>
    <r>
      <rPr>
        <sz val="11"/>
        <color rgb="FF000000"/>
        <rFont val="Calibri"/>
      </rPr>
      <t xml:space="preserve">evm </t>
    </r>
    <r>
      <rPr>
        <sz val="11"/>
        <color rgb="FF000000"/>
        <rFont val="Linux Libertine G"/>
      </rPr>
      <t xml:space="preserve">का जादू </t>
    </r>
    <r>
      <rPr>
        <sz val="11"/>
        <color rgb="FF000000"/>
        <rFont val="Calibri"/>
      </rPr>
      <t xml:space="preserve">exitpoll </t>
    </r>
    <r>
      <rPr>
        <sz val="11"/>
        <color rgb="FF000000"/>
        <rFont val="Linux Libertine G"/>
      </rPr>
      <t xml:space="preserve">सही </t>
    </r>
    <r>
      <rPr>
        <sz val="11"/>
        <color rgb="FF000000"/>
        <rFont val="Calibri"/>
      </rPr>
      <t>hoga</t>
    </r>
  </si>
  <si>
    <t>I Love Ravish kumar ji sach boltey ho aap❤🎉</t>
  </si>
  <si>
    <t>भाईसाहिब हमारे यहाँ तो सर्वे कंपनियाँ चाय की टपरी पर बैठ कर सर्वे कर लिया जाता है।</t>
  </si>
  <si>
    <t>सटीक विश्लेषण</t>
  </si>
  <si>
    <t>तुम सनातन धर्म विरोधी हो</t>
  </si>
  <si>
    <t>14:00 Rabish, you are questionning, replying and also withdrawing from your own answer,  you are a shameless idiot pursuing personal agenda</t>
  </si>
  <si>
    <t>Sir..why so many controversy.  Who will win? Hoping for Congress...</t>
  </si>
  <si>
    <t>Ravish ji film Namaskar Mein Ravish Kumar lajawab hai kaafi scenes me meri ankhe bhar ai</t>
  </si>
  <si>
    <t>We need this kind of news anaylists salute to this man❤</t>
  </si>
  <si>
    <t>Namskar Ravish Sir</t>
  </si>
  <si>
    <t>5 party milke 295 😂 . Jis tarha se detector bataya gaya ha nda ko to I.n.d.i.a alliance ko to 395 hona jahiye tha .</t>
  </si>
  <si>
    <t>We will miss your live commentary 
In this election</t>
  </si>
  <si>
    <t>Ab ye kahawat Sachi lag Rahi hai.... 100 me 80 beimaan, phir bhi Mera Desh mahaan.... Ye 80 beimaan kon Hain????????????? Yogi Modi ka 80-20 ka khel... Do you get my point......😅😅😅</t>
  </si>
  <si>
    <t>Janta.ka.doshi.hai.suprim.kort.suprim.kort.ne.evm.baynd.kyon.nahI.kiya</t>
  </si>
  <si>
    <t>Jo kabhi sach nahi bolta he vo exist call kaha sahi batayga😂</t>
  </si>
  <si>
    <t>Ravish bhai, u r 1 men army ❤</t>
  </si>
  <si>
    <t>Ravish jee se kaun kaun shamet hai</t>
  </si>
  <si>
    <t>Barnol barnol barnol 😂😂😂😂😂</t>
  </si>
  <si>
    <t>Evm pe ghotala kar ke 400 par karna tha isi liye pahelay se 400 par ka nara chal raha tha</t>
  </si>
  <si>
    <t>Ravish ji chamchagiri aap to band kar do yaar</t>
  </si>
  <si>
    <r>
      <rPr>
        <sz val="11"/>
        <color rgb="FF000000"/>
        <rFont val="Linux Libertine G"/>
      </rPr>
      <t xml:space="preserve">रविश कुमार जी </t>
    </r>
    <r>
      <rPr>
        <sz val="11"/>
        <color rgb="FF000000"/>
        <rFont val="Calibri"/>
      </rPr>
      <t xml:space="preserve">! </t>
    </r>
    <r>
      <rPr>
        <sz val="11"/>
        <color rgb="FF000000"/>
        <rFont val="Linux Libertine G"/>
      </rPr>
      <t xml:space="preserve">में काफी </t>
    </r>
    <r>
      <rPr>
        <sz val="11"/>
        <color rgb="FF000000"/>
        <rFont val="Calibri"/>
      </rPr>
      <t xml:space="preserve">disappointed </t>
    </r>
    <r>
      <rPr>
        <sz val="11"/>
        <color rgb="FF000000"/>
        <rFont val="Linux Libertine G"/>
      </rPr>
      <t xml:space="preserve">हुआ आपके इत वीडो से। कल तक आप का बंदा कहा रहा था की </t>
    </r>
    <r>
      <rPr>
        <sz val="11"/>
        <color rgb="FF000000"/>
        <rFont val="Calibri"/>
      </rPr>
      <t xml:space="preserve">EVM  </t>
    </r>
    <r>
      <rPr>
        <sz val="11"/>
        <color rgb="FF000000"/>
        <rFont val="Linux Libertine G"/>
      </rPr>
      <t>मे धंदली  या कुछ और धंदली होती तो बिपक्ष  चुनाव बहिस्कार करते</t>
    </r>
    <r>
      <rPr>
        <sz val="11"/>
        <color rgb="FF000000"/>
        <rFont val="Calibri"/>
      </rPr>
      <t xml:space="preserve">! </t>
    </r>
    <r>
      <rPr>
        <sz val="11"/>
        <color rgb="FF000000"/>
        <rFont val="Linux Libertine G"/>
      </rPr>
      <t xml:space="preserve">आज अप कहा रहे हे  दरा कर धमका कर चुनाव मे चेंज लाया जारा हे। के आ या बिपक्ष को पता नही था। </t>
    </r>
    <r>
      <rPr>
        <sz val="11"/>
        <color rgb="FF000000"/>
        <rFont val="Calibri"/>
      </rPr>
      <t xml:space="preserve">??? </t>
    </r>
    <r>
      <rPr>
        <sz val="11"/>
        <color rgb="FF000000"/>
        <rFont val="Linux Libertine G"/>
      </rPr>
      <t>फिर बिपक्ष ने चुनाव मे भाग क्यु लिए। हम पोस्ट इलेक्शन ब्लेम गेम नही खेल सकते</t>
    </r>
    <r>
      <rPr>
        <sz val="11"/>
        <color rgb="FF000000"/>
        <rFont val="Calibri"/>
      </rPr>
      <t xml:space="preserve">! sorry  </t>
    </r>
    <r>
      <rPr>
        <sz val="11"/>
        <color rgb="FF000000"/>
        <rFont val="Linux Libertine G"/>
      </rPr>
      <t xml:space="preserve">नोट </t>
    </r>
    <r>
      <rPr>
        <sz val="11"/>
        <color rgb="FF000000"/>
        <rFont val="Calibri"/>
      </rPr>
      <t xml:space="preserve">acceptable </t>
    </r>
    <r>
      <rPr>
        <sz val="11"/>
        <color rgb="FF000000"/>
        <rFont val="Linux Libertine G"/>
      </rPr>
      <t>।</t>
    </r>
  </si>
  <si>
    <t>कितना भी हल्ला मचाओ सत्य की जीत होती है सत्य ही जीतेगा गठबंधनजीतेगा</t>
  </si>
  <si>
    <r>
      <rPr>
        <sz val="11"/>
        <color rgb="FF000000"/>
        <rFont val="Calibri"/>
      </rPr>
      <t xml:space="preserve">INDIA </t>
    </r>
    <r>
      <rPr>
        <sz val="11"/>
        <color rgb="FF000000"/>
        <rFont val="Linux Libertine G"/>
      </rPr>
      <t xml:space="preserve">गठबंधन जीता तो सब ठीक है वरना </t>
    </r>
    <r>
      <rPr>
        <sz val="11"/>
        <color rgb="FF000000"/>
        <rFont val="Calibri"/>
      </rPr>
      <t xml:space="preserve">evm </t>
    </r>
    <r>
      <rPr>
        <sz val="11"/>
        <color rgb="FF000000"/>
        <rFont val="Linux Libertine G"/>
      </rPr>
      <t>पर ठीकरा फोड़ना  तो तय है 😂</t>
    </r>
  </si>
  <si>
    <t>सब बौखला गये हैँ रविश जी तो सालो पहले से हैँ</t>
  </si>
  <si>
    <t>Yeh sab bjp ka paltou kutten hai bjp ko jetana hi padega warna in haddi kon phenken ga</t>
  </si>
  <si>
    <t>Salay godi dee chamchay  vot aasi paee ehh 400 seit dee rahay GODI MEDIEA THOOOO</t>
  </si>
  <si>
    <t>Modi hi EVM ED CBI h</t>
  </si>
  <si>
    <t>Next  p m rahulji  welcome to India</t>
  </si>
  <si>
    <t>Fact analysis by Ravish Kumar.  It is very useful 👍 information</t>
  </si>
  <si>
    <t>How the hell Modi indirectly announces that his party is winning. He has been voted out if power, only EVM counting has to put a stamp on the final result on 4th June.</t>
  </si>
  <si>
    <t>Congress ❤❤❤❤❤</t>
  </si>
  <si>
    <r>
      <rPr>
        <sz val="11"/>
        <color rgb="FF000000"/>
        <rFont val="Linux Libertine G"/>
      </rPr>
      <t>जरा सोचिए चुनाव आयोग निष्पक्ष नाही हैं</t>
    </r>
    <r>
      <rPr>
        <sz val="11"/>
        <color rgb="FF000000"/>
        <rFont val="Calibri"/>
      </rPr>
      <t xml:space="preserve">.. </t>
    </r>
    <r>
      <rPr>
        <sz val="11"/>
        <color rgb="FF000000"/>
        <rFont val="Linux Libertine G"/>
      </rPr>
      <t>वह जनता का भविष्य कैसे तय कर सकता हैं</t>
    </r>
    <r>
      <rPr>
        <sz val="11"/>
        <color rgb="FF000000"/>
        <rFont val="Calibri"/>
      </rPr>
      <t>???????</t>
    </r>
  </si>
  <si>
    <t>4 june ke baad ye evm hack pe video banayega</t>
  </si>
  <si>
    <t>Par Excellency!</t>
  </si>
  <si>
    <t>Tu kutta vogte  royogi</t>
  </si>
  <si>
    <t>Sharm kro re ab kitna jhut bolega tu or german Shepard</t>
  </si>
  <si>
    <r>
      <rPr>
        <sz val="11"/>
        <color rgb="FF000000"/>
        <rFont val="Linux Libertine G"/>
      </rPr>
      <t>ਪ੍ਰਮਾਤਮਾ  ਹੈ ਮੋਦੀ ਤਾਂ  ਕੁੱਝ  ਵੀ ਕਰ ਸਕਦਾ  ਹੈ ਕਿਉਕਿ ਉਸ ਨੇ ਕਿਹੜਾ ਜਨਮ ਲਿਆ ਹੈ ਅਵਤਾਰ ਧਾਰਿਆ ਐ ਮੋਦੀ ਨੇ</t>
    </r>
    <r>
      <rPr>
        <sz val="11"/>
        <color rgb="FF000000"/>
        <rFont val="Calibri"/>
      </rPr>
      <t xml:space="preserve">! </t>
    </r>
    <r>
      <rPr>
        <sz val="11"/>
        <color rgb="FF000000"/>
        <rFont val="Linux Libertine G"/>
      </rPr>
      <t>ਰਾਮ ਭਗਵਾਨ 
ਕ੍ਰਿਸ਼ਨ  ਭਗਵਾਨ  ਗੁਰੂ ਨਾਨਕ  ਦੇਵ ਜੀ ਨੇ ਵੀ ਜਨਮ ਹੀ ਲਿਆ ਸੀ</t>
    </r>
  </si>
  <si>
    <t>राहुल गांधी ही बनेगें प्रधानमंत्री</t>
  </si>
  <si>
    <t>😂😂😂😂😂😂bjp 350+</t>
  </si>
  <si>
    <t>चमचों की मिर्च 🌶️ क्यों लग रही है 😂😂😂😂</t>
  </si>
  <si>
    <t>Kuch bhi kar lo bjp hi ayagi 💯</t>
  </si>
  <si>
    <t>WE ARE NOT  BELIEVE  ALL  EXITT  POLL</t>
  </si>
  <si>
    <t>Only congress india hi jitega</t>
  </si>
  <si>
    <t>Exit poll could break the silent prayar.</t>
  </si>
  <si>
    <t>Modi to gayo</t>
  </si>
  <si>
    <t>Kya hi chutiyapa hai ye bnda bola ki June me videos nhi ayenge or AJ fir se video bna dia mtlb ye bechare bhi ghabraye hue hai</t>
  </si>
  <si>
    <t>Ek hi Kalam se sare number likhe Gaye Ramesh Kumar ji</t>
  </si>
  <si>
    <t>Ravish Ji Exit Poll sahi ho gaye to Phir aap ka kya plan hai..?
ek video banayege Modi aur BJP ki tarif me...</t>
  </si>
  <si>
    <r>
      <rPr>
        <sz val="11"/>
        <color rgb="FF000000"/>
        <rFont val="Linux Libertine G"/>
      </rPr>
      <t>बहुजन समाज पार्टी ज़िंदाबाद………</t>
    </r>
    <r>
      <rPr>
        <sz val="11"/>
        <color rgb="FF000000"/>
        <rFont val="Calibri"/>
      </rPr>
      <t xml:space="preserve">!!!
</t>
    </r>
    <r>
      <rPr>
        <sz val="11"/>
        <color rgb="FF000000"/>
        <rFont val="Linux Libertine G"/>
      </rPr>
      <t>बहिन कुमारी मायावती जी ज़िंदाबाद…</t>
    </r>
    <r>
      <rPr>
        <sz val="11"/>
        <color rgb="FF000000"/>
        <rFont val="Calibri"/>
      </rPr>
      <t xml:space="preserve">..!!!
</t>
    </r>
    <r>
      <rPr>
        <sz val="11"/>
        <color rgb="FF000000"/>
        <rFont val="Linux Libertine G"/>
      </rPr>
      <t xml:space="preserve">हाथी के साथ मेरे सभी </t>
    </r>
    <r>
      <rPr>
        <sz val="11"/>
        <color rgb="FF000000"/>
        <rFont val="Calibri"/>
      </rPr>
      <t xml:space="preserve">125 </t>
    </r>
    <r>
      <rPr>
        <sz val="11"/>
        <color rgb="FF000000"/>
        <rFont val="Linux Libertine G"/>
      </rPr>
      <t>करोड़ बहुजन साथी ज़िंदाबाद…………</t>
    </r>
    <r>
      <rPr>
        <sz val="11"/>
        <color rgb="FF000000"/>
        <rFont val="Calibri"/>
      </rPr>
      <t xml:space="preserve">..!!!
</t>
    </r>
    <r>
      <rPr>
        <sz val="11"/>
        <color rgb="FF000000"/>
        <rFont val="Linux Libertine G"/>
      </rPr>
      <t>बहुजन समाज के लोग ज़िंदाबाद</t>
    </r>
    <r>
      <rPr>
        <sz val="11"/>
        <color rgb="FF000000"/>
        <rFont val="Calibri"/>
      </rPr>
      <t xml:space="preserve">..!!!
</t>
    </r>
    <r>
      <rPr>
        <sz val="11"/>
        <color rgb="FF000000"/>
        <rFont val="Linux Libertine G"/>
      </rPr>
      <t>मुस्लिम समाज के लोग ज़िंदाबाद</t>
    </r>
    <r>
      <rPr>
        <sz val="11"/>
        <color rgb="FF000000"/>
        <rFont val="Calibri"/>
      </rPr>
      <t xml:space="preserve">.!!!
</t>
    </r>
    <r>
      <rPr>
        <sz val="11"/>
        <color rgb="FF000000"/>
        <rFont val="Linux Libertine G"/>
      </rPr>
      <t>जय भीम जय भारत……</t>
    </r>
    <r>
      <rPr>
        <sz val="11"/>
        <color rgb="FF000000"/>
        <rFont val="Calibri"/>
      </rPr>
      <t xml:space="preserve">!!!!
</t>
    </r>
    <r>
      <rPr>
        <sz val="11"/>
        <color rgb="FF000000"/>
        <rFont val="Linux Libertine G"/>
      </rPr>
      <t>जय बीएसपी विजय बीएसपी</t>
    </r>
    <r>
      <rPr>
        <sz val="11"/>
        <color rgb="FF000000"/>
        <rFont val="Calibri"/>
      </rPr>
      <t xml:space="preserve">..!!!
</t>
    </r>
    <r>
      <rPr>
        <sz val="11"/>
        <color rgb="FF000000"/>
        <rFont val="Linux Libertine G"/>
      </rPr>
      <t>इंजीनियर अनिल कुमार 
रिटायर्ड सीनियर वाइस प्रेसिडेंट बीएसईएस राजधानी पावर लिमिटिड नई दिल्ली
🙏🙏🙏🙏🙏🙏🙏🙏🙏🙏
🐘💙🐘💙🐘💙🐘💙🐘💙</t>
    </r>
  </si>
  <si>
    <t>रवीश खुलकर दलाली कर रहा है😂😂</t>
  </si>
  <si>
    <t>RaGa ❤</t>
  </si>
  <si>
    <t>You are always the best</t>
  </si>
  <si>
    <t>Exit Poll ka khell sirf ECI kerwa raha hai kyuki Election wallet paper se nahi hua. 
Machine main khulli daandli ho sakti hai . 
Which is truth.</t>
  </si>
  <si>
    <t>Good evening ravish Kumar ji</t>
  </si>
  <si>
    <t>Pls.sitel.do.chokedare.e.v.m.seting.in.strong.rooms.or.all.india.transport.3.km.🙏🙏🙏🙏🙏🙏🙏🙏🙏🙏🙏🙏🙏🙏🤣🤣🤣🤣🤣🤣🤣🤣🤣🤣</t>
  </si>
  <si>
    <t>इंडिया गठबंधन जीतेगा❤</t>
  </si>
  <si>
    <t>Gadi Media Ke Modi Poll 😇 Jumla 😇</t>
  </si>
  <si>
    <t>bkl farzi h ki sach h 4june ko dekhne</t>
  </si>
  <si>
    <t>Love to see you cry here... 🤣😂😅</t>
  </si>
  <si>
    <r>
      <rPr>
        <sz val="11"/>
        <color rgb="FF000000"/>
        <rFont val="Calibri"/>
      </rPr>
      <t xml:space="preserve">INDIA </t>
    </r>
    <r>
      <rPr>
        <sz val="11"/>
        <color rgb="FF000000"/>
        <rFont val="Linux Libertine G"/>
      </rPr>
      <t>गाँठ बंधन जीतने की संभावना है</t>
    </r>
  </si>
  <si>
    <t>Modi jit rahe hai</t>
  </si>
  <si>
    <t>Is bar v hua h aisa,mere frnd  ke family me   10logo ka name ni aaya h voter list me</t>
  </si>
  <si>
    <t>Apko sun k sabko bol dia india aayegi ab parso kaise dosto k samne jaunga modi jeet gya to😢</t>
  </si>
  <si>
    <t>Exit pol farji hai</t>
  </si>
  <si>
    <t>Ravish 4 june ko evm ka rona royega</t>
  </si>
  <si>
    <t>Great Ravish sir</t>
  </si>
  <si>
    <t>En par kes karo</t>
  </si>
  <si>
    <t>Barnol do koi isko bhaiii....😂😂😂</t>
  </si>
  <si>
    <t>बिकाऊ मीडिया चैनल तूऊ वहीं है जो पेशे लेके अपनी गांड़ मराता है</t>
  </si>
  <si>
    <t>Exit poll ko khatam ker dena chahiye</t>
  </si>
  <si>
    <t>Bjp hatayo desh bachao</t>
  </si>
  <si>
    <t>Ye mader.... Rassi jal gai bal nahi gaya</t>
  </si>
  <si>
    <r>
      <rPr>
        <sz val="11"/>
        <color rgb="FF000000"/>
        <rFont val="Linux Libertine G"/>
      </rPr>
      <t xml:space="preserve">मैंने बहुत सारी विडियो के कमेंट देखा इस हिसाब से </t>
    </r>
    <r>
      <rPr>
        <sz val="11"/>
        <color rgb="FF000000"/>
        <rFont val="Calibri"/>
      </rPr>
      <t xml:space="preserve">India </t>
    </r>
    <r>
      <rPr>
        <sz val="11"/>
        <color rgb="FF000000"/>
        <rFont val="Linux Libertine G"/>
      </rPr>
      <t xml:space="preserve">गठबन्ध जीत रहा है   </t>
    </r>
    <r>
      <rPr>
        <sz val="11"/>
        <color rgb="FF000000"/>
        <rFont val="Calibri"/>
      </rPr>
      <t xml:space="preserve">EXIT Poll </t>
    </r>
    <r>
      <rPr>
        <sz val="11"/>
        <color rgb="FF000000"/>
        <rFont val="Linux Libertine G"/>
      </rPr>
      <t>फेक है</t>
    </r>
  </si>
  <si>
    <t>Hundred percent Counting VVPAT Other wise BJP Manipulating EVM</t>
  </si>
  <si>
    <t>बंगाल से आइडेंटिकल है इसका मतलब मोदी कुर्सी शोड़ने से पहले अपोजिशन की नाक में दम कर रहा है</t>
  </si>
  <si>
    <t>India Won</t>
  </si>
  <si>
    <r>
      <rPr>
        <sz val="11"/>
        <color rgb="FF000000"/>
        <rFont val="Linux Libertine G"/>
      </rPr>
      <t>बहुजन समाज पार्टी ज़िंदाबाद………</t>
    </r>
    <r>
      <rPr>
        <sz val="11"/>
        <color rgb="FF000000"/>
        <rFont val="Calibri"/>
      </rPr>
      <t xml:space="preserve">!!!
</t>
    </r>
    <r>
      <rPr>
        <sz val="11"/>
        <color rgb="FF000000"/>
        <rFont val="Linux Libertine G"/>
      </rPr>
      <t>बहिन कुमारी मायावती जी ज़िंदाबाद…</t>
    </r>
    <r>
      <rPr>
        <sz val="11"/>
        <color rgb="FF000000"/>
        <rFont val="Calibri"/>
      </rPr>
      <t xml:space="preserve">..!!!
</t>
    </r>
    <r>
      <rPr>
        <sz val="11"/>
        <color rgb="FF000000"/>
        <rFont val="Linux Libertine G"/>
      </rPr>
      <t xml:space="preserve">हाथी के साथ मेरे सभी </t>
    </r>
    <r>
      <rPr>
        <sz val="11"/>
        <color rgb="FF000000"/>
        <rFont val="Calibri"/>
      </rPr>
      <t xml:space="preserve">125 </t>
    </r>
    <r>
      <rPr>
        <sz val="11"/>
        <color rgb="FF000000"/>
        <rFont val="Linux Libertine G"/>
      </rPr>
      <t>करोड़ बहुजन साथी ज़िंदाबाद…………</t>
    </r>
    <r>
      <rPr>
        <sz val="11"/>
        <color rgb="FF000000"/>
        <rFont val="Calibri"/>
      </rPr>
      <t xml:space="preserve">..!!!
</t>
    </r>
    <r>
      <rPr>
        <sz val="11"/>
        <color rgb="FF000000"/>
        <rFont val="Linux Libertine G"/>
      </rPr>
      <t>बहुजन समाज के लोग ज़िंदाबाद</t>
    </r>
    <r>
      <rPr>
        <sz val="11"/>
        <color rgb="FF000000"/>
        <rFont val="Calibri"/>
      </rPr>
      <t xml:space="preserve">..!!!
</t>
    </r>
    <r>
      <rPr>
        <sz val="11"/>
        <color rgb="FF000000"/>
        <rFont val="Linux Libertine G"/>
      </rPr>
      <t>मुस्लिम समाज के लोग ज़िंदाबाद</t>
    </r>
    <r>
      <rPr>
        <sz val="11"/>
        <color rgb="FF000000"/>
        <rFont val="Calibri"/>
      </rPr>
      <t xml:space="preserve">.!!!
</t>
    </r>
    <r>
      <rPr>
        <sz val="11"/>
        <color rgb="FF000000"/>
        <rFont val="Linux Libertine G"/>
      </rPr>
      <t>जय भीम जय भारत……</t>
    </r>
    <r>
      <rPr>
        <sz val="11"/>
        <color rgb="FF000000"/>
        <rFont val="Calibri"/>
      </rPr>
      <t xml:space="preserve">!!!!
</t>
    </r>
    <r>
      <rPr>
        <sz val="11"/>
        <color rgb="FF000000"/>
        <rFont val="Linux Libertine G"/>
      </rPr>
      <t>जय बीएसपी विजय बीएसपी</t>
    </r>
    <r>
      <rPr>
        <sz val="11"/>
        <color rgb="FF000000"/>
        <rFont val="Calibri"/>
      </rPr>
      <t xml:space="preserve">..!!!
</t>
    </r>
    <r>
      <rPr>
        <sz val="11"/>
        <color rgb="FF000000"/>
        <rFont val="Linux Libertine G"/>
      </rPr>
      <t>इंजीनियर अनिल कुमार 
रिटायर्ड सीनियर वाइस प्रेसिडेंट बीएसईएस राजधानी पावर लिमिटिड नई दिल्ली
🙏🙏🙏🙏🙏🙏🙏🙏🙏🙏
🐘💙🐘💙🐘💙🐘💙🐘💙</t>
    </r>
  </si>
  <si>
    <t>Vipax bhale hi Jeet nahi jave, lekin vipax ne janta ka Dil jeeta h, logo ka dhyan khicha h. Thank you India party'. Bahut hi badhiya chunav lada h apne</t>
  </si>
  <si>
    <t>आप जैसे महान पत्रकारों को चरण स्पर्श सर ❤❤❤</t>
  </si>
  <si>
    <t>Sir Modi sarkar se hum Bohot preshn hai desh ko lutne ke elawa kuch nhi Kiya isne agr is bar bjp ki sarkar aati ha to hume zhr khake mar Jane ki nobat aa jayegi</t>
  </si>
  <si>
    <t>Sir aap ko Dil ❤️ salam  bj😊 1:26 1:28 1:</t>
  </si>
  <si>
    <t>Shohit bhai  ne bahot  good baat bole  ke tamilnadu  men BJP  kam seat pe larhi hai  aur exit poll men zitada bata rahe hain</t>
  </si>
  <si>
    <r>
      <rPr>
        <sz val="11"/>
        <color rgb="FF000000"/>
        <rFont val="Linux Libertine G"/>
      </rPr>
      <t xml:space="preserve">सभी पार्टियों को चाहिए कि वो </t>
    </r>
    <r>
      <rPr>
        <sz val="11"/>
        <color rgb="FF000000"/>
        <rFont val="Calibri"/>
      </rPr>
      <t xml:space="preserve">4 </t>
    </r>
    <r>
      <rPr>
        <sz val="11"/>
        <color rgb="FF000000"/>
        <rFont val="Linux Libertine G"/>
      </rPr>
      <t>तक सतर्क रहे</t>
    </r>
    <r>
      <rPr>
        <sz val="11"/>
        <color rgb="FF000000"/>
        <rFont val="Calibri"/>
      </rPr>
      <t xml:space="preserve">, </t>
    </r>
    <r>
      <rPr>
        <sz val="11"/>
        <color rgb="FF000000"/>
        <rFont val="Linux Libertine G"/>
      </rPr>
      <t xml:space="preserve">वरना तड़ीपार जिलाधिकारियों द्वारा दबाव बना के कुछ भी कर सकते है इसलिए </t>
    </r>
    <r>
      <rPr>
        <sz val="11"/>
        <color rgb="FF000000"/>
        <rFont val="Calibri"/>
      </rPr>
      <t xml:space="preserve">2 </t>
    </r>
    <r>
      <rPr>
        <sz val="11"/>
        <color rgb="FF000000"/>
        <rFont val="Linux Libertine G"/>
      </rPr>
      <t xml:space="preserve">दिन और बचे है </t>
    </r>
    <r>
      <rPr>
        <sz val="11"/>
        <color rgb="FF000000"/>
        <rFont val="Calibri"/>
      </rPr>
      <t xml:space="preserve">, </t>
    </r>
    <r>
      <rPr>
        <sz val="11"/>
        <color rgb="FF000000"/>
        <rFont val="Linux Libertine G"/>
      </rPr>
      <t>नीद त्याग दो वर्ना पूरी जिंदगी नींद क्या चैन से सोने नही देगा एनडीए गठबंधन</t>
    </r>
  </si>
  <si>
    <t>Bjp Kai khilaf itna bolte hoappko girfatar karti hai</t>
  </si>
  <si>
    <t>Sale tera kon sa exit poll sahi ho sakta 😅</t>
  </si>
  <si>
    <r>
      <rPr>
        <sz val="11"/>
        <color rgb="FF000000"/>
        <rFont val="Linux Libertine G"/>
      </rPr>
      <t>विदेशी फंड हासिल कर मोदी को हराने का प्रोपगंडा काम नही आनेवाला जो सोशल मीडिया</t>
    </r>
    <r>
      <rPr>
        <sz val="11"/>
        <color rgb="FF000000"/>
        <rFont val="Calibri"/>
      </rPr>
      <t xml:space="preserve">, </t>
    </r>
    <r>
      <rPr>
        <sz val="11"/>
        <color rgb="FF000000"/>
        <rFont val="Linux Libertine G"/>
      </rPr>
      <t>देश विरोधी गतिविधि पर काम करते है। जनता चिन्हित कर चुकी है वैसे मीडिया को</t>
    </r>
  </si>
  <si>
    <t>😂😂😂😂😂 koun koun Maje lene aaya hai</t>
  </si>
  <si>
    <t>Sar BJP karakat se har hi gai hai kyunki Upendra kushvaha ka koi takkar hi nahin hai aur nahin Pawan Singh ko vote mila hai yahan se RJD ek tarfa Jeet rahi hai</t>
  </si>
  <si>
    <t>295 Sidhu moose wala ❤❤</t>
  </si>
  <si>
    <t>Sir you are My only source of Information .. Thank you for having Wolverine's backbone.</t>
  </si>
  <si>
    <t>Bahut hiii sundar sir</t>
  </si>
  <si>
    <t>हर हर मोदी घर घर मोदी विजय रहे मोदी</t>
  </si>
  <si>
    <t>EVM nahin DM Doshi hai</t>
  </si>
  <si>
    <t>Ravish great...</t>
  </si>
  <si>
    <t>BJP hi aaygi babu</t>
  </si>
  <si>
    <r>
      <rPr>
        <sz val="11"/>
        <color rgb="FF000000"/>
        <rFont val="Linux Libertine G"/>
      </rPr>
      <t>पाखंडी बाबा देखा पर आज कैमरा बाबा देखना पड़ रहा है।। चलो घंटी बजाओ सभी ।।और नीचे चौपाई पढ़ते जाओ</t>
    </r>
    <r>
      <rPr>
        <sz val="11"/>
        <color rgb="FF000000"/>
        <rFont val="Calibri"/>
      </rPr>
      <t xml:space="preserve">_
_
</t>
    </r>
    <r>
      <rPr>
        <sz val="11"/>
        <color rgb="FF000000"/>
        <rFont val="Linux Libertine G"/>
      </rPr>
      <t>राम राम जपना इलेक्टोरल बॉन्ड अपना ।। पाखंडी बाबा।। कौन है</t>
    </r>
    <r>
      <rPr>
        <sz val="11"/>
        <color rgb="FF000000"/>
        <rFont val="Calibri"/>
      </rPr>
      <t>?</t>
    </r>
  </si>
  <si>
    <t>TV midia ke exit poll ko dekhkar lag raha hai koi chal chali gai hai modi ke virodh me karodon sankhya me log hi lekin chaplus midia use jita rahi hai</t>
  </si>
  <si>
    <t>Godi Media Fail hai es bar</t>
  </si>
  <si>
    <t>Sirf vampanthiyon ka vilaap dekhne aay hun</t>
  </si>
  <si>
    <t>Chamcha to chamcha hi rahega.... rubbish kumar... dogla patrkar</t>
  </si>
  <si>
    <t>रविश कुमार तेरा बाप मोदी फिर आगया है खटाखट खटाखट बीजेपी जीदाबाद फटाफट</t>
  </si>
  <si>
    <t>4 ko bi aana ravish Bhai 😂😂</t>
  </si>
  <si>
    <t>ये चुनाव जनता खुद लड़ रही है इसलिए बीजेपी बुरी तरह हार रही है 😇</t>
  </si>
  <si>
    <r>
      <rPr>
        <sz val="11"/>
        <color rgb="FF000000"/>
        <rFont val="Calibri"/>
      </rPr>
      <t xml:space="preserve">Media </t>
    </r>
    <r>
      <rPr>
        <sz val="11"/>
        <color rgb="FF000000"/>
        <rFont val="Linux Libertine G"/>
      </rPr>
      <t xml:space="preserve">इतना </t>
    </r>
    <r>
      <rPr>
        <sz val="11"/>
        <color rgb="FF000000"/>
        <rFont val="Calibri"/>
      </rPr>
      <t xml:space="preserve">confidence </t>
    </r>
    <r>
      <rPr>
        <sz val="11"/>
        <color rgb="FF000000"/>
        <rFont val="Linux Libertine G"/>
      </rPr>
      <t xml:space="preserve">से बोल रहा है जैसे कि </t>
    </r>
    <r>
      <rPr>
        <sz val="11"/>
        <color rgb="FF000000"/>
        <rFont val="Calibri"/>
      </rPr>
      <t xml:space="preserve">EVM </t>
    </r>
    <r>
      <rPr>
        <sz val="11"/>
        <color rgb="FF000000"/>
        <rFont val="Linux Libertine G"/>
      </rPr>
      <t xml:space="preserve">का </t>
    </r>
    <r>
      <rPr>
        <sz val="11"/>
        <color rgb="FF000000"/>
        <rFont val="Calibri"/>
      </rPr>
      <t xml:space="preserve">control BJP </t>
    </r>
    <r>
      <rPr>
        <sz val="11"/>
        <color rgb="FF000000"/>
        <rFont val="Linux Libertine G"/>
      </rPr>
      <t>के हाथ में है। 🤓</t>
    </r>
  </si>
  <si>
    <t>यह सब साले मोदी के पैर चाट चाट कर सड गये हैं जो मोदु बोलता है वह यह भदवे छाप देते हैं इनका अस्तित्व खत्म हो गया है मोदी तो अब जायेगा क्योंकि उसका दिमाग सड गया है वह सिर्फ वोट के लिए कुछ भी कर सकता है के चु आ तो मर गया है</t>
  </si>
  <si>
    <t>Dogla ho tu godi media</t>
  </si>
  <si>
    <t>मोदी मीडिया पोल सत्य कहा आदरणीय राहुल गांधी जी ने जय हिंद जय भारत आदरणीय आपको नमन आपका स्वागत है</t>
  </si>
  <si>
    <t>MCD 4June ko aayegi to BJP hi comment nahin delete karna raveeshudeen ❤</t>
  </si>
  <si>
    <t>kya chati h bjp yaar ab jeet gayi tho kuch bhakt ake bolenge deka fir jeet gaye cheating jor jabardasti krek wo alag baat h janata jada din nahi sehne wali this is the beggining of an end of narendra bhai modi</t>
  </si>
  <si>
    <r>
      <rPr>
        <sz val="11"/>
        <color rgb="FF000000"/>
        <rFont val="Linux Libertine G"/>
      </rPr>
      <t xml:space="preserve">इसिलिए मोदी को मौन धारण का नाटक करने दूर भेजा गया कि कहिं जोश में आकर उगल न दें एक्जिट  पोल के बारे मैं जै जै मेरा भारत महान सत्ता का लालच </t>
    </r>
    <r>
      <rPr>
        <sz val="11"/>
        <color rgb="FF000000"/>
        <rFont val="Calibri"/>
      </rPr>
      <t>,</t>
    </r>
    <r>
      <rPr>
        <sz val="11"/>
        <color rgb="FF000000"/>
        <rFont val="Linux Libertine G"/>
      </rPr>
      <t>जनता जाऐ भाड़ में</t>
    </r>
  </si>
  <si>
    <t>Modi  =  Most Dishonest 
Shah  =  Shit  aha  !</t>
  </si>
  <si>
    <t>Chunau Ayog ko Desh ki Janta dekh rahi hai</t>
  </si>
  <si>
    <t>Dua ke RG🎉🎉🎉🎉PM</t>
  </si>
  <si>
    <t>Jisko modi shehzada bolta hai..ab vo desh ka Raja ban ne jara hai...just wait and watch</t>
  </si>
  <si>
    <t>Evm, Ec, Dm, Pm, Hm, Ed sabke sab chor he.....</t>
  </si>
  <si>
    <t>🙏हमारा देश एक महान देश है किसी गली बज को कैसे वोट देकर जीता सकती है हमने तो इंडिया गठबंधन को वोटदिया है🙏💖👍</t>
  </si>
  <si>
    <r>
      <rPr>
        <sz val="11"/>
        <color rgb="FF000000"/>
        <rFont val="Calibri"/>
      </rPr>
      <t xml:space="preserve">Exit poll ka </t>
    </r>
    <r>
      <rPr>
        <sz val="11"/>
        <color rgb="FF000000"/>
        <rFont val="Linux Libertine G"/>
      </rPr>
      <t xml:space="preserve">मतलब हैं कि उतनी </t>
    </r>
    <r>
      <rPr>
        <sz val="11"/>
        <color rgb="FF000000"/>
        <rFont val="Calibri"/>
      </rPr>
      <t>EVM already Set hai...</t>
    </r>
  </si>
  <si>
    <t>Chal be nalle 4 june ke baad tera relai hoga</t>
  </si>
  <si>
    <r>
      <rPr>
        <sz val="11"/>
        <color rgb="FF000000"/>
        <rFont val="Linux Libertine G"/>
      </rPr>
      <t xml:space="preserve">एक्जिट पोल बहाना है </t>
    </r>
    <r>
      <rPr>
        <sz val="11"/>
        <color rgb="FF000000"/>
        <rFont val="Calibri"/>
      </rPr>
      <t xml:space="preserve">l </t>
    </r>
    <r>
      <rPr>
        <sz val="11"/>
        <color rgb="FF000000"/>
        <rFont val="Linux Libertine G"/>
      </rPr>
      <t xml:space="preserve">जनता का ध्यान </t>
    </r>
    <r>
      <rPr>
        <sz val="11"/>
        <color rgb="FF000000"/>
        <rFont val="Calibri"/>
      </rPr>
      <t xml:space="preserve">EVM </t>
    </r>
    <r>
      <rPr>
        <sz val="11"/>
        <color rgb="FF000000"/>
        <rFont val="Linux Libertine G"/>
      </rPr>
      <t xml:space="preserve">से भटकाना है </t>
    </r>
    <r>
      <rPr>
        <sz val="11"/>
        <color rgb="FF000000"/>
        <rFont val="Calibri"/>
      </rPr>
      <t>l</t>
    </r>
  </si>
  <si>
    <r>
      <rPr>
        <sz val="11"/>
        <color rgb="FF000000"/>
        <rFont val="Linux Libertine G"/>
      </rPr>
      <t xml:space="preserve">एक न्यूज़ चैनल ने अपने एग्जिट पोल में बिहार में </t>
    </r>
    <r>
      <rPr>
        <sz val="11"/>
        <color rgb="FF000000"/>
        <rFont val="Calibri"/>
      </rPr>
      <t xml:space="preserve">LJP </t>
    </r>
    <r>
      <rPr>
        <sz val="11"/>
        <color rgb="FF000000"/>
        <rFont val="Linux Libertine G"/>
      </rPr>
      <t xml:space="preserve">को </t>
    </r>
    <r>
      <rPr>
        <sz val="11"/>
        <color rgb="FF000000"/>
        <rFont val="Calibri"/>
      </rPr>
      <t xml:space="preserve">7 </t>
    </r>
    <r>
      <rPr>
        <sz val="11"/>
        <color rgb="FF000000"/>
        <rFont val="Linux Libertine G"/>
      </rPr>
      <t xml:space="preserve">सीट दिखा रहा है जब कि </t>
    </r>
    <r>
      <rPr>
        <sz val="11"/>
        <color rgb="FF000000"/>
        <rFont val="Calibri"/>
      </rPr>
      <t xml:space="preserve">LJP </t>
    </r>
    <r>
      <rPr>
        <sz val="11"/>
        <color rgb="FF000000"/>
        <rFont val="Linux Libertine G"/>
      </rPr>
      <t xml:space="preserve">वहाँ सिर्फ़ </t>
    </r>
    <r>
      <rPr>
        <sz val="11"/>
        <color rgb="FF000000"/>
        <rFont val="Calibri"/>
      </rPr>
      <t xml:space="preserve">6 </t>
    </r>
    <r>
      <rPr>
        <sz val="11"/>
        <color rgb="FF000000"/>
        <rFont val="Linux Libertine G"/>
      </rPr>
      <t>सिटो पर चुनाव लड़ रही है</t>
    </r>
    <r>
      <rPr>
        <sz val="11"/>
        <color rgb="FF000000"/>
        <rFont val="Calibri"/>
      </rPr>
      <t xml:space="preserve">.
</t>
    </r>
    <r>
      <rPr>
        <sz val="11"/>
        <color rgb="FF000000"/>
        <rFont val="Linux Libertine G"/>
      </rPr>
      <t>पोलम पोल</t>
    </r>
    <r>
      <rPr>
        <sz val="11"/>
        <color rgb="FF000000"/>
        <rFont val="Calibri"/>
      </rPr>
      <t>,</t>
    </r>
    <r>
      <rPr>
        <sz val="11"/>
        <color rgb="FF000000"/>
        <rFont val="Linux Libertine G"/>
      </rPr>
      <t>भाजपा का पोल</t>
    </r>
    <r>
      <rPr>
        <sz val="11"/>
        <color rgb="FF000000"/>
        <rFont val="Calibri"/>
      </rPr>
      <t>.</t>
    </r>
  </si>
  <si>
    <t>Sab exit poll modi ke tattu hai kyuki ECI BJP ka tattu hai</t>
  </si>
  <si>
    <t>Election officers bhi deshbhakt aur imandaar hotay h wo jaroor is sankat say desh ko bhar nikalengay</t>
  </si>
  <si>
    <t>ઇન્ડિયા જિંદાબાદ 🙏🙏</t>
  </si>
  <si>
    <r>
      <rPr>
        <sz val="11"/>
        <color rgb="FF000000"/>
        <rFont val="Calibri"/>
      </rPr>
      <t xml:space="preserve">4 </t>
    </r>
    <r>
      <rPr>
        <sz val="11"/>
        <color rgb="FF000000"/>
        <rFont val="Linux Libertine G"/>
      </rPr>
      <t>ਜੂਨ ਰਾਤੀਂ ਅੱਠ ਵਜੇ ਦੇਸ਼ ਫੌਜ ਦੇ ਹਵਾਲੇ ਕਰ ਦਿੱਤਾ ਜਾਵੇਗਾ</t>
    </r>
  </si>
  <si>
    <t>Bhajpa Hatayio desh bachayio</t>
  </si>
  <si>
    <t>Tum nakarate ho bjp ko isliye faltu</t>
  </si>
  <si>
    <t>Modi hatao desh bachao nahi to ye sale desh ko barbad kar dwga</t>
  </si>
  <si>
    <t>Pura dekhe there pass paisa aaiga</t>
  </si>
  <si>
    <t>Rahul gandhi banwas me jayenge ab</t>
  </si>
  <si>
    <t>For manipulate  in counting and evm.</t>
  </si>
  <si>
    <t>EVM se chunav aayog aur Modi ne gadbad karna hi hai</t>
  </si>
  <si>
    <r>
      <rPr>
        <sz val="11"/>
        <color rgb="FF000000"/>
        <rFont val="Linux Libertine G"/>
      </rPr>
      <t>जहां बीजेपी की एक भी शीट नहीं संभव है वहां बीजेपी की बढ़त दिख रही</t>
    </r>
    <r>
      <rPr>
        <sz val="11"/>
        <color rgb="FF000000"/>
        <rFont val="Calibri"/>
      </rPr>
      <t xml:space="preserve">, </t>
    </r>
    <r>
      <rPr>
        <sz val="11"/>
        <color rgb="FF000000"/>
        <rFont val="Linux Libertine G"/>
      </rPr>
      <t>ये कैसे हो सकता है अगर मोदी जीता तो जानविद्रोह के लिए तैयार रहना होगा हम हिन्दुस्तानियों को</t>
    </r>
    <r>
      <rPr>
        <sz val="11"/>
        <color rgb="FF000000"/>
        <rFont val="Calibri"/>
      </rPr>
      <t xml:space="preserve">, </t>
    </r>
    <r>
      <rPr>
        <sz val="11"/>
        <color rgb="FF000000"/>
        <rFont val="Linux Libertine G"/>
      </rPr>
      <t xml:space="preserve">अगर अब भी ना बोले तो हम चीन जैसे गुलाम बन जायेंगे </t>
    </r>
    <r>
      <rPr>
        <sz val="11"/>
        <color rgb="FF000000"/>
        <rFont val="Calibri"/>
      </rPr>
      <t xml:space="preserve">puri </t>
    </r>
    <r>
      <rPr>
        <sz val="11"/>
        <color rgb="FF000000"/>
        <rFont val="Linux Libertine G"/>
      </rPr>
      <t>तरह से</t>
    </r>
  </si>
  <si>
    <t>India Alliance win ❤️</t>
  </si>
  <si>
    <t>ONLY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t>
  </si>
  <si>
    <t>सारी की सारी ईवीएम सेट कर रखी हे इसका मतलब</t>
  </si>
  <si>
    <t>कांग्रेस पार्टी की गाड फटेगी खटाखट खटाखट बीजेपी जीदाबाद है</t>
  </si>
  <si>
    <t>West bangal me bjp 12 se 15 me simat jaygi</t>
  </si>
  <si>
    <r>
      <rPr>
        <sz val="11"/>
        <color rgb="FF000000"/>
        <rFont val="Calibri"/>
      </rPr>
      <t xml:space="preserve">55 </t>
    </r>
    <r>
      <rPr>
        <sz val="11"/>
        <color rgb="FF000000"/>
        <rFont val="Linux Libertine G"/>
      </rPr>
      <t>साल का उम्र में भी युवा गजब हो चाचा</t>
    </r>
  </si>
  <si>
    <t>Pre paid exit poll</t>
  </si>
  <si>
    <r>
      <rPr>
        <sz val="11"/>
        <color rgb="FF000000"/>
        <rFont val="Linux Libertine G"/>
      </rPr>
      <t>रविश जी यह ऐग्जिट पोल मोदी पोल कहें या</t>
    </r>
    <r>
      <rPr>
        <sz val="11"/>
        <color rgb="FF000000"/>
        <rFont val="Calibri"/>
      </rPr>
      <t xml:space="preserve">, </t>
    </r>
    <r>
      <rPr>
        <sz val="11"/>
        <color rgb="FF000000"/>
        <rFont val="Linux Libertine G"/>
      </rPr>
      <t>राजीव कुमार पोल कहें या चाटुकारों का पोल कहें जबकि हकीकत में इंडिया गठबंधन सरकार बनाने वाली है इसलिए तो गृह मंत्रालय</t>
    </r>
    <r>
      <rPr>
        <sz val="11"/>
        <color rgb="FF000000"/>
        <rFont val="Calibri"/>
      </rPr>
      <t xml:space="preserve">, </t>
    </r>
    <r>
      <rPr>
        <sz val="11"/>
        <color rgb="FF000000"/>
        <rFont val="Linux Libertine G"/>
      </rPr>
      <t>इनकम टैक्स कार्यलय आदि में आग लगना तथा अनेकों संकेत मिले जिससे मोदी सरकार हार रही है</t>
    </r>
  </si>
  <si>
    <t>रमनमेकसेसे पुरुषकार प्राप्त रवीश कुमार को सादर प्रणाम 🙏🙏🙏🇮🇳🇮🇳🇮🇳</t>
  </si>
  <si>
    <t>Godi.midea.modi.ko.yane.ke.bad.se.bilkul.bikki.huwi.hai.</t>
  </si>
  <si>
    <t>Pgla gye h sb... Favour m aaye to sb shi h... Favour m nhi aaye to BK BK BK... 🤣🤣🤣</t>
  </si>
  <si>
    <t>Koi na 4 ko evm pe rona bhi ana tumko</t>
  </si>
  <si>
    <t>Colgate - Paste of INDIA 
Biryani - Taste of INDIA 
Media - Waste of INDIA 🤡
Ravish kumar - Best of INDIA 🇮🇳</t>
  </si>
  <si>
    <t>एग्जिट पोल पे गाली देकर क्या होगा रविश जी</t>
  </si>
  <si>
    <t>Imandar bedadak patarkarita k liye apka Dhanyawad Sir</t>
  </si>
  <si>
    <r>
      <rPr>
        <sz val="11"/>
        <color rgb="FF000000"/>
        <rFont val="Linux Libertine G"/>
      </rPr>
      <t xml:space="preserve">बंगाल विधानसभा चुनाव </t>
    </r>
    <r>
      <rPr>
        <sz val="11"/>
        <color rgb="FF000000"/>
        <rFont val="Calibri"/>
      </rPr>
      <t xml:space="preserve">2021 </t>
    </r>
    <r>
      <rPr>
        <sz val="11"/>
        <color rgb="FF000000"/>
        <rFont val="Linux Libertine G"/>
      </rPr>
      <t xml:space="preserve">में सिर्फ </t>
    </r>
    <r>
      <rPr>
        <sz val="11"/>
        <color rgb="FF000000"/>
        <rFont val="Calibri"/>
      </rPr>
      <t xml:space="preserve">77 </t>
    </r>
    <r>
      <rPr>
        <sz val="11"/>
        <color rgb="FF000000"/>
        <rFont val="Linux Libertine G"/>
      </rPr>
      <t xml:space="preserve">सीट जीतने वाली बीजेपी को </t>
    </r>
    <r>
      <rPr>
        <sz val="11"/>
        <color rgb="FF000000"/>
        <rFont val="Calibri"/>
      </rPr>
      <t xml:space="preserve">10 </t>
    </r>
    <r>
      <rPr>
        <sz val="11"/>
        <color rgb="FF000000"/>
        <rFont val="Linux Libertine G"/>
      </rPr>
      <t xml:space="preserve">गोदी चमची मीडिया पोल ने  सिर्फ </t>
    </r>
    <r>
      <rPr>
        <sz val="11"/>
        <color rgb="FF000000"/>
        <rFont val="Calibri"/>
      </rPr>
      <t xml:space="preserve">77 </t>
    </r>
    <r>
      <rPr>
        <sz val="11"/>
        <color rgb="FF000000"/>
        <rFont val="Linux Libertine G"/>
      </rPr>
      <t xml:space="preserve">सीट जीतने वाली भाजपा को </t>
    </r>
    <r>
      <rPr>
        <sz val="11"/>
        <color rgb="FF000000"/>
        <rFont val="Calibri"/>
      </rPr>
      <t xml:space="preserve">200  </t>
    </r>
    <r>
      <rPr>
        <sz val="11"/>
        <color rgb="FF000000"/>
        <rFont val="Linux Libertine G"/>
      </rPr>
      <t>सीट पर जीत दिखा रहे थे</t>
    </r>
    <r>
      <rPr>
        <sz val="11"/>
        <color rgb="FF000000"/>
        <rFont val="Calibri"/>
      </rPr>
      <t xml:space="preserve">!!
👆👆 </t>
    </r>
    <r>
      <rPr>
        <sz val="11"/>
        <color rgb="FF000000"/>
        <rFont val="Linux Libertine G"/>
      </rPr>
      <t>गोदी मीडिया की चमची पोल की यही असली सच्चाई है👆👆</t>
    </r>
  </si>
  <si>
    <t>https://youtube.com/@success.racer2375?si=U7DiQhet_svuRRzy</t>
  </si>
  <si>
    <r>
      <rPr>
        <sz val="11"/>
        <color rgb="FF000000"/>
        <rFont val="Linux Libertine G"/>
      </rPr>
      <t xml:space="preserve">मोदी जी आप अग्निवीर जैसे बहुत चीज को बदल दिए हैं तब हमारे जैसे युवा ये सोच कर चुप रह गए की ये अग्निवीर बस </t>
    </r>
    <r>
      <rPr>
        <sz val="11"/>
        <color rgb="FF000000"/>
        <rFont val="Calibri"/>
      </rPr>
      <t xml:space="preserve">5 </t>
    </r>
    <r>
      <rPr>
        <sz val="11"/>
        <color rgb="FF000000"/>
        <rFont val="Linux Libertine G"/>
      </rPr>
      <t xml:space="preserve">साल की है और अपना तैयारी जारी रखें कितने हम जैसे बच्चों का घर उजारेंगे आप बद्दुआ लगेगी आपको हम दिन भर धूप में रनिंग करते हैं पढ़ाई करते है घर का काम करते हैं फिर भी फौजी बनने से वंचित हो जा रहे हैं और आप अपना ढोंग बंद कर दीजिए अब आप </t>
    </r>
    <r>
      <rPr>
        <sz val="11"/>
        <color rgb="FF000000"/>
        <rFont val="Calibri"/>
      </rPr>
      <t xml:space="preserve">2028 </t>
    </r>
    <r>
      <rPr>
        <sz val="11"/>
        <color rgb="FF000000"/>
        <rFont val="Linux Libertine G"/>
      </rPr>
      <t>में आयेंगे तो ठीक रहेगा मोदी जी 😭</t>
    </r>
  </si>
  <si>
    <t>2:45 Kejriwal being educated and modi's gawar chatukars be like paw paw is winning as he is getting 33 seats out of 25 in rajasthan 🤡🤡🤡🤡🤡🤡</t>
  </si>
  <si>
    <t>BJP gang including EC are creating an atmosphere to reason out EC manipulating.</t>
  </si>
  <si>
    <t>दल्ला पत्रकार</t>
  </si>
  <si>
    <t>इण्डिया गठबंधन महान हैं</t>
  </si>
  <si>
    <r>
      <rPr>
        <sz val="11"/>
        <color rgb="FF000000"/>
        <rFont val="Linux Libertine G"/>
      </rPr>
      <t>विपक्षी कार्यकर्ताओं और प्रशासन के अधिकारियों पर मनोवैज्ञानिक दबाव बनाकर काउण्टिंग में बदमाशी करने की प्लानिंग है बीजेपी के गुण्डों की ताकि</t>
    </r>
    <r>
      <rPr>
        <sz val="11"/>
        <color rgb="FF000000"/>
        <rFont val="Calibri"/>
      </rPr>
      <t xml:space="preserve">, </t>
    </r>
    <r>
      <rPr>
        <sz val="11"/>
        <color rgb="FF000000"/>
        <rFont val="Linux Libertine G"/>
      </rPr>
      <t>कार्यकर्ताओं को सतर्क रहना चाहिये।</t>
    </r>
  </si>
  <si>
    <t>Randi rona😂</t>
  </si>
  <si>
    <t>Congresh ko har jagah ye dhyan rkhna khi koi ghotala to ni kr rha h  ,bjp wale harne ki dar se kuch v kar sakte h vote churi v kar skte h please be careful india..</t>
  </si>
  <si>
    <t>Tibchutoya channel band gar</t>
  </si>
  <si>
    <t>Ravish ye sab Sahi kon karega</t>
  </si>
  <si>
    <t>Sir you are great</t>
  </si>
  <si>
    <r>
      <rPr>
        <sz val="11"/>
        <color rgb="FF000000"/>
        <rFont val="Linux Libertine G"/>
      </rPr>
      <t xml:space="preserve">😂😂😂😂 नमस्कार मे रवि नेगी आपसे निवेदन करता हूँ आप </t>
    </r>
    <r>
      <rPr>
        <sz val="11"/>
        <color rgb="FF000000"/>
        <rFont val="Calibri"/>
      </rPr>
      <t xml:space="preserve">4 </t>
    </r>
    <r>
      <rPr>
        <sz val="11"/>
        <color rgb="FF000000"/>
        <rFont val="Linux Libertine G"/>
      </rPr>
      <t>जून को लाइव जरूर आयें 😅😅😅😅</t>
    </r>
  </si>
  <si>
    <t>Absolutely right Ravishji .. respect 🙏🙏</t>
  </si>
  <si>
    <r>
      <rPr>
        <sz val="11"/>
        <color rgb="FF000000"/>
        <rFont val="Linux Libertine G"/>
      </rPr>
      <t xml:space="preserve">गोदी मीडिया और गोदी भक्तो ने देश का </t>
    </r>
    <r>
      <rPr>
        <sz val="11"/>
        <color rgb="FF000000"/>
        <rFont val="Calibri"/>
      </rPr>
      <t xml:space="preserve">bedagart </t>
    </r>
    <r>
      <rPr>
        <sz val="11"/>
        <color rgb="FF000000"/>
        <rFont val="Linux Libertine G"/>
      </rPr>
      <t xml:space="preserve">करने का निर्णय ले चुके है </t>
    </r>
    <r>
      <rPr>
        <sz val="11"/>
        <color rgb="FF000000"/>
        <rFont val="Calibri"/>
      </rPr>
      <t>,</t>
    </r>
    <r>
      <rPr>
        <sz val="11"/>
        <color rgb="FF000000"/>
        <rFont val="Linux Libertine G"/>
      </rPr>
      <t xml:space="preserve">सावधान रहे सतर्क रहे </t>
    </r>
    <r>
      <rPr>
        <sz val="11"/>
        <color rgb="FF000000"/>
        <rFont val="Calibri"/>
      </rPr>
      <t>,</t>
    </r>
    <r>
      <rPr>
        <sz val="11"/>
        <color rgb="FF000000"/>
        <rFont val="Linux Libertine G"/>
      </rPr>
      <t>ऐसे लोग किसी के नही</t>
    </r>
  </si>
  <si>
    <t>Salute</t>
  </si>
  <si>
    <t>BJP 186 seat hai bhai sahab sabse duniya mein sabse achcha channel aapka hai aapki Parmatma itni umra Karen bahut lambi</t>
  </si>
  <si>
    <t>True analysis</t>
  </si>
  <si>
    <t>Sir Bihar me bhi dikha Raha hai chirag ko 6 sit</t>
  </si>
  <si>
    <t>295 song view not 59m it’s 593 millions</t>
  </si>
  <si>
    <t>Bbbilkul fail he</t>
  </si>
  <si>
    <t>Are rabish kumar ji kyu itna jale bhune hue h aap</t>
  </si>
  <si>
    <r>
      <rPr>
        <sz val="11"/>
        <color rgb="FF000000"/>
        <rFont val="Linux Libertine G"/>
      </rPr>
      <t>बेईमानी से बचेगे कैसे</t>
    </r>
    <r>
      <rPr>
        <sz val="11"/>
        <color rgb="FF000000"/>
        <rFont val="Calibri"/>
      </rPr>
      <t>??</t>
    </r>
  </si>
  <si>
    <t>तुम लोग किस मिट्टी के बने हो कब स्वीकार करोगे अपनी हार
अब तो मान ही लो कि मोदी आ रहा है😂😂😂😂</t>
  </si>
  <si>
    <t>Bjp exit poll ke neta nikalte hai waha hi aake rukta hai</t>
  </si>
  <si>
    <t>Sare jaghha per Bjp ko daura daura kar bhghaya. tou Phir Jeet kaise Bjp ki hogi.</t>
  </si>
  <si>
    <r>
      <rPr>
        <sz val="11"/>
        <color rgb="FF000000"/>
        <rFont val="Linux Libertine G"/>
      </rPr>
      <t xml:space="preserve">कितने वोटरों को लगता है </t>
    </r>
    <r>
      <rPr>
        <sz val="11"/>
        <color rgb="FF000000"/>
        <rFont val="Calibri"/>
      </rPr>
      <t xml:space="preserve">EVM </t>
    </r>
    <r>
      <rPr>
        <sz val="11"/>
        <color rgb="FF000000"/>
        <rFont val="Linux Libertine G"/>
      </rPr>
      <t>में गड़बड़ी है ❤</t>
    </r>
  </si>
  <si>
    <t>Desh me vidhro karvage bjp wale desh ke de</t>
  </si>
  <si>
    <t>After watching the exit poll of vision media, one of my  friends asked me how is that . I replied Modi is playing India Pakistan cricket match.</t>
  </si>
  <si>
    <t>Rona chalu lauro ka</t>
  </si>
  <si>
    <t>क्या मस्त जली है गांधी मीडिया की</t>
  </si>
  <si>
    <t>Facke exit pol</t>
  </si>
  <si>
    <t>Sir apki video dekh k umeed fir se jagne lgi😊😊</t>
  </si>
  <si>
    <t>TU Gandi midiya</t>
  </si>
  <si>
    <t>BJP koi bhi level pe jaa sakta hai jeetne ke liye</t>
  </si>
  <si>
    <t>Sabhi channels ke no aik Saman he  aisa ho hi nahi sakta</t>
  </si>
  <si>
    <r>
      <rPr>
        <sz val="11"/>
        <color rgb="FF000000"/>
        <rFont val="Linux Libertine G"/>
      </rPr>
      <t>राम राम जपना इलेक्टोरल बॉन्ड अपना ।। पाखंडी बाबा।। कौन है</t>
    </r>
    <r>
      <rPr>
        <sz val="11"/>
        <color rgb="FF000000"/>
        <rFont val="Calibri"/>
      </rPr>
      <t>?</t>
    </r>
  </si>
  <si>
    <t>जब तक कोई धांधली नही तो बीजेपी वालो किस आधार पे कहा हमे आरएसएस वालो की जरूरत नहीं जबकि आरएसएस ही ने इसे खड़ा किया</t>
  </si>
  <si>
    <t>Exit. Pol. +e.c.i.+godi.media.=modi.😢</t>
  </si>
  <si>
    <t>Exit Polls on Modi Payroll.😡😡</t>
  </si>
  <si>
    <t>Janta tayyar rahe 04 June ko</t>
  </si>
  <si>
    <t>☝️देश के लोग इतने कैसे बेगैरत हो सकते हैं जो गाली बकने बाले को चुनावजीता सकती है 🤔💯🇮🇳✌️</t>
  </si>
  <si>
    <r>
      <rPr>
        <sz val="11"/>
        <color rgb="FF000000"/>
        <rFont val="Linux Libertine G"/>
      </rPr>
      <t xml:space="preserve">ये  </t>
    </r>
    <r>
      <rPr>
        <sz val="11"/>
        <color rgb="FF000000"/>
        <rFont val="Calibri"/>
      </rPr>
      <t xml:space="preserve">5 </t>
    </r>
    <r>
      <rPr>
        <sz val="11"/>
        <color rgb="FF000000"/>
        <rFont val="Linux Libertine G"/>
      </rPr>
      <t>साल और भोंकने वाला है ।</t>
    </r>
  </si>
  <si>
    <t>Have chilled beer, Lemon Juice, Fruit Juice, Ice Gola and Cola,  dont take tension.....INDIA is victorious....enjoy your weekend.....</t>
  </si>
  <si>
    <t>Tere muhh pr tatti kisne maar di aaj 💩😂</t>
  </si>
  <si>
    <t>सोचा नही था की चम्मच बन जाओगे 😂😂😂</t>
  </si>
  <si>
    <t>Rahul Gandhi wins</t>
  </si>
  <si>
    <t>Thanks to A K Kejriwal,given strength to opposition.</t>
  </si>
  <si>
    <t>Bjp will form gov ❤</t>
  </si>
  <si>
    <t>Aabri Rahul Gandhi ho sakte hai pm kinko pasand hai ❤</t>
  </si>
  <si>
    <t>Abki baar congress sarkaar</t>
  </si>
  <si>
    <t>4 June ko ye hi result aayega we love Modi ji ❤ 
Tum 2029 Tak rote rahne ki ready raho farji gang 😂</t>
  </si>
  <si>
    <t>India alience 313</t>
  </si>
  <si>
    <t>Modi ~ tihar</t>
  </si>
  <si>
    <r>
      <rPr>
        <sz val="11"/>
        <color rgb="FF000000"/>
        <rFont val="Linux Libertine G"/>
      </rPr>
      <t xml:space="preserve">वेबटूर </t>
    </r>
    <r>
      <rPr>
        <sz val="11"/>
        <color rgb="FF000000"/>
        <rFont val="Calibri"/>
      </rPr>
      <t>16:03</t>
    </r>
  </si>
  <si>
    <t>Sir gujrat vidhansabha mai 156 bataya aur aaya bhi 156 mtlb kus to setting hai</t>
  </si>
  <si>
    <r>
      <rPr>
        <sz val="11"/>
        <color rgb="FF000000"/>
        <rFont val="Calibri"/>
      </rPr>
      <t xml:space="preserve">Ravish shar aap pee humko bharosha agar Congress ki sarkar nhi </t>
    </r>
    <r>
      <rPr>
        <sz val="11"/>
        <color rgb="FF000000"/>
        <rFont val="Linux Libertine G"/>
      </rPr>
      <t>आई तो हमलोग रोड पर</t>
    </r>
  </si>
  <si>
    <t>🖐🖐🖐</t>
  </si>
  <si>
    <t>59 Million nahi hai , 593 Million hain !! *
295 - #Sidhumoosewala ❤️</t>
  </si>
  <si>
    <t>Rubbish is bhadwa patrakar...</t>
  </si>
  <si>
    <t>You are correct</t>
  </si>
  <si>
    <t>Ravishji ko West Bengal le kar itna utabilapan kiu Momta 26000 job fraud ki, sandeshkhali jaisa kafi incident karta hai tmc, riots are takes place many times but not reported. IS MOMTA KO SUPPORT KARTA HAI RAVISHJI😂 SHAME TO U😢</t>
  </si>
  <si>
    <t>India❤❤❤ 295</t>
  </si>
  <si>
    <t>Well come  you gentle man - Mr.Ravish kumar.we wait you always !</t>
  </si>
  <si>
    <t>जय श्री राम जय श्री कृष्णा</t>
  </si>
  <si>
    <t>❤👍👍</t>
  </si>
  <si>
    <r>
      <rPr>
        <sz val="11"/>
        <color rgb="FF000000"/>
        <rFont val="Linux Libertine G"/>
      </rPr>
      <t>जब देश की जनता ने भाजपा को बोट दिया ही नही है अंड भक्तों को छोड़कर तो गोदी मीडिया भाजपा की जीत कयो दिखा रहा है 
मोदी चायना</t>
    </r>
    <r>
      <rPr>
        <sz val="11"/>
        <color rgb="FF000000"/>
        <rFont val="Calibri"/>
      </rPr>
      <t xml:space="preserve">, </t>
    </r>
    <r>
      <rPr>
        <sz val="11"/>
        <color rgb="FF000000"/>
        <rFont val="Linux Libertine G"/>
      </rPr>
      <t>पाकिस्तान से बोट ले आये है ध्यान का नाटक करके</t>
    </r>
  </si>
  <si>
    <r>
      <rPr>
        <sz val="11"/>
        <color rgb="FF000000"/>
        <rFont val="Linux Libertine G"/>
      </rPr>
      <t xml:space="preserve">जो बीजेपी भक्त है </t>
    </r>
    <r>
      <rPr>
        <sz val="11"/>
        <color rgb="FF000000"/>
        <rFont val="Calibri"/>
      </rPr>
      <t>,</t>
    </r>
    <r>
      <rPr>
        <sz val="11"/>
        <color rgb="FF000000"/>
        <rFont val="Linux Libertine G"/>
      </rPr>
      <t xml:space="preserve">देश के बुद्धिजीवी लोगो से अपील है उनसे संबंधों में दूर रहे </t>
    </r>
    <r>
      <rPr>
        <sz val="11"/>
        <color rgb="FF000000"/>
        <rFont val="Calibri"/>
      </rPr>
      <t>,</t>
    </r>
    <r>
      <rPr>
        <sz val="11"/>
        <color rgb="FF000000"/>
        <rFont val="Linux Libertine G"/>
      </rPr>
      <t xml:space="preserve">जो देश के नही  </t>
    </r>
    <r>
      <rPr>
        <sz val="11"/>
        <color rgb="FF000000"/>
        <rFont val="Calibri"/>
      </rPr>
      <t>,</t>
    </r>
    <r>
      <rPr>
        <sz val="11"/>
        <color rgb="FF000000"/>
        <rFont val="Linux Libertine G"/>
      </rPr>
      <t xml:space="preserve">वो किसी के बारे में क्या भला सोचेंगे </t>
    </r>
    <r>
      <rPr>
        <sz val="11"/>
        <color rgb="FF000000"/>
        <rFont val="Calibri"/>
      </rPr>
      <t>,</t>
    </r>
    <r>
      <rPr>
        <sz val="11"/>
        <color rgb="FF000000"/>
        <rFont val="Linux Libertine G"/>
      </rPr>
      <t>इसलिए भक्तो से सावधान</t>
    </r>
  </si>
  <si>
    <t>Sir mai bhi hairan hu</t>
  </si>
  <si>
    <t>Sawaal yeh hai ki agar Exit Polls ke anumaal I.N.D.I.A gathbandhan ke tarf ishaara karte tab Ravish ji itni conspiracy theories banna paate? Meri raaye mein Ravish Kumar Arthur Conan Doyle ko achhi pratiyogita de sakte hai. Zarurat hai toh apni energy ko sahi disha mein kendrit karne ki.</t>
  </si>
  <si>
    <t>18:37  ??? 🙂</t>
  </si>
  <si>
    <t>Ant tak ladna veero ki nishani hai</t>
  </si>
  <si>
    <r>
      <rPr>
        <sz val="11"/>
        <color rgb="FF000000"/>
        <rFont val="Linux Libertine G"/>
      </rPr>
      <t>हिंसा की वजह से ही अहिंसा आई है</t>
    </r>
    <r>
      <rPr>
        <sz val="11"/>
        <color rgb="FF000000"/>
        <rFont val="Calibri"/>
      </rPr>
      <t>,</t>
    </r>
    <r>
      <rPr>
        <sz val="11"/>
        <color rgb="FF000000"/>
        <rFont val="Linux Libertine G"/>
      </rPr>
      <t>।</t>
    </r>
  </si>
  <si>
    <t>Jo log Congress ko vote kiye hai wo log aa gye hai dekhne</t>
  </si>
  <si>
    <t>Fir bhi hum congress ke sath h ❤😊</t>
  </si>
  <si>
    <t>4 tarik ata hu ravish bhi aap gali khane tayar rahna😂</t>
  </si>
  <si>
    <t>😂😂😂kuch bhi exit poll hai🤣 kahi ka to pata nehi pr bengoli me to bjp 10 se 12 se jyada laa hi nehi sakta....exit poll sun ke hashi ruk nehi raha.</t>
  </si>
  <si>
    <t>4 June ko phir rona padega 😂😂😂😂😂😂 tumhe</t>
  </si>
  <si>
    <r>
      <rPr>
        <sz val="11"/>
        <color rgb="FF000000"/>
        <rFont val="Linux Libertine G"/>
      </rPr>
      <t xml:space="preserve">४०० के साथ </t>
    </r>
    <r>
      <rPr>
        <sz val="11"/>
        <color rgb="FF000000"/>
        <rFont val="Calibri"/>
      </rPr>
      <t>BJP</t>
    </r>
  </si>
  <si>
    <t>बीजेपी की वापसी नहीं हो रही है जी😢😢</t>
  </si>
  <si>
    <t>,80. Crore kareeblog. Pathaia. Chadigarh.  Mayar.   Chunav. Jaisa   onasa.  Kaun jeethega</t>
  </si>
  <si>
    <t>After 4 june tv anker sabdhan rahe😂😢😢</t>
  </si>
  <si>
    <t>1 ghante main 5 lakh view sir hai kya modi media takkar main❤❤❤❤😂😂😂😂</t>
  </si>
  <si>
    <t>Ravish sir ajj mani dekkha ki ak bharman dusare bharman se kha rha tha ki Bhai lgata hai BJp Jeet jayega ye hall hai godi media ka I am from Raibareli Exit poll ka asar</t>
  </si>
  <si>
    <t>INDIA- 310
BJP- 125</t>
  </si>
  <si>
    <t>So good</t>
  </si>
  <si>
    <t>रोने की कर लो तैयारी जा रहे है भगवाधारी।।</t>
  </si>
  <si>
    <t>Modi aayenge 400 nhi lekin 350 plus aayenge</t>
  </si>
  <si>
    <t>Modi ke paap ka ghada bhar chuka..
Ab kursi par baithne ka waqt samapt ho chuka...
Ajanta ko hisab Dene ka waqt h......</t>
  </si>
  <si>
    <t>Punjab me khujliwal ko jitaya tha tab exit pol sahi tha😅</t>
  </si>
  <si>
    <t>Jub saara poll manage kiya jaa sakta hai to,
Exit poll nahi manage kiya ja sakta kya ?</t>
  </si>
  <si>
    <t>Media is In completely in GODI. 
Republic, News18, India Today, Aaj Tak, The Jaipur Dialogue is in the Godi of MODI. 
On the other hand Ravish Kumar, The Wire, Quint, Abhisar Sharma &amp; Ajit Anjum is in the GODI of Rahul, Akhilesh &amp; Kejriwal. 
So, Basically The entire Media is Godi Media.!</t>
  </si>
  <si>
    <t>Joy India</t>
  </si>
  <si>
    <t>Ye Modi plan hai. Pahley Exit Poll Modi mann ki batt rakhde, Phir EC  Evm Changed Number Ko Bjp Jeet Declare Kardega.</t>
  </si>
  <si>
    <t>Frjhajnta2din to sakun ho jntanarajulko votdyhy bawalto hoga midy ko ban kro</t>
  </si>
  <si>
    <r>
      <rPr>
        <sz val="11"/>
        <color rgb="FF000000"/>
        <rFont val="Linux Libertine G"/>
      </rPr>
      <t>सरकारी मीडिया ने एक्जिट पोल पर विश्वास नहीं किया जा सकता है यदि भारत का सरकारी मीडिया निष्पक्ष होता तो मणिपुर के हालातो पर चुप्पी क्यों रहा</t>
    </r>
    <r>
      <rPr>
        <sz val="11"/>
        <color rgb="FF000000"/>
        <rFont val="Calibri"/>
      </rPr>
      <t>?</t>
    </r>
  </si>
  <si>
    <t>One TV channel showing BJP winning Srinagar seat but actually there was no BJP candidate in Srinagar</t>
  </si>
  <si>
    <t>4th June 
EVM HACK HO GYI PAPA
Ra@%^di rona suru hone vala bhi</t>
  </si>
  <si>
    <t>Yes congress hi aayengi</t>
  </si>
  <si>
    <t>RaGa is the prime minister we deserve. Not someone who is mystified by extra 2ab, meditates with glasses on with a dozen cameras and knows nothing except bullshitting for idiots which BTW this country is full of.</t>
  </si>
  <si>
    <t>Es baar supreme court  doshi hoga bjp chori se jitega toh.</t>
  </si>
  <si>
    <t>Arey kitna royega Bhai tu, bawasir ho gya tujhe</t>
  </si>
  <si>
    <t>India=220 Nda=250</t>
  </si>
  <si>
    <t>Kuch Tu Gadbad Hai. 
Ravish ji Aap Ke  Lagatar Sach Ki Himmat Ko Salam....🎉🎉🎉🎉🎉</t>
  </si>
  <si>
    <r>
      <rPr>
        <sz val="11"/>
        <color rgb="FF000000"/>
        <rFont val="Calibri"/>
      </rPr>
      <t xml:space="preserve">260 </t>
    </r>
    <r>
      <rPr>
        <sz val="11"/>
        <color rgb="FF000000"/>
        <rFont val="Linux Libertine G"/>
      </rPr>
      <t xml:space="preserve">से </t>
    </r>
    <r>
      <rPr>
        <sz val="11"/>
        <color rgb="FF000000"/>
        <rFont val="Calibri"/>
      </rPr>
      <t xml:space="preserve">290 India gathbandhan </t>
    </r>
    <r>
      <rPr>
        <sz val="11"/>
        <color rgb="FF000000"/>
        <rFont val="Linux Libertine G"/>
      </rPr>
      <t>को मिली है</t>
    </r>
  </si>
  <si>
    <r>
      <rPr>
        <sz val="11"/>
        <color rgb="FF000000"/>
        <rFont val="Linux Libertine G"/>
      </rPr>
      <t xml:space="preserve">जब टीवी </t>
    </r>
    <r>
      <rPr>
        <sz val="11"/>
        <color rgb="FF000000"/>
        <rFont val="Calibri"/>
      </rPr>
      <t xml:space="preserve">9 </t>
    </r>
    <r>
      <rPr>
        <sz val="11"/>
        <color rgb="FF000000"/>
        <rFont val="Linux Libertine G"/>
      </rPr>
      <t>ने चंदा दिया तो मीडिया कैसे सुरक्षित है</t>
    </r>
    <r>
      <rPr>
        <sz val="11"/>
        <color rgb="FF000000"/>
        <rFont val="Calibri"/>
      </rPr>
      <t xml:space="preserve">? </t>
    </r>
    <r>
      <rPr>
        <sz val="11"/>
        <color rgb="FF000000"/>
        <rFont val="Linux Libertine G"/>
      </rPr>
      <t>मोदी के किस मुद्दे के आधार पर</t>
    </r>
    <r>
      <rPr>
        <sz val="11"/>
        <color rgb="FF000000"/>
        <rFont val="Calibri"/>
      </rPr>
      <t xml:space="preserve">, </t>
    </r>
    <r>
      <rPr>
        <sz val="11"/>
        <color rgb="FF000000"/>
        <rFont val="Linux Libertine G"/>
      </rPr>
      <t>उनके काम और सच्चाई पर गोदी मीडिया ने उन्हें यह इक्जिट पोल दिया है</t>
    </r>
    <r>
      <rPr>
        <sz val="11"/>
        <color rgb="FF000000"/>
        <rFont val="Calibri"/>
      </rPr>
      <t>?</t>
    </r>
  </si>
  <si>
    <r>
      <rPr>
        <sz val="11"/>
        <color rgb="FF000000"/>
        <rFont val="Linux Libertine G"/>
      </rPr>
      <t xml:space="preserve">मै तो यहाँ बेवकुफो का </t>
    </r>
    <r>
      <rPr>
        <sz val="11"/>
        <color rgb="FF000000"/>
        <rFont val="Calibri"/>
      </rPr>
      <t xml:space="preserve">comment </t>
    </r>
    <r>
      <rPr>
        <sz val="11"/>
        <color rgb="FF000000"/>
        <rFont val="Linux Libertine G"/>
      </rPr>
      <t>पढ़ने आता हुँ 😂</t>
    </r>
    <r>
      <rPr>
        <sz val="11"/>
        <color rgb="FF000000"/>
        <rFont val="Calibri"/>
      </rPr>
      <t>....</t>
    </r>
    <r>
      <rPr>
        <sz val="11"/>
        <color rgb="FF000000"/>
        <rFont val="Linux Libertine G"/>
      </rPr>
      <t>ये रबीश के अन्धविश्वाशी चेले हैं 😂</t>
    </r>
  </si>
  <si>
    <r>
      <rPr>
        <sz val="11"/>
        <color rgb="FF000000"/>
        <rFont val="Linux Libertine G"/>
      </rPr>
      <t xml:space="preserve">रवीश जी 
इन्होंने चुनाव का नतीजा जनता के भरोसे थोड़े छोड़ा है इन्हें पता है कि निर्णय जनता ने कर दिया तो बाकी का जीवन जेल में काटना पड़ जायेगा इन्होंने चुनाव आयोग से मिल कर </t>
    </r>
    <r>
      <rPr>
        <sz val="11"/>
        <color rgb="FF000000"/>
        <rFont val="Calibri"/>
      </rPr>
      <t>300</t>
    </r>
    <r>
      <rPr>
        <sz val="11"/>
        <color rgb="FF000000"/>
        <rFont val="Linux Libertine G"/>
      </rPr>
      <t xml:space="preserve">पार का खेल कर लिया है इस लिए यह एक्जिट पोल के खेल से जनता का माइंड सेट कर रहे हैं की कल </t>
    </r>
    <r>
      <rPr>
        <sz val="11"/>
        <color rgb="FF000000"/>
        <rFont val="Calibri"/>
      </rPr>
      <t>300</t>
    </r>
    <r>
      <rPr>
        <sz val="11"/>
        <color rgb="FF000000"/>
        <rFont val="Linux Libertine G"/>
      </rPr>
      <t xml:space="preserve">पार हो जाए तो लोगों को समझाया जा सके की देखो सब </t>
    </r>
    <r>
      <rPr>
        <sz val="11"/>
        <color rgb="FF000000"/>
        <rFont val="Calibri"/>
      </rPr>
      <t xml:space="preserve">tv </t>
    </r>
    <r>
      <rPr>
        <sz val="11"/>
        <color rgb="FF000000"/>
        <rFont val="Linux Libertine G"/>
      </rPr>
      <t xml:space="preserve">चैनल एग्जिट पोल में कह रहे थे की </t>
    </r>
    <r>
      <rPr>
        <sz val="11"/>
        <color rgb="FF000000"/>
        <rFont val="Calibri"/>
      </rPr>
      <t>300</t>
    </r>
    <r>
      <rPr>
        <sz val="11"/>
        <color rgb="FF000000"/>
        <rFont val="Linux Libertine G"/>
      </rPr>
      <t>पार होगा और हो गया।</t>
    </r>
  </si>
  <si>
    <t>Tumko exit pol karne kyo nahi aata</t>
  </si>
  <si>
    <r>
      <rPr>
        <sz val="11"/>
        <color rgb="FF000000"/>
        <rFont val="Linux Libertine G"/>
      </rPr>
      <t xml:space="preserve">मोदी शाह </t>
    </r>
    <r>
      <rPr>
        <sz val="11"/>
        <color rgb="FF000000"/>
        <rFont val="Calibri"/>
      </rPr>
      <t>already  psychologicaly planned to spread false exit poll because to manipulated results with the help of ECI</t>
    </r>
  </si>
  <si>
    <t>I agree with the Social Desirability Bias. I live in a gated community. I announced that I voted for Congress. All the society's uncles are astonished and don't respond to me the same way now.</t>
  </si>
  <si>
    <t>Kyo pareshan ho
4 JUNE ko sabkuchh samne aa hi jayega
En asahay congrssiyo ko desh me kaun janta hai
Ye toh Rahul ke chamche bankar rahte hai</t>
  </si>
  <si>
    <t>Chup bc haar rahe ho to exit poll fake hai ka randi rona suru hogya tumhara.. Baadme bologe ki EVM hack krli</t>
  </si>
  <si>
    <t>burnol lagaiye...suji hogi aapki🤣🤣</t>
  </si>
  <si>
    <r>
      <rPr>
        <sz val="11"/>
        <color rgb="FF000000"/>
        <rFont val="Linux Libertine G"/>
      </rPr>
      <t xml:space="preserve">एग्जिट पोल का रिपोर्ट देख कर तेरा गांड़ क्यों फट रही है  चमचे </t>
    </r>
    <r>
      <rPr>
        <sz val="11"/>
        <color rgb="FF000000"/>
        <rFont val="Calibri"/>
      </rPr>
      <t xml:space="preserve">?
</t>
    </r>
    <r>
      <rPr>
        <sz val="11"/>
        <color rgb="FF000000"/>
        <rFont val="Linux Libertine G"/>
      </rPr>
      <t xml:space="preserve">चूतिए कांग्रेसी पत्रकार 
</t>
    </r>
    <r>
      <rPr>
        <sz val="11"/>
        <color rgb="FF000000"/>
        <rFont val="Calibri"/>
      </rPr>
      <t xml:space="preserve">Ravish Kumar
Abhisar sharma 
Ajit Anjum
Punya Prasun Bajpai
Barkha Dutt
</t>
    </r>
    <r>
      <rPr>
        <sz val="11"/>
        <color rgb="FF000000"/>
        <rFont val="Linux Libertine G"/>
      </rPr>
      <t xml:space="preserve">गोदी मीडिया 
</t>
    </r>
    <r>
      <rPr>
        <sz val="11"/>
        <color rgb="FF000000"/>
        <rFont val="Calibri"/>
      </rPr>
      <t>Sudhir choudhary
Amish Devgan
Arnab Goswami
Sushant Shinha
Rubika Liyaquat</t>
    </r>
  </si>
  <si>
    <t>Fakendra adani das modi😂😂😂</t>
  </si>
  <si>
    <t>Yah exit Pol Jhooth ka Ambar hai lekin 4 June ko natije India Gathbandhan ko Vin Karenge</t>
  </si>
  <si>
    <r>
      <rPr>
        <sz val="11"/>
        <color rgb="FF000000"/>
        <rFont val="Calibri"/>
      </rPr>
      <t xml:space="preserve">DB live </t>
    </r>
    <r>
      <rPr>
        <sz val="11"/>
        <color rgb="FF000000"/>
        <rFont val="Linux Libertine G"/>
      </rPr>
      <t xml:space="preserve">का </t>
    </r>
    <r>
      <rPr>
        <sz val="11"/>
        <color rgb="FF000000"/>
        <rFont val="Calibri"/>
      </rPr>
      <t xml:space="preserve">exit poll dekhiye </t>
    </r>
    <r>
      <rPr>
        <sz val="11"/>
        <color rgb="FF000000"/>
        <rFont val="Linux Libertine G"/>
      </rPr>
      <t xml:space="preserve">बिल्कुल </t>
    </r>
    <r>
      <rPr>
        <sz val="11"/>
        <color rgb="FF000000"/>
        <rFont val="Calibri"/>
      </rPr>
      <t xml:space="preserve">satik </t>
    </r>
    <r>
      <rPr>
        <sz val="11"/>
        <color rgb="FF000000"/>
        <rFont val="Linux Libertine G"/>
      </rPr>
      <t xml:space="preserve">है </t>
    </r>
    <r>
      <rPr>
        <sz val="11"/>
        <color rgb="FF000000"/>
        <rFont val="Calibri"/>
      </rPr>
      <t>sir</t>
    </r>
  </si>
  <si>
    <t>Zahilo ke patarkar 4 may ko dil par pathar rakh kar Result Batane ke liye tayar rehna😀😅</t>
  </si>
  <si>
    <t>Adhiktar muslim mahilao aur yuvao ka naam voter list se gayab hai,aisa kyon huaa ,</t>
  </si>
  <si>
    <t>https://youtu.be/7ktY0M17oPM?si=WFlobNbcA7Xbbp9u</t>
  </si>
  <si>
    <t>हार नहीं मानेंगे जीत हमारी होगी 🎉🎉🎉</t>
  </si>
  <si>
    <r>
      <rPr>
        <sz val="11"/>
        <color rgb="FF000000"/>
        <rFont val="Linux Libertine G"/>
      </rPr>
      <t xml:space="preserve">अब की बार </t>
    </r>
    <r>
      <rPr>
        <sz val="11"/>
        <color rgb="FF000000"/>
        <rFont val="Calibri"/>
      </rPr>
      <t xml:space="preserve">400 </t>
    </r>
    <r>
      <rPr>
        <sz val="11"/>
        <color rgb="FF000000"/>
        <rFont val="Linux Libertine G"/>
      </rPr>
      <t>पार</t>
    </r>
  </si>
  <si>
    <r>
      <rPr>
        <sz val="11"/>
        <color rgb="FF000000"/>
        <rFont val="Linux Libertine G"/>
      </rPr>
      <t xml:space="preserve">एक कानून बनाकर </t>
    </r>
    <r>
      <rPr>
        <sz val="11"/>
        <color rgb="FF000000"/>
        <rFont val="Calibri"/>
      </rPr>
      <t xml:space="preserve">exit pole </t>
    </r>
    <r>
      <rPr>
        <sz val="11"/>
        <color rgb="FF000000"/>
        <rFont val="Linux Libertine G"/>
      </rPr>
      <t>को बैन कर देना चाहिए</t>
    </r>
    <r>
      <rPr>
        <sz val="11"/>
        <color rgb="FF000000"/>
        <rFont val="Calibri"/>
      </rPr>
      <t xml:space="preserve">, </t>
    </r>
    <r>
      <rPr>
        <sz val="11"/>
        <color rgb="FF000000"/>
        <rFont val="Linux Libertine G"/>
      </rPr>
      <t>केवल डिबेट मुद्दो पर होना चाहिए।</t>
    </r>
  </si>
  <si>
    <t>Indi 543😂</t>
  </si>
  <si>
    <r>
      <rPr>
        <sz val="11"/>
        <color rgb="FF000000"/>
        <rFont val="Linux Libertine G"/>
      </rPr>
      <t xml:space="preserve">ये गोदी मीडिया का भी नहीं है ये किसी जर्मनी कंपनी </t>
    </r>
    <r>
      <rPr>
        <sz val="11"/>
        <color rgb="FF000000"/>
        <rFont val="Calibri"/>
      </rPr>
      <t>,</t>
    </r>
    <r>
      <rPr>
        <sz val="11"/>
        <color rgb="FF000000"/>
        <rFont val="Linux Libertine G"/>
      </rPr>
      <t xml:space="preserve">अमेरिका की कंफनी ने </t>
    </r>
    <r>
      <rPr>
        <sz val="11"/>
        <color rgb="FF000000"/>
        <rFont val="Calibri"/>
      </rPr>
      <t xml:space="preserve">21 </t>
    </r>
    <r>
      <rPr>
        <sz val="11"/>
        <color rgb="FF000000"/>
        <rFont val="Linux Libertine G"/>
      </rPr>
      <t>मई  को बना दिया था</t>
    </r>
  </si>
  <si>
    <t>Rahul Gandhi ke chehre par krodh adhik, vishwas kam dikhai de raha hai.
Vaise bhayankar mehnat ķi Rahul Gandhi ne. Car, helicopter, jet ke bajai paidal yatra, har tarah ke mausam mein. Rajneeti ek taraf, mehnat ek taraf.
BJP ne to luxury abhiyaan chalaya. Phoolon (flowers) ki barbadi kaise hoti hai, yeh dikhaya.</t>
  </si>
  <si>
    <t>ये तो पहले से ही पता है 
अपने मन मुताबिक चुनाव आयोग के सुप्रीम का मोदी सरकार का चयन करना 
ताकि उसका भरपूर इस्तेमाल किया जा सके 
अपने हित में</t>
  </si>
  <si>
    <t>Ek sawal.. Voting hone ke baad calls aate hai aur puchte hai ki aapne kis party ko vote diya hai..Kuch log shayad apna jawab dete hai aur mere jaise nahi dete hai.</t>
  </si>
  <si>
    <t>Pata nahin kaun kaun aadami illuminati Se Juda hai</t>
  </si>
  <si>
    <t>This time the people of India have given the most beautiful gift to India in the form of silent votes and very soon we will all know that the seats of BJP have reduced considerably because the silent voters have voted a lot silently.</t>
  </si>
  <si>
    <r>
      <rPr>
        <sz val="11"/>
        <color rgb="FF000000"/>
        <rFont val="Linux Libertine G"/>
      </rPr>
      <t>इस बार इंडिया गठबंधन की सरकार बहुमत से जीतेगी इसका कारण विपक्ष सचेत है</t>
    </r>
    <r>
      <rPr>
        <sz val="11"/>
        <color rgb="FF000000"/>
        <rFont val="Calibri"/>
      </rPr>
      <t xml:space="preserve">! </t>
    </r>
    <r>
      <rPr>
        <sz val="11"/>
        <color rgb="FF000000"/>
        <rFont val="Linux Libertine G"/>
      </rPr>
      <t xml:space="preserve">पर </t>
    </r>
    <r>
      <rPr>
        <sz val="11"/>
        <color rgb="FF000000"/>
        <rFont val="Calibri"/>
      </rPr>
      <t xml:space="preserve">BJP </t>
    </r>
    <r>
      <rPr>
        <sz val="11"/>
        <color rgb="FF000000"/>
        <rFont val="Linux Libertine G"/>
      </rPr>
      <t>के रंगा ओर बिल्ला से सावधान</t>
    </r>
    <r>
      <rPr>
        <sz val="11"/>
        <color rgb="FF000000"/>
        <rFont val="Calibri"/>
      </rPr>
      <t xml:space="preserve">! </t>
    </r>
    <r>
      <rPr>
        <sz val="11"/>
        <color rgb="FF000000"/>
        <rFont val="Linux Libertine G"/>
      </rPr>
      <t>इन दोनो को सत्ता से मतलब है देश की फिक्र नहीं है</t>
    </r>
    <r>
      <rPr>
        <sz val="11"/>
        <color rgb="FF000000"/>
        <rFont val="Calibri"/>
      </rPr>
      <t xml:space="preserve">! </t>
    </r>
    <r>
      <rPr>
        <sz val="11"/>
        <color rgb="FF000000"/>
        <rFont val="Linux Libertine G"/>
      </rPr>
      <t>एक दीन गुजराती एक तरफ भारत एक तरफ हो सकता है</t>
    </r>
  </si>
  <si>
    <t>Vote percentage already increased by 4 %  after 5 th phase voting ... ..</t>
  </si>
  <si>
    <t>Sahi baat sir</t>
  </si>
  <si>
    <t>Ravish Kumar is a gem specially in the era of Godi Media</t>
  </si>
  <si>
    <t>Aaj mujhe bjp karyalaya se phone aaya ji bjp ko samartha ke liye dhanyavaad  .. main bjp ka ajent tha  pr mere booth pr bjp ko 1125 polls me se  bjp ko 50 se 60 votes bhi nhi mile ..phir kaise bjp jeet rhi hai samajh se pare . Maine khud bjp ko vote nhi kiya.. 😅😅😅😅😅</t>
  </si>
  <si>
    <t>Hume dharAtal ke karyakartao se nivedan hai ki ghabraye nahi</t>
  </si>
  <si>
    <t>Previously i haven't even heard of such things about election commission working.</t>
  </si>
  <si>
    <t>Burnole needed</t>
  </si>
  <si>
    <t>240 Modi</t>
  </si>
  <si>
    <t>Ooooooo!!!!!! 295 broooo bhai ne dil jit liya</t>
  </si>
  <si>
    <t>Lord bless all cogress candidates to win give ur blessing and happiness  we need rahul at any situation in pm  seat😊</t>
  </si>
  <si>
    <t>Namaskar Me SURYALOK Paswan ❤🎉Ravish bhiya aap hmlog ka margdarsak h ❤❤❤❤❤❤</t>
  </si>
  <si>
    <t>सब जानते तेरे कोठे पर साले मोदी जी का विरोध करता है तू भड़वे</t>
  </si>
  <si>
    <t>Godi media vale Punjab se bjp ko seats ati dikha rahe ha kya bakwas hmare Punjabio ke mathe pe kya fuddu likha ha agar ek v seat bjp ko ati ha Punjab se to je pure Punjab ki haar hogi</t>
  </si>
  <si>
    <r>
      <rPr>
        <sz val="11"/>
        <color rgb="FF000000"/>
        <rFont val="Linux Libertine G"/>
      </rPr>
      <t xml:space="preserve">शुरू से लेकर अंत कोई पता ही नहीं चलता कि कौन सी सरकार कहां से किस राज्य से किस पार्टी से कितने सीट लाई है कितने वोट से जीत रही है कुछ भी नहीं बता रही है बस सीधा बोल दे रही है कि बस भाजपा </t>
    </r>
    <r>
      <rPr>
        <sz val="11"/>
        <color rgb="FF000000"/>
        <rFont val="Calibri"/>
      </rPr>
      <t xml:space="preserve">45 </t>
    </r>
    <r>
      <rPr>
        <sz val="11"/>
        <color rgb="FF000000"/>
        <rFont val="Linux Libertine G"/>
      </rPr>
      <t xml:space="preserve">है </t>
    </r>
    <r>
      <rPr>
        <sz val="11"/>
        <color rgb="FF000000"/>
        <rFont val="Calibri"/>
      </rPr>
      <t xml:space="preserve">300 </t>
    </r>
    <r>
      <rPr>
        <sz val="11"/>
        <color rgb="FF000000"/>
        <rFont val="Linux Libertine G"/>
      </rPr>
      <t>पर है</t>
    </r>
  </si>
  <si>
    <t>Ravish Kumar original hero</t>
  </si>
  <si>
    <t>Farji pol ye dikha rhe h</t>
  </si>
  <si>
    <r>
      <rPr>
        <sz val="11"/>
        <color rgb="FF000000"/>
        <rFont val="Linux Libertine G"/>
      </rPr>
      <t>चलिए</t>
    </r>
    <r>
      <rPr>
        <sz val="11"/>
        <color rgb="FF000000"/>
        <rFont val="Calibri"/>
      </rPr>
      <t xml:space="preserve">,  </t>
    </r>
    <r>
      <rPr>
        <sz val="11"/>
        <color rgb="FF000000"/>
        <rFont val="Linux Libertine G"/>
      </rPr>
      <t xml:space="preserve">कम से कम  आप  पर  दबाव नहीं है </t>
    </r>
    <r>
      <rPr>
        <sz val="11"/>
        <color rgb="FF000000"/>
        <rFont val="Calibri"/>
      </rPr>
      <t>!</t>
    </r>
  </si>
  <si>
    <t>Ha agar vote se pahle aata to maan sakte the ki ye fake pol hai</t>
  </si>
  <si>
    <t>Jaake case karwa naa MC, agar dhamki mil rahi h to....</t>
  </si>
  <si>
    <t>59M nahi 590M views hai</t>
  </si>
  <si>
    <t>Sir sab thik hai</t>
  </si>
  <si>
    <t>Ap jaise log media mein kyon nahin Hai</t>
  </si>
  <si>
    <t>पगला गए हो रवीश जी खिसियानी बिल्ली खंबा खोजे😂😂😂</t>
  </si>
  <si>
    <t>16:02</t>
  </si>
  <si>
    <t>India win❤</t>
  </si>
  <si>
    <t>Modi mujra</t>
  </si>
  <si>
    <t>Likh ke de de arvind kejriwal😂😂</t>
  </si>
  <si>
    <t>Rajniti Mein acche Neta kahan hai ji Rajniti Mein Hota Kuchh aur hai aur Dikhai Kuchh aur deta Chahe Neta Hoon patrakaaron Sabhi ek hi Thali Ke chatte batte Hain pata nahin chal raha hai Sach kaun bol raha hai</t>
  </si>
  <si>
    <t>Congress won</t>
  </si>
  <si>
    <t>Jab se modi ji aye hai 2014 se hi to evm hack ho rha hai😂😂😂😂😂 pta nhi ravish sir aap ko kon sunta hai....sab bekar ki baate karte hai....aap ko to bs sirf to sirf modi ji ka hi virodh hai....jaise lagta hai modi ne 10 salo me koi kaam hi nhi kiya....akhlesh, tejashvi or rahul jaise neta ki baate aap ko ekdum sahi lagti hai.....jab congress jitegi to evm or election commission sab acche hai....4 june ko BJP aa rahi hai....</t>
  </si>
  <si>
    <t>😮 Thanks for analysis of exit poll impression uder pressure.</t>
  </si>
  <si>
    <t>Only congress future of India</t>
  </si>
  <si>
    <t>Exit Poll ❌
Godi Poll ✅</t>
  </si>
  <si>
    <t>पप्पू के चमचे की जनता ने गान्ड मार दी।</t>
  </si>
  <si>
    <r>
      <rPr>
        <sz val="11"/>
        <color rgb="FF000000"/>
        <rFont val="Linux Libertine G"/>
      </rPr>
      <t>❤रविस सर❤ आज का इन्डिया अैार विगत</t>
    </r>
    <r>
      <rPr>
        <sz val="11"/>
        <color rgb="FF000000"/>
        <rFont val="Calibri"/>
      </rPr>
      <t>/</t>
    </r>
    <r>
      <rPr>
        <sz val="11"/>
        <color rgb="FF000000"/>
        <rFont val="Linux Libertine G"/>
      </rPr>
      <t>अतितका इन्डिया  एक हि है या दुसरा है</t>
    </r>
    <r>
      <rPr>
        <sz val="11"/>
        <color rgb="FF000000"/>
        <rFont val="Calibri"/>
      </rPr>
      <t xml:space="preserve">?? </t>
    </r>
    <r>
      <rPr>
        <sz val="11"/>
        <color rgb="FF000000"/>
        <rFont val="Linux Libertine G"/>
      </rPr>
      <t xml:space="preserve">क्या  विश्व रगंमञ्च मे एक हि इन्डिया  है जो गान्धी </t>
    </r>
    <r>
      <rPr>
        <sz val="11"/>
        <color rgb="FF000000"/>
        <rFont val="Calibri"/>
      </rPr>
      <t>/</t>
    </r>
    <r>
      <rPr>
        <sz val="11"/>
        <color rgb="FF000000"/>
        <rFont val="Linux Libertine G"/>
      </rPr>
      <t>नेहरु का इन्डिया से जानि जाते है</t>
    </r>
    <r>
      <rPr>
        <sz val="11"/>
        <color rgb="FF000000"/>
        <rFont val="Calibri"/>
      </rPr>
      <t>?? ❤</t>
    </r>
    <r>
      <rPr>
        <sz val="11"/>
        <color rgb="FF000000"/>
        <rFont val="Linux Libertine G"/>
      </rPr>
      <t>जय हिन्द❤जय नेपाल❤❤❤❤</t>
    </r>
  </si>
  <si>
    <t>Rahul gandhi 450 seat jitkar pm banenge.</t>
  </si>
  <si>
    <t>😂😂hai re opposition</t>
  </si>
  <si>
    <t>Hello sir</t>
  </si>
  <si>
    <t>Ab chonàv kerwanei hi nahi.chabour modi ko.  Ethairaho</t>
  </si>
  <si>
    <r>
      <rPr>
        <sz val="11"/>
        <color rgb="FF000000"/>
        <rFont val="Linux Libertine G"/>
      </rPr>
      <t xml:space="preserve">देश मे सब कुछ ऐसा ही चलता रहेगा
लेकिन इन </t>
    </r>
    <r>
      <rPr>
        <sz val="11"/>
        <color rgb="FF000000"/>
        <rFont val="Calibri"/>
      </rPr>
      <t xml:space="preserve">10 </t>
    </r>
    <r>
      <rPr>
        <sz val="11"/>
        <color rgb="FF000000"/>
        <rFont val="Linux Libertine G"/>
      </rPr>
      <t>सालों में हम हिन्दू मुस्लिम के बीच जो खाई पैदा की गई वो सबसे ज़्यादा 
फिकर की बात हुई है</t>
    </r>
    <r>
      <rPr>
        <sz val="11"/>
        <color rgb="FF000000"/>
        <rFont val="Calibri"/>
      </rPr>
      <t>,,,,</t>
    </r>
    <r>
      <rPr>
        <sz val="11"/>
        <color rgb="FF000000"/>
        <rFont val="Linux Libertine G"/>
      </rPr>
      <t>जो हमारे देश के लिए बोहोत गंभीर हुवा है ।</t>
    </r>
  </si>
  <si>
    <t>The exit poll figures presented in the table below appear to be both misleading and questionable at first glance. This impression arises from the fact that these polls were released before voting concluded for the seventh phase, indicating the figures are likely fabricated. A detailed examination revealed an agency reporting that the BJP would win 33 out of 25 seats in Rajasthan, a clear impossibility. This manipulation seems intended to confuse and frustrate opposition agents on the counting day, as highlighted by various election analysts.
It appears that no exit poll organization wants to confront the BJP directly, which may explain these dubious figures. Historical precedent supports this view; for instance, the exit polls for the West Bengal Legislative Assembly elections were entirely inaccurate, predicting BJP victories in approximately 200 seats, which did not materialize. One can verify these claims through a simple Google search. Therefore, it is advisable to await the actual results on June 4 for a true picture.</t>
  </si>
  <si>
    <r>
      <rPr>
        <sz val="11"/>
        <color rgb="FF000000"/>
        <rFont val="Linux Libertine G"/>
      </rPr>
      <t xml:space="preserve">उनका एग्जिट पोल सही है रवीश कुमार  भाई क्योंकि गोदी मीडिया को पता हे मोदी जा रहा है क्योंकि राहुल गांधी और ध्रुव राठी ने ठान लिया देश का हर ब्यक्ति अंध भक्त नहीं देश भक्त हों जय हिन्द </t>
    </r>
    <r>
      <rPr>
        <sz val="11"/>
        <color rgb="FF000000"/>
        <rFont val="Calibri"/>
      </rPr>
      <t>(</t>
    </r>
    <r>
      <rPr>
        <sz val="11"/>
        <color rgb="FF000000"/>
        <rFont val="Linux Libertine G"/>
      </rPr>
      <t>कांग्रेस</t>
    </r>
    <r>
      <rPr>
        <sz val="11"/>
        <color rgb="FF000000"/>
        <rFont val="Calibri"/>
      </rPr>
      <t>)</t>
    </r>
    <r>
      <rPr>
        <sz val="11"/>
        <color rgb="FF000000"/>
        <rFont val="Linux Libertine G"/>
      </rPr>
      <t xml:space="preserve">जीत रही है </t>
    </r>
    <r>
      <rPr>
        <sz val="11"/>
        <color rgb="FF000000"/>
        <rFont val="Calibri"/>
      </rPr>
      <t xml:space="preserve">289 </t>
    </r>
    <r>
      <rPr>
        <sz val="11"/>
        <color rgb="FF000000"/>
        <rFont val="Linux Libertine G"/>
      </rPr>
      <t>शीट</t>
    </r>
  </si>
  <si>
    <t>● thank U, SIR FOR YOUR inclination  to make the video that  support  the safety of democracy.</t>
  </si>
  <si>
    <t>India gathbandhan deserve to win , I saw their 200 % effort to win this election,</t>
  </si>
  <si>
    <t>Agr nahi aani ho rahi hai to fake poll se aane ka kya faida hoga?</t>
  </si>
  <si>
    <t>Tum chamcho ke muh me phirse mootne wala h modi</t>
  </si>
  <si>
    <t>Ravish ji it is not an exit poll. It is a fixit poll produced by godi media 😂😂😂</t>
  </si>
  <si>
    <t>Har har modi ravish jutha hai</t>
  </si>
  <si>
    <t>4june ke boliye evm kharab jb dusre state me jitta hai to koi jabab sabal nhi jb harte ho to evm kharab ye vo wah bangal me evm luta fenk diya ek baar v nhi bola ravijs sb to godi media tum congresh ke larchta media</t>
  </si>
  <si>
    <t>Rubbish kumar 4 June ke baad joker ki topi pehen lena😂😂😂</t>
  </si>
  <si>
    <t>Bhai sahab ab to puri duniya janti hai ke bhartiya janta lok sabha or rajya sabha mein bht jagah alag alag vote krte hai apka comparison he galat hai agr karna he hai to ye compare kre ke lok sabha ke kya prediction thein or kitne sahi huye golpost change na kre krantikari patrakar mahoday..waise v parso result aane k baad evm pe rona he hai avi he maan lo ...</t>
  </si>
  <si>
    <t>Jo bhe bolo ana toh bjp ko hai</t>
  </si>
  <si>
    <t>295 pakka india jeetegi</t>
  </si>
  <si>
    <r>
      <rPr>
        <sz val="11"/>
        <color rgb="FF000000"/>
        <rFont val="Calibri"/>
      </rPr>
      <t xml:space="preserve">EVM </t>
    </r>
    <r>
      <rPr>
        <sz val="11"/>
        <color rgb="FF000000"/>
        <rFont val="Linux Libertine G"/>
      </rPr>
      <t xml:space="preserve">से चोरी नही हुई तो </t>
    </r>
    <r>
      <rPr>
        <sz val="11"/>
        <color rgb="FF000000"/>
        <rFont val="Calibri"/>
      </rPr>
      <t xml:space="preserve">INDIA </t>
    </r>
    <r>
      <rPr>
        <sz val="11"/>
        <color rgb="FF000000"/>
        <rFont val="Linux Libertine G"/>
      </rPr>
      <t>जनबन्धन की जीत पक्की है।</t>
    </r>
  </si>
  <si>
    <t>Modi defeated by  INDIA</t>
  </si>
  <si>
    <t>Ye kaise mucking hai maharashtra kam se kam 30+de maharaja hai I.N.D.I.A ko
Shivsena Ubt 14+Ncp sharad pawar 6+Congress 10=M.V.A.30 +
Shiv</t>
  </si>
  <si>
    <t>Khadak singh ke khadak ne se khadak ta hai khadge 😂😂😂😂</t>
  </si>
  <si>
    <t>Pata chal jaega 4 June ko</t>
  </si>
  <si>
    <t>Yes mm poll</t>
  </si>
  <si>
    <t>ये सारे के सारे आंडभगत गुफा मे घुस गये थे 
अब एकजिट पोल देख कर बहार निकल आये है</t>
  </si>
  <si>
    <t>Aap Jaise patrakaar Ko Dil se salute godi media se Aisa mahaul banaya ja raha hai</t>
  </si>
  <si>
    <r>
      <rPr>
        <sz val="11"/>
        <color rgb="FF000000"/>
        <rFont val="Linux Libertine G"/>
      </rPr>
      <t xml:space="preserve">बचपन से अब तक मैंने पहली बार </t>
    </r>
    <r>
      <rPr>
        <sz val="11"/>
        <color rgb="FF000000"/>
        <rFont val="Calibri"/>
      </rPr>
      <t xml:space="preserve">5 </t>
    </r>
    <r>
      <rPr>
        <sz val="11"/>
        <color rgb="FF000000"/>
        <rFont val="Linux Libertine G"/>
      </rPr>
      <t>साल के अंदर इतनी तानाशाह देखें है हद्द हो गई मोदी जी आप कुर्सी के लिए अब और कितना गिरेंगे 😢</t>
    </r>
  </si>
  <si>
    <t>Hamare ghar me 5 logon ka naam nahi tha unhone vote nahi diya dukhad</t>
  </si>
  <si>
    <t>Modi virodhi gaddar media desh ka bada nuksan karna chahti hai</t>
  </si>
  <si>
    <t>Ravish ji isse kya faida hoga bjp ko fake exit pol se</t>
  </si>
  <si>
    <t>Poure tanasahe</t>
  </si>
  <si>
    <t>😮'Outlaws' from Nobel Laurete 1909, Selma Lagerlof, depicts  very well and distinguish between law makers and who breaches it. Climaxing Irony is that the Outlaw makes the meaning of Justice in truest sense Justified. Selves tempt over pride and all .😮 Sense of  Justice only can win over  Psychological Conflicts.</t>
  </si>
  <si>
    <t>नमो फैन लाइक करे</t>
  </si>
  <si>
    <t>Exit Poll Tou Fake Farzi hai.Tou phir ye Ghalat Afwa bhi Modi  hi ka hai.</t>
  </si>
  <si>
    <t>🌹👍❤️👍👍👍👍👍👍👍🌹🌹🌹🌹🌹🌹</t>
  </si>
  <si>
    <t>Exit poll main jinn logon se bhi poucha gaya hai woh godi media our modi governments se dar ker jawab Diya hai jinko godi midiya nahi samajh saki😂😂</t>
  </si>
  <si>
    <t>Modi ji ko Ext Pol walon ko 642  ka Ankara Dena chahiye tab Modi khush honge
22:33</t>
  </si>
  <si>
    <r>
      <rPr>
        <sz val="11"/>
        <color rgb="FF000000"/>
        <rFont val="Calibri"/>
      </rPr>
      <t xml:space="preserve">Kon kon yese log hai jo es exit poll ko dekh kar </t>
    </r>
    <r>
      <rPr>
        <sz val="11"/>
        <color rgb="FF000000"/>
        <rFont val="Linux Libertine G"/>
      </rPr>
      <t xml:space="preserve">आनंद का अनुभव कर रहे है </t>
    </r>
    <r>
      <rPr>
        <sz val="11"/>
        <color rgb="FF000000"/>
        <rFont val="Calibri"/>
      </rPr>
      <t xml:space="preserve">agar India </t>
    </r>
    <r>
      <rPr>
        <sz val="11"/>
        <color rgb="FF000000"/>
        <rFont val="Linux Libertine G"/>
      </rPr>
      <t xml:space="preserve">गठबंधन की जीत हुई </t>
    </r>
    <r>
      <rPr>
        <sz val="11"/>
        <color rgb="FF000000"/>
        <rFont val="Calibri"/>
      </rPr>
      <t xml:space="preserve">4 </t>
    </r>
    <r>
      <rPr>
        <sz val="11"/>
        <color rgb="FF000000"/>
        <rFont val="Linux Libertine G"/>
      </rPr>
      <t xml:space="preserve">को तो </t>
    </r>
    <r>
      <rPr>
        <sz val="11"/>
        <color rgb="FF000000"/>
        <rFont val="Calibri"/>
      </rPr>
      <t>Godi media ka to moye moye ho jayega 😂😂😂</t>
    </r>
  </si>
  <si>
    <t>Aayega to Modi hi 👑🚩</t>
  </si>
  <si>
    <t>👌👌👌👌</t>
  </si>
  <si>
    <t>Congress ka chamcha tu</t>
  </si>
  <si>
    <t>BJP zindabad.abki bar 400 par.</t>
  </si>
  <si>
    <t>All are government sponsored</t>
  </si>
  <si>
    <t>Ban exit poll</t>
  </si>
  <si>
    <t>Gerard kejriwal</t>
  </si>
  <si>
    <t>I like your unbiased approach and presentation. Sure this not anti-BJP.</t>
  </si>
  <si>
    <t>👌🏼✌🏼👌🏼</t>
  </si>
  <si>
    <t>Jail gaya Teri rsvish</t>
  </si>
  <si>
    <r>
      <rPr>
        <sz val="11"/>
        <color rgb="FF000000"/>
        <rFont val="Linux Libertine G"/>
      </rPr>
      <t xml:space="preserve">आप लोगों से अनुरोध है कि </t>
    </r>
    <r>
      <rPr>
        <sz val="11"/>
        <color rgb="FF000000"/>
        <rFont val="Calibri"/>
      </rPr>
      <t xml:space="preserve">video </t>
    </r>
    <r>
      <rPr>
        <sz val="11"/>
        <color rgb="FF000000"/>
        <rFont val="Linux Libertine G"/>
      </rPr>
      <t xml:space="preserve">को </t>
    </r>
    <r>
      <rPr>
        <sz val="11"/>
        <color rgb="FF000000"/>
        <rFont val="Calibri"/>
      </rPr>
      <t xml:space="preserve">Like </t>
    </r>
    <r>
      <rPr>
        <sz val="11"/>
        <color rgb="FF000000"/>
        <rFont val="Linux Libertine G"/>
      </rPr>
      <t xml:space="preserve">भी कर दिया </t>
    </r>
    <r>
      <rPr>
        <sz val="11"/>
        <color rgb="FF000000"/>
        <rFont val="Calibri"/>
      </rPr>
      <t xml:space="preserve">kare 
</t>
    </r>
    <r>
      <rPr>
        <sz val="11"/>
        <color rgb="FF000000"/>
        <rFont val="Linux Libertine G"/>
      </rPr>
      <t xml:space="preserve">और </t>
    </r>
    <r>
      <rPr>
        <sz val="11"/>
        <color rgb="FF000000"/>
        <rFont val="Calibri"/>
      </rPr>
      <t xml:space="preserve">share b
</t>
    </r>
    <r>
      <rPr>
        <sz val="11"/>
        <color rgb="FF000000"/>
        <rFont val="Linux Libertine G"/>
      </rPr>
      <t>भी</t>
    </r>
  </si>
  <si>
    <t>Congress jindabad ❤❤❤❤</t>
  </si>
  <si>
    <t>295 that was dope</t>
  </si>
  <si>
    <t>Rahul Gandhi zindabad ❤</t>
  </si>
  <si>
    <r>
      <rPr>
        <sz val="11"/>
        <color rgb="FF000000"/>
        <rFont val="Linux Libertine G"/>
      </rPr>
      <t xml:space="preserve">रिजल्ट कुछ भी हो रवीश जी के वीडियो को व्यू और </t>
    </r>
    <r>
      <rPr>
        <sz val="11"/>
        <color rgb="FF000000"/>
        <rFont val="Calibri"/>
      </rPr>
      <t xml:space="preserve">saskariber </t>
    </r>
    <r>
      <rPr>
        <sz val="11"/>
        <color rgb="FF000000"/>
        <rFont val="Linux Libertine G"/>
      </rPr>
      <t>मिल ही जाता है रवीश जी का दूकान तो चल ही रहा है 😂😂😂</t>
    </r>
  </si>
  <si>
    <t>Are ravish bhai inke pass andar ki jankari hai kyunki chunav ayukt in ki jeba mein hai</t>
  </si>
  <si>
    <t>https://youtu.be/DmNcOaZyui8?si=_cmf3OTC-FIO6of2</t>
  </si>
  <si>
    <t>Godi mediya ko rokna chahiye jhhuthe afvaho se dhandhli karaya ja sakta hai</t>
  </si>
  <si>
    <t>https://youtu.be/QY8uMdVZHRM?si=ZLQXMF8Q7Rqpsrb0</t>
  </si>
  <si>
    <t>When two hard-core criminals are sitting at the helm what else can citizens expect</t>
  </si>
  <si>
    <t>Jitega india jitega antim tak ladna hoga..</t>
  </si>
  <si>
    <r>
      <rPr>
        <sz val="11"/>
        <color rgb="FF000000"/>
        <rFont val="Calibri"/>
      </rPr>
      <t xml:space="preserve">Next PM </t>
    </r>
    <r>
      <rPr>
        <sz val="11"/>
        <color rgb="FF000000"/>
        <rFont val="Linux Libertine G"/>
      </rPr>
      <t>राहुल गांधी</t>
    </r>
  </si>
  <si>
    <t>Civilized personality</t>
  </si>
  <si>
    <t>आये गा तो मोदी</t>
  </si>
  <si>
    <r>
      <rPr>
        <sz val="11"/>
        <color rgb="FF000000"/>
        <rFont val="Linux Libertine G"/>
      </rPr>
      <t xml:space="preserve">अबकी बार बहुजन कांग्रेस सरकार </t>
    </r>
    <r>
      <rPr>
        <sz val="11"/>
        <color rgb="FF000000"/>
        <rFont val="Calibri"/>
      </rPr>
      <t xml:space="preserve">4 </t>
    </r>
    <r>
      <rPr>
        <sz val="11"/>
        <color rgb="FF000000"/>
        <rFont val="Linux Libertine G"/>
      </rPr>
      <t>जून को इंडिया गठबंधन की सरकार बनेगी और लोकतंत्र मजबूत होगा जनता की जीत हुई हैं जय भीम जय संविधान बहुजन एकता जिन्दाबाद सच्ची पत्रकारिता जिन्दाबाद 🙏🙏💯💯💯💙</t>
    </r>
  </si>
  <si>
    <r>
      <rPr>
        <sz val="11"/>
        <color rgb="FF000000"/>
        <rFont val="Linux Libertine G"/>
      </rPr>
      <t>मोदी एक नालायक आदमी इस देश को बरबाद करने पे तूला हैं</t>
    </r>
    <r>
      <rPr>
        <sz val="11"/>
        <color rgb="FF000000"/>
        <rFont val="Calibri"/>
      </rPr>
      <t>.</t>
    </r>
  </si>
  <si>
    <t>Bahut khoob sair🎉🎉</t>
  </si>
  <si>
    <t>Rahul Gandhi Ragaa Jindabad 🔥</t>
  </si>
  <si>
    <t>Shahanshah ka poll hai . EVMs already fixed</t>
  </si>
  <si>
    <t>इस एक्जिट पोल में सारा खेल डोभाल का है जैसे अन्ना आन्दोलन के समय किया था डोभाल ने</t>
  </si>
  <si>
    <t>Mahol sett kr ke bada ggpla kr ke jitna chhate hi</t>
  </si>
  <si>
    <t>Net to net fight seat pe game karne ka palan h but beoucaresi bjp se naraj h</t>
  </si>
  <si>
    <t>Plse don't show p m face</t>
  </si>
  <si>
    <t>It is a pre-planned mischief to rig the result by BJP</t>
  </si>
  <si>
    <r>
      <rPr>
        <sz val="11"/>
        <color rgb="FF000000"/>
        <rFont val="Linux Libertine G"/>
      </rPr>
      <t xml:space="preserve">चाणक्य दिल्ली </t>
    </r>
    <r>
      <rPr>
        <sz val="11"/>
        <color rgb="FF000000"/>
        <rFont val="Calibri"/>
      </rPr>
      <t xml:space="preserve">5/5 </t>
    </r>
    <r>
      <rPr>
        <sz val="11"/>
        <color rgb="FF000000"/>
        <rFont val="Linux Libertine G"/>
      </rPr>
      <t xml:space="preserve">प्लस माइनस </t>
    </r>
    <r>
      <rPr>
        <sz val="11"/>
        <color rgb="FF000000"/>
        <rFont val="Calibri"/>
      </rPr>
      <t xml:space="preserve">1 </t>
    </r>
    <r>
      <rPr>
        <sz val="11"/>
        <color rgb="FF000000"/>
        <rFont val="Linux Libertine G"/>
      </rPr>
      <t xml:space="preserve">मीम्स </t>
    </r>
    <r>
      <rPr>
        <sz val="11"/>
        <color rgb="FF000000"/>
        <rFont val="Calibri"/>
      </rPr>
      <t xml:space="preserve">4  </t>
    </r>
    <r>
      <rPr>
        <sz val="11"/>
        <color rgb="FF000000"/>
        <rFont val="Linux Libertine G"/>
      </rPr>
      <t xml:space="preserve">या </t>
    </r>
    <r>
      <rPr>
        <sz val="11"/>
        <color rgb="FF000000"/>
        <rFont val="Calibri"/>
      </rPr>
      <t>6</t>
    </r>
  </si>
  <si>
    <t>❤❤❤🎉🎉🎉</t>
  </si>
  <si>
    <t>Net pe poll kra ke dekh lo,70% Janata India ko sport karegi</t>
  </si>
  <si>
    <t>Chutiye log Dekh Rahe Hain exit poll BJP Ne agenda Chala Rakha Hai public ke change karne ke liye Thoda Aur Intezar kijiye Keval 72 ghante se bhi kam ka samay bacha hai😅😅😅</t>
  </si>
  <si>
    <t>Good evening 🙏</t>
  </si>
  <si>
    <t>Ravish rona dhona 4 ko kar lena....abhi se kyon shuru ho gaya bawli daang 😂😂</t>
  </si>
  <si>
    <t>Na bikne wale aur na jhukne wala journalist of India</t>
  </si>
  <si>
    <t>❌Boycott godi media ☝️🙏</t>
  </si>
  <si>
    <t>Opinions poll aur exit poll same same keu? Dya Kuch to garbar hai😂😂😂</t>
  </si>
  <si>
    <t>Cope mallecha 
Ayega toh modi hi</t>
  </si>
  <si>
    <t>सट्टा बाजार है</t>
  </si>
  <si>
    <t>Godi media Exit poll   India Alliance victory June 4</t>
  </si>
  <si>
    <t>Ravish ji sab gadbad ho gaya, modi godi 5 saal phir se tandav karenge, kya karenge ab</t>
  </si>
  <si>
    <r>
      <rPr>
        <sz val="11"/>
        <color rgb="FF000000"/>
        <rFont val="Calibri"/>
      </rPr>
      <t xml:space="preserve">401 </t>
    </r>
    <r>
      <rPr>
        <sz val="11"/>
        <color rgb="FF000000"/>
        <rFont val="Linux Libertine G"/>
      </rPr>
      <t>कौन दे रहा</t>
    </r>
    <r>
      <rPr>
        <sz val="11"/>
        <color rgb="FF000000"/>
        <rFont val="Calibri"/>
      </rPr>
      <t>??😂</t>
    </r>
    <r>
      <rPr>
        <sz val="11"/>
        <color rgb="FF000000"/>
        <rFont val="Linux Libertine G"/>
      </rPr>
      <t>असमान से टपक रहा है क्या मोदी की तरह😂</t>
    </r>
  </si>
  <si>
    <t>Rabis kumar 4 tarikh ko barnol lga ke rona</t>
  </si>
  <si>
    <r>
      <rPr>
        <sz val="11"/>
        <color rgb="FF000000"/>
        <rFont val="Linux Libertine G"/>
      </rPr>
      <t xml:space="preserve">बीजेपी  </t>
    </r>
    <r>
      <rPr>
        <sz val="11"/>
        <color rgb="FF000000"/>
        <rFont val="Calibri"/>
      </rPr>
      <t>eom tht EVMand ECI with exit poll in 2019, there is no  factor  of pulwama and balacoat. The same pattern  is following  up this time in 2024. Believe  me.
Pulwama is itself  was failure  of government  so how one can vote for failure  of the government.</t>
    </r>
  </si>
  <si>
    <t>Ravish ji aap congress president ban jayo. Nahi toh congress ka koi bhavishya nahi hai.</t>
  </si>
  <si>
    <r>
      <rPr>
        <sz val="11"/>
        <color rgb="FF000000"/>
        <rFont val="Calibri"/>
      </rPr>
      <t>India is now going on Germany era's of Hitler times from 2024 to 2047....democracy to communal era...</t>
    </r>
    <r>
      <rPr>
        <sz val="11"/>
        <color rgb="FF000000"/>
        <rFont val="Linux Libertine G"/>
      </rPr>
      <t>बधाईयाँ जी</t>
    </r>
    <r>
      <rPr>
        <sz val="11"/>
        <color rgb="FF000000"/>
        <rFont val="Calibri"/>
      </rPr>
      <t>...hindustan</t>
    </r>
  </si>
  <si>
    <t>Yaar Ravish tumhari to maar li gayi I.N.D.I. Alliance wali ke dwara...😅😅😅</t>
  </si>
  <si>
    <r>
      <rPr>
        <sz val="11"/>
        <color rgb="FF000000"/>
        <rFont val="Linux Libertine G"/>
      </rPr>
      <t xml:space="preserve">एग्जिट पोल कैसे भी रहे हो लेकिन न्यूज़ चैनल और बहुत सारे यूट्यूब चैनल पर </t>
    </r>
    <r>
      <rPr>
        <sz val="11"/>
        <color rgb="FF000000"/>
        <rFont val="Calibri"/>
      </rPr>
      <t xml:space="preserve">viewer </t>
    </r>
    <r>
      <rPr>
        <sz val="11"/>
        <color rgb="FF000000"/>
        <rFont val="Linux Libertine G"/>
      </rPr>
      <t>की भरमार पड़ी है इससे साबित होता है कि लोग इस नतीजे को जानने के लिए बहुत ही उत्सुक है</t>
    </r>
  </si>
  <si>
    <t>Very good analysis sir</t>
  </si>
  <si>
    <t>Jay congress ❤️💪🔥🖐️🇮🇳🎉</t>
  </si>
  <si>
    <t>Why not congress agent make online luve video at congress channel.. so that people will see wise counting</t>
  </si>
  <si>
    <t>Is desh ka news channel bik chuke h</t>
  </si>
  <si>
    <t>Allah India gathbandhan ko jeet Ata farma Aameen 🤲</t>
  </si>
  <si>
    <t>Aur unko waise hi tarika dikhana chahiye</t>
  </si>
  <si>
    <t>Tavish Kumar v screen pr likhi huyi script padh padh kr bolte hn...hath mai remote dekhna ur timing dekhna😁</t>
  </si>
  <si>
    <t>Wow this third class journalist is still jumping.</t>
  </si>
  <si>
    <t>Ravish Kumar sir Ji ap ko Mera lakh lakh Pranam 💐💐💐💐🙏💐🙏🙏🙏🙏🙏</t>
  </si>
  <si>
    <t>4 june ko modi magic jarror dekhne ko milega.. Evm he to mumkin he.. 100% nahi 100000%..modi ji ne mujra karne kue bole.. Samjho.. 😂</t>
  </si>
  <si>
    <t>Some exit poll gave 4 seats to BJP, and for sure will get zero. It's 30% of the total Punjab seats (13). Just minus 30% seats from exit polls that would be very near to the actual results.</t>
  </si>
  <si>
    <t>No true</t>
  </si>
  <si>
    <t>Yeah nahin jaan rahe hain kewal ak jati vishesh aur ek dharam vishesh se rajneeti nahin chalegi... Ak community ko total hostile kar diya hain BJP ke khilaf... Phir secular card khelte hain.... Lekin ground level pe asliyat alag hain.... BJP ki mehnat hain jo use vote dilati hain...</t>
  </si>
  <si>
    <t>Ravish bhai ye bhi to sochna hoga ki ye sahi hua to
Karoge kyaa?</t>
  </si>
  <si>
    <t>Sir I have 3 questions to ask you sir . 1. What is the necessity of exit poll. 2. Who are the owner of this Exit Poll companies ? 3. Is it possible that they are tied up with those Godi medias and the telling party ? Kindly enlighten sir. 🙏🙏🙏</t>
  </si>
  <si>
    <t>If BJP wins it is clear that most of indians are uneducated who blindly believe and trust Modi</t>
  </si>
  <si>
    <t>India alliance should be extra cautious</t>
  </si>
  <si>
    <t>कुछ नहीं है चोरों का माहौल है</t>
  </si>
  <si>
    <t>Counting.imandari.se.hui.to.rahul.ghandhi.pm banege</t>
  </si>
  <si>
    <t>मोदी सरकार तीसरी बार बनती है तो समझ लीजिए कि बेईमानी से ही आ सकती है बहुत विरोध है जमीन पर सर</t>
  </si>
  <si>
    <t>EVMs already managed to get near400 so they made psychological mind set through exit poll.it is fact</t>
  </si>
  <si>
    <t>Amitsha na 150 DM  se baat Kari h evm ko lekr chorr h sabbb bjp party dogly 😢😢</t>
  </si>
  <si>
    <t>✈️ ab? 😊</t>
  </si>
  <si>
    <t>सभी बेलेट पर्ची गीन गीन कर हिसाब लिया जाएगा
किसीको बकसा नही जाएगा</t>
  </si>
  <si>
    <r>
      <rPr>
        <sz val="11"/>
        <color rgb="FF000000"/>
        <rFont val="Linux Libertine G"/>
      </rPr>
      <t>अब तो शर्म करो रवीश कुमार जी। एक ही दिन दूर है रिज़ल्ट। इत्मीनान से बैठो</t>
    </r>
    <r>
      <rPr>
        <sz val="11"/>
        <color rgb="FF000000"/>
        <rFont val="Calibri"/>
      </rPr>
      <t xml:space="preserve">, </t>
    </r>
    <r>
      <rPr>
        <sz val="11"/>
        <color rgb="FF000000"/>
        <rFont val="Linux Libertine G"/>
      </rPr>
      <t xml:space="preserve">काहे अपना </t>
    </r>
    <r>
      <rPr>
        <sz val="11"/>
        <color rgb="FF000000"/>
        <rFont val="Calibri"/>
      </rPr>
      <t xml:space="preserve">BP </t>
    </r>
    <r>
      <rPr>
        <sz val="11"/>
        <color rgb="FF000000"/>
        <rFont val="Linux Libertine G"/>
      </rPr>
      <t xml:space="preserve">बढ़ाते हो। पहले </t>
    </r>
    <r>
      <rPr>
        <sz val="11"/>
        <color rgb="FF000000"/>
        <rFont val="Calibri"/>
      </rPr>
      <t xml:space="preserve">EVM </t>
    </r>
    <r>
      <rPr>
        <sz val="11"/>
        <color rgb="FF000000"/>
        <rFont val="Linux Libertine G"/>
      </rPr>
      <t xml:space="preserve">और अब </t>
    </r>
    <r>
      <rPr>
        <sz val="11"/>
        <color rgb="FF000000"/>
        <rFont val="Calibri"/>
      </rPr>
      <t xml:space="preserve">EXIT POLL </t>
    </r>
    <r>
      <rPr>
        <sz val="11"/>
        <color rgb="FF000000"/>
        <rFont val="Linux Libertine G"/>
      </rPr>
      <t xml:space="preserve">की </t>
    </r>
    <r>
      <rPr>
        <sz val="11"/>
        <color rgb="FF000000"/>
        <rFont val="Calibri"/>
      </rPr>
      <t xml:space="preserve">consistency </t>
    </r>
    <r>
      <rPr>
        <sz val="11"/>
        <color rgb="FF000000"/>
        <rFont val="Linux Libertine G"/>
      </rPr>
      <t xml:space="preserve">पे ही </t>
    </r>
    <r>
      <rPr>
        <sz val="11"/>
        <color rgb="FF000000"/>
        <rFont val="Calibri"/>
      </rPr>
      <t xml:space="preserve">doubt ? </t>
    </r>
    <r>
      <rPr>
        <sz val="11"/>
        <color rgb="FF000000"/>
        <rFont val="Linux Libertine G"/>
      </rPr>
      <t>हद्द ही होती है भई। सही और ग़लत की बात आपने आज तक नहीं सोची</t>
    </r>
    <r>
      <rPr>
        <sz val="11"/>
        <color rgb="FF000000"/>
        <rFont val="Calibri"/>
      </rPr>
      <t xml:space="preserve">, </t>
    </r>
    <r>
      <rPr>
        <sz val="11"/>
        <color rgb="FF000000"/>
        <rFont val="Linux Libertine G"/>
      </rPr>
      <t xml:space="preserve">अब काहे परेशान हो रहे हो </t>
    </r>
    <r>
      <rPr>
        <sz val="11"/>
        <color rgb="FF000000"/>
        <rFont val="Calibri"/>
      </rPr>
      <t xml:space="preserve">? </t>
    </r>
    <r>
      <rPr>
        <sz val="11"/>
        <color rgb="FF000000"/>
        <rFont val="Linux Libertine G"/>
      </rPr>
      <t xml:space="preserve">२०१४ और २०१९ में भी </t>
    </r>
    <r>
      <rPr>
        <sz val="11"/>
        <color rgb="FF000000"/>
        <rFont val="Calibri"/>
      </rPr>
      <t xml:space="preserve">EXIT POLLS </t>
    </r>
    <r>
      <rPr>
        <sz val="11"/>
        <color rgb="FF000000"/>
        <rFont val="Linux Libertine G"/>
      </rPr>
      <t xml:space="preserve">ग़लत और फर्ज़ी थे क्या </t>
    </r>
    <r>
      <rPr>
        <sz val="11"/>
        <color rgb="FF000000"/>
        <rFont val="Calibri"/>
      </rPr>
      <t xml:space="preserve">? </t>
    </r>
    <r>
      <rPr>
        <sz val="11"/>
        <color rgb="FF000000"/>
        <rFont val="Linux Libertine G"/>
      </rPr>
      <t xml:space="preserve">अगर </t>
    </r>
    <r>
      <rPr>
        <sz val="11"/>
        <color rgb="FF000000"/>
        <rFont val="Calibri"/>
      </rPr>
      <t xml:space="preserve">EXIT POLL I.N.D.I.A. </t>
    </r>
    <r>
      <rPr>
        <sz val="11"/>
        <color rgb="FF000000"/>
        <rFont val="Linux Libertine G"/>
      </rPr>
      <t xml:space="preserve">के </t>
    </r>
    <r>
      <rPr>
        <sz val="11"/>
        <color rgb="FF000000"/>
        <rFont val="Calibri"/>
      </rPr>
      <t xml:space="preserve">favour </t>
    </r>
    <r>
      <rPr>
        <sz val="11"/>
        <color rgb="FF000000"/>
        <rFont val="Linux Libertine G"/>
      </rPr>
      <t>में होते तो कुछ तमाशा नहीं करते आप लोग। इसे ही कहतें   हैं</t>
    </r>
    <r>
      <rPr>
        <sz val="11"/>
        <color rgb="FF000000"/>
        <rFont val="Calibri"/>
      </rPr>
      <t xml:space="preserve">, </t>
    </r>
    <r>
      <rPr>
        <sz val="11"/>
        <color rgb="FF000000"/>
        <rFont val="Linux Libertine G"/>
      </rPr>
      <t>चित भी मेरी</t>
    </r>
    <r>
      <rPr>
        <sz val="11"/>
        <color rgb="FF000000"/>
        <rFont val="Calibri"/>
      </rPr>
      <t xml:space="preserve">, </t>
    </r>
    <r>
      <rPr>
        <sz val="11"/>
        <color rgb="FF000000"/>
        <rFont val="Linux Libertine G"/>
      </rPr>
      <t>पट भी मेरी</t>
    </r>
    <r>
      <rPr>
        <sz val="11"/>
        <color rgb="FF000000"/>
        <rFont val="Calibri"/>
      </rPr>
      <t xml:space="preserve">, </t>
    </r>
    <r>
      <rPr>
        <sz val="11"/>
        <color rgb="FF000000"/>
        <rFont val="Linux Libertine G"/>
      </rPr>
      <t>अँटा मेरे बाबा  का।</t>
    </r>
  </si>
  <si>
    <t>Next pm babar ser</t>
  </si>
  <si>
    <r>
      <rPr>
        <sz val="11"/>
        <color rgb="FF000000"/>
        <rFont val="Linux Libertine G"/>
      </rPr>
      <t xml:space="preserve">ये मोदीएक्जेट पोआल है ये इसका बस चले तो ये </t>
    </r>
    <r>
      <rPr>
        <sz val="11"/>
        <color rgb="FF000000"/>
        <rFont val="Calibri"/>
      </rPr>
      <t xml:space="preserve">542 </t>
    </r>
    <r>
      <rPr>
        <sz val="11"/>
        <color rgb="FF000000"/>
        <rFont val="Linux Libertine G"/>
      </rPr>
      <t>सीट भी अपने बाप को देदे😂😂😂</t>
    </r>
  </si>
  <si>
    <t>Kutta  chamcha  media congress ke</t>
  </si>
  <si>
    <t>Evm se modi hi jitega  vote ka kohi values  nahi hai.</t>
  </si>
  <si>
    <t>ANGOOR KHATEE HAI..😂😂😂😂</t>
  </si>
  <si>
    <t>Exit poll hi dekhkar ghabra gye 
Result to abhi baaki hai ravish ji kya exit poll jaisa hi result aaya to kaun sa video banaoge</t>
  </si>
  <si>
    <r>
      <rPr>
        <sz val="11"/>
        <color rgb="FF000000"/>
        <rFont val="Linux Libertine G"/>
      </rPr>
      <t xml:space="preserve">जिस मीडिया का एग्जिट पोल देखकर  लोग खुश हो रहे हैं उस मीडिया का विश्व में </t>
    </r>
    <r>
      <rPr>
        <sz val="11"/>
        <color rgb="FF000000"/>
        <rFont val="Calibri"/>
      </rPr>
      <t xml:space="preserve">161 </t>
    </r>
    <r>
      <rPr>
        <sz val="11"/>
        <color rgb="FF000000"/>
        <rFont val="Linux Libertine G"/>
      </rPr>
      <t>वां स्थान है 😀</t>
    </r>
  </si>
  <si>
    <t>Godi Welcome R I P India</t>
  </si>
  <si>
    <t>God bless all of my Indians bro❤</t>
  </si>
  <si>
    <t>Aj tak essa Pakistan me hota tha  ab india me kosis modiji ki h  sawdhan nagriko  tanasahi govrmet yad kro 1930</t>
  </si>
  <si>
    <t>राहुल गाँधी राहुल खान आप पाकिस्तान में प्रधानमंत्री बनने लायक है क्योंकि भारत की न्याय व्यवस्था पर जिसे भरोसा नहीं अगर बह उसके पक्ष में न हो तो आप भारत को अपनी जागीर समझते हो क्या इटली आपकी जागीर है भारत आप जैसे दल्ले और आंतकबादी को पनाह देने बालो की जागीर नहीं है</t>
  </si>
  <si>
    <r>
      <rPr>
        <sz val="11"/>
        <color rgb="FF000000"/>
        <rFont val="Calibri"/>
      </rPr>
      <t xml:space="preserve">Ravish Kumar </t>
    </r>
    <r>
      <rPr>
        <sz val="11"/>
        <color rgb="FF000000"/>
        <rFont val="Linux Libertine G"/>
      </rPr>
      <t xml:space="preserve">४जुन के बाद तेरा क्या होगा </t>
    </r>
    <r>
      <rPr>
        <sz val="11"/>
        <color rgb="FF000000"/>
        <rFont val="Calibri"/>
      </rPr>
      <t>...</t>
    </r>
  </si>
  <si>
    <t>Yeh baar modi ji ki leher hi nahi hai.... kejriwal ji Ney sahi kaha hai k hum hindustani logon ko alart rehna hounga e.v.m machine bylet peper per</t>
  </si>
  <si>
    <t>4 June ka wait karo</t>
  </si>
  <si>
    <t>Jo Sawal media Jaanta se Karti Hai Vahi Sawal media se Janata ko karna chahie</t>
  </si>
  <si>
    <r>
      <rPr>
        <sz val="11"/>
        <color rgb="FF000000"/>
        <rFont val="Calibri"/>
      </rPr>
      <t xml:space="preserve">250 🪑 </t>
    </r>
    <r>
      <rPr>
        <sz val="11"/>
        <color rgb="FF000000"/>
        <rFont val="Linux Libertine G"/>
      </rPr>
      <t>से पर करेगी कांग्रेस जो जो कांग्रेस को जो वोट दिया है वो लाइक करो भाई❤</t>
    </r>
  </si>
  <si>
    <t>No one can beat My Exit Poll Survey. 
NDA+  0-543
INDIA+ 0-543
Others - 0-543</t>
  </si>
  <si>
    <t>Modi dhongi fantacy poll...</t>
  </si>
  <si>
    <t>Result aane ke baad kai reporter ke muh par kalikh lag jygi</t>
  </si>
  <si>
    <r>
      <rPr>
        <sz val="11"/>
        <color rgb="FF000000"/>
        <rFont val="Calibri"/>
      </rPr>
      <t xml:space="preserve">EVM </t>
    </r>
    <r>
      <rPr>
        <sz val="11"/>
        <color rgb="FF000000"/>
        <rFont val="Linux Libertine G"/>
      </rPr>
      <t>गेम है</t>
    </r>
    <r>
      <rPr>
        <sz val="11"/>
        <color rgb="FF000000"/>
        <rFont val="Calibri"/>
      </rPr>
      <t xml:space="preserve">, </t>
    </r>
    <r>
      <rPr>
        <sz val="11"/>
        <color rgb="FF000000"/>
        <rFont val="Linux Libertine G"/>
      </rPr>
      <t xml:space="preserve">लोकतंत्र की हत्या </t>
    </r>
    <r>
      <rPr>
        <sz val="11"/>
        <color rgb="FF000000"/>
        <rFont val="Calibri"/>
      </rPr>
      <t xml:space="preserve">EVM </t>
    </r>
    <r>
      <rPr>
        <sz val="11"/>
        <color rgb="FF000000"/>
        <rFont val="Linux Libertine G"/>
      </rPr>
      <t>से किया जा रहा है ।</t>
    </r>
  </si>
  <si>
    <t>Rahul gandhi ji ko godi media ka list bana lena chahiye</t>
  </si>
  <si>
    <r>
      <rPr>
        <sz val="11"/>
        <color rgb="FF000000"/>
        <rFont val="Calibri"/>
      </rPr>
      <t xml:space="preserve">Evm ne </t>
    </r>
    <r>
      <rPr>
        <sz val="11"/>
        <color rgb="FF000000"/>
        <rFont val="Linux Libertine G"/>
      </rPr>
      <t>खेला हो गया है</t>
    </r>
  </si>
  <si>
    <r>
      <rPr>
        <sz val="11"/>
        <color rgb="FF000000"/>
        <rFont val="Linux Libertine G"/>
      </rPr>
      <t xml:space="preserve">चुनाव आयोग जिंदाबाद </t>
    </r>
    <r>
      <rPr>
        <sz val="11"/>
        <color rgb="FF000000"/>
        <rFont val="Calibri"/>
      </rPr>
      <t xml:space="preserve">! </t>
    </r>
    <r>
      <rPr>
        <sz val="11"/>
        <color rgb="FF000000"/>
        <rFont val="Linux Libertine G"/>
      </rPr>
      <t xml:space="preserve">तो गधा पहलवान </t>
    </r>
    <r>
      <rPr>
        <sz val="11"/>
        <color rgb="FF000000"/>
        <rFont val="Calibri"/>
      </rPr>
      <t>? 😲</t>
    </r>
  </si>
  <si>
    <t>What will happen if public opinion is not respected  ??</t>
  </si>
  <si>
    <t>140 crore  chhut hai or tu sahi hai re kutta</t>
  </si>
  <si>
    <r>
      <rPr>
        <sz val="11"/>
        <color rgb="FF000000"/>
        <rFont val="Linux Libertine G"/>
      </rPr>
      <t>सब बिकाऊ न्यूज चैनल्स के मालिकों और एंकर्स को जोशी जी ने एग्जिट पोल के आंकड़े व्हाट्सऐप पर भेज दिए हैं</t>
    </r>
    <r>
      <rPr>
        <sz val="11"/>
        <color rgb="FF000000"/>
        <rFont val="Calibri"/>
      </rPr>
      <t xml:space="preserve">,
</t>
    </r>
    <r>
      <rPr>
        <sz val="11"/>
        <color rgb="FF000000"/>
        <rFont val="Linux Libertine G"/>
      </rPr>
      <t xml:space="preserve">शाम पांच बजे से सब </t>
    </r>
    <r>
      <rPr>
        <sz val="11"/>
        <color rgb="FF000000"/>
        <rFont val="Calibri"/>
      </rPr>
      <t xml:space="preserve">Paw Paw </t>
    </r>
    <r>
      <rPr>
        <sz val="11"/>
        <color rgb="FF000000"/>
        <rFont val="Linux Libertine G"/>
      </rPr>
      <t xml:space="preserve">को </t>
    </r>
    <r>
      <rPr>
        <sz val="11"/>
        <color rgb="FF000000"/>
        <rFont val="Calibri"/>
      </rPr>
      <t xml:space="preserve">300 </t>
    </r>
    <r>
      <rPr>
        <sz val="11"/>
        <color rgb="FF000000"/>
        <rFont val="Linux Libertine G"/>
      </rPr>
      <t>सीट देना शुरू कर देंगे</t>
    </r>
    <r>
      <rPr>
        <sz val="11"/>
        <color rgb="FF000000"/>
        <rFont val="Calibri"/>
      </rPr>
      <t xml:space="preserve">,
</t>
    </r>
    <r>
      <rPr>
        <sz val="11"/>
        <color rgb="FF000000"/>
        <rFont val="Linux Libertine G"/>
      </rPr>
      <t>लेकिन जनता ने सब हवा निकाल दी है</t>
    </r>
    <r>
      <rPr>
        <sz val="11"/>
        <color rgb="FF000000"/>
        <rFont val="Calibri"/>
      </rPr>
      <t xml:space="preserve">,
</t>
    </r>
    <r>
      <rPr>
        <sz val="11"/>
        <color rgb="FF000000"/>
        <rFont val="Linux Libertine G"/>
      </rPr>
      <t>गिनती जब होगी</t>
    </r>
    <r>
      <rPr>
        <sz val="11"/>
        <color rgb="FF000000"/>
        <rFont val="Calibri"/>
      </rPr>
      <t xml:space="preserve">, </t>
    </r>
    <r>
      <rPr>
        <sz val="11"/>
        <color rgb="FF000000"/>
        <rFont val="Linux Libertine G"/>
      </rPr>
      <t xml:space="preserve">तब </t>
    </r>
    <r>
      <rPr>
        <sz val="11"/>
        <color rgb="FF000000"/>
        <rFont val="Calibri"/>
      </rPr>
      <t xml:space="preserve">220 </t>
    </r>
    <r>
      <rPr>
        <sz val="11"/>
        <color rgb="FF000000"/>
        <rFont val="Linux Libertine G"/>
      </rPr>
      <t>पार भी ना जा पाएंगे</t>
    </r>
    <r>
      <rPr>
        <sz val="11"/>
        <color rgb="FF000000"/>
        <rFont val="Calibri"/>
      </rPr>
      <t>,</t>
    </r>
  </si>
  <si>
    <t>Mashallah. ❤❤❤❤❤</t>
  </si>
  <si>
    <t>Gutterkumar urf rubbishkumar jo anti hindu cong ka pichwada chatbe mein aone ko dhanya samajh raha hai result anekebad mandbudhi pappu ke sath pagla janewala hai vaise ab koi channelwala bhi iskio ghaas nahi dalta isliye bilbilaya hua hai</t>
  </si>
  <si>
    <t>ये भाई सदमे में है भगवान् तुम्हारी आत्मा को शांति दे</t>
  </si>
  <si>
    <t>ಮುಂದಿನ ಪ್ರಧಾನಿ ಶ್ರೀ ರಾಹುಲ್ ಗಾಂಧಿ ಜಿಂದಾಬಾದ್ 💐💐🙏💐💐💐💐🙏💐 ಕಾಂಗ್ರೆಸ್ ಪಾರ್ಟಿ ಜಿಂದಾಬಾದ್ 💐💐💐🙏💐🙏🙏💐💐</t>
  </si>
  <si>
    <t>25 main se 33 Diya 😂😂😂😂😂😂😂😂😂😂😂😂😂😂😂😂😂😂</t>
  </si>
  <si>
    <t>Congress ki liye itna karte hai Ravishji😂😂😂</t>
  </si>
  <si>
    <r>
      <rPr>
        <sz val="11"/>
        <color rgb="FF000000"/>
        <rFont val="Calibri"/>
      </rPr>
      <t xml:space="preserve">Siyar aaya  </t>
    </r>
    <r>
      <rPr>
        <sz val="11"/>
        <color rgb="FF000000"/>
        <rFont val="Linux Libertine G"/>
      </rPr>
      <t xml:space="preserve">सियार आया </t>
    </r>
    <r>
      <rPr>
        <sz val="11"/>
        <color rgb="FF000000"/>
        <rFont val="Calibri"/>
      </rPr>
      <t xml:space="preserve">/400 </t>
    </r>
    <r>
      <rPr>
        <sz val="11"/>
        <color rgb="FF000000"/>
        <rFont val="Linux Libertine G"/>
      </rPr>
      <t xml:space="preserve">पार कहकर जनता को हर बार मुर्ख बनाया एग्जिट पोल के </t>
    </r>
    <r>
      <rPr>
        <sz val="11"/>
        <color rgb="FF000000"/>
        <rFont val="Calibri"/>
      </rPr>
      <t xml:space="preserve">mqdaym </t>
    </r>
    <r>
      <rPr>
        <sz val="11"/>
        <color rgb="FF000000"/>
        <rFont val="Linux Libertine G"/>
      </rPr>
      <t>से लेकिन ये
हर बार नहीं चलएगा ।।</t>
    </r>
  </si>
  <si>
    <t>Is gujrati ne 10 sal me aisa
 Kya kiya jo gujrati uchakko ko vote karega</t>
  </si>
  <si>
    <t>Bjp win win 400 seats and Implement CAA and NRC in India.</t>
  </si>
  <si>
    <t>EVM machine change to nahi ho gai hai</t>
  </si>
  <si>
    <t>India 💯💯💯</t>
  </si>
  <si>
    <t>One of the most intelligent honest civilized disciplined journalist of India</t>
  </si>
  <si>
    <t>Daar</t>
  </si>
  <si>
    <t>Ravis ji hum aapko pranam karte hai godi mediya ki pol khol diya</t>
  </si>
  <si>
    <t>ईमानदार पत्रकार हैं और हिम्मतवाला है</t>
  </si>
  <si>
    <r>
      <rPr>
        <sz val="11"/>
        <color rgb="FF000000"/>
        <rFont val="Linux Libertine G"/>
      </rPr>
      <t xml:space="preserve">रवीश कुमार जी विपक्ष के साथ बिल्कुल खड़े हैं और मुझे उम्मीद है कि </t>
    </r>
    <r>
      <rPr>
        <sz val="11"/>
        <color rgb="FF000000"/>
        <rFont val="Calibri"/>
      </rPr>
      <t xml:space="preserve">4 </t>
    </r>
    <r>
      <rPr>
        <sz val="11"/>
        <color rgb="FF000000"/>
        <rFont val="Linux Libertine G"/>
      </rPr>
      <t>जून के बाद भी वह ऐसे खड़े रहेंगे और ऐसे ही उनका हौसला बजाई करते रहेंगे</t>
    </r>
  </si>
  <si>
    <t>Bawli daang 😂😂</t>
  </si>
  <si>
    <r>
      <rPr>
        <sz val="11"/>
        <color rgb="FF000000"/>
        <rFont val="Linux Libertine G"/>
      </rPr>
      <t xml:space="preserve">इंडिया आघाडी </t>
    </r>
    <r>
      <rPr>
        <sz val="11"/>
        <color rgb="FF000000"/>
        <rFont val="Calibri"/>
      </rPr>
      <t xml:space="preserve">315 </t>
    </r>
    <r>
      <rPr>
        <sz val="11"/>
        <color rgb="FF000000"/>
        <rFont val="Linux Libertine G"/>
      </rPr>
      <t>सीट जितेंगा 🇮🇳🇮🇳🇮🇳</t>
    </r>
  </si>
  <si>
    <t>295 ✊🏻✊🏻✊🏻</t>
  </si>
  <si>
    <t>ಶ್ರೀ ರಾಹುಲ್ ಗಾಂಧಿ ಜಿಂದಾಬಾದ್ 💐💐💐💐🙏💐💐🙏🙏💐 ಕಾಂಗ್ರೆಸ್ ಪಾರ್ಟಿ ಜಿಂದಾಬಾದ್ 💐💐💐🙏💐💐</t>
  </si>
  <si>
    <t>Is it to prepare the mind set to accept EVM polled voters nos ...doubtful .</t>
  </si>
  <si>
    <r>
      <rPr>
        <sz val="11"/>
        <color rgb="FF000000"/>
        <rFont val="Linux Libertine G"/>
      </rPr>
      <t>मोदी में अगर दम हैं तो रवीश कुमार जीं</t>
    </r>
    <r>
      <rPr>
        <sz val="11"/>
        <color rgb="FF000000"/>
        <rFont val="Calibri"/>
      </rPr>
      <t xml:space="preserve">, </t>
    </r>
    <r>
      <rPr>
        <sz val="11"/>
        <color rgb="FF000000"/>
        <rFont val="Linux Libertine G"/>
      </rPr>
      <t xml:space="preserve">पुण्यप्रसून जीं इनको एक </t>
    </r>
    <r>
      <rPr>
        <sz val="11"/>
        <color rgb="FF000000"/>
        <rFont val="Calibri"/>
      </rPr>
      <t xml:space="preserve">interviews </t>
    </r>
    <r>
      <rPr>
        <sz val="11"/>
        <color rgb="FF000000"/>
        <rFont val="Linux Libertine G"/>
      </rPr>
      <t>दे मोदी की सारी हेकडी निकल जायेगी</t>
    </r>
    <r>
      <rPr>
        <sz val="11"/>
        <color rgb="FF000000"/>
        <rFont val="Calibri"/>
      </rPr>
      <t>.</t>
    </r>
  </si>
  <si>
    <r>
      <rPr>
        <sz val="11"/>
        <color rgb="FF000000"/>
        <rFont val="Linux Libertine G"/>
      </rPr>
      <t xml:space="preserve">ਰਵੀਸ ਭਾਜੀ   </t>
    </r>
    <r>
      <rPr>
        <sz val="11"/>
        <color rgb="FF000000"/>
        <rFont val="Calibri"/>
      </rPr>
      <t xml:space="preserve">2024  </t>
    </r>
    <r>
      <rPr>
        <sz val="11"/>
        <color rgb="FF000000"/>
        <rFont val="Linux Libertine G"/>
      </rPr>
      <t xml:space="preserve">ਲੋਕ ਸਭਾ ਚੋਣਾਂ ਦੀ ਸਾਨਦਾਰ ਰਿਪੋਟਿਗ ਸਾਡੇ </t>
    </r>
    <r>
      <rPr>
        <sz val="11"/>
        <color rgb="FF000000"/>
        <rFont val="Calibri"/>
      </rPr>
      <t xml:space="preserve">= </t>
    </r>
    <r>
      <rPr>
        <sz val="11"/>
        <color rgb="FF000000"/>
        <rFont val="Linux Libertine G"/>
      </rPr>
      <t>ਕਾਦੀਆ</t>
    </r>
    <r>
      <rPr>
        <sz val="11"/>
        <color rgb="FF000000"/>
        <rFont val="Calibri"/>
      </rPr>
      <t xml:space="preserve">+ </t>
    </r>
    <r>
      <rPr>
        <sz val="11"/>
        <color rgb="FF000000"/>
        <rFont val="Linux Libertine G"/>
      </rPr>
      <t xml:space="preserve">ਕਾਹਨੂੰਵਾਨ ਹਲਕੇ ਵਿੱਚ ਘੱਟੋ ਘੱਟ </t>
    </r>
    <r>
      <rPr>
        <sz val="11"/>
        <color rgb="FF000000"/>
        <rFont val="Calibri"/>
      </rPr>
      <t xml:space="preserve">150 </t>
    </r>
    <r>
      <rPr>
        <sz val="11"/>
        <color rgb="FF000000"/>
        <rFont val="Linux Libertine G"/>
      </rPr>
      <t>ਪਿੰਡਾ ਵਿੱਚ ਬੀਜੇਪੀ ਦੇ ਬੂਥ ਤੱਕ ਨਹੀਂ ਲੱਗੇ</t>
    </r>
    <r>
      <rPr>
        <sz val="11"/>
        <color rgb="FF000000"/>
        <rFont val="Calibri"/>
      </rPr>
      <t>..</t>
    </r>
    <r>
      <rPr>
        <sz val="11"/>
        <color rgb="FF000000"/>
        <rFont val="Linux Libertine G"/>
      </rPr>
      <t>ਗੁਰਦਾਸਪੁਰ ਪੰਜਾਬ</t>
    </r>
  </si>
  <si>
    <r>
      <rPr>
        <sz val="11"/>
        <color rgb="FF000000"/>
        <rFont val="Linux Libertine G"/>
      </rPr>
      <t>जब जब गोदी एंकर भौंकने लग जाये तो समझिए मालिक अंदर कुछ कांड करने में लगे हैं जरा पता करो कि अमित शाह पर्दे के पीछे ईवीएम आपरेशन में जुटा हुआ है क्या</t>
    </r>
    <r>
      <rPr>
        <sz val="11"/>
        <color rgb="FF000000"/>
        <rFont val="Calibri"/>
      </rPr>
      <t>?</t>
    </r>
  </si>
  <si>
    <t>100% India Aliance government 🎉🎉🎉🎉🎉</t>
  </si>
  <si>
    <t>Oo to aap bhi man rhe ho ki aye ga to bjp hi</t>
  </si>
  <si>
    <t>Av bjp ke baare me bta diya kr</t>
  </si>
  <si>
    <t>Ravish Kumar aur Dhruv Rathi China aur Pakistan ke Dalal hai</t>
  </si>
  <si>
    <t>For manipulation in EVM, they need  justification. It is an effort in this direction.</t>
  </si>
  <si>
    <t>🎉raahaul kaa dg</t>
  </si>
  <si>
    <t>बीजेपी के लिए बस एक ही नारा डरो मत कुछ तो शर्म करो</t>
  </si>
  <si>
    <r>
      <rPr>
        <sz val="11"/>
        <color rgb="FF000000"/>
        <rFont val="Calibri"/>
      </rPr>
      <t xml:space="preserve">Exit poll </t>
    </r>
    <r>
      <rPr>
        <sz val="11"/>
        <color rgb="FF000000"/>
        <rFont val="Linux Libertine G"/>
      </rPr>
      <t xml:space="preserve">गोदी मीडिया बंगाल मे </t>
    </r>
    <r>
      <rPr>
        <sz val="11"/>
        <color rgb="FF000000"/>
        <rFont val="Calibri"/>
      </rPr>
      <t xml:space="preserve">200 seat </t>
    </r>
    <r>
      <rPr>
        <sz val="11"/>
        <color rgb="FF000000"/>
        <rFont val="Linux Libertine G"/>
      </rPr>
      <t>दे रहा था</t>
    </r>
    <r>
      <rPr>
        <sz val="11"/>
        <color rgb="FF000000"/>
        <rFont val="Calibri"/>
      </rPr>
      <t>.</t>
    </r>
    <r>
      <rPr>
        <sz val="11"/>
        <color rgb="FF000000"/>
        <rFont val="Linux Libertine G"/>
      </rPr>
      <t xml:space="preserve">आया </t>
    </r>
    <r>
      <rPr>
        <sz val="11"/>
        <color rgb="FF000000"/>
        <rFont val="Calibri"/>
      </rPr>
      <t xml:space="preserve">77..
2015 </t>
    </r>
    <r>
      <rPr>
        <sz val="11"/>
        <color rgb="FF000000"/>
        <rFont val="Linux Libertine G"/>
      </rPr>
      <t xml:space="preserve">मे </t>
    </r>
    <r>
      <rPr>
        <sz val="11"/>
        <color rgb="FF000000"/>
        <rFont val="Calibri"/>
      </rPr>
      <t xml:space="preserve">bjp </t>
    </r>
    <r>
      <rPr>
        <sz val="11"/>
        <color rgb="FF000000"/>
        <rFont val="Linux Libertine G"/>
      </rPr>
      <t xml:space="preserve">को </t>
    </r>
    <r>
      <rPr>
        <sz val="11"/>
        <color rgb="FF000000"/>
        <rFont val="Calibri"/>
      </rPr>
      <t xml:space="preserve">150 seat </t>
    </r>
    <r>
      <rPr>
        <sz val="11"/>
        <color rgb="FF000000"/>
        <rFont val="Linux Libertine G"/>
      </rPr>
      <t xml:space="preserve">दे रहा था आया </t>
    </r>
    <r>
      <rPr>
        <sz val="11"/>
        <color rgb="FF000000"/>
        <rFont val="Calibri"/>
      </rPr>
      <t>51......😂</t>
    </r>
  </si>
  <si>
    <t>सारे नपुंसक यही बैठे हैं</t>
  </si>
  <si>
    <t>Kejriwal jail chala Gaya</t>
  </si>
  <si>
    <t>ભણેલા ગણેલા રાજા રાજ કરછે ચોથી પંચ રાજા જાય છે મોદી ઞરીબ પુલવામા મોંધવારી સોનું રોજગાર પેપરો ફુટેએનાવીષે મોંધવારી અઞનીકાડ હરણી કાંડ મોરબી સુરત તીક્ષ્ચીલા રાજકોટ ગોધરા કાંડ બધા અરમાન પુરા મોદી સરકાર સંધી પાટી એ ક્યાં ઞંઞુતૈલી</t>
  </si>
  <si>
    <t>Yeh Sab Godi Media Pol Ha Jo KiBikaq Ha</t>
  </si>
  <si>
    <t>Sidhu moosewala song... Kya re bane ka tih pradhanmantri...</t>
  </si>
  <si>
    <t>Genuine</t>
  </si>
  <si>
    <t>Jab rss hi Modi ko 220 de raha thaa toh , Godi media ke kutte kutian toh bhonkte hi rahenge</t>
  </si>
  <si>
    <t>ग़ज़ब  बात</t>
  </si>
  <si>
    <t>9,ke 9 mudi midiya hai 9 ke 9 Dalal midiya chamcha jhutha midiya hai chunao ayug chamcha giri mudi ka kar raha hai kutte Tarah dum hila Raha hai chur jhutha murdabad murdabad</t>
  </si>
  <si>
    <t>Abki tu jaayega jail me</t>
  </si>
  <si>
    <r>
      <rPr>
        <sz val="11"/>
        <color rgb="FF000000"/>
        <rFont val="Linux Libertine G"/>
      </rPr>
      <t xml:space="preserve">ये एग्जिट पोल नहीँ है बल्कि </t>
    </r>
    <r>
      <rPr>
        <sz val="11"/>
        <color rgb="FF000000"/>
        <rFont val="Calibri"/>
      </rPr>
      <t xml:space="preserve">4  </t>
    </r>
    <r>
      <rPr>
        <sz val="11"/>
        <color rgb="FF000000"/>
        <rFont val="Linux Libertine G"/>
      </rPr>
      <t>जून के लिए भूमिका बनाई गयी है</t>
    </r>
    <r>
      <rPr>
        <sz val="11"/>
        <color rgb="FF000000"/>
        <rFont val="Calibri"/>
      </rPr>
      <t xml:space="preserve">. </t>
    </r>
    <r>
      <rPr>
        <sz val="11"/>
        <color rgb="FF000000"/>
        <rFont val="Linux Libertine G"/>
      </rPr>
      <t>लेकिन उनको ये नहीँ पता जनता सब जानती है</t>
    </r>
    <r>
      <rPr>
        <sz val="11"/>
        <color rgb="FF000000"/>
        <rFont val="Calibri"/>
      </rPr>
      <t xml:space="preserve">. </t>
    </r>
    <r>
      <rPr>
        <sz val="11"/>
        <color rgb="FF000000"/>
        <rFont val="Linux Libertine G"/>
      </rPr>
      <t>सच्चाई फिर भी सच्चाई होती है</t>
    </r>
    <r>
      <rPr>
        <sz val="11"/>
        <color rgb="FF000000"/>
        <rFont val="Calibri"/>
      </rPr>
      <t xml:space="preserve">.
EVM </t>
    </r>
    <r>
      <rPr>
        <sz val="11"/>
        <color rgb="FF000000"/>
        <rFont val="Linux Libertine G"/>
      </rPr>
      <t>ज़ब तक है भा</t>
    </r>
    <r>
      <rPr>
        <sz val="11"/>
        <color rgb="FF000000"/>
        <rFont val="Calibri"/>
      </rPr>
      <t xml:space="preserve">. </t>
    </r>
    <r>
      <rPr>
        <sz val="11"/>
        <color rgb="FF000000"/>
        <rFont val="Linux Libertine G"/>
      </rPr>
      <t>ज</t>
    </r>
    <r>
      <rPr>
        <sz val="11"/>
        <color rgb="FF000000"/>
        <rFont val="Calibri"/>
      </rPr>
      <t xml:space="preserve">. </t>
    </r>
    <r>
      <rPr>
        <sz val="11"/>
        <color rgb="FF000000"/>
        <rFont val="Linux Libertine G"/>
      </rPr>
      <t>पा</t>
    </r>
    <r>
      <rPr>
        <sz val="11"/>
        <color rgb="FF000000"/>
        <rFont val="Calibri"/>
      </rPr>
      <t xml:space="preserve">. </t>
    </r>
    <r>
      <rPr>
        <sz val="11"/>
        <color rgb="FF000000"/>
        <rFont val="Linux Libertine G"/>
      </rPr>
      <t>को लाइफ अचीवमेंट है</t>
    </r>
    <r>
      <rPr>
        <sz val="11"/>
        <color rgb="FF000000"/>
        <rFont val="Calibri"/>
      </rPr>
      <t>.</t>
    </r>
  </si>
  <si>
    <r>
      <rPr>
        <sz val="11"/>
        <color rgb="FF000000"/>
        <rFont val="Calibri"/>
      </rPr>
      <t xml:space="preserve">BJP </t>
    </r>
    <r>
      <rPr>
        <sz val="11"/>
        <color rgb="FF000000"/>
        <rFont val="Linux Libertine G"/>
      </rPr>
      <t>एक नालायक पार्टी हैं</t>
    </r>
    <r>
      <rPr>
        <sz val="11"/>
        <color rgb="FF000000"/>
        <rFont val="Calibri"/>
      </rPr>
      <t xml:space="preserve">, </t>
    </r>
    <r>
      <rPr>
        <sz val="11"/>
        <color rgb="FF000000"/>
        <rFont val="Linux Libertine G"/>
      </rPr>
      <t>देश बाचाने के लिये मोदी को हद्दपार करना होगा</t>
    </r>
    <r>
      <rPr>
        <sz val="11"/>
        <color rgb="FF000000"/>
        <rFont val="Calibri"/>
      </rPr>
      <t>.</t>
    </r>
  </si>
  <si>
    <r>
      <rPr>
        <sz val="11"/>
        <color rgb="FF000000"/>
        <rFont val="Linux Libertine G"/>
      </rPr>
      <t xml:space="preserve">अगर ये </t>
    </r>
    <r>
      <rPr>
        <sz val="11"/>
        <color rgb="FF000000"/>
        <rFont val="Calibri"/>
      </rPr>
      <t xml:space="preserve">exit poll </t>
    </r>
    <r>
      <rPr>
        <sz val="11"/>
        <color rgb="FF000000"/>
        <rFont val="Linux Libertine G"/>
      </rPr>
      <t xml:space="preserve">में कांग्रेस की विजय आ जाती तो ये आदमी एक्जिट पोल की ऐसी महिमा गाता </t>
    </r>
    <r>
      <rPr>
        <sz val="11"/>
        <color rgb="FF000000"/>
        <rFont val="Calibri"/>
      </rPr>
      <t xml:space="preserve">,, </t>
    </r>
    <r>
      <rPr>
        <sz val="11"/>
        <color rgb="FF000000"/>
        <rFont val="Linux Libertine G"/>
      </rPr>
      <t>राग दरबारी</t>
    </r>
    <r>
      <rPr>
        <sz val="11"/>
        <color rgb="FF000000"/>
        <rFont val="Calibri"/>
      </rPr>
      <t>,,</t>
    </r>
    <r>
      <rPr>
        <sz val="11"/>
        <color rgb="FF000000"/>
        <rFont val="Linux Libertine G"/>
      </rPr>
      <t xml:space="preserve">अब लगा हुआ है इधर उधर घुमाने बातों को </t>
    </r>
    <r>
      <rPr>
        <sz val="11"/>
        <color rgb="FF000000"/>
        <rFont val="Calibri"/>
      </rPr>
      <t>,,</t>
    </r>
    <r>
      <rPr>
        <sz val="11"/>
        <color rgb="FF000000"/>
        <rFont val="Linux Libertine G"/>
      </rPr>
      <t>एक्जिट पोल सही है भाई</t>
    </r>
  </si>
  <si>
    <t>Apne haath se antim sanskar kar diya phir bhi bolte he yah jinda hai yeh kon mange ga</t>
  </si>
  <si>
    <t>Congress aarahi hai</t>
  </si>
  <si>
    <t>हर पोलींग बुथ पर नजर रखनी होगी
ताकी चोरी करके सरकार न बनाले</t>
  </si>
  <si>
    <t>EC will decrease the vote winning margin.!as compared the 2019
.
.
Increase the no of seats ❤
Of bajpa #446+seat👍🏻</t>
  </si>
  <si>
    <t>कॉंग्रेस</t>
  </si>
  <si>
    <t>भाई इसका भी दुख दूर करो</t>
  </si>
  <si>
    <r>
      <rPr>
        <sz val="11"/>
        <color rgb="FF000000"/>
        <rFont val="Linux Libertine G"/>
      </rPr>
      <t>चुनाव निपटने के</t>
    </r>
    <r>
      <rPr>
        <sz val="11"/>
        <color rgb="FF000000"/>
        <rFont val="Calibri"/>
      </rPr>
      <t xml:space="preserve">1 </t>
    </r>
    <r>
      <rPr>
        <sz val="11"/>
        <color rgb="FF000000"/>
        <rFont val="Linux Libertine G"/>
      </rPr>
      <t>घंटे बाद कैसे सर्वे आ सकते हैं।</t>
    </r>
  </si>
  <si>
    <t>Great sir ji</t>
  </si>
  <si>
    <t>Modi hai toh golmaal hai</t>
  </si>
  <si>
    <t>Exit Poll nahi a hain Exit Mahabhul !?</t>
  </si>
  <si>
    <t>https://youtu.be/ibFlu1hF8kY?si=ycRGSxWFzwvXOrhe</t>
  </si>
  <si>
    <t>desh ke loktantra sangbidhan ko bjp se bhi zyada khatra godi media se hai</t>
  </si>
  <si>
    <t>😂😂 papu</t>
  </si>
  <si>
    <t>2019 k election mein pulwama sergical strick mudda thaa</t>
  </si>
  <si>
    <r>
      <rPr>
        <sz val="11"/>
        <color rgb="FF000000"/>
        <rFont val="Linux Libertine G"/>
      </rPr>
      <t>ಪರಮಾತ್ಮನಿಗೆ ಕುರ್ಚಿ ಬೇಕು 😂😂😂😂😂 ಪರಮಾತ್ಮನಿಗೆ ಕುರ್ಚಿಯ ಮೇಲೆ ಬಹುಳ ವ್ಯಾಮೋಹ ಇದೆ</t>
    </r>
    <r>
      <rPr>
        <sz val="11"/>
        <color rgb="FF000000"/>
        <rFont val="Calibri"/>
      </rPr>
      <t xml:space="preserve">.😂😂😂😂 </t>
    </r>
    <r>
      <rPr>
        <sz val="11"/>
        <color rgb="FF000000"/>
        <rFont val="Linux Libertine G"/>
      </rPr>
      <t>ಪರಮಾತ್ಮನಿಗೆ ಕುರ್ಚಿಯ ಸಲುವಾಗಿ ಹುಚ್ಚು ಹಿಡಿದಿದೆ 😂😂😂😂😂😂</t>
    </r>
  </si>
  <si>
    <t>Only modi 400+ Teesri bar Modi Sarkar</t>
  </si>
  <si>
    <t>Bahut dogla admi hai ye</t>
  </si>
  <si>
    <t>Sir aap sahi news dete Hai ❤❤❤❤ aur sab  patrakaar bjp ke godi media hai</t>
  </si>
  <si>
    <t>Abki bar berojgar</t>
  </si>
  <si>
    <t>Me to exit poll dekhne aaya tha 
Or Ye faltu ki bakchodi suna raha h 😒😒</t>
  </si>
  <si>
    <t>You are not only genius sir you are the biggest Asset of India sir. Koti koti pronam sir 🙏🙏🙏</t>
  </si>
  <si>
    <t>Rahul Gandhi PM 🎉🎉</t>
  </si>
  <si>
    <t>Tu bhi bag pack kerke Thailand nikal ja 😂</t>
  </si>
  <si>
    <t>Aap jo bol rhe ho me bhi yhi soch rhi mahol bjp ke liy bina kr chitiing krna ke kam karegi bjp</t>
  </si>
  <si>
    <t>Godi media like kro dekh rhe ho toh😂</t>
  </si>
  <si>
    <t>Apka dukh saaf jhalak raha hai 🙂🙂 4 June ko phir ye video dekh lena jisko ye log intelectual lagte hai</t>
  </si>
  <si>
    <t>Ravish Kumar paltu kutta hai congress ka pata nahi kitna paisa congress se Liya he</t>
  </si>
  <si>
    <t>Yeah log democratically elected government ko hi nahin mante... Pichle 10 saal se dekh rahe hain... Fraud gang... Jhuthi media.... Getting funding from communist countries...</t>
  </si>
  <si>
    <t>Modi to gyo</t>
  </si>
  <si>
    <t>My favourite journalist- The one and only Ravish Sir.</t>
  </si>
  <si>
    <t>Ravish Dalal Bika hua  Khud ka media😅😅</t>
  </si>
  <si>
    <t>Ka re ravishwa abhi se hi murjha gyle abhi ruk 4 june k pta chal jayi</t>
  </si>
  <si>
    <t>Dhruv rathee terrorist ki family</t>
  </si>
  <si>
    <t>Pakistan 2 chal Raha hai</t>
  </si>
  <si>
    <t>Rahul will win</t>
  </si>
  <si>
    <t>Yeh to poora congressi channel hai</t>
  </si>
  <si>
    <t>जब जनता ने भाजपा को नहीं चुना एग्जिट पोल्स को बस भ्रम करने और कुछ नहीं</t>
  </si>
  <si>
    <t>Chinti k Pankh nikal aaye hain ye to prove hogaya</t>
  </si>
  <si>
    <t>Jab tak janata sadkon par nahi utregi tab tak Modi ko koi nahi hraa sakta</t>
  </si>
  <si>
    <t>তাই যেনো হয়</t>
  </si>
  <si>
    <t>Burnol time</t>
  </si>
  <si>
    <r>
      <rPr>
        <sz val="11"/>
        <color rgb="FF000000"/>
        <rFont val="Linux Libertine G"/>
      </rPr>
      <t xml:space="preserve">लगी ना टेंशन ना करो </t>
    </r>
    <r>
      <rPr>
        <sz val="11"/>
        <color rgb="FF000000"/>
        <rFont val="Calibri"/>
      </rPr>
      <t xml:space="preserve">4 </t>
    </r>
    <r>
      <rPr>
        <sz val="11"/>
        <color rgb="FF000000"/>
        <rFont val="Linux Libertine G"/>
      </rPr>
      <t xml:space="preserve">से नहीं बोलोगे अब आप </t>
    </r>
    <r>
      <rPr>
        <sz val="11"/>
        <color rgb="FF000000"/>
        <rFont val="Calibri"/>
      </rPr>
      <t xml:space="preserve">5 </t>
    </r>
    <r>
      <rPr>
        <sz val="11"/>
        <color rgb="FF000000"/>
        <rFont val="Linux Libertine G"/>
      </rPr>
      <t>साल तक</t>
    </r>
  </si>
  <si>
    <t>Congress aayega 😊</t>
  </si>
  <si>
    <t>ये एक मनोवैज्ञानिक खेल है डर के साए में लाने का विपक्ष को ताकि ईवीएम में खेल हो सके 😢</t>
  </si>
  <si>
    <t>Nice information sir we appreciate your efforts</t>
  </si>
  <si>
    <t>Bjp jindabad 400=par</t>
  </si>
  <si>
    <t>मोदी मीडिया फेल हुईं</t>
  </si>
  <si>
    <t>Bakwas evm hai to BJP Modi hai evm nahi to BJP Modi nahi vvpat parchi ki alag se ginti honi chahiye</t>
  </si>
  <si>
    <t>((Only BJP ))ish dalal ke Baat me  mat aaya karo...</t>
  </si>
  <si>
    <t>Sahi kaha aapane</t>
  </si>
  <si>
    <r>
      <rPr>
        <sz val="11"/>
        <color rgb="FF000000"/>
        <rFont val="Linux Libertine G"/>
      </rPr>
      <t xml:space="preserve">बहुत अच्छा सहि  सत्य  भिडियाे </t>
    </r>
    <r>
      <rPr>
        <sz val="11"/>
        <color rgb="FF000000"/>
        <rFont val="Calibri"/>
      </rPr>
      <t xml:space="preserve">, </t>
    </r>
    <r>
      <rPr>
        <sz val="11"/>
        <color rgb="FF000000"/>
        <rFont val="Linux Libertine G"/>
      </rPr>
      <t xml:space="preserve">रबिस जि बहुतहि सत्य मे बात करने बाला भरतका महान पत्रकार है अत मै सैलुट करता हु </t>
    </r>
    <r>
      <rPr>
        <sz val="11"/>
        <color rgb="FF000000"/>
        <rFont val="Calibri"/>
      </rPr>
      <t>,</t>
    </r>
    <r>
      <rPr>
        <sz val="11"/>
        <color rgb="FF000000"/>
        <rFont val="Linux Libertine G"/>
      </rPr>
      <t xml:space="preserve">लेकिन गाेदि मेडिया अाजतक </t>
    </r>
    <r>
      <rPr>
        <sz val="11"/>
        <color rgb="FF000000"/>
        <rFont val="Calibri"/>
      </rPr>
      <t>,</t>
    </r>
    <r>
      <rPr>
        <sz val="11"/>
        <color rgb="FF000000"/>
        <rFont val="Linux Libertine G"/>
      </rPr>
      <t xml:space="preserve">जिन्युज </t>
    </r>
    <r>
      <rPr>
        <sz val="11"/>
        <color rgb="FF000000"/>
        <rFont val="Calibri"/>
      </rPr>
      <t>,</t>
    </r>
    <r>
      <rPr>
        <sz val="11"/>
        <color rgb="FF000000"/>
        <rFont val="Linux Libertine G"/>
      </rPr>
      <t xml:space="preserve">ऐ बि पि    सब डाकु मेडिया है </t>
    </r>
    <r>
      <rPr>
        <sz val="11"/>
        <color rgb="FF000000"/>
        <rFont val="Calibri"/>
      </rPr>
      <t xml:space="preserve">, </t>
    </r>
    <r>
      <rPr>
        <sz val="11"/>
        <color rgb="FF000000"/>
        <rFont val="Linux Libertine G"/>
      </rPr>
      <t xml:space="preserve">माेदि चाेर है </t>
    </r>
    <r>
      <rPr>
        <sz val="11"/>
        <color rgb="FF000000"/>
        <rFont val="Calibri"/>
      </rPr>
      <t>,</t>
    </r>
    <r>
      <rPr>
        <sz val="11"/>
        <color rgb="FF000000"/>
        <rFont val="Linux Libertine G"/>
      </rPr>
      <t>मुख मे रामराम बगलमे छुरा ❤❤</t>
    </r>
  </si>
  <si>
    <t>It is a very complex process, very difficult to follow, then why u r  having diplomatic view , why not emphatically say Exit poll is wrong, your info. sharing is ok but nothing conclusive and bold.</t>
  </si>
  <si>
    <r>
      <rPr>
        <sz val="11"/>
        <color rgb="FF000000"/>
        <rFont val="Linux Libertine G"/>
      </rPr>
      <t>एग्जिट पोल साहू हुआ तो इलाहाबाद के युवा घर वापस आ जाएं मां बाप पर कब तक बोझ बने रहेंगे</t>
    </r>
    <r>
      <rPr>
        <sz val="11"/>
        <color rgb="FF000000"/>
        <rFont val="Calibri"/>
      </rPr>
      <t>!</t>
    </r>
  </si>
  <si>
    <t>Dr.manmohan singh ji ko second time  exit poll main BJP ko bahumat mil Raha tha lekin dr.manmohan singh ji second time p.m. bane thhe</t>
  </si>
  <si>
    <t>Ravish Kumar ki mansik sthiti Sahi Nahin Hai</t>
  </si>
  <si>
    <t>○○○○○○○○○○○○ *All the Fake elements will born after the death of honesty.* □□□□□□□</t>
  </si>
  <si>
    <t>Contribution of ravish ji is also very important in development of india. Criticism is very critical things.</t>
  </si>
  <si>
    <t>Khisyaani billi khambha nochegi😅😅😅</t>
  </si>
  <si>
    <t>Ye rahul ka channel hai kya</t>
  </si>
  <si>
    <t>Those who have given 400+ are all Chamchas</t>
  </si>
  <si>
    <t>India ko325 seats ayagee...</t>
  </si>
  <si>
    <t>कांग्रेस का दलाल रेबीज़ कुमार</t>
  </si>
  <si>
    <t>Desh ka pradhanmantri padha likha hona chahiye 🤣😭🤣🤣🤣😭 unpad pradhanmantri Desh keliye, Democracy keliye, Sanvidhan keliye bahut bahut katra hota hai 😂🤣🤣😭🤣🤣 BJP bahut bahut unpad Raja hai 😂🤣🤣😭😭</t>
  </si>
  <si>
    <t>RaGa🎉🎉🎉🎉</t>
  </si>
  <si>
    <t>The exit polls data could be fake but NDA could still come to power. It could be a close call for both sides. Election Commission should go back to ballot boxes or take steps to protect EVMs from hacking and manipulation.</t>
  </si>
  <si>
    <t>मोदीजी का कहनाहै की झूठ बोलो बार बार बोलो और इतना लाउड ली बोलो की झूठ सच लगे।</t>
  </si>
  <si>
    <t>EVM ka rona 4 June se start ho jayega.... Jhoot ki dukaan... Jai hind jai bharat... Bharat mata ki jai...</t>
  </si>
  <si>
    <t>Fake and imaginary exit poll results done by Godi media. They are as good as the Godi media in reliability. Only fools and idiotic persons trust them.</t>
  </si>
  <si>
    <t>False  pole</t>
  </si>
  <si>
    <t>This person always cries 😢 and his face looks like he is having serious problem in stomach</t>
  </si>
  <si>
    <t>Thanks Sri Ravish kumarji</t>
  </si>
  <si>
    <t>Sala godi media</t>
  </si>
  <si>
    <t>Modi ji zindabad he zindabad rahegaa</t>
  </si>
  <si>
    <t>Ravish sir aaj Arunachal assembly election ka result aaya hai aapko dekhna chahiye bjp kitni kaam margin se jeet rhi hai independent candidate BJP candidate pe kitna aaacha performance de rhe for example koi bhi seat aaisa lag hi nhi rha  ki fight nhi hai koi bhi seat pe margin 50  percent ya usse jada ka nhi hai kuch seats  tho bass 35 votes and 64 votes se jeet li gyi hai BJP ko seats tho mili hai per margin itna kaam hai usko dekhna chaiye 😅</t>
  </si>
  <si>
    <t>Jai INDIA Vijay INDIA 🇮🇳 INDIA Lao Desh bachao 🇮🇳 Rahul Gandhi Lao NDA mukt bharat banao and Modi ji Moy Moy Karo 🇮🇳</t>
  </si>
  <si>
    <t>Agr gdbad na hui to Congress Hi jitegi…..
Reason y h ki public itti bhi apne aap ko nhi bechi h ki 
Bjp m mass rapist ko jita de 
Wrestling(Khusti) k liy Apne Olympian player k ansu gire 
Y bhi nhi dekh skti janta….
Na berojgari dekh skti….
Na Hamre Dhesh k asli sher Kisan or jawan ko rotA na dekh skti……..
Na manipur ke pure hue atyachar….
India will win……..💫
India will win</t>
  </si>
  <si>
    <t>Dukhi mat ho aaya to modi</t>
  </si>
  <si>
    <r>
      <rPr>
        <sz val="11"/>
        <color rgb="FF000000"/>
        <rFont val="Linux Libertine G"/>
      </rPr>
      <t xml:space="preserve">मोदी </t>
    </r>
    <r>
      <rPr>
        <sz val="11"/>
        <color rgb="FF000000"/>
        <rFont val="Calibri"/>
      </rPr>
      <t>midiya pol 😂😂😂</t>
    </r>
  </si>
  <si>
    <t>लोकतंत्र के चौथा स्तंभ पर हसीं आती है
सोशल मीडिया जिंदाबाद</t>
  </si>
  <si>
    <t>Thanks for 860 subscriber😊😊</t>
  </si>
  <si>
    <t>25  seat mai  se 33 seat 😂😂😂 wahhh exit poll godi media</t>
  </si>
  <si>
    <t>Best wishes for India gathbandhan party zindabad Rahul Gandhi ji zindabad</t>
  </si>
  <si>
    <t>593 million views aa 295 ke sir ji</t>
  </si>
  <si>
    <t>Farzi Exit poll hai ye sab.. Sab bike hue hain</t>
  </si>
  <si>
    <t>किसी अब्दुल की औलाद है रेबीज कुमार</t>
  </si>
  <si>
    <t>नतिजे कूच्छ भी आए विपक्षने मजबुतीसे चूनाव लढा सता पक्षके पास सब कूच सोर्स थे विपक्षकी सभा हो रैली हो चाहे ओर मजा आया विपक्ष को देखके 👏👏👏</t>
  </si>
  <si>
    <t>Evm  mode  ji  ka. Hai</t>
  </si>
  <si>
    <t>Besharm BJP kurshi keliye kuch bhi karate hai 😂🤣🤣😭😭😭</t>
  </si>
  <si>
    <t>😂😊</t>
  </si>
  <si>
    <t>Bhai Sabse Pahli baat .....EVM 2009 me hi aayi thi.....Agar EVM Hack hoti to Congress hi rahti na......2014 se pahle exit poll ni hoti thi kya.........2014 se pahle media kiski thi.......</t>
  </si>
  <si>
    <t>India  me 140 cr log h.70 cr log vote Karter h 10000 ka sample reliable nahi h bilkul bhi,sab logo ne ek jagah baithkar banana h,Taki settings  to setting actual h</t>
  </si>
  <si>
    <t>Ine logon ko pata nahin hai kya Janata to shak kar hi rahi hai ine per aur sari Janata kar rahi hai jyadatar to log Rahul Gandhi ko hi vote Diya hai logon ne</t>
  </si>
  <si>
    <t>Exit pol galat hai</t>
  </si>
  <si>
    <t>Exit poll kya pehli bar ho rha hai jo itna pagla rhe ho sabhi... Har bar to hota hai exit poll...</t>
  </si>
  <si>
    <t>BIPOKSHI PARTY KI COUNTING AGENTS KO DARANE KELIE YEA EXIT POLL .
ORIGINAL RESULT---- INDIA 🇮🇳 300+ 
SAB COUNTING AGENTS KO MERA REQUEST DHYAN SE AKHRI WAQT TAK COUNTING KREGA . DARO MAT INDIA 🇮🇳 300+</t>
  </si>
  <si>
    <t>माननीय रवीश कुमार जी आप भी गोदी मीडिया की तरफ बढ़ रहे हैं</t>
  </si>
  <si>
    <t>Bjb Modi 2 Gayaa TaDa by byàaa 😂😂 Congress party will win 💯 percan ❤❤❤</t>
  </si>
  <si>
    <t>तुम किसका औलाद है बे रवीश😂😂😂😂</t>
  </si>
  <si>
    <t>जब जनता को घटिया तरीको से ठगा जाए तो लोकतंत्र की दुर्गति हो जाएगी  बीजेपी शर्म तुम्हें आती होगी क्या</t>
  </si>
  <si>
    <t>Ravish sir ji Sidhu Moosewala ke #295 600 Millon Hone wale hai 
https://youtu.be/n_FCrCQ6-bA?si=bGMA_tixS_uerWei</t>
  </si>
  <si>
    <r>
      <rPr>
        <sz val="11"/>
        <color rgb="FF000000"/>
        <rFont val="Calibri"/>
      </rPr>
      <t xml:space="preserve">EVM </t>
    </r>
    <r>
      <rPr>
        <sz val="11"/>
        <color rgb="FF000000"/>
        <rFont val="Linux Libertine G"/>
      </rPr>
      <t xml:space="preserve">की रखवाली और गड़ना में घोटाला मत होने देना </t>
    </r>
    <r>
      <rPr>
        <sz val="11"/>
        <color rgb="FF000000"/>
        <rFont val="Calibri"/>
      </rPr>
      <t xml:space="preserve">INDIA </t>
    </r>
    <r>
      <rPr>
        <sz val="11"/>
        <color rgb="FF000000"/>
        <rFont val="Linux Libertine G"/>
      </rPr>
      <t>वालों</t>
    </r>
    <r>
      <rPr>
        <sz val="11"/>
        <color rgb="FF000000"/>
        <rFont val="Calibri"/>
      </rPr>
      <t>,</t>
    </r>
    <r>
      <rPr>
        <sz val="11"/>
        <color rgb="FF000000"/>
        <rFont val="Linux Libertine G"/>
      </rPr>
      <t>एग्जिट पोल केवल मनोबल डाउन करके घोटाला करने का है</t>
    </r>
  </si>
  <si>
    <t>Mai bhagwan Ram or Krishna se prathna krta hun ki Ravan rupi BJP or kansh rupi RRS ka sarvnash kro</t>
  </si>
  <si>
    <t>रबीश कुमार  है भारत के लिए रेबीज कुमार</t>
  </si>
  <si>
    <t>Good sir 🙏🙏🎉🎉🎉 💞😘💞</t>
  </si>
  <si>
    <t>Ravish bhai aur Dhruv Rathee ne chutad tak ka jor lagaya par BJP ko nahi hara paye. 4 june ko koi rona rone lagenge ye dono</t>
  </si>
  <si>
    <t>Feke exit definitely worng</t>
  </si>
  <si>
    <t>Jantaa saare khel ko samjh.rahi hai ye pool walo kaa bhi pool khulegaa</t>
  </si>
  <si>
    <t>U should quit if Exit Poll turn true...</t>
  </si>
  <si>
    <t>You are anti mode</t>
  </si>
  <si>
    <t>सबसे पहले ये बात समझो भारतवासियों। अगर एग्जिट पोल सही है तो जनता का समर्थन तो विपक्षी पार्टियों को था। विपक्षी दलों ने जनता का मुद्दा उठाया है और बीजेपी वालों का कोई मुद्दा नहीं था। फिर भी बीजेपी कैसे जीत सकता है।</t>
  </si>
  <si>
    <t>Sir neet exam leak hua hai sabko pta hai fir bhi koii awaz nhi utha ta us k lie aesa kyu ??? 
Aap bhi chup hal</t>
  </si>
  <si>
    <t>Great  ravish  ji</t>
  </si>
  <si>
    <t>Democracy survives where the democracy is alert and watchful.</t>
  </si>
  <si>
    <r>
      <rPr>
        <sz val="11"/>
        <color rgb="FF000000"/>
        <rFont val="Calibri"/>
      </rPr>
      <t xml:space="preserve">EVM </t>
    </r>
    <r>
      <rPr>
        <sz val="11"/>
        <color rgb="FF000000"/>
        <rFont val="Linux Libertine G"/>
      </rPr>
      <t>जिन्दाबाद</t>
    </r>
  </si>
  <si>
    <r>
      <rPr>
        <sz val="11"/>
        <color rgb="FF000000"/>
        <rFont val="Linux Libertine G"/>
      </rPr>
      <t>एजेंसियां जब सत्ता की गुलामी करने लगे</t>
    </r>
    <r>
      <rPr>
        <sz val="11"/>
        <color rgb="FF000000"/>
        <rFont val="Calibri"/>
      </rPr>
      <t xml:space="preserve">, </t>
    </r>
    <r>
      <rPr>
        <sz val="11"/>
        <color rgb="FF000000"/>
        <rFont val="Linux Libertine G"/>
      </rPr>
      <t>तो फिर जनता शिकायत किससे करे 🤔</t>
    </r>
  </si>
  <si>
    <t>Chanda chor chokidar</t>
  </si>
  <si>
    <t>Iski wajah ye hai ki desh ki janta ko goo khane ki aadat hogai hai aur wo goo khaege hi</t>
  </si>
  <si>
    <t>Sidhu mosse wala 295❤❤</t>
  </si>
  <si>
    <t>ए सी में बैठ कर बना एग्जिट पोल</t>
  </si>
  <si>
    <t>Ravish Kumar Imandar hai aur sab Jhuthe bakwas hai</t>
  </si>
  <si>
    <t>Chanda do dhanda lo</t>
  </si>
  <si>
    <t>Ye..p.m.modi.kichasl.hay
Gujrat.me.to..ye.dono.a.sh.ne.
15.sal.raj.kiye.na.jane.ap.....gp..
Lekin.ye.bharat.hay.gu...nahi.</t>
  </si>
  <si>
    <r>
      <rPr>
        <sz val="11"/>
        <color rgb="FF000000"/>
        <rFont val="Linux Libertine G"/>
      </rPr>
      <t xml:space="preserve">मैं बार बार बोल रहा हू </t>
    </r>
    <r>
      <rPr>
        <sz val="11"/>
        <color rgb="FF000000"/>
        <rFont val="Calibri"/>
      </rPr>
      <t xml:space="preserve">EVM </t>
    </r>
    <r>
      <rPr>
        <sz val="11"/>
        <color rgb="FF000000"/>
        <rFont val="Linux Libertine G"/>
      </rPr>
      <t xml:space="preserve">प्रेगनेंट है अगर नार्मल डिलिवरी हुई तो कॉंग्रेस और अगर ऑपरेशन हुआ तो  </t>
    </r>
    <r>
      <rPr>
        <sz val="11"/>
        <color rgb="FF000000"/>
        <rFont val="Calibri"/>
      </rPr>
      <t>BJP</t>
    </r>
  </si>
  <si>
    <r>
      <rPr>
        <sz val="11"/>
        <color rgb="FF000000"/>
        <rFont val="Linux Libertine G"/>
      </rPr>
      <t xml:space="preserve">टूल किट और जाहीलो का सर्वसेस्ट पत्रकार रविश कुमार </t>
    </r>
    <r>
      <rPr>
        <sz val="11"/>
        <color rgb="FF000000"/>
        <rFont val="Calibri"/>
      </rPr>
      <t xml:space="preserve">G@N□U </t>
    </r>
    <r>
      <rPr>
        <sz val="11"/>
        <color rgb="FF000000"/>
        <rFont val="Linux Libertine G"/>
      </rPr>
      <t xml:space="preserve">इसके चेहरे देख पता चल रहा कितनी आग लगी हुई इसको लेकिन मुझे बहुत आनंद आ रहा है
हाय ये साला दुःख काहे ख़तम नही होता रविश कुमार </t>
    </r>
    <r>
      <rPr>
        <sz val="11"/>
        <color rgb="FF000000"/>
        <rFont val="Calibri"/>
      </rPr>
      <t xml:space="preserve">G@N□U </t>
    </r>
    <r>
      <rPr>
        <sz val="11"/>
        <color rgb="FF000000"/>
        <rFont val="Linux Libertine G"/>
      </rPr>
      <t>का🤣🤣🤣</t>
    </r>
  </si>
  <si>
    <r>
      <rPr>
        <sz val="11"/>
        <color rgb="FF000000"/>
        <rFont val="Linux Libertine G"/>
      </rPr>
      <t>एक कारण यह भी हो सकता है की</t>
    </r>
    <r>
      <rPr>
        <sz val="11"/>
        <color rgb="FF000000"/>
        <rFont val="Calibri"/>
      </rPr>
      <t xml:space="preserve">, </t>
    </r>
    <r>
      <rPr>
        <sz val="11"/>
        <color rgb="FF000000"/>
        <rFont val="Linux Libertine G"/>
      </rPr>
      <t>चैनल की आमदनी सरकारी और दरबारी एड से ही होती है</t>
    </r>
    <r>
      <rPr>
        <sz val="11"/>
        <color rgb="FF000000"/>
        <rFont val="Calibri"/>
      </rPr>
      <t xml:space="preserve">, </t>
    </r>
    <r>
      <rPr>
        <sz val="11"/>
        <color rgb="FF000000"/>
        <rFont val="Linux Libertine G"/>
      </rPr>
      <t>सच अगर उलट भी है तो गिनती के दिन पता चलना ही है तो फिर क्यों खामखा उन सबको नाराज़ किया जाए</t>
    </r>
    <r>
      <rPr>
        <sz val="11"/>
        <color rgb="FF000000"/>
        <rFont val="Calibri"/>
      </rPr>
      <t xml:space="preserve">. </t>
    </r>
    <r>
      <rPr>
        <sz val="11"/>
        <color rgb="FF000000"/>
        <rFont val="Linux Libertine G"/>
      </rPr>
      <t xml:space="preserve">वैसे भी बेखौफ सच बताने की रीढ़ कहां बची है गोदी मीडिया में </t>
    </r>
    <r>
      <rPr>
        <sz val="11"/>
        <color rgb="FF000000"/>
        <rFont val="Calibri"/>
      </rPr>
      <t>!?</t>
    </r>
  </si>
  <si>
    <t>Bhai bangal me aa or hal dekhke ja.....</t>
  </si>
  <si>
    <t>Education system se Mugal nahi hona chahiye 
JAI SIYARAM 🚩🚩🚩</t>
  </si>
  <si>
    <t>Exit poll is misnomer 
Original name is bjp poll 😂😂😂❤❤❤❤</t>
  </si>
  <si>
    <t>धन्यवाद रवीश कुमार जी। बहुत अच्छा विश्लेषण है आपका।</t>
  </si>
  <si>
    <r>
      <rPr>
        <sz val="11"/>
        <color rgb="FF000000"/>
        <rFont val="Linux Libertine G"/>
      </rPr>
      <t xml:space="preserve">बेईमान झूठी पार्टी के </t>
    </r>
    <r>
      <rPr>
        <sz val="11"/>
        <color rgb="FF000000"/>
        <rFont val="Calibri"/>
      </rPr>
      <t xml:space="preserve">mind game </t>
    </r>
    <r>
      <rPr>
        <sz val="11"/>
        <color rgb="FF000000"/>
        <rFont val="Linux Libertine G"/>
      </rPr>
      <t>में नहीं आना है</t>
    </r>
    <r>
      <rPr>
        <sz val="11"/>
        <color rgb="FF000000"/>
        <rFont val="Calibri"/>
      </rPr>
      <t>,</t>
    </r>
    <r>
      <rPr>
        <sz val="11"/>
        <color rgb="FF000000"/>
        <rFont val="Linux Libertine G"/>
      </rPr>
      <t>विपक्ष के बूथ एजेंट्स को आखरी वोट की गिनती तक डटे रहना है</t>
    </r>
    <r>
      <rPr>
        <sz val="11"/>
        <color rgb="FF000000"/>
        <rFont val="Calibri"/>
      </rPr>
      <t>,</t>
    </r>
    <r>
      <rPr>
        <sz val="11"/>
        <color rgb="FF000000"/>
        <rFont val="Linux Libertine G"/>
      </rPr>
      <t>आखरी तक लड़ना सीखो</t>
    </r>
    <r>
      <rPr>
        <sz val="11"/>
        <color rgb="FF000000"/>
        <rFont val="Calibri"/>
      </rPr>
      <t>,</t>
    </r>
    <r>
      <rPr>
        <sz val="11"/>
        <color rgb="FF000000"/>
        <rFont val="Linux Libertine G"/>
      </rPr>
      <t>हारने से पहले मत हारो।</t>
    </r>
  </si>
  <si>
    <t>Ha sir
Pakistan ki tarah nhi hona nhi chahiye😮</t>
  </si>
  <si>
    <t>India gathbandhan natijo ke annt tak date raho</t>
  </si>
  <si>
    <t>B.J.P is Chor gaddar resist and terrorist 👞👞👞</t>
  </si>
  <si>
    <t>Ek akela ravish Kumar sabhi patrakar par bhari</t>
  </si>
  <si>
    <t>Modi Hai To Mumkin hai</t>
  </si>
  <si>
    <t>Only RG❤</t>
  </si>
  <si>
    <t>Confrm bjp gadbad karege isly pehle he ye mahool banaya ha</t>
  </si>
  <si>
    <r>
      <rPr>
        <sz val="11"/>
        <color rgb="FF000000"/>
        <rFont val="Linux Libertine G"/>
      </rPr>
      <t>जाते</t>
    </r>
    <r>
      <rPr>
        <sz val="11"/>
        <color rgb="FF000000"/>
        <rFont val="Calibri"/>
      </rPr>
      <t xml:space="preserve">, </t>
    </r>
    <r>
      <rPr>
        <sz val="11"/>
        <color rgb="FF000000"/>
        <rFont val="Linux Libertine G"/>
      </rPr>
      <t>जाते भी मोदी गद्दरी कर रहे हैं</t>
    </r>
    <r>
      <rPr>
        <sz val="11"/>
        <color rgb="FF000000"/>
        <rFont val="Calibri"/>
      </rPr>
      <t>.</t>
    </r>
  </si>
  <si>
    <t>Sab bharam me ji rahe hai sab ka bharam 4ko tut jayega kyonki Evm baba jb tk jinda hai tb tk BJP ko koi nahi hata sakta hai, 4 ko sab bharam tut jayega kyonki BJP ko bahumat milne wala hai...?</t>
  </si>
  <si>
    <t>Mujhe lagta hai ki farzi voting hua to dalindar modi sarkar hogi 😊😊😊</t>
  </si>
  <si>
    <t>Kerala  6set😂😂😂😂😂  no chance  bjp  Kerala  zero  p</t>
  </si>
  <si>
    <t>Mdafridi❤❤</t>
  </si>
  <si>
    <t>6ve charan ke baad yashwant deshmukh abp news pe bol rahe the kuch nahi kah sakte bjp ko bahumat milegi ya nahi or kal  bjp ko 378 de diya 1 charan me aisa kya hua sochne wali baat hai</t>
  </si>
  <si>
    <t>Modi ji aa rahe hai....confirmed.</t>
  </si>
  <si>
    <t>I request please close your channel</t>
  </si>
  <si>
    <t>Yar con🎉ress Har rhi he 
CONFIRM
hamne aakhe nhi phor Rkhi hai</t>
  </si>
  <si>
    <t>Exit poll ke upar bharosa nahi</t>
  </si>
  <si>
    <t>4 june ke bad evm and baki rona shuru krna 😂😂kejru jayega jail....</t>
  </si>
  <si>
    <t>Ye dekhna bi diljesph hoga ki 4 June ke baad ravish , dhruv rathee kya hoga</t>
  </si>
  <si>
    <t>Ravish chicha tension me lag rahe 😂</t>
  </si>
  <si>
    <t>Modi EXIT POLL ke baad ENDING POLL shuru kardega 😅😂
MODI kuch bhi kar sakta hai😅</t>
  </si>
  <si>
    <t>Yhi kya ja raha</t>
  </si>
  <si>
    <r>
      <rPr>
        <sz val="11"/>
        <color rgb="FF000000"/>
        <rFont val="Linux Libertine G"/>
      </rPr>
      <t xml:space="preserve">रविश कुमार जी।   मोदी जी के हिसाब से।  </t>
    </r>
    <r>
      <rPr>
        <sz val="11"/>
        <color rgb="FF000000"/>
        <rFont val="Calibri"/>
      </rPr>
      <t xml:space="preserve">600.  </t>
    </r>
    <r>
      <rPr>
        <sz val="11"/>
        <color rgb="FF000000"/>
        <rFont val="Linux Libertine G"/>
      </rPr>
      <t xml:space="preserve">करोड़ लोगों ने वोट डाले गए हैं   इस प्रकार से </t>
    </r>
    <r>
      <rPr>
        <sz val="11"/>
        <color rgb="FF000000"/>
        <rFont val="Calibri"/>
      </rPr>
      <t xml:space="preserve">601  </t>
    </r>
    <r>
      <rPr>
        <sz val="11"/>
        <color rgb="FF000000"/>
        <rFont val="Linux Libertine G"/>
      </rPr>
      <t xml:space="preserve">सीट आ सकती हैं       </t>
    </r>
    <r>
      <rPr>
        <sz val="11"/>
        <color rgb="FF000000"/>
        <rFont val="Calibri"/>
      </rPr>
      <t xml:space="preserve">401. </t>
    </r>
    <r>
      <rPr>
        <sz val="11"/>
        <color rgb="FF000000"/>
        <rFont val="Linux Libertine G"/>
      </rPr>
      <t>तो कुछ भी नहीं है सर जी</t>
    </r>
  </si>
  <si>
    <t>Congress ayega to hamara kya hoga ....bjp kal me hum sab bohut hase hai bhakt ko dekh k ab hamara kya hoga</t>
  </si>
  <si>
    <t>Next pm Rahul Gandhi🎉🎉🎉🎉🎉🎉</t>
  </si>
  <si>
    <t>Tuhara drama jingi bher chalega</t>
  </si>
  <si>
    <t>Yah farji exit Pol hai mahagathbandhan Jeet rahi hai</t>
  </si>
  <si>
    <t>Exit poll 21 may 2024 ko banaya godi Aur modi..</t>
  </si>
  <si>
    <t>piche flash screen background bahot sardard kara rha..change kr bhai editor</t>
  </si>
  <si>
    <t>Next om Rahul Gandhi 🎉🎉🎉🎉</t>
  </si>
  <si>
    <t>Hamare pure femele k voting sleep nahi aaye the is bar.... Pure parivar ka name gyab rhe the</t>
  </si>
  <si>
    <t>सत्तिक मेसेज❤❤</t>
  </si>
  <si>
    <t>Mdafridi</t>
  </si>
  <si>
    <r>
      <rPr>
        <sz val="11"/>
        <color rgb="FF000000"/>
        <rFont val="Linux Libertine G"/>
      </rPr>
      <t>नफ़रत से मोहब्बत करने वालों</t>
    </r>
    <r>
      <rPr>
        <sz val="11"/>
        <color rgb="FF000000"/>
        <rFont val="Calibri"/>
      </rPr>
      <t xml:space="preserve">. </t>
    </r>
    <r>
      <rPr>
        <sz val="11"/>
        <color rgb="FF000000"/>
        <rFont val="Linux Libertine G"/>
      </rPr>
      <t>एक सड़क छाप को भगवान मानने वालों। अग्रिम बधाई</t>
    </r>
    <r>
      <rPr>
        <sz val="11"/>
        <color rgb="FF000000"/>
        <rFont val="Calibri"/>
      </rPr>
      <t xml:space="preserve">. </t>
    </r>
    <r>
      <rPr>
        <sz val="11"/>
        <color rgb="FF000000"/>
        <rFont val="Linux Libertine G"/>
      </rPr>
      <t>खेल गये</t>
    </r>
    <r>
      <rPr>
        <sz val="11"/>
        <color rgb="FF000000"/>
        <rFont val="Calibri"/>
      </rPr>
      <t>!</t>
    </r>
  </si>
  <si>
    <t>कितने लोग गोदी मीडिया को गाली देना चाहते हैं।😂</t>
  </si>
  <si>
    <t>U look like speak language of kejariwal.....how stupid</t>
  </si>
  <si>
    <r>
      <rPr>
        <sz val="11"/>
        <color rgb="FF000000"/>
        <rFont val="Linux Libertine G"/>
      </rPr>
      <t xml:space="preserve">आप सभी लोग बुधजीबी है सभी देशवासियों ने पेगासास का नाम और काम भी सुना होगा बो क्या क्या कर सकता तो </t>
    </r>
    <r>
      <rPr>
        <sz val="11"/>
        <color rgb="FF000000"/>
        <rFont val="Calibri"/>
      </rPr>
      <t xml:space="preserve">400 </t>
    </r>
    <r>
      <rPr>
        <sz val="11"/>
        <color rgb="FF000000"/>
        <rFont val="Linux Libertine G"/>
      </rPr>
      <t>भी पार हो सकता है पेगासास तो</t>
    </r>
    <r>
      <rPr>
        <sz val="11"/>
        <color rgb="FF000000"/>
        <rFont val="Calibri"/>
      </rPr>
      <t>,,,,,,,,</t>
    </r>
  </si>
  <si>
    <r>
      <rPr>
        <sz val="11"/>
        <color rgb="FF000000"/>
        <rFont val="Linux Libertine G"/>
      </rPr>
      <t>ई</t>
    </r>
    <r>
      <rPr>
        <sz val="11"/>
        <color rgb="FF000000"/>
        <rFont val="Calibri"/>
      </rPr>
      <t>.</t>
    </r>
    <r>
      <rPr>
        <sz val="11"/>
        <color rgb="FF000000"/>
        <rFont val="Linux Libertine G"/>
      </rPr>
      <t>वी</t>
    </r>
    <r>
      <rPr>
        <sz val="11"/>
        <color rgb="FF000000"/>
        <rFont val="Calibri"/>
      </rPr>
      <t>.</t>
    </r>
    <r>
      <rPr>
        <sz val="11"/>
        <color rgb="FF000000"/>
        <rFont val="Linux Libertine G"/>
      </rPr>
      <t xml:space="preserve">एम के फ़र्ज़ीवादे की तैयारी है ये एग्ज़िट पोल </t>
    </r>
    <r>
      <rPr>
        <sz val="11"/>
        <color rgb="FF000000"/>
        <rFont val="Calibri"/>
      </rPr>
      <t xml:space="preserve">4 </t>
    </r>
    <r>
      <rPr>
        <sz val="11"/>
        <color rgb="FF000000"/>
        <rFont val="Linux Libertine G"/>
      </rPr>
      <t>जून को फ़र्ज़ीवादे की कोई गलत ना बोले बस इसकी तैयारी है बीजेपी की शर्म है कि तुम आती नहीं</t>
    </r>
  </si>
  <si>
    <t>Wahh exit poll pr bhi sawal 😂😂 4 june ko burnol mang lena</t>
  </si>
  <si>
    <t>Dard Hai chubhan hai😂😂😂</t>
  </si>
  <si>
    <t>India alliance....❤</t>
  </si>
  <si>
    <t>Super nolyj sari</t>
  </si>
  <si>
    <t>maja  aata hai tum logo ki gand jalte hue....</t>
  </si>
  <si>
    <t>Modi aab nash karega</t>
  </si>
  <si>
    <r>
      <rPr>
        <sz val="11"/>
        <color rgb="FF000000"/>
        <rFont val="Linux Libertine G"/>
      </rPr>
      <t>मेन स्ट्रीम मीडिया को सवाल सत्ता पक्ष से करना चाहिए</t>
    </r>
    <r>
      <rPr>
        <sz val="11"/>
        <color rgb="FF000000"/>
        <rFont val="Calibri"/>
      </rPr>
      <t xml:space="preserve">, </t>
    </r>
    <r>
      <rPr>
        <sz val="11"/>
        <color rgb="FF000000"/>
        <rFont val="Linux Libertine G"/>
      </rPr>
      <t>तो करता है विपक्ष से</t>
    </r>
    <r>
      <rPr>
        <sz val="11"/>
        <color rgb="FF000000"/>
        <rFont val="Calibri"/>
      </rPr>
      <t xml:space="preserve">, </t>
    </r>
    <r>
      <rPr>
        <sz val="11"/>
        <color rgb="FF000000"/>
        <rFont val="Linux Libertine G"/>
      </rPr>
      <t>ये तो वही वाली बात हुई</t>
    </r>
    <r>
      <rPr>
        <sz val="11"/>
        <color rgb="FF000000"/>
        <rFont val="Calibri"/>
      </rPr>
      <t>... 
"</t>
    </r>
    <r>
      <rPr>
        <sz val="11"/>
        <color rgb="FF000000"/>
        <rFont val="Linux Libertine G"/>
      </rPr>
      <t>चोर चोर मौसेरा भाई</t>
    </r>
    <r>
      <rPr>
        <sz val="11"/>
        <color rgb="FF000000"/>
        <rFont val="Calibri"/>
      </rPr>
      <t>"</t>
    </r>
  </si>
  <si>
    <t>डर का माहौल है😂😂</t>
  </si>
  <si>
    <t>Khela hobe</t>
  </si>
  <si>
    <t>Bhadwe Ravish kya krega 4 June k baad 😂😂😂 Arfa Khanum ka dalla ban jaiyo 🎉</t>
  </si>
  <si>
    <t>Exit polls BJP walo ne banaya hai??? Kyonki chunav 1manth se jyada ho Chuka hai??? Or en logo ne evm seat kar chuke h??? Desh ki Janta ne BJP nakara hai??? Fir bhi jit rahe h??? Desh khathare mein h???</t>
  </si>
  <si>
    <t>Exit poll❌ Fantasy Poll ✅🤭🤭🤭</t>
  </si>
  <si>
    <t>Tamil guy hm bolta hun ..,BJP ko Tamil Nadu mai ..Andaa (Zero) milega ...,saara seat DMK ko he milega ....1 admk ko mil sakta hai par BJP ko nhi 🎉😅</t>
  </si>
  <si>
    <t>Ravish Kumar koi patarkaar nhi balki sachchai ke dewta hai ☺️☺️☺️☺️☺️☺️☺️☺️☺️☺️☺️☺️ good bless you 😊</t>
  </si>
  <si>
    <t>इस बार का चुनाव किसी पार्टी से किसी पार्टी का नही बल्कि सच से झूठ अमीर से गरीब लोकतंत्र से राजतंत्र के बीच हुआ है अब देखना यह है की देश में तादात किसी ज्यादा है</t>
  </si>
  <si>
    <t>Badlawa prakrati ka niyam hai. Bahut jada jaruri hai</t>
  </si>
  <si>
    <t>यदि भाजपा या चुनाव आयुक्त खेल करेगा तो जनता अब बर्दाश्त नहीं करेगी</t>
  </si>
  <si>
    <t>Shi hai</t>
  </si>
  <si>
    <r>
      <rPr>
        <sz val="11"/>
        <color rgb="FF000000"/>
        <rFont val="Linux Libertine G"/>
      </rPr>
      <t xml:space="preserve">चुनाव सम्पन्न होने के अवतारी पुरुष एकांत ब्रत में जाते ही लोक सभा सीटें ऊपर से टपकने लगे चुनाव आयोग के सहारे चार सो पार </t>
    </r>
    <r>
      <rPr>
        <sz val="11"/>
        <color rgb="FF000000"/>
        <rFont val="Calibri"/>
      </rPr>
      <t>! 😎</t>
    </r>
  </si>
  <si>
    <r>
      <rPr>
        <sz val="11"/>
        <color rgb="FF000000"/>
        <rFont val="Linux Libertine G"/>
      </rPr>
      <t xml:space="preserve">अब रोना चालू रवीश जी बर्नोल </t>
    </r>
    <r>
      <rPr>
        <sz val="11"/>
        <color rgb="FF000000"/>
        <rFont val="Calibri"/>
      </rPr>
      <t xml:space="preserve">stock </t>
    </r>
    <r>
      <rPr>
        <sz val="11"/>
        <color rgb="FF000000"/>
        <rFont val="Linux Libertine G"/>
      </rPr>
      <t>है</t>
    </r>
  </si>
  <si>
    <t>Administration this time will publish all videos</t>
  </si>
  <si>
    <t>Fake tolkit</t>
  </si>
  <si>
    <t>When we saw india ghatbhandhan rallies the gathering support from public they raised only issues public want change but illegaly somethig happend no chances for ruling party to win.</t>
  </si>
  <si>
    <t>Besharm BJP ne hamesha joot per joot bolake Desh ko Janata Ko gumraha karaha hai 😂🤣🤣😭 Desh keliye, Democracy keliye, Sanvidhan keliye bahut bahut katra hota hai 😂🤣😭🤣🤣😭</t>
  </si>
  <si>
    <t>It's all Modi agenda to make a win via godi media before result so that cheating can be hide on 4th of June.</t>
  </si>
  <si>
    <t>मैं अकेला ही चला था देश बर्बाद करने मगर
अंधभक्त जुड़ते गये और देश बर्बाद होता गया</t>
  </si>
  <si>
    <t>Ro😂 lo ravish ji aapka aaka gya</t>
  </si>
  <si>
    <t>100/rahul ji</t>
  </si>
  <si>
    <r>
      <rPr>
        <sz val="11"/>
        <color rgb="FF000000"/>
        <rFont val="Linux Libertine G"/>
      </rPr>
      <t xml:space="preserve">इस सरकार ने जिन विदेशी और देशी ऐजेन्सियों से एक्जिट पोल कराऐं उन्होंने तो </t>
    </r>
    <r>
      <rPr>
        <sz val="11"/>
        <color rgb="FF000000"/>
        <rFont val="Calibri"/>
      </rPr>
      <t xml:space="preserve">21 </t>
    </r>
    <r>
      <rPr>
        <sz val="11"/>
        <color rgb="FF000000"/>
        <rFont val="Linux Libertine G"/>
      </rPr>
      <t xml:space="preserve">म ई   को ही जानकारी दे दी ये कैसे और क्यों आई </t>
    </r>
    <r>
      <rPr>
        <sz val="11"/>
        <color rgb="FF000000"/>
        <rFont val="Calibri"/>
      </rPr>
      <t xml:space="preserve">? </t>
    </r>
    <r>
      <rPr>
        <sz val="11"/>
        <color rgb="FF000000"/>
        <rFont val="Linux Libertine G"/>
      </rPr>
      <t>चुनाव आयुक्त घपलेबाज  है</t>
    </r>
  </si>
  <si>
    <t>Aapka bhi hisab hoga guru .. agent of IS.......  R.....k.....😢 AAYGA TO MODI HE 💥💥</t>
  </si>
  <si>
    <t>Ravish sir I can understand your pain how Difficult it is. Please try to accept reality😊</t>
  </si>
  <si>
    <t>Given how corrupt institutions have become…chances of non bjp win is like hoping against hope… I left watching TV News 10 years back…seems it’s time to stop watching YouTube channels as well 😞</t>
  </si>
  <si>
    <t>Godi media hai hai</t>
  </si>
  <si>
    <t>This is face of unbiased media, you don't even see the flaws of your party INC which is completely directional less and grouping against one party still trying to peddle fake agenda, go to the supreme court and prove evm is hackable, I'll come again on 4th june to see you melt🤣🤣</t>
  </si>
  <si>
    <t>We want Rahul as PM.....</t>
  </si>
  <si>
    <t>Bhot ghabraya lg rhe h aap ravish ji</t>
  </si>
  <si>
    <t>Bhai ji 400 par ka nara dena fir exit poll mei sab dikhana matlab saaf hai ghapla hoga ji</t>
  </si>
  <si>
    <t>My choice rahul ghandi prem minister</t>
  </si>
  <si>
    <t>Sidhu moosewala ❤❤❤❤❤❤</t>
  </si>
  <si>
    <r>
      <rPr>
        <sz val="11"/>
        <color rgb="FF000000"/>
        <rFont val="Linux Libertine G"/>
      </rPr>
      <t xml:space="preserve">अभी </t>
    </r>
    <r>
      <rPr>
        <sz val="11"/>
        <color rgb="FF000000"/>
        <rFont val="Calibri"/>
      </rPr>
      <t xml:space="preserve">EVM </t>
    </r>
    <r>
      <rPr>
        <sz val="11"/>
        <color rgb="FF000000"/>
        <rFont val="Linux Libertine G"/>
      </rPr>
      <t xml:space="preserve">प्रेग्नेंट है </t>
    </r>
    <r>
      <rPr>
        <sz val="11"/>
        <color rgb="FF000000"/>
        <rFont val="Calibri"/>
      </rPr>
      <t xml:space="preserve">, </t>
    </r>
    <r>
      <rPr>
        <sz val="11"/>
        <color rgb="FF000000"/>
        <rFont val="Linux Libertine G"/>
      </rPr>
      <t>अगर नार्मल डिलीवरि हुई</t>
    </r>
    <r>
      <rPr>
        <sz val="11"/>
        <color rgb="FF000000"/>
        <rFont val="Calibri"/>
      </rPr>
      <t xml:space="preserve">, </t>
    </r>
    <r>
      <rPr>
        <sz val="11"/>
        <color rgb="FF000000"/>
        <rFont val="Linux Libertine G"/>
      </rPr>
      <t xml:space="preserve">तो कांग्रेस और अगर ऑपरेशन हुआ तो </t>
    </r>
    <r>
      <rPr>
        <sz val="11"/>
        <color rgb="FF000000"/>
        <rFont val="Calibri"/>
      </rPr>
      <t>BJP😂😂😂</t>
    </r>
  </si>
  <si>
    <r>
      <rPr>
        <sz val="11"/>
        <color rgb="FF000000"/>
        <rFont val="Linux Libertine G"/>
      </rPr>
      <t>बीजेपी वालो ने कभी संविधान को कभी माना नही और वो सिर्फ अपनी सब हथियाने की सोच के साथ ही चलते है</t>
    </r>
    <r>
      <rPr>
        <sz val="11"/>
        <color rgb="FF000000"/>
        <rFont val="Calibri"/>
      </rPr>
      <t xml:space="preserve">... </t>
    </r>
    <r>
      <rPr>
        <sz val="11"/>
        <color rgb="FF000000"/>
        <rFont val="Linux Libertine G"/>
      </rPr>
      <t>जब पूरी बीजेपी फर्ज़ी हो तो इनकी विश्वनियता पर सवाल है</t>
    </r>
    <r>
      <rPr>
        <sz val="11"/>
        <color rgb="FF000000"/>
        <rFont val="Calibri"/>
      </rPr>
      <t>...</t>
    </r>
  </si>
  <si>
    <t>Bahuth qoob 🎉</t>
  </si>
  <si>
    <t>बीजेपी और आरएसएस और मोदी सरकार चुनाव जीतने के लिए कोई भी स्तर पर जा सकते हैं</t>
  </si>
  <si>
    <r>
      <rPr>
        <sz val="11"/>
        <color rgb="FF000000"/>
        <rFont val="Linux Libertine G"/>
      </rPr>
      <t>अरे भाई</t>
    </r>
    <r>
      <rPr>
        <sz val="11"/>
        <color rgb="FF000000"/>
        <rFont val="Calibri"/>
      </rPr>
      <t xml:space="preserve">, </t>
    </r>
    <r>
      <rPr>
        <sz val="11"/>
        <color rgb="FF000000"/>
        <rFont val="Linux Libertine G"/>
      </rPr>
      <t>चोरों की मंडली की वकालत कर रहे हो</t>
    </r>
    <r>
      <rPr>
        <sz val="11"/>
        <color rgb="FF000000"/>
        <rFont val="Calibri"/>
      </rPr>
      <t xml:space="preserve">.....  </t>
    </r>
    <r>
      <rPr>
        <sz val="11"/>
        <color rgb="FF000000"/>
        <rFont val="Linux Libertine G"/>
      </rPr>
      <t xml:space="preserve">ये लोग देश का सर्वनाश कर देंगे। जो पार्टी सत्ता में है वोही अच्छा कर रही है। </t>
    </r>
    <r>
      <rPr>
        <sz val="11"/>
        <color rgb="FF000000"/>
        <rFont val="Calibri"/>
      </rPr>
      <t xml:space="preserve">Please </t>
    </r>
    <r>
      <rPr>
        <sz val="11"/>
        <color rgb="FF000000"/>
        <rFont val="Linux Libertine G"/>
      </rPr>
      <t>इतने वरिष्ट पत्रकार होकर अपनी छवि खराब मत कीजिए।</t>
    </r>
  </si>
  <si>
    <t>Mustak ❤❤❤❤</t>
  </si>
  <si>
    <t>Hugis kumar ki apni hi duniya hai</t>
  </si>
  <si>
    <t>We support democracy and  india it will be very bad</t>
  </si>
  <si>
    <r>
      <rPr>
        <sz val="11"/>
        <color rgb="FF000000"/>
        <rFont val="Linux Libertine G"/>
      </rPr>
      <t>एक्ज़िट पोल का पोस्टमार्टम कर दिये बाबू ये तो</t>
    </r>
    <r>
      <rPr>
        <sz val="11"/>
        <color rgb="FF000000"/>
        <rFont val="Calibri"/>
      </rPr>
      <t xml:space="preserve">, </t>
    </r>
    <r>
      <rPr>
        <sz val="11"/>
        <color rgb="FF000000"/>
        <rFont val="Linux Libertine G"/>
      </rPr>
      <t>ग़ज़ब</t>
    </r>
    <r>
      <rPr>
        <sz val="11"/>
        <color rgb="FF000000"/>
        <rFont val="Calibri"/>
      </rPr>
      <t xml:space="preserve">, </t>
    </r>
    <r>
      <rPr>
        <sz val="11"/>
        <color rgb="FF000000"/>
        <rFont val="Linux Libertine G"/>
      </rPr>
      <t>गर्दा उड़ा दिये।</t>
    </r>
  </si>
  <si>
    <t>BJP means RRS means aatankbad</t>
  </si>
  <si>
    <r>
      <rPr>
        <sz val="11"/>
        <color rgb="FF000000"/>
        <rFont val="Linux Libertine G"/>
      </rPr>
      <t xml:space="preserve">एक्सिट पोल का मतलब मुंबई नहीं समजे बताता हू </t>
    </r>
    <r>
      <rPr>
        <sz val="11"/>
        <color rgb="FF000000"/>
        <rFont val="Calibri"/>
      </rPr>
      <t xml:space="preserve">5 </t>
    </r>
    <r>
      <rPr>
        <sz val="11"/>
        <color rgb="FF000000"/>
        <rFont val="Linux Libertine G"/>
      </rPr>
      <t>साल के बाद यह मौका आता है समज लिजिए यह अंधभक्तो के लिये अपनी जिंदगी या परिवार बरबाद करणा है और यह दिमाग खरबो खेलनेवाले फंडिंग वाले बादशाह है सोच लो भाई अंधभक्त</t>
    </r>
  </si>
  <si>
    <t>बीजेपी निश्चिंत है अपनी देखिए ।।</t>
  </si>
  <si>
    <t>Very nicely explained Ravish.But is exit poll necessary? It is by far the most unproductive/frivolous exercise.It neither helps to enhance the quality of future election process nor it in any manner helps to enhance voters confidence in the poling process.At best it becomes an idle past time for survey agencies &amp; tv channels at the cost of viewers' value time.</t>
  </si>
  <si>
    <t>Rona suru</t>
  </si>
  <si>
    <r>
      <rPr>
        <sz val="11"/>
        <color rgb="FF000000"/>
        <rFont val="Linux Libertine G"/>
      </rPr>
      <t xml:space="preserve">अबकी बार </t>
    </r>
    <r>
      <rPr>
        <sz val="11"/>
        <color rgb="FF000000"/>
        <rFont val="Calibri"/>
      </rPr>
      <t xml:space="preserve">400 </t>
    </r>
    <r>
      <rPr>
        <sz val="11"/>
        <color rgb="FF000000"/>
        <rFont val="Linux Libertine G"/>
      </rPr>
      <t>पार</t>
    </r>
  </si>
  <si>
    <t>Rassi jal gyi bal nhi gya😂 to</t>
  </si>
  <si>
    <r>
      <rPr>
        <sz val="11"/>
        <color rgb="FF000000"/>
        <rFont val="Linux Libertine G"/>
      </rPr>
      <t>क्या खेल है</t>
    </r>
    <r>
      <rPr>
        <sz val="11"/>
        <color rgb="FF000000"/>
        <rFont val="Calibri"/>
      </rPr>
      <t>,</t>
    </r>
    <r>
      <rPr>
        <sz val="11"/>
        <color rgb="FF000000"/>
        <rFont val="Linux Libertine G"/>
      </rPr>
      <t>क्या खिलाया जा रहा है</t>
    </r>
    <r>
      <rPr>
        <sz val="11"/>
        <color rgb="FF000000"/>
        <rFont val="Calibri"/>
      </rPr>
      <t>!!!</t>
    </r>
    <r>
      <rPr>
        <sz val="11"/>
        <color rgb="FF000000"/>
        <rFont val="Linux Libertine G"/>
      </rPr>
      <t>पता नहीं चल रहा</t>
    </r>
    <r>
      <rPr>
        <sz val="11"/>
        <color rgb="FF000000"/>
        <rFont val="Calibri"/>
      </rPr>
      <t>!!!!</t>
    </r>
    <r>
      <rPr>
        <sz val="11"/>
        <color rgb="FF000000"/>
        <rFont val="Linux Libertine G"/>
      </rPr>
      <t>क्या मैनेज हो रहा</t>
    </r>
    <r>
      <rPr>
        <sz val="11"/>
        <color rgb="FF000000"/>
        <rFont val="Calibri"/>
      </rPr>
      <t>,</t>
    </r>
    <r>
      <rPr>
        <sz val="11"/>
        <color rgb="FF000000"/>
        <rFont val="Linux Libertine G"/>
      </rPr>
      <t>कौन कर</t>
    </r>
    <r>
      <rPr>
        <sz val="11"/>
        <color rgb="FF000000"/>
        <rFont val="Calibri"/>
      </rPr>
      <t>-</t>
    </r>
    <r>
      <rPr>
        <sz val="11"/>
        <color rgb="FF000000"/>
        <rFont val="Linux Libertine G"/>
      </rPr>
      <t>करवा रहा है</t>
    </r>
    <r>
      <rPr>
        <sz val="11"/>
        <color rgb="FF000000"/>
        <rFont val="Calibri"/>
      </rPr>
      <t>.......</t>
    </r>
  </si>
  <si>
    <t>Pichle 10 saal se Ravish ka Har ek episode Modi aur Modi Government ka criticism par focus hota hai , 10 saal mein at least koi ek toh acha kaam kiya hoga Modi ne , lekin Ravish ko Modi ke 10 saal mein ek bhi kaam acha nahi Dikhta 
Daily Modi ka criticism aur Virodh karta hai , pyaar se Hindi speaking Lower middle class ko target karta hai 
Phir Bolta hai ki freedom of expression aur speech nahi hai AB focus exit polls ke upar chala Gaya hai ki finally EVM ko galat aur manipulated bataya ja sake 
Bloody he is also Godi of Congress and other left parties 
10 saal se laga hua hai anti government campaign mein phir bolta hai ki democratic, constitution sab Khatre mein hai 
He is true anti nationalist</t>
  </si>
  <si>
    <t>Nice ravish kumar</t>
  </si>
  <si>
    <t>Insha allah  Rahul Gandhi aayega</t>
  </si>
  <si>
    <t>BJP 375</t>
  </si>
  <si>
    <r>
      <rPr>
        <sz val="11"/>
        <color rgb="FF000000"/>
        <rFont val="Linux Libertine G"/>
      </rPr>
      <t>आप चालू रखिए</t>
    </r>
    <r>
      <rPr>
        <sz val="11"/>
        <color rgb="FF000000"/>
        <rFont val="Calibri"/>
      </rPr>
      <t xml:space="preserve">, 4 </t>
    </r>
    <r>
      <rPr>
        <sz val="11"/>
        <color rgb="FF000000"/>
        <rFont val="Linux Libertine G"/>
      </rPr>
      <t xml:space="preserve">तारीख शाम को आखिरकार </t>
    </r>
    <r>
      <rPr>
        <sz val="11"/>
        <color rgb="FF000000"/>
        <rFont val="Calibri"/>
      </rPr>
      <t xml:space="preserve">EVM </t>
    </r>
    <r>
      <rPr>
        <sz val="11"/>
        <color rgb="FF000000"/>
        <rFont val="Linux Libertine G"/>
      </rPr>
      <t>को कोषणा  पड़ेगा</t>
    </r>
    <r>
      <rPr>
        <sz val="11"/>
        <color rgb="FF000000"/>
        <rFont val="Calibri"/>
      </rPr>
      <t>!😂😂😂</t>
    </r>
  </si>
  <si>
    <t>Should I N D I A win the elections, the govt must be determined to take all those divisive forces as per law,</t>
  </si>
  <si>
    <t>Kon kon chata h india jite or modi ji hare</t>
  </si>
  <si>
    <t>चुना आयोग ने देश को चुना लगा दिया है</t>
  </si>
  <si>
    <t>Apko media shod kar Congress join kr Leni chahiye</t>
  </si>
  <si>
    <t>Modi the great liarrrrrr... Exit poll is a manipulative poll</t>
  </si>
  <si>
    <t>Ahenkar me chur raja</t>
  </si>
  <si>
    <t>अबे चुनाव आयोग को कंप्लेन क्यों नहीं करते ।</t>
  </si>
  <si>
    <t>ಸಾರ್ ಇದು ನಮ್ಮ ಊರಿನ ಹಳೆಯ ಜಮೀನ್ದಾರಿಕೆ ರೀತಿ ಇಂದಿನ ಮಾಧ್ಯಮಗಳ ಭಜನೆ</t>
  </si>
  <si>
    <t>Anti  modi</t>
  </si>
  <si>
    <r>
      <rPr>
        <sz val="11"/>
        <color rgb="FF000000"/>
        <rFont val="Linux Libertine G"/>
      </rPr>
      <t xml:space="preserve">अबकी बार </t>
    </r>
    <r>
      <rPr>
        <sz val="11"/>
        <color rgb="FF000000"/>
        <rFont val="Calibri"/>
      </rPr>
      <t xml:space="preserve">400 </t>
    </r>
    <r>
      <rPr>
        <sz val="11"/>
        <color rgb="FF000000"/>
        <rFont val="Linux Libertine G"/>
      </rPr>
      <t>पार 🚩</t>
    </r>
  </si>
  <si>
    <t>Only rahul gandhi ❤</t>
  </si>
  <si>
    <t>Paramatma kurshi keliye mental hogaya hai 😂🤣🤣😭😭🤣😭 Paramatma Ko only kurshi chahiye kurshi keliye kuch bhi karate hai 😂🤣🤣😭😭😭😭</t>
  </si>
  <si>
    <t>बीजेपी वाले गलत हवा बन के कुछ गड़बड़ करना चाहते</t>
  </si>
  <si>
    <t>One sided story</t>
  </si>
  <si>
    <t>Gober bhagat  exit poll😅😅 ho giya</t>
  </si>
  <si>
    <t>Mujhe to lagta hai bhajpa ka kamina pan hi jeete ka afsos hua 😭</t>
  </si>
  <si>
    <t>Dont know who will win but one thing is sure that Chanakya's poll has been extremely accurate in past LS predictions. Now they have predicted almost 400 for NDA. Some of the media members who oppose the current government have also polled NDA to win 350+. So I doubt the existing government will be overturned.</t>
  </si>
  <si>
    <t>Ravish Kumar ji 4 jun ish lye chuna k sikh kom 1984 bool jye</t>
  </si>
  <si>
    <t>Love you sir ❤</t>
  </si>
  <si>
    <r>
      <rPr>
        <sz val="11"/>
        <color rgb="FF000000"/>
        <rFont val="Calibri"/>
      </rPr>
      <t xml:space="preserve">🎉🎉🎉🎉
</t>
    </r>
    <r>
      <rPr>
        <sz val="11"/>
        <color rgb="FF000000"/>
        <rFont val="Linux Libertine G"/>
      </rPr>
      <t>सुसमाचार यह नहीं है कि पाप मत करो</t>
    </r>
    <r>
      <rPr>
        <sz val="11"/>
        <color rgb="FF000000"/>
        <rFont val="Calibri"/>
      </rPr>
      <t xml:space="preserve">, </t>
    </r>
    <r>
      <rPr>
        <sz val="11"/>
        <color rgb="FF000000"/>
        <rFont val="Linux Libertine G"/>
      </rPr>
      <t>हत्या मत करो</t>
    </r>
    <r>
      <rPr>
        <sz val="11"/>
        <color rgb="FF000000"/>
        <rFont val="Calibri"/>
      </rPr>
      <t xml:space="preserve">, </t>
    </r>
    <r>
      <rPr>
        <sz val="11"/>
        <color rgb="FF000000"/>
        <rFont val="Linux Libertine G"/>
      </rPr>
      <t>छूओ मत</t>
    </r>
    <r>
      <rPr>
        <sz val="11"/>
        <color rgb="FF000000"/>
        <rFont val="Calibri"/>
      </rPr>
      <t xml:space="preserve">, </t>
    </r>
    <r>
      <rPr>
        <sz val="11"/>
        <color rgb="FF000000"/>
        <rFont val="Linux Libertine G"/>
      </rPr>
      <t>खाओ मत बुराई न करो। महत्वपूर्ण बात और सुसमाचार यह है कि मैं येसु मसीह में कौन हुँ ये जानना है। मैं येसु मसीह में परमेश्वर का पुत्र बन गया हुँ। मैं येसु मसीह में पवित्र बनगया हूँ। मैं येसु मसीह में धर्मी बनगया हूँ। मैं येसु मसीह के द्वारा  पुनर्जीवित किया हुँ। मैं येसु मसीह के द्वारा स्वर्ग में बैठाया हूँ।😢😮😮😅😊</t>
    </r>
  </si>
  <si>
    <t>Rahul❤❤❤❤❤❤</t>
  </si>
  <si>
    <t>इंडिया पार्टी जिन्दाबाद है और रहेगा ❤❤❤</t>
  </si>
  <si>
    <t>Jitega india hi 👍👍👍👍</t>
  </si>
  <si>
    <t>Money making poll</t>
  </si>
  <si>
    <t>Godi media's Final Exams going on. 
Everyone's trying best😂</t>
  </si>
  <si>
    <t>Jai congress Jay samajwad Jay India gathbandhan jindabad jindabad ❤</t>
  </si>
  <si>
    <t>Bjp 370</t>
  </si>
  <si>
    <t>Jumla Party besermi media ke jariye sadjantra kerke Beimanee jeet hasil kerne keliye koshis ker rahe --- ab sirf uperwala bharosha --- Jai Jagannath University.</t>
  </si>
  <si>
    <r>
      <rPr>
        <sz val="11"/>
        <color rgb="FF000000"/>
        <rFont val="Calibri"/>
      </rPr>
      <t xml:space="preserve">400+1=401 </t>
    </r>
    <r>
      <rPr>
        <sz val="11"/>
        <color rgb="FF000000"/>
        <rFont val="Linux Libertine G"/>
      </rPr>
      <t>में जो एक सीट है वो पार करने के लिये लगाई गई है😂</t>
    </r>
  </si>
  <si>
    <t>एक यही चैनल है जो इंडी गठबंधन की सरकार बना रहा है😂</t>
  </si>
  <si>
    <t>Arrre baba 400 wo apna target bata rahe</t>
  </si>
  <si>
    <t>Aur tum Ravish kumar nahi Rubish Kumar ho</t>
  </si>
  <si>
    <t>Good analysis.</t>
  </si>
  <si>
    <t>EVMs are now pregnant DOD is on 4.6.24, if normal delivery happens INDIA Alliance wins for sure, if happens to be surgery like Chandigarh, NDA may win for sure.</t>
  </si>
  <si>
    <t>4th june ko Talwe Chatne Wale Chamcho ke Muh Dekhne Layak Hoga 😂🤣😂🤣</t>
  </si>
  <si>
    <t>Godi media dalal h sb ko pta h 4 june ko bemani ka khel hoga Godi media ne presur bna diya h😢😢😢😢😢😢😢😢😢</t>
  </si>
  <si>
    <t>Bravo Ravish Bhai 🙏🌿❤️👍</t>
  </si>
  <si>
    <r>
      <rPr>
        <sz val="11"/>
        <color rgb="FF000000"/>
        <rFont val="Linux Libertine G"/>
      </rPr>
      <t>कोई नही है टक्कर मे</t>
    </r>
    <r>
      <rPr>
        <sz val="11"/>
        <color rgb="FF000000"/>
        <rFont val="Calibri"/>
      </rPr>
      <t xml:space="preserve">,
</t>
    </r>
    <r>
      <rPr>
        <sz val="11"/>
        <color rgb="FF000000"/>
        <rFont val="Linux Libertine G"/>
      </rPr>
      <t>क्यों पड़े हो चक्कर में</t>
    </r>
    <r>
      <rPr>
        <sz val="11"/>
        <color rgb="FF000000"/>
        <rFont val="Calibri"/>
      </rPr>
      <t>..!! 
PM RAHUL GANDHI❤</t>
    </r>
  </si>
  <si>
    <t>Kuchh bhi kar lo Jeet Modi ji ki hogi</t>
  </si>
  <si>
    <t>I love my india..Mubarak india ..bye bye faltu feku jhota.</t>
  </si>
  <si>
    <t>BJP nhi RRS nhi chahti hai ki  hindu OBC or SC or St ko aarchhan mile</t>
  </si>
  <si>
    <t>Kitna jhut bolega</t>
  </si>
  <si>
    <t>Hindutva ki vajah se bjp Jeet Rahi hai</t>
  </si>
  <si>
    <t>किसी को जागरूक करना ही सच्ची देशभक्ति है जय भारत 🇮🇳 
वरना लहरों के साथ लाशें बहती है तैराक नहीं</t>
  </si>
  <si>
    <t>Modi poll khul gayi bjp ki poll😅😅😅</t>
  </si>
  <si>
    <t>Godi media dalal h sb ko pta h 4 june ko bemani ka khel hoga Godi media ne presur bna diya h</t>
  </si>
  <si>
    <t>India gathbandhan sarkar</t>
  </si>
  <si>
    <t>godi fake poll</t>
  </si>
  <si>
    <t>पश्चिमी यूपी की मुस्लिम महिलाओं ने एनडीए को वोट दिया है।</t>
  </si>
  <si>
    <t>INDIA🇮🇳JEET RAHA HAI 4JUNE KO</t>
  </si>
  <si>
    <t>Besharm BJP Karidliya election commission, ED, CBI, Court, EVM, Godi media, Paisa, SBI, electrol bond, Doordarshan Kendra, Adani, Ambani, aur bacha kyaa hai kharidne keliye 😂🤣🤣😭🤣🤣🤣</t>
  </si>
  <si>
    <t>United by fear of modi devided by seat...</t>
  </si>
  <si>
    <t>Koun koun chahta hai next pm koi aur ho 👆👆👆👆👆👆👆👆👆👆👆</t>
  </si>
  <si>
    <r>
      <rPr>
        <sz val="11"/>
        <color rgb="FF000000"/>
        <rFont val="Linux Libertine G"/>
      </rPr>
      <t xml:space="preserve">एग्जिट पोल सब फर्जी है। </t>
    </r>
    <r>
      <rPr>
        <sz val="11"/>
        <color rgb="FF000000"/>
        <rFont val="Calibri"/>
      </rPr>
      <t xml:space="preserve">India </t>
    </r>
    <r>
      <rPr>
        <sz val="11"/>
        <color rgb="FF000000"/>
        <rFont val="Linux Libertine G"/>
      </rPr>
      <t xml:space="preserve">गठबंधन </t>
    </r>
    <r>
      <rPr>
        <sz val="11"/>
        <color rgb="FF000000"/>
        <rFont val="Calibri"/>
      </rPr>
      <t xml:space="preserve">280 , NDA </t>
    </r>
    <r>
      <rPr>
        <sz val="11"/>
        <color rgb="FF000000"/>
        <rFont val="Linux Libertine G"/>
      </rPr>
      <t xml:space="preserve">गठबंधन </t>
    </r>
    <r>
      <rPr>
        <sz val="11"/>
        <color rgb="FF000000"/>
        <rFont val="Calibri"/>
      </rPr>
      <t>240</t>
    </r>
  </si>
  <si>
    <t>350 Bjp</t>
  </si>
  <si>
    <t>305ke par India'</t>
  </si>
  <si>
    <t>Respect Ravish Kumar🙏</t>
  </si>
  <si>
    <t>Aaayega toh modi mane to unhe hi vote diya hai</t>
  </si>
  <si>
    <t>Jitega jitega INDIA Jitega ❤</t>
  </si>
  <si>
    <t>Ot kishi pe dalo jitegi bjp</t>
  </si>
  <si>
    <t>Sir bjp har chuki hai tabhi to ye mahol bana rahi hai bjp desh ke logo ko nhi chiye</t>
  </si>
  <si>
    <r>
      <rPr>
        <sz val="11"/>
        <color rgb="FF000000"/>
        <rFont val="Linux Libertine G"/>
      </rPr>
      <t xml:space="preserve">असली एक्जिट पोल के आंकड़े मोदी जी ने चुनाव होने से पहले ही बता दिए थे इसे कहते है सिद्ध पुरुष </t>
    </r>
    <r>
      <rPr>
        <sz val="11"/>
        <color rgb="FF000000"/>
        <rFont val="Calibri"/>
      </rPr>
      <t xml:space="preserve">! </t>
    </r>
    <r>
      <rPr>
        <sz val="11"/>
        <color rgb="FF000000"/>
        <rFont val="Linux Libertine G"/>
      </rPr>
      <t>वाकई में मोदी जी ईश्वर के अवतार हैं।</t>
    </r>
  </si>
  <si>
    <t>Aap ko aj b off nahi mela  ?</t>
  </si>
  <si>
    <r>
      <rPr>
        <sz val="11"/>
        <color rgb="FF000000"/>
        <rFont val="Linux Libertine G"/>
      </rPr>
      <t xml:space="preserve">बिकाऊ मीडिया का बिकाऊ सर्वे जो </t>
    </r>
    <r>
      <rPr>
        <sz val="11"/>
        <color rgb="FF000000"/>
        <rFont val="Calibri"/>
      </rPr>
      <t xml:space="preserve">4 </t>
    </r>
    <r>
      <rPr>
        <sz val="11"/>
        <color rgb="FF000000"/>
        <rFont val="Linux Libertine G"/>
      </rPr>
      <t>जून को फुस्स साबित होगा।</t>
    </r>
  </si>
  <si>
    <t>रोना चालू 😂</t>
  </si>
  <si>
    <t>पप्पू को अलग प्रधानमंत्री नियुक्त करेगे रूदाली प्रसाद</t>
  </si>
  <si>
    <t>Gali gali mai shoor hai modii sala choor hai</t>
  </si>
  <si>
    <t>Bjp jeet gyi,itni badi news banane ka kya fayda</t>
  </si>
  <si>
    <t>4 june waiting</t>
  </si>
  <si>
    <t>Chodi media like ravish , abhisaar and dhruv tatti ki fati padi hai😅😅</t>
  </si>
  <si>
    <t>Tu  pok ka hai tera bhai krjri hai</t>
  </si>
  <si>
    <t>Exit not fixity pols</t>
  </si>
  <si>
    <t>hamare yahabhi ham log NDA tv &amp; baki news anchoroko serious nhi le rahe hai aap tention mat lijiye</t>
  </si>
  <si>
    <t>Modi Her Keemat Me Beimaani Karega ! Kiun ki Modi Chal Se Jeetna Chahta Hai ! Chahe Kisi Ki Jaan Bhi Lena Pade Woh bhi Ho sakta Hai ! Imaandaaree Se Modi Ko 195 Sheet Milega Isse Ziada Milega Toh Samjh Jaao Ki Beimaani Ki Shuruaat Hohcuki Hai Jab Desh Ki Janta BJP Ko Vote Nahi Diya Toh Itna Sheet Kaise Mila ! Amit Shah 150 DM Se Mil rahe Hain Isse Kiya Samjha Ja Sakta Hai Aur Kiya Dershata Hai ? Isliye DM Se Milte Hain Ki Vipaksh Agar Aawaaz Uthai Toh Unki Aawaaz Ko Daba Diya Jaai Aur Daraya Dhamkaya Jaai ! Aisa Huwa Toh Loktantr Ki Hattya Hone Ke Baraber Hai ! Janta Sike Uper Bhrosa Kerti Hai Jab Wahi Galat Aur Kaanoon Ki Dhajjiyaan Udade Toh Janta Kispe Bharosa Kare Aur Kahan Jaai ? Abhi Bhi Time Hai Sudherne Ke Liye Sachka Ka Saath Dene Ke Liye !</t>
  </si>
  <si>
    <t>ಬಿಜೆಪಿ ನಾ ಖಾವೂಂಗಾ ನಾ ಖಾನೆದೂಂಗಾ ಎಂದು ಹೇಳಿ ಅಧಿಕಾರಕ್ಕೆ ಬಂದ ನಂತರ ದೇಶ ಜಗತ್ತು ಕಂಡು ಕೇಳರಿಯದ ಹಗರಣಗಳಲ್ಲಿ ಮುಳುಗಿ ಹೋಗಿದೆ 😭🤣🤣😭😭 ಬಿಜೆಪಿ ಇಲೆಕ್ಟ್ರಾಲ ಬಾಂಡ್ ಹಗರಣದಲ್ಲಿ ಮುಳುಗಿ ಹೋಗಿದೆ 😭🤣🤣😭🤣😭</t>
  </si>
  <si>
    <t>Good evening sir 🙏</t>
  </si>
  <si>
    <t>🤣😂😅</t>
  </si>
  <si>
    <r>
      <rPr>
        <sz val="11"/>
        <color rgb="FF000000"/>
        <rFont val="Linux Libertine G"/>
      </rPr>
      <t>रवीश कैसे राहुल को हीरो बना कर दिखा रहा है</t>
    </r>
    <r>
      <rPr>
        <sz val="11"/>
        <color rgb="FF000000"/>
        <rFont val="Calibri"/>
      </rPr>
      <t xml:space="preserve">, </t>
    </r>
    <r>
      <rPr>
        <sz val="11"/>
        <color rgb="FF000000"/>
        <rFont val="Linux Libertine G"/>
      </rPr>
      <t>इससे यह साबित होता है कि यह इसका सबसे बड़ा चमचा है</t>
    </r>
  </si>
  <si>
    <r>
      <rPr>
        <sz val="11"/>
        <color rgb="FF000000"/>
        <rFont val="Linux Libertine G"/>
      </rPr>
      <t>मैं आज इस पत्तलचाट् की शक्ल देखना चाहता था</t>
    </r>
    <r>
      <rPr>
        <sz val="11"/>
        <color rgb="FF000000"/>
        <rFont val="Calibri"/>
      </rPr>
      <t xml:space="preserve">, </t>
    </r>
    <r>
      <rPr>
        <sz val="11"/>
        <color rgb="FF000000"/>
        <rFont val="Linux Libertine G"/>
      </rPr>
      <t>मजा आ गया</t>
    </r>
  </si>
  <si>
    <t>In WB Tmc 27-32 , bjp 8-13 and Cong  2-3.....Ground reality.... 
99 %  Expectations... Other sates don't know....</t>
  </si>
  <si>
    <t>Public kuchh nahin kar sakti public sirf Tamasha dekh sakti hai kya sab log milkar kyon nahin bol sakte sari public ek jhooth kyon nahin ho sakti</t>
  </si>
  <si>
    <t>I am voting for congress, so next prime minister Rahul Gandhi sure.</t>
  </si>
  <si>
    <t>Ravish ji ko agla PM banna chaiye ...kyunki sirf ohi saccha insaan hai</t>
  </si>
  <si>
    <r>
      <rPr>
        <sz val="11"/>
        <color rgb="FF000000"/>
        <rFont val="Linux Libertine G"/>
      </rPr>
      <t>गोदी मीडिया पूरी तरह अपनी विश्वस्नियता खो चुकी है</t>
    </r>
    <r>
      <rPr>
        <sz val="11"/>
        <color rgb="FF000000"/>
        <rFont val="Calibri"/>
      </rPr>
      <t xml:space="preserve">, </t>
    </r>
    <r>
      <rPr>
        <sz val="11"/>
        <color rgb="FF000000"/>
        <rFont val="Linux Libertine G"/>
      </rPr>
      <t>जनता इसपर भरोसा ना करे</t>
    </r>
  </si>
  <si>
    <t>अब मुँह से बवसीर शुरू हो गया। छा ती पिट ले</t>
  </si>
  <si>
    <t>Modi chor agar chori nhi kare to ensa Allaha Rahul Gandhi ki jit hogi</t>
  </si>
  <si>
    <t>Ravish ji e kaise kaise khelte hai raahul ghaandi inke baap nikleye hai..</t>
  </si>
  <si>
    <t>Lagta hai bjp internally koi game karane wali hai</t>
  </si>
  <si>
    <t>What ever you said dont matter, modi is going to pm for next term.you also give exit poll in past years.</t>
  </si>
  <si>
    <t>Very effective</t>
  </si>
  <si>
    <t>लठ गाड़ दिया जमा भाई</t>
  </si>
  <si>
    <t>Good man</t>
  </si>
  <si>
    <t>Background ki flesh lights se aap ko dhyan se nahi dekh pa raha</t>
  </si>
  <si>
    <t>ಬಿಜೆಪಿ ಹಟೋವೋ ದೇಶ ಬಚಾವೋ ಆಂದೋಲನ ಆಗಬೇಕು ಬಿಜೆಪಿ ಮುಕ್ತ ಭಾರತ ಆಗಲೇ ಬೇಕು ಇಲ್ಲ ಅಂದ್ರೆ ದೇಶ ಬರ್ಬಾದ್ ಆಗುತ್ತದೆ 🤣🤣😭😭😭 ಬಿಜೆಪಿ ಬಹುತ ಬಹುತ ಅನಫಢ ರಾಜಾ ಹೈ 😭🤣🤣😭🤣😭</t>
  </si>
  <si>
    <t>To or party keya bhar me jayega? Badmas! Exit poll murdabad.</t>
  </si>
  <si>
    <t>Evm ka rona kb se shuru krna hai, koi mujhe v btaoo</t>
  </si>
  <si>
    <r>
      <rPr>
        <sz val="11"/>
        <color rgb="FF000000"/>
        <rFont val="Linux Libertine G"/>
      </rPr>
      <t xml:space="preserve">न्यूज के जब </t>
    </r>
    <r>
      <rPr>
        <sz val="11"/>
        <color rgb="FF000000"/>
        <rFont val="Calibri"/>
      </rPr>
      <t xml:space="preserve">exit poll  </t>
    </r>
    <r>
      <rPr>
        <sz val="11"/>
        <color rgb="FF000000"/>
        <rFont val="Linux Libertine G"/>
      </rPr>
      <t>से सरकार बन जाती है 
तो चिनाव क्यू कराती है सरकार इतना पैसा खर्च करती है दो या तीन चनल से सरवे करवाले</t>
    </r>
  </si>
  <si>
    <t>ONLY imagatation!</t>
  </si>
  <si>
    <r>
      <rPr>
        <sz val="11"/>
        <color rgb="FF000000"/>
        <rFont val="Linux Libertine G"/>
      </rPr>
      <t xml:space="preserve">नही नही अब तो रेबीज की हालत देखी नही जाती 
ईश्वर </t>
    </r>
    <r>
      <rPr>
        <sz val="11"/>
        <color rgb="FF000000"/>
        <rFont val="Calibri"/>
      </rPr>
      <t>(</t>
    </r>
    <r>
      <rPr>
        <sz val="11"/>
        <color rgb="FF000000"/>
        <rFont val="Linux Libertine G"/>
      </rPr>
      <t xml:space="preserve">जिसमे रेबीज को विश्वास नहीं है </t>
    </r>
    <r>
      <rPr>
        <sz val="11"/>
        <color rgb="FF000000"/>
        <rFont val="Calibri"/>
      </rPr>
      <t xml:space="preserve">) </t>
    </r>
    <r>
      <rPr>
        <sz val="11"/>
        <color rgb="FF000000"/>
        <rFont val="Linux Libertine G"/>
      </rPr>
      <t>से मेरी प्रार्थना है इस तड़फते हुए  शरीर को शांति प्रदान करे 
ॐ शांति शांति शांति</t>
    </r>
  </si>
  <si>
    <t>Right sir good work</t>
  </si>
  <si>
    <t>Exit poll Midia chor, ECI Settings...</t>
  </si>
  <si>
    <t>modi se acha. to. janwar hai😂😂</t>
  </si>
  <si>
    <t>Bihar me NDA 20 set hi layegi</t>
  </si>
  <si>
    <t>Bihar me to rjd fix hai ❤🎉</t>
  </si>
  <si>
    <t>If  Rabish thinks that Exist poll is not reliable than why you talk.</t>
  </si>
  <si>
    <t>RRS aatankbad means 2024 election</t>
  </si>
  <si>
    <r>
      <rPr>
        <sz val="11"/>
        <color rgb="FF000000"/>
        <rFont val="Linux Libertine G"/>
      </rPr>
      <t xml:space="preserve">इस चुनाव में कंगना के </t>
    </r>
    <r>
      <rPr>
        <sz val="11"/>
        <color rgb="FF000000"/>
        <rFont val="Calibri"/>
      </rPr>
      <t>"</t>
    </r>
    <r>
      <rPr>
        <sz val="11"/>
        <color rgb="FF000000"/>
        <rFont val="Linux Libertine G"/>
      </rPr>
      <t>नींबू</t>
    </r>
    <r>
      <rPr>
        <sz val="11"/>
        <color rgb="FF000000"/>
        <rFont val="Calibri"/>
      </rPr>
      <t xml:space="preserve">" </t>
    </r>
    <r>
      <rPr>
        <sz val="11"/>
        <color rgb="FF000000"/>
        <rFont val="Linux Libertine G"/>
      </rPr>
      <t>मोटे होकर</t>
    </r>
    <r>
      <rPr>
        <sz val="11"/>
        <color rgb="FF000000"/>
        <rFont val="Calibri"/>
      </rPr>
      <t>...
 "</t>
    </r>
    <r>
      <rPr>
        <sz val="11"/>
        <color rgb="FF000000"/>
        <rFont val="Linux Libertine G"/>
      </rPr>
      <t>मौसमी</t>
    </r>
    <r>
      <rPr>
        <sz val="11"/>
        <color rgb="FF000000"/>
        <rFont val="Calibri"/>
      </rPr>
      <t xml:space="preserve">" </t>
    </r>
    <r>
      <rPr>
        <sz val="11"/>
        <color rgb="FF000000"/>
        <rFont val="Linux Libertine G"/>
      </rPr>
      <t>हो गए हैं 😅😅😅💚💙❤️</t>
    </r>
  </si>
  <si>
    <r>
      <rPr>
        <sz val="11"/>
        <color rgb="FF000000"/>
        <rFont val="Linux Libertine G"/>
      </rPr>
      <t xml:space="preserve">राहुल गाँधी </t>
    </r>
    <r>
      <rPr>
        <sz val="11"/>
        <color rgb="FF000000"/>
        <rFont val="Calibri"/>
      </rPr>
      <t xml:space="preserve">pm </t>
    </r>
    <r>
      <rPr>
        <sz val="11"/>
        <color rgb="FF000000"/>
        <rFont val="Linux Libertine G"/>
      </rPr>
      <t>बनने के लाईक नही है</t>
    </r>
  </si>
  <si>
    <r>
      <rPr>
        <sz val="11"/>
        <color rgb="FF000000"/>
        <rFont val="Calibri"/>
      </rPr>
      <t xml:space="preserve">Exit poll </t>
    </r>
    <r>
      <rPr>
        <sz val="11"/>
        <color rgb="FF000000"/>
        <rFont val="Linux Libertine G"/>
      </rPr>
      <t xml:space="preserve">का आकडा बेमायने है </t>
    </r>
    <r>
      <rPr>
        <sz val="11"/>
        <color rgb="FF000000"/>
        <rFont val="Calibri"/>
      </rPr>
      <t xml:space="preserve">| </t>
    </r>
    <r>
      <rPr>
        <sz val="11"/>
        <color rgb="FF000000"/>
        <rFont val="Linux Libertine G"/>
      </rPr>
      <t xml:space="preserve">सरकार जनता कि भोट से बनेगा न कि </t>
    </r>
    <r>
      <rPr>
        <sz val="11"/>
        <color rgb="FF000000"/>
        <rFont val="Calibri"/>
      </rPr>
      <t xml:space="preserve">Exit poll </t>
    </r>
    <r>
      <rPr>
        <sz val="11"/>
        <color rgb="FF000000"/>
        <rFont val="Linux Libertine G"/>
      </rPr>
      <t>के हवा बाजी से</t>
    </r>
  </si>
  <si>
    <r>
      <rPr>
        <sz val="11"/>
        <color rgb="FF000000"/>
        <rFont val="Linux Libertine G"/>
      </rPr>
      <t>एकदम सही विश्लेषण है</t>
    </r>
    <r>
      <rPr>
        <sz val="11"/>
        <color rgb="FF000000"/>
        <rFont val="Calibri"/>
      </rPr>
      <t>!</t>
    </r>
  </si>
  <si>
    <t>NDA  206 sit</t>
  </si>
  <si>
    <t>Sabhi exit poll bike hai India 300paar</t>
  </si>
  <si>
    <t>Amit sah PE kesh karna hoga</t>
  </si>
  <si>
    <r>
      <rPr>
        <sz val="11"/>
        <color rgb="FF000000"/>
        <rFont val="Linux Libertine G"/>
      </rPr>
      <t>सरकारी और गोदी मीडिया के एक्जिट पोल को देखने से ऐसा लगता है कि यह बीजेपी के झूंठ का प्रायोजित एक्जिट पोल है सरकारी और गोदी मीडिया मोदीजी की तरह भारतीय जनता और संविधान का विश्वास खो चुका है। भगवान राम और इनके सभी आराध्य तथा भारतीय लोकतंत्र और संविधान बीजेपी मीडिया</t>
    </r>
    <r>
      <rPr>
        <sz val="11"/>
        <color rgb="FF000000"/>
        <rFont val="Calibri"/>
      </rPr>
      <t xml:space="preserve">, </t>
    </r>
    <r>
      <rPr>
        <sz val="11"/>
        <color rgb="FF000000"/>
        <rFont val="Linux Libertine G"/>
      </rPr>
      <t>मोदी मीडिया</t>
    </r>
    <r>
      <rPr>
        <sz val="11"/>
        <color rgb="FF000000"/>
        <rFont val="Calibri"/>
      </rPr>
      <t xml:space="preserve">, </t>
    </r>
    <r>
      <rPr>
        <sz val="11"/>
        <color rgb="FF000000"/>
        <rFont val="Linux Libertine G"/>
      </rPr>
      <t>गोदी मीडिया और सरकारी मीडिया को सद्बुद्धि दे।😂❤❤</t>
    </r>
  </si>
  <si>
    <t>Achi news ke liye waqt ka zeyada lagna koi badi baat nahi 
Humhe to ehsaas hi nahi hota ke 30 mint ka waqt kaise gujra?</t>
  </si>
  <si>
    <r>
      <rPr>
        <sz val="11"/>
        <color rgb="FF000000"/>
        <rFont val="Linux Libertine G"/>
      </rPr>
      <t xml:space="preserve">जब मतदाता का मत किसे दिया गया पुंछना वर्जित है तो एक्जिट पोल को जाहिर करना कितना उचित है </t>
    </r>
    <r>
      <rPr>
        <sz val="11"/>
        <color rgb="FF000000"/>
        <rFont val="Calibri"/>
      </rPr>
      <t>?</t>
    </r>
  </si>
  <si>
    <t>😂😂😂😂😂😂pm modi wins people and people of India wins 😊</t>
  </si>
  <si>
    <t>AI Zee  News exit poll ne  poll khol di hai</t>
  </si>
  <si>
    <t>Kuch bhi kar lo abki baar modi sarkar. Jalte raho</t>
  </si>
  <si>
    <t>Thoda video ka voice increase kar do  please.</t>
  </si>
  <si>
    <r>
      <rPr>
        <sz val="11"/>
        <color rgb="FF000000"/>
        <rFont val="Linux Libertine G"/>
      </rPr>
      <t xml:space="preserve">रूदाली प्रसाद बडे परेशान हैं इसलिए जनता इनके काग्रेस प्रेम को क्यो नही समझपा रहे हैं </t>
    </r>
    <r>
      <rPr>
        <sz val="11"/>
        <color rgb="FF000000"/>
        <rFont val="Calibri"/>
      </rPr>
      <t xml:space="preserve">10 </t>
    </r>
    <r>
      <rPr>
        <sz val="11"/>
        <color rgb="FF000000"/>
        <rFont val="Linux Libertine G"/>
      </rPr>
      <t>साल से रूदाली प्रसाद रो रहे हैं लेकिन कोई फर्क नहीं पड रहा है अब कब तक बेशर्मो की तरह ये झूठ और जनता या जनाधार की इज्जत न करना इसलिए जनता इनको गंदगी को पसंद नहीं कर रही है जब तक मोदी को गाली दोगे जनादेश की इज्जत नही करोगे तो कभी जनता विपक्ष को सत्ता में नही आयेगी</t>
    </r>
  </si>
  <si>
    <t>India 320 seat do win.</t>
  </si>
  <si>
    <r>
      <rPr>
        <sz val="11"/>
        <color rgb="FF000000"/>
        <rFont val="Calibri"/>
      </rPr>
      <t xml:space="preserve">11:35 </t>
    </r>
    <r>
      <rPr>
        <sz val="11"/>
        <color rgb="FF000000"/>
        <rFont val="Linux Libertine G"/>
      </rPr>
      <t>युवा नेता और राहुल गाँधी अच्छा मजाक है 😂😂😂</t>
    </r>
  </si>
  <si>
    <t>कौन कौन रवीश सर पत्रकार का दिल से फैन है❤️❤️</t>
  </si>
  <si>
    <t>Sir ap super ho❤</t>
  </si>
  <si>
    <t>बामपंथी पत्रकार को झड्के पे झड्का😅😅</t>
  </si>
  <si>
    <r>
      <rPr>
        <sz val="11"/>
        <color rgb="FF000000"/>
        <rFont val="Linux Libertine G"/>
      </rPr>
      <t>राहुल गांधी हम आप के साथ है</t>
    </r>
    <r>
      <rPr>
        <sz val="11"/>
        <color rgb="FF000000"/>
        <rFont val="Calibri"/>
      </rPr>
      <t xml:space="preserve">... </t>
    </r>
    <r>
      <rPr>
        <sz val="11"/>
        <color rgb="FF000000"/>
        <rFont val="Linux Libertine G"/>
      </rPr>
      <t xml:space="preserve">खटा खटा </t>
    </r>
    <r>
      <rPr>
        <sz val="11"/>
        <color rgb="FF000000"/>
        <rFont val="Calibri"/>
      </rPr>
      <t xml:space="preserve">... </t>
    </r>
    <r>
      <rPr>
        <sz val="11"/>
        <color rgb="FF000000"/>
        <rFont val="Linux Libertine G"/>
      </rPr>
      <t>जब तक आप के साथ ऐसे पत्रकार है तब तक खटा खट खटा खट</t>
    </r>
    <r>
      <rPr>
        <sz val="11"/>
        <color rgb="FF000000"/>
        <rFont val="Calibri"/>
      </rPr>
      <t>....</t>
    </r>
    <r>
      <rPr>
        <sz val="11"/>
        <color rgb="FF000000"/>
        <rFont val="Linux Libertine G"/>
      </rPr>
      <t xml:space="preserve">पत्रकार निष्पक्ष होना जरुरी है </t>
    </r>
    <r>
      <rPr>
        <sz val="11"/>
        <color rgb="FF000000"/>
        <rFont val="Calibri"/>
      </rPr>
      <t xml:space="preserve">... </t>
    </r>
    <r>
      <rPr>
        <sz val="11"/>
        <color rgb="FF000000"/>
        <rFont val="Linux Libertine G"/>
      </rPr>
      <t xml:space="preserve">फिर मोदी आये या राहुल गांधी </t>
    </r>
    <r>
      <rPr>
        <sz val="11"/>
        <color rgb="FF000000"/>
        <rFont val="Calibri"/>
      </rPr>
      <t xml:space="preserve">... </t>
    </r>
    <r>
      <rPr>
        <sz val="11"/>
        <color rgb="FF000000"/>
        <rFont val="Linux Libertine G"/>
      </rPr>
      <t xml:space="preserve">जनता समजदार है सर </t>
    </r>
    <r>
      <rPr>
        <sz val="11"/>
        <color rgb="FF000000"/>
        <rFont val="Calibri"/>
      </rPr>
      <t xml:space="preserve">.. </t>
    </r>
    <r>
      <rPr>
        <sz val="11"/>
        <color rgb="FF000000"/>
        <rFont val="Linux Libertine G"/>
      </rPr>
      <t xml:space="preserve">जनता का सन्मान होना </t>
    </r>
    <r>
      <rPr>
        <sz val="11"/>
        <color rgb="FF000000"/>
        <rFont val="Calibri"/>
      </rPr>
      <t xml:space="preserve">... </t>
    </r>
    <r>
      <rPr>
        <sz val="11"/>
        <color rgb="FF000000"/>
        <rFont val="Linux Libertine G"/>
      </rPr>
      <t xml:space="preserve">आप ने तो इंडिया गठबंधन का चस्मा लगा रखा है </t>
    </r>
    <r>
      <rPr>
        <sz val="11"/>
        <color rgb="FF000000"/>
        <rFont val="Calibri"/>
      </rPr>
      <t>...</t>
    </r>
  </si>
  <si>
    <t>ABB RAJA JI KO JAIL JANA HOGA</t>
  </si>
  <si>
    <t>EVM he BJP ko jita sakta hai</t>
  </si>
  <si>
    <t>Only Raga 🙏🇮🇳 Jai bhim</t>
  </si>
  <si>
    <t>Evm hai to BJP Modi hai evm nahi to BJP Modi nahi vvpat parchi ki alag se ginti honi chahiye</t>
  </si>
  <si>
    <r>
      <rPr>
        <sz val="11"/>
        <color rgb="FF000000"/>
        <rFont val="Linux Libertine G"/>
      </rPr>
      <t xml:space="preserve">कांग्रेस </t>
    </r>
    <r>
      <rPr>
        <sz val="11"/>
        <color rgb="FF000000"/>
        <rFont val="Calibri"/>
      </rPr>
      <t xml:space="preserve">100% </t>
    </r>
    <r>
      <rPr>
        <sz val="11"/>
        <color rgb="FF000000"/>
        <rFont val="Linux Libertine G"/>
      </rPr>
      <t>जीतेगा</t>
    </r>
  </si>
  <si>
    <r>
      <rPr>
        <sz val="11"/>
        <color rgb="FF000000"/>
        <rFont val="Calibri"/>
      </rPr>
      <t>Exit poll (</t>
    </r>
    <r>
      <rPr>
        <sz val="11"/>
        <color rgb="FF000000"/>
        <rFont val="Linux Libertine G"/>
      </rPr>
      <t>जो मुझे लगता है कि बहुत पक्षपाती हैं</t>
    </r>
    <r>
      <rPr>
        <sz val="11"/>
        <color rgb="FF000000"/>
        <rFont val="Calibri"/>
      </rPr>
      <t xml:space="preserve">) </t>
    </r>
    <r>
      <rPr>
        <sz val="11"/>
        <color rgb="FF000000"/>
        <rFont val="Linux Libertine G"/>
      </rPr>
      <t xml:space="preserve">का मानसिक प्रभाव होता है। आज सुबह कुछ लोग जो हर दिन हमारे सोसाइटी गार्डन में </t>
    </r>
    <r>
      <rPr>
        <sz val="11"/>
        <color rgb="FF000000"/>
        <rFont val="Calibri"/>
      </rPr>
      <t>'</t>
    </r>
    <r>
      <rPr>
        <sz val="11"/>
        <color rgb="FF000000"/>
        <rFont val="Linux Libertine G"/>
      </rPr>
      <t>जय श्री राम</t>
    </r>
    <r>
      <rPr>
        <sz val="11"/>
        <color rgb="FF000000"/>
        <rFont val="Calibri"/>
      </rPr>
      <t xml:space="preserve">' </t>
    </r>
    <r>
      <rPr>
        <sz val="11"/>
        <color rgb="FF000000"/>
        <rFont val="Linux Libertine G"/>
      </rPr>
      <t>का नारा लगाते हैं</t>
    </r>
    <r>
      <rPr>
        <sz val="11"/>
        <color rgb="FF000000"/>
        <rFont val="Calibri"/>
      </rPr>
      <t xml:space="preserve">, </t>
    </r>
    <r>
      <rPr>
        <sz val="11"/>
        <color rgb="FF000000"/>
        <rFont val="Linux Libertine G"/>
      </rPr>
      <t xml:space="preserve">उनमें एक नई ऊर्जा देखी गई। जब पाकिस्तान </t>
    </r>
    <r>
      <rPr>
        <sz val="11"/>
        <color rgb="FF000000"/>
        <rFont val="Calibri"/>
      </rPr>
      <t xml:space="preserve">1971 </t>
    </r>
    <r>
      <rPr>
        <sz val="11"/>
        <color rgb="FF000000"/>
        <rFont val="Linux Libertine G"/>
      </rPr>
      <t>के बांग्लादेश युद्ध में हार रहा था</t>
    </r>
    <r>
      <rPr>
        <sz val="11"/>
        <color rgb="FF000000"/>
        <rFont val="Calibri"/>
      </rPr>
      <t xml:space="preserve">, </t>
    </r>
    <r>
      <rPr>
        <sz val="11"/>
        <color rgb="FF000000"/>
        <rFont val="Linux Libertine G"/>
      </rPr>
      <t>तब उसकी प्रेस जनता को गुमराह करने के लिए विजय के लेख प्रकाशित कर रही थी। ये रणनीतियाँ भयानक रूप से समान लगती हैं।</t>
    </r>
  </si>
  <si>
    <t>INDIA GOING TO WIN 
IF ECI 
NOT CHEAT</t>
  </si>
  <si>
    <t>Rahul Gandhi Ji Aapko P.M. Banna Higa Tabhi Sidhu Moosewala Ko Justice Milega</t>
  </si>
  <si>
    <r>
      <rPr>
        <sz val="11"/>
        <color rgb="FF000000"/>
        <rFont val="Calibri"/>
      </rPr>
      <t xml:space="preserve">Ab tk ravish Kumar exir poll </t>
    </r>
    <r>
      <rPr>
        <sz val="11"/>
        <color rgb="FF000000"/>
        <rFont val="Linux Libertine G"/>
      </rPr>
      <t xml:space="preserve">अपने चैनल </t>
    </r>
    <r>
      <rPr>
        <sz val="11"/>
        <color rgb="FF000000"/>
        <rFont val="Calibri"/>
      </rPr>
      <t xml:space="preserve">pr  hamesa dikhata rha hai
Ab exit poll bekar hai dekhna kyoki y exit poll bjp ke </t>
    </r>
    <r>
      <rPr>
        <sz val="11"/>
        <color rgb="FF000000"/>
        <rFont val="Linux Libertine G"/>
      </rPr>
      <t xml:space="preserve">समर्थन में है।
रविश कुमार बीजेपी को </t>
    </r>
    <r>
      <rPr>
        <sz val="11"/>
        <color rgb="FF000000"/>
        <rFont val="Calibri"/>
      </rPr>
      <t>support krta hai</t>
    </r>
  </si>
  <si>
    <t>Good Ravish Kumar</t>
  </si>
  <si>
    <t>Sidhu Moose Wala 295 Song ko 593 Million+ Views mile hai Sir..❤❤❤</t>
  </si>
  <si>
    <r>
      <rPr>
        <sz val="11"/>
        <color rgb="FF000000"/>
        <rFont val="Linux Libertine G"/>
      </rPr>
      <t>वाह</t>
    </r>
    <r>
      <rPr>
        <sz val="11"/>
        <color rgb="FF000000"/>
        <rFont val="Calibri"/>
      </rPr>
      <t xml:space="preserve">.. </t>
    </r>
    <r>
      <rPr>
        <sz val="11"/>
        <color rgb="FF000000"/>
        <rFont val="Linux Libertine G"/>
      </rPr>
      <t>जनाब</t>
    </r>
    <r>
      <rPr>
        <sz val="11"/>
        <color rgb="FF000000"/>
        <rFont val="Calibri"/>
      </rPr>
      <t xml:space="preserve">...? </t>
    </r>
    <r>
      <rPr>
        <sz val="11"/>
        <color rgb="FF000000"/>
        <rFont val="Linux Libertine G"/>
      </rPr>
      <t>कुछ भी</t>
    </r>
  </si>
  <si>
    <t>Narratives of India alliance was the jenuine demands of the public of our countryI, hence how does the exit poll conducting agencies giving data in favour of a particular alliance 🤔</t>
  </si>
  <si>
    <r>
      <rPr>
        <sz val="11"/>
        <color rgb="FF000000"/>
        <rFont val="Calibri"/>
      </rPr>
      <t xml:space="preserve">Sarkar </t>
    </r>
    <r>
      <rPr>
        <sz val="11"/>
        <color rgb="FF000000"/>
        <rFont val="Linux Libertine G"/>
      </rPr>
      <t>चेंज होना बहुत जरूरी है नहीं तो देश और बर्बाद हो जायेगा उपर वाले मेरे देश को बचा लीजिये</t>
    </r>
  </si>
  <si>
    <t>Are india me koi bhi patrakar nahi sare mar gaye he .national  midia sarkar ke.samne nagga hoke khada hekuch bhi kar lo.or aap jese vipaksh ke dalle he to janta kiya kare.aap bhi dalal or sari midia bhi dalal. Fir bhi mera desh mahan.</t>
  </si>
  <si>
    <t>2004 ad kariye</t>
  </si>
  <si>
    <t>Rabish encourage   Kejariwal One par one free.</t>
  </si>
  <si>
    <t>Chamcha exit poll 
June 4 ko asly evm dhiyega keep it</t>
  </si>
  <si>
    <t>😂😂😂😂modi ji Jeet gye</t>
  </si>
  <si>
    <t>04 Jun ko dekhate hai ki congressy chamche UTUBAR Ravish Kumar, Prasun Kumar Bajpayee, Abhishar Sharma, Varsha Dutt ye sabhi 04 Jun ko opposition ke sath EVM ka rona royega, ye sabhi Remaneo dancer ke chamche hai</t>
  </si>
  <si>
    <t>India gathbandan jeetega</t>
  </si>
  <si>
    <t>Is bar bjp htao</t>
  </si>
  <si>
    <t>Thanks for news</t>
  </si>
  <si>
    <t>Dogle</t>
  </si>
  <si>
    <t>India 300 par. Kerala 20.  Thaniknadu 38 15:02  karnataka 20, telegana 12,  Andra   , orissa. 4. Pu lax 2 staring from 90</t>
  </si>
  <si>
    <t>Excellent journalism</t>
  </si>
  <si>
    <r>
      <rPr>
        <sz val="11"/>
        <color rgb="FF000000"/>
        <rFont val="Linux Libertine G"/>
      </rPr>
      <t xml:space="preserve">चुनाव आयोग ने जो वोट बड़ा कर वोट दिखाए है वह </t>
    </r>
    <r>
      <rPr>
        <sz val="11"/>
        <color rgb="FF000000"/>
        <rFont val="Calibri"/>
      </rPr>
      <t xml:space="preserve">BJP </t>
    </r>
    <r>
      <rPr>
        <sz val="11"/>
        <color rgb="FF000000"/>
        <rFont val="Linux Libertine G"/>
      </rPr>
      <t xml:space="preserve">के खाते में डालने है </t>
    </r>
    <r>
      <rPr>
        <sz val="11"/>
        <color rgb="FF000000"/>
        <rFont val="Calibri"/>
      </rPr>
      <t xml:space="preserve">INDIA </t>
    </r>
    <r>
      <rPr>
        <sz val="11"/>
        <color rgb="FF000000"/>
        <rFont val="Linux Libertine G"/>
      </rPr>
      <t xml:space="preserve">को पूरा ध्यान रखना पड़ेगा ऑनलाइन जो पोल हुए उसमे </t>
    </r>
    <r>
      <rPr>
        <sz val="11"/>
        <color rgb="FF000000"/>
        <rFont val="Calibri"/>
      </rPr>
      <t xml:space="preserve">90 </t>
    </r>
    <r>
      <rPr>
        <sz val="11"/>
        <color rgb="FF000000"/>
        <rFont val="Linux Libertine G"/>
      </rPr>
      <t xml:space="preserve">से </t>
    </r>
    <r>
      <rPr>
        <sz val="11"/>
        <color rgb="FF000000"/>
        <rFont val="Calibri"/>
      </rPr>
      <t xml:space="preserve">92 </t>
    </r>
    <r>
      <rPr>
        <sz val="11"/>
        <color rgb="FF000000"/>
        <rFont val="Linux Libertine G"/>
      </rPr>
      <t xml:space="preserve">प्रतिशत ने </t>
    </r>
    <r>
      <rPr>
        <sz val="11"/>
        <color rgb="FF000000"/>
        <rFont val="Calibri"/>
      </rPr>
      <t xml:space="preserve">INDIA </t>
    </r>
    <r>
      <rPr>
        <sz val="11"/>
        <color rgb="FF000000"/>
        <rFont val="Linux Libertine G"/>
      </rPr>
      <t>की सरकार आने की बात  कही  है</t>
    </r>
  </si>
  <si>
    <t>BJP or RSS 2024 election means aatankbad</t>
  </si>
  <si>
    <t>Don’t trust on modi poll🤬</t>
  </si>
  <si>
    <r>
      <rPr>
        <sz val="11"/>
        <color rgb="FF000000"/>
        <rFont val="Linux Libertine G"/>
      </rPr>
      <t xml:space="preserve">एक्जिट पोल पर प्रतिबंध लगा दिया जाना चाहिए क्योंकि रिजल्ट दो दिन बाद आनी है ही तो पहले से मुर्गा </t>
    </r>
    <r>
      <rPr>
        <sz val="11"/>
        <color rgb="FF000000"/>
        <rFont val="Calibri"/>
      </rPr>
      <t xml:space="preserve">ladana </t>
    </r>
    <r>
      <rPr>
        <sz val="11"/>
        <color rgb="FF000000"/>
        <rFont val="Linux Libertine G"/>
      </rPr>
      <t>जरूरी है क्या ।इस तरह के बकवास टाॅपिक हमेशा के लिए बंद कर देना चाहिए।
सैल्यूट रवीश जी।</t>
    </r>
  </si>
  <si>
    <t>56 inch Sina wala jaldi tihad jail mein jaega</t>
  </si>
  <si>
    <t>Abki bar Congress Sarkar ✌️✌️</t>
  </si>
  <si>
    <t>I am working in share market.  Long position hai , naam nai boluga baki aap ko pata hai .   Kal market up hoga according exit poll may be.  Thanks</t>
  </si>
  <si>
    <t>are exit poll kaise kaise - owaisi ji ko hara dia aur Madhvi latha ji ko jita dia kaise.</t>
  </si>
  <si>
    <t>Shame BJP Desh ka Dushman sala modi Dhongi baba Chutia</t>
  </si>
  <si>
    <t>Beware please</t>
  </si>
  <si>
    <t>गठबंधन ❌मोदी ✅</t>
  </si>
  <si>
    <t>Godi Media ko India ki jeet hajam nahi ho rhi😊</t>
  </si>
  <si>
    <t>INDIA 289
NDA 211
Others 43</t>
  </si>
  <si>
    <t>Congress will win sure</t>
  </si>
  <si>
    <t>Sunau suru hone se pahlese guruji aur comp aur godi media ka sajis india ka khilaf. Pahle tu ese kavi nehi hua tha. Ganatantra ka nam me desh me ek tamasa chalraha hai.</t>
  </si>
  <si>
    <t>Vipaksh jitna damdar hoga achhe sw achhe sattadhari bhi fail ho jaayenge apne mansoobe mein</t>
  </si>
  <si>
    <t>फरजी फरजी</t>
  </si>
  <si>
    <t>Sidhu moosewala song 295 has 593 Millions views 🔥🔥</t>
  </si>
  <si>
    <t>2014 se pahle media kiska</t>
  </si>
  <si>
    <t>Rahul ji I am always watching you and always supporting you from Bangladesh 🎉🎉</t>
  </si>
  <si>
    <t>Opinion polls conducted from the day of election declaration to the counting day. So whats the use of Exitpolls ?  often arise questions about its credibility. We know its a mere marketing tactics same like to the hype around "Black Friday sales" in the US,  while corporations benefit, ordinary people gain little. The same way sentiment suggests that exit polls primarily serve the interests of corporate media rather than the public. In India the origin of exit polls back to the early 1990s when corporate media began to dominate the Indian media landscape, so exit polls as essentially useless and serving corporate interests rather than informing the common man voter.</t>
  </si>
  <si>
    <t>Rwish kumar dest ptrkar</t>
  </si>
  <si>
    <t>Totally manipulated 😮</t>
  </si>
  <si>
    <r>
      <rPr>
        <sz val="11"/>
        <color rgb="FF000000"/>
        <rFont val="Linux Libertine G"/>
      </rPr>
      <t xml:space="preserve">इंडिया </t>
    </r>
    <r>
      <rPr>
        <sz val="11"/>
        <color rgb="FF000000"/>
        <rFont val="Calibri"/>
      </rPr>
      <t>will form govt. Kharge will be PM.</t>
    </r>
  </si>
  <si>
    <t>INDIA GHATHBADHAN 315❤❤❤❤❤❤❤❤❤❤🎉🎉🎉🎉🎉</t>
  </si>
  <si>
    <t>Negative !  Rabish thinks that He is only SMART.</t>
  </si>
  <si>
    <t>Kejriwal ji 4 june ko harne ke bad ye mat kahiyega ki chunav hi farzy tha 😂😂😂😂😂</t>
  </si>
  <si>
    <t>4 June ko randi Rona mat karna</t>
  </si>
  <si>
    <t>By fudging exit polls BJP-NDA/Modi-Shah are admitting their hatred for truth and preference for falsehood.</t>
  </si>
  <si>
    <t>बिल्कुल सत्य ❤ जय हिंद जय भारत 🇮🇳🇮🇳
धन्यवाद रविश जी ❤❤</t>
  </si>
  <si>
    <t>Yeh dono aise chunaav jeet rahe hain? Aur, ab pakad mein aarahe hain. Wah bhai wah! Corporatization of election. Sahi hai bhai!!</t>
  </si>
  <si>
    <t>बीजेपी सब कुछ कर रही है पर याद रहे भारत की जनता जाग चुकी है जय हिंद जय भारत</t>
  </si>
  <si>
    <r>
      <rPr>
        <sz val="11"/>
        <color rgb="FF000000"/>
        <rFont val="Linux Libertine G"/>
      </rPr>
      <t xml:space="preserve">चुनाव आयोग मौगा है ।इसलिए बीजेपी </t>
    </r>
    <r>
      <rPr>
        <sz val="11"/>
        <color rgb="FF000000"/>
        <rFont val="Calibri"/>
      </rPr>
      <t xml:space="preserve">500 </t>
    </r>
    <r>
      <rPr>
        <sz val="11"/>
        <color rgb="FF000000"/>
        <rFont val="Linux Libertine G"/>
      </rPr>
      <t>पार भी कर सकता है।
बीजेपी कोइ भी चुनाव वोट नहीं जीती है ।</t>
    </r>
    <r>
      <rPr>
        <sz val="11"/>
        <color rgb="FF000000"/>
        <rFont val="Calibri"/>
      </rPr>
      <t xml:space="preserve">2019 </t>
    </r>
    <r>
      <rPr>
        <sz val="11"/>
        <color rgb="FF000000"/>
        <rFont val="Linux Libertine G"/>
      </rPr>
      <t xml:space="preserve">भी छल से </t>
    </r>
    <r>
      <rPr>
        <sz val="11"/>
        <color rgb="FF000000"/>
        <rFont val="Calibri"/>
      </rPr>
      <t xml:space="preserve">2019 </t>
    </r>
    <r>
      <rPr>
        <sz val="11"/>
        <color rgb="FF000000"/>
        <rFont val="Linux Libertine G"/>
      </rPr>
      <t xml:space="preserve">भी चल से ही जीती है </t>
    </r>
    <r>
      <rPr>
        <sz val="11"/>
        <color rgb="FF000000"/>
        <rFont val="Calibri"/>
      </rPr>
      <t xml:space="preserve">2024 </t>
    </r>
    <r>
      <rPr>
        <sz val="11"/>
        <color rgb="FF000000"/>
        <rFont val="Linux Libertine G"/>
      </rPr>
      <t xml:space="preserve">तो  बहुत बडा छल होने जा रहा है
युंही नहीं </t>
    </r>
    <r>
      <rPr>
        <sz val="11"/>
        <color rgb="FF000000"/>
        <rFont val="Calibri"/>
      </rPr>
      <t>2</t>
    </r>
    <r>
      <rPr>
        <sz val="11"/>
        <color rgb="FF000000"/>
        <rFont val="Linux Libertine G"/>
      </rPr>
      <t xml:space="preserve">महीना पहले से </t>
    </r>
    <r>
      <rPr>
        <sz val="11"/>
        <color rgb="FF000000"/>
        <rFont val="Calibri"/>
      </rPr>
      <t xml:space="preserve">400 </t>
    </r>
    <r>
      <rPr>
        <sz val="11"/>
        <color rgb="FF000000"/>
        <rFont val="Linux Libertine G"/>
      </rPr>
      <t>पार का माहोल बनाया गया</t>
    </r>
  </si>
  <si>
    <t>Ravish.kumar.very.good.news.ji.ho</t>
  </si>
  <si>
    <t>Es bar rahul sarkar</t>
  </si>
  <si>
    <t>Godi media Goal 😂😂😂😂😂😂</t>
  </si>
  <si>
    <t>Last hope.</t>
  </si>
  <si>
    <t>Punjab wala exit poll farzi hai</t>
  </si>
  <si>
    <t>Jan Andolan ki karo taiyari godi poll......</t>
  </si>
  <si>
    <t>Ravish Kumar sir ji good 💯</t>
  </si>
  <si>
    <t>आएगा तो मोदी ही ✅✅✅</t>
  </si>
  <si>
    <t>Jo jo bol raha hai hmne congrase ko vote kiya o sabhi. Bjp ko vote kiye the 2019.   💯</t>
  </si>
  <si>
    <t>Manneay Rahul Gandhiji manv Dharm ke pujari hain</t>
  </si>
  <si>
    <t>Jai Bharat</t>
  </si>
  <si>
    <t>Agar godi media ka exit poll galat hua to inke upor galat hone ka mukkeddoma chala h or fine v charge karna chahiye</t>
  </si>
  <si>
    <t>गला बचाओ मीडिया के सरगना  की जल रही है</t>
  </si>
  <si>
    <t>I m with RAGA BHAI</t>
  </si>
  <si>
    <r>
      <rPr>
        <sz val="11"/>
        <color rgb="FF000000"/>
        <rFont val="Linux Libertine G"/>
      </rPr>
      <t xml:space="preserve">रवीश जी </t>
    </r>
    <r>
      <rPr>
        <sz val="11"/>
        <color rgb="FF000000"/>
        <rFont val="Calibri"/>
      </rPr>
      <t xml:space="preserve">72 </t>
    </r>
    <r>
      <rPr>
        <sz val="11"/>
        <color rgb="FF000000"/>
        <rFont val="Linux Libertine G"/>
      </rPr>
      <t>साल का हो गया हूं पर आज तक कोई सर्वेयर मुझे पूछने नहीं आया। ये कहां और किन लोगों का सर्वे करते हैं।</t>
    </r>
  </si>
  <si>
    <t>Me to 4 jun ko tumhara exjit poll dekhna chahta hu intjar rahega tumhara chehera bhi dekhna hai 😂😂</t>
  </si>
  <si>
    <t>Sidhumoosewala 🔥</t>
  </si>
  <si>
    <t>😂tumhara Randi rona start ho gya bc😅</t>
  </si>
  <si>
    <r>
      <rPr>
        <sz val="11"/>
        <color rgb="FF000000"/>
        <rFont val="Linux Libertine G"/>
      </rPr>
      <t xml:space="preserve">इंडिया गठबंधन कम से कम </t>
    </r>
    <r>
      <rPr>
        <sz val="11"/>
        <color rgb="FF000000"/>
        <rFont val="Calibri"/>
      </rPr>
      <t xml:space="preserve">295
</t>
    </r>
    <r>
      <rPr>
        <sz val="11"/>
        <color rgb="FF000000"/>
        <rFont val="Linux Libertine G"/>
      </rPr>
      <t xml:space="preserve">अधिक से अधिक </t>
    </r>
    <r>
      <rPr>
        <sz val="11"/>
        <color rgb="FF000000"/>
        <rFont val="Calibri"/>
      </rPr>
      <t>348*</t>
    </r>
  </si>
  <si>
    <t>Awesome analysis</t>
  </si>
  <si>
    <r>
      <rPr>
        <sz val="11"/>
        <color rgb="FF000000"/>
        <rFont val="Linux Libertine G"/>
      </rPr>
      <t xml:space="preserve">असली धमाका तो </t>
    </r>
    <r>
      <rPr>
        <sz val="11"/>
        <color rgb="FF000000"/>
        <rFont val="Calibri"/>
      </rPr>
      <t xml:space="preserve">4 </t>
    </r>
    <r>
      <rPr>
        <sz val="11"/>
        <color rgb="FF000000"/>
        <rFont val="Linux Libertine G"/>
      </rPr>
      <t xml:space="preserve">जून को होगा जब </t>
    </r>
    <r>
      <rPr>
        <sz val="11"/>
        <color rgb="FF000000"/>
        <rFont val="Calibri"/>
      </rPr>
      <t xml:space="preserve">NDA 456, ALL OTHERS 87 Polls 2024 | </t>
    </r>
    <r>
      <rPr>
        <sz val="11"/>
        <color rgb="FF000000"/>
        <rFont val="Linux Libertine G"/>
      </rPr>
      <t>दक्षिण भारत में भाजपा बनी बड़ी ताकत</t>
    </r>
  </si>
  <si>
    <t>Counting should be done under strict vigilance of INDIA alliance workers</t>
  </si>
  <si>
    <t>PAp</t>
  </si>
  <si>
    <t>Request, Ravishkumarji please make a video regarding excess voting like i more than two crore. Which is declared by E. C. I. after 11 days in between 6th phases. 19:40 19:40</t>
  </si>
  <si>
    <t>Salam sir g</t>
  </si>
  <si>
    <t>😢😢😢😢58% of youths are brainless in UP, Odisa, Madhyapradesh, Gujarat and Bihar. Most of these youths are school dropout, never sat in college exam. They are labourers working in Gujrat, Mumbai, Mumbai and Bangalore. These are the chips BJP has to win the election.</t>
  </si>
  <si>
    <t>BIHAR K GAAON ME TUJHE RANDI CHANNEL KAHA JATA HAI😂😂😂</t>
  </si>
  <si>
    <t>😂😂😂😂 modi</t>
  </si>
  <si>
    <t>No doubt that BJP is biasing the results with exit polls</t>
  </si>
  <si>
    <t>😅🤣🤣🤣🤣🤣🤣</t>
  </si>
  <si>
    <t>Rahul gandhi zindabad 🧡🤍💚</t>
  </si>
  <si>
    <t>Ops</t>
  </si>
  <si>
    <t>Mungari lal ke sapne😂😂 INDI</t>
  </si>
  <si>
    <t>Bengali bhadralok knows what is good for them or what is bad</t>
  </si>
  <si>
    <t>Time for retirement Ravishji</t>
  </si>
  <si>
    <t>Suprim cord   Kay kar raha hai exit pool. Par rok kyu nahi lagata</t>
  </si>
  <si>
    <t>Modi bye bye * India hi hi</t>
  </si>
  <si>
    <t>😂😂😂Exelent</t>
  </si>
  <si>
    <t>Just waste of time and energy.</t>
  </si>
  <si>
    <t>Kl rahul zindabad</t>
  </si>
  <si>
    <t>I proud of you ravish sir</t>
  </si>
  <si>
    <t>Exit poll dekh ke laga desh main berojgar mudha nahi hai</t>
  </si>
  <si>
    <t>I am not voting for congress untill they bring a new face instead of the nepotism product rahul gandhi, i hate nepotism in every fields be it jay shah, arjun teldukar or any one</t>
  </si>
  <si>
    <t>Very nice and realistic absolutely true ravish sir</t>
  </si>
  <si>
    <t>Rahul gandhi ki jai ho vijay ho</t>
  </si>
  <si>
    <t>2 days of khushi for INDIA</t>
  </si>
  <si>
    <t>Wait till 4th June</t>
  </si>
  <si>
    <r>
      <rPr>
        <sz val="11"/>
        <color rgb="FF000000"/>
        <rFont val="Calibri"/>
      </rPr>
      <t xml:space="preserve">AC </t>
    </r>
    <r>
      <rPr>
        <sz val="11"/>
        <color rgb="FF000000"/>
        <rFont val="Linux Libertine G"/>
      </rPr>
      <t xml:space="preserve">कमरें में बैठकर बनाए गए हैं 
सारे गोदी एग्जिट पोल 
वरना </t>
    </r>
    <r>
      <rPr>
        <sz val="11"/>
        <color rgb="FF000000"/>
        <rFont val="Calibri"/>
      </rPr>
      <t xml:space="preserve">46‌‌°c </t>
    </r>
    <r>
      <rPr>
        <sz val="11"/>
        <color rgb="FF000000"/>
        <rFont val="Linux Libertine G"/>
      </rPr>
      <t>की गर्मी में पोल करने वालों का थोबड़ा पीघल जाए</t>
    </r>
  </si>
  <si>
    <t>Sorry you are wrong 12:26 sidhu mose wala 295 song doesn't get 59 million views it has got 585 million views 😅</t>
  </si>
  <si>
    <t>कहीं ना कहीं गोदी मीडिया के सर्वे ठीक हैं गोदी मीडिया के चैनल अंधभक्त देखते हैं और वही लोग लाइक भी करते हैं वही लोग नंबर देते हैं</t>
  </si>
  <si>
    <r>
      <rPr>
        <sz val="11"/>
        <color rgb="FF000000"/>
        <rFont val="Linux Libertine G"/>
      </rPr>
      <t xml:space="preserve">एग्जिट पोल बीजेपी को </t>
    </r>
    <r>
      <rPr>
        <sz val="11"/>
        <color rgb="FF000000"/>
        <rFont val="Calibri"/>
      </rPr>
      <t>700</t>
    </r>
    <r>
      <rPr>
        <sz val="11"/>
        <color rgb="FF000000"/>
        <rFont val="Linux Libertine G"/>
      </rPr>
      <t xml:space="preserve">सीटें दे रहा है जब की चुनाव </t>
    </r>
    <r>
      <rPr>
        <sz val="11"/>
        <color rgb="FF000000"/>
        <rFont val="Calibri"/>
      </rPr>
      <t xml:space="preserve">543 </t>
    </r>
    <r>
      <rPr>
        <sz val="11"/>
        <color rgb="FF000000"/>
        <rFont val="Linux Libertine G"/>
      </rPr>
      <t>पर हो रहा है। इसलिए दोस्तो एग्जिट पोल पर प्रतिबंध लगना चाहिए।</t>
    </r>
  </si>
  <si>
    <t>Vipaksh 4 tarikh Tak sambhal kar rahe hain</t>
  </si>
  <si>
    <t>गोदी मीडिया पोल हैं असली पोल ४जुन❤</t>
  </si>
  <si>
    <t>Mudda  betojhari, mangai, gst , notebandi. Anniversary.  He sab mudda he</t>
  </si>
  <si>
    <t>Jitega toh 🇮🇳 India</t>
  </si>
  <si>
    <t>Most BIAS. Born BIAS. Or may be Mentally retrated.</t>
  </si>
  <si>
    <t>Hadd hain🤣🤣🤣🤣</t>
  </si>
  <si>
    <t>Takleef hue na, Burnol lagana hai ??</t>
  </si>
  <si>
    <t>Judega India jeetega India</t>
  </si>
  <si>
    <r>
      <rPr>
        <sz val="11"/>
        <color rgb="FF000000"/>
        <rFont val="Linux Libertine G"/>
      </rPr>
      <t>पिंकी</t>
    </r>
    <r>
      <rPr>
        <sz val="11"/>
        <color rgb="FF000000"/>
        <rFont val="Calibri"/>
      </rPr>
      <t xml:space="preserve">, </t>
    </r>
    <r>
      <rPr>
        <sz val="11"/>
        <color rgb="FF000000"/>
        <rFont val="Linux Libertine G"/>
      </rPr>
      <t>पप्पू के साथ साथ पिल्ला भी पेला जाएगा</t>
    </r>
  </si>
  <si>
    <t>EC agar Amit Shah k haat mae hai…toh…election ka result already likh kar rakha hai…</t>
  </si>
  <si>
    <t>I likely to say Russia and India relations have been coming friendly since when USSR was united. Mr. Modi ji is following and learning style of rules of Mr Putin current president of Russia. Current elections of Russia showed approximately 90 percent votes in favour of Mr Putin where some western country commented as fake election. GODI media always follow the order of Mr Modi and Home minister Mr  Amit shah.When he opposition arised main issues such as electoral bond the all media channels are diverted issues raised and broadcasting Israel and Philistin as Hamas ,Gaja war.</t>
  </si>
  <si>
    <r>
      <rPr>
        <sz val="11"/>
        <color rgb="FF000000"/>
        <rFont val="Linux Libertine G"/>
      </rPr>
      <t xml:space="preserve">गोदी मीडिया का </t>
    </r>
    <r>
      <rPr>
        <sz val="11"/>
        <color rgb="FF000000"/>
        <rFont val="Calibri"/>
      </rPr>
      <t xml:space="preserve">EXIT POLL </t>
    </r>
    <r>
      <rPr>
        <sz val="11"/>
        <color rgb="FF000000"/>
        <rFont val="Linux Libertine G"/>
      </rPr>
      <t>कल्पित और गलत है।</t>
    </r>
  </si>
  <si>
    <t>रबिश कुमार तुम नकार भी नहीं सकते</t>
  </si>
  <si>
    <t>Kiunki rajib ranjan ji ne kahahai tisribaar modi arahihai</t>
  </si>
  <si>
    <t>What about ECI being compromised?? How much of a role will that play??</t>
  </si>
  <si>
    <t>Desh ko bachao 
Bjp ko hatao</t>
  </si>
  <si>
    <r>
      <rPr>
        <sz val="11"/>
        <color rgb="FF000000"/>
        <rFont val="Calibri"/>
      </rPr>
      <t xml:space="preserve">Ravish to </t>
    </r>
    <r>
      <rPr>
        <sz val="11"/>
        <color rgb="FF000000"/>
        <rFont val="Linux Libertine G"/>
      </rPr>
      <t xml:space="preserve">कभी </t>
    </r>
    <r>
      <rPr>
        <sz val="11"/>
        <color rgb="FF000000"/>
        <rFont val="Calibri"/>
      </rPr>
      <t xml:space="preserve">BSP </t>
    </r>
    <r>
      <rPr>
        <sz val="11"/>
        <color rgb="FF000000"/>
        <rFont val="Linux Libertine G"/>
      </rPr>
      <t xml:space="preserve">क </t>
    </r>
    <r>
      <rPr>
        <sz val="11"/>
        <color rgb="FF000000"/>
        <rFont val="Calibri"/>
      </rPr>
      <t>support kiya kar</t>
    </r>
  </si>
  <si>
    <t>Ooo nakliiii</t>
  </si>
  <si>
    <t>Nhi kar paygi kyu k sab k sab bjp k h 🤬</t>
  </si>
  <si>
    <t>Tanashahi means kuchh bhi sambhav hai means Aaj Tak chennal or Zee news channel or Bharat TV or News 24 channel or news channel 18 ka Exit poll means aatankbad</t>
  </si>
  <si>
    <t>रंगा बिल्ला पुरी सेटिंग कर चुके हैं इन्होंने देश मे इतनी गंदगी फैला दी है।। वो इतनी आसानी से नहीं जाएंगे अभी वो पूरे देश को माड़ीपुर बनाएंगे इस लिए हमे अब श्री लंका बनाने की तैयारी कर लेनी चाहिए।।</t>
  </si>
  <si>
    <t>मनोवैज्ञानिक युद्ध है।</t>
  </si>
  <si>
    <t>Harne se pehle hi har ki jhalak in vipach ke chehre pr dikh rhi hai vaise harna to inka tay tha 😂😂😂😂😂</t>
  </si>
  <si>
    <t>2014 se pehle saare bhajpa wale bhi evm ka rona rote the ab inki girl friend ho gayi</t>
  </si>
  <si>
    <t>Paradarsita ab sochna bhi gunah ho jayega,lagta yehi hai,sacchai ki maut aur jhuta Waley raaj karnewala hai aagey bhi.</t>
  </si>
  <si>
    <t>I can't understand why ravi media is so depressed</t>
  </si>
  <si>
    <r>
      <rPr>
        <sz val="11"/>
        <color rgb="FF000000"/>
        <rFont val="Linux Libertine G"/>
      </rPr>
      <t xml:space="preserve">गोदी मीडिया जब ए सर्वे करती है तो विपक्ष वाले वाटर उसको देखते ही नहीं है गोदी मीडिया के चैनलों को देखना बंद कर दिया इसीलिए गोदी मीडिया </t>
    </r>
    <r>
      <rPr>
        <sz val="11"/>
        <color rgb="FF000000"/>
        <rFont val="Calibri"/>
      </rPr>
      <t xml:space="preserve">405 </t>
    </r>
    <r>
      <rPr>
        <sz val="11"/>
        <color rgb="FF000000"/>
        <rFont val="Linux Libertine G"/>
      </rPr>
      <t>दिखा रहे</t>
    </r>
  </si>
  <si>
    <t>Dekh Raha h vinod kaise kaise exit Pol dikhaya ja Raha h</t>
  </si>
  <si>
    <t>50+ to nepal se aayegi NDA ko😅😅😅😅</t>
  </si>
  <si>
    <t>Rubbish kumar Teri Jali Naa</t>
  </si>
  <si>
    <r>
      <rPr>
        <sz val="11"/>
        <color rgb="FF000000"/>
        <rFont val="Linux Libertine G"/>
      </rPr>
      <t>ये प्रधानमंत्री बनेगा</t>
    </r>
    <r>
      <rPr>
        <sz val="11"/>
        <color rgb="FF000000"/>
        <rFont val="Calibri"/>
      </rPr>
      <t>,</t>
    </r>
  </si>
  <si>
    <t>Rahul Gandhi ❤</t>
  </si>
  <si>
    <t>ये सब गोदी मिडिया का सरवे है चुनाव आयोग भी सरकार से मिली हुई है बराबर वोट का प़तीशत बडाता रहा</t>
  </si>
  <si>
    <t>Evm kha rona start kar do chamcho</t>
  </si>
  <si>
    <t>Evm congress aur rss ke brahmanoka shadyantra tha congress ke sapolonko doodh pilati rahi magar wah doodh pipi kar anaconda ban gaya ab wah congresso hi nigal raha hai.</t>
  </si>
  <si>
    <t>Assalaam walekum bhai</t>
  </si>
  <si>
    <t>India 310+</t>
  </si>
  <si>
    <t>Jay jawan Jay kisan</t>
  </si>
  <si>
    <t>I stand with Rahul Gandhi Ji 👍👍</t>
  </si>
  <si>
    <t>Only for bjp hi jitega dekhana bhaio tum 373</t>
  </si>
  <si>
    <t>Public sab janti hai modi management gadbad karne ki koshish nahi kar paoge</t>
  </si>
  <si>
    <r>
      <rPr>
        <sz val="11"/>
        <color rgb="FF000000"/>
        <rFont val="Calibri"/>
      </rPr>
      <t xml:space="preserve">Vvpet ki </t>
    </r>
    <r>
      <rPr>
        <sz val="11"/>
        <color rgb="FF000000"/>
        <rFont val="Linux Libertine G"/>
      </rPr>
      <t>१००</t>
    </r>
    <r>
      <rPr>
        <sz val="11"/>
        <color rgb="FF000000"/>
        <rFont val="Calibri"/>
      </rPr>
      <t>/ ginti honi chahiye</t>
    </r>
    <r>
      <rPr>
        <sz val="11"/>
        <color rgb="FF000000"/>
        <rFont val="Linux Libertine G"/>
      </rPr>
      <t>।</t>
    </r>
    <r>
      <rPr>
        <sz val="11"/>
        <color rgb="FF000000"/>
        <rFont val="Calibri"/>
      </rPr>
      <t>khel cantrol mashin se hota hai</t>
    </r>
  </si>
  <si>
    <t>इंडिया गठबंधन जरूर सरकार बनाएगी अगर गड़बड़ी न हो तो🎉🎉❤❤</t>
  </si>
  <si>
    <t>RAHUL GANDHI 4TH JUNE PRIME MINISTER 
👇🏿</t>
  </si>
  <si>
    <r>
      <rPr>
        <sz val="11"/>
        <color rgb="FF000000"/>
        <rFont val="Linux Libertine G"/>
      </rPr>
      <t xml:space="preserve">गोदी मिडिया का एक्सिट पोल </t>
    </r>
    <r>
      <rPr>
        <sz val="11"/>
        <color rgb="FF000000"/>
        <rFont val="Calibri"/>
      </rPr>
      <t xml:space="preserve">101 % </t>
    </r>
    <r>
      <rPr>
        <sz val="11"/>
        <color rgb="FF000000"/>
        <rFont val="Linux Libertine G"/>
      </rPr>
      <t xml:space="preserve">फेल है इंडिया गतबंधन </t>
    </r>
    <r>
      <rPr>
        <sz val="11"/>
        <color rgb="FF000000"/>
        <rFont val="Calibri"/>
      </rPr>
      <t xml:space="preserve">sure  </t>
    </r>
    <r>
      <rPr>
        <sz val="11"/>
        <color rgb="FF000000"/>
        <rFont val="Linux Libertine G"/>
      </rPr>
      <t>आनेवाली है</t>
    </r>
  </si>
  <si>
    <t>To ro kyo raha hai 4 ka wait kar tab banana videos</t>
  </si>
  <si>
    <t>1 hr 4 lukh</t>
  </si>
  <si>
    <t>Result to Tera channel mein dekhunga 😅😅</t>
  </si>
  <si>
    <t>Modi ab jola uthalo</t>
  </si>
  <si>
    <r>
      <rPr>
        <sz val="11"/>
        <color rgb="FF000000"/>
        <rFont val="Linux Libertine G"/>
      </rPr>
      <t xml:space="preserve">बहुत बहुत धन्यावाद सर </t>
    </r>
    <r>
      <rPr>
        <sz val="11"/>
        <color rgb="FF000000"/>
        <rFont val="Calibri"/>
      </rPr>
      <t>11:29 🙏🙏🙏</t>
    </r>
  </si>
  <si>
    <t>Salute ji love you Ravish ji</t>
  </si>
  <si>
    <t>Abki baar 400 Parr chamcho 😂</t>
  </si>
  <si>
    <t>Nice information</t>
  </si>
  <si>
    <t>300 par congress sarkaar....</t>
  </si>
  <si>
    <t>आप के दुख को समझा जा सकता है।</t>
  </si>
  <si>
    <t>Har candidates counting centr3  per baitna chahiye</t>
  </si>
  <si>
    <t>शानदार ❤❤</t>
  </si>
  <si>
    <t>4 june ko aapka video ka intejar rhega</t>
  </si>
  <si>
    <t>अबकी बार इंडिया की सरकार राहुल गाँधी❤</t>
  </si>
  <si>
    <t>एग्जिट पोल हकीकत से बहुत दूर है यह एग्जिट पोल दिन में तारे देखने जैसा है।</t>
  </si>
  <si>
    <t>Yeh exit poll nahi Banderbant hai</t>
  </si>
  <si>
    <t>Bhai jo voting percentage pehle kam tha baad mein election commission ki taraf se badhaya gaya hai usme saara khel ho gaya hai. Ab BJP govt hi banegi.</t>
  </si>
  <si>
    <t>एग्जिट क्या करा रहीं हैं भाजपा चुनाव आयुक्त से घोषणा करा दे कि भाजपा जीत गयी</t>
  </si>
  <si>
    <t>Salute ravish Kumar</t>
  </si>
  <si>
    <t>Bengal me maximum 5 hoga BJP ka.</t>
  </si>
  <si>
    <t>Only RAGA PM</t>
  </si>
  <si>
    <t>India 350</t>
  </si>
  <si>
    <t>शिर मे कफन बाँध कर निरंकुश के विराेध मे उत्रने वाले सब काे सलाम ।</t>
  </si>
  <si>
    <r>
      <rPr>
        <sz val="11"/>
        <color rgb="FF000000"/>
        <rFont val="Linux Libertine G"/>
      </rPr>
      <t xml:space="preserve">कांग्रेस वालें पागल हो गए </t>
    </r>
    <r>
      <rPr>
        <sz val="11"/>
        <color rgb="FF000000"/>
        <rFont val="Calibri"/>
      </rPr>
      <t xml:space="preserve">exit Pol </t>
    </r>
    <r>
      <rPr>
        <sz val="11"/>
        <color rgb="FF000000"/>
        <rFont val="Linux Libertine G"/>
      </rPr>
      <t>देखकर 😅</t>
    </r>
    <r>
      <rPr>
        <sz val="11"/>
        <color rgb="FF000000"/>
        <rFont val="Calibri"/>
      </rPr>
      <t xml:space="preserve">2 </t>
    </r>
    <r>
      <rPr>
        <sz val="11"/>
        <color rgb="FF000000"/>
        <rFont val="Linux Libertine G"/>
      </rPr>
      <t xml:space="preserve">दीन बाद </t>
    </r>
    <r>
      <rPr>
        <sz val="11"/>
        <color rgb="FF000000"/>
        <rFont val="Calibri"/>
      </rPr>
      <t>EVM</t>
    </r>
    <r>
      <rPr>
        <sz val="11"/>
        <color rgb="FF000000"/>
        <rFont val="Linux Libertine G"/>
      </rPr>
      <t>का रोना शुरू 😅 रवीश कुमार तो चमचों को अभी भी हौसला देने में लगा है😅 राहुल गांधी को अब अफ्रीका के जंगलों में भेजो उधर काम करेगा😅😅😅</t>
    </r>
  </si>
  <si>
    <t>Sir aap 4 June ko evm ko jarur dosh dijiyega...ye pkka hai</t>
  </si>
  <si>
    <t>Kitna chatoge be....dala</t>
  </si>
  <si>
    <t>एग्जिट पोल पर प्रतिबंध लगाया जाना चाहिए।</t>
  </si>
  <si>
    <t>जायेगा तो मोदी ही</t>
  </si>
  <si>
    <t>I*N*D*I*A will be the best govt for the country.  
Exit polls is waste of time</t>
  </si>
  <si>
    <t>100%</t>
  </si>
  <si>
    <t>This seats order from. EVM election commissioner</t>
  </si>
  <si>
    <t>सर जी अमित शाह जी ने सहारा इंडिया के पैसे तो लेकर के बैठे हुए लोगों को तो दे नहीं रही और फिर कैसे दूसरों कंपनी में पैसे लगा दो क्यों लगा दीजिए अपने सहारा इंडिया के पैसे रखवा रखे सारे आदमी को क्यों नहीं देते सर फोन रिजेक्ट जो हो रहा है</t>
  </si>
  <si>
    <t>Muje ye rahul gandhi , congress other opposit party modigi ko gali dete dete sub ki sub haar gaye lagta hai, instead of that they could have concentrated on there ajenda .jub karnataka aur andhra may be congress jeeta to itna pressure bath kidi ne nahi kiya ta, such to such hi hai nA, keuw itna drama kar rahe hai.</t>
  </si>
  <si>
    <t>Rabish ji u r great...suppr❤❤❤❤❤.... godywale ko ezyat nhi.besrm.gaddar h</t>
  </si>
  <si>
    <r>
      <rPr>
        <sz val="11"/>
        <color rgb="FF000000"/>
        <rFont val="Calibri"/>
      </rPr>
      <t xml:space="preserve">Baak hum ja rahe hai ye bahut </t>
    </r>
    <r>
      <rPr>
        <sz val="11"/>
        <color rgb="FF000000"/>
        <rFont val="Linux Libertine G"/>
      </rPr>
      <t xml:space="preserve">बकवास करता </t>
    </r>
    <r>
      <rPr>
        <sz val="11"/>
        <color rgb="FF000000"/>
        <rFont val="Calibri"/>
      </rPr>
      <t>h</t>
    </r>
  </si>
  <si>
    <t>I. N. D. I. A. Is going to get more than 400 M. P. Seats. Ravishand sirdeshai be happy. No mony needed for Daydream.</t>
  </si>
  <si>
    <t>Dar ka mahual hai 😂</t>
  </si>
  <si>
    <t>Religious people need to stay away politics</t>
  </si>
  <si>
    <t>True analysis. 
Voice of truth , Ravish Kumar Sir. 🙏</t>
  </si>
  <si>
    <t>295 ko 593M views miles hai sir</t>
  </si>
  <si>
    <t>Jio mere sher 🦁 rahul gandhi💪</t>
  </si>
  <si>
    <t>Tumhara dukh ab Jeevan bhar kam nahi ho payega Rabies Babu</t>
  </si>
  <si>
    <r>
      <rPr>
        <sz val="11"/>
        <color rgb="FF000000"/>
        <rFont val="Calibri"/>
      </rPr>
      <t xml:space="preserve">🖐+321 </t>
    </r>
    <r>
      <rPr>
        <sz val="11"/>
        <color rgb="FF000000"/>
        <rFont val="Linux Libertine G"/>
      </rPr>
      <t>सीट आने वाली है</t>
    </r>
  </si>
  <si>
    <t>Ravish Kumar ji sach kahia kaun jeet rahahai</t>
  </si>
  <si>
    <t>MODI JEETE GA VI JANTA UTHAKE FEK DEGA MODI KO .JANTA JANTE CHORI KAREGA VOTE MODI</t>
  </si>
  <si>
    <t>ravish ji , no one is saying about how BJP can win in exit poll .Bhai Aisa kya kiya BJP india ke liye jo 350 or 400 ayengaye .Ek kaam tou bathou BJP ka bhai  , Ghareebou ke liya kya kiya, farmers ke liya kya kiya, govt jobs ke liye kya kiya , mahengayi ke liya kya kya aisa kounsa kaam kiya bjp ek tou batou. Khali mandir aur masjid he kiya aur kuch tou nahi kiya bjp pay ,phir unlog utna vota kaisa batara samaj say baher hai .Meku ek kaam tou batou BJP ka jo Aam public ke liya kya kiya?</t>
  </si>
  <si>
    <t>४ को पता चलेग़ा टेसन मत लो 
अब की बार फिर से मोदी सरकार</t>
  </si>
  <si>
    <r>
      <rPr>
        <sz val="11"/>
        <color rgb="FF000000"/>
        <rFont val="Linux Libertine G"/>
      </rPr>
      <t>इंडिया गठबंधन को जीतना है</t>
    </r>
    <r>
      <rPr>
        <sz val="11"/>
        <color rgb="FF000000"/>
        <rFont val="Calibri"/>
      </rPr>
      <t>,</t>
    </r>
  </si>
  <si>
    <t>India staring with 20 kerala 39 tamilmau. Telegana  13  , lax puducheri 2 , Andra 1, orissa 2  starting with 75 India.</t>
  </si>
  <si>
    <t>Exit poll ❌
Modi poll ✅</t>
  </si>
  <si>
    <t>There are 2 exit poll surveys  results are different from GODI Media.
 1.DB News exit poll survey
 INDIA  (260 - 290) ,
 NDA  (215-245),
 others (28-48).
2. Agni news exit poll survey 
INDIA - 264,
NDA- 242,
OTHERS - 37.
According to this survey INDIA will form a government 💪.</t>
  </si>
  <si>
    <t>सबसे बड़ी अदालत ने ईबीएम बन्द नहीं करा सके तो जीतने से कोई रोकने वाला नहीं है कोई बोट दे या न दे तानाशाही है</t>
  </si>
  <si>
    <t>bhai tera baap trko maarta nahi kya?🤣 koi itna anpadh kaise ho sakta hai mrko toh smj nahi aata</t>
  </si>
  <si>
    <t>Rjd jp yadav</t>
  </si>
  <si>
    <t>Odisha mein bhi Yahi log ki sem dikha rahe hain lekin udisa mein bjd ka bahut bada naam he ... yah log bjd Ke Char seat de rahe hain kya bole .... lekin vah jitne Wala Hai 15</t>
  </si>
  <si>
    <t>What will be govt gain by this exist poll? If counting  and exercise of votes is fair then truth will reveal on 4 th June.
Can there be embezzlement of mandate in this electronic media? 
Does it mean Modi or Shah resort unfair means to win 370 or more seats ? And exist poll will be used as plank? Will it not affect credit ability of agencies ? 
All mistrust .Who is responsible ? 
Main reason too much involvement of PM in election process? Keen ness to win election and increase vote share.
Only God can save</t>
  </si>
  <si>
    <t>Every thing is fine with ravish kumar speech ❤❤❤</t>
  </si>
  <si>
    <t>Exit is Fixed For Fourth 
By The People For The People Of The People - And.....
Ten urgent priorities for the new government 
1-Preparing and passing the common minimum program of the alliance government 
2-Implementation of the promises in the manifestos of the alliance partners 
Filling government vacancies,discontinuing /regularising Agni Veer /MSP/ waving of loans of farmers ,monthly payments for youth and women etc 
3-Making required amendments to the PMLA/Defamation/NSA Acts that infringes the right to bail/ freedom and expression of the people/Media,release of all politicians not under trial or convicted from judicial custody 
4-Constitute a JPC to probe all the allegations made against the previous regime and its corporate related corruptions
5-Prepare the short/mid/long term plans for the government and agree upon a code of conduct for the alliance parties and its ministers 
6-Reinstatement of CJI in the EC selection committee,Make necessary legislation/rules to ensure the integrity and independence of the judiciary and other constitutional institutions 
7- Reduce GST /Exempt Agricultural Sector from GST/ tolls/Make necessary changes in income tax limits/customs duties/reduce excise duties on petroleum products /increase corporate taxes etc 
8-Reconstitute the planning commission and appoint a highly renowned,qualified ,competent economist as its vice chairman with responsibility to prepare the governments five year plan giving thrust on agriculture,manufacturing,infrastructure and employment generation 
9- Release all central dues pending to the states as per the finance commission's recommendations 
10- Appoint the eighth pay commission for the central government employees with suggestions for restoring the OPS for the employees</t>
  </si>
  <si>
    <r>
      <rPr>
        <sz val="11"/>
        <color rgb="FF000000"/>
        <rFont val="Linux Libertine G"/>
      </rPr>
      <t xml:space="preserve">अगर </t>
    </r>
    <r>
      <rPr>
        <sz val="11"/>
        <color rgb="FF000000"/>
        <rFont val="Calibri"/>
      </rPr>
      <t xml:space="preserve">INDIA </t>
    </r>
    <r>
      <rPr>
        <sz val="11"/>
        <color rgb="FF000000"/>
        <rFont val="Linux Libertine G"/>
      </rPr>
      <t xml:space="preserve">जीतती है तो  </t>
    </r>
    <r>
      <rPr>
        <sz val="11"/>
        <color rgb="FF000000"/>
        <rFont val="Calibri"/>
      </rPr>
      <t xml:space="preserve">AAJ TAK </t>
    </r>
    <r>
      <rPr>
        <sz val="11"/>
        <color rgb="FF000000"/>
        <rFont val="Linux Libertine G"/>
      </rPr>
      <t xml:space="preserve">अर्थात गोदी मीडिया सही मायने में </t>
    </r>
    <r>
      <rPr>
        <sz val="11"/>
        <color rgb="FF000000"/>
        <rFont val="Calibri"/>
      </rPr>
      <t xml:space="preserve">BJP </t>
    </r>
    <r>
      <rPr>
        <sz val="11"/>
        <color rgb="FF000000"/>
        <rFont val="Linux Libertine G"/>
      </rPr>
      <t>के लिए काम करती है यह साबित हो जाएगी</t>
    </r>
  </si>
  <si>
    <t>Agar ghapla na kare to aayenge rahul hi❤❤❤</t>
  </si>
  <si>
    <t>Rahul nam tho suna hoga</t>
  </si>
  <si>
    <t>Jabtak evm h hamare modi ji ko koi nahi hara sakta h, jay shree ram❤</t>
  </si>
  <si>
    <t>Congress k dalali karne k liya Rubbish kumar ne NDTV chod diye.. 🤣</t>
  </si>
  <si>
    <r>
      <rPr>
        <sz val="11"/>
        <color rgb="FF000000"/>
        <rFont val="Calibri"/>
      </rPr>
      <t xml:space="preserve">Exit poll </t>
    </r>
    <r>
      <rPr>
        <sz val="11"/>
        <color rgb="FF000000"/>
        <rFont val="Linux Libertine G"/>
      </rPr>
      <t xml:space="preserve">का ऐसा दिखाना मतलब </t>
    </r>
    <r>
      <rPr>
        <sz val="11"/>
        <color rgb="FF000000"/>
        <rFont val="Calibri"/>
      </rPr>
      <t xml:space="preserve">EVM </t>
    </r>
    <r>
      <rPr>
        <sz val="11"/>
        <color rgb="FF000000"/>
        <rFont val="Linux Libertine G"/>
      </rPr>
      <t>सेटिंग पका</t>
    </r>
  </si>
  <si>
    <t>ऐकजिटपाेलनहीहैयहीताेमुजराहैजाेहाेरहाहै</t>
  </si>
  <si>
    <t>The uniformity in exit poll confirms they all originated from Modi- Shah in line with whatever manipulated figures in waiting for 4th June. It indicates that selected seats will have manipulation of votes in whatever way it has been planned. Modi will only come back by a cooked up election results. No one has figured out so far what is the secret plan of Shah that will be implemented. One thing is sure. 4 th June results and days ahead will not be easy to digest.</t>
  </si>
  <si>
    <t>NDA 301, firse tere gaal mein tamacha ! 4 tarikh ko EVM ko le ke rone ke liye taiyaar ho ja.</t>
  </si>
  <si>
    <t>chunaw aayog Mila hua hai
yahi result aaega</t>
  </si>
  <si>
    <t>RRRRRAVIS</t>
  </si>
  <si>
    <t>Rahul Gandhi PM India</t>
  </si>
  <si>
    <t>Bengal mein log BJP aur TMC dono se darte hain.</t>
  </si>
  <si>
    <t>Yarr ye background aankho me chubh raha hai</t>
  </si>
  <si>
    <t>Exit poll me itna bampar bahut dekhne ke baad bhi abhi tak BJP walon ne kahin laddu ka order nahi diya hai, or kahin news me bhi ye nahi dikha hai😂</t>
  </si>
  <si>
    <t>Janam illa party😂😂😂😂</t>
  </si>
  <si>
    <t>12:30 ' 59 millions nahi Ravish ji 593 millions views h 295 pr</t>
  </si>
  <si>
    <t>लूट की ढोलक झूठ का बाजा इसीलिए सत्ता में है चौथी फेल राजा</t>
  </si>
  <si>
    <t>Exam- life changer 
Dhoni- game changer
The warrior- mood changer 
Rahul Gandhi- history changer</t>
  </si>
  <si>
    <t>Where is election commission. .</t>
  </si>
  <si>
    <t>Ravish ji Modi ji aise hi bolenge ki maine to aise hi Bhargav laya hai Jaise 400 Ka Nara diya tha</t>
  </si>
  <si>
    <t>kitna bhathiyara iska darshak h ham yaha gali Dene aate h</t>
  </si>
  <si>
    <t>इंडिया गठबंधन का ही सरकार बनेगा</t>
  </si>
  <si>
    <t>Sab media kutta hai</t>
  </si>
  <si>
    <t>MODI NEHI JEETE OR JEETE GA ONLY CHORI KARE TO JEETE GA. JANTA IS BAR FEK DEGA UKHAR KE</t>
  </si>
  <si>
    <t>Let's wait, whose dream comes true? Loosers blame EVM machine or BJP</t>
  </si>
  <si>
    <r>
      <rPr>
        <sz val="11"/>
        <color rgb="FF000000"/>
        <rFont val="Linux Libertine G"/>
      </rPr>
      <t xml:space="preserve">गोदी मिडिया के </t>
    </r>
    <r>
      <rPr>
        <sz val="11"/>
        <color rgb="FF000000"/>
        <rFont val="Calibri"/>
      </rPr>
      <t xml:space="preserve">Exit poll </t>
    </r>
    <r>
      <rPr>
        <sz val="11"/>
        <color rgb="FF000000"/>
        <rFont val="Linux Libertine G"/>
      </rPr>
      <t xml:space="preserve">पर बिल्कुल भरोसा नहीं है जनता का विश्वास इंडिया गठबंधन के साथ है </t>
    </r>
    <r>
      <rPr>
        <sz val="11"/>
        <color rgb="FF000000"/>
        <rFont val="Calibri"/>
      </rPr>
      <t>good night sir</t>
    </r>
  </si>
  <si>
    <r>
      <rPr>
        <sz val="11"/>
        <color rgb="FF000000"/>
        <rFont val="Calibri"/>
      </rPr>
      <t xml:space="preserve">8m. </t>
    </r>
    <r>
      <rPr>
        <sz val="11"/>
        <color rgb="FF000000"/>
        <rFont val="Linux Libertine G"/>
      </rPr>
      <t>के लिए लाइक करें</t>
    </r>
  </si>
  <si>
    <t>Thanku  for the video  sir</t>
  </si>
  <si>
    <t>Ravish Kumar ka mansik  santulan kharab h</t>
  </si>
  <si>
    <t>Ravish ji ko slam h ...sch bolne ke liye ..</t>
  </si>
  <si>
    <t>main Ravish Kumar bol raha hoon.  Main Rahul aur Kejriwal ka chamcha hoon</t>
  </si>
  <si>
    <t>Everyone should watch Ravish Kumar Sir's informative videos. 🙏</t>
  </si>
  <si>
    <t>Bjp wale like kro</t>
  </si>
  <si>
    <r>
      <rPr>
        <sz val="11"/>
        <color rgb="FF000000"/>
        <rFont val="Linux Libertine G"/>
      </rPr>
      <t xml:space="preserve">जब </t>
    </r>
    <r>
      <rPr>
        <sz val="11"/>
        <color rgb="FF000000"/>
        <rFont val="Calibri"/>
      </rPr>
      <t xml:space="preserve">2019 </t>
    </r>
    <r>
      <rPr>
        <sz val="11"/>
        <color rgb="FF000000"/>
        <rFont val="Linux Libertine G"/>
      </rPr>
      <t xml:space="preserve">मे भाजप की हवा थी तब </t>
    </r>
    <r>
      <rPr>
        <sz val="11"/>
        <color rgb="FF000000"/>
        <rFont val="Calibri"/>
      </rPr>
      <t xml:space="preserve">303 </t>
    </r>
    <r>
      <rPr>
        <sz val="11"/>
        <color rgb="FF000000"/>
        <rFont val="Linux Libertine G"/>
      </rPr>
      <t>सीटे मिली</t>
    </r>
    <r>
      <rPr>
        <sz val="11"/>
        <color rgb="FF000000"/>
        <rFont val="Calibri"/>
      </rPr>
      <t xml:space="preserve">, </t>
    </r>
    <r>
      <rPr>
        <sz val="11"/>
        <color rgb="FF000000"/>
        <rFont val="Linux Libertine G"/>
      </rPr>
      <t xml:space="preserve">लेकीन इस बार लोग </t>
    </r>
    <r>
      <rPr>
        <sz val="11"/>
        <color rgb="FF000000"/>
        <rFont val="Calibri"/>
      </rPr>
      <t xml:space="preserve">BJP </t>
    </r>
    <r>
      <rPr>
        <sz val="11"/>
        <color rgb="FF000000"/>
        <rFont val="Linux Libertine G"/>
      </rPr>
      <t>के खिलाफ है</t>
    </r>
    <r>
      <rPr>
        <sz val="11"/>
        <color rgb="FF000000"/>
        <rFont val="Calibri"/>
      </rPr>
      <t xml:space="preserve">. </t>
    </r>
    <r>
      <rPr>
        <sz val="11"/>
        <color rgb="FF000000"/>
        <rFont val="Linux Libertine G"/>
      </rPr>
      <t xml:space="preserve">तो </t>
    </r>
    <r>
      <rPr>
        <sz val="11"/>
        <color rgb="FF000000"/>
        <rFont val="Calibri"/>
      </rPr>
      <t xml:space="preserve">400 </t>
    </r>
    <r>
      <rPr>
        <sz val="11"/>
        <color rgb="FF000000"/>
        <rFont val="Linux Libertine G"/>
      </rPr>
      <t>सीट कैसे मिलेगी</t>
    </r>
    <r>
      <rPr>
        <sz val="11"/>
        <color rgb="FF000000"/>
        <rFont val="Calibri"/>
      </rPr>
      <t xml:space="preserve">. </t>
    </r>
    <r>
      <rPr>
        <sz val="11"/>
        <color rgb="FF000000"/>
        <rFont val="Linux Libertine G"/>
      </rPr>
      <t>मूर्ख मत बनाओ</t>
    </r>
    <r>
      <rPr>
        <sz val="11"/>
        <color rgb="FF000000"/>
        <rFont val="Calibri"/>
      </rPr>
      <t xml:space="preserve">,  BJP </t>
    </r>
    <r>
      <rPr>
        <sz val="11"/>
        <color rgb="FF000000"/>
        <rFont val="Linux Libertine G"/>
      </rPr>
      <t xml:space="preserve">के </t>
    </r>
    <r>
      <rPr>
        <sz val="11"/>
        <color rgb="FF000000"/>
        <rFont val="Calibri"/>
      </rPr>
      <t xml:space="preserve">MP </t>
    </r>
    <r>
      <rPr>
        <sz val="11"/>
        <color rgb="FF000000"/>
        <rFont val="Linux Libertine G"/>
      </rPr>
      <t>कही बगावत ना कर दे इसिलिये फर्जी आकडे दे रहे है मिडिया</t>
    </r>
  </si>
  <si>
    <t>India jitega 🇮🇳</t>
  </si>
  <si>
    <t>Chunav election ke bad Modi ji yahi bolenge ki maine to aise hi varg laya inko</t>
  </si>
  <si>
    <t>BJP 0000 in punjab and haryana</t>
  </si>
  <si>
    <t>Sir background thik nahi h aaj</t>
  </si>
  <si>
    <t>राहुल ही हिट है राहुल ही फिट है जुड़ेगा भारत जितेगा इंडिया 🇮🇳 जय भारत 🇮🇳</t>
  </si>
  <si>
    <t>Exit Pol Sahi nahin hai galat hai</t>
  </si>
  <si>
    <t>Ahankariyon ka vinash karne aa rahe hain Rahul Gandhi 
Rahul Gandhi jindabad 
#RahulGandhi</t>
  </si>
  <si>
    <t>Ravish ji Bahut sunder</t>
  </si>
  <si>
    <t>Opinion poll &amp; exit poll should be ban.</t>
  </si>
  <si>
    <t>Thank You Sir.</t>
  </si>
  <si>
    <t>Àisa kyu hai agar ye farji hai to kaise pata chale ga ki sahi ky hai</t>
  </si>
  <si>
    <t>EVM and CEC are the major threat to constitution and democracy.</t>
  </si>
  <si>
    <r>
      <rPr>
        <sz val="11"/>
        <color rgb="FF000000"/>
        <rFont val="Calibri"/>
      </rPr>
      <t xml:space="preserve">EVM </t>
    </r>
    <r>
      <rPr>
        <sz val="11"/>
        <color rgb="FF000000"/>
        <rFont val="Linux Libertine G"/>
      </rPr>
      <t>हेकींग हो चुका होगा तभी गोदी मीडीया ये ऐक्जीट पोल दीखा रहा हे</t>
    </r>
  </si>
  <si>
    <t>Modi media poll hi</t>
  </si>
  <si>
    <t>Good Evening, Raveesh Sahab. 🙂🙏🌺</t>
  </si>
  <si>
    <t>रविश सर ईमानदारी से अगर बोटो की गिनती होगी तो इण्डिया गठबंधन ही जीतेगा। सर चुनाव तो अबकी बार बेरोजगारी मंहगाई पर जनता ने खुद लड़ा है ।</t>
  </si>
  <si>
    <t>Present time evm is pregnant if it's normal delivery then it will be Rahul Gandhi 🎉🎉🎉and if it  by operation than it will be modi🎉🎉🎉</t>
  </si>
  <si>
    <t>BJP or RSS means tanashahi vs Manneay Rahul Gandhiji means mavata</t>
  </si>
  <si>
    <r>
      <rPr>
        <sz val="11"/>
        <color rgb="FF000000"/>
        <rFont val="Linux Libertine G"/>
      </rPr>
      <t xml:space="preserve">गोदी मीडिया के सारे </t>
    </r>
    <r>
      <rPr>
        <sz val="11"/>
        <color rgb="FF000000"/>
        <rFont val="Calibri"/>
      </rPr>
      <t xml:space="preserve">EXIT POLL </t>
    </r>
    <r>
      <rPr>
        <sz val="11"/>
        <color rgb="FF000000"/>
        <rFont val="Linux Libertine G"/>
      </rPr>
      <t xml:space="preserve">फ़र्ज़ी हैं  जिन पर विश्वास नहीं किया जा सकता है बिहार में चिराग़ पासवान की पार्टी के </t>
    </r>
    <r>
      <rPr>
        <sz val="11"/>
        <color rgb="FF000000"/>
        <rFont val="Calibri"/>
      </rPr>
      <t xml:space="preserve">5 </t>
    </r>
    <r>
      <rPr>
        <sz val="11"/>
        <color rgb="FF000000"/>
        <rFont val="Linux Libertine G"/>
      </rPr>
      <t xml:space="preserve">उम्मीदवार चुनाव मैदान में हैं जबकि </t>
    </r>
    <r>
      <rPr>
        <sz val="11"/>
        <color rgb="FF000000"/>
        <rFont val="Calibri"/>
      </rPr>
      <t xml:space="preserve">EXIT POLL </t>
    </r>
    <r>
      <rPr>
        <sz val="11"/>
        <color rgb="FF000000"/>
        <rFont val="Linux Libertine G"/>
      </rPr>
      <t xml:space="preserve">में </t>
    </r>
    <r>
      <rPr>
        <sz val="11"/>
        <color rgb="FF000000"/>
        <rFont val="Calibri"/>
      </rPr>
      <t xml:space="preserve">6 </t>
    </r>
    <r>
      <rPr>
        <sz val="11"/>
        <color rgb="FF000000"/>
        <rFont val="Linux Libertine G"/>
      </rPr>
      <t>उम्मीदवारों जीतना बताया गया है</t>
    </r>
    <r>
      <rPr>
        <sz val="11"/>
        <color rgb="FF000000"/>
        <rFont val="Calibri"/>
      </rPr>
      <t>.</t>
    </r>
  </si>
  <si>
    <t>It means the difference of votes after first two rounds that went up by approx 1.2 crore, was done to validate this fake exit poll... Election commission and courts are helpless and hopeless today..</t>
  </si>
  <si>
    <t>Thnks sir</t>
  </si>
  <si>
    <t>बैमानी करनी है इस लिए हवा बनाईं जा रही है</t>
  </si>
  <si>
    <t>Ha damkay gayahie❤</t>
  </si>
  <si>
    <r>
      <rPr>
        <sz val="11"/>
        <color rgb="FF000000"/>
        <rFont val="Calibri"/>
      </rPr>
      <t xml:space="preserve">4 june </t>
    </r>
    <r>
      <rPr>
        <sz val="11"/>
        <color rgb="FF000000"/>
        <rFont val="Linux Libertine G"/>
      </rPr>
      <t>को रोने की तैयारी कर ले रवीश कुमार</t>
    </r>
  </si>
  <si>
    <r>
      <rPr>
        <sz val="11"/>
        <color rgb="FF000000"/>
        <rFont val="Linux Libertine G"/>
      </rPr>
      <t xml:space="preserve">जनता   जूते  मार रही  वोट  नही दे रही फिर भी   </t>
    </r>
    <r>
      <rPr>
        <sz val="11"/>
        <color rgb="FF000000"/>
        <rFont val="Calibri"/>
      </rPr>
      <t>400.</t>
    </r>
    <r>
      <rPr>
        <sz val="11"/>
        <color rgb="FF000000"/>
        <rFont val="Linux Libertine G"/>
      </rPr>
      <t xml:space="preserve">पार   कैसे    </t>
    </r>
    <r>
      <rPr>
        <sz val="11"/>
        <color rgb="FF000000"/>
        <rFont val="Calibri"/>
      </rPr>
      <t xml:space="preserve">EVM  </t>
    </r>
    <r>
      <rPr>
        <sz val="11"/>
        <color rgb="FF000000"/>
        <rFont val="Linux Libertine G"/>
      </rPr>
      <t>की  सैटिंग ही  होगी</t>
    </r>
  </si>
  <si>
    <t>BJP wale dekhye kya kya dhandhali karegi aage aage dekhye kya hota hai</t>
  </si>
  <si>
    <t>Guys stay calm take A seat + chai n watch the ice</t>
  </si>
  <si>
    <t>M. A pm</t>
  </si>
  <si>
    <t>Uncle please 4th June ko live ayiyega</t>
  </si>
  <si>
    <t>Randi rona shuru</t>
  </si>
  <si>
    <t>Next pm Rahul gandhi
101% 
4 june ko dekh lena</t>
  </si>
  <si>
    <t>We can conclude exit poll on YouTube comments. simple 😂</t>
  </si>
  <si>
    <t>Yah number galat hai</t>
  </si>
  <si>
    <t>Bjp par taras aaraha ki chunav jit ne ke liye itna niche gir sakte hai</t>
  </si>
  <si>
    <t>This Godi Media Exit Poll is being used as pilot Result so as prepare people from the upcoming shock that EC would cast on the gullible voters with their EVM manipulation magic.
However the Real Great Almighty GOD only He can turn the Tables.</t>
  </si>
  <si>
    <t>Rahul only p m</t>
  </si>
  <si>
    <t>Evm se modi jitaga</t>
  </si>
  <si>
    <r>
      <rPr>
        <sz val="11"/>
        <color rgb="FF000000"/>
        <rFont val="Linux Libertine G"/>
      </rPr>
      <t>अगर गोदी मिडिया के एग्जिट पोल सही साबित हुए तो मैं यूटूब के न्यूज़ चैनल भी देखना बंद कर दूंगा और अपना समय किसी दुसरे विधायक काम में लगाऊंगा</t>
    </r>
    <r>
      <rPr>
        <sz val="11"/>
        <color rgb="FF000000"/>
        <rFont val="Calibri"/>
      </rPr>
      <t>.</t>
    </r>
  </si>
  <si>
    <t>Next PM rahul gandhi ❤❤❤</t>
  </si>
  <si>
    <t>बीजेपी का अबकी बार अंतिम संस्कार जय हिंद</t>
  </si>
  <si>
    <t>Sp. Pm</t>
  </si>
  <si>
    <r>
      <rPr>
        <sz val="11"/>
        <color rgb="FF000000"/>
        <rFont val="Linux Libertine G"/>
      </rPr>
      <t>यह पोल अधिकारियों का मनोबल तोड़ने का प्लान है ताकि उनके दिल में यह भाव पैदा हो जाए  कि सरकार बीजेपी की बन रही है</t>
    </r>
    <r>
      <rPr>
        <sz val="11"/>
        <color rgb="FF000000"/>
        <rFont val="Calibri"/>
      </rPr>
      <t xml:space="preserve">, </t>
    </r>
    <r>
      <rPr>
        <sz val="11"/>
        <color rgb="FF000000"/>
        <rFont val="Linux Libertine G"/>
      </rPr>
      <t>फिर उनपर थोडा सा दबाव डालकर सिटों को सेटेलमेंट कर सकें👍</t>
    </r>
  </si>
  <si>
    <t>PAISA KHATA KHAT ADANI AMBANI AMIT SHA DE RAHA POLICE KO OR JO VOTE CHORI KAREGA NEHI TO JAIL 😂😂😂MODI KE SHAT</t>
  </si>
  <si>
    <t>Psychological warfare involves the planned use of propaganda and other psychological operations to influence the opinions, emotions, attitudes, and behavior of opposition groups.</t>
  </si>
  <si>
    <t>♥️</t>
  </si>
  <si>
    <t>Chutti Cancel Chutti Cancel hahahaha</t>
  </si>
  <si>
    <t>Exit poll ka kia jarurat? Esku ban karna sahiye.</t>
  </si>
  <si>
    <t>How does a victory in Exit Poll benefit BJP ? My gut feeling is that BJP will somehow manage to covert this victory in Exit Poll to victory on the ground.</t>
  </si>
  <si>
    <t>Rg. Pm</t>
  </si>
  <si>
    <t>India 300 par</t>
  </si>
  <si>
    <t>अरे तू गोदी मीडिया देखने मना करता है पर खुद उनके एग्जिट पोल देख रहा है और उसका एनालिसिस कर रहा है😅</t>
  </si>
  <si>
    <t>Rubbish kumar gav me dhua nikl rha hai 😂😂 koi machis maro 😂😂</t>
  </si>
  <si>
    <r>
      <rPr>
        <sz val="11"/>
        <color rgb="FF000000"/>
        <rFont val="Linux Libertine G"/>
      </rPr>
      <t xml:space="preserve">भैया ये एग्जिट पोल फर्जी नहीं है </t>
    </r>
    <r>
      <rPr>
        <sz val="11"/>
        <color rgb="FF000000"/>
        <rFont val="Calibri"/>
      </rPr>
      <t xml:space="preserve">- </t>
    </r>
    <r>
      <rPr>
        <sz val="11"/>
        <color rgb="FF000000"/>
        <rFont val="Linux Libertine G"/>
      </rPr>
      <t>यही प्लान था</t>
    </r>
    <r>
      <rPr>
        <sz val="11"/>
        <color rgb="FF000000"/>
        <rFont val="Calibri"/>
      </rPr>
      <t xml:space="preserve">, </t>
    </r>
    <r>
      <rPr>
        <sz val="11"/>
        <color rgb="FF000000"/>
        <rFont val="Linux Libertine G"/>
      </rPr>
      <t xml:space="preserve">आपका </t>
    </r>
    <r>
      <rPr>
        <sz val="11"/>
        <color rgb="FF000000"/>
        <rFont val="Calibri"/>
      </rPr>
      <t xml:space="preserve">/ </t>
    </r>
    <r>
      <rPr>
        <sz val="11"/>
        <color rgb="FF000000"/>
        <rFont val="Linux Libertine G"/>
      </rPr>
      <t xml:space="preserve">हमारा धुप में निकल कर वोट देने जाना एक खेल मात्र था उसका कोई महत्त्व नहीं था </t>
    </r>
    <r>
      <rPr>
        <sz val="11"/>
        <color rgb="FF000000"/>
        <rFont val="Calibri"/>
      </rPr>
      <t>|</t>
    </r>
  </si>
  <si>
    <r>
      <rPr>
        <sz val="11"/>
        <color rgb="FF000000"/>
        <rFont val="Linux Libertine G"/>
      </rPr>
      <t>मनोवैज्ञानिक युद्ध में विरोधी समूहों के विचारों</t>
    </r>
    <r>
      <rPr>
        <sz val="11"/>
        <color rgb="FF000000"/>
        <rFont val="Calibri"/>
      </rPr>
      <t xml:space="preserve">, </t>
    </r>
    <r>
      <rPr>
        <sz val="11"/>
        <color rgb="FF000000"/>
        <rFont val="Linux Libertine G"/>
      </rPr>
      <t>भावनाओं</t>
    </r>
    <r>
      <rPr>
        <sz val="11"/>
        <color rgb="FF000000"/>
        <rFont val="Calibri"/>
      </rPr>
      <t xml:space="preserve">, </t>
    </r>
    <r>
      <rPr>
        <sz val="11"/>
        <color rgb="FF000000"/>
        <rFont val="Linux Libertine G"/>
      </rPr>
      <t>दृष्टिकोणों और व्यवहार को प्रभावित करने के लिए दुष्प्रचार और अन्य मनोवैज्ञानिक कार्यों का योजनाबद्ध उपयोग शामिल होता है।</t>
    </r>
  </si>
  <si>
    <r>
      <rPr>
        <sz val="11"/>
        <color rgb="FF000000"/>
        <rFont val="Linux Libertine G"/>
      </rPr>
      <t xml:space="preserve">झूटे </t>
    </r>
    <r>
      <rPr>
        <sz val="11"/>
        <color rgb="FF000000"/>
        <rFont val="Calibri"/>
      </rPr>
      <t>exit poll</t>
    </r>
    <r>
      <rPr>
        <sz val="11"/>
        <color rgb="FF000000"/>
        <rFont val="Linux Libertine G"/>
      </rPr>
      <t xml:space="preserve">देने वाले सभी </t>
    </r>
    <r>
      <rPr>
        <sz val="11"/>
        <color rgb="FF000000"/>
        <rFont val="Calibri"/>
      </rPr>
      <t xml:space="preserve">channelon ka </t>
    </r>
    <r>
      <rPr>
        <sz val="11"/>
        <color rgb="FF000000"/>
        <rFont val="Linux Libertine G"/>
      </rPr>
      <t xml:space="preserve">मै निषेध करता हू </t>
    </r>
    <r>
      <rPr>
        <sz val="11"/>
        <color rgb="FF000000"/>
        <rFont val="Calibri"/>
      </rPr>
      <t>.....</t>
    </r>
  </si>
  <si>
    <t>Hyderabadi kalyani biryani best restaurant in Hyderabad is in rumaan restaurant Santosh Nagar IS Sadan.Very very tasty.</t>
  </si>
  <si>
    <t>Jai. Bhim</t>
  </si>
  <si>
    <t>What is janbhandhan or ghatbhandhan jairam rameshji.</t>
  </si>
  <si>
    <t>Jitenge to Sirf Beimaani se Imaandari se daal nahin galne wali hain BJP ki</t>
  </si>
  <si>
    <t>Sir yeah chori karne wala hai isliye pahle se hi apna Jeet ki danka Baja  raha hai,</t>
  </si>
  <si>
    <t>गोदी आईटी सेल भ्रष्ट तंत्र</t>
  </si>
  <si>
    <t>Jitega mera  india ❤❤❤❤❤</t>
  </si>
  <si>
    <t>Jai. Ho</t>
  </si>
  <si>
    <t>4 Th June  2024  Well Come To  . I. N. D. I. A</t>
  </si>
  <si>
    <t>Barbar sher strong he Hildega hi nahi. Starting mien  bjp leading area ka hi counting hoga</t>
  </si>
  <si>
    <t>Aapki mehnat rang laygi  sir ji 
Y aapki mehnat ❤h 
INDIA  JEETEGA AAPKI MEHNAT</t>
  </si>
  <si>
    <t>Rahul Gandhi ji next PM</t>
  </si>
  <si>
    <r>
      <rPr>
        <sz val="11"/>
        <color rgb="FF000000"/>
        <rFont val="Linux Libertine G"/>
      </rPr>
      <t xml:space="preserve">यह सब पोल फर्जी है मोदी शाह की चाल है। गड़बड़ी करके जनादेश चुरा कर इन </t>
    </r>
    <r>
      <rPr>
        <sz val="11"/>
        <color rgb="FF000000"/>
        <rFont val="Calibri"/>
      </rPr>
      <t xml:space="preserve">EXIT POLLS </t>
    </r>
    <r>
      <rPr>
        <sz val="11"/>
        <color rgb="FF000000"/>
        <rFont val="Linux Libertine G"/>
      </rPr>
      <t xml:space="preserve">के माध्यम से माहोल बनाना है और यह बताना की </t>
    </r>
    <r>
      <rPr>
        <sz val="11"/>
        <color rgb="FF000000"/>
        <rFont val="Calibri"/>
      </rPr>
      <t xml:space="preserve">exit polls </t>
    </r>
    <r>
      <rPr>
        <sz val="11"/>
        <color rgb="FF000000"/>
        <rFont val="Linux Libertine G"/>
      </rPr>
      <t>ने पहले ही बता दिया था। यह घपला करने का तरिका है।</t>
    </r>
  </si>
  <si>
    <t># justice for sidhu moosewala</t>
  </si>
  <si>
    <t>Sir apne kaha tha... Ap 20 ko wapas ayege</t>
  </si>
  <si>
    <t>Itna doubt hain to kyu evm pe vote ho raha hain.</t>
  </si>
  <si>
    <t>India Alliance winner only</t>
  </si>
  <si>
    <r>
      <rPr>
        <sz val="11"/>
        <color rgb="FF000000"/>
        <rFont val="Linux Libertine G"/>
      </rPr>
      <t xml:space="preserve">गोदी मीडिया चापलुस बेशर्म गदहे जैसे आकड़े दे रहे हैं इनको बेशर्मी इतनी है की गीनती भी नही आती ऐसे एकजेट पोल दे रहा है। जैसे जीस राज्य में </t>
    </r>
    <r>
      <rPr>
        <sz val="11"/>
        <color rgb="FF000000"/>
        <rFont val="Calibri"/>
      </rPr>
      <t>20</t>
    </r>
    <r>
      <rPr>
        <sz val="11"/>
        <color rgb="FF000000"/>
        <rFont val="Linux Libertine G"/>
      </rPr>
      <t xml:space="preserve">सीट है वहा </t>
    </r>
    <r>
      <rPr>
        <sz val="11"/>
        <color rgb="FF000000"/>
        <rFont val="Calibri"/>
      </rPr>
      <t>32</t>
    </r>
    <r>
      <rPr>
        <sz val="11"/>
        <color rgb="FF000000"/>
        <rFont val="Linux Libertine G"/>
      </rPr>
      <t>सीट का आकड़ा दे रहा है। जय समबिधान</t>
    </r>
  </si>
  <si>
    <t>Axis surveyor bale sirf ak cast se ak hi logon ka raye puchhte the... Like - SC -1, ST -1, OBC -1,  General -1  aur iske alawa wo kisise aur jankari nahi lete the nahi puchhte the..isitarah servey kiye the wo log</t>
  </si>
  <si>
    <t>Jo exit poll sahi hota tab muh me tala lagta hai</t>
  </si>
  <si>
    <t>What is the benefit of exit poll after election is over</t>
  </si>
  <si>
    <t>Ravish bhadve tera kya hoga 😂😂</t>
  </si>
  <si>
    <t>अब की बार काग्रेस सरकार ❤❤👇</t>
  </si>
  <si>
    <t>choot choot choot sab jaadu ki tharha jaaduga ki baat hoo sakti lekin 300se296..tak india jeetra hai ..hawa hawayi poll hai .Bjp.ko bye baye kaloo..</t>
  </si>
  <si>
    <t>Abe kabhi bangal par bola hai Hindu khulkar bol nhi pate. Tmc par khush ya Mamta begam par bola hai. Jahil gaddar, deshdorohi, 😂😂😂</t>
  </si>
  <si>
    <t>We are with India India</t>
  </si>
  <si>
    <t>Ravish kumar ji real hero india bharti hindu bhai Indian bharti GOD bless you dear brother Bahut badiya kaam kare aap good job</t>
  </si>
  <si>
    <t>सैल्यूट है सर आपको।</t>
  </si>
  <si>
    <t>Modi hatyo India ko bachao</t>
  </si>
  <si>
    <t>आबाज नहीं है</t>
  </si>
  <si>
    <t>Sir sara khel EVM ka hai</t>
  </si>
  <si>
    <t>Kya dogala adami hai na exit poll ko nakar raha hai na swikar raha hai aur isake bhakt to isase bhi jyada chutiye hai jo ise Patalakar manate hai</t>
  </si>
  <si>
    <r>
      <rPr>
        <sz val="11"/>
        <color rgb="FF000000"/>
        <rFont val="Linux Libertine G"/>
      </rPr>
      <t>आपकी तो बल्ले बल्ले है सर</t>
    </r>
    <r>
      <rPr>
        <sz val="11"/>
        <color rgb="FF000000"/>
        <rFont val="Calibri"/>
      </rPr>
      <t xml:space="preserve">, </t>
    </r>
    <r>
      <rPr>
        <sz val="11"/>
        <color rgb="FF000000"/>
        <rFont val="Linux Libertine G"/>
      </rPr>
      <t xml:space="preserve">आपको तो </t>
    </r>
    <r>
      <rPr>
        <sz val="11"/>
        <color rgb="FF000000"/>
        <rFont val="Calibri"/>
      </rPr>
      <t xml:space="preserve">5 </t>
    </r>
    <r>
      <rPr>
        <sz val="11"/>
        <color rgb="FF000000"/>
        <rFont val="Linux Libertine G"/>
      </rPr>
      <t>साल काम मिल गया।</t>
    </r>
  </si>
  <si>
    <r>
      <rPr>
        <sz val="11"/>
        <color rgb="FF000000"/>
        <rFont val="Linux Libertine G"/>
      </rPr>
      <t xml:space="preserve">रस्सी जल गई बल नहीं गया😅 </t>
    </r>
    <r>
      <rPr>
        <sz val="11"/>
        <color rgb="FF000000"/>
        <rFont val="Calibri"/>
      </rPr>
      <t xml:space="preserve">2 </t>
    </r>
    <r>
      <rPr>
        <sz val="11"/>
        <color rgb="FF000000"/>
        <rFont val="Linux Libertine G"/>
      </rPr>
      <t>दिन बाद यह भी पता लग जाएगा😅 कांग्रेस तो खत्म हो गई है आज कांग्रेस देश में दो टके की पार्टी भी नहीं है😅😅</t>
    </r>
  </si>
  <si>
    <t>Hahaha, Ab evm hack bolenge 😂</t>
  </si>
  <si>
    <t>Bhut muskil hai 295 congress ke liye log 2000 rupay aur 5 kilo rashan rishwat di gyi hai to modi ji ka 400 -450 fix hai</t>
  </si>
  <si>
    <t>पप्पू हैं राहुल 😢</t>
  </si>
  <si>
    <t>You also talking rubbish. Why we should waist our time.?</t>
  </si>
  <si>
    <t>चंडीगढ़ जैसा करके जीत सकता है❤</t>
  </si>
  <si>
    <r>
      <rPr>
        <sz val="11"/>
        <color rgb="FF000000"/>
        <rFont val="Linux Libertine G"/>
      </rPr>
      <t>ये भी हो सकता है कि एग्जिट पोल सही हो।
आखिर इतनी सारी एजेंसियां ये क्यों नहीं सोचतीं कि   अगर इंडिया गठबंधन सत्ता में आ गई तो फिर उनका क्या होगा</t>
    </r>
    <r>
      <rPr>
        <sz val="11"/>
        <color rgb="FF000000"/>
        <rFont val="Calibri"/>
      </rPr>
      <t>?</t>
    </r>
  </si>
  <si>
    <t>Good sir ji BJP hatao Desh bachao</t>
  </si>
  <si>
    <t>BJP 0000 in punjab</t>
  </si>
  <si>
    <t>इंडिया गठबंधन👍💪</t>
  </si>
  <si>
    <t>Modi exit poll is last weapones of Godi media</t>
  </si>
  <si>
    <t>India gathbandan ❤</t>
  </si>
  <si>
    <t>Godi media se ekdum bharosa uth gya hai</t>
  </si>
  <si>
    <t>There is something wrong everywhere, it appears.</t>
  </si>
  <si>
    <t>Daraya Gaya hoga yah chunav aayog vigya hoga</t>
  </si>
  <si>
    <t>😡😡😡</t>
  </si>
  <si>
    <t>BJP 1 seat in 2019 is war 000 seat in punjab</t>
  </si>
  <si>
    <r>
      <rPr>
        <sz val="11"/>
        <color rgb="FF000000"/>
        <rFont val="Linux Libertine G"/>
      </rPr>
      <t>आप सबको पता है सब गोदी मिडिया है</t>
    </r>
    <r>
      <rPr>
        <sz val="11"/>
        <color rgb="FF000000"/>
        <rFont val="Calibri"/>
      </rPr>
      <t xml:space="preserve">, </t>
    </r>
    <r>
      <rPr>
        <sz val="11"/>
        <color rgb="FF000000"/>
        <rFont val="Linux Libertine G"/>
      </rPr>
      <t>तो जब गोदी मिडिया के अब्बु चार सौ पार का नारा दिए है तो क्या गोदी मिडिया चार सौ पार के न एक्जिट पोल देखाएगा</t>
    </r>
    <r>
      <rPr>
        <sz val="11"/>
        <color rgb="FF000000"/>
        <rFont val="Calibri"/>
      </rPr>
      <t>,😮</t>
    </r>
  </si>
  <si>
    <t>SIDHA JANTA IS BAR MODI KO UTHA KE FEK DENA CHAIYE. MODI KUCH NEHI KIA SIBAI VHASTACHAR AMIT SHA MAIN HAIN SHAT</t>
  </si>
  <si>
    <t>Oooo chmcheeee</t>
  </si>
  <si>
    <t>❤ you are great sir ji</t>
  </si>
  <si>
    <t>Dalal media Godi media chatukar media darkar ye Exit poll</t>
  </si>
  <si>
    <r>
      <rPr>
        <sz val="11"/>
        <color rgb="FF000000"/>
        <rFont val="Linux Libertine G"/>
      </rPr>
      <t xml:space="preserve">इस बार फ्रॉड होने की पूरी सम्भावना है देश हर गरीब आदमी </t>
    </r>
    <r>
      <rPr>
        <sz val="11"/>
        <color rgb="FF000000"/>
        <rFont val="Calibri"/>
      </rPr>
      <t xml:space="preserve">BJP </t>
    </r>
    <r>
      <rPr>
        <sz val="11"/>
        <color rgb="FF000000"/>
        <rFont val="Linux Libertine G"/>
      </rPr>
      <t xml:space="preserve">को गाली बक रहा हैं और देश मे गरीबी चरम पर है  तो ये आकड़े सच कैसे हो सकते हैं और देश का गरीब ही अधिक वोटिंग करता हैं। । हो सकता है इस </t>
    </r>
    <r>
      <rPr>
        <sz val="11"/>
        <color rgb="FF000000"/>
        <rFont val="Calibri"/>
      </rPr>
      <t xml:space="preserve">exit </t>
    </r>
    <r>
      <rPr>
        <sz val="11"/>
        <color rgb="FF000000"/>
        <rFont val="Linux Libertine G"/>
      </rPr>
      <t xml:space="preserve">पोल के द्वारा जनता के मन मे </t>
    </r>
    <r>
      <rPr>
        <sz val="11"/>
        <color rgb="FF000000"/>
        <rFont val="Calibri"/>
      </rPr>
      <t xml:space="preserve">400 </t>
    </r>
    <r>
      <rPr>
        <sz val="11"/>
        <color rgb="FF000000"/>
        <rFont val="Linux Libertine G"/>
      </rPr>
      <t xml:space="preserve">पार दिखा दिया जाये और बाद में वही </t>
    </r>
    <r>
      <rPr>
        <sz val="11"/>
        <color rgb="FF000000"/>
        <rFont val="Calibri"/>
      </rPr>
      <t xml:space="preserve">result </t>
    </r>
    <r>
      <rPr>
        <sz val="11"/>
        <color rgb="FF000000"/>
        <rFont val="Linux Libertine G"/>
      </rPr>
      <t>बना दे। ।</t>
    </r>
  </si>
  <si>
    <r>
      <rPr>
        <sz val="11"/>
        <color rgb="FF000000"/>
        <rFont val="Linux Libertine G"/>
      </rPr>
      <t xml:space="preserve">😂😂 हरियाणा में भी </t>
    </r>
    <r>
      <rPr>
        <sz val="11"/>
        <color rgb="FF000000"/>
        <rFont val="Calibri"/>
      </rPr>
      <t xml:space="preserve">13 sheet bjp ki </t>
    </r>
    <r>
      <rPr>
        <sz val="11"/>
        <color rgb="FF000000"/>
        <rFont val="Linux Libertine G"/>
      </rPr>
      <t>दिखा रहे है 😂😂😂</t>
    </r>
    <r>
      <rPr>
        <sz val="11"/>
        <color rgb="FF000000"/>
        <rFont val="Calibri"/>
      </rPr>
      <t>10 sheet hai Bhai 😅😅😅😅</t>
    </r>
  </si>
  <si>
    <t>India gatbandhan 300+</t>
  </si>
  <si>
    <r>
      <rPr>
        <sz val="11"/>
        <color rgb="FF000000"/>
        <rFont val="Calibri"/>
      </rPr>
      <t>Rabishji ,</t>
    </r>
    <r>
      <rPr>
        <sz val="11"/>
        <color rgb="FF000000"/>
        <rFont val="Linux Libertine G"/>
      </rPr>
      <t>एग्जिट पोल बनाने वाले</t>
    </r>
    <r>
      <rPr>
        <sz val="11"/>
        <color rgb="FF000000"/>
        <rFont val="Calibri"/>
      </rPr>
      <t>,</t>
    </r>
    <r>
      <rPr>
        <sz val="11"/>
        <color rgb="FF000000"/>
        <rFont val="Linux Libertine G"/>
      </rPr>
      <t xml:space="preserve">जीतने भी </t>
    </r>
    <r>
      <rPr>
        <sz val="11"/>
        <color rgb="FF000000"/>
        <rFont val="Calibri"/>
      </rPr>
      <t xml:space="preserve">g 😢😮😅 </t>
    </r>
    <r>
      <rPr>
        <sz val="11"/>
        <color rgb="FF000000"/>
        <rFont val="Linux Libertine G"/>
      </rPr>
      <t>मीडिया है ईए लोग भी बायोलॉजिकल नही है</t>
    </r>
    <r>
      <rPr>
        <sz val="11"/>
        <color rgb="FF000000"/>
        <rFont val="Calibri"/>
      </rPr>
      <t>,</t>
    </r>
    <r>
      <rPr>
        <sz val="11"/>
        <color rgb="FF000000"/>
        <rFont val="Linux Libertine G"/>
      </rPr>
      <t xml:space="preserve">कृपा इन लोगो का भी पता वही परलोक गली वाया यमराज का द्वार है </t>
    </r>
    <r>
      <rPr>
        <sz val="11"/>
        <color rgb="FF000000"/>
        <rFont val="Calibri"/>
      </rPr>
      <t>l</t>
    </r>
  </si>
  <si>
    <t>Bahut sundar vishleshan 
India ko garv hai aap par</t>
  </si>
  <si>
    <t>Abki baar tu bhi kejrudeen ke saath wali berak me jail jayega 😂😂</t>
  </si>
  <si>
    <t>Very nice conversation</t>
  </si>
  <si>
    <r>
      <rPr>
        <sz val="11"/>
        <color rgb="FF000000"/>
        <rFont val="Linux Libertine G"/>
      </rPr>
      <t xml:space="preserve">इडिया गठबंधन </t>
    </r>
    <r>
      <rPr>
        <sz val="11"/>
        <color rgb="FF000000"/>
        <rFont val="Calibri"/>
      </rPr>
      <t xml:space="preserve">338 </t>
    </r>
    <r>
      <rPr>
        <sz val="11"/>
        <color rgb="FF000000"/>
        <rFont val="Linux Libertine G"/>
      </rPr>
      <t>सीट मगर ईवीएम भरोसा नहीं  और चुनाव आयुक्त शायरी और प्रवचन सुना रहा है और देश जनता का मखौल उडा रहा है चुनाव आयुक्त कितनी सीट पर खेल कर सकता है</t>
    </r>
  </si>
  <si>
    <t>22:27 recharge</t>
  </si>
  <si>
    <t>चुनाव आयोग में मोदी के ३ बंदर बैठे है राहुल गांधी कभी भी पीएम नहीं बन सकता</t>
  </si>
  <si>
    <t>VbmCZZMvmXVMcbmxzmvbxmzmzzvnxnmczmbvzmczzmmvzmcmvvznxzvnzcn</t>
  </si>
  <si>
    <t>Abhi se hi EVM per thikra fodane ki taiyari Jay Ram ne shuru kar di hai 
😮😮😮</t>
  </si>
  <si>
    <t>🏵️🌸🌹🌺🌷👍🙏</t>
  </si>
  <si>
    <t>Ye nahi Hona chahie</t>
  </si>
  <si>
    <t>Exit poll wale sanstha ko paiso se karwaya gya hoga. Darane se kaam nahi hoga a bjp jaan gyee hai.</t>
  </si>
  <si>
    <t>Ravish Kumar ji , namaskar. Mera yeh manna hai ki koi bhi 
" Exit poll " NDA ko jyada seaten kyon bata Raha hai !
Yeh darshata hai ki sarkar ka kitna dabdaba hoga in par .
Gujarat dango ke baad ek BBC ki lady patrkar ne kiya ( 2003 ) tha . Usne poocha tha ki " aage ki kya planning" hai to Modi ji ne kaha tha " media ko control" karna hai so kar diya hai .
Media ki to yeh halat ho gayi hai " woh mahengai ke bhi phayde" batane laga hai .
Adolf Hitler ke IT mantri ne kaha tha " jhooth ko itni baar bolo tab tak log usko sach na maan le aur wahi Modi bhi to wahi kar raha hai na . 
Bhookhe bhajan hoye na gopala . 
Jinda insaan ko tum achhut kahte ho aur patthar ki pooja karte ho , kya hai yeh? 
Dhoka .</t>
  </si>
  <si>
    <t>295 Sidhu Moose Wala ❤</t>
  </si>
  <si>
    <t>Dhandli hogi aur. Cheating ke liye taiyyar rahiye aap log. Tumlog sirf baatein karte raho.  Where is Supreme Court?</t>
  </si>
  <si>
    <t>Abkibar ka chunao janta vs modi hai..aur sonami aanewali hai..keonke janta ke dil men 10sal ki aag hai..4 ko sonami aanewali hai..</t>
  </si>
  <si>
    <r>
      <rPr>
        <sz val="11"/>
        <color rgb="FF000000"/>
        <rFont val="Linux Libertine G"/>
      </rPr>
      <t xml:space="preserve">रविश का बस चले तो बिजेपी को </t>
    </r>
    <r>
      <rPr>
        <sz val="11"/>
        <color rgb="FF000000"/>
        <rFont val="Calibri"/>
      </rPr>
      <t xml:space="preserve">0 </t>
    </r>
    <r>
      <rPr>
        <sz val="11"/>
        <color rgb="FF000000"/>
        <rFont val="Linux Libertine G"/>
      </rPr>
      <t>सीट देंगा😅😅😅😅😅</t>
    </r>
  </si>
  <si>
    <r>
      <rPr>
        <sz val="11"/>
        <color rgb="FF000000"/>
        <rFont val="Calibri"/>
      </rPr>
      <t xml:space="preserve">Ravish kumar </t>
    </r>
    <r>
      <rPr>
        <sz val="11"/>
        <color rgb="FF000000"/>
        <rFont val="Linux Libertine G"/>
      </rPr>
      <t xml:space="preserve">को फिर से आने वाले </t>
    </r>
    <r>
      <rPr>
        <sz val="11"/>
        <color rgb="FF000000"/>
        <rFont val="Calibri"/>
      </rPr>
      <t xml:space="preserve">5 </t>
    </r>
    <r>
      <rPr>
        <sz val="11"/>
        <color rgb="FF000000"/>
        <rFont val="Linux Libertine G"/>
      </rPr>
      <t xml:space="preserve">सालों तक </t>
    </r>
    <r>
      <rPr>
        <sz val="11"/>
        <color rgb="FF000000"/>
        <rFont val="Calibri"/>
      </rPr>
      <t xml:space="preserve">rudali </t>
    </r>
    <r>
      <rPr>
        <sz val="11"/>
        <color rgb="FF000000"/>
        <rFont val="Linux Libertine G"/>
      </rPr>
      <t xml:space="preserve">करनी पड़ेगी </t>
    </r>
    <r>
      <rPr>
        <sz val="11"/>
        <color rgb="FF000000"/>
        <rFont val="Calibri"/>
      </rPr>
      <t>l</t>
    </r>
  </si>
  <si>
    <t>Looks like exit poll data is from ec manipulated system.</t>
  </si>
  <si>
    <t>295❤❤❤❤❤</t>
  </si>
  <si>
    <t>Uske chunav ke liye to vah pahle hi opinion Pol kara chuke the</t>
  </si>
  <si>
    <r>
      <rPr>
        <sz val="11"/>
        <color rgb="FF000000"/>
        <rFont val="Calibri"/>
      </rPr>
      <t xml:space="preserve">Sidhu moosewala </t>
    </r>
    <r>
      <rPr>
        <sz val="11"/>
        <color rgb="FF000000"/>
        <rFont val="Linux Libertine G"/>
      </rPr>
      <t xml:space="preserve">के </t>
    </r>
    <r>
      <rPr>
        <sz val="11"/>
        <color rgb="FF000000"/>
        <rFont val="Calibri"/>
      </rPr>
      <t xml:space="preserve">295 </t>
    </r>
    <r>
      <rPr>
        <sz val="11"/>
        <color rgb="FF000000"/>
        <rFont val="Linux Libertine G"/>
      </rPr>
      <t xml:space="preserve">के </t>
    </r>
    <r>
      <rPr>
        <sz val="11"/>
        <color rgb="FF000000"/>
        <rFont val="Calibri"/>
      </rPr>
      <t xml:space="preserve">59Millions </t>
    </r>
    <r>
      <rPr>
        <sz val="11"/>
        <color rgb="FF000000"/>
        <rFont val="Linux Libertine G"/>
      </rPr>
      <t xml:space="preserve">नहीं </t>
    </r>
    <r>
      <rPr>
        <sz val="11"/>
        <color rgb="FF000000"/>
        <rFont val="Calibri"/>
      </rPr>
      <t xml:space="preserve">590millions </t>
    </r>
    <r>
      <rPr>
        <sz val="11"/>
        <color rgb="FF000000"/>
        <rFont val="Linux Libertine G"/>
      </rPr>
      <t xml:space="preserve">से ज्यादा </t>
    </r>
    <r>
      <rPr>
        <sz val="11"/>
        <color rgb="FF000000"/>
        <rFont val="Calibri"/>
      </rPr>
      <t xml:space="preserve">views </t>
    </r>
    <r>
      <rPr>
        <sz val="11"/>
        <color rgb="FF000000"/>
        <rFont val="Linux Libertine G"/>
      </rPr>
      <t xml:space="preserve">हैं </t>
    </r>
    <r>
      <rPr>
        <sz val="11"/>
        <color rgb="FF000000"/>
        <rFont val="Calibri"/>
      </rPr>
      <t>!</t>
    </r>
  </si>
  <si>
    <t>anpadh gaandu sabka number ek jaisa isliye hai kyuki wahi true number hai, ab jo sach hai wahi dikhayenge na….thoda padh likh leta bhai</t>
  </si>
  <si>
    <t>Wonderful coverage</t>
  </si>
  <si>
    <r>
      <rPr>
        <sz val="11"/>
        <color rgb="FF000000"/>
        <rFont val="Calibri"/>
      </rPr>
      <t xml:space="preserve">INDIA  </t>
    </r>
    <r>
      <rPr>
        <sz val="11"/>
        <color rgb="FF000000"/>
        <rFont val="Linux Libertine G"/>
      </rPr>
      <t>गठबंधन को वोट देने के लिए कृपया लाइक करें 🙏🙏</t>
    </r>
  </si>
  <si>
    <t>Actually bjp can't win more than  180. It it gets more than 230 that means ghapla kar diya gaya hai . Either by EVM or EC. Or . D. Ms .100 percent true. SC could do nothing. Even EC didn't give data to SC</t>
  </si>
  <si>
    <r>
      <rPr>
        <sz val="11"/>
        <color rgb="FF000000"/>
        <rFont val="Calibri"/>
      </rPr>
      <t xml:space="preserve">INDIA 300 </t>
    </r>
    <r>
      <rPr>
        <sz val="11"/>
        <color rgb="FF000000"/>
        <rFont val="Linux Libertine G"/>
      </rPr>
      <t>सीट जीतेगी 🎉</t>
    </r>
  </si>
  <si>
    <t>Very Insightful as usual.</t>
  </si>
  <si>
    <t>Chor chori ki jal chal Raha hai</t>
  </si>
  <si>
    <t>Exit polls were invented to spread hoax so people won't question any fraud within election commission</t>
  </si>
  <si>
    <t>Good evening sir ❤</t>
  </si>
  <si>
    <t>300 cross India alliance member's of parliament</t>
  </si>
  <si>
    <r>
      <rPr>
        <sz val="11"/>
        <color rgb="FF000000"/>
        <rFont val="Linux Libertine G"/>
      </rPr>
      <t xml:space="preserve">चुनाव हारने से पहले ही तेरा रण्डी रोना शुरू
</t>
    </r>
    <r>
      <rPr>
        <sz val="11"/>
        <color rgb="FF000000"/>
        <rFont val="Calibri"/>
      </rPr>
      <t>Hahahahhahah</t>
    </r>
  </si>
  <si>
    <t>Ab vipaksh ko ekhi kam karana hoga ki 2 mahina may jitna kam aur ( dyan ) nahi wo 2 din rakhwali karana aur rat din aankh kan khula rakhna hoga sarey vipaksh nind haram karke iski (evm ) ki hifajat karni hogi</t>
  </si>
  <si>
    <t>T n shesha n ki yad aati hai</t>
  </si>
  <si>
    <t>Aap ko amazon se burnol bhejunga 4 June ko</t>
  </si>
  <si>
    <r>
      <rPr>
        <sz val="11"/>
        <color rgb="FF000000"/>
        <rFont val="Calibri"/>
      </rPr>
      <t>Sab ka number ek  jaisa hai kyonki yeh PMO ne banaya hai</t>
    </r>
    <r>
      <rPr>
        <sz val="11"/>
        <color rgb="FF000000"/>
        <rFont val="Linux Libertine G"/>
      </rPr>
      <t>۔</t>
    </r>
  </si>
  <si>
    <t>4 june ko evm hack ka rona rone k kie tyar rehna 😂😂😂</t>
  </si>
  <si>
    <r>
      <rPr>
        <sz val="11"/>
        <color rgb="FF000000"/>
        <rFont val="Linux Libertine G"/>
      </rPr>
      <t xml:space="preserve">इंडिया गठबंधन को </t>
    </r>
    <r>
      <rPr>
        <sz val="11"/>
        <color rgb="FF000000"/>
        <rFont val="Calibri"/>
      </rPr>
      <t>300 to 330</t>
    </r>
  </si>
  <si>
    <t>Love you #sidhumoosewala ❤️</t>
  </si>
  <si>
    <t>ABHITAK MODI JEE BOLTE RAHE 400 PAR GODI MEDIA
KAISE PICHE RAHEGA GODI 
MEDIA MURDA BAD</t>
  </si>
  <si>
    <r>
      <rPr>
        <sz val="11"/>
        <color rgb="FF000000"/>
        <rFont val="Linux Libertine G"/>
      </rPr>
      <t xml:space="preserve">मुझे लगता हैं सर की इस बार वोटों की गिनती जनता के सामने ही करनी चाहिए खुद क्योंकि इस बार भारत की </t>
    </r>
    <r>
      <rPr>
        <sz val="11"/>
        <color rgb="FF000000"/>
        <rFont val="Calibri"/>
      </rPr>
      <t>80</t>
    </r>
    <r>
      <rPr>
        <sz val="11"/>
        <color rgb="FF000000"/>
        <rFont val="Linux Libertine G"/>
      </rPr>
      <t>प्रतिशत जनता ने कांग्रेस को चुना है</t>
    </r>
  </si>
  <si>
    <t>Evm hotao democracy ko bachao</t>
  </si>
  <si>
    <t>Jairam ji this bloody ruling Bhrast joot party is provoking citizens like Srilanka like situation</t>
  </si>
  <si>
    <t>Aap man lijiye Ravish ji ye swal jo harega wo uthate rahega</t>
  </si>
  <si>
    <r>
      <rPr>
        <sz val="11"/>
        <color rgb="FF000000"/>
        <rFont val="Linux Libertine G"/>
      </rPr>
      <t xml:space="preserve">कांग्रेस </t>
    </r>
    <r>
      <rPr>
        <sz val="11"/>
        <color rgb="FF000000"/>
        <rFont val="Calibri"/>
      </rPr>
      <t xml:space="preserve">300 </t>
    </r>
    <r>
      <rPr>
        <sz val="11"/>
        <color rgb="FF000000"/>
        <rFont val="Linux Libertine G"/>
      </rPr>
      <t>पार</t>
    </r>
  </si>
  <si>
    <t>India Win</t>
  </si>
  <si>
    <t>😂400 PAR MODI OR SAB JO VOTE CHORI KARNEKA KAM POLICE VI SHAT HAIN</t>
  </si>
  <si>
    <t>😊😊</t>
  </si>
  <si>
    <r>
      <rPr>
        <sz val="11"/>
        <color rgb="FF000000"/>
        <rFont val="Calibri"/>
      </rPr>
      <t xml:space="preserve">Baap re gajab ka </t>
    </r>
    <r>
      <rPr>
        <sz val="11"/>
        <color rgb="FF000000"/>
        <rFont val="Linux Libertine G"/>
      </rPr>
      <t xml:space="preserve">खचरा </t>
    </r>
    <r>
      <rPr>
        <sz val="11"/>
        <color rgb="FF000000"/>
        <rFont val="Calibri"/>
      </rPr>
      <t>hai yaar tum ab ye bhi</t>
    </r>
  </si>
  <si>
    <t>Very nice video sir 🫡🌹❤️❤️❤️❤️🇮🇳🇮🇳🇮🇳🇮🇳🇮🇳</t>
  </si>
  <si>
    <t>Exit poll manipulation ka game hain</t>
  </si>
  <si>
    <t>India jitaga</t>
  </si>
  <si>
    <t>Ravishji,
I am so glad to listen to your detailed in depth analysis. 
I had never expected that India’s election will be such an intriguing exercise because of the BJP controlled election commission.</t>
  </si>
  <si>
    <t>Exit poll released modi chamsas spons BJP leaders</t>
  </si>
  <si>
    <t>India alines 💯💯👍👍💯💯👍👍💯💯👍</t>
  </si>
  <si>
    <r>
      <rPr>
        <sz val="11"/>
        <color rgb="FF000000"/>
        <rFont val="Linux Libertine G"/>
      </rPr>
      <t xml:space="preserve">अगर  बादशाह हार गया तो देश में </t>
    </r>
    <r>
      <rPr>
        <sz val="11"/>
        <color rgb="FF000000"/>
        <rFont val="Calibri"/>
      </rPr>
      <t xml:space="preserve">4june </t>
    </r>
    <r>
      <rPr>
        <sz val="11"/>
        <color rgb="FF000000"/>
        <rFont val="Linux Libertine G"/>
      </rPr>
      <t>को इमर्जेंसी लगेगी।</t>
    </r>
  </si>
  <si>
    <t>Yh evm ghotala kre gi bjp</t>
  </si>
  <si>
    <t>Abe chutiye exit Pol chunav ke bad release hote hain uska chunav per koi prabhav nahin padta hai</t>
  </si>
  <si>
    <r>
      <rPr>
        <sz val="11"/>
        <color rgb="FF000000"/>
        <rFont val="Calibri"/>
      </rPr>
      <t xml:space="preserve">100% </t>
    </r>
    <r>
      <rPr>
        <sz val="11"/>
        <color rgb="FF000000"/>
        <rFont val="Linux Libertine G"/>
      </rPr>
      <t>हाथ का साथ</t>
    </r>
  </si>
  <si>
    <r>
      <rPr>
        <sz val="11"/>
        <color rgb="FF000000"/>
        <rFont val="Calibri"/>
      </rPr>
      <t xml:space="preserve">EVM </t>
    </r>
    <r>
      <rPr>
        <sz val="11"/>
        <color rgb="FF000000"/>
        <rFont val="Linux Libertine G"/>
      </rPr>
      <t>में छेड़ छाड़ हो चुका है उसी के हिसाब से इक्जिट पोल बनाया गया है।तो रेजल्ट भी तो उसी तरह का आएगा।इस हालत में विपक्ष क्या सतर्क हो कर कर लेगा।</t>
    </r>
  </si>
  <si>
    <r>
      <rPr>
        <sz val="11"/>
        <color rgb="FF000000"/>
        <rFont val="Linux Libertine G"/>
      </rPr>
      <t>रवीश सर</t>
    </r>
    <r>
      <rPr>
        <sz val="11"/>
        <color rgb="FF000000"/>
        <rFont val="Calibri"/>
      </rPr>
      <t xml:space="preserve">, </t>
    </r>
    <r>
      <rPr>
        <sz val="11"/>
        <color rgb="FF000000"/>
        <rFont val="Linux Libertine G"/>
      </rPr>
      <t xml:space="preserve">दबा कि सपने देखिये।  कोई पाबंदी नहीं ह।  और ४ जून को </t>
    </r>
    <r>
      <rPr>
        <sz val="11"/>
        <color rgb="FF000000"/>
        <rFont val="Calibri"/>
      </rPr>
      <t xml:space="preserve">EVM </t>
    </r>
    <r>
      <rPr>
        <sz val="11"/>
        <color rgb="FF000000"/>
        <rFont val="Linux Libertine G"/>
      </rPr>
      <t>मैनीपुलेशन का सफ़ेद झूठ भी फैलाइये</t>
    </r>
  </si>
  <si>
    <r>
      <rPr>
        <sz val="11"/>
        <color rgb="FF000000"/>
        <rFont val="Linux Libertine G"/>
      </rPr>
      <t xml:space="preserve">सभी लपड़ झंडुओ को </t>
    </r>
    <r>
      <rPr>
        <sz val="11"/>
        <color rgb="FF000000"/>
        <rFont val="Calibri"/>
      </rPr>
      <t xml:space="preserve">4 </t>
    </r>
    <r>
      <rPr>
        <sz val="11"/>
        <color rgb="FF000000"/>
        <rFont val="Linux Libertine G"/>
      </rPr>
      <t>जून बर्नोल दिवस की अग्रिम शुभकामनाएं 😂😂😂😂</t>
    </r>
  </si>
  <si>
    <t>It's all game plan by Modi</t>
  </si>
  <si>
    <t>Sir your news and survey of ground reality helps us to understand the news better. I thanks and convey my best wishes to your true journalism and pray for your good heath</t>
  </si>
  <si>
    <t>Exit poll Godi Media limited after 2024 result  Jokkor their time are over and out</t>
  </si>
  <si>
    <t>Godi media ka faltu beimani exit poll.</t>
  </si>
  <si>
    <t>Next PM Rahul Gandhi ji 🙏🙏❤🇮🇳🇮🇳🇮🇳</t>
  </si>
  <si>
    <t>Bjp 200 - 210</t>
  </si>
  <si>
    <r>
      <rPr>
        <sz val="11"/>
        <color rgb="FF000000"/>
        <rFont val="Calibri"/>
      </rPr>
      <t>4</t>
    </r>
    <r>
      <rPr>
        <sz val="11"/>
        <color rgb="FF000000"/>
        <rFont val="Linux Libertine G"/>
      </rPr>
      <t>जून को मंगलवार है और मैं बजरंगबली से यही प्रार्थना करता हू की हे संकट मोचन इस वर्तमान सरकार से छुटकारा दिला दीजिए प्रभु सत्य की जीत चाहिए ❤❤❤</t>
    </r>
  </si>
  <si>
    <t>Rubbish Kumar will come with another story on June 4 😅</t>
  </si>
  <si>
    <t>Environment is created successfully financing done by Mutual fund companies.</t>
  </si>
  <si>
    <t>This exit poll only to prevent split in NDA before results and to demoralise counting agents, but BJP cannot form Government in centre,now Modi mukt BJP is coming 😅</t>
  </si>
  <si>
    <t>Bye Bye Chowkidar ❤❤</t>
  </si>
  <si>
    <t>Mujhe to lagta hai total bjp state me evm ko badli kar diya gaya hai janta se puchkar koi exit poll nahi banaya total jitna evm badli kya gaya hai usi par exit poll godi chenalon ka hai esha hi lgta hai mujhe qu??????????</t>
  </si>
  <si>
    <t>Sir main khuti lok sabha se hun aur India gathbandhan ko ek tarfa vote Mila h</t>
  </si>
  <si>
    <t>Evm😂😂😂</t>
  </si>
  <si>
    <t>Hamesa  hum  aapke   sath  hai❤❤❤</t>
  </si>
  <si>
    <t>Exist pool is very big dangers and very big hancking poll.</t>
  </si>
  <si>
    <t>Once again Moodi ji</t>
  </si>
  <si>
    <t>I like Ravishkumar 
Ravishkumar Tru samne late hai
I salute them ❤❤</t>
  </si>
  <si>
    <t>Last option for ghodi media to make maximum profit just to brain wash.</t>
  </si>
  <si>
    <t>RAVISJI .APSEBATKARNA..HAINUMBER.,DEAN</t>
  </si>
  <si>
    <t>Sabhi media bika hua hi</t>
  </si>
  <si>
    <r>
      <rPr>
        <sz val="11"/>
        <color rgb="FF000000"/>
        <rFont val="Linux Libertine G"/>
      </rPr>
      <t xml:space="preserve">ध्रुव राठी अपने सर्वश्रेष्ठ रूप में </t>
    </r>
    <r>
      <rPr>
        <sz val="11"/>
        <color rgb="FF000000"/>
        <rFont val="Calibri"/>
      </rPr>
      <t xml:space="preserve">! Dhruv Rathee </t>
    </r>
    <r>
      <rPr>
        <sz val="11"/>
        <color rgb="FF000000"/>
        <rFont val="Linux Libertine G"/>
      </rPr>
      <t>को आप क्या मानते हैं</t>
    </r>
    <r>
      <rPr>
        <sz val="11"/>
        <color rgb="FF000000"/>
        <rFont val="Calibri"/>
      </rPr>
      <t xml:space="preserve">?
1- </t>
    </r>
    <r>
      <rPr>
        <sz val="11"/>
        <color rgb="FF000000"/>
        <rFont val="Linux Libertine G"/>
      </rPr>
      <t xml:space="preserve">सच्चा देशभक्त
</t>
    </r>
    <r>
      <rPr>
        <sz val="11"/>
        <color rgb="FF000000"/>
        <rFont val="Calibri"/>
      </rPr>
      <t xml:space="preserve">2- </t>
    </r>
    <r>
      <rPr>
        <sz val="11"/>
        <color rgb="FF000000"/>
        <rFont val="Linux Libertine G"/>
      </rPr>
      <t xml:space="preserve">कांग्रेस समर्थक
</t>
    </r>
    <r>
      <rPr>
        <sz val="11"/>
        <color rgb="FF000000"/>
        <rFont val="Calibri"/>
      </rPr>
      <t xml:space="preserve">3- </t>
    </r>
    <r>
      <rPr>
        <sz val="11"/>
        <color rgb="FF000000"/>
        <rFont val="Linux Libertine G"/>
      </rPr>
      <t xml:space="preserve">भाजपा और मोदी विरोधी
</t>
    </r>
    <r>
      <rPr>
        <sz val="11"/>
        <color rgb="FF000000"/>
        <rFont val="Calibri"/>
      </rPr>
      <t xml:space="preserve">4- </t>
    </r>
    <r>
      <rPr>
        <sz val="11"/>
        <color rgb="FF000000"/>
        <rFont val="Linux Libertine G"/>
      </rPr>
      <t>सच दिखाने वाला निडर यूट्यूबर
आप भी मेरी तरह ध्रुव राठी के फैन हैं तो लाईक करें</t>
    </r>
  </si>
  <si>
    <t>Meri trah kon kon yaha maje lene aaya hai like kare 😂😂</t>
  </si>
  <si>
    <t>Doom day for Librands. Keep crying.</t>
  </si>
  <si>
    <t>तू चमचा हैं कांग्रेस का</t>
  </si>
  <si>
    <t>par bhai teri gand kyu fatt rhi hai exit poll ko dekh ke?😂</t>
  </si>
  <si>
    <t>BJP ko aaj se hi sarkar banane ki rastrapati se sapath le Lena chahiye 😂😂😂😂😂😂</t>
  </si>
  <si>
    <t>Mp or Gujarat me bhi Aisa ho chuka hai sir</t>
  </si>
  <si>
    <t>RaGa is not capable to be PM instead Arvind Kejriwal is good choice if ever BJP loses</t>
  </si>
  <si>
    <t>🖐🖐🖐🖐🖐🖐✌✌</t>
  </si>
  <si>
    <t>NDA is already manipulated the EVM,
successfully created winning environment via EXIT POLL
Democracy come to an end. 
Bye Bye Free and Fair election.
Ye baat jab election commission committee mai 2 person of rulling party is placed tav se surity aa gaya tha ki Election result is already decided. 
Shame 😔</t>
  </si>
  <si>
    <t>Ravish bhai, ayesa to nahi kay manipulated result ko public ko asani say digest karnay key liay mahol to nahi banaya jaraha?</t>
  </si>
  <si>
    <t>Ràvish kumar ji sachi insaniyat hi asli tapasya y ibadyat hai yehi karmyog hai bhagwat geeta❤👌👍</t>
  </si>
  <si>
    <r>
      <rPr>
        <sz val="11"/>
        <color rgb="FF000000"/>
        <rFont val="Linux Libertine G"/>
      </rPr>
      <t>ये सब ईवीएम की वजह से हो रहा है</t>
    </r>
    <r>
      <rPr>
        <sz val="11"/>
        <color rgb="FF000000"/>
        <rFont val="Calibri"/>
      </rPr>
      <t>..</t>
    </r>
    <r>
      <rPr>
        <sz val="11"/>
        <color rgb="FF000000"/>
        <rFont val="Linux Libertine G"/>
      </rPr>
      <t xml:space="preserve">जितनी भी वोट </t>
    </r>
    <r>
      <rPr>
        <sz val="11"/>
        <color rgb="FF000000"/>
        <rFont val="Calibri"/>
      </rPr>
      <t xml:space="preserve">% </t>
    </r>
    <r>
      <rPr>
        <sz val="11"/>
        <color rgb="FF000000"/>
        <rFont val="Linux Libertine G"/>
      </rPr>
      <t>बढ़ोत्री दिखा रहे हैं</t>
    </r>
    <r>
      <rPr>
        <sz val="11"/>
        <color rgb="FF000000"/>
        <rFont val="Calibri"/>
      </rPr>
      <t>..</t>
    </r>
    <r>
      <rPr>
        <sz val="11"/>
        <color rgb="FF000000"/>
        <rFont val="Linux Libertine G"/>
      </rPr>
      <t>सब ईवीएम का कमाल है</t>
    </r>
    <r>
      <rPr>
        <sz val="11"/>
        <color rgb="FF000000"/>
        <rFont val="Calibri"/>
      </rPr>
      <t>..</t>
    </r>
    <r>
      <rPr>
        <sz val="11"/>
        <color rgb="FF000000"/>
        <rFont val="Linux Libertine G"/>
      </rPr>
      <t>या न्यूज़ वाले पहले से ही परसेप्शन बना रहे हैं ये एक तरह से माइंड गेम खेल रहे हैं</t>
    </r>
  </si>
  <si>
    <t>4 june ko pata chal jayega 😂😂😂</t>
  </si>
  <si>
    <t>अभी तक तो हम विपक्ष को कमजोर समझ रहे थे लेकिन विपक्ष कमजोर नहीं भ्रष्टाचारी है अगर वह भ्रष्टाचारियों नहीं होता इन लोगों से जो बोलता वह जेल जाता है</t>
  </si>
  <si>
    <r>
      <rPr>
        <sz val="11"/>
        <color rgb="FF000000"/>
        <rFont val="Calibri"/>
      </rPr>
      <t xml:space="preserve">4 </t>
    </r>
    <r>
      <rPr>
        <sz val="11"/>
        <color rgb="FF000000"/>
        <rFont val="Linux Libertine G"/>
      </rPr>
      <t>जून को कही तू फांसी न लगा ले। हार देखकर</t>
    </r>
  </si>
  <si>
    <t>Yeh sab match fixing setting hain election mein rigging ki taiyaari hain</t>
  </si>
  <si>
    <t>बहुत अच्छी जानकारी और सर्वेक्षण🎉</t>
  </si>
  <si>
    <t>Modidanishah, godimedias, ECI, EVM Vs Jantas of Bharat, India alliance 👍💪🙏</t>
  </si>
  <si>
    <t>रवीश कुमार जी फर्जी एग्जिट पोल करवाने का कारण है ईवीएम मशीन मेगड़बड़ी करने केलीये मोदी और अमित शाह की दोगली नीति सेझुटी चुनाव आयोग को आसानी से मोदी को जिताने मौका मिल जाएगा</t>
  </si>
  <si>
    <t>Kab tak modi ko halke me loge? Modi jan jan ka neta h vote lane ka aukat rakhte h. Modi ka safalta dekh ke gali dena band kijiye</t>
  </si>
  <si>
    <t>ये लोग यह निर्वाचन जोर जब्बर जस्ती जित्ना चाहती है।😥👊💪😪</t>
  </si>
  <si>
    <r>
      <rPr>
        <sz val="11"/>
        <color rgb="FF000000"/>
        <rFont val="Linux Libertine G"/>
      </rPr>
      <t xml:space="preserve">पूरे देश की जनता </t>
    </r>
    <r>
      <rPr>
        <sz val="11"/>
        <color rgb="FF000000"/>
        <rFont val="Calibri"/>
      </rPr>
      <t xml:space="preserve">4 </t>
    </r>
    <r>
      <rPr>
        <sz val="11"/>
        <color rgb="FF000000"/>
        <rFont val="Linux Libertine G"/>
      </rPr>
      <t>जून को इमर्जेंसी के लिए तैयार रहे।</t>
    </r>
  </si>
  <si>
    <t>Bhai gand lagi kya teri</t>
  </si>
  <si>
    <r>
      <rPr>
        <sz val="11"/>
        <color rgb="FF000000"/>
        <rFont val="Linux Libertine G"/>
      </rPr>
      <t xml:space="preserve">इस देश मे सन </t>
    </r>
    <r>
      <rPr>
        <sz val="11"/>
        <color rgb="FF000000"/>
        <rFont val="Calibri"/>
      </rPr>
      <t xml:space="preserve">2024 </t>
    </r>
    <r>
      <rPr>
        <sz val="11"/>
        <color rgb="FF000000"/>
        <rFont val="Linux Libertine G"/>
      </rPr>
      <t xml:space="preserve">तथा </t>
    </r>
    <r>
      <rPr>
        <sz val="11"/>
        <color rgb="FF000000"/>
        <rFont val="Calibri"/>
      </rPr>
      <t xml:space="preserve">2029 </t>
    </r>
    <r>
      <rPr>
        <sz val="11"/>
        <color rgb="FF000000"/>
        <rFont val="Linux Libertine G"/>
      </rPr>
      <t>मे केवल और केवल मोदी ही प्रचंड बहुमत से जीतेगा। यह निर्विवाद रूप से तथ्यात्मक सत्य है। सम्पूर्ण देश के नागरिक बीजेपी से सन्तुष्ट है।</t>
    </r>
  </si>
  <si>
    <t>kitna feku hai yeh</t>
  </si>
  <si>
    <t>Ravishji..Agar modi rah gaye.to Navika Anjana Sudhir Chaudhary Rubika etc.5 sal me des ki wat laga degi.</t>
  </si>
  <si>
    <t>I think Ravish is earning.more on youtube vs NDTV. What a strategy sir ji.</t>
  </si>
  <si>
    <t>295 mila ya jahi mila par ayga tu india aliance</t>
  </si>
  <si>
    <t>100 crore voters aur 6 lakh voters ka feedback. Yeh toh maths ka majak hai.😂</t>
  </si>
  <si>
    <t>Result ka baad aap ka video dekhne ke liye taras raha hu</t>
  </si>
  <si>
    <r>
      <rPr>
        <sz val="11"/>
        <color rgb="FF000000"/>
        <rFont val="Linux Libertine G"/>
      </rPr>
      <t>बिलकुल सही कहा है रविश कुमार जी ने</t>
    </r>
    <r>
      <rPr>
        <sz val="11"/>
        <color rgb="FF000000"/>
        <rFont val="Calibri"/>
      </rPr>
      <t>,</t>
    </r>
  </si>
  <si>
    <t>Modi bhagao India bachao only Congress ✋🏼</t>
  </si>
  <si>
    <r>
      <rPr>
        <sz val="11"/>
        <color rgb="FF000000"/>
        <rFont val="Calibri"/>
      </rPr>
      <t xml:space="preserve">Exit poll </t>
    </r>
    <r>
      <rPr>
        <sz val="11"/>
        <color rgb="FF000000"/>
        <rFont val="Linux Libertine G"/>
      </rPr>
      <t xml:space="preserve">पर पूरी तरह से प्रतिबंध लगाया जाना चाहिए </t>
    </r>
    <r>
      <rPr>
        <sz val="11"/>
        <color rgb="FF000000"/>
        <rFont val="Calibri"/>
      </rPr>
      <t>,</t>
    </r>
  </si>
  <si>
    <t>🙏🌹👍❤️से 👍👍👍👍🌹🌹🌹🌹🌹</t>
  </si>
  <si>
    <t>👏👏👏👏</t>
  </si>
  <si>
    <t>Ravish ji. Namaskar</t>
  </si>
  <si>
    <t>Congress 330</t>
  </si>
  <si>
    <t>विपक्ष सतर्क है 👍</t>
  </si>
  <si>
    <t>325 seats for I, N, D, I, A</t>
  </si>
  <si>
    <t>देश तानाशाही की ओर जाएगा अगर बीजेपी की सरकार बनी</t>
  </si>
  <si>
    <t>RAVISH G</t>
  </si>
  <si>
    <t>India Jitega.Rahul gandhi PM banega ❤</t>
  </si>
  <si>
    <t>BJP ki image 00 na ho jaye is liye poll aa rehaa..... MODDI to gyo saadhnaa me 😂😂😂😂😂</t>
  </si>
  <si>
    <t>वोट कांग्रेस को दिया है और जीत चोर पार्टी रही हैं अब क्या करे 😢😢</t>
  </si>
  <si>
    <t>Adhikari dhandhli zarur karengey ,unhe pata hai Supreme court kya ker lega, Chandigarh ka Mayor election me dhandhli jisne kiya uska huwa kya,woh mauj me hai,court ne usey arrest kiya kya.pura system bhrast hai , Congress raj me bhi aisa hi raha thoda Kum hota tha aaj zyada hai.Per hota hai</t>
  </si>
  <si>
    <t>Exit polls forecasting managed in order to manage EVM/ Vvpats.</t>
  </si>
  <si>
    <t>Next PM Rahul Gandhi 💯👍👍</t>
  </si>
  <si>
    <t>Farji media h saali</t>
  </si>
  <si>
    <r>
      <rPr>
        <sz val="11"/>
        <color rgb="FF000000"/>
        <rFont val="Linux Libertine G"/>
      </rPr>
      <t>आखिर एक्जिट पोल की जरूरत ही क्या है</t>
    </r>
    <r>
      <rPr>
        <sz val="11"/>
        <color rgb="FF000000"/>
        <rFont val="Calibri"/>
      </rPr>
      <t>?</t>
    </r>
  </si>
  <si>
    <t>Namaskar sir 🙏🏻🙏🏻❤️❤️</t>
  </si>
  <si>
    <t>😂YES MODI KO DAAR HAIN NEHI TO ADANI AMBANI AMIT SHA GHOTALA SAB KO BJP JAIL 400 PAR TO CHORI TO KAREGA 😂😂</t>
  </si>
  <si>
    <r>
      <rPr>
        <sz val="11"/>
        <color rgb="FF000000"/>
        <rFont val="Linux Libertine G"/>
      </rPr>
      <t xml:space="preserve">मुझे भी </t>
    </r>
    <r>
      <rPr>
        <sz val="11"/>
        <color rgb="FF000000"/>
        <rFont val="Calibri"/>
      </rPr>
      <t xml:space="preserve">axismyindia </t>
    </r>
    <r>
      <rPr>
        <sz val="11"/>
        <color rgb="FF000000"/>
        <rFont val="Linux Libertine G"/>
      </rPr>
      <t xml:space="preserve">से </t>
    </r>
    <r>
      <rPr>
        <sz val="11"/>
        <color rgb="FF000000"/>
        <rFont val="Calibri"/>
      </rPr>
      <t xml:space="preserve">call </t>
    </r>
    <r>
      <rPr>
        <sz val="11"/>
        <color rgb="FF000000"/>
        <rFont val="Linux Libertine G"/>
      </rPr>
      <t>आया था</t>
    </r>
    <r>
      <rPr>
        <sz val="11"/>
        <color rgb="FF000000"/>
        <rFont val="Calibri"/>
      </rPr>
      <t xml:space="preserve">, </t>
    </r>
    <r>
      <rPr>
        <sz val="11"/>
        <color rgb="FF000000"/>
        <rFont val="Linux Libertine G"/>
      </rPr>
      <t xml:space="preserve">मुझे इस </t>
    </r>
    <r>
      <rPr>
        <sz val="11"/>
        <color rgb="FF000000"/>
        <rFont val="Calibri"/>
      </rPr>
      <t xml:space="preserve">company </t>
    </r>
    <r>
      <rPr>
        <sz val="11"/>
        <color rgb="FF000000"/>
        <rFont val="Linux Libertine G"/>
      </rPr>
      <t xml:space="preserve">से जुड़ने का </t>
    </r>
    <r>
      <rPr>
        <sz val="11"/>
        <color rgb="FF000000"/>
        <rFont val="Calibri"/>
      </rPr>
      <t>offer mila tha</t>
    </r>
  </si>
  <si>
    <t>Or ravish 😂😂😂😂😂   5 sal ki or nokri de di modi ne tumhe.</t>
  </si>
  <si>
    <t>5 5 2024 ko Pakki Khabar Denge Kisko Kitni seaten Mili Jay Hind jitne Walon Ko shubhkamnaen Harne wale kahan Kami Rah gai</t>
  </si>
  <si>
    <t>हमे तो चंडीगढ़ का चुनाव याद है</t>
  </si>
  <si>
    <t>Ravish Ji aap daaru kam kare, or reality koh accept karein..</t>
  </si>
  <si>
    <t>कांग्रेस को अपना हौसला नहीं छोड़ना चाहिए</t>
  </si>
  <si>
    <r>
      <rPr>
        <sz val="11"/>
        <color rgb="FF000000"/>
        <rFont val="Calibri"/>
      </rPr>
      <t xml:space="preserve">All Exit Poll Manuplate.
</t>
    </r>
    <r>
      <rPr>
        <sz val="11"/>
        <color rgb="FF000000"/>
        <rFont val="Linux Libertine G"/>
      </rPr>
      <t xml:space="preserve">राहुल गांधी की शैली काबीले तारीफ है ।
हुंकार भरे जवाब । जमिन पर पैर धरा हुआ नेता । हवा बनी है तो काम की बात करने से । सीधी बात नो बकवास ।
जितने  भी सीट </t>
    </r>
    <r>
      <rPr>
        <sz val="11"/>
        <color rgb="FF000000"/>
        <rFont val="Calibri"/>
      </rPr>
      <t xml:space="preserve">INDIA </t>
    </r>
    <r>
      <rPr>
        <sz val="11"/>
        <color rgb="FF000000"/>
        <rFont val="Linux Libertine G"/>
      </rPr>
      <t>गठबंधन  जित रहा है सबको शुभ कामनाऐ ।</t>
    </r>
  </si>
  <si>
    <t>रविश कांग्रेस का चाटता है</t>
  </si>
  <si>
    <r>
      <rPr>
        <sz val="11"/>
        <color rgb="FF000000"/>
        <rFont val="Calibri"/>
      </rPr>
      <t xml:space="preserve">Indi-Alliance❌ </t>
    </r>
    <r>
      <rPr>
        <sz val="11"/>
        <color rgb="FF000000"/>
        <rFont val="Linux Libertine G"/>
      </rPr>
      <t xml:space="preserve">पंचर </t>
    </r>
    <r>
      <rPr>
        <sz val="11"/>
        <color rgb="FF000000"/>
        <rFont val="Calibri"/>
      </rPr>
      <t>Alliance ✅</t>
    </r>
  </si>
  <si>
    <t>Kya godi media ko pel diya Jay .....</t>
  </si>
  <si>
    <t>Modi midiya bhagao desh bachao</t>
  </si>
  <si>
    <t>Aap hi q ni 295 de dete h Indi allaince ko...dar lag rha h kya</t>
  </si>
  <si>
    <t>Only Rahul gandhi PM</t>
  </si>
  <si>
    <r>
      <rPr>
        <sz val="11"/>
        <color rgb="FF000000"/>
        <rFont val="Linux Libertine G"/>
      </rPr>
      <t>एग्जिट पोल झूठे है</t>
    </r>
    <r>
      <rPr>
        <sz val="11"/>
        <color rgb="FF000000"/>
        <rFont val="Calibri"/>
      </rPr>
      <t xml:space="preserve">, </t>
    </r>
    <r>
      <rPr>
        <sz val="11"/>
        <color rgb="FF000000"/>
        <rFont val="Linux Libertine G"/>
      </rPr>
      <t>चुनाव आयोग ने आंकड़ों मे परिवर्तन किया था उसके आधार पर ये बोल रहे है</t>
    </r>
  </si>
  <si>
    <r>
      <rPr>
        <sz val="11"/>
        <color rgb="FF000000"/>
        <rFont val="Linux Libertine G"/>
      </rPr>
      <t xml:space="preserve">ये </t>
    </r>
    <r>
      <rPr>
        <sz val="11"/>
        <color rgb="FF000000"/>
        <rFont val="Calibri"/>
      </rPr>
      <t xml:space="preserve">exit poll </t>
    </r>
    <r>
      <rPr>
        <sz val="11"/>
        <color rgb="FF000000"/>
        <rFont val="Linux Libertine G"/>
      </rPr>
      <t>सिर्फ और सिर्फ विपक्ष का मनोबल तोड़ने के लिए है । क्युकी इनके पास चोरी करने का और कोई रास्ता नही बचा है</t>
    </r>
  </si>
  <si>
    <t>फर्जी</t>
  </si>
  <si>
    <t>Vcz</t>
  </si>
  <si>
    <t>Ravish Kumar sir ji namaste 🙏</t>
  </si>
  <si>
    <t>Namaste Ravish sir</t>
  </si>
  <si>
    <t>Bravo</t>
  </si>
  <si>
    <t>Evm me gadbadi hai..... like thoko</t>
  </si>
  <si>
    <t>Kya juth bolta hai re</t>
  </si>
  <si>
    <t>we all vote India....❤❤❤only india win</t>
  </si>
  <si>
    <t>Jeet hoga</t>
  </si>
  <si>
    <t>4, june ko na ravish ji rahenge na unka Congress 💊</t>
  </si>
  <si>
    <t>BJP evm and godi media hatao desh bachao</t>
  </si>
  <si>
    <t>You are puppet of Congress.
Working as an agent of them. 
If you are saying bjp wil effect elections. 
Then dear first clear why Congress lost 2014 elections. All the state mechanism were controlled by Congress.
Even moving back to emergency period which was totally dictatorship of smt. Indira Gandhi. 
But she also lost election.
Supreme court also confirmed there is no any type of technical error in evm .
Apka liya bass etna he kehna ha Congress ka chatukaar ho .
Abbb pta ha hona bala kuch ha nhe to ronaaa shuru kar doo evm ka liya . 😅</t>
  </si>
  <si>
    <t>You are right</t>
  </si>
  <si>
    <t>Tu pakka congresi hai yr</t>
  </si>
  <si>
    <t>💯% Agree that Godi media killed our democracy in collusion with other hands-on partners.</t>
  </si>
  <si>
    <t>किस मतदाता का साहस कि वह खुल कर मोदी जी के विरोध में मतदान करने की बात स्वीकार करे। एक्जिट पोल इसी का नतीजा है</t>
  </si>
  <si>
    <r>
      <rPr>
        <sz val="11"/>
        <color rgb="FF000000"/>
        <rFont val="Linux Libertine G"/>
      </rPr>
      <t>अनपढ़ लोग ना आने पाए</t>
    </r>
    <r>
      <rPr>
        <sz val="11"/>
        <color rgb="FF000000"/>
        <rFont val="Calibri"/>
      </rPr>
      <t>...</t>
    </r>
  </si>
  <si>
    <r>
      <rPr>
        <sz val="11"/>
        <color rgb="FF000000"/>
        <rFont val="Linux Libertine G"/>
      </rPr>
      <t xml:space="preserve">मोदी </t>
    </r>
    <r>
      <rPr>
        <sz val="11"/>
        <color rgb="FF000000"/>
        <rFont val="Calibri"/>
      </rPr>
      <t xml:space="preserve">3.0 loading..... </t>
    </r>
    <r>
      <rPr>
        <sz val="11"/>
        <color rgb="FF000000"/>
        <rFont val="Linux Libertine G"/>
      </rPr>
      <t>फिर तिसरी बार मोदी सरकार</t>
    </r>
  </si>
  <si>
    <t>Godi media (BJP) = Dalal media (congress) aur sabse bada dalal to aap jante hi ho</t>
  </si>
  <si>
    <t>सपने देखने मे कोई बुराई नही है खूब देखो</t>
  </si>
  <si>
    <t>Sato.charn.me.India.Gathbndhn'aage.tha.to.godi.midiya.kis.vajah.se.N.d.a.ko.aage.bta.rha.sb.mahol.bnane.ka.khel.hia</t>
  </si>
  <si>
    <t>मैं श्री राम से यही प्रार्थना करता हूं कि इस देश को बचा ले नही तो अभी ये राम को लाए हैं अब रावण की बारी है।</t>
  </si>
  <si>
    <t>चुनाव आयोग और मोदी सत्ता का गठबंधन है बहुमत के लिए ई वी एम सेट करवा चुकी हैं मोदी सरकार। सभी विपक्षी पार्टियों को चुनाव का बहिष्कार कर जन आन्दोलन की अपील कर रोड़ पर आना चाहिए था।</t>
  </si>
  <si>
    <t>Alert rhe, BJP ke dwara Godi media par mahaul banaya ja raha hai ye bada ghapla karne Wale hai....INDIA alince a rha hai unko v pata hai.</t>
  </si>
  <si>
    <t>EVM hatao desh bachao😢</t>
  </si>
  <si>
    <t>Sir aap exit poll q ni karaye? Kra lete to ye video bnane ka jarurat ni padti apko. Apke exit poll me 370+ dekh ke 4 june ka wait ni krna padta.</t>
  </si>
  <si>
    <t>Bangal Chudelku Chodki India ku meet. Hoga</t>
  </si>
  <si>
    <t>Modi is not educated.</t>
  </si>
  <si>
    <r>
      <rPr>
        <sz val="11"/>
        <color rgb="FF000000"/>
        <rFont val="Linux Libertine G"/>
      </rPr>
      <t>कुछ भी हो रविश जी</t>
    </r>
    <r>
      <rPr>
        <sz val="11"/>
        <color rgb="FF000000"/>
        <rFont val="Calibri"/>
      </rPr>
      <t xml:space="preserve">, </t>
    </r>
    <r>
      <rPr>
        <sz val="11"/>
        <color rgb="FF000000"/>
        <rFont val="Linux Libertine G"/>
      </rPr>
      <t>इंडिया को शत्रक रहने की जरूरत है</t>
    </r>
    <r>
      <rPr>
        <sz val="11"/>
        <color rgb="FF000000"/>
        <rFont val="Calibri"/>
      </rPr>
      <t xml:space="preserve">. </t>
    </r>
    <r>
      <rPr>
        <sz val="11"/>
        <color rgb="FF000000"/>
        <rFont val="Linux Libertine G"/>
      </rPr>
      <t>कहीं</t>
    </r>
    <r>
      <rPr>
        <sz val="11"/>
        <color rgb="FF000000"/>
        <rFont val="Calibri"/>
      </rPr>
      <t>.........•</t>
    </r>
  </si>
  <si>
    <t>If they are making prediction of 1-4 seats in Kerala either they are lying or BJP has fixed the results. Don't believe Keralites have become that brainless.</t>
  </si>
  <si>
    <r>
      <rPr>
        <sz val="11"/>
        <color rgb="FF000000"/>
        <rFont val="Linux Libertine G"/>
      </rPr>
      <t>चुनाव आयोग तरफ से इवीएम मशीन में सेटिंग करके सरकार को नंबर दिया दिखाई दे रहें हैं</t>
    </r>
    <r>
      <rPr>
        <sz val="11"/>
        <color rgb="FF000000"/>
        <rFont val="Calibri"/>
      </rPr>
      <t>,</t>
    </r>
    <r>
      <rPr>
        <sz val="11"/>
        <color rgb="FF000000"/>
        <rFont val="Linux Libertine G"/>
      </rPr>
      <t>इसलिए वोही नंबर सरकार तरफ से गोदी मिडिया को दिया होगा तों फिर सच्चा भी हो सकते हैं</t>
    </r>
    <r>
      <rPr>
        <sz val="11"/>
        <color rgb="FF000000"/>
        <rFont val="Calibri"/>
      </rPr>
      <t>,</t>
    </r>
    <r>
      <rPr>
        <sz val="11"/>
        <color rgb="FF000000"/>
        <rFont val="Linux Libertine G"/>
      </rPr>
      <t>बाकी चार जून पर मतगणना के बाद सब का एक्जिट पोल फिर गलत</t>
    </r>
    <r>
      <rPr>
        <sz val="11"/>
        <color rgb="FF000000"/>
        <rFont val="Calibri"/>
      </rPr>
      <t>-</t>
    </r>
    <r>
      <rPr>
        <sz val="11"/>
        <color rgb="FF000000"/>
        <rFont val="Linux Libertine G"/>
      </rPr>
      <t>सलत भी हो सकते हैं</t>
    </r>
    <r>
      <rPr>
        <sz val="11"/>
        <color rgb="FF000000"/>
        <rFont val="Calibri"/>
      </rPr>
      <t>!!!</t>
    </r>
  </si>
  <si>
    <r>
      <rPr>
        <sz val="11"/>
        <color rgb="FF000000"/>
        <rFont val="Calibri"/>
      </rPr>
      <t xml:space="preserve">Thanks sar aap ki </t>
    </r>
    <r>
      <rPr>
        <sz val="11"/>
        <color rgb="FF000000"/>
        <rFont val="Linux Libertine G"/>
      </rPr>
      <t xml:space="preserve">वजह से सत्य असत्य में अन्तर करने में सक्षम हो रहा हु </t>
    </r>
    <r>
      <rPr>
        <sz val="11"/>
        <color rgb="FF000000"/>
        <rFont val="Calibri"/>
      </rPr>
      <t>love you sar ❤️</t>
    </r>
  </si>
  <si>
    <r>
      <rPr>
        <sz val="11"/>
        <color rgb="FF000000"/>
        <rFont val="Linux Libertine G"/>
      </rPr>
      <t xml:space="preserve">इतने सारे </t>
    </r>
    <r>
      <rPr>
        <sz val="11"/>
        <color rgb="FF000000"/>
        <rFont val="Calibri"/>
      </rPr>
      <t xml:space="preserve">EXIT POLLs </t>
    </r>
    <r>
      <rPr>
        <sz val="11"/>
        <color rgb="FF000000"/>
        <rFont val="Linux Libertine G"/>
      </rPr>
      <t>और सारे के सारे जाली</t>
    </r>
    <r>
      <rPr>
        <sz val="11"/>
        <color rgb="FF000000"/>
        <rFont val="Calibri"/>
      </rPr>
      <t xml:space="preserve">? </t>
    </r>
    <r>
      <rPr>
        <sz val="11"/>
        <color rgb="FF000000"/>
        <rFont val="Linux Libertine G"/>
      </rPr>
      <t>रवीश और जयराम रमेश क्या फूँक के बात कर रहे हैं</t>
    </r>
    <r>
      <rPr>
        <sz val="11"/>
        <color rgb="FF000000"/>
        <rFont val="Calibri"/>
      </rPr>
      <t xml:space="preserve">? </t>
    </r>
    <r>
      <rPr>
        <sz val="11"/>
        <color rgb="FF000000"/>
        <rFont val="Linux Libertine G"/>
      </rPr>
      <t xml:space="preserve">रवीश सर </t>
    </r>
    <r>
      <rPr>
        <sz val="11"/>
        <color rgb="FF000000"/>
        <rFont val="Calibri"/>
      </rPr>
      <t xml:space="preserve">- </t>
    </r>
    <r>
      <rPr>
        <sz val="11"/>
        <color rgb="FF000000"/>
        <rFont val="Linux Libertine G"/>
      </rPr>
      <t xml:space="preserve">आप अगले वीडियो में ये बताएँगे के  किस तरह </t>
    </r>
    <r>
      <rPr>
        <sz val="11"/>
        <color rgb="FF000000"/>
        <rFont val="Calibri"/>
      </rPr>
      <t xml:space="preserve">EVM </t>
    </r>
    <r>
      <rPr>
        <sz val="11"/>
        <color rgb="FF000000"/>
        <rFont val="Linux Libertine G"/>
      </rPr>
      <t xml:space="preserve">में गड़बड़ी कर </t>
    </r>
    <r>
      <rPr>
        <sz val="11"/>
        <color rgb="FF000000"/>
        <rFont val="Calibri"/>
      </rPr>
      <t xml:space="preserve">NDA  </t>
    </r>
    <r>
      <rPr>
        <sz val="11"/>
        <color rgb="FF000000"/>
        <rFont val="Linux Libertine G"/>
      </rPr>
      <t>वापस सरकार  बना रही है</t>
    </r>
    <r>
      <rPr>
        <sz val="11"/>
        <color rgb="FF000000"/>
        <rFont val="Calibri"/>
      </rPr>
      <t xml:space="preserve">, </t>
    </r>
    <r>
      <rPr>
        <sz val="11"/>
        <color rgb="FF000000"/>
        <rFont val="Linux Libertine G"/>
      </rPr>
      <t>जब कि जनादेश पूरी तरह चोर भ्रष्ट घमंडिया गठबंधन को मिला  है</t>
    </r>
  </si>
  <si>
    <t>❤❤❤❤❤❤❤❤😮😮</t>
  </si>
  <si>
    <t>Congress supporter like Karo.👍</t>
  </si>
  <si>
    <t>332 india 🇮🇳 congress</t>
  </si>
  <si>
    <t>EVM hatao nafrat mitao desh bachao</t>
  </si>
  <si>
    <t>Aaj Tak aur Zee news jail me kIse news denge 😂😂</t>
  </si>
  <si>
    <r>
      <rPr>
        <sz val="11"/>
        <color rgb="FF000000"/>
        <rFont val="Calibri"/>
      </rPr>
      <t xml:space="preserve">4 </t>
    </r>
    <r>
      <rPr>
        <sz val="11"/>
        <color rgb="FF000000"/>
        <rFont val="Linux Libertine G"/>
      </rPr>
      <t>जून को कांग्रेसियों मुजरा करोगे</t>
    </r>
    <r>
      <rPr>
        <sz val="11"/>
        <color rgb="FF000000"/>
        <rFont val="Calibri"/>
      </rPr>
      <t xml:space="preserve">.. </t>
    </r>
    <r>
      <rPr>
        <sz val="11"/>
        <color rgb="FF000000"/>
        <rFont val="Linux Libertine G"/>
      </rPr>
      <t xml:space="preserve">और </t>
    </r>
    <r>
      <rPr>
        <sz val="11"/>
        <color rgb="FF000000"/>
        <rFont val="Calibri"/>
      </rPr>
      <t xml:space="preserve">evm </t>
    </r>
    <r>
      <rPr>
        <sz val="11"/>
        <color rgb="FF000000"/>
        <rFont val="Linux Libertine G"/>
      </rPr>
      <t>का रोना अभी से शुरु कर दो।</t>
    </r>
  </si>
  <si>
    <t>कौन कौन मानता है मोदी सरकार वापस आयेगी 😂😂</t>
  </si>
  <si>
    <t>Farzi exit poll</t>
  </si>
  <si>
    <r>
      <rPr>
        <sz val="11"/>
        <color rgb="FF000000"/>
        <rFont val="Linux Libertine G"/>
      </rPr>
      <t>इंडिया गठबंधन ने बहुत अच्छा निर्णय लिया हैं</t>
    </r>
    <r>
      <rPr>
        <sz val="11"/>
        <color rgb="FF000000"/>
        <rFont val="Calibri"/>
      </rPr>
      <t xml:space="preserve">,, </t>
    </r>
    <r>
      <rPr>
        <sz val="11"/>
        <color rgb="FF000000"/>
        <rFont val="Linux Libertine G"/>
      </rPr>
      <t>बस जहाँ मत गणना  हो उसी पर ध्यान रखे</t>
    </r>
    <r>
      <rPr>
        <sz val="11"/>
        <color rgb="FF000000"/>
        <rFont val="Calibri"/>
      </rPr>
      <t xml:space="preserve">,, </t>
    </r>
    <r>
      <rPr>
        <sz val="11"/>
        <color rgb="FF000000"/>
        <rFont val="Linux Libertine G"/>
      </rPr>
      <t>फर्जी सर्वें कर के ध्यान भटका रहे हैं 👋👋👋👋👋</t>
    </r>
  </si>
  <si>
    <t>Badhiaa lag Raha he ,.......yaaar modi hi jitegaa.</t>
  </si>
  <si>
    <t>It’s very true BJP is playing. Game</t>
  </si>
  <si>
    <t>Electoral bonds se saf pata chala BJP chor hafta vasolibaz insaniyat ki dushman🎉❤</t>
  </si>
  <si>
    <t>Rahul ji next Pm</t>
  </si>
  <si>
    <t>वोट बीजेपी को कोई देता नहीं गोदी मीडिया और अंध भक्तो के अलावा</t>
  </si>
  <si>
    <r>
      <rPr>
        <sz val="11"/>
        <color rgb="FF000000"/>
        <rFont val="Linux Libertine G"/>
      </rPr>
      <t xml:space="preserve">सर </t>
    </r>
    <r>
      <rPr>
        <sz val="11"/>
        <color rgb="FF000000"/>
        <rFont val="Calibri"/>
      </rPr>
      <t>sound nhi a raha video me</t>
    </r>
  </si>
  <si>
    <t>Sare chanel jhoote...
Sirf Congress sache...</t>
  </si>
  <si>
    <t>Agar Satta mein Congress Sarkar a Gaya to sab godi media band karna chahie .</t>
  </si>
  <si>
    <t>Modi ek bharst  h wah kuch bhi kar sakta h</t>
  </si>
  <si>
    <t>India gatha Bandhan hee aayega</t>
  </si>
  <si>
    <t>Net chal kyon nhi rha isme jhol hai iska jimwai kyon laga Modi ko Lena chahiye</t>
  </si>
  <si>
    <t>If SC would have wanted, it could hv made electoral process more transperent. It rejected petitions pertaining to 100 % counting of Vvpats, barcoding of Vvpats, transperent glass, appointment of ECs. SC has supported this govt in most of the cases except Electoral Bonds. 
It seems SC also is under pressure from this govt like other democratic institutions.</t>
  </si>
  <si>
    <t>इन बेईमान झूठे और भ्रष्ट भाजपा के दलाल और गुलामों से सजग रहने की जरूरत है।</t>
  </si>
  <si>
    <r>
      <rPr>
        <sz val="11"/>
        <color rgb="FF000000"/>
        <rFont val="Linux Libertine G"/>
      </rPr>
      <t xml:space="preserve">यार ये आदमी </t>
    </r>
    <r>
      <rPr>
        <sz val="11"/>
        <color rgb="FF000000"/>
        <rFont val="Calibri"/>
      </rPr>
      <t xml:space="preserve">news </t>
    </r>
    <r>
      <rPr>
        <sz val="11"/>
        <color rgb="FF000000"/>
        <rFont val="Linux Libertine G"/>
      </rPr>
      <t>बता रहे हैं या कांग्रेस के मेनिफेस्टो 😂</t>
    </r>
  </si>
  <si>
    <t>Maseene hacked ho sakti hai .
Phycology ka khel khela ja raha hai, 
Alert rahna chaiye janta ko</t>
  </si>
  <si>
    <t>Rahul Gandhi🇮🇳 Jindabad❤❤❤
Jay Congress🇮🇳 Vijay Congress❤❤
❤India🇮🇳 Gatbandhan jindabad🇮🇳❤</t>
  </si>
  <si>
    <t>जरा भी नहीं घबराता नहि चुनाव आयोग</t>
  </si>
  <si>
    <t>25 e se 33
Ase hi ti jitegi BJP😂</t>
  </si>
  <si>
    <t>Rahul Gandhi jindabad ✅</t>
  </si>
  <si>
    <t>Dalal media h ssali</t>
  </si>
  <si>
    <t>Hatoo</t>
  </si>
  <si>
    <t>Bjp desh ko barbad kr degi</t>
  </si>
  <si>
    <t>ये महोदय तो खाली कल्पनाओं के सागर मे गोते लगाते रहते हैं। 😢</t>
  </si>
  <si>
    <t>Such Rahul ji is an intelligent true and honest leader
Rahul may be better pm</t>
  </si>
  <si>
    <t>Mughe itni haerani ho rahi hai such mai exit poll mai 400 paar dikha diya😂😂😂
Ye sub jail jayenge aur exit poll ban hoga aage ke Election ke liye</t>
  </si>
  <si>
    <t>Exit poll is wrong</t>
  </si>
  <si>
    <t>Thank u so much sir news dene ke liye</t>
  </si>
  <si>
    <t>Jnta ke kpde utar kr tex bdhakar gas petrol bdhakar jnta ki kamai ka pessa Bina vajah fijul bha ja rha h</t>
  </si>
  <si>
    <t>देशवासियों को इंडिया गठबन्धन की जीत की अग्रिम शुभकामनाएं</t>
  </si>
  <si>
    <r>
      <rPr>
        <sz val="11"/>
        <color rgb="FF000000"/>
        <rFont val="Linux Libertine G"/>
      </rPr>
      <t xml:space="preserve">पहिली बात तो गोदी मिडिया उनका है गोदी मिडिया उनको ही सपोर्ट करेंगे दुसरी बात </t>
    </r>
    <r>
      <rPr>
        <sz val="11"/>
        <color rgb="FF000000"/>
        <rFont val="Calibri"/>
      </rPr>
      <t xml:space="preserve">evm </t>
    </r>
    <r>
      <rPr>
        <sz val="11"/>
        <color rgb="FF000000"/>
        <rFont val="Linux Libertine G"/>
      </rPr>
      <t>को शेडशानी करके पोल के जो नंबर है वही लेके आयेंगे ताकी किसी की उपर शेक ना हो 😢</t>
    </r>
  </si>
  <si>
    <t>Are andhe bhakton ko bol do kam se kam paise kamane ki share bajar kharidne ka</t>
  </si>
  <si>
    <t>Rahul jee ko</t>
  </si>
  <si>
    <t>रवीश कुमार जी महान रिपोर्टर है बहोत ही सरलता से न्यूज पढ़ कर लोगो के मन को छू लेते है ❤❤ लाइक तो बनता रवीश जी के लिए</t>
  </si>
  <si>
    <t>Godi media ko boycott karo</t>
  </si>
  <si>
    <t>4 jun ko congress wake nanga ho jaoge..</t>
  </si>
  <si>
    <t>Kuch aasu 4 june ke liye bacha ke rakhiyega paani apne paas rakhiyega garmi bahut hai aapke dhydrte hone ke chamce jyada hao 😂😂😂😂</t>
  </si>
  <si>
    <t>Ravish jee rest karlo pls</t>
  </si>
  <si>
    <t>India jrur 300 + payega</t>
  </si>
  <si>
    <r>
      <rPr>
        <sz val="11"/>
        <color rgb="FF000000"/>
        <rFont val="Linux Libertine G"/>
      </rPr>
      <t>ए एक्जिट पोल जनता से पूछ के आता है के वैसे हि</t>
    </r>
    <r>
      <rPr>
        <sz val="11"/>
        <color rgb="FF000000"/>
        <rFont val="Calibri"/>
      </rPr>
      <t>?</t>
    </r>
    <r>
      <rPr>
        <sz val="11"/>
        <color rgb="FF000000"/>
        <rFont val="Linux Libertine G"/>
      </rPr>
      <t>के  मोदी मोदी वाले लाते हैं</t>
    </r>
    <r>
      <rPr>
        <sz val="11"/>
        <color rgb="FF000000"/>
        <rFont val="Calibri"/>
      </rPr>
      <t>?</t>
    </r>
  </si>
  <si>
    <t>100 percent india gathbandhan ki sarkar banegi</t>
  </si>
  <si>
    <t>Evm mai gadbad kiya hoga tho kuch nahi bol sakte. Bjp phele sa he result batati hai. Hum sab congress vala hai. Bjp wala phele sa resilt bol raha. Aisa kaisa</t>
  </si>
  <si>
    <t>Godi media maa chudaigi</t>
  </si>
  <si>
    <t>2021 exit poll bangal 😂😂😂😂
https://youtu.be/12_do9jY-XE?si=FrJKrGXEK2mx4oxt</t>
  </si>
  <si>
    <t>BJP  is  a great danger for Indian democracy.</t>
  </si>
  <si>
    <t>Mere pass to koi servey karne nahi aya</t>
  </si>
  <si>
    <t>Exitpoll ke liye bhi nakli babaji ki foto lagate  hai</t>
  </si>
  <si>
    <t>only modi</t>
  </si>
  <si>
    <t>Why Rahul gandi from kerla if no effect on Rahul</t>
  </si>
  <si>
    <t>Next prime minister, Rahul Gandhi</t>
  </si>
  <si>
    <t>Chunav aayog bik gya hai</t>
  </si>
  <si>
    <t>Hello Mr ravish 
Pahila Modike khilan bahut baty karte the aab kya huwa bolti band ho gayi?</t>
  </si>
  <si>
    <t>Main ab exit poll krunga 
Ravis kumar india party - 5000 se 500000000</t>
  </si>
  <si>
    <t>INDIA Alliance is going to win.</t>
  </si>
  <si>
    <t>Aap jese patrakaar ko sach Or hak dikhane ke liy sukriya</t>
  </si>
  <si>
    <t>Evm my kush be ho sakta hai</t>
  </si>
  <si>
    <t>Yeh sab Bjp ki office se release hua hain...</t>
  </si>
  <si>
    <t>Brave journisilm and journalists</t>
  </si>
  <si>
    <t>Thanks ravish</t>
  </si>
  <si>
    <r>
      <rPr>
        <sz val="11"/>
        <color rgb="FF000000"/>
        <rFont val="Linux Libertine G"/>
      </rPr>
      <t>चंडीगढ़ मेयर के चुनाव में सरे आम वोट लूट</t>
    </r>
    <r>
      <rPr>
        <sz val="11"/>
        <color rgb="FF000000"/>
        <rFont val="Calibri"/>
      </rPr>
      <t xml:space="preserve">, </t>
    </r>
    <r>
      <rPr>
        <sz val="11"/>
        <color rgb="FF000000"/>
        <rFont val="Linux Libertine G"/>
      </rPr>
      <t xml:space="preserve">सूरत  </t>
    </r>
    <r>
      <rPr>
        <sz val="11"/>
        <color rgb="FF000000"/>
        <rFont val="Calibri"/>
      </rPr>
      <t xml:space="preserve">, </t>
    </r>
    <r>
      <rPr>
        <sz val="11"/>
        <color rgb="FF000000"/>
        <rFont val="Linux Libertine G"/>
      </rPr>
      <t>इंदौर</t>
    </r>
    <r>
      <rPr>
        <sz val="11"/>
        <color rgb="FF000000"/>
        <rFont val="Calibri"/>
      </rPr>
      <t xml:space="preserve">,  </t>
    </r>
    <r>
      <rPr>
        <sz val="11"/>
        <color rgb="FF000000"/>
        <rFont val="Linux Libertine G"/>
      </rPr>
      <t>पुरी नामांकन कांड और म</t>
    </r>
    <r>
      <rPr>
        <sz val="11"/>
        <color rgb="FF000000"/>
        <rFont val="Calibri"/>
      </rPr>
      <t>.</t>
    </r>
    <r>
      <rPr>
        <sz val="11"/>
        <color rgb="FF000000"/>
        <rFont val="Linux Libertine G"/>
      </rPr>
      <t>प्र और महाराष्ट्र दलबदल जैसी बातें किसी आशा का संचार नहीं कर रहे</t>
    </r>
    <r>
      <rPr>
        <sz val="11"/>
        <color rgb="FF000000"/>
        <rFont val="Calibri"/>
      </rPr>
      <t>!</t>
    </r>
  </si>
  <si>
    <t>GEORGE SOROS KA FUND BARBAAD HO GAYA</t>
  </si>
  <si>
    <t>Godbondon sarkar atol ji ki sarkar ki tera hoga</t>
  </si>
  <si>
    <t>Good job, sir</t>
  </si>
  <si>
    <t>Mai India gantbandan se request karunga agr wo har jata hai to chor do public ko apne halat per , jab public ko apni chinta nahi hai to fir aap bhi chor do , jine do inlogo ko gulam banke</t>
  </si>
  <si>
    <t>Sir 59 Million Nahi, 593+ Million views mile hain 295 gane ko
#Justiceforsidhumoosewala</t>
  </si>
  <si>
    <t>You are best 👌</t>
  </si>
  <si>
    <t>BEIMAAN, JHANSA, PARTY. NAHI JITEGI..</t>
  </si>
  <si>
    <t>Godi media.sab bkwas he.jlan se ayesa ho raah har jynge pakka.agla pm. Mr.rahul gahndi.👍👍👍👍</t>
  </si>
  <si>
    <t>PM Rahul Gandhi sunne ki adat dal lo ❤❤</t>
  </si>
  <si>
    <t>Great work</t>
  </si>
  <si>
    <t>Or Darao...or vew badhao</t>
  </si>
  <si>
    <t>Channels  have published fake exit poll</t>
  </si>
  <si>
    <t>Original evm machines ko bjp voted evm se badla jaa raha hi</t>
  </si>
  <si>
    <t>NDA ko 230 seat aane wali hai</t>
  </si>
  <si>
    <t>India alliance winner 5 seat Assam</t>
  </si>
  <si>
    <t>Narendra  Modi is going to loose his seat &amp; deposits</t>
  </si>
  <si>
    <t>Nice shirt colour</t>
  </si>
  <si>
    <t>Sidhu moosewala(295)♥️</t>
  </si>
  <si>
    <t>SC v is dhandhli ka hissa hai..sab mile huye hai</t>
  </si>
  <si>
    <t>Raat ko jagta hai aur din mein sapne dekhta hai.accha aur sacchha inference hai. Aise mahool mein EC se ummid lagana murkta hai.</t>
  </si>
  <si>
    <t>Great reporting</t>
  </si>
  <si>
    <t>Evm mai gadbad kiya hoga tho kuch nahi bol sakte. Bjp phele sa he result batati hai. Hum sab congress vala hai.</t>
  </si>
  <si>
    <t>Voting system ko bhi digital Kiya Jana chahiye tha ..</t>
  </si>
  <si>
    <t>Another brilliant episode, thanks Ravish.</t>
  </si>
  <si>
    <t>Uproot congress 
Uprooot Indi alliance</t>
  </si>
  <si>
    <t>MODI MAHOL BANAKE RAKKH 400 PAR KARNE KA VOTE MODI 400% CHORI KAREGA NEHI TO JAIL 😂😂😂</t>
  </si>
  <si>
    <t>This is so far the toughest election for opposition party in Indian history. The way theyve to go through constant harrassment be it by rulling party Leaders,Media, ED, whatsapp universities &amp; not to forget the way this all tried to malign &amp; harrassed Rahul Gandhi, still he came out strongly, Idk what if ppl like us would've done by now if we were to go through all this... 
I hope and pray INDIA wins! And this ruling party doesnt do any frauds.</t>
  </si>
  <si>
    <t>Haha join NDTV again dude</t>
  </si>
  <si>
    <t>I am from Assam, India, Barpeta</t>
  </si>
  <si>
    <t>vote toh humne India Alliance ko diya aur jeet ye rahe hai- itne nautanki godi media</t>
  </si>
  <si>
    <t>Indi gang kese media ke exit poll ko nakaar rahe h</t>
  </si>
  <si>
    <t>Rubbish ji lagta hai aap bhi congress ke agent hai...</t>
  </si>
  <si>
    <t>Dar ka mahol he 💀</t>
  </si>
  <si>
    <t>Archana aayog aise hi result laega sab bik gaya hai</t>
  </si>
  <si>
    <t>Love from Assam, India, Barpeta</t>
  </si>
  <si>
    <t>*Es bar BJP jhute Jeet hasil kiya to pure Desh mein bhari Andolan hogi sunne mein aaraha hai yaha tak parliament tak Andolan hoga*</t>
  </si>
  <si>
    <t>Election commissions should take strict action against such political party who try to influence the great democratic festival of our great nation.</t>
  </si>
  <si>
    <t>Only Rahul ji ❤❤</t>
  </si>
  <si>
    <t>We should focus on d actual result outcome on 4th Instant rather than bogus EXIT POLL
Let us wait &amp; see</t>
  </si>
  <si>
    <t>Rahul Gandhi:- Dhruv beta 
Dhruv rathi:- han ji paw
Pappu :- Tumhare itne video banane ke baad bhi congress kyo haar rahi hai
Dhruv rathi:- Because hamree audience ke voter card hi nhi hai 😝😝</t>
  </si>
  <si>
    <r>
      <rPr>
        <sz val="11"/>
        <color rgb="FF000000"/>
        <rFont val="Linux Libertine G"/>
      </rPr>
      <t>गोदी</t>
    </r>
    <r>
      <rPr>
        <sz val="11"/>
        <color rgb="FF000000"/>
        <rFont val="Calibri"/>
      </rPr>
      <t xml:space="preserve">, </t>
    </r>
    <r>
      <rPr>
        <sz val="11"/>
        <color rgb="FF000000"/>
        <rFont val="Linux Libertine G"/>
      </rPr>
      <t>मीडिया खुलकर</t>
    </r>
    <r>
      <rPr>
        <sz val="11"/>
        <color rgb="FF000000"/>
        <rFont val="Calibri"/>
      </rPr>
      <t>,</t>
    </r>
    <r>
      <rPr>
        <sz val="11"/>
        <color rgb="FF000000"/>
        <rFont val="Linux Libertine G"/>
      </rPr>
      <t>बीजेपी</t>
    </r>
    <r>
      <rPr>
        <sz val="11"/>
        <color rgb="FF000000"/>
        <rFont val="Calibri"/>
      </rPr>
      <t>,</t>
    </r>
    <r>
      <rPr>
        <sz val="11"/>
        <color rgb="FF000000"/>
        <rFont val="Linux Libertine G"/>
      </rPr>
      <t>का</t>
    </r>
    <r>
      <rPr>
        <sz val="11"/>
        <color rgb="FF000000"/>
        <rFont val="Calibri"/>
      </rPr>
      <t>,</t>
    </r>
    <r>
      <rPr>
        <sz val="11"/>
        <color rgb="FF000000"/>
        <rFont val="Linux Libertine G"/>
      </rPr>
      <t>प्रसार</t>
    </r>
    <r>
      <rPr>
        <sz val="11"/>
        <color rgb="FF000000"/>
        <rFont val="Calibri"/>
      </rPr>
      <t>,</t>
    </r>
    <r>
      <rPr>
        <sz val="11"/>
        <color rgb="FF000000"/>
        <rFont val="Linux Libertine G"/>
      </rPr>
      <t>प्रचार</t>
    </r>
    <r>
      <rPr>
        <sz val="11"/>
        <color rgb="FF000000"/>
        <rFont val="Calibri"/>
      </rPr>
      <t>,</t>
    </r>
    <r>
      <rPr>
        <sz val="11"/>
        <color rgb="FF000000"/>
        <rFont val="Linux Libertine G"/>
      </rPr>
      <t>करती</t>
    </r>
    <r>
      <rPr>
        <sz val="11"/>
        <color rgb="FF000000"/>
        <rFont val="Calibri"/>
      </rPr>
      <t xml:space="preserve">, </t>
    </r>
    <r>
      <rPr>
        <sz val="11"/>
        <color rgb="FF000000"/>
        <rFont val="Linux Libertine G"/>
      </rPr>
      <t>हैं यहां तक</t>
    </r>
    <r>
      <rPr>
        <sz val="11"/>
        <color rgb="FF000000"/>
        <rFont val="Calibri"/>
      </rPr>
      <t xml:space="preserve">, </t>
    </r>
    <r>
      <rPr>
        <sz val="11"/>
        <color rgb="FF000000"/>
        <rFont val="Linux Libertine G"/>
      </rPr>
      <t>कि बीजेपी</t>
    </r>
    <r>
      <rPr>
        <sz val="11"/>
        <color rgb="FF000000"/>
        <rFont val="Calibri"/>
      </rPr>
      <t>,</t>
    </r>
    <r>
      <rPr>
        <sz val="11"/>
        <color rgb="FF000000"/>
        <rFont val="Linux Libertine G"/>
      </rPr>
      <t>वाले</t>
    </r>
    <r>
      <rPr>
        <sz val="11"/>
        <color rgb="FF000000"/>
        <rFont val="Calibri"/>
      </rPr>
      <t>,</t>
    </r>
    <r>
      <rPr>
        <sz val="11"/>
        <color rgb="FF000000"/>
        <rFont val="Linux Libertine G"/>
      </rPr>
      <t>इनके</t>
    </r>
    <r>
      <rPr>
        <sz val="11"/>
        <color rgb="FF000000"/>
        <rFont val="Calibri"/>
      </rPr>
      <t xml:space="preserve">, </t>
    </r>
    <r>
      <rPr>
        <sz val="11"/>
        <color rgb="FF000000"/>
        <rFont val="Linux Libertine G"/>
      </rPr>
      <t>माध्यम से</t>
    </r>
    <r>
      <rPr>
        <sz val="11"/>
        <color rgb="FF000000"/>
        <rFont val="Calibri"/>
      </rPr>
      <t>,</t>
    </r>
    <r>
      <rPr>
        <sz val="11"/>
        <color rgb="FF000000"/>
        <rFont val="Linux Libertine G"/>
      </rPr>
      <t>रुपए</t>
    </r>
    <r>
      <rPr>
        <sz val="11"/>
        <color rgb="FF000000"/>
        <rFont val="Calibri"/>
      </rPr>
      <t>,</t>
    </r>
    <r>
      <rPr>
        <sz val="11"/>
        <color rgb="FF000000"/>
        <rFont val="Linux Libertine G"/>
      </rPr>
      <t>और</t>
    </r>
    <r>
      <rPr>
        <sz val="11"/>
        <color rgb="FF000000"/>
        <rFont val="Calibri"/>
      </rPr>
      <t>,</t>
    </r>
    <r>
      <rPr>
        <sz val="11"/>
        <color rgb="FF000000"/>
        <rFont val="Linux Libertine G"/>
      </rPr>
      <t>कई</t>
    </r>
    <r>
      <rPr>
        <sz val="11"/>
        <color rgb="FF000000"/>
        <rFont val="Calibri"/>
      </rPr>
      <t xml:space="preserve">, </t>
    </r>
    <r>
      <rPr>
        <sz val="11"/>
        <color rgb="FF000000"/>
        <rFont val="Linux Libertine G"/>
      </rPr>
      <t>चीजे बतवाती</t>
    </r>
    <r>
      <rPr>
        <sz val="11"/>
        <color rgb="FF000000"/>
        <rFont val="Calibri"/>
      </rPr>
      <t xml:space="preserve">, </t>
    </r>
    <r>
      <rPr>
        <sz val="11"/>
        <color rgb="FF000000"/>
        <rFont val="Linux Libertine G"/>
      </rPr>
      <t>हैं</t>
    </r>
    <r>
      <rPr>
        <sz val="11"/>
        <color rgb="FF000000"/>
        <rFont val="Calibri"/>
      </rPr>
      <t>,</t>
    </r>
    <r>
      <rPr>
        <sz val="11"/>
        <color rgb="FF000000"/>
        <rFont val="Linux Libertine G"/>
      </rPr>
      <t>ताकि</t>
    </r>
    <r>
      <rPr>
        <sz val="11"/>
        <color rgb="FF000000"/>
        <rFont val="Calibri"/>
      </rPr>
      <t>,</t>
    </r>
    <r>
      <rPr>
        <sz val="11"/>
        <color rgb="FF000000"/>
        <rFont val="Linux Libertine G"/>
      </rPr>
      <t>कोई</t>
    </r>
    <r>
      <rPr>
        <sz val="11"/>
        <color rgb="FF000000"/>
        <rFont val="Calibri"/>
      </rPr>
      <t>,</t>
    </r>
    <r>
      <rPr>
        <sz val="11"/>
        <color rgb="FF000000"/>
        <rFont val="Linux Libertine G"/>
      </rPr>
      <t>शक</t>
    </r>
    <r>
      <rPr>
        <sz val="11"/>
        <color rgb="FF000000"/>
        <rFont val="Calibri"/>
      </rPr>
      <t>,</t>
    </r>
    <r>
      <rPr>
        <sz val="11"/>
        <color rgb="FF000000"/>
        <rFont val="Linux Libertine G"/>
      </rPr>
      <t>ना</t>
    </r>
    <r>
      <rPr>
        <sz val="11"/>
        <color rgb="FF000000"/>
        <rFont val="Calibri"/>
      </rPr>
      <t>,</t>
    </r>
    <r>
      <rPr>
        <sz val="11"/>
        <color rgb="FF000000"/>
        <rFont val="Linux Libertine G"/>
      </rPr>
      <t>करे</t>
    </r>
  </si>
  <si>
    <t>India alliance 300 paar</t>
  </si>
  <si>
    <r>
      <rPr>
        <sz val="11"/>
        <color rgb="FF000000"/>
        <rFont val="Linux Libertine G"/>
      </rPr>
      <t>कौन</t>
    </r>
    <r>
      <rPr>
        <sz val="11"/>
        <color rgb="FF000000"/>
        <rFont val="Calibri"/>
      </rPr>
      <t>-</t>
    </r>
    <r>
      <rPr>
        <sz val="11"/>
        <color rgb="FF000000"/>
        <rFont val="Linux Libertine G"/>
      </rPr>
      <t>कौन मानता है कि इंडिया गठबंधन की सरकार बनेगी👍</t>
    </r>
  </si>
  <si>
    <t>Delhi k 7 k 7 BJP ko matlab muze lag rha main pakistan chala jauuuu</t>
  </si>
  <si>
    <t>Bloody rouge lcommunal anti social element godse Mahatma Gandhi killer party</t>
  </si>
  <si>
    <t>Gav ke logon ne jada se jada congrass ko vote kiye hai..... Modi ne kar di dhandhli</t>
  </si>
  <si>
    <t>Rahul gandhi ji Next prime minister of India</t>
  </si>
  <si>
    <t>Jitega india 🇮🇳 ❤❤🎉🎉🎉</t>
  </si>
  <si>
    <t>Har har modi ❤❤❤🎉</t>
  </si>
  <si>
    <t>Hame Eva par bharosha nahi hain  Eva ka jaadu chalu hain</t>
  </si>
  <si>
    <t>India alliance 4 June 300 paar</t>
  </si>
  <si>
    <t>Evm godi media m ghapla lagta hai re baba</t>
  </si>
  <si>
    <t>Amit Shaw and Modi lack education. They are saying Share market goes up after election results. Saying so that too a PM is illegal. What SEBI is doing?</t>
  </si>
  <si>
    <t>Sahi baat hai bhaiya</t>
  </si>
  <si>
    <t>thank you sir</t>
  </si>
  <si>
    <t>Up mai Akhilesh bhaiya hi jeetey gye 💯 🎉</t>
  </si>
  <si>
    <t>Orisha aur Andhra Pradesh me v aap taqat se caunting karaye avarna aap cm v nahi rahenge</t>
  </si>
  <si>
    <t>Ravish kumar ji apko to nind nhi aa rhi hogi raat ko BJP ki Jeet dekh kar😅😅😅</t>
  </si>
  <si>
    <t>Modi ji ko UP ki janta ko yeh bhi  bta  dena  chahiye  ki   ab tak  kya  diya  aur  ab  kya  milne wala hai .</t>
  </si>
  <si>
    <r>
      <rPr>
        <sz val="11"/>
        <color rgb="FF000000"/>
        <rFont val="Calibri"/>
      </rPr>
      <t xml:space="preserve">India </t>
    </r>
    <r>
      <rPr>
        <sz val="11"/>
        <color rgb="FF000000"/>
        <rFont val="Linux Libertine G"/>
      </rPr>
      <t xml:space="preserve">गठबंधन जीत रहा है </t>
    </r>
    <r>
      <rPr>
        <sz val="11"/>
        <color rgb="FF000000"/>
        <rFont val="Calibri"/>
      </rPr>
      <t xml:space="preserve">100% </t>
    </r>
    <r>
      <rPr>
        <sz val="11"/>
        <color rgb="FF000000"/>
        <rFont val="Linux Libertine G"/>
      </rPr>
      <t>सच है गोदी मीडिया अफवा फेला रहा है</t>
    </r>
  </si>
  <si>
    <t>India alliance 4 June jitega</t>
  </si>
  <si>
    <r>
      <rPr>
        <sz val="11"/>
        <color rgb="FF000000"/>
        <rFont val="Linux Libertine G"/>
      </rPr>
      <t xml:space="preserve">कोन कोन मानते हैं कि </t>
    </r>
    <r>
      <rPr>
        <sz val="11"/>
        <color rgb="FF000000"/>
        <rFont val="Calibri"/>
      </rPr>
      <t xml:space="preserve">4 </t>
    </r>
    <r>
      <rPr>
        <sz val="11"/>
        <color rgb="FF000000"/>
        <rFont val="Linux Libertine G"/>
      </rPr>
      <t xml:space="preserve">जून के बाद राहुल गांधी </t>
    </r>
    <r>
      <rPr>
        <sz val="11"/>
        <color rgb="FF000000"/>
        <rFont val="Calibri"/>
      </rPr>
      <t xml:space="preserve">PM </t>
    </r>
    <r>
      <rPr>
        <sz val="11"/>
        <color rgb="FF000000"/>
        <rFont val="Linux Libertine G"/>
      </rPr>
      <t>पद का सपत ले रहा है 💫✨💯</t>
    </r>
  </si>
  <si>
    <t>Jai Ho Rahul Gandhi g 🙏 aa rahe hai</t>
  </si>
  <si>
    <t>Aba.kai.bahar.b.j.p..400.par</t>
  </si>
  <si>
    <t>Phekhoo walonkaa phekhoo bhakwas hey
Yehy nakhlee exit polls</t>
  </si>
  <si>
    <t>Indi gang exit poll kya 4 june ko result ko bhi fargi batayega.</t>
  </si>
  <si>
    <t>Bhaiyun aur behun sunnai kailiye phir sau tayaar hojaaw❤</t>
  </si>
  <si>
    <r>
      <rPr>
        <sz val="11"/>
        <color rgb="FF000000"/>
        <rFont val="Linux Libertine G"/>
      </rPr>
      <t xml:space="preserve">जिस मीडिया का एग्जिट पोल देखकर अंधभक्त खुश हो रहे हैं
मैं बतादूँ उस मीडिया का विश्व में </t>
    </r>
    <r>
      <rPr>
        <sz val="11"/>
        <color rgb="FF000000"/>
        <rFont val="Calibri"/>
      </rPr>
      <t xml:space="preserve">159 </t>
    </r>
    <r>
      <rPr>
        <sz val="11"/>
        <color rgb="FF000000"/>
        <rFont val="Linux Libertine G"/>
      </rPr>
      <t>वाँ स्थान है😂😂😂</t>
    </r>
  </si>
  <si>
    <t>मोदी जी के इस ब्यान से ये सिद्ध हो गया है कि दाल में कुछ काला जरूर है यानि ईवीएम में गड़बड़ी हो सकती हैचोर की दाड़ी में तिनका ये सिद्ध हो गया</t>
  </si>
  <si>
    <t>Ravish sir good. Job👍👍👍👍👍</t>
  </si>
  <si>
    <t>Bsp jindabad jindabad ❤️</t>
  </si>
  <si>
    <t>Rona shuru ho chuka hai 😅😅</t>
  </si>
  <si>
    <t>Next pm rahul love from eastern Nagaland❤</t>
  </si>
  <si>
    <t>Modi ka chatu kar media 400 par😂😂</t>
  </si>
  <si>
    <t>Almost 600 million views #295, ##Justiceforsidhumoosewala</t>
  </si>
  <si>
    <t>Very surprising ly OPINION POLL &amp; EXITPOLL NUMBER HOW TO SAME ? WHICH MODI SAID 400 !!!?</t>
  </si>
  <si>
    <t>EVM se koi dikkat nahin hai main dikkat DM se hai</t>
  </si>
  <si>
    <t>Only #Rahul#</t>
  </si>
  <si>
    <t>रवीश कुमार सच बोलते है</t>
  </si>
  <si>
    <t>KYA AISA HO SAKTA HAI K..DESH KI SARI PARTY EK TARAF ..AUR DO GUJRATI EK TARAF....</t>
  </si>
  <si>
    <t>Abki jiske bhi Exit Poll galat nikle to un sarkari chenal par jhooti afwah felane par Case bana kar godi anchor ko jail me dala jaega</t>
  </si>
  <si>
    <t>Very good idea</t>
  </si>
  <si>
    <t>Ravish sir zindabad</t>
  </si>
  <si>
    <t>👍👌👏</t>
  </si>
  <si>
    <t>Yaar har baar BJP Jeet jaati hai... Aur har baar poll sahi nikalta h☹️☹️</t>
  </si>
  <si>
    <t>Hope for india only.. Atleast 295</t>
  </si>
  <si>
    <r>
      <rPr>
        <sz val="11"/>
        <color rgb="FF000000"/>
        <rFont val="Linux Libertine G"/>
      </rPr>
      <t xml:space="preserve">मध्यप्रदेश में इंडिया गठबंधन को कम से कम </t>
    </r>
    <r>
      <rPr>
        <sz val="11"/>
        <color rgb="FF000000"/>
        <rFont val="Calibri"/>
      </rPr>
      <t xml:space="preserve">15 </t>
    </r>
    <r>
      <rPr>
        <sz val="11"/>
        <color rgb="FF000000"/>
        <rFont val="Linux Libertine G"/>
      </rPr>
      <t xml:space="preserve">सीट </t>
    </r>
    <r>
      <rPr>
        <sz val="11"/>
        <color rgb="FF000000"/>
        <rFont val="Calibri"/>
      </rPr>
      <t xml:space="preserve">25 </t>
    </r>
    <r>
      <rPr>
        <sz val="11"/>
        <color rgb="FF000000"/>
        <rFont val="Linux Libertine G"/>
      </rPr>
      <t xml:space="preserve">में से ❤❤ जय </t>
    </r>
    <r>
      <rPr>
        <sz val="11"/>
        <color rgb="FF000000"/>
        <rFont val="Calibri"/>
      </rPr>
      <t>Congress 🔥🔥 JAI RAHUL GANDHI 👌🔥💯 RAGA 295+</t>
    </r>
  </si>
  <si>
    <r>
      <rPr>
        <sz val="11"/>
        <color rgb="FF000000"/>
        <rFont val="Linux Libertine G"/>
      </rPr>
      <t>मेरी आत्मा परमात्मा से बात क़िया</t>
    </r>
    <r>
      <rPr>
        <sz val="11"/>
        <color rgb="FF000000"/>
        <rFont val="Calibri"/>
      </rPr>
      <t>,</t>
    </r>
    <r>
      <rPr>
        <sz val="11"/>
        <color rgb="FF000000"/>
        <rFont val="Linux Libertine G"/>
      </rPr>
      <t xml:space="preserve">परमात्मा ने बताया मै अपना दूत इस पृथ्वी पर </t>
    </r>
    <r>
      <rPr>
        <sz val="11"/>
        <color rgb="FF000000"/>
        <rFont val="Calibri"/>
      </rPr>
      <t xml:space="preserve">2014 </t>
    </r>
    <r>
      <rPr>
        <sz val="11"/>
        <color rgb="FF000000"/>
        <rFont val="Linux Libertine G"/>
      </rPr>
      <t>से हि भेज चूका हूँ लेकिन वो दूत सही दिशा से भटक कर उल्ट पुल्ट कर रहा है जो मेरे नजर से गलत है आप लोग दूत को वापस भेज दीजिए</t>
    </r>
  </si>
  <si>
    <t>Godi midiya ka Sara bat jhutha hota hai kiyuki India gatbandhn hi jitne ja Rahi hai</t>
  </si>
  <si>
    <t>कांगेस की नाकामी 😢 बीजेपी जीत रही है पीएम चेहरा न बनाने पर</t>
  </si>
  <si>
    <r>
      <rPr>
        <sz val="11"/>
        <color rgb="FF000000"/>
        <rFont val="Calibri"/>
      </rPr>
      <t xml:space="preserve">Rahul kuch v bole ravish baba defend ya </t>
    </r>
    <r>
      <rPr>
        <sz val="11"/>
        <color rgb="FF000000"/>
        <rFont val="Linux Libertine G"/>
      </rPr>
      <t>प्रचार करने लगता है
इस बार रविश बाबा खुल कर राहुल बाबा का प्रचार करने लगा है</t>
    </r>
  </si>
  <si>
    <t>Bjp  won🎉❤❤❤</t>
  </si>
  <si>
    <r>
      <rPr>
        <sz val="11"/>
        <color rgb="FF000000"/>
        <rFont val="Calibri"/>
      </rPr>
      <t xml:space="preserve">Modiji </t>
    </r>
    <r>
      <rPr>
        <sz val="11"/>
        <color rgb="FF000000"/>
        <rFont val="Linux Libertine G"/>
      </rPr>
      <t xml:space="preserve">हार गए तो किस पर आरोप लगा देगे </t>
    </r>
    <r>
      <rPr>
        <sz val="11"/>
        <color rgb="FF000000"/>
        <rFont val="Calibri"/>
      </rPr>
      <t xml:space="preserve">!! </t>
    </r>
    <r>
      <rPr>
        <sz val="11"/>
        <color rgb="FF000000"/>
        <rFont val="Linux Libertine G"/>
      </rPr>
      <t>वो भी देखना दोस्तो</t>
    </r>
  </si>
  <si>
    <t>Modi ji hero h, third term me fir se aa rahe h.</t>
  </si>
  <si>
    <t>गोदी मीडिया से सावधान रहें</t>
  </si>
  <si>
    <t>ईवीएम में घपला करके कुछ भी कर सकते हैं ये लोग ।</t>
  </si>
  <si>
    <t>*India Gathbandhan jeetraha hai isbar ghotala huaa to parliament gherao bhari andolan ke sath desh ke Puri janta gherao kare gi jaise tnasahi Srilanka govt ko wha k Janta khatm Kiya tha*</t>
  </si>
  <si>
    <t>Good. Wait till 295 cones !</t>
  </si>
  <si>
    <t>Congress stop playing Dirty mind games with Indian citizens the so called Secular party😅😅😅</t>
  </si>
  <si>
    <t>Chah godi media jitna bhi jor lagaale, gumraah kare sachayi jitegi INDIA Jitega aur Rahul ji apna Desh ka PM</t>
  </si>
  <si>
    <t>Kya bat kya bat kya bat❤</t>
  </si>
  <si>
    <t>Ghathbandhan sirf bangal , Telangana, karnatka aur jharkhand Himachal, panjab tamilnadu,Kerala Delhi par taqat se caunting karaye jaha aapki sarkar hai aapka police hai aur up,bihar me apna taktwar caunting agents bheje 
Baki rajasthan , MP, chhattisgarh aur gujrat me congress ek dam se padadhikari log ko caunting me bheje</t>
  </si>
  <si>
    <t>Abe Soniya Ke Kutte Tuse Soniya Se Paise Kam Milte Hai Kya ?
Jo Tu Apni Video Me Itni Sari add Dalta Hai</t>
  </si>
  <si>
    <r>
      <rPr>
        <sz val="11"/>
        <color rgb="FF000000"/>
        <rFont val="Linux Libertine G"/>
      </rPr>
      <t xml:space="preserve">कांग्रेस की कितनी सीट आ रही है
यह कोई नहीं बता रहा।जब तक कांग्रेस </t>
    </r>
    <r>
      <rPr>
        <sz val="11"/>
        <color rgb="FF000000"/>
        <rFont val="Calibri"/>
      </rPr>
      <t xml:space="preserve">150+ </t>
    </r>
    <r>
      <rPr>
        <sz val="11"/>
        <color rgb="FF000000"/>
        <rFont val="Linux Libertine G"/>
      </rPr>
      <t>नहीं जीतेगी इंडिया की सरकार नहीं बनेगी</t>
    </r>
  </si>
  <si>
    <t>Tere Baap modi ne 8.2 aproxx kr Di GDP growth rate.. Ispe bhi bol.. Ya krwal apne Sautele Baap rahul ko hi karwayega 😅</t>
  </si>
  <si>
    <r>
      <rPr>
        <sz val="11"/>
        <color rgb="FF000000"/>
        <rFont val="Calibri"/>
      </rPr>
      <t xml:space="preserve">Khela kar jayegaa BJP 😂😅 lagtaa </t>
    </r>
    <r>
      <rPr>
        <sz val="11"/>
        <color rgb="FF000000"/>
        <rFont val="Linux Libertine G"/>
      </rPr>
      <t>है</t>
    </r>
  </si>
  <si>
    <t>Indian alliance</t>
  </si>
  <si>
    <t>Kya esa bhi ho skta h ki vvpat me dika symbal ka vote control unit me change hokr kisi dusre party ki vote bn jaye by hacking</t>
  </si>
  <si>
    <t>India gathbandhan hi jit rahe h but exit pol wrong h bjp ka</t>
  </si>
  <si>
    <t>MODI TUMHE KAISE PATA? 400 PAR? STUPID SAMJHA JANTA KO KEYA?</t>
  </si>
  <si>
    <t>Kis kis ko BJP se nfrat ho gyi, pichhila bar vote krte huye❤</t>
  </si>
  <si>
    <t>Rahul Gandhi wale like  here 
👇</t>
  </si>
  <si>
    <r>
      <rPr>
        <sz val="11"/>
        <color rgb="FF000000"/>
        <rFont val="Linux Libertine G"/>
      </rPr>
      <t xml:space="preserve">मोदी जी को </t>
    </r>
    <r>
      <rPr>
        <sz val="11"/>
        <color rgb="FF000000"/>
        <rFont val="Calibri"/>
      </rPr>
      <t xml:space="preserve">200 </t>
    </r>
    <r>
      <rPr>
        <sz val="11"/>
        <color rgb="FF000000"/>
        <rFont val="Linux Libertine G"/>
      </rPr>
      <t xml:space="preserve">सीट मिले या </t>
    </r>
    <r>
      <rPr>
        <sz val="11"/>
        <color rgb="FF000000"/>
        <rFont val="Calibri"/>
      </rPr>
      <t xml:space="preserve">400 </t>
    </r>
    <r>
      <rPr>
        <sz val="11"/>
        <color rgb="FF000000"/>
        <rFont val="Linux Libertine G"/>
      </rPr>
      <t>फर्क क्या है। सरकार तो मोदी जी ही बनायेंगे।</t>
    </r>
  </si>
  <si>
    <t>TMC 2021 me counting ke din ghapla kia tha</t>
  </si>
  <si>
    <t>Congress ❤win</t>
  </si>
  <si>
    <t>Kitna gir gaya hai media ka imaan...kya credibility hai media walo ki ??</t>
  </si>
  <si>
    <t>asli chamcha to tu hi h</t>
  </si>
  <si>
    <t>Kanp kahe rhe ho🤣🤣</t>
  </si>
  <si>
    <t>Maderchhod SUN BJP JEET BHI GAYI TO HAMARI KHATH UKHADEGI KY TUM SOCHHO HUM RAJA THE RAJA HAI RAJA RAHENGEN</t>
  </si>
  <si>
    <t>Indi gang choro ka gang h, inko exit poll galat lag rahe h, ye Indi gang haar ki taraf h</t>
  </si>
  <si>
    <t>गोदी मीडिया मोदी का गुलाम तो है इनको पहले सजा देना चाहिए</t>
  </si>
  <si>
    <t>exit poll wale bhi Bussiness kar rahe h ...note kama rahe h...kisi ko bhi jitwalo ..jis ko jita rahe h agar haar gaya to muqadma to karegi nahi party..logo ne exit poll dhanda bana liya</t>
  </si>
  <si>
    <t>Love you India</t>
  </si>
  <si>
    <t>Congress 295
   ❤</t>
  </si>
  <si>
    <t>slute you sir</t>
  </si>
  <si>
    <t>Ravish Kumar bol Raha hai ki sab ka exit poll dar se Diya hai lekin sawal hai ki ravish Kumar sirf nhi dara hai ye kitna sahi hai.kya ye congres ki chamcha hai.</t>
  </si>
  <si>
    <t>आप एकतरफा पत्रकारिता बंद करो</t>
  </si>
  <si>
    <t>#BIASEDRABISH</t>
  </si>
  <si>
    <t>Ravishkumarji, they have manipulated the EVM ,in order to tally it they are doing this type of exit poll.</t>
  </si>
  <si>
    <t>Election commision bhi apna jameer bech dia</t>
  </si>
  <si>
    <t>राहुल जी आप बिलकुल पीछे नहीं हटणा जनता इंडिया गठबंधन के साथ है</t>
  </si>
  <si>
    <t>in Tamilnadu Bjp =0😅😅😅</t>
  </si>
  <si>
    <t>Godi media h</t>
  </si>
  <si>
    <t>Pahle News reader our ab election expert. Our aage kya banenge</t>
  </si>
  <si>
    <t>Modi ko tramp jaisa ukhad fekna chahiye 😂</t>
  </si>
  <si>
    <t>INDIA win all seats</t>
  </si>
  <si>
    <t>Salamoalaikum, Thanks a lot Sir Ravishji, AAP ki Aawaz sun ke dil ko sukun milta, qki aap nidar or sachhe patrakar he, Allah aap sabhi ki hifazat kare sukaran.</t>
  </si>
  <si>
    <t>Is exit Pol se Janata hairan hai</t>
  </si>
  <si>
    <r>
      <rPr>
        <sz val="11"/>
        <color rgb="FF000000"/>
        <rFont val="Linux Libertine G"/>
      </rPr>
      <t xml:space="preserve">जब से बीजेपी की </t>
    </r>
    <r>
      <rPr>
        <sz val="11"/>
        <color rgb="FF000000"/>
        <rFont val="Calibri"/>
      </rPr>
      <t xml:space="preserve">exit poll </t>
    </r>
    <r>
      <rPr>
        <sz val="11"/>
        <color rgb="FF000000"/>
        <rFont val="Linux Libertine G"/>
      </rPr>
      <t xml:space="preserve">आई है इंडिया वाले की </t>
    </r>
    <r>
      <rPr>
        <sz val="11"/>
        <color rgb="FF000000"/>
        <rFont val="Calibri"/>
      </rPr>
      <t xml:space="preserve">tension </t>
    </r>
    <r>
      <rPr>
        <sz val="11"/>
        <color rgb="FF000000"/>
        <rFont val="Linux Libertine G"/>
      </rPr>
      <t>बढ़ गई की ऐसा हो ही नहीं सकता</t>
    </r>
  </si>
  <si>
    <t>❤🙏🏻❤</t>
  </si>
  <si>
    <t>Ground reality to yhi hai ke BJP gov. Se public bahot gussa hai aur jeet 
INDIA alliance ki ho rhi hai lekin ek bat smjh nhi aa rhi ke agr ye exit poll sahi nikle to Alliance kya action lega.... Qki bahot bada blunder kiya hai is bar chuna aayog ne,,, 1crore se upar vote badh jana ye saf dikhata hai ke kisko jitana hai...😥😓</t>
  </si>
  <si>
    <t>Dil kehta hai dimag bhi kahta hai India gathbandhan 4 June ko Sarkar banaa Rahi hai pura Desh chahta hai Parivartan Desh ka asali hero 💪💯 next PM ❤❤❤Rahul Gandhi❤❤❤ best leader Mohabbat ki dukaan lagane wale ki sarkar a rahi hai</t>
  </si>
  <si>
    <t>4 june ko answer duga</t>
  </si>
  <si>
    <t>If there  is need to take some action we are ready  for it</t>
  </si>
  <si>
    <t>shuru ho gya tmlog ka drama, agar exit poll sahi nikla to tmlog maafi maangoge?</t>
  </si>
  <si>
    <t>MODI AMIT SHA KUCH VI KAR SAKTE CHOR TO CHORI KAREGA</t>
  </si>
  <si>
    <t>Kaun kaun rahul ghandhi ko pasnd Karta hai</t>
  </si>
  <si>
    <r>
      <rPr>
        <sz val="11"/>
        <color rgb="FF000000"/>
        <rFont val="Linux Libertine G"/>
      </rPr>
      <t xml:space="preserve">रवीश कुमार </t>
    </r>
    <r>
      <rPr>
        <sz val="11"/>
        <color rgb="FF000000"/>
        <rFont val="Calibri"/>
      </rPr>
      <t>ji a great anchor and journalist in all India</t>
    </r>
  </si>
  <si>
    <t>Koi bhi media wala ho chae ravish jee ho ya godi media sab apna apna roti sekne me laga huaa hai. Koi BJP ka to koi Congress ka tlwa chtne wala hai.</t>
  </si>
  <si>
    <t>100% Indin alliance win</t>
  </si>
  <si>
    <t>જયમાતાજીસર</t>
  </si>
  <si>
    <r>
      <rPr>
        <sz val="11"/>
        <color rgb="FF000000"/>
        <rFont val="Linux Libertine G"/>
      </rPr>
      <t xml:space="preserve">आप </t>
    </r>
    <r>
      <rPr>
        <sz val="11"/>
        <color rgb="FF000000"/>
        <rFont val="Calibri"/>
      </rPr>
      <t xml:space="preserve">3 </t>
    </r>
    <r>
      <rPr>
        <sz val="11"/>
        <color rgb="FF000000"/>
        <rFont val="Linux Libertine G"/>
      </rPr>
      <t>दिन जुबान बंद रखो
दुध का दुध पानी  का पानी हो जाएगा</t>
    </r>
  </si>
  <si>
    <t>Jagu Public jagu please save Democracy ❤</t>
  </si>
  <si>
    <t>सब के सब चोर एक साथ 😂😂😂😂😂</t>
  </si>
  <si>
    <t>Kejariwal khud fargi insan h, exit poll ko fargi bataa rahaa h.</t>
  </si>
  <si>
    <t>Kuch bhi bolo Bhai log...AYEGA TOH MODI HI❤❤</t>
  </si>
  <si>
    <t>Tos ko ro Khotom junaw</t>
  </si>
  <si>
    <t>Bjp madharchod pqrty</t>
  </si>
  <si>
    <r>
      <rPr>
        <sz val="11"/>
        <color rgb="FF000000"/>
        <rFont val="Linux Libertine G"/>
      </rPr>
      <t>जब शरीर में बीमारी आती है तो अन्य कमियों का पता भी चलता है</t>
    </r>
    <r>
      <rPr>
        <sz val="11"/>
        <color rgb="FF000000"/>
        <rFont val="Calibri"/>
      </rPr>
      <t xml:space="preserve">, </t>
    </r>
    <r>
      <rPr>
        <sz val="11"/>
        <color rgb="FF000000"/>
        <rFont val="Linux Libertine G"/>
      </rPr>
      <t>उसी प्रकार इस कठिन समय में हमारे विभिन्न लोकतांत्रिक प्रक्रियाओं में खामी का पता चल रहा है। जिसे आने वाली पीढ़ी की सरकारों पर इसे ठीक करने का जनता दबाव डाल सकती है।</t>
    </r>
  </si>
  <si>
    <r>
      <rPr>
        <sz val="11"/>
        <color rgb="FF000000"/>
        <rFont val="Linux Libertine G"/>
      </rPr>
      <t>ভ্ৰষ্টাচাৰী ৰজাৰ কোলাত বহি বাতৰি পৰিৱেশন কৰি থকা</t>
    </r>
    <r>
      <rPr>
        <sz val="11"/>
        <color rgb="FF000000"/>
        <rFont val="Calibri"/>
      </rPr>
      <t xml:space="preserve">, </t>
    </r>
    <r>
      <rPr>
        <sz val="11"/>
        <color rgb="FF000000"/>
        <rFont val="Linux Libertine G"/>
      </rPr>
      <t>বাতৰি সংস্থা সমুহৰ ভ্ৰম ৪ জুনৰ দিনা আতৰিব।ভাৰতৰ জনতাই</t>
    </r>
    <r>
      <rPr>
        <sz val="11"/>
        <color rgb="FF000000"/>
        <rFont val="Calibri"/>
      </rPr>
      <t>,</t>
    </r>
    <r>
      <rPr>
        <sz val="11"/>
        <color rgb="FF000000"/>
        <rFont val="Linux Libertine G"/>
      </rPr>
      <t>এই বাৰ গনতন্ত্ৰ ৰক্ষাৰ্থে ভ্ৰষ্টাচাৰী
ৰজাৰ বিৰুদ্ধেহে ৰায়দান কৰিছে।</t>
    </r>
  </si>
  <si>
    <t>Great journalist and salute to Mr Ravish Kumar for his awesome journalism.</t>
  </si>
  <si>
    <t>Jitne bhi godi media Hai sabko boycott kiya jaaye sir</t>
  </si>
  <si>
    <t>विपक्ष को ढीला करने के लिए सरकार द्वारा एक्जिट पोल जारी किया गया है</t>
  </si>
  <si>
    <t>Ye chutiya 4 June ko pagal bhi ho sakta ai bjp win ke baad</t>
  </si>
  <si>
    <t>#RavishKumar is doing good job 
He know how to gain views agr aapka dukaan Government ko troll krke chal rhi haii to phir positive kyu bolna hai opposition ke log aapke sath hai 
#JaiHind</t>
  </si>
  <si>
    <t>Welcome in next PM Rahul Gandhi</t>
  </si>
  <si>
    <t>Godi media poll 😡</t>
  </si>
  <si>
    <t>4 june tak india gadbandhan ke karykartaon ko dil o jaan se apne voton ki rakhsha  karna hoga</t>
  </si>
  <si>
    <r>
      <rPr>
        <sz val="11"/>
        <color rgb="FF000000"/>
        <rFont val="Linux Libertine G"/>
      </rPr>
      <t xml:space="preserve">अरुणाचल प्रदेश में </t>
    </r>
    <r>
      <rPr>
        <sz val="11"/>
        <color rgb="FF000000"/>
        <rFont val="Calibri"/>
      </rPr>
      <t xml:space="preserve">10 </t>
    </r>
    <r>
      <rPr>
        <sz val="11"/>
        <color rgb="FF000000"/>
        <rFont val="Linux Libertine G"/>
      </rPr>
      <t>सीटों पर निर्विरोध जीत बीजेपी ने दर्ज की है यह पूरी साजिश के अंतर्गत सेटिंग करके किया गया है</t>
    </r>
  </si>
  <si>
    <t>Hera feri hogya hai</t>
  </si>
  <si>
    <t>Dalle😂</t>
  </si>
  <si>
    <r>
      <rPr>
        <sz val="11"/>
        <color rgb="FF000000"/>
        <rFont val="Linux Libertine G"/>
      </rPr>
      <t xml:space="preserve">ये सब गोदी मीडिया की ओर मोदी सरकार की मिली भगत है इनको </t>
    </r>
    <r>
      <rPr>
        <sz val="11"/>
        <color rgb="FF000000"/>
        <rFont val="Calibri"/>
      </rPr>
      <t xml:space="preserve">400 </t>
    </r>
    <r>
      <rPr>
        <sz val="11"/>
        <color rgb="FF000000"/>
        <rFont val="Linux Libertine G"/>
      </rPr>
      <t>तक आंकड़ा बताना था अब ये लोग ईवीएम में गड़बड़ी करगे और इतनी ही सीट आने की कोशिश करेगे</t>
    </r>
    <r>
      <rPr>
        <sz val="11"/>
        <color rgb="FF000000"/>
        <rFont val="Calibri"/>
      </rPr>
      <t xml:space="preserve">,, </t>
    </r>
    <r>
      <rPr>
        <sz val="11"/>
        <color rgb="FF000000"/>
        <rFont val="Linux Libertine G"/>
      </rPr>
      <t>जिससे लोगो को लगेगा की मीडिया ने जो एग्ज़िट पोल बताया था वो सही था</t>
    </r>
  </si>
  <si>
    <t>We stand in field sir ji</t>
  </si>
  <si>
    <t>Evm me gadbdi nhi hogi to bjp ka supda saaf samjho</t>
  </si>
  <si>
    <t>INDIA- 301,NDA 242</t>
  </si>
  <si>
    <r>
      <rPr>
        <sz val="11"/>
        <color rgb="FF000000"/>
        <rFont val="Linux Libertine G"/>
      </rPr>
      <t xml:space="preserve">इंसाह अल्लाह </t>
    </r>
    <r>
      <rPr>
        <sz val="11"/>
        <color rgb="FF000000"/>
        <rFont val="Calibri"/>
      </rPr>
      <t>India' aliyans hi jitega</t>
    </r>
  </si>
  <si>
    <t>Vipaksh ne kafi acchi tarah se chunav Lada lekin ham is bar Bi har Gaye gye😢😢😢</t>
  </si>
  <si>
    <t>32-35 seat it's cakewalk for India alliance in Maharashtra beleive that</t>
  </si>
  <si>
    <t>Agar bjp ki sarkar banti hai to dhokha dekar hi garbari kar ke hi ban sakti hai</t>
  </si>
  <si>
    <t>Modi fully dmc hai</t>
  </si>
  <si>
    <t>Thank you sir...🫡🫡🫡</t>
  </si>
  <si>
    <t>BJP ko 2024 k election me 120 se 150    Seat aayegi. BJP Yadi 400 par wala campaign nhi krti to 100 seat k andar simat jati. Jaise 2014 me Congress simat gaee thi.</t>
  </si>
  <si>
    <t>589 millions views on YouTube 295 by sidhu moose wala ravish sir 😊 respect from Sweden sir jii</t>
  </si>
  <si>
    <t>Ravish Kumar Pandey Sir  Brahmand Guru   K.  Ghulam  CEC Rajiv Kumar Hosh me Aa  Jayen  to. Achha hoga , JoharJharkhhand ,!!!!!</t>
  </si>
  <si>
    <t>ये केजरीवाल अन्ना हजारे को धोखा देकर मुख्यमंत्री बना। अब इनका खैर नहीं है।</t>
  </si>
  <si>
    <r>
      <rPr>
        <sz val="11"/>
        <color rgb="FF000000"/>
        <rFont val="Linux Libertine G"/>
      </rPr>
      <t>रुझान तो यही बताता है के इंडिया जीतेगी</t>
    </r>
    <r>
      <rPr>
        <sz val="11"/>
        <color rgb="FF000000"/>
        <rFont val="Calibri"/>
      </rPr>
      <t>.</t>
    </r>
  </si>
  <si>
    <t>4 June ko rubish Kumar ko sunane me bahut maja aayega😊</t>
  </si>
  <si>
    <t>What a rubbish</t>
  </si>
  <si>
    <t>Visited my home town Deoria, two mp constituencies are there, one is Deoria and another is Salempur. Majority of the people are saying they  have cast for Congress &amp; SP except a few ones. It's a ground report from rural areas. Let's see the result on the 4th of June.</t>
  </si>
  <si>
    <t>If EVM correct then Modi should be in jail</t>
  </si>
  <si>
    <t>मोदी भक्त यहा आया है क्या कोई😂</t>
  </si>
  <si>
    <t>Next pm rahul gandhi</t>
  </si>
  <si>
    <t>Ro lo Ravish , tumhari aadat ni jaygi rone ki, thuk k chatne me mahir ho tum.</t>
  </si>
  <si>
    <t>Ravish sir  593 million view hai 295 song de</t>
  </si>
  <si>
    <t>Inshaallah 4 jun congress party win ✌️✌️✋✋👍👍🙏🙏🌹🌹💯💯 advance congratulations 🎉🎉</t>
  </si>
  <si>
    <t>West Bengal BJP 10/12.</t>
  </si>
  <si>
    <t>Jay ho</t>
  </si>
  <si>
    <r>
      <rPr>
        <sz val="11"/>
        <color rgb="FF000000"/>
        <rFont val="Linux Libertine G"/>
      </rPr>
      <t xml:space="preserve">हो गया मुंह काला रंडिश कुमार तेरा तेरे पप्पू का और इटली वाली बार डांसर </t>
    </r>
    <r>
      <rPr>
        <sz val="11"/>
        <color rgb="FF000000"/>
        <rFont val="Calibri"/>
      </rPr>
      <t>,</t>
    </r>
    <r>
      <rPr>
        <sz val="11"/>
        <color rgb="FF000000"/>
        <rFont val="Linux Libertine G"/>
      </rPr>
      <t>और जर्मन शेफर्ड ध्रुव राठी और  गैंग का😂😂😂😂😂😂😂😂😂😂</t>
    </r>
  </si>
  <si>
    <t>Jeetaga India</t>
  </si>
  <si>
    <t>Hahahahahahaha... abhi se dar rahe ho 😂</t>
  </si>
  <si>
    <t>Rahul gandhi zindabad</t>
  </si>
  <si>
    <r>
      <rPr>
        <sz val="11"/>
        <color rgb="FF000000"/>
        <rFont val="Linux Libertine G"/>
      </rPr>
      <t>नमस्कार</t>
    </r>
    <r>
      <rPr>
        <sz val="11"/>
        <color rgb="FF000000"/>
        <rFont val="Calibri"/>
      </rPr>
      <t xml:space="preserve">, </t>
    </r>
    <r>
      <rPr>
        <sz val="11"/>
        <color rgb="FF000000"/>
        <rFont val="Linux Libertine G"/>
      </rPr>
      <t>मैं कूड़ा कुमार 😂</t>
    </r>
  </si>
  <si>
    <t>MODI VHASTACHAR KHUD AMIT SHA ADANI AMBANI SAB PAISA KHA GAYA JANTA KA IS BAR MODI NEHI CHAIYE</t>
  </si>
  <si>
    <r>
      <rPr>
        <sz val="11"/>
        <color rgb="FF000000"/>
        <rFont val="Calibri"/>
      </rPr>
      <t xml:space="preserve">India </t>
    </r>
    <r>
      <rPr>
        <sz val="11"/>
        <color rgb="FF000000"/>
        <rFont val="Linux Libertine G"/>
      </rPr>
      <t>गठबंधन जीतेगा 💪💪</t>
    </r>
  </si>
  <si>
    <t>Bjp jeet gayi tho kya is bar aur ek bar election hoga kohi naya idia lana chahiye voting ka jab EVM mashine me dhoka hai tho Congress ko elation hi nahi ladna tha</t>
  </si>
  <si>
    <t>Kapil sibal and poonam agarwal have already told the counting agents</t>
  </si>
  <si>
    <t>Mera e samajna hai k janatha assembly elections mein ek sonch Central mein ek sonch rakhti hai kya. Kuch bhi ho bjp aayi tho hum tho gayo</t>
  </si>
  <si>
    <t>When you say, bjp wins only by cheating- why do you participate in elections?</t>
  </si>
  <si>
    <t>Exit poll Sahi hoga kiu ke vipach ke vote se MVM jitega 😂😂😂</t>
  </si>
  <si>
    <t>India gadbandhon govt</t>
  </si>
  <si>
    <t>Exit sabhi ke galat ho sakate h kya..?</t>
  </si>
  <si>
    <t>India 350 par</t>
  </si>
  <si>
    <t>Modi poll farzi poll</t>
  </si>
  <si>
    <t>sir 59crore views</t>
  </si>
  <si>
    <t>B j p duniya se gayab hogi</t>
  </si>
  <si>
    <t>RahulSir Insha Allah❤</t>
  </si>
  <si>
    <t>हरियाणा के झज्जर में भी आधा घंटा तक के कैमरे बंद रहे जहां पर  मशीन रखी हुई थी</t>
  </si>
  <si>
    <t>वाम पंथी कुत्रं</t>
  </si>
  <si>
    <t>Ravish Kumar you are supporting trinamool congress...you don't know how much dictator tmc is!!!....high unemployment in Bengal...no vacancy in gov job...high corruption...so much poll violence ...high gundaraj</t>
  </si>
  <si>
    <t>Tera maksad keval talbe chatna  hai bas jo tu kar rha hai</t>
  </si>
  <si>
    <t>Only INDIYA</t>
  </si>
  <si>
    <r>
      <rPr>
        <sz val="11"/>
        <color rgb="FF000000"/>
        <rFont val="Linux Libertine G"/>
      </rPr>
      <t xml:space="preserve">मेरा भी नाम नही दिया था लिस्ट में डिलीट कर दिया था जिसमे मेरे पास वोटर आई डी कार्ड है परंतु मैने अपने बिहार के पंचायत चुनाव में मैने वोट किया था </t>
    </r>
    <r>
      <rPr>
        <sz val="11"/>
        <color rgb="FF000000"/>
        <rFont val="Calibri"/>
      </rPr>
      <t xml:space="preserve">23 </t>
    </r>
    <r>
      <rPr>
        <sz val="11"/>
        <color rgb="FF000000"/>
        <rFont val="Linux Libertine G"/>
      </rPr>
      <t>साल का हूं</t>
    </r>
  </si>
  <si>
    <t>Congress ka agenda chalate chalate ravish ji kahi pagal na ho jaye😢😢😢😢😢😢😢😢😢😢😢😢😢😢😢😢😢😢😢</t>
  </si>
  <si>
    <t>Ek mahaul paida Kiya ja raha hai ki ham wapas Laut a rahe hain lekin yah wapas aaenge nahin</t>
  </si>
  <si>
    <t>राहुल की इन्हीं हरकतों की वजह से कांग्रेस खत्म हो रही है।आज तुम एक्जिट पोल नकार रहे हो कल परिणाम पर भी ऐसे ही विलाप करोगे।</t>
  </si>
  <si>
    <t>The great man ravish Kumar ❤</t>
  </si>
  <si>
    <t>This time 🇮🇳INDIA</t>
  </si>
  <si>
    <t>India alliance 300+</t>
  </si>
  <si>
    <t>Chachaa app chutiya hoo Congress ke dlaee ho kyu ki apne aj tak bjp ke bare kabhi koi achaa vdio nhi banaya..sare chor or Bhrastachar ke bare acahayachaa bol Rhee ho</t>
  </si>
  <si>
    <r>
      <rPr>
        <sz val="11"/>
        <color rgb="FF000000"/>
        <rFont val="Linux Libertine G"/>
      </rPr>
      <t xml:space="preserve">कोन कोन मानता है की </t>
    </r>
    <r>
      <rPr>
        <sz val="11"/>
        <color rgb="FF000000"/>
        <rFont val="Calibri"/>
      </rPr>
      <t xml:space="preserve">EVM </t>
    </r>
    <r>
      <rPr>
        <sz val="11"/>
        <color rgb="FF000000"/>
        <rFont val="Linux Libertine G"/>
      </rPr>
      <t xml:space="preserve">मे सेटिंग के बिना </t>
    </r>
    <r>
      <rPr>
        <sz val="11"/>
        <color rgb="FF000000"/>
        <rFont val="Calibri"/>
      </rPr>
      <t xml:space="preserve">NDA </t>
    </r>
    <r>
      <rPr>
        <sz val="11"/>
        <color rgb="FF000000"/>
        <rFont val="Linux Libertine G"/>
      </rPr>
      <t xml:space="preserve">सत्ता में नहीं आ सकती 💯
</t>
    </r>
    <r>
      <rPr>
        <sz val="11"/>
        <color rgb="FF000000"/>
        <rFont val="Calibri"/>
      </rPr>
      <t>I salute &amp; love ravish sir ❤️❤️💯✌️✌️</t>
    </r>
  </si>
  <si>
    <r>
      <rPr>
        <sz val="11"/>
        <color rgb="FF000000"/>
        <rFont val="Linux Libertine G"/>
      </rPr>
      <t xml:space="preserve">गोदी मीडिया हालत ख़राब हैं अगर इंडिया गठबंधन जीत गई गोदी मीडिया का </t>
    </r>
    <r>
      <rPr>
        <sz val="11"/>
        <color rgb="FF000000"/>
        <rFont val="Calibri"/>
      </rPr>
      <t xml:space="preserve">moye moye </t>
    </r>
    <r>
      <rPr>
        <sz val="11"/>
        <color rgb="FF000000"/>
        <rFont val="Linux Libertine G"/>
      </rPr>
      <t>हो जायेगा</t>
    </r>
  </si>
  <si>
    <r>
      <rPr>
        <sz val="11"/>
        <color rgb="FF000000"/>
        <rFont val="Linux Libertine G"/>
      </rPr>
      <t xml:space="preserve">एग्जिट पोल </t>
    </r>
    <r>
      <rPr>
        <sz val="11"/>
        <color rgb="FF000000"/>
        <rFont val="Calibri"/>
      </rPr>
      <t xml:space="preserve">100 </t>
    </r>
    <r>
      <rPr>
        <sz val="11"/>
        <color rgb="FF000000"/>
        <rFont val="Linux Libertine G"/>
      </rPr>
      <t>फर्जी</t>
    </r>
    <r>
      <rPr>
        <sz val="11"/>
        <color rgb="FF000000"/>
        <rFont val="Calibri"/>
      </rPr>
      <t xml:space="preserve">!  </t>
    </r>
    <r>
      <rPr>
        <sz val="11"/>
        <color rgb="FF000000"/>
        <rFont val="Linux Libertine G"/>
      </rPr>
      <t>यदि सार्वजनिक हो</t>
    </r>
    <r>
      <rPr>
        <sz val="11"/>
        <color rgb="FF000000"/>
        <rFont val="Calibri"/>
      </rPr>
      <t xml:space="preserve">, </t>
    </r>
    <r>
      <rPr>
        <sz val="11"/>
        <color rgb="FF000000"/>
        <rFont val="Linux Libertine G"/>
      </rPr>
      <t>तो एक ऑनलाइन सर्वेक्षण करें।  चुनाव आयोग कराए ऑनलाइन एग्जिट पोल</t>
    </r>
    <r>
      <rPr>
        <sz val="11"/>
        <color rgb="FF000000"/>
        <rFont val="Calibri"/>
      </rPr>
      <t xml:space="preserve">!  </t>
    </r>
    <r>
      <rPr>
        <sz val="11"/>
        <color rgb="FF000000"/>
        <rFont val="Linux Libertine G"/>
      </rPr>
      <t>जनता परिणाम को शत</t>
    </r>
    <r>
      <rPr>
        <sz val="11"/>
        <color rgb="FF000000"/>
        <rFont val="Calibri"/>
      </rPr>
      <t>-</t>
    </r>
    <r>
      <rPr>
        <sz val="11"/>
        <color rgb="FF000000"/>
        <rFont val="Linux Libertine G"/>
      </rPr>
      <t>प्रतिशत स्वीकार करेगी</t>
    </r>
    <r>
      <rPr>
        <sz val="11"/>
        <color rgb="FF000000"/>
        <rFont val="Calibri"/>
      </rPr>
      <t xml:space="preserve">! </t>
    </r>
    <r>
      <rPr>
        <sz val="11"/>
        <color rgb="FF000000"/>
        <rFont val="Linux Libertine G"/>
      </rPr>
      <t>चुनाव आयोग पर अब भरोसा नहीं रहा</t>
    </r>
    <r>
      <rPr>
        <sz val="11"/>
        <color rgb="FF000000"/>
        <rFont val="Calibri"/>
      </rPr>
      <t xml:space="preserve">" </t>
    </r>
    <r>
      <rPr>
        <sz val="11"/>
        <color rgb="FF000000"/>
        <rFont val="Linux Libertine G"/>
      </rPr>
      <t>मोदी मीडिया पर बिल्कुल नही</t>
    </r>
    <r>
      <rPr>
        <sz val="11"/>
        <color rgb="FF000000"/>
        <rFont val="Calibri"/>
      </rPr>
      <t>"</t>
    </r>
  </si>
  <si>
    <t>Tera saath na chhode gai, Exit Poll.</t>
  </si>
  <si>
    <t>MODI VOTE CHORI KIA AJ VI KAREGA JANTA KO CHAIYE IS BAR UKHAR KE FEK DENA MODI</t>
  </si>
  <si>
    <t>रवीश कुमार जी का नाम इतिहास में दर्ज होगा</t>
  </si>
  <si>
    <t>Modi =Manipulated money monger+power monger
Media is nothing but a bunch of shit eating pigs 🐖🐖🐖
Data waste time waste
Dhimaakh kharaab
Bloody shit eaters</t>
  </si>
  <si>
    <t>Election commision bhi modi ka gulam hogya hai bharat ab andhkar ki oar agrsr hai na koi rojgar milega  na koi development bas ghanti bajegi</t>
  </si>
  <si>
    <t>💯 India</t>
  </si>
  <si>
    <t>yani janta jo vote de rahi h vo moorkh h..usko kuch pata hi nahi</t>
  </si>
  <si>
    <r>
      <rPr>
        <sz val="11"/>
        <color rgb="FF000000"/>
        <rFont val="Linux Libertine G"/>
      </rPr>
      <t>इसबार के चुनाव प्रचार में मुझे सबसे अच्छा सभ्य बक्ता प्रियंका गांधी जी को लगा आप लोग क्या मानते हैं</t>
    </r>
    <r>
      <rPr>
        <sz val="11"/>
        <color rgb="FF000000"/>
        <rFont val="Calibri"/>
      </rPr>
      <t>?</t>
    </r>
  </si>
  <si>
    <t>एग्जिट पोल इसलिए है क्योंकि मशीनों हसीनों में गड़बड़कर सके</t>
  </si>
  <si>
    <t>Are vai ...West bengal mein to tmc ka dubna tyay hain.</t>
  </si>
  <si>
    <t>Godi media has published all fake exit polls, we don't trust</t>
  </si>
  <si>
    <t>I am from Bengal
TMC -31/34
BJP - 6/8
Pls all of screenshot it
I am also screenshot it
I will send this screenshot after result on 4th June on Ravish kumar official video</t>
  </si>
  <si>
    <r>
      <rPr>
        <sz val="11"/>
        <color rgb="FF000000"/>
        <rFont val="Linux Libertine G"/>
      </rPr>
      <t xml:space="preserve">चुनावी आंकड़ों में हेर फेर करने को ढकने के लिए माहोल बनाया जा रहा है ताकि ये कहा जा सके कि देखो </t>
    </r>
    <r>
      <rPr>
        <sz val="11"/>
        <color rgb="FF000000"/>
        <rFont val="Calibri"/>
      </rPr>
      <t xml:space="preserve">exit polls </t>
    </r>
    <r>
      <rPr>
        <sz val="11"/>
        <color rgb="FF000000"/>
        <rFont val="Linux Libertine G"/>
      </rPr>
      <t>ने तो पहले ही बता दिया था 😂</t>
    </r>
  </si>
  <si>
    <t>Jis trah janta me bjp ke kilaf gussa hai. Us hisab se India ghatanaayn ki sarkar ban rhi hai</t>
  </si>
  <si>
    <t>BJP will be in power, not becoz people vote for BJP, bcoz of 3special member appointed by modi ji</t>
  </si>
  <si>
    <r>
      <rPr>
        <sz val="11"/>
        <color rgb="FF000000"/>
        <rFont val="Linux Libertine G"/>
      </rPr>
      <t>देश के इतने खराब हालत में भी यदि दलाल मीडिया बीजेपी को भारी बहुमत का एक्जिट पोल बता रहा है तो समझना चाहिए की देश के लोकतंत्र के साथ बहुत बड़ी साजिश हो रही है</t>
    </r>
    <r>
      <rPr>
        <sz val="11"/>
        <color rgb="FF000000"/>
        <rFont val="Calibri"/>
      </rPr>
      <t xml:space="preserve">, </t>
    </r>
    <r>
      <rPr>
        <sz val="11"/>
        <color rgb="FF000000"/>
        <rFont val="Linux Libertine G"/>
      </rPr>
      <t xml:space="preserve">अबकी बार में दावे से कह सकता हूं की देश  की </t>
    </r>
    <r>
      <rPr>
        <sz val="11"/>
        <color rgb="FF000000"/>
        <rFont val="Calibri"/>
      </rPr>
      <t xml:space="preserve">65% </t>
    </r>
    <r>
      <rPr>
        <sz val="11"/>
        <color rgb="FF000000"/>
        <rFont val="Linux Libertine G"/>
      </rPr>
      <t xml:space="preserve">जनता इस तानाशाही सरकार के खिलाफ थी </t>
    </r>
    <r>
      <rPr>
        <sz val="11"/>
        <color rgb="FF000000"/>
        <rFont val="Calibri"/>
      </rPr>
      <t xml:space="preserve">, </t>
    </r>
    <r>
      <rPr>
        <sz val="11"/>
        <color rgb="FF000000"/>
        <rFont val="Linux Libertine G"/>
      </rPr>
      <t xml:space="preserve">यदि फिर भी बीजेपी जीतती है तो ये चुनाव केवल एक दिखावा है इससे ज्यादा कुछ नहीं </t>
    </r>
    <r>
      <rPr>
        <sz val="11"/>
        <color rgb="FF000000"/>
        <rFont val="Calibri"/>
      </rPr>
      <t>!</t>
    </r>
  </si>
  <si>
    <t>This exit poll will destroy retail investors  money , share market operator are gov related</t>
  </si>
  <si>
    <t>Ravish tum patrakar ho ki Congressi ho?</t>
  </si>
  <si>
    <t>Great Reporting 👍 👌 👍</t>
  </si>
  <si>
    <t>Rahul Gandhi jindabad Sarkar banegi Congress ki</t>
  </si>
  <si>
    <t>जय अखिलेश❤❤</t>
  </si>
  <si>
    <t>Ravish Kumar sir ka jawab nahi ❤❤🎉🎉</t>
  </si>
  <si>
    <t>Please please don't see or believe GODI MEDIA EXIT POLL, it's All misleading misguiding with vested interests to manipulate votes counting at terminal ends at booth level. GODI MEDIA EXIT POLL is managed by TOP LEVELS in PMO OFFICE. All EXIT POLL are fraud and Just time pass to generate TPR and money by advertisement by TV CHANNELS.
Dr Pritish jalgaonkar 
https://www.facebook.com/share/p/cWvMY79t9SbMtrbD/?mibextid=xfxF2i</t>
  </si>
  <si>
    <r>
      <rPr>
        <sz val="11"/>
        <color rgb="FF000000"/>
        <rFont val="Linux Libertine G"/>
      </rPr>
      <t xml:space="preserve">माहौल बनाने में मोदी जी नंबर </t>
    </r>
    <r>
      <rPr>
        <sz val="11"/>
        <color rgb="FF000000"/>
        <rFont val="Calibri"/>
      </rPr>
      <t xml:space="preserve">1 </t>
    </r>
    <r>
      <rPr>
        <sz val="11"/>
        <color rgb="FF000000"/>
        <rFont val="Linux Libertine G"/>
      </rPr>
      <t>हैं 😂</t>
    </r>
  </si>
  <si>
    <r>
      <rPr>
        <sz val="11"/>
        <color rgb="FF000000"/>
        <rFont val="Linux Libertine G"/>
      </rPr>
      <t xml:space="preserve">शैया झुटोका बडा सरदार निकला </t>
    </r>
    <r>
      <rPr>
        <sz val="11"/>
        <color rgb="FF000000"/>
        <rFont val="Calibri"/>
      </rPr>
      <t>l</t>
    </r>
  </si>
  <si>
    <t>Agar Congress aayi to godi media pr action zarur lena chahiye aakhir in log ka level kyu itna geer gya</t>
  </si>
  <si>
    <r>
      <rPr>
        <sz val="11"/>
        <color rgb="FF000000"/>
        <rFont val="Linux Libertine G"/>
      </rPr>
      <t xml:space="preserve">मोदीजी ने </t>
    </r>
    <r>
      <rPr>
        <sz val="11"/>
        <color rgb="FF000000"/>
        <rFont val="Calibri"/>
      </rPr>
      <t xml:space="preserve">400 </t>
    </r>
    <r>
      <rPr>
        <sz val="11"/>
        <color rgb="FF000000"/>
        <rFont val="Linux Libertine G"/>
      </rPr>
      <t>पार का टार्गेट चूना आयोग को ही दिया था और उन्हें सही साबित करने के लिए पहले गोदी मिडिया को एक्जिट पोल की सुपारी दिया ताकि जनता को उस पर विश्र्वास हो जाए</t>
    </r>
  </si>
  <si>
    <r>
      <rPr>
        <sz val="11"/>
        <color rgb="FF000000"/>
        <rFont val="Linux Libertine G"/>
      </rPr>
      <t xml:space="preserve">कितना ही जोर लगा लो
इन भ्रष्टाचारियों को बखशा नही जाएगा।
खा गए सारे देश को </t>
    </r>
    <r>
      <rPr>
        <sz val="11"/>
        <color rgb="FF000000"/>
        <rFont val="Calibri"/>
      </rPr>
      <t xml:space="preserve">70 </t>
    </r>
    <r>
      <rPr>
        <sz val="11"/>
        <color rgb="FF000000"/>
        <rFont val="Linux Libertine G"/>
      </rPr>
      <t>साल मे</t>
    </r>
  </si>
  <si>
    <t>Aap to mahan ho ravish kumar sahab</t>
  </si>
  <si>
    <t>India gathbandhan do tihai bahumat se Jeet raha hai sare exit Pol jhuthe Hain exact phoolon per Bharosa nahin karna chahie</t>
  </si>
  <si>
    <t>आयेगा तो मोदी हीं लिख कर ले लो।
जय श्री राम 🙏🚩</t>
  </si>
  <si>
    <t>Sirf evm ke bharose 400 par</t>
  </si>
  <si>
    <t>Jitega India bhagega Modi salon jhooth mat hello bahut jhuthe padhne wale Hain 5 June Ko Tum ko kahan bhabhi ko chhodenge nahin</t>
  </si>
  <si>
    <t>Fekendra modi by by</t>
  </si>
  <si>
    <t>Aapke kaleja pe saanp lot rha hoga.</t>
  </si>
  <si>
    <t>If BJP allies get majority then it's time come on roads.</t>
  </si>
  <si>
    <t>Congress long live 🎉❤</t>
  </si>
  <si>
    <t>Bjp. Beimaani.par.Utaru. Ho. Gai. H</t>
  </si>
  <si>
    <t>next pm rahul ji❤❤❤❤❤❤❤❤❤❤❤❤❤❤❤❤</t>
  </si>
  <si>
    <t>Kya background banaya hai apnee har ka 😂</t>
  </si>
  <si>
    <t>Pm zuta exit polls  zuta</t>
  </si>
  <si>
    <t>You acts as a ray of hope in complete darkness</t>
  </si>
  <si>
    <t>Joy bangla ♥️🇪🇬🙏</t>
  </si>
  <si>
    <r>
      <rPr>
        <sz val="11"/>
        <color rgb="FF000000"/>
        <rFont val="Linux Libertine G"/>
      </rPr>
      <t>अब देश में दो पार्टी</t>
    </r>
    <r>
      <rPr>
        <sz val="11"/>
        <color rgb="FF000000"/>
        <rFont val="Calibri"/>
      </rPr>
      <t xml:space="preserve">, </t>
    </r>
    <r>
      <rPr>
        <sz val="11"/>
        <color rgb="FF000000"/>
        <rFont val="Linux Libertine G"/>
      </rPr>
      <t>एक हाफिज सईद</t>
    </r>
    <r>
      <rPr>
        <sz val="11"/>
        <color rgb="FF000000"/>
        <rFont val="Calibri"/>
      </rPr>
      <t xml:space="preserve">, </t>
    </r>
    <r>
      <rPr>
        <sz val="11"/>
        <color rgb="FF000000"/>
        <rFont val="Linux Libertine G"/>
      </rPr>
      <t>दुसरा आर एस एस</t>
    </r>
  </si>
  <si>
    <t>रवीश कुमार 
कांग्रेस का दलाल है कौन कौन मेरे बात से सहमत है ओ लाइक करे</t>
  </si>
  <si>
    <t>4 Jun ki path Modi mupth bharath/sarkar banegi. Jai shree Ram Jai jawan Jai kissan jaihind.</t>
  </si>
  <si>
    <t>स्वच्छ एवम स्वतंत्र जानकारी ❤</t>
  </si>
  <si>
    <t>Be careful India We pray that nobody  touched  this</t>
  </si>
  <si>
    <t>295 sindhu moosewala</t>
  </si>
  <si>
    <t>Share this video</t>
  </si>
  <si>
    <t>BJP Hatao Desh Bachao</t>
  </si>
  <si>
    <t>Dwitiya hi bahuma se jitegi Congress</t>
  </si>
  <si>
    <t>कौन कौन मानता है की मीडिया दोगलापन पे उतर गई है</t>
  </si>
  <si>
    <t>We rejects electoral bond ghotaala chor and Modani coal ghotaala chor. Jai sriram</t>
  </si>
  <si>
    <r>
      <rPr>
        <sz val="11"/>
        <color rgb="FF000000"/>
        <rFont val="Calibri"/>
      </rPr>
      <t xml:space="preserve">29:48 
</t>
    </r>
    <r>
      <rPr>
        <sz val="11"/>
        <color rgb="FF000000"/>
        <rFont val="Linux Libertine G"/>
      </rPr>
      <t>आप भी तो ऐसे अंपायर हो जो खुद खेल लेते हो।</t>
    </r>
  </si>
  <si>
    <t>Papu or pm banege 😂😂😂</t>
  </si>
  <si>
    <t>India jindabaad</t>
  </si>
  <si>
    <t>Rahul ji or India gathbandhan himmat maat harna. Janta apke sath hai. Allahpak jhute Or makkar logo k sath nehi hota. In Sha Allah  aap logo ko jit hogi. Hum sabki duayen hai aap sabke sath</t>
  </si>
  <si>
    <t>Ghapla voting se pahle hi ho chuka</t>
  </si>
  <si>
    <r>
      <rPr>
        <sz val="11"/>
        <color rgb="FF000000"/>
        <rFont val="Linux Libertine G"/>
      </rPr>
      <t xml:space="preserve">कोन कोन मानता है की देश </t>
    </r>
    <r>
      <rPr>
        <sz val="11"/>
        <color rgb="FF000000"/>
        <rFont val="Calibri"/>
      </rPr>
      <t xml:space="preserve">2014 </t>
    </r>
    <r>
      <rPr>
        <sz val="11"/>
        <color rgb="FF000000"/>
        <rFont val="Linux Libertine G"/>
      </rPr>
      <t>में आजाद हुआ</t>
    </r>
  </si>
  <si>
    <t>Share karo is video ko</t>
  </si>
  <si>
    <t>295+ for INDIA a Guarantee</t>
  </si>
  <si>
    <r>
      <rPr>
        <sz val="11"/>
        <color rgb="FF000000"/>
        <rFont val="Calibri"/>
      </rPr>
      <t xml:space="preserve">10 </t>
    </r>
    <r>
      <rPr>
        <sz val="11"/>
        <color rgb="FF000000"/>
        <rFont val="Linux Libertine G"/>
      </rPr>
      <t>साल साथ में रहें</t>
    </r>
    <r>
      <rPr>
        <sz val="11"/>
        <color rgb="FF000000"/>
        <rFont val="Calibri"/>
      </rPr>
      <t xml:space="preserve">, 3 </t>
    </r>
    <r>
      <rPr>
        <sz val="11"/>
        <color rgb="FF000000"/>
        <rFont val="Linux Libertine G"/>
      </rPr>
      <t xml:space="preserve">दिन साथ में रहने में कोई दिक्कत नहीं होना चाहिए। </t>
    </r>
    <r>
      <rPr>
        <sz val="11"/>
        <color rgb="FF000000"/>
        <rFont val="Calibri"/>
      </rPr>
      <t xml:space="preserve">Exit poll </t>
    </r>
    <r>
      <rPr>
        <sz val="11"/>
        <color rgb="FF000000"/>
        <rFont val="Linux Libertine G"/>
      </rPr>
      <t>क्यों देखतें है हैं भाई</t>
    </r>
    <r>
      <rPr>
        <sz val="11"/>
        <color rgb="FF000000"/>
        <rFont val="Calibri"/>
      </rPr>
      <t>?</t>
    </r>
  </si>
  <si>
    <t>It is over .. constitution will b changed..</t>
  </si>
  <si>
    <t>Nda counting mai hera feri karne ka man bana chuka hai evm conting mai jyada dimag lagana hai imandaar ko conting mai bhejo</t>
  </si>
  <si>
    <t>India alliance win👍🇮🇳 333</t>
  </si>
  <si>
    <t>😂RIGHT MODI PAHLE SE 400 PAR BANAKE RAKKHA AMIT SHA</t>
  </si>
  <si>
    <t>EVM set</t>
  </si>
  <si>
    <t>INDIA wins</t>
  </si>
  <si>
    <t>चुनाव नही नाटक हो रहा है ये।</t>
  </si>
  <si>
    <r>
      <rPr>
        <sz val="11"/>
        <color rgb="FF000000"/>
        <rFont val="Linux Libertine G"/>
      </rPr>
      <t>भाई हम बहुत पातालचटे देखे</t>
    </r>
    <r>
      <rPr>
        <sz val="11"/>
        <color rgb="FF000000"/>
        <rFont val="Calibri"/>
      </rPr>
      <t xml:space="preserve">, </t>
    </r>
    <r>
      <rPr>
        <sz val="11"/>
        <color rgb="FF000000"/>
        <rFont val="Linux Libertine G"/>
      </rPr>
      <t>लेकिन ये तो अलग ही लेवल पे है।😂</t>
    </r>
  </si>
  <si>
    <t>लिख कर दे रहें हैं राहुल मियां कभी प्रधानमंत्री नहीं बनेगा।</t>
  </si>
  <si>
    <r>
      <rPr>
        <sz val="11"/>
        <color rgb="FF000000"/>
        <rFont val="Calibri"/>
      </rPr>
      <t xml:space="preserve">Wold </t>
    </r>
    <r>
      <rPr>
        <sz val="11"/>
        <color rgb="FF000000"/>
        <rFont val="Linux Libertine G"/>
      </rPr>
      <t xml:space="preserve">में इण्डिया मीडिया के नंबर </t>
    </r>
    <r>
      <rPr>
        <sz val="11"/>
        <color rgb="FF000000"/>
        <rFont val="Calibri"/>
      </rPr>
      <t xml:space="preserve">161 </t>
    </r>
    <r>
      <rPr>
        <sz val="11"/>
        <color rgb="FF000000"/>
        <rFont val="Linux Libertine G"/>
      </rPr>
      <t>हैं और उनके एग्जिट पोल पर आप लोग विस्वास कर रहे है शर्म आनी चाहिए गोदी मीडिया को</t>
    </r>
  </si>
  <si>
    <r>
      <rPr>
        <sz val="11"/>
        <color rgb="FF000000"/>
        <rFont val="Calibri"/>
      </rPr>
      <t xml:space="preserve">EVM </t>
    </r>
    <r>
      <rPr>
        <sz val="11"/>
        <color rgb="FF000000"/>
        <rFont val="Linux Libertine G"/>
      </rPr>
      <t>सेट हो गया इसलिए जोकर मंदिर कैट वॉक पर निकल गया।</t>
    </r>
  </si>
  <si>
    <t>Ravish Sir as long as you are alive democracy will never end!</t>
  </si>
  <si>
    <t>MODI KA NATAK HE MODI BJP KA  AANT KARKE JAPENGE  JAIHIND 🎉</t>
  </si>
  <si>
    <t>Prejjal revanna vi jit raha hai 😢</t>
  </si>
  <si>
    <t>राहुल गांधी सीधा सादा सच्चा आदमी है इसलिए जनता को ऐसे आदमी की बात समझ नही आती</t>
  </si>
  <si>
    <t>जलन साफ दिख रही है 😂😂</t>
  </si>
  <si>
    <t>इंडिया जितेंगा</t>
  </si>
  <si>
    <r>
      <rPr>
        <sz val="11"/>
        <color rgb="FF000000"/>
        <rFont val="Linux Libertine G"/>
      </rPr>
      <t xml:space="preserve">सर जी मैं तो भारत के मीडिया चैनल नम्बर </t>
    </r>
    <r>
      <rPr>
        <sz val="11"/>
        <color rgb="FF000000"/>
        <rFont val="Calibri"/>
      </rPr>
      <t xml:space="preserve">1 </t>
    </r>
    <r>
      <rPr>
        <sz val="11"/>
        <color rgb="FF000000"/>
        <rFont val="Linux Libertine G"/>
      </rPr>
      <t xml:space="preserve">चैनल बताने वाले </t>
    </r>
    <r>
      <rPr>
        <sz val="11"/>
        <color rgb="FF000000"/>
        <rFont val="Calibri"/>
      </rPr>
      <t xml:space="preserve">180 </t>
    </r>
    <r>
      <rPr>
        <sz val="11"/>
        <color rgb="FF000000"/>
        <rFont val="Linux Libertine G"/>
      </rPr>
      <t xml:space="preserve">देश में से </t>
    </r>
    <r>
      <rPr>
        <sz val="11"/>
        <color rgb="FF000000"/>
        <rFont val="Calibri"/>
      </rPr>
      <t xml:space="preserve">161 </t>
    </r>
    <r>
      <rPr>
        <sz val="11"/>
        <color rgb="FF000000"/>
        <rFont val="Linux Libertine G"/>
      </rPr>
      <t>रैंक आपने वाली भारती मीडिया पर भरोसा कैसे कर सकता हूं</t>
    </r>
  </si>
  <si>
    <t>8000 hame nhi chahiye waqf board se Hamri Jamin dilwado😢😢😢😢</t>
  </si>
  <si>
    <r>
      <rPr>
        <sz val="11"/>
        <color rgb="FF000000"/>
        <rFont val="Calibri"/>
      </rPr>
      <t>Modi ji aa rahe hai</t>
    </r>
    <r>
      <rPr>
        <sz val="11"/>
        <color rgb="FF000000"/>
        <rFont val="Linux Libertine G"/>
      </rPr>
      <t>।  ❤</t>
    </r>
  </si>
  <si>
    <r>
      <rPr>
        <sz val="11"/>
        <color rgb="FF000000"/>
        <rFont val="Linux Libertine G"/>
      </rPr>
      <t>आपका मतलब साब मीडिया बिका हुआ है</t>
    </r>
    <r>
      <rPr>
        <sz val="11"/>
        <color rgb="FF000000"/>
        <rFont val="Calibri"/>
      </rPr>
      <t>.</t>
    </r>
    <r>
      <rPr>
        <sz val="11"/>
        <color rgb="FF000000"/>
        <rFont val="Linux Libertine G"/>
      </rPr>
      <t>और जिनको लात मारकर चॅनेल से भगाया गया वो सब सविंधान क पालन करते है😂😂</t>
    </r>
  </si>
  <si>
    <r>
      <rPr>
        <sz val="11"/>
        <color rgb="FF000000"/>
        <rFont val="Linux Libertine G"/>
      </rPr>
      <t>शेयर मार्केट में एफ आई आई</t>
    </r>
    <r>
      <rPr>
        <sz val="11"/>
        <color rgb="FF000000"/>
        <rFont val="Calibri"/>
      </rPr>
      <t>(</t>
    </r>
    <r>
      <rPr>
        <sz val="11"/>
        <color rgb="FF000000"/>
        <rFont val="Linux Libertine G"/>
      </rPr>
      <t>फारेन  इन्वेस्टर</t>
    </r>
    <r>
      <rPr>
        <sz val="11"/>
        <color rgb="FF000000"/>
        <rFont val="Calibri"/>
      </rPr>
      <t xml:space="preserve">)87% </t>
    </r>
    <r>
      <rPr>
        <sz val="11"/>
        <color rgb="FF000000"/>
        <rFont val="Linux Libertine G"/>
      </rPr>
      <t>इंडेक्स में मंदी का सौदा करके बैठे हैं</t>
    </r>
    <r>
      <rPr>
        <sz val="11"/>
        <color rgb="FF000000"/>
        <rFont val="Calibri"/>
      </rPr>
      <t xml:space="preserve">, </t>
    </r>
    <r>
      <rPr>
        <sz val="11"/>
        <color rgb="FF000000"/>
        <rFont val="Linux Libertine G"/>
      </rPr>
      <t>जिनका अरबों रूपया लगा हुआ है</t>
    </r>
    <r>
      <rPr>
        <sz val="11"/>
        <color rgb="FF000000"/>
        <rFont val="Calibri"/>
      </rPr>
      <t xml:space="preserve">, </t>
    </r>
    <r>
      <rPr>
        <sz val="11"/>
        <color rgb="FF000000"/>
        <rFont val="Linux Libertine G"/>
      </rPr>
      <t>जबकि लोकल मिडिया का चवन्नी भी बाजार में नहीं लगा है</t>
    </r>
    <r>
      <rPr>
        <sz val="11"/>
        <color rgb="FF000000"/>
        <rFont val="Calibri"/>
      </rPr>
      <t>,</t>
    </r>
    <r>
      <rPr>
        <sz val="11"/>
        <color rgb="FF000000"/>
        <rFont val="Linux Libertine G"/>
      </rPr>
      <t xml:space="preserve">इससे ही आप समझ सकते हैं कि </t>
    </r>
    <r>
      <rPr>
        <sz val="11"/>
        <color rgb="FF000000"/>
        <rFont val="Calibri"/>
      </rPr>
      <t>4</t>
    </r>
    <r>
      <rPr>
        <sz val="11"/>
        <color rgb="FF000000"/>
        <rFont val="Linux Libertine G"/>
      </rPr>
      <t>तारीख को परिणाम एग्जिट पोल के ठीक विपरीत आयेंगे।</t>
    </r>
  </si>
  <si>
    <t>Rahul ji pm</t>
  </si>
  <si>
    <t>आएगा तो केजरीवाल अब नही तो अगली बार</t>
  </si>
  <si>
    <t>इंडिया गठबंधन किसको किसको पसंद है लाइक करें</t>
  </si>
  <si>
    <t>Modi hi Banega PM 400paar</t>
  </si>
  <si>
    <r>
      <rPr>
        <sz val="11"/>
        <color rgb="FF000000"/>
        <rFont val="Linux Libertine G"/>
      </rPr>
      <t>खुद को परमात्मा कहणे वाले बुरी तरह से हरने वाले है</t>
    </r>
    <r>
      <rPr>
        <sz val="11"/>
        <color rgb="FF000000"/>
        <rFont val="Calibri"/>
      </rPr>
      <t>..</t>
    </r>
  </si>
  <si>
    <t>राहुल गांधी भावी आनेवाले प्रधानमंत्री</t>
  </si>
  <si>
    <t>Ramdi Rona start</t>
  </si>
  <si>
    <t>सिर्फ इंडिया गठ बंधन कि जीत होगी</t>
  </si>
  <si>
    <t>Congress ❤🙌</t>
  </si>
  <si>
    <t>Godi media is playing mind game or to tamparing EVMS</t>
  </si>
  <si>
    <t>❤💯🙏🎉</t>
  </si>
  <si>
    <r>
      <rPr>
        <sz val="11"/>
        <color rgb="FF000000"/>
        <rFont val="Linux Libertine G"/>
      </rPr>
      <t xml:space="preserve">मोदी </t>
    </r>
    <r>
      <rPr>
        <sz val="11"/>
        <color rgb="FF000000"/>
        <rFont val="Calibri"/>
      </rPr>
      <t xml:space="preserve">400 </t>
    </r>
    <r>
      <rPr>
        <sz val="11"/>
        <color rgb="FF000000"/>
        <rFont val="Linux Libertine G"/>
      </rPr>
      <t>पार हो गए</t>
    </r>
  </si>
  <si>
    <t>Next pm rahul gandhi💪</t>
  </si>
  <si>
    <t>Mujhse election se pehle call par puccha gya k aap Modi ji k kaam se khush h ... Mai aameen aadmi party ki samarthak hun.
 Phr bhi maine bol Diya k hum khush h.... To Mera vote to Bach gya.... Meri nand ka  naam voter list se hi gayab kar diya gya</t>
  </si>
  <si>
    <t>Charbagh mein Jaise pocket maar chillate Hain bhaiya pocket maar hai apni apni Jeb sambhal ke rakho vaise hi BJP hai BJP Halla macha rahi hai meri jeet ho rahi hai meri jeet ho rahi hai aur vahan Halla makhane ke chakkar mein kahin kahin beimani Na kar baithe Na kar baithe har har afsar ko dhamka rahe Hain har Babu ko dhamka rahe hain Lekin lekin polling agent ko chahie ki last Tak apni ginti karaen aur ine logon se hoshiyar rahe</t>
  </si>
  <si>
    <t>Agar chunav ayog ne sath mai aesa kiya ho to result bhi yahi ayega EVM mai garbari kar ke</t>
  </si>
  <si>
    <t>Modi bhakti me gunde samarthak Roz kisi ke bhi comment per gali likhte hai lekin kabhi YouTube unko block nahi kerta,jo sabhya hai unke comment per aksar warning likh kar YouTube bhejta hai.</t>
  </si>
  <si>
    <t>आप तो सर सही बताते हैं</t>
  </si>
  <si>
    <t>Bjp ko harne ka dar hai. Isliye ye sab modi polls karwa rhi hai</t>
  </si>
  <si>
    <r>
      <rPr>
        <sz val="11"/>
        <color rgb="FF000000"/>
        <rFont val="Linux Libertine G"/>
      </rPr>
      <t xml:space="preserve">नपुंसक चुनाव आयुक्त का क्या </t>
    </r>
    <r>
      <rPr>
        <sz val="11"/>
        <color rgb="FF000000"/>
        <rFont val="Calibri"/>
      </rPr>
      <t>ravish kumar ji 😢😢😢😢😢😢</t>
    </r>
  </si>
  <si>
    <t>All exit poll result and margin are all in a same row that means all this godi me media are ruled by one person and they were paid hugely so they were trying to impress their buyers BJP</t>
  </si>
  <si>
    <t>Modi / Amit saha dono kankank hai inko sarkaar nahni aayega</t>
  </si>
  <si>
    <t>1 hafte ke liye hme ECI, CBI, ED and other agencies and media dedo.. Exit poll to chodo real result mein bhi haar jaaenge ye.</t>
  </si>
  <si>
    <r>
      <rPr>
        <sz val="11"/>
        <color rgb="FF000000"/>
        <rFont val="Linux Libertine G"/>
      </rPr>
      <t>चुनाव आयोग</t>
    </r>
    <r>
      <rPr>
        <sz val="11"/>
        <color rgb="FF000000"/>
        <rFont val="Calibri"/>
      </rPr>
      <t xml:space="preserve">, </t>
    </r>
    <r>
      <rPr>
        <sz val="11"/>
        <color rgb="FF000000"/>
        <rFont val="Linux Libertine G"/>
      </rPr>
      <t xml:space="preserve">मोदी सत्ता तथा गोदी मीडिया का गठबंधन है। चुनाव आयोग और गोदी मीडिया चाहे तो मोदी जी को </t>
    </r>
    <r>
      <rPr>
        <sz val="11"/>
        <color rgb="FF000000"/>
        <rFont val="Calibri"/>
      </rPr>
      <t>475</t>
    </r>
    <r>
      <rPr>
        <sz val="11"/>
        <color rgb="FF000000"/>
        <rFont val="Linux Libertine G"/>
      </rPr>
      <t>सीटे भी दें और दिखा सकते।</t>
    </r>
  </si>
  <si>
    <t>Modi next pm ❤
Pappu will be opposition guy.😂</t>
  </si>
  <si>
    <t>Bjp doing mischief, india praying for miracle. If God exists and bjp sitting on dead bodies, then he shall take his revenge</t>
  </si>
  <si>
    <t>Ravish G aap kaha se nirpacha patrakaar ho ,,mai apko 2004 se dekhta a rha hu ,, jab UPA ki government hoti thi tab bhi aap sawal BJP se puchte the apni debate hai ,,,</t>
  </si>
  <si>
    <t>Acha lagta hai</t>
  </si>
  <si>
    <t>While counting don't allow
Any one till counting can't
Live the place. No cheating  will counting.
Must be careful. Must
Congress Win. Don't give
DHAMKI to. OFFICER.</t>
  </si>
  <si>
    <t>Ravish ji kyon gumrah kar rhe ho</t>
  </si>
  <si>
    <r>
      <rPr>
        <sz val="11"/>
        <color rgb="FF000000"/>
        <rFont val="Calibri"/>
      </rPr>
      <t xml:space="preserve">BJP </t>
    </r>
    <r>
      <rPr>
        <sz val="11"/>
        <color rgb="FF000000"/>
        <rFont val="Linux Libertine G"/>
      </rPr>
      <t xml:space="preserve">जीत गया है सर 
</t>
    </r>
    <r>
      <rPr>
        <sz val="11"/>
        <color rgb="FF000000"/>
        <rFont val="Calibri"/>
      </rPr>
      <t xml:space="preserve">4th June </t>
    </r>
    <r>
      <rPr>
        <sz val="11"/>
        <color rgb="FF000000"/>
        <rFont val="Linux Libertine G"/>
      </rPr>
      <t xml:space="preserve">को </t>
    </r>
    <r>
      <rPr>
        <sz val="11"/>
        <color rgb="FF000000"/>
        <rFont val="Calibri"/>
      </rPr>
      <t xml:space="preserve">official declared </t>
    </r>
    <r>
      <rPr>
        <sz val="11"/>
        <color rgb="FF000000"/>
        <rFont val="Linux Libertine G"/>
      </rPr>
      <t xml:space="preserve">करना है 
किन्योकी 
 </t>
    </r>
    <r>
      <rPr>
        <sz val="11"/>
        <color rgb="FF000000"/>
        <rFont val="Calibri"/>
      </rPr>
      <t xml:space="preserve">evm set </t>
    </r>
    <r>
      <rPr>
        <sz val="11"/>
        <color rgb="FF000000"/>
        <rFont val="Linux Libertine G"/>
      </rPr>
      <t>है</t>
    </r>
    <r>
      <rPr>
        <sz val="11"/>
        <color rgb="FF000000"/>
        <rFont val="Calibri"/>
      </rPr>
      <t xml:space="preserve">,
 </t>
    </r>
    <r>
      <rPr>
        <sz val="11"/>
        <color rgb="FF000000"/>
        <rFont val="Linux Libertine G"/>
      </rPr>
      <t xml:space="preserve">मुस्लिम को वोट नही दिया 
</t>
    </r>
    <r>
      <rPr>
        <sz val="11"/>
        <color rgb="FF000000"/>
        <rFont val="Calibri"/>
      </rPr>
      <t xml:space="preserve">Bogus </t>
    </r>
    <r>
      <rPr>
        <sz val="11"/>
        <color rgb="FF000000"/>
        <rFont val="Linux Libertine G"/>
      </rPr>
      <t xml:space="preserve">वोट डाला गया 
</t>
    </r>
    <r>
      <rPr>
        <sz val="11"/>
        <color rgb="FF000000"/>
        <rFont val="Calibri"/>
      </rPr>
      <t xml:space="preserve">Presiding officer </t>
    </r>
    <r>
      <rPr>
        <sz val="11"/>
        <color rgb="FF000000"/>
        <rFont val="Linux Libertine G"/>
      </rPr>
      <t xml:space="preserve">साथ दिया है 
</t>
    </r>
    <r>
      <rPr>
        <sz val="11"/>
        <color rgb="FF000000"/>
        <rFont val="Calibri"/>
      </rPr>
      <t xml:space="preserve">Return officer </t>
    </r>
    <r>
      <rPr>
        <sz val="11"/>
        <color rgb="FF000000"/>
        <rFont val="Linux Libertine G"/>
      </rPr>
      <t xml:space="preserve">के पास </t>
    </r>
    <r>
      <rPr>
        <sz val="11"/>
        <color rgb="FF000000"/>
        <rFont val="Calibri"/>
      </rPr>
      <t xml:space="preserve">counting agents </t>
    </r>
    <r>
      <rPr>
        <sz val="11"/>
        <color rgb="FF000000"/>
        <rFont val="Linux Libertine G"/>
      </rPr>
      <t xml:space="preserve">को बैठने नही देना 
</t>
    </r>
    <r>
      <rPr>
        <sz val="11"/>
        <color rgb="FF000000"/>
        <rFont val="Calibri"/>
      </rPr>
      <t xml:space="preserve">150 DM </t>
    </r>
    <r>
      <rPr>
        <sz val="11"/>
        <color rgb="FF000000"/>
        <rFont val="Linux Libertine G"/>
      </rPr>
      <t xml:space="preserve">से तड़ीपार ने </t>
    </r>
    <r>
      <rPr>
        <sz val="11"/>
        <color rgb="FF000000"/>
        <rFont val="Calibri"/>
      </rPr>
      <t xml:space="preserve">direction </t>
    </r>
    <r>
      <rPr>
        <sz val="11"/>
        <color rgb="FF000000"/>
        <rFont val="Linux Libertine G"/>
      </rPr>
      <t>दिया 
डेमोक्रेसी गया भाड़ में</t>
    </r>
  </si>
  <si>
    <t>झूठा हैं एग्जिट पोल पोल के पीछे लगे हैं शेयर मार्किट के हज़ारो करोड़ रुपये</t>
  </si>
  <si>
    <t>Very good reporting.</t>
  </si>
  <si>
    <t>जीतेगा तो इंडिया ही चाहे चीन जितना मर्जी जोर लगा ले</t>
  </si>
  <si>
    <t>Rahul ji sahi bol raha hai 🎉</t>
  </si>
  <si>
    <t>কলকাতামে  মমতা ব্যানার্জি ৩২ সিট মিলেগী</t>
  </si>
  <si>
    <t>INDIA GADBANDHAN KO APNA HIMMAT KO BANAKAR RAKHE VOTE COUNTING ME BAHUT DHIYAN DENE KI JARURAT HAI</t>
  </si>
  <si>
    <t>Aapke chenel ka survey ka bi to bolo</t>
  </si>
  <si>
    <t>Congress party jindabad ❤️❤️❤️</t>
  </si>
  <si>
    <t>हम लोग वोट देने वाले हैं हम लोग जानते हैं यहां किसको कितनी वोट पड़ी है सबसे ज्यादा इंडिया गठबंधन कोर्ट पड़ी है यह सरासर बेईमानी है</t>
  </si>
  <si>
    <r>
      <rPr>
        <sz val="11"/>
        <color rgb="FF000000"/>
        <rFont val="Calibri"/>
      </rPr>
      <t xml:space="preserve">INDIA </t>
    </r>
    <r>
      <rPr>
        <sz val="11"/>
        <color rgb="FF000000"/>
        <rFont val="Linux Libertine G"/>
      </rPr>
      <t xml:space="preserve">गठबंधन </t>
    </r>
    <r>
      <rPr>
        <sz val="11"/>
        <color rgb="FF000000"/>
        <rFont val="Calibri"/>
      </rPr>
      <t xml:space="preserve">=   295 - 300
BJP                 =  135 - 140
4 </t>
    </r>
    <r>
      <rPr>
        <sz val="11"/>
        <color rgb="FF000000"/>
        <rFont val="Linux Libertine G"/>
      </rPr>
      <t xml:space="preserve">जून को राहुल गांधी जी देश के प्रधानमंत्री की शपथ ले रहे हैं </t>
    </r>
    <r>
      <rPr>
        <sz val="11"/>
        <color rgb="FF000000"/>
        <rFont val="Calibri"/>
      </rPr>
      <t>!!!✌️✌️💯❤️❤️</t>
    </r>
  </si>
  <si>
    <t>जय इंडिया तय इंडिया</t>
  </si>
  <si>
    <t>🎉INDIA ALLIANCE❤</t>
  </si>
  <si>
    <t>12:30 sir 59 million views nhi 600 million views 👍</t>
  </si>
  <si>
    <t>INDIA is Set to win 2024❤</t>
  </si>
  <si>
    <t>Sir video to aap June ke baad lane Wale the 😂</t>
  </si>
  <si>
    <r>
      <rPr>
        <sz val="11"/>
        <color rgb="FF000000"/>
        <rFont val="Linux Libertine G"/>
      </rPr>
      <t>जनता इंडिया गठबन्धन की सरकार बना चुकी है। पर</t>
    </r>
    <r>
      <rPr>
        <sz val="11"/>
        <color rgb="FF000000"/>
        <rFont val="Calibri"/>
      </rPr>
      <t xml:space="preserve">, </t>
    </r>
    <r>
      <rPr>
        <sz val="11"/>
        <color rgb="FF000000"/>
        <rFont val="Linux Libertine G"/>
      </rPr>
      <t>भाजपा भ्रष्ट अधिकारियों की मदद से मतगणना में धांधली करा कर जीतने का प्रयास कर सकती है। इस लिए इंडिया गठबन्धन के सभी उम्मीदवारों को सावधान रहना चाहिए मतगणना में</t>
    </r>
  </si>
  <si>
    <t>Chiting baj hai Modi  panauti</t>
  </si>
  <si>
    <r>
      <rPr>
        <sz val="11"/>
        <color rgb="FF000000"/>
        <rFont val="Linux Libertine G"/>
      </rPr>
      <t>कौन</t>
    </r>
    <r>
      <rPr>
        <sz val="11"/>
        <color rgb="FF000000"/>
        <rFont val="Calibri"/>
      </rPr>
      <t>-</t>
    </r>
    <r>
      <rPr>
        <sz val="11"/>
        <color rgb="FF000000"/>
        <rFont val="Linux Libertine G"/>
      </rPr>
      <t>कौन चाहते हैं कि कांग्रेस पार्टी की सरकार बने और राहुल गांधी प्रधानमंत्री बने❤</t>
    </r>
  </si>
  <si>
    <t>शानदार समीक्षा</t>
  </si>
  <si>
    <t>जी चुनाव आयोग ने इस धरती कितने पुत्रों को जन्म देती है उसमें कोई पुत्र लायक होता है कोई पुत्र नालायक भी होता है तो चुनाव आयोग को अपनी मर्यादा को नहीं भूलनाचाहिए पैसे तो बहुत आएंगे जाएंगे करने के बाद लोग क्या लेकर जाते हैं तो इसीलिए सब कुछ ध्यान में रखते हुए देश के आप एक सैनिकहै और एक सैनिक की तरह सोच रखी है पैसे तो बहुत आएंगे बहुतजाएंगे</t>
  </si>
  <si>
    <t>India ki sarkar banni chahiye</t>
  </si>
  <si>
    <r>
      <rPr>
        <sz val="11"/>
        <color rgb="FF000000"/>
        <rFont val="Linux Libertine G"/>
      </rPr>
      <t>नया चेहरा आना चाहिए अब सत्ता में</t>
    </r>
    <r>
      <rPr>
        <sz val="11"/>
        <color rgb="FF000000"/>
        <rFont val="Calibri"/>
      </rPr>
      <t>...</t>
    </r>
  </si>
  <si>
    <t>Rahul Gandhi and India gathbandhan Wale voter likes ❤</t>
  </si>
  <si>
    <r>
      <rPr>
        <sz val="11"/>
        <color rgb="FF000000"/>
        <rFont val="Calibri"/>
      </rPr>
      <t xml:space="preserve">Just look at the utter disappointment on his face of not being able to make </t>
    </r>
    <r>
      <rPr>
        <sz val="11"/>
        <color rgb="FF000000"/>
        <rFont val="Linux Libertine G"/>
      </rPr>
      <t xml:space="preserve">पप्पू </t>
    </r>
    <r>
      <rPr>
        <sz val="11"/>
        <color rgb="FF000000"/>
        <rFont val="Calibri"/>
      </rPr>
      <t>win yet again despite all his efforts. 😂</t>
    </r>
  </si>
  <si>
    <t>India gathbandhan ko imandar chunav agent sabhi bhoot me niyukti karna chahie, kyunki donkey trading ho sakta hai, Bhrashtachar Jute Jumla Parivar party me too much bhrashtachar ka kala dhan hai agent ko khareed sakta hai</t>
  </si>
  <si>
    <t>India 287 seat 💺🇮🇳 🇮🇳 🇮🇳</t>
  </si>
  <si>
    <t>Iss baar ka chunav Aisa to bilkul bhi nhi hua bjp ek tarfa 400 le jaye iss baar vipksh ne acchi ldaai ldi</t>
  </si>
  <si>
    <r>
      <rPr>
        <sz val="11"/>
        <color rgb="FF000000"/>
        <rFont val="Linux Libertine G"/>
      </rPr>
      <t xml:space="preserve">बहुत हों गई </t>
    </r>
    <r>
      <rPr>
        <sz val="11"/>
        <color rgb="FF000000"/>
        <rFont val="Calibri"/>
      </rPr>
      <t xml:space="preserve">BJP </t>
    </r>
    <r>
      <rPr>
        <sz val="11"/>
        <color rgb="FF000000"/>
        <rFont val="Linux Libertine G"/>
      </rPr>
      <t>की तानाशाही अब मोदी गुजरात जा रहें हैं</t>
    </r>
    <r>
      <rPr>
        <sz val="11"/>
        <color rgb="FF000000"/>
        <rFont val="Calibri"/>
      </rPr>
      <t>,,</t>
    </r>
  </si>
  <si>
    <t>Only congrese sarkar</t>
  </si>
  <si>
    <t>EVM set ho chuka hai bjp jeet gayi hai 😅😅😢</t>
  </si>
  <si>
    <t>MODI CHORI KARE TO JEETE GA NEHI TO 400% NEHI. IS BAR RAHUL GHANDI</t>
  </si>
  <si>
    <t>Opinion poll copy pest to exit poll.</t>
  </si>
  <si>
    <t>Lagta h BJP kuch to galat kar rahi h.</t>
  </si>
  <si>
    <t>रवीश जी आप अपनी बात बेबाकी से करिए देश का हर ईमानदार और सच्चा भक्त आपके साथ है</t>
  </si>
  <si>
    <t>The exit poll might be strong because the election commission is somewhat baised. They assist the BJP by allowing fake votes to be cast for those who were absent on voting day. This increases the vote count by three to four percent in the last minutes, which is the main reason for their success.</t>
  </si>
  <si>
    <t>Ravish sir.. big fan of yours..in the recent videos where you stand, background is not static, keeps changing..it's distracting..just a suggestion😊</t>
  </si>
  <si>
    <t>Evm the biggest friend of BJP</t>
  </si>
  <si>
    <r>
      <rPr>
        <sz val="11"/>
        <color rgb="FF000000"/>
        <rFont val="Calibri"/>
      </rPr>
      <t xml:space="preserve">EVM </t>
    </r>
    <r>
      <rPr>
        <sz val="11"/>
        <color rgb="FF000000"/>
        <rFont val="Linux Libertine G"/>
      </rPr>
      <t>পাল্টে দিচ্ছে মনে হচ্ছে ।</t>
    </r>
  </si>
  <si>
    <t>Maine changes k liye Congress ✋🏻 ko vote kiya hai.</t>
  </si>
  <si>
    <t>Sach btane ke thanku Ravish Sir.We proud u..</t>
  </si>
  <si>
    <t>Result ke baad.......EVM poll 😂😂😂😂😂😂😂😂😂😂😂😂</t>
  </si>
  <si>
    <t>Save Democracy from Mamata Banerjee 😢
Red Salute Comrades From Bengal</t>
  </si>
  <si>
    <t>Election commission ki maa chod do</t>
  </si>
  <si>
    <t>EXIT POLL ❌ MODI POLL ✅</t>
  </si>
  <si>
    <t>Ravi sar ki channel Jin Jin India gathbandhan ki karykartaon ne dekh raha hai Ham sabko appeal karta hun kripya 4 June Raat 10:00 Tak table chhodana Nahin 11 board ki ginti jarur rakhna bilkul chhodana Nahin</t>
  </si>
  <si>
    <t>बीजेपी का सूपड़ा साफ होने जा रहा है 😂😂😂👊👊👊</t>
  </si>
  <si>
    <r>
      <rPr>
        <sz val="11"/>
        <color rgb="FF000000"/>
        <rFont val="Linux Libertine G"/>
      </rPr>
      <t>रविशजी</t>
    </r>
    <r>
      <rPr>
        <sz val="11"/>
        <color rgb="FF000000"/>
        <rFont val="Calibri"/>
      </rPr>
      <t xml:space="preserve">.... </t>
    </r>
    <r>
      <rPr>
        <sz val="11"/>
        <color rgb="FF000000"/>
        <rFont val="Linux Libertine G"/>
      </rPr>
      <t xml:space="preserve">आपको </t>
    </r>
    <r>
      <rPr>
        <sz val="11"/>
        <color rgb="FF000000"/>
        <rFont val="Calibri"/>
      </rPr>
      <t xml:space="preserve">4 </t>
    </r>
    <r>
      <rPr>
        <sz val="11"/>
        <color rgb="FF000000"/>
        <rFont val="Linux Libertine G"/>
      </rPr>
      <t xml:space="preserve">तारीख को दोपहर </t>
    </r>
    <r>
      <rPr>
        <sz val="11"/>
        <color rgb="FF000000"/>
        <rFont val="Calibri"/>
      </rPr>
      <t xml:space="preserve">2 </t>
    </r>
    <r>
      <rPr>
        <sz val="11"/>
        <color rgb="FF000000"/>
        <rFont val="Linux Libertine G"/>
      </rPr>
      <t>बजे सूनने मे मजा आयेगा</t>
    </r>
    <r>
      <rPr>
        <sz val="11"/>
        <color rgb="FF000000"/>
        <rFont val="Calibri"/>
      </rPr>
      <t xml:space="preserve">... </t>
    </r>
    <r>
      <rPr>
        <sz val="11"/>
        <color rgb="FF000000"/>
        <rFont val="Linux Libertine G"/>
      </rPr>
      <t>तब तक बाय बाय</t>
    </r>
  </si>
  <si>
    <t>Right ✅️</t>
  </si>
  <si>
    <t>Jairam ramesh  hindu k naam par dogla hai kon kon manta hai</t>
  </si>
  <si>
    <r>
      <rPr>
        <sz val="11"/>
        <color rgb="FF000000"/>
        <rFont val="Linux Libertine G"/>
      </rPr>
      <t xml:space="preserve">किसी से कोई एजेंसी ने पूछताछ किया </t>
    </r>
    <r>
      <rPr>
        <sz val="11"/>
        <color rgb="FF000000"/>
        <rFont val="Calibri"/>
      </rPr>
      <t xml:space="preserve">? </t>
    </r>
    <r>
      <rPr>
        <sz val="11"/>
        <color rgb="FF000000"/>
        <rFont val="Linux Libertine G"/>
      </rPr>
      <t xml:space="preserve">अगर नहीं तो लाइक करे और सच के साथ खड़ा हो और सर्वे करने वाली कंपनी को इग्नोर करे </t>
    </r>
    <r>
      <rPr>
        <sz val="11"/>
        <color rgb="FF000000"/>
        <rFont val="Calibri"/>
      </rPr>
      <t>....✅👍</t>
    </r>
  </si>
  <si>
    <t>Das sal sath me rahe, tin din sath me rah jane me koi dikat nahi hona chahiye, exit poll kyon dekhte hai bhai?</t>
  </si>
  <si>
    <t>ECI aur District ke sabhi DM aur adhikaariyon ko sabhi janta EVM voting counting ke din satarak rahe💯💪</t>
  </si>
  <si>
    <t>Exit Pol analysis now a days in main stream media is waste of time and it may not be witnessed because of biased analysis</t>
  </si>
  <si>
    <t>Sidhu moose wala 295 song 593million views</t>
  </si>
  <si>
    <t>India gathbandhan ki sarkar bane ya na bane par is baar sabne ek misal qayam ki ..</t>
  </si>
  <si>
    <t>Congress only❤</t>
  </si>
  <si>
    <t>Burnol le lo bhai.</t>
  </si>
  <si>
    <t>Kyon thak rahe rabish jee.do din aur intjar karo</t>
  </si>
  <si>
    <t>Rahul Gandhi Zindabad</t>
  </si>
  <si>
    <t>Exit Pol To Aise Aaye jinhone BJP ko vote Diya Hai vah bhi yakin nahin Karte Hain.😂</t>
  </si>
  <si>
    <t>Modi hatayo desh bachayo</t>
  </si>
  <si>
    <t>एक अकेला सब पे भारी</t>
  </si>
  <si>
    <t>Raga is the next P M❤❤❤❤❤❤❤❤❤❤❤❤❤❤❤❤❤❤❤❤ I am sure</t>
  </si>
  <si>
    <t>Main to Sirf Gali dene Aaya hoon yahan 😂 Namaskar main Rabdi Kumar .</t>
  </si>
  <si>
    <t>Bjp Murdabad</t>
  </si>
  <si>
    <t>Modi 3.0 will be disastrous for our country.
Hope for the best.</t>
  </si>
  <si>
    <t>Nda ko conting mai bewamani roko india jinda baad hai</t>
  </si>
  <si>
    <r>
      <rPr>
        <sz val="11"/>
        <color rgb="FF000000"/>
        <rFont val="Linux Libertine G"/>
      </rPr>
      <t xml:space="preserve">आज के भारत के वरिष्ठ पत्रकार हैं श्री </t>
    </r>
    <r>
      <rPr>
        <sz val="11"/>
        <color rgb="FF000000"/>
        <rFont val="Calibri"/>
      </rPr>
      <t>Ravish Kumar Ji 🙏❤</t>
    </r>
  </si>
  <si>
    <r>
      <rPr>
        <sz val="11"/>
        <color rgb="FF000000"/>
        <rFont val="Linux Libertine G"/>
      </rPr>
      <t xml:space="preserve">ये सब गलत बात है न मिडिया का जो सच </t>
    </r>
    <r>
      <rPr>
        <sz val="11"/>
        <color rgb="FF000000"/>
        <rFont val="Calibri"/>
      </rPr>
      <t xml:space="preserve">nhi </t>
    </r>
    <r>
      <rPr>
        <sz val="11"/>
        <color rgb="FF000000"/>
        <rFont val="Linux Libertine G"/>
      </rPr>
      <t xml:space="preserve">दिखा रही है गोदी मिडिया का 
सब कुछ यहीए रह जायेगा  </t>
    </r>
    <r>
      <rPr>
        <sz val="11"/>
        <color rgb="FF000000"/>
        <rFont val="Calibri"/>
      </rPr>
      <t xml:space="preserve">SR 
Upr </t>
    </r>
    <r>
      <rPr>
        <sz val="11"/>
        <color rgb="FF000000"/>
        <rFont val="Linux Libertine G"/>
      </rPr>
      <t>लेकर क्या जायेगा</t>
    </r>
  </si>
  <si>
    <t>Ravish ji please gap nahin Dena aapka show dekhe bina bilkul bhi sahi jankari nahi mil payegi</t>
  </si>
  <si>
    <t>Rahul ji point lgana bhul gye lgta 2.95 😂😂</t>
  </si>
  <si>
    <t>अग्नि वीर योजना बंद करो</t>
  </si>
  <si>
    <t>Only india wins</t>
  </si>
  <si>
    <r>
      <rPr>
        <sz val="11"/>
        <color rgb="FF000000"/>
        <rFont val="Linux Libertine G"/>
      </rPr>
      <t>कितना गिरोगे गिर गिर कर</t>
    </r>
    <r>
      <rPr>
        <sz val="11"/>
        <color rgb="FF000000"/>
        <rFont val="Calibri"/>
      </rPr>
      <t xml:space="preserve">. </t>
    </r>
    <r>
      <rPr>
        <sz val="11"/>
        <color rgb="FF000000"/>
        <rFont val="Linux Libertine G"/>
      </rPr>
      <t>हार सामने दिखने पर बोखला गये सब यही पोल इनके पक्ष आता तो ये बोलते ये मोदी के खिलाप जनमत है</t>
    </r>
    <r>
      <rPr>
        <sz val="11"/>
        <color rgb="FF000000"/>
        <rFont val="Calibri"/>
      </rPr>
      <t>.😂😂😂😂😂😂😂</t>
    </r>
  </si>
  <si>
    <t>When the ECI is nominated by the PM how can you expect and hope it will do a fair and honest job. Sad what this dispensation has reduced the largest democracy to. Fear what this democracy and country will become if this dispensation through means UNFAIR.</t>
  </si>
  <si>
    <t>Kitna rote rehte ravish hameshaaaa</t>
  </si>
  <si>
    <t>Ravish ji, apne bilkul sahi kaha!
Aur apka reporting hamesha sunne like hai👍</t>
  </si>
  <si>
    <t>Modi ji EVM ko VVPAT ki Slip se 100% Milan ke Baad Result kyaun Nahi??????❤</t>
  </si>
  <si>
    <t>Modi is God</t>
  </si>
  <si>
    <t>Haa bhai aagya swad exit poll ka ab 4 ko kya Rona roge sab tumm😂😂</t>
  </si>
  <si>
    <t>first you compile Form 17 C of each booth in your hand why panic on exit polls.After consolidation opposition can get results of their States</t>
  </si>
  <si>
    <t>INDIA will win✌️</t>
  </si>
  <si>
    <t>❤❤ अबकी बार ओन्ली इंडिया 🎉🎉🎉</t>
  </si>
  <si>
    <t>Ulta dikha Raha he asal me 390 India gatbandhan jit chuki he ab modi baimani karega kanun jago</t>
  </si>
  <si>
    <t>Abbhse rona shuru 😂😂😂😂</t>
  </si>
  <si>
    <t>भैया प्रणाम</t>
  </si>
  <si>
    <t>BJP hatau desh bachau mudi hatau desh bachau mudi next pm rahul ghandhi</t>
  </si>
  <si>
    <t>Modi poll....</t>
  </si>
  <si>
    <t>Kuch bhi bole Ravish ayega to Modiji</t>
  </si>
  <si>
    <t>Ye to godi media ka poll fake hai</t>
  </si>
  <si>
    <t>Exit pole march mein hi taya ho gaya tha😮😮😮😅😅😊</t>
  </si>
  <si>
    <r>
      <rPr>
        <sz val="11"/>
        <color rgb="FF000000"/>
        <rFont val="Linux Libertine G"/>
      </rPr>
      <t xml:space="preserve">मुझे लगता है जल्द ही मोदी </t>
    </r>
    <r>
      <rPr>
        <sz val="11"/>
        <color rgb="FF000000"/>
        <rFont val="Calibri"/>
      </rPr>
      <t xml:space="preserve">#RavishKumar </t>
    </r>
    <r>
      <rPr>
        <sz val="11"/>
        <color rgb="FF000000"/>
        <rFont val="Linux Libertine G"/>
      </rPr>
      <t>को जेल भेज देंगे</t>
    </r>
  </si>
  <si>
    <t>Aayega to Gandhi hi... ❤</t>
  </si>
  <si>
    <t>Inshallah bjp munh per shikat khaye gi</t>
  </si>
  <si>
    <t>Very Nice Man. Ravishji. Kewal INDIAGathbandhan hi sahi hai Jaise Modi Feku hai vaise Godi media. Thanking you Apka I. P. Mishra Patrakar</t>
  </si>
  <si>
    <t>Rab he janay😢</t>
  </si>
  <si>
    <t>सर बीजेपी में आए हुऐ भ्रष्टाचारी नेता विदेश भागने की तैयारी में तो नही है सर जी इस पे भी सर्वे की जरूरत है सर जी जय हिंद</t>
  </si>
  <si>
    <r>
      <rPr>
        <sz val="11"/>
        <color rgb="FF000000"/>
        <rFont val="Linux Libertine G"/>
      </rPr>
      <t xml:space="preserve">जब मोदी जी </t>
    </r>
    <r>
      <rPr>
        <sz val="11"/>
        <color rgb="FF000000"/>
        <rFont val="Calibri"/>
      </rPr>
      <t xml:space="preserve">400 </t>
    </r>
    <r>
      <rPr>
        <sz val="11"/>
        <color rgb="FF000000"/>
        <rFont val="Linux Libertine G"/>
      </rPr>
      <t xml:space="preserve">का आंकड़ा शुरू से डे चूके तो किसी भी टीवी चैनल जो गोदी मीडिया के है किस में हिम्मत नहीं की </t>
    </r>
    <r>
      <rPr>
        <sz val="11"/>
        <color rgb="FF000000"/>
        <rFont val="Calibri"/>
      </rPr>
      <t xml:space="preserve">400 </t>
    </r>
    <r>
      <rPr>
        <sz val="11"/>
        <color rgb="FF000000"/>
        <rFont val="Linux Libertine G"/>
      </rPr>
      <t>से कम आने की गलती वह करें</t>
    </r>
  </si>
  <si>
    <t>Modi ko BJP KE HARAMI LOG</t>
  </si>
  <si>
    <t>अगर बीजेपी हरेगी तो मीडिया वालोंको यही जनता पितेंगी उनको भार घुमणा मुश्किल होगा झूटए समंचर देणेकी वझसे</t>
  </si>
  <si>
    <t>400 paar hai sir g election commission modi k pala huaa kutta hai, 400 kya 500 v de sakta hai modi k kutta, 
vote churakar jitega modi 100%,.</t>
  </si>
  <si>
    <t>Sabke sab bolenge agent apni apni jagah India gathbandhan ke hoshiyar rahe Dhokha bahut bada hone wala hai</t>
  </si>
  <si>
    <r>
      <rPr>
        <sz val="11"/>
        <color rgb="FF000000"/>
        <rFont val="Linux Libertine G"/>
      </rPr>
      <t>जिस संविधान को अपने बाप</t>
    </r>
    <r>
      <rPr>
        <sz val="11"/>
        <color rgb="FF000000"/>
        <rFont val="Calibri"/>
      </rPr>
      <t>-</t>
    </r>
    <r>
      <rPr>
        <sz val="11"/>
        <color rgb="FF000000"/>
        <rFont val="Linux Libertine G"/>
      </rPr>
      <t>दादा ने बहुत बार बदल चुका है</t>
    </r>
    <r>
      <rPr>
        <sz val="11"/>
        <color rgb="FF000000"/>
        <rFont val="Calibri"/>
      </rPr>
      <t xml:space="preserve">, </t>
    </r>
    <r>
      <rPr>
        <sz val="11"/>
        <color rgb="FF000000"/>
        <rFont val="Linux Libertine G"/>
      </rPr>
      <t>वह आज संविधान बचाने का बात कर रहा है। 😄😁😆</t>
    </r>
  </si>
  <si>
    <r>
      <rPr>
        <sz val="11"/>
        <color rgb="FF000000"/>
        <rFont val="Linux Libertine G"/>
      </rPr>
      <t xml:space="preserve">कितने वोटरों को लगता हैं कि </t>
    </r>
    <r>
      <rPr>
        <sz val="11"/>
        <color rgb="FF000000"/>
        <rFont val="Calibri"/>
      </rPr>
      <t xml:space="preserve">EVM </t>
    </r>
    <r>
      <rPr>
        <sz val="11"/>
        <color rgb="FF000000"/>
        <rFont val="Linux Libertine G"/>
      </rPr>
      <t>गड़बड़ी हो सकती हैं</t>
    </r>
  </si>
  <si>
    <t>4 ko modi evm bhi ayegi video 😂😂</t>
  </si>
  <si>
    <t>Modi media poll ,godi media chatukarita, dar ke Saye me jite hai |</t>
  </si>
  <si>
    <t>BJP Modi ne tabiyat sse Paise diye, Farzi exit poll ke liye</t>
  </si>
  <si>
    <t>Rahul dada thik bole chen</t>
  </si>
  <si>
    <t>295 ❤❤❤</t>
  </si>
  <si>
    <t>मोदीने सभी मिडीया खरिद लिया है।और ईव्हिएम मशीन सेटींग करने के लिए पहले फर्जी पोल से जनता को दिखानें के लिए यह सब है।एक करोड मतदान कैसे बढे हैं।</t>
  </si>
  <si>
    <t>🎉🎉MODI NEHI JEETE GA CHORI KAREGA TO JEETE GA MODI. SEAT SE MODI KO NICHE KAR DENA IS BAR JANTA KO</t>
  </si>
  <si>
    <t>Sir Ravish kumar is the only media platform where the public of india can blindly trust .. he is the gem .. now i want to appeal to you sir … to always stay strong and firm …</t>
  </si>
  <si>
    <t>Congress party Jindabaad ❤️🙏🙏👍🇮🇳🪔 Sonia Gandhiji Jindabaad ❤️🙏🙏👍 Priyanka Gandhiji Jindabaad ❤️🙏🙏👍 Rahul Gandhiji Jindabaad ❤️🙏🙏👍 Congress party Jindabaad ❤️🙏🙏👍🇮🇳🪔</t>
  </si>
  <si>
    <r>
      <rPr>
        <sz val="11"/>
        <color rgb="FF000000"/>
        <rFont val="Linux Libertine G"/>
      </rPr>
      <t xml:space="preserve">कभी </t>
    </r>
    <r>
      <rPr>
        <sz val="11"/>
        <color rgb="FF000000"/>
        <rFont val="Calibri"/>
      </rPr>
      <t>"</t>
    </r>
    <r>
      <rPr>
        <sz val="11"/>
        <color rgb="FF000000"/>
        <rFont val="Linux Libertine G"/>
      </rPr>
      <t>कांग्रेसी नेताओं</t>
    </r>
    <r>
      <rPr>
        <sz val="11"/>
        <color rgb="FF000000"/>
        <rFont val="Calibri"/>
      </rPr>
      <t xml:space="preserve">" </t>
    </r>
    <r>
      <rPr>
        <sz val="11"/>
        <color rgb="FF000000"/>
        <rFont val="Linux Libertine G"/>
      </rPr>
      <t>वालों पर भरोसा मत करो पैसों के लिए ये अपनी आत्मा भी किसी कीमत पर बेची सकते हैं।</t>
    </r>
  </si>
  <si>
    <r>
      <rPr>
        <sz val="11"/>
        <color rgb="FF000000"/>
        <rFont val="Linux Libertine G"/>
      </rPr>
      <t xml:space="preserve">लोगों को मानसिक रूप से तैयार करने का खेल है एग्जिट पोल </t>
    </r>
    <r>
      <rPr>
        <sz val="11"/>
        <color rgb="FF000000"/>
        <rFont val="Calibri"/>
      </rPr>
      <t>....</t>
    </r>
  </si>
  <si>
    <t>BJP 255 to 298 ke aas pass hogi toh NDA 285 se 345 ke aas pass hoga likh lijieyga 👍</t>
  </si>
  <si>
    <t>Excellent vishleshan sir ji</t>
  </si>
  <si>
    <t>Evm me ghapla karega isiliye to exit poll me 400 par dikha raha hai</t>
  </si>
  <si>
    <t>😂😂😂😂😂😂😂
      😂😂😂😂😂
           😂😂😂
                 😂</t>
  </si>
  <si>
    <t>मोदी खुश हुवा।</t>
  </si>
  <si>
    <t>Evm machine  hatao pahle</t>
  </si>
  <si>
    <t>Kitna faltu admi hai bhai or kitni faltu bate krne lage hai rabeesh ji</t>
  </si>
  <si>
    <t>🎉🎉🎉🎉🎉🎉🎉 good job 🎉🎉🎉🎉🎉🎉🎉</t>
  </si>
  <si>
    <t>Mai  name galat hone ke karan vote nhi de paya😭😭😭</t>
  </si>
  <si>
    <t>Arey aap toh 20th June tak aram karne wale the na</t>
  </si>
  <si>
    <r>
      <rPr>
        <sz val="11"/>
        <color rgb="FF000000"/>
        <rFont val="Calibri"/>
      </rPr>
      <t xml:space="preserve">Bjp evm </t>
    </r>
    <r>
      <rPr>
        <sz val="11"/>
        <color rgb="FF000000"/>
        <rFont val="Linux Libertine G"/>
      </rPr>
      <t xml:space="preserve">से ही जीत सकती है वरना तो </t>
    </r>
    <r>
      <rPr>
        <sz val="11"/>
        <color rgb="FF000000"/>
        <rFont val="Calibri"/>
      </rPr>
      <t>200</t>
    </r>
    <r>
      <rPr>
        <sz val="11"/>
        <color rgb="FF000000"/>
        <rFont val="Linux Libertine G"/>
      </rPr>
      <t>से ऊपर जा ही नहीं सकती</t>
    </r>
  </si>
  <si>
    <t>President of India .... Should make sure it's free and fair election 
Jai shanidev Jai shree krishna</t>
  </si>
  <si>
    <r>
      <rPr>
        <sz val="11"/>
        <color rgb="FF000000"/>
        <rFont val="Linux Libertine G"/>
      </rPr>
      <t>धरातल पर रहिए</t>
    </r>
    <r>
      <rPr>
        <sz val="11"/>
        <color rgb="FF000000"/>
        <rFont val="Calibri"/>
      </rPr>
      <t xml:space="preserve">.. </t>
    </r>
    <r>
      <rPr>
        <sz val="11"/>
        <color rgb="FF000000"/>
        <rFont val="Linux Libertine G"/>
      </rPr>
      <t>बीजेपी कहीं नहीं जा रही है</t>
    </r>
    <r>
      <rPr>
        <sz val="11"/>
        <color rgb="FF000000"/>
        <rFont val="Calibri"/>
      </rPr>
      <t xml:space="preserve">.. </t>
    </r>
    <r>
      <rPr>
        <sz val="11"/>
        <color rgb="FF000000"/>
        <rFont val="Linux Libertine G"/>
      </rPr>
      <t>मोदी ही रहेंगे प्रधानमंत्री</t>
    </r>
    <r>
      <rPr>
        <sz val="11"/>
        <color rgb="FF000000"/>
        <rFont val="Calibri"/>
      </rPr>
      <t xml:space="preserve">.. </t>
    </r>
    <r>
      <rPr>
        <sz val="11"/>
        <color rgb="FF000000"/>
        <rFont val="Linux Libertine G"/>
      </rPr>
      <t>सीट ऊपर नीचे की बात अलग है मगर सरकार बीजेपी की ही होगी क्यूंकि कोर वोटर बीजेपी के साथ है अभी भी</t>
    </r>
    <r>
      <rPr>
        <sz val="11"/>
        <color rgb="FF000000"/>
        <rFont val="Calibri"/>
      </rPr>
      <t xml:space="preserve">..
</t>
    </r>
    <r>
      <rPr>
        <sz val="11"/>
        <color rgb="FF000000"/>
        <rFont val="Linux Libertine G"/>
      </rPr>
      <t>जो दिन भर मोदी को गाली देते हैं वो सोचते हैं कि उनके जैसे सब मोदी को ही गलिया रहे हैं</t>
    </r>
    <r>
      <rPr>
        <sz val="11"/>
        <color rgb="FF000000"/>
        <rFont val="Calibri"/>
      </rPr>
      <t xml:space="preserve">.. </t>
    </r>
    <r>
      <rPr>
        <sz val="11"/>
        <color rgb="FF000000"/>
        <rFont val="Linux Libertine G"/>
      </rPr>
      <t xml:space="preserve">क्यूंकि </t>
    </r>
    <r>
      <rPr>
        <sz val="11"/>
        <color rgb="FF000000"/>
        <rFont val="Calibri"/>
      </rPr>
      <t xml:space="preserve">Facebook </t>
    </r>
    <r>
      <rPr>
        <sz val="11"/>
        <color rgb="FF000000"/>
        <rFont val="Linux Libertine G"/>
      </rPr>
      <t>और अन्य सोशल मीडिया का एल्गोरिथम ऐसे ही काम करता है</t>
    </r>
    <r>
      <rPr>
        <sz val="11"/>
        <color rgb="FF000000"/>
        <rFont val="Calibri"/>
      </rPr>
      <t xml:space="preserve">.. 
</t>
    </r>
    <r>
      <rPr>
        <sz val="11"/>
        <color rgb="FF000000"/>
        <rFont val="Linux Libertine G"/>
      </rPr>
      <t>जितने लाइक माइंडेड लोगों की रील होती है वही आपको दिखती है</t>
    </r>
    <r>
      <rPr>
        <sz val="11"/>
        <color rgb="FF000000"/>
        <rFont val="Calibri"/>
      </rPr>
      <t xml:space="preserve">, </t>
    </r>
    <r>
      <rPr>
        <sz val="11"/>
        <color rgb="FF000000"/>
        <rFont val="Linux Libertine G"/>
      </rPr>
      <t>वही आपके दोस्त बनते हैं और उन्हीं को आप भी फॉलो करते हैं</t>
    </r>
    <r>
      <rPr>
        <sz val="11"/>
        <color rgb="FF000000"/>
        <rFont val="Calibri"/>
      </rPr>
      <t xml:space="preserve">.. </t>
    </r>
    <r>
      <rPr>
        <sz val="11"/>
        <color rgb="FF000000"/>
        <rFont val="Linux Libertine G"/>
      </rPr>
      <t>तो जो आपके आसपास मोदी को गाली देने वाले इक्कठा होते हैं</t>
    </r>
    <r>
      <rPr>
        <sz val="11"/>
        <color rgb="FF000000"/>
        <rFont val="Calibri"/>
      </rPr>
      <t xml:space="preserve">, </t>
    </r>
    <r>
      <rPr>
        <sz val="11"/>
        <color rgb="FF000000"/>
        <rFont val="Linux Libertine G"/>
      </rPr>
      <t xml:space="preserve">वो आपकी </t>
    </r>
    <r>
      <rPr>
        <sz val="11"/>
        <color rgb="FF000000"/>
        <rFont val="Calibri"/>
      </rPr>
      <t>"</t>
    </r>
    <r>
      <rPr>
        <sz val="11"/>
        <color rgb="FF000000"/>
        <rFont val="Linux Libertine G"/>
      </rPr>
      <t>पसंद</t>
    </r>
    <r>
      <rPr>
        <sz val="11"/>
        <color rgb="FF000000"/>
        <rFont val="Calibri"/>
      </rPr>
      <t xml:space="preserve">" </t>
    </r>
    <r>
      <rPr>
        <sz val="11"/>
        <color rgb="FF000000"/>
        <rFont val="Linux Libertine G"/>
      </rPr>
      <t>की वजह से होते हैं</t>
    </r>
    <r>
      <rPr>
        <sz val="11"/>
        <color rgb="FF000000"/>
        <rFont val="Calibri"/>
      </rPr>
      <t xml:space="preserve">.. </t>
    </r>
    <r>
      <rPr>
        <sz val="11"/>
        <color rgb="FF000000"/>
        <rFont val="Linux Libertine G"/>
      </rPr>
      <t>मार्केट में आंकड़ा एकदम उल्टा चलता है</t>
    </r>
    <r>
      <rPr>
        <sz val="11"/>
        <color rgb="FF000000"/>
        <rFont val="Calibri"/>
      </rPr>
      <t xml:space="preserve">.. </t>
    </r>
    <r>
      <rPr>
        <sz val="11"/>
        <color rgb="FF000000"/>
        <rFont val="Linux Libertine G"/>
      </rPr>
      <t>हर दूसरा व्यक्ति मोदी का गुणगान करता आपको दिखता है</t>
    </r>
    <r>
      <rPr>
        <sz val="11"/>
        <color rgb="FF000000"/>
        <rFont val="Calibri"/>
      </rPr>
      <t xml:space="preserve">.. </t>
    </r>
    <r>
      <rPr>
        <sz val="11"/>
        <color rgb="FF000000"/>
        <rFont val="Linux Libertine G"/>
      </rPr>
      <t>और यही वोटर हैं मोदी के
इसलिए बेकार के स्वप्न न देखिए</t>
    </r>
    <r>
      <rPr>
        <sz val="11"/>
        <color rgb="FF000000"/>
        <rFont val="Calibri"/>
      </rPr>
      <t xml:space="preserve">.. </t>
    </r>
    <r>
      <rPr>
        <sz val="11"/>
        <color rgb="FF000000"/>
        <rFont val="Linux Libertine G"/>
      </rPr>
      <t>अपना ध्यान पॉजिटिव बातों में लगाइए</t>
    </r>
    <r>
      <rPr>
        <sz val="11"/>
        <color rgb="FF000000"/>
        <rFont val="Calibri"/>
      </rPr>
      <t xml:space="preserve">.. </t>
    </r>
    <r>
      <rPr>
        <sz val="11"/>
        <color rgb="FF000000"/>
        <rFont val="Linux Libertine G"/>
      </rPr>
      <t>मोदी से ध्यान हटाइए</t>
    </r>
    <r>
      <rPr>
        <sz val="11"/>
        <color rgb="FF000000"/>
        <rFont val="Calibri"/>
      </rPr>
      <t xml:space="preserve">.. </t>
    </r>
    <r>
      <rPr>
        <sz val="11"/>
        <color rgb="FF000000"/>
        <rFont val="Linux Libertine G"/>
      </rPr>
      <t>मैने बीते दस सालों में देखा है कि लोगों ने अपना कैरियर से लेकर भविष्य एक सब दांव पर लगा रखा है इस राजनीति के चक्कर में और मोदी को हटाने के चक्कर में</t>
    </r>
    <r>
      <rPr>
        <sz val="11"/>
        <color rgb="FF000000"/>
        <rFont val="Calibri"/>
      </rPr>
      <t xml:space="preserve">.. </t>
    </r>
    <r>
      <rPr>
        <sz val="11"/>
        <color rgb="FF000000"/>
        <rFont val="Linux Libertine G"/>
      </rPr>
      <t>मोदी अपने आप जाएंगे जब उनका समय आएगा</t>
    </r>
    <r>
      <rPr>
        <sz val="11"/>
        <color rgb="FF000000"/>
        <rFont val="Calibri"/>
      </rPr>
      <t xml:space="preserve">.. </t>
    </r>
    <r>
      <rPr>
        <sz val="11"/>
        <color rgb="FF000000"/>
        <rFont val="Linux Libertine G"/>
      </rPr>
      <t>भाजपा भी ऐसे ही जाएगी जब उसका समय आएगा</t>
    </r>
    <r>
      <rPr>
        <sz val="11"/>
        <color rgb="FF000000"/>
        <rFont val="Calibri"/>
      </rPr>
      <t xml:space="preserve">.. </t>
    </r>
    <r>
      <rPr>
        <sz val="11"/>
        <color rgb="FF000000"/>
        <rFont val="Linux Libertine G"/>
      </rPr>
      <t>मगर फिलहाल अभी भाजपा का ही समय चल रहा है और वो आपके चूड़ी तोड़ने से नहीं खत्म हो जाएगा</t>
    </r>
    <r>
      <rPr>
        <sz val="11"/>
        <color rgb="FF000000"/>
        <rFont val="Calibri"/>
      </rPr>
      <t xml:space="preserve">.. </t>
    </r>
    <r>
      <rPr>
        <sz val="11"/>
        <color rgb="FF000000"/>
        <rFont val="Linux Libertine G"/>
      </rPr>
      <t xml:space="preserve">आपको लगेगा कि आपने </t>
    </r>
    <r>
      <rPr>
        <sz val="11"/>
        <color rgb="FF000000"/>
        <rFont val="Calibri"/>
      </rPr>
      <t xml:space="preserve">20 </t>
    </r>
    <r>
      <rPr>
        <sz val="11"/>
        <color rgb="FF000000"/>
        <rFont val="Linux Libertine G"/>
      </rPr>
      <t>साल चूड़ी तोड़ी इसलिए ये सरकार बदल गई</t>
    </r>
    <r>
      <rPr>
        <sz val="11"/>
        <color rgb="FF000000"/>
        <rFont val="Calibri"/>
      </rPr>
      <t xml:space="preserve">, </t>
    </r>
    <r>
      <rPr>
        <sz val="11"/>
        <color rgb="FF000000"/>
        <rFont val="Linux Libertine G"/>
      </rPr>
      <t>तो नहीं</t>
    </r>
    <r>
      <rPr>
        <sz val="11"/>
        <color rgb="FF000000"/>
        <rFont val="Calibri"/>
      </rPr>
      <t xml:space="preserve">, </t>
    </r>
    <r>
      <rPr>
        <sz val="11"/>
        <color rgb="FF000000"/>
        <rFont val="Linux Libertine G"/>
      </rPr>
      <t>ऐसा नहीं होगा</t>
    </r>
    <r>
      <rPr>
        <sz val="11"/>
        <color rgb="FF000000"/>
        <rFont val="Calibri"/>
      </rPr>
      <t xml:space="preserve">.. </t>
    </r>
    <r>
      <rPr>
        <sz val="11"/>
        <color rgb="FF000000"/>
        <rFont val="Linux Libertine G"/>
      </rPr>
      <t>आप तो ये भी सोचते थे कि आप गूगल जैसी कंपनी खोलेंगे मगर परचून की दुकान खोले बैठे हैं</t>
    </r>
    <r>
      <rPr>
        <sz val="11"/>
        <color rgb="FF000000"/>
        <rFont val="Calibri"/>
      </rPr>
      <t xml:space="preserve">.. </t>
    </r>
    <r>
      <rPr>
        <sz val="11"/>
        <color rgb="FF000000"/>
        <rFont val="Linux Libertine G"/>
      </rPr>
      <t>आपके सोचने से दुनिया में कुछ भी नहीं बदलता है</t>
    </r>
    <r>
      <rPr>
        <sz val="11"/>
        <color rgb="FF000000"/>
        <rFont val="Calibri"/>
      </rPr>
      <t xml:space="preserve">.. </t>
    </r>
    <r>
      <rPr>
        <sz val="11"/>
        <color rgb="FF000000"/>
        <rFont val="Linux Libertine G"/>
      </rPr>
      <t>करोड़ों ऐश्वर्या राय से शादी के सपने देखते देखते बूढ़े हो गए
जो लोग काम धंधे में लगे हैं</t>
    </r>
    <r>
      <rPr>
        <sz val="11"/>
        <color rgb="FF000000"/>
        <rFont val="Calibri"/>
      </rPr>
      <t xml:space="preserve">, </t>
    </r>
    <r>
      <rPr>
        <sz val="11"/>
        <color rgb="FF000000"/>
        <rFont val="Linux Libertine G"/>
      </rPr>
      <t>मेहनत कर रहे हैं</t>
    </r>
    <r>
      <rPr>
        <sz val="11"/>
        <color rgb="FF000000"/>
        <rFont val="Calibri"/>
      </rPr>
      <t xml:space="preserve">, </t>
    </r>
    <r>
      <rPr>
        <sz val="11"/>
        <color rgb="FF000000"/>
        <rFont val="Linux Libertine G"/>
      </rPr>
      <t>वो चाहे जिस धर्म या जाति के हों</t>
    </r>
    <r>
      <rPr>
        <sz val="11"/>
        <color rgb="FF000000"/>
        <rFont val="Calibri"/>
      </rPr>
      <t xml:space="preserve">, </t>
    </r>
    <r>
      <rPr>
        <sz val="11"/>
        <color rgb="FF000000"/>
        <rFont val="Linux Libertine G"/>
      </rPr>
      <t>सब खा कमा रहे हैं और ज्यादातर चैन से रह रहे हैं</t>
    </r>
    <r>
      <rPr>
        <sz val="11"/>
        <color rgb="FF000000"/>
        <rFont val="Calibri"/>
      </rPr>
      <t>..</t>
    </r>
    <r>
      <rPr>
        <sz val="11"/>
        <color rgb="FF000000"/>
        <rFont val="Linux Libertine G"/>
      </rPr>
      <t>मेहनत करने वालों के लिए बीजेपी और कांग्रेस से कोई फर्क नहीं पड़ता है</t>
    </r>
    <r>
      <rPr>
        <sz val="11"/>
        <color rgb="FF000000"/>
        <rFont val="Calibri"/>
      </rPr>
      <t xml:space="preserve">.. </t>
    </r>
    <r>
      <rPr>
        <sz val="11"/>
        <color rgb="FF000000"/>
        <rFont val="Linux Libertine G"/>
      </rPr>
      <t>उन्हें बस जनता का मूड देखकर पार्टी को चंदा  देना होता है और अपना काम निकलवाना होता है</t>
    </r>
    <r>
      <rPr>
        <sz val="11"/>
        <color rgb="FF000000"/>
        <rFont val="Calibri"/>
      </rPr>
      <t xml:space="preserve">.. </t>
    </r>
    <r>
      <rPr>
        <sz val="11"/>
        <color rgb="FF000000"/>
        <rFont val="Linux Libertine G"/>
      </rPr>
      <t>हां अगर आपको खड़ंजा बिछाने और नाली बनवाने का ठेका लेना है और तो वो आपको अपनी मनपसंद सरकार में ही मिलेगा</t>
    </r>
    <r>
      <rPr>
        <sz val="11"/>
        <color rgb="FF000000"/>
        <rFont val="Calibri"/>
      </rPr>
      <t xml:space="preserve">.. </t>
    </r>
    <r>
      <rPr>
        <sz val="11"/>
        <color rgb="FF000000"/>
        <rFont val="Linux Libertine G"/>
      </rPr>
      <t>इसलिए आपका चूड़ी तोड़ना और दिन रात विरोध करना बनता है</t>
    </r>
    <r>
      <rPr>
        <sz val="11"/>
        <color rgb="FF000000"/>
        <rFont val="Calibri"/>
      </rPr>
      <t xml:space="preserve">.. </t>
    </r>
    <r>
      <rPr>
        <sz val="11"/>
        <color rgb="FF000000"/>
        <rFont val="Linux Libertine G"/>
      </rPr>
      <t xml:space="preserve">मगर अन्य लोगों के लिए इतनी राजनीति सिर्फ समय की बरबादी के सिवा कुछ नहीं होती है
</t>
    </r>
    <r>
      <rPr>
        <sz val="11"/>
        <color rgb="FF000000"/>
        <rFont val="Calibri"/>
      </rPr>
      <t xml:space="preserve">25 </t>
    </r>
    <r>
      <rPr>
        <sz val="11"/>
        <color rgb="FF000000"/>
        <rFont val="Linux Libertine G"/>
      </rPr>
      <t xml:space="preserve">या </t>
    </r>
    <r>
      <rPr>
        <sz val="11"/>
        <color rgb="FF000000"/>
        <rFont val="Calibri"/>
      </rPr>
      <t xml:space="preserve">30 </t>
    </r>
    <r>
      <rPr>
        <sz val="11"/>
        <color rgb="FF000000"/>
        <rFont val="Linux Libertine G"/>
      </rPr>
      <t>साल भी बीजेपी रह गई तो सोचिए आपने लगभग अपना पूरा जीवन सिर्फ मोदी को गलियाने की बेवकूफी में बिता दिया</t>
    </r>
    <r>
      <rPr>
        <sz val="11"/>
        <color rgb="FF000000"/>
        <rFont val="Calibri"/>
      </rPr>
      <t xml:space="preserve">.. </t>
    </r>
    <r>
      <rPr>
        <sz val="11"/>
        <color rgb="FF000000"/>
        <rFont val="Linux Libertine G"/>
      </rPr>
      <t>ये बेवकूफी भरी दलील मत दीजिएगा कि हमारा ज़मीर जिंदा है इसलिए चिल्लाते हैं</t>
    </r>
    <r>
      <rPr>
        <sz val="11"/>
        <color rgb="FF000000"/>
        <rFont val="Calibri"/>
      </rPr>
      <t xml:space="preserve">.. </t>
    </r>
    <r>
      <rPr>
        <sz val="11"/>
        <color rgb="FF000000"/>
        <rFont val="Linux Libertine G"/>
      </rPr>
      <t>कोई ज़मीर या हफ़ीज़ नहीं होता है</t>
    </r>
    <r>
      <rPr>
        <sz val="11"/>
        <color rgb="FF000000"/>
        <rFont val="Calibri"/>
      </rPr>
      <t xml:space="preserve">.. </t>
    </r>
    <r>
      <rPr>
        <sz val="11"/>
        <color rgb="FF000000"/>
        <rFont val="Linux Libertine G"/>
      </rPr>
      <t>बस क्रांति का चुल होता है खालीपन होता है</t>
    </r>
    <r>
      <rPr>
        <sz val="11"/>
        <color rgb="FF000000"/>
        <rFont val="Calibri"/>
      </rPr>
      <t xml:space="preserve">, </t>
    </r>
    <r>
      <rPr>
        <sz val="11"/>
        <color rgb="FF000000"/>
        <rFont val="Linux Libertine G"/>
      </rPr>
      <t>हरामखोरी होती है और नाकामी की कुंठा होती है</t>
    </r>
    <r>
      <rPr>
        <sz val="11"/>
        <color rgb="FF000000"/>
        <rFont val="Calibri"/>
      </rPr>
      <t xml:space="preserve">.. </t>
    </r>
    <r>
      <rPr>
        <sz val="11"/>
        <color rgb="FF000000"/>
        <rFont val="Linux Libertine G"/>
      </rPr>
      <t>अपना पड़ोसी भूखा बैठा होता है</t>
    </r>
    <r>
      <rPr>
        <sz val="11"/>
        <color rgb="FF000000"/>
        <rFont val="Calibri"/>
      </rPr>
      <t xml:space="preserve">, </t>
    </r>
    <r>
      <rPr>
        <sz val="11"/>
        <color rgb="FF000000"/>
        <rFont val="Linux Libertine G"/>
      </rPr>
      <t>कामवाली के घर में मातम छाया होता है तब वहां आपका ज़मीर नहीं जागता है</t>
    </r>
    <r>
      <rPr>
        <sz val="11"/>
        <color rgb="FF000000"/>
        <rFont val="Calibri"/>
      </rPr>
      <t xml:space="preserve">, </t>
    </r>
    <r>
      <rPr>
        <sz val="11"/>
        <color rgb="FF000000"/>
        <rFont val="Linux Libertine G"/>
      </rPr>
      <t>मोदी के लिए ज़मीर जागता है</t>
    </r>
    <r>
      <rPr>
        <sz val="11"/>
        <color rgb="FF000000"/>
        <rFont val="Calibri"/>
      </rPr>
      <t xml:space="preserve">.. </t>
    </r>
    <r>
      <rPr>
        <sz val="11"/>
        <color rgb="FF000000"/>
        <rFont val="Linux Libertine G"/>
      </rPr>
      <t>ये सब बकलोली होती है अपनी बेवकूफी और नाकामी को छिपाने की</t>
    </r>
    <r>
      <rPr>
        <sz val="11"/>
        <color rgb="FF000000"/>
        <rFont val="Calibri"/>
      </rPr>
      <t xml:space="preserve">.. </t>
    </r>
    <r>
      <rPr>
        <sz val="11"/>
        <color rgb="FF000000"/>
        <rFont val="Linux Libertine G"/>
      </rPr>
      <t xml:space="preserve">ज़मीर जागने की </t>
    </r>
    <r>
      <rPr>
        <sz val="11"/>
        <color rgb="FF000000"/>
        <rFont val="Calibri"/>
      </rPr>
      <t xml:space="preserve">365 </t>
    </r>
    <r>
      <rPr>
        <sz val="11"/>
        <color rgb="FF000000"/>
        <rFont val="Linux Libertine G"/>
      </rPr>
      <t>वजहें मिलती हैं आपको दिन भर में मगर वहां बकलोली के काम नहीं चेलगा न</t>
    </r>
    <r>
      <rPr>
        <sz val="11"/>
        <color rgb="FF000000"/>
        <rFont val="Calibri"/>
      </rPr>
      <t xml:space="preserve">, </t>
    </r>
    <r>
      <rPr>
        <sz val="11"/>
        <color rgb="FF000000"/>
        <rFont val="Linux Libertine G"/>
      </rPr>
      <t>वहां मेहनत करनी पड़ेगी</t>
    </r>
    <r>
      <rPr>
        <sz val="11"/>
        <color rgb="FF000000"/>
        <rFont val="Calibri"/>
      </rPr>
      <t xml:space="preserve">, </t>
    </r>
    <r>
      <rPr>
        <sz val="11"/>
        <color rgb="FF000000"/>
        <rFont val="Linux Libertine G"/>
      </rPr>
      <t>मदद करनी पड़ेगी</t>
    </r>
    <r>
      <rPr>
        <sz val="11"/>
        <color rgb="FF000000"/>
        <rFont val="Calibri"/>
      </rPr>
      <t xml:space="preserve">, </t>
    </r>
    <r>
      <rPr>
        <sz val="11"/>
        <color rgb="FF000000"/>
        <rFont val="Linux Libertine G"/>
      </rPr>
      <t>इसलिए वहां आपका ज़मीर</t>
    </r>
    <r>
      <rPr>
        <sz val="11"/>
        <color rgb="FF000000"/>
        <rFont val="Calibri"/>
      </rPr>
      <t xml:space="preserve">, </t>
    </r>
    <r>
      <rPr>
        <sz val="11"/>
        <color rgb="FF000000"/>
        <rFont val="Linux Libertine G"/>
      </rPr>
      <t>हफ़ीज़</t>
    </r>
    <r>
      <rPr>
        <sz val="11"/>
        <color rgb="FF000000"/>
        <rFont val="Calibri"/>
      </rPr>
      <t xml:space="preserve">, </t>
    </r>
    <r>
      <rPr>
        <sz val="11"/>
        <color rgb="FF000000"/>
        <rFont val="Linux Libertine G"/>
      </rPr>
      <t>कल्लन</t>
    </r>
    <r>
      <rPr>
        <sz val="11"/>
        <color rgb="FF000000"/>
        <rFont val="Calibri"/>
      </rPr>
      <t xml:space="preserve">, </t>
    </r>
    <r>
      <rPr>
        <sz val="11"/>
        <color rgb="FF000000"/>
        <rFont val="Linux Libertine G"/>
      </rPr>
      <t>बब्बन सब सोया रहता है
इसलिए काम धंधा कीजिए</t>
    </r>
    <r>
      <rPr>
        <sz val="11"/>
        <color rgb="FF000000"/>
        <rFont val="Calibri"/>
      </rPr>
      <t xml:space="preserve">.. </t>
    </r>
    <r>
      <rPr>
        <sz val="11"/>
        <color rgb="FF000000"/>
        <rFont val="Linux Libertine G"/>
      </rPr>
      <t>भारत एक तेज़ी से बढ़ती हुई अर्थव्यवस्था है</t>
    </r>
    <r>
      <rPr>
        <sz val="11"/>
        <color rgb="FF000000"/>
        <rFont val="Calibri"/>
      </rPr>
      <t xml:space="preserve">.. </t>
    </r>
    <r>
      <rPr>
        <sz val="11"/>
        <color rgb="FF000000"/>
        <rFont val="Linux Libertine G"/>
      </rPr>
      <t>आप अभी चूक गए तो चूक जाएंगे</t>
    </r>
    <r>
      <rPr>
        <sz val="11"/>
        <color rgb="FF000000"/>
        <rFont val="Calibri"/>
      </rPr>
      <t xml:space="preserve">.. </t>
    </r>
    <r>
      <rPr>
        <sz val="11"/>
        <color rgb="FF000000"/>
        <rFont val="Linux Libertine G"/>
      </rPr>
      <t>अनगिनत सेक्टर हैं जहां आप इस वक्त किस्मत आज़मा सकते हैं</t>
    </r>
    <r>
      <rPr>
        <sz val="11"/>
        <color rgb="FF000000"/>
        <rFont val="Calibri"/>
      </rPr>
      <t xml:space="preserve">.. </t>
    </r>
    <r>
      <rPr>
        <sz val="11"/>
        <color rgb="FF000000"/>
        <rFont val="Linux Libertine G"/>
      </rPr>
      <t xml:space="preserve">और वहां न आपको मोदी रोकेगा और न योगी
</t>
    </r>
    <r>
      <rPr>
        <sz val="11"/>
        <color rgb="FF000000"/>
        <rFont val="Calibri"/>
      </rPr>
      <t>~</t>
    </r>
    <r>
      <rPr>
        <sz val="11"/>
        <color rgb="FF000000"/>
        <rFont val="Linux Libertine G"/>
      </rPr>
      <t>सिद्धार्थ ताबिश</t>
    </r>
  </si>
  <si>
    <t>4 tarikh ko evm evm karega abhi se bata diya</t>
  </si>
  <si>
    <r>
      <rPr>
        <sz val="11"/>
        <color rgb="FF000000"/>
        <rFont val="Linux Libertine G"/>
      </rPr>
      <t>एग्जिट पोल को गंभीरता से न लें</t>
    </r>
    <r>
      <rPr>
        <sz val="11"/>
        <color rgb="FF000000"/>
        <rFont val="Calibri"/>
      </rPr>
      <t xml:space="preserve">, </t>
    </r>
    <r>
      <rPr>
        <sz val="11"/>
        <color rgb="FF000000"/>
        <rFont val="Linux Libertine G"/>
      </rPr>
      <t>यह एग्जिट पोल अब की बार ट्रम्प सरकार जैसा ही है</t>
    </r>
  </si>
  <si>
    <t>exit poll pe he itna kharab mood hogya rubbish ....tension na lo, tumne to achcha khasa paisa bana liya na.......</t>
  </si>
  <si>
    <t>Ravishji 🙏🏻🙏🏻🙏🏻</t>
  </si>
  <si>
    <t>We want Rahul Gandhi as P. M 
Arvind Kejriwal as H. M and 
Manish Sisodiya as Edu. M.</t>
  </si>
  <si>
    <t>India 320+</t>
  </si>
  <si>
    <t>I.N.D.I.A. must give perfect training/guidence to counting agents so that there may not any bungling during counting.</t>
  </si>
  <si>
    <r>
      <rPr>
        <sz val="11"/>
        <color rgb="FF000000"/>
        <rFont val="Linux Libertine G"/>
      </rPr>
      <t xml:space="preserve">गोदी मिडिया के दौर मे और चुनाव आयोग भारत के लोकतन्त्र का गला घोटने मे लगा है।
भारत की पत्रकारिता </t>
    </r>
    <r>
      <rPr>
        <sz val="11"/>
        <color rgb="FF000000"/>
        <rFont val="Calibri"/>
      </rPr>
      <t>180</t>
    </r>
    <r>
      <rPr>
        <sz val="11"/>
        <color rgb="FF000000"/>
        <rFont val="Linux Libertine G"/>
      </rPr>
      <t xml:space="preserve">देशों में से </t>
    </r>
    <r>
      <rPr>
        <sz val="11"/>
        <color rgb="FF000000"/>
        <rFont val="Calibri"/>
      </rPr>
      <t>161</t>
    </r>
    <r>
      <rPr>
        <sz val="11"/>
        <color rgb="FF000000"/>
        <rFont val="Linux Libertine G"/>
      </rPr>
      <t xml:space="preserve">वे स्थान पर हैं। भारत में हम युवा बेरोजगार </t>
    </r>
    <r>
      <rPr>
        <sz val="11"/>
        <color rgb="FF000000"/>
        <rFont val="Calibri"/>
      </rPr>
      <t xml:space="preserve">83% </t>
    </r>
    <r>
      <rPr>
        <sz val="11"/>
        <color rgb="FF000000"/>
        <rFont val="Linux Libertine G"/>
      </rPr>
      <t>है।
भारत की पत्रकारिता अब मोदी जी की पत्रकारिता हो गई है।</t>
    </r>
  </si>
  <si>
    <t>U.P,Bihar , Karnataka, Mumbai,west Bengal se NDA ko 60 se 75 seate kam aa rahi hai pahle ki tulna me,fir 300 ,400 par kaise aayegi jo godi media soor macha rahi hai.</t>
  </si>
  <si>
    <t>गोदी मीडिया के एग्जिट पोल का कोई भरोसा नहीं किया जा सकता। ईवीएम में खेल करने के लिए जमीन बनाई जा रही है।जनता इस बार जागरूक है।</t>
  </si>
  <si>
    <t>मुझे नहीं लगता है कि बीजेपी सरकार बनाने में सफल हो रही है बीजेपी को १८० से १९५ सीट से ऊपर जा सकती है जनता इंडिया गठबंधन को जनादेश खुलकर दिया है।</t>
  </si>
  <si>
    <t>Pure channel band hojayenge godi media jo jo hai</t>
  </si>
  <si>
    <t>India gathbandhan ❤</t>
  </si>
  <si>
    <t>Nice reporting Sir ❤️🙏🙏👍🇮🇳🪔</t>
  </si>
  <si>
    <t>Chandigarh ✍🏻 VVPAT 😂
Gad Rakhna</t>
  </si>
  <si>
    <t>Where is Mamata Banerjee in this whole story? Ravish ji - did u just support her because of ur inherent hatred towards Modi? Not expected from a veteran journalist like u.</t>
  </si>
  <si>
    <t>100% India</t>
  </si>
  <si>
    <t>In Tamil Nadu BJP fight with nota</t>
  </si>
  <si>
    <t>10 sal go khaya to fadari to karga</t>
  </si>
  <si>
    <t>Mera naam hi galat kar diya gya hai😭😭😭😭</t>
  </si>
  <si>
    <t>Congress 🇮🇳</t>
  </si>
  <si>
    <t>BIHAR SE EK DIN PAHLE ZANTA KANPHUZ ME RAHE TAKI ZANTA KI SOCH BADl zaye our inko to bhagawan zab  bheze to bhagawan bhi to batadiye hoge ki toom beohikar raho hamne bheza</t>
  </si>
  <si>
    <t>MODI AMIT SHA DAMKI DE KE KARRE PAISA DE KE NEHI JAIL JANA HAIN ADANI AMBANI KO SHAT</t>
  </si>
  <si>
    <t>Ravishji love you ❤️🙏🙏👍🇮🇳🪔</t>
  </si>
  <si>
    <t>Evm mein ghotala hoga toh  d.m. kutte jaye gain🔥🔥🔥</t>
  </si>
  <si>
    <t>Godi media ka exact poll bilkul galat hai</t>
  </si>
  <si>
    <t>Modi ko aapne leher me meximum 303 mila tha rasthe me koi birodhi party nehi tha thab, aaj bjp ko gaon me ghusne hi nehi diya tohbhi 353 se upar dekhaya jate he wo kisa jadu he bhai?</t>
  </si>
  <si>
    <t>Sir.ji.
Sosel.media.ka.kamal.hai..
Om...</t>
  </si>
  <si>
    <t>Something is terribly wrong.</t>
  </si>
  <si>
    <t>I think its now high time for opposition and people of india to boycott the election. 
We don't trust the ECI and government agencies.</t>
  </si>
  <si>
    <r>
      <rPr>
        <sz val="11"/>
        <color rgb="FF000000"/>
        <rFont val="Calibri"/>
      </rPr>
      <t xml:space="preserve">Exit pole  </t>
    </r>
    <r>
      <rPr>
        <sz val="11"/>
        <color rgb="FF000000"/>
        <rFont val="Linux Libertine G"/>
      </rPr>
      <t xml:space="preserve">बताते हैं कि खेला हो गया। देश की सत्ता  </t>
    </r>
    <r>
      <rPr>
        <sz val="11"/>
        <color rgb="FF000000"/>
        <rFont val="Calibri"/>
      </rPr>
      <t xml:space="preserve">2014 </t>
    </r>
    <r>
      <rPr>
        <sz val="11"/>
        <color rgb="FF000000"/>
        <rFont val="Linux Libertine G"/>
      </rPr>
      <t xml:space="preserve">में दो व्यापारियों के हाथ में आ गई थी। यही देश की जनता का दुर्भाग्य है।याद करो  देश में </t>
    </r>
    <r>
      <rPr>
        <sz val="11"/>
        <color rgb="FF000000"/>
        <rFont val="Calibri"/>
      </rPr>
      <t xml:space="preserve">financial scandal </t>
    </r>
    <r>
      <rPr>
        <sz val="11"/>
        <color rgb="FF000000"/>
        <rFont val="Linux Libertine G"/>
      </rPr>
      <t>किसने किये हैं।</t>
    </r>
  </si>
  <si>
    <r>
      <rPr>
        <sz val="11"/>
        <color rgb="FF000000"/>
        <rFont val="Calibri"/>
      </rPr>
      <t xml:space="preserve">EVM </t>
    </r>
    <r>
      <rPr>
        <sz val="11"/>
        <color rgb="FF000000"/>
        <rFont val="Linux Libertine G"/>
      </rPr>
      <t>में खेला हो गया होगा तभी तो इतना कॉन्फिडेंस आ रहा है</t>
    </r>
  </si>
  <si>
    <t>👌💔💔💔💔👑👑👑</t>
  </si>
  <si>
    <t>Start ho gya 😅😅😅😅</t>
  </si>
  <si>
    <r>
      <rPr>
        <sz val="11"/>
        <color rgb="FF000000"/>
        <rFont val="Calibri"/>
      </rPr>
      <t xml:space="preserve">Ravish Kumar Ji </t>
    </r>
    <r>
      <rPr>
        <sz val="11"/>
        <color rgb="FF000000"/>
        <rFont val="Linux Libertine G"/>
      </rPr>
      <t xml:space="preserve">आप कब </t>
    </r>
    <r>
      <rPr>
        <sz val="11"/>
        <color rgb="FF000000"/>
        <rFont val="Calibri"/>
      </rPr>
      <t xml:space="preserve">Exit Poll </t>
    </r>
    <r>
      <rPr>
        <sz val="11"/>
        <color rgb="FF000000"/>
        <rFont val="Linux Libertine G"/>
      </rPr>
      <t>कब जारी करोगे</t>
    </r>
  </si>
  <si>
    <t>Exit Pol 3 din pahle ghoshit karne se BJP apna bhaukaal banaa rahi hai lekin sare exact phool jhuthe Hain</t>
  </si>
  <si>
    <t>295+ seat won India</t>
  </si>
  <si>
    <t>BJP will not get more than 6 sits in West Bengal</t>
  </si>
  <si>
    <t>EVM EVM EVM EVM EVM EVM EVM EVM ke Beiemany DaDHLy Herafery chory DakeTy chndheghD se
MoDe AAYeGfa❤❤
BeLeT pepar me MoDe HaReGa🚩🚩🚩 kyo kyo kyo kyo kyo kyo kyo kyo kyo kyo🚩🚩🚩🚩🚩🚩</t>
  </si>
  <si>
    <t>Log gussa hain and how come pehle se jyaada seats</t>
  </si>
  <si>
    <t>Jai hind sir ji</t>
  </si>
  <si>
    <t>Please sir aap logonse umeed rakhte hai aplog alert rahye ye kuch bhi kar sakte hai  Satya me jayte</t>
  </si>
  <si>
    <r>
      <rPr>
        <sz val="11"/>
        <color rgb="FF000000"/>
        <rFont val="Linux Libertine G"/>
      </rPr>
      <t>ये धोखे बाज है</t>
    </r>
    <r>
      <rPr>
        <sz val="11"/>
        <color rgb="FF000000"/>
        <rFont val="Calibri"/>
      </rPr>
      <t xml:space="preserve">. </t>
    </r>
    <r>
      <rPr>
        <sz val="11"/>
        <color rgb="FF000000"/>
        <rFont val="Linux Libertine G"/>
      </rPr>
      <t>रविश भाई जिंदाबाद</t>
    </r>
  </si>
  <si>
    <t>Plz come India</t>
  </si>
  <si>
    <r>
      <rPr>
        <sz val="11"/>
        <color rgb="FF000000"/>
        <rFont val="Calibri"/>
      </rPr>
      <t xml:space="preserve">100% </t>
    </r>
    <r>
      <rPr>
        <sz val="11"/>
        <color rgb="FF000000"/>
        <rFont val="Linux Libertine G"/>
      </rPr>
      <t xml:space="preserve">चोरी का पूरा पिलान  है  चोर मीडिया से बेईमानी का माहोल बनाओ </t>
    </r>
    <r>
      <rPr>
        <sz val="11"/>
        <color rgb="FF000000"/>
        <rFont val="Calibri"/>
      </rPr>
      <t xml:space="preserve">400 </t>
    </r>
    <r>
      <rPr>
        <sz val="11"/>
        <color rgb="FF000000"/>
        <rFont val="Linux Libertine G"/>
      </rPr>
      <t xml:space="preserve">का और कोई कुछ बोले नही बाद में </t>
    </r>
    <r>
      <rPr>
        <sz val="11"/>
        <color rgb="FF000000"/>
        <rFont val="Calibri"/>
      </rPr>
      <t xml:space="preserve">300 </t>
    </r>
    <r>
      <rPr>
        <sz val="11"/>
        <color rgb="FF000000"/>
        <rFont val="Linux Libertine G"/>
      </rPr>
      <t xml:space="preserve">सीट बेईमानी से  लाओ और  फिर बोलो  के मीडिया तो </t>
    </r>
    <r>
      <rPr>
        <sz val="11"/>
        <color rgb="FF000000"/>
        <rFont val="Calibri"/>
      </rPr>
      <t xml:space="preserve">400 </t>
    </r>
    <r>
      <rPr>
        <sz val="11"/>
        <color rgb="FF000000"/>
        <rFont val="Linux Libertine G"/>
      </rPr>
      <t xml:space="preserve">दिखा रहा था हमारी सीट तो कम आई है  </t>
    </r>
    <r>
      <rPr>
        <sz val="11"/>
        <color rgb="FF000000"/>
        <rFont val="Calibri"/>
      </rPr>
      <t>300</t>
    </r>
    <r>
      <rPr>
        <sz val="11"/>
        <color rgb="FF000000"/>
        <rFont val="Linux Libertine G"/>
      </rPr>
      <t xml:space="preserve">सो हमने बेईमानी नही की  ये बोलेंगे ये </t>
    </r>
    <r>
      <rPr>
        <sz val="11"/>
        <color rgb="FF000000"/>
        <rFont val="Calibri"/>
      </rPr>
      <t xml:space="preserve">b j p </t>
    </r>
    <r>
      <rPr>
        <sz val="11"/>
        <color rgb="FF000000"/>
        <rFont val="Linux Libertine G"/>
      </rPr>
      <t>के कुत्ते</t>
    </r>
  </si>
  <si>
    <t>Ravish kumar nay elections kay result declare kardiya hai ki BJP jeet gayi hai hum yeh jaan na chahatay hain ki unko counting say phelay ksise pata chala result kyunki congress aur bjp elections say phelay hi aapas mein decide karlatay hain baki EVM say elections to ek formality hai janata ko bewakuf bananay ka aur congress nay jo apna manifesto mein kaha hai MSP milayga jo ki congress kabhi bhi kar hi nahi sakti kyunki inkay american aur european baap laat mar mar kay saari netagiri nikal deynga</t>
  </si>
  <si>
    <t>12:27 moosewala 295 song views 593 million not 59 million.</t>
  </si>
  <si>
    <t>Godi Media Exit Poll for Paw-Paw Modi.😂😂😂😂</t>
  </si>
  <si>
    <t>AVMandezaruordegi isliyechndigadhyadhae</t>
  </si>
  <si>
    <t>Exit Pol jhutha bol rahe hai sab dalal hai</t>
  </si>
  <si>
    <t>4 june ko godi media ke poll ki poll khulegi pakka❤🎉</t>
  </si>
  <si>
    <t>Yhe Modi Media is bluffer and liar. This is being manipulated by kick back payment by bjp.Modi hatao save democracy.All survey pol media is paid by bjp.</t>
  </si>
  <si>
    <r>
      <rPr>
        <sz val="11"/>
        <color rgb="FF000000"/>
        <rFont val="Calibri"/>
      </rPr>
      <t>"</t>
    </r>
    <r>
      <rPr>
        <sz val="11"/>
        <color rgb="FF000000"/>
        <rFont val="Linux Libertine G"/>
      </rPr>
      <t>मंगल को रिजल्ट है</t>
    </r>
    <r>
      <rPr>
        <sz val="11"/>
        <color rgb="FF000000"/>
        <rFont val="Calibri"/>
      </rPr>
      <t>,</t>
    </r>
    <r>
      <rPr>
        <sz val="11"/>
        <color rgb="FF000000"/>
        <rFont val="Linux Libertine G"/>
      </rPr>
      <t>रिजल्ट क्या होगा</t>
    </r>
    <r>
      <rPr>
        <sz val="11"/>
        <color rgb="FF000000"/>
        <rFont val="Calibri"/>
      </rPr>
      <t>,</t>
    </r>
    <r>
      <rPr>
        <sz val="11"/>
        <color rgb="FF000000"/>
        <rFont val="Linux Libertine G"/>
      </rPr>
      <t>सबको पता है</t>
    </r>
    <r>
      <rPr>
        <sz val="11"/>
        <color rgb="FF000000"/>
        <rFont val="Calibri"/>
      </rPr>
      <t>,</t>
    </r>
    <r>
      <rPr>
        <sz val="11"/>
        <color rgb="FF000000"/>
        <rFont val="Linux Libertine G"/>
      </rPr>
      <t>बस इंतजार मंगल का ही करें।</t>
    </r>
    <r>
      <rPr>
        <sz val="11"/>
        <color rgb="FF000000"/>
        <rFont val="Calibri"/>
      </rPr>
      <t>"</t>
    </r>
    <r>
      <rPr>
        <sz val="11"/>
        <color rgb="FF000000"/>
        <rFont val="Linux Libertine G"/>
      </rPr>
      <t>।।जय बजरंगबली।।</t>
    </r>
  </si>
  <si>
    <t>Salute ravish bhai  God bless you always</t>
  </si>
  <si>
    <t>Agar desh mai, BJP fir se aaya toh, kissan ka zameen adani or ambani ka property ho jayega, st/sc/obc ka reservation khatam ho jayega.</t>
  </si>
  <si>
    <t>कृपया अरविंद मायाराम पर वीडियो बनाएं और सच्चाई का पता लगाएं। यह निकट भविष्य में चर्चा का विषय होगा।</t>
  </si>
  <si>
    <r>
      <rPr>
        <sz val="11"/>
        <color rgb="FF000000"/>
        <rFont val="Linux Libertine G"/>
      </rPr>
      <t xml:space="preserve">आप चिंता मत कीजिए हम लोग </t>
    </r>
    <r>
      <rPr>
        <sz val="11"/>
        <color rgb="FF000000"/>
        <rFont val="Calibri"/>
      </rPr>
      <t xml:space="preserve">hope less </t>
    </r>
    <r>
      <rPr>
        <sz val="11"/>
        <color rgb="FF000000"/>
        <rFont val="Linux Libertine G"/>
      </rPr>
      <t>नही है ईवीएम मशीन की सुरक्षा कर रहे है</t>
    </r>
  </si>
  <si>
    <t>PANVEL FILES - STORY - KAANDS…
10 SAAL SE…
SAYS IT ALL…
SHOWS THE MENTALITY OF SOME SO CALLED H PENDAS…
SO…
JUNE 4th KO…
AYENGE TOH MODIJI HEE…
KUCCHH BHI KARKE…
MAJORITY SE AA GAYE - TOH FINE…
Varna…
YEN, KEN, PRAKAAREN…
AGDAM, BAGDAM, TRAGDAM…
GANAPATI DADA KO “EK BULB” BHI NAHIN LENE DENA AUR BAJU MEIN 24 GHODO KO FLOOD LIGHTS, A. C. ROOMS, ELECTRICITY TOWER / TRANSFORMER ETC ESZ MEIN DENA…
YEH PANGA - GANAPATI DADA AUR AMERICA RETURN HINDU MAHILA KE SAATH JO LIYA HAI YEH H PENDO, GENDO NE - MILIBHAGAT WITH M LENDO AND LAND JIHADIS - WOH BHOOL GAYE YEH H PENDE, GENDE…
GANAPATI DADA ACTION MEIN HAI…
UNKI LAATHI NAA TOH AWAAZ KARTI HAI - NAA HEE DIKHTI HAI…
BHUGTENGE SAARE…
nriketankakkad.com</t>
  </si>
  <si>
    <t>Congress party ke sabhi karjkarta se lekr netaon tk se anurodh hai ki ginti ke din tk pura chaukana rhe aur evm ke aakhri vote tk baithe kyunki dalal media ke exit poll ko ignore krte hue apne counting tk jme rhe</t>
  </si>
  <si>
    <t>12:28 Sir 295 Song ke 593 million views hain youtube pr🙏🏻</t>
  </si>
  <si>
    <t>Jo reservation layega ham usko bhagayenge 😂</t>
  </si>
  <si>
    <t>One Nation One Election 🇮🇳</t>
  </si>
  <si>
    <t>ग्रेट सर्</t>
  </si>
  <si>
    <t>Gandu sabka number ek jesa iss liye same hai kyu ki reality yea hea hai 
Baki 4 Tarik ko dekh lena 
Or farzi ko last Delhi election mea bhi ho sakta hai</t>
  </si>
  <si>
    <t>Merko to iska aur dhruv rathee ka sakal dekhna hai 4 June ke baad 😂😂😂</t>
  </si>
  <si>
    <r>
      <rPr>
        <sz val="11"/>
        <color rgb="FF000000"/>
        <rFont val="Calibri"/>
      </rPr>
      <t xml:space="preserve">2014-2024 </t>
    </r>
    <r>
      <rPr>
        <sz val="11"/>
        <color rgb="FF000000"/>
        <rFont val="Linux Libertine G"/>
      </rPr>
      <t xml:space="preserve">के दस सालों का </t>
    </r>
    <r>
      <rPr>
        <sz val="11"/>
        <color rgb="FF000000"/>
        <rFont val="Calibri"/>
      </rPr>
      <t xml:space="preserve">polls of poll...  56" </t>
    </r>
    <r>
      <rPr>
        <sz val="11"/>
        <color rgb="FF000000"/>
        <rFont val="Linux Libertine G"/>
      </rPr>
      <t>सीना और रोने वाले बहुरूपिया परिधान मंत्री ने</t>
    </r>
    <r>
      <rPr>
        <sz val="11"/>
        <color rgb="FF000000"/>
        <rFont val="Calibri"/>
      </rPr>
      <t xml:space="preserve">... 2024 </t>
    </r>
    <r>
      <rPr>
        <sz val="11"/>
        <color rgb="FF000000"/>
        <rFont val="Linux Libertine G"/>
      </rPr>
      <t>का चुनाव खत्म होने के पहले</t>
    </r>
    <r>
      <rPr>
        <sz val="11"/>
        <color rgb="FF000000"/>
        <rFont val="Calibri"/>
      </rPr>
      <t xml:space="preserve">.. </t>
    </r>
    <r>
      <rPr>
        <sz val="11"/>
        <color rgb="FF000000"/>
        <rFont val="Linux Libertine G"/>
      </rPr>
      <t>स्वयं को परमात्मा का अवतार घोषित कर दिया ।
और जनता</t>
    </r>
    <r>
      <rPr>
        <sz val="11"/>
        <color rgb="FF000000"/>
        <rFont val="Calibri"/>
      </rPr>
      <t xml:space="preserve">, </t>
    </r>
    <r>
      <rPr>
        <sz val="11"/>
        <color rgb="FF000000"/>
        <rFont val="Linux Libertine G"/>
      </rPr>
      <t>बिना हेरा</t>
    </r>
    <r>
      <rPr>
        <sz val="11"/>
        <color rgb="FF000000"/>
        <rFont val="Calibri"/>
      </rPr>
      <t>-</t>
    </r>
    <r>
      <rPr>
        <sz val="11"/>
        <color rgb="FF000000"/>
        <rFont val="Linux Libertine G"/>
      </rPr>
      <t>फेरी का चुनाव और सही नतीजों की उम्मीद लगा रही है।
फिर भी</t>
    </r>
    <r>
      <rPr>
        <sz val="11"/>
        <color rgb="FF000000"/>
        <rFont val="Calibri"/>
      </rPr>
      <t xml:space="preserve">, 4 </t>
    </r>
    <r>
      <rPr>
        <sz val="11"/>
        <color rgb="FF000000"/>
        <rFont val="Linux Libertine G"/>
      </rPr>
      <t>जून दूर नहीं है</t>
    </r>
    <r>
      <rPr>
        <sz val="11"/>
        <color rgb="FF000000"/>
        <rFont val="Calibri"/>
      </rPr>
      <t xml:space="preserve">.. </t>
    </r>
    <r>
      <rPr>
        <sz val="11"/>
        <color rgb="FF000000"/>
        <rFont val="Linux Libertine G"/>
      </rPr>
      <t>जब कुछ बडा और अच्छा हो ।</t>
    </r>
  </si>
  <si>
    <t>Accelent reporting ,india gathbandhan hi jeetega is baar</t>
  </si>
  <si>
    <t>In 2019 also even when public sentiment in many part of the country was against BJP, they won unbelievably higher number of seats.
Now in current election Gujarati goondas already made settings. They removed CJI from the panel for appointment of ECs and just before election placed three traitors as ECs. They are not disclosing election data. Supreme Comedy also not concerned about public sentiments. As per rumour BJP already have the software support of Israel, like Pegasus and Russia's for manipulating EVMs. That's why BJP is so confident and claiming victory in advance, even though they don't have a proper election manifesto, nothing to present as their achievements in ten years, unemployment and price rice at its peak, cases of serious corruption charges like EB scam, atrocities against backward castes and minorities, rape cases against BJP leaders, atrocities against farmers, etc.
This time a majority of public sentiments is against BJP even in their so called Hindutva laboratory UP. BJP don't have more than 30% vote share in India.     Whereas opposition parties are united and their combined vote share taken together is much much higher than BJP's vote share. Even then if BJP going to win election, then  it will be nothing but blatant rigging of election. That's why, like 2019 Modi ventured into a preventive drama at Kanyakumari Vivekananda Rock.
What is anticipated:
Immediately after final phase of election, all Godi media channels owned by Gujrati corporates and other traitors will be airing opinion polls 24*7 basis wherein BJP will be predicted as the winner, in the same manner what they have done during previous assembly elections in Rajasthan, MP and Chattisgarh. These sold out BJP propaganda channels going to set a narrative that the citizens of this country have still faith in the liar PM and BJP and they don't support Congress and other opposition parties so they again voted BJP. Uneducated superstitious castiest religious ordinary citizens of major part of India may believe this propaganda narrative and remain calm. Even though the opposition parties and prominent citizens organisations know that rigging happened they will not be able to do nothing much.     Because all constitutional organisations are under upper caste North Indian traitors a majority of them are from traditionally corrupt regions, society and families or may be from RSS background.
So if rigging happened then a large-scale public agitation only can shake up the criminals controlling the regime.</t>
  </si>
  <si>
    <t>❤❤❤ India alliance ❤❤❤❤❤ after 4 date ❤❤❤❤❤❤🎉🎉🎉🎉🎉🎉🎉🎉</t>
  </si>
  <si>
    <t>Sidhu moosewala 295🙇</t>
  </si>
  <si>
    <t>Kya ho gya tu itna modi se kyu nafrat krta h ab clear ho gya ayega to modi hi</t>
  </si>
  <si>
    <t>रवीश साहब  बीजेपी हर हाल मे जीतेगी चाहे कुछ भी करना पडे  आगर सीट कम भी आयी तो भी सरकार बनेगी दुसरी पारटीयो मे तोड फोड कर के बनेगी</t>
  </si>
  <si>
    <t>Modi ne murmu ko esliye Rashtarpati banaya thaa ki won modi ke nichey darr kar rahe kyuki woh adivasi ilake se hai badi badi gadiya high society mahal jaisa ghar main woh manovegyanik dabaw main rahe aur koyi bhi faisla bina modi ke na le</t>
  </si>
  <si>
    <t>feku aur mota vai satta ke liea kuch vi kar sakti hay desh ko chin bana sakta hay</t>
  </si>
  <si>
    <t>एग्जिट पोल ऐसी कमरों में बैठ कर बनाए गए हैं जमीन पर जा कर नहीं</t>
  </si>
  <si>
    <t>We stand in shame in front of the whole world.</t>
  </si>
  <si>
    <t>Adani ke TEMPO mein 120 seat ayegi extra for bjp 🚛🚛🚛🚛🚛🚛😂😂😂😂😂😂😂😂😂😂😂</t>
  </si>
  <si>
    <t>Ravish kumar good news wish you all tha best in life</t>
  </si>
  <si>
    <t>"SATYAMEV JAYATE" !!</t>
  </si>
  <si>
    <t>Congres-206 sit aarhi he.sir.</t>
  </si>
  <si>
    <t>MODI POLICE OR VOTE JINTI KARNE WALE KO PAISA DE RAKKHA CHORI KARNA 400%</t>
  </si>
  <si>
    <t>I.N.D.I.A Will win 👍🎉🥳</t>
  </si>
  <si>
    <t>If every one saying the same means it has been rigged evm</t>
  </si>
  <si>
    <t>Godi hai bhai kuch bhi kar sakte modi papa k liie 😂😂😂😂😂</t>
  </si>
  <si>
    <t>Corrupt Modi BJP party has captured / cast their vote already in the EVM  machine,If BJP won this election, This  should be investigated by supreme court judges without delay immediately</t>
  </si>
  <si>
    <t>Still the most powerful;wait for the loss of power,all will begin to follow the straight line.
It also indicates no easy going transition.
Obstinate power lust!</t>
  </si>
  <si>
    <r>
      <rPr>
        <sz val="11"/>
        <color rgb="FF000000"/>
        <rFont val="Calibri"/>
      </rPr>
      <t xml:space="preserve">100%EVM </t>
    </r>
    <r>
      <rPr>
        <sz val="11"/>
        <color rgb="FF000000"/>
        <rFont val="Linux Libertine G"/>
      </rPr>
      <t xml:space="preserve">में धांधली होगी तभी तो बीजेपी जीत पाएगी और एक बात बता दू </t>
    </r>
    <r>
      <rPr>
        <sz val="11"/>
        <color rgb="FF000000"/>
        <rFont val="Calibri"/>
      </rPr>
      <t>100%</t>
    </r>
    <r>
      <rPr>
        <sz val="11"/>
        <color rgb="FF000000"/>
        <rFont val="Linux Libertine G"/>
      </rPr>
      <t>बीजेपी की ही गवर्मेंट बनेगी ये बीजेपी वाले नहीं मानेंगे चाहे इन को इसके लिए किसी भी हद तक जाना पड़े😢😢😢😢</t>
    </r>
  </si>
  <si>
    <t>Ravish  sir  jai ho</t>
  </si>
  <si>
    <r>
      <rPr>
        <sz val="11"/>
        <color rgb="FF000000"/>
        <rFont val="Linux Libertine G"/>
      </rPr>
      <t>भाजपा की सरकार जा रही हे भाजपा का जितना मुश्किल ही नहीं नामुमकिन है</t>
    </r>
    <r>
      <rPr>
        <sz val="11"/>
        <color rgb="FF000000"/>
        <rFont val="Calibri"/>
      </rPr>
      <t xml:space="preserve">! </t>
    </r>
    <r>
      <rPr>
        <sz val="11"/>
        <color rgb="FF000000"/>
        <rFont val="Linux Libertine G"/>
      </rPr>
      <t xml:space="preserve">भाजपा </t>
    </r>
    <r>
      <rPr>
        <sz val="11"/>
        <color rgb="FF000000"/>
        <rFont val="Calibri"/>
      </rPr>
      <t xml:space="preserve">230 </t>
    </r>
    <r>
      <rPr>
        <sz val="11"/>
        <color rgb="FF000000"/>
        <rFont val="Linux Libertine G"/>
      </rPr>
      <t>के अंदर सिमट जाएगी</t>
    </r>
    <r>
      <rPr>
        <sz val="11"/>
        <color rgb="FF000000"/>
        <rFont val="Calibri"/>
      </rPr>
      <t>!</t>
    </r>
  </si>
  <si>
    <t>Media galat News de Rahi hai ab mene news dekhna band kar diya hai TV par</t>
  </si>
  <si>
    <t>Sir, what about 1.7 crore fake vote 😢</t>
  </si>
  <si>
    <t>Ham aapko Ham aapke darshak hone ke naate ek exit Pol jarur de raha hun India gathbandhan 270 aur Bhartiya Janata party 235 ki bich rahenge 235 and Bhartiya Janata party or 274 India gathbandhan jaane ke Congress party</t>
  </si>
  <si>
    <t>EVM Bhi Badle Jane ki Sambhavna hai</t>
  </si>
  <si>
    <t>Officials must ban these Exit Polls which doesnot have any relevance in reality...</t>
  </si>
  <si>
    <t>Only Modi g❤❤❤</t>
  </si>
  <si>
    <t>Jab se hamare aadarniy Modi ji aaye jab se ghaple hote hi chale aaye kabhi Shanti se log rah hi nahin paye</t>
  </si>
  <si>
    <r>
      <rPr>
        <sz val="11"/>
        <color rgb="FF000000"/>
        <rFont val="Linux Libertine G"/>
      </rPr>
      <t xml:space="preserve">सब </t>
    </r>
    <r>
      <rPr>
        <sz val="11"/>
        <color rgb="FF000000"/>
        <rFont val="Calibri"/>
      </rPr>
      <t xml:space="preserve">EVM </t>
    </r>
    <r>
      <rPr>
        <sz val="11"/>
        <color rgb="FF000000"/>
        <rFont val="Linux Libertine G"/>
      </rPr>
      <t>का खेल है। सभी आंकड़े चुनाव आयोग के है</t>
    </r>
  </si>
  <si>
    <r>
      <rPr>
        <sz val="11"/>
        <color rgb="FF000000"/>
        <rFont val="Linux Libertine G"/>
      </rPr>
      <t xml:space="preserve">मुझे </t>
    </r>
    <r>
      <rPr>
        <sz val="11"/>
        <color rgb="FF000000"/>
        <rFont val="Calibri"/>
      </rPr>
      <t xml:space="preserve">4th june </t>
    </r>
    <r>
      <rPr>
        <sz val="11"/>
        <color rgb="FF000000"/>
        <rFont val="Linux Libertine G"/>
      </rPr>
      <t xml:space="preserve">का इन्तेज़ार है जब यह </t>
    </r>
    <r>
      <rPr>
        <sz val="11"/>
        <color rgb="FF000000"/>
        <rFont val="Calibri"/>
      </rPr>
      <t xml:space="preserve">EVM </t>
    </r>
    <r>
      <rPr>
        <sz val="11"/>
        <color rgb="FF000000"/>
        <rFont val="Linux Libertine G"/>
      </rPr>
      <t>का रोना रोयेगा 😂😂😂😂</t>
    </r>
  </si>
  <si>
    <t>Rona Dhona.....shuru ho gaya.....ab 4th June ko EVM ki baari hai.....</t>
  </si>
  <si>
    <t>Sagarika Ghose rajdeep sardesai se kyun nahi puch leti</t>
  </si>
  <si>
    <r>
      <rPr>
        <sz val="11"/>
        <color rgb="FF000000"/>
        <rFont val="Linux Libertine G"/>
      </rPr>
      <t xml:space="preserve">अब देखना ये होगा कि देश की गरीब गुरबा को लाभार्थी बनाकर </t>
    </r>
    <r>
      <rPr>
        <sz val="11"/>
        <color rgb="FF000000"/>
        <rFont val="Calibri"/>
      </rPr>
      <t xml:space="preserve">2 </t>
    </r>
    <r>
      <rPr>
        <sz val="11"/>
        <color rgb="FF000000"/>
        <rFont val="Linux Libertine G"/>
      </rPr>
      <t>जून की जो रोटी दी जा रही थी क्या उसपर अब घी चुपड़ जाएगा</t>
    </r>
    <r>
      <rPr>
        <sz val="11"/>
        <color rgb="FF000000"/>
        <rFont val="Calibri"/>
      </rPr>
      <t>... ❓
🙏</t>
    </r>
  </si>
  <si>
    <t>Dhruv Rathee ke subscribers km kaise ho gye 😢😢</t>
  </si>
  <si>
    <t>Aayega toh modi hi😎😎</t>
  </si>
  <si>
    <t>Sab chor gharaye huye hai</t>
  </si>
  <si>
    <t>Bjp agr neghi ata to  kabhi nehi ayaga</t>
  </si>
  <si>
    <t>Pheli baar apko bakwas news banate dekh Raha hu....ap bhi jante hai BJP Jeet chuki hai tasali n de... Opposition needs to work hard and maybe win next elections</t>
  </si>
  <si>
    <t>EVM khatam karne ki ladai lado</t>
  </si>
  <si>
    <t>7:52 congress 280 ke aspas seat dakhal karegi</t>
  </si>
  <si>
    <t>Th exist poll Farjiwara is the planned spadework for EVM Magic likely to be materialised on 4 th June 
The entire opposition and the Awam is required to be  extra vigilant during  counting and afterwards 
Honourable SC especially hounrable CJI Sh ChandraChuhar ji are prayed to take extraordinary care of the controversial 2024  poll scenario  at present.
4th June and immediately after is the real time to save the democracy and constitution of India.</t>
  </si>
  <si>
    <t>Kitna biased hai ye aadmi</t>
  </si>
  <si>
    <t>Aisa kaun sa kam kar diya Modi Sarkar ne Jo itni seaten mil gai mere ko to lag nahin Raha koi kam kiya ho</t>
  </si>
  <si>
    <t>Sidhu moosewala❤</t>
  </si>
  <si>
    <t>Are bhai aapane kyon ummid Nahin lagaenge are satik dijiye na aapke channel Ham dekh raha hun itne dinon se to aapke channel ke upar to Ham logon ki bahut Bharosa hai kuchh bhi kahiye kuchh bhi kahane se bachta kyon hai sar kuchh bhi to kahana chahie aapko exit Pol ke bare mein</t>
  </si>
  <si>
    <t>Scripted godi fake poll. INDIA 300+, NDA 210-220.</t>
  </si>
  <si>
    <t>Rahulji modiji ka jadu thum nahi janthay wo kuch bhibill pass kersakthe hain kejeriwal. Modiji ki dowlath  Ambani kae pass hI jis ki baolatj jail Jana pada  guttall kuchnahi  maq</t>
  </si>
  <si>
    <r>
      <rPr>
        <sz val="11"/>
        <color rgb="FF000000"/>
        <rFont val="Calibri"/>
      </rPr>
      <t xml:space="preserve">EVM par bas dhayan dena </t>
    </r>
    <r>
      <rPr>
        <sz val="11"/>
        <color rgb="FF000000"/>
        <rFont val="Linux Libertine G"/>
      </rPr>
      <t>परेगा</t>
    </r>
  </si>
  <si>
    <t>Is baar Congress sarkar 🦚</t>
  </si>
  <si>
    <t>4 June last Moment tak Dhyaan rakhne ki Jarurat hai</t>
  </si>
  <si>
    <t>Kyun itna natak karna? Exit poll ke result se koi PM toh banta nai. 4 ko result aa jayega. Bas beena matlab ka TRP, likes, views ke liye natak banana hai sabko. Public ko bhi chahiye entertainment.. jobless baithi hai, mobile leke haath mein.. Galti se Indian public ko koi mehnat karne na bol de!🙄</t>
  </si>
  <si>
    <t>Aadarniya Ravish ji aap v to Rahul gandi ke godi me khel rahe hai .Aap vi nispaaskh reporting nahi kar rahe .Aap opposition ke propaganda chala rahe hai.</t>
  </si>
  <si>
    <t>Once again matchless work by Respected Ravish Kumar Ji.  Thank you for educating the public by imparting factual and sensible information.</t>
  </si>
  <si>
    <t>Supreme Court kya chupchaap desh ke loktantra ko barbad hotey dekhata rahega....????</t>
  </si>
  <si>
    <t>सर आप बहुत अच्छा विश्लेषण करते हैं 🤔 शुक्रिया ❤🎉</t>
  </si>
  <si>
    <t>Great job ravish ji.</t>
  </si>
  <si>
    <t>😂😂KEYA HO SAKTA MODI POLICE KO OR JO VOTE JINTI ME KAM KARRA USE PAISA DE RAKKHA</t>
  </si>
  <si>
    <t>Kamala ka analysis karate ho sir😂😂😂😂😂.. Keep it up</t>
  </si>
  <si>
    <r>
      <rPr>
        <sz val="11"/>
        <color rgb="FF000000"/>
        <rFont val="Linux Libertine G"/>
      </rPr>
      <t xml:space="preserve">देखिए हम लोग हर जाति के दोस्त अखिलेश सरकार गठबंधन को वोट दिए है दलित कुशवाहा पाल अहीर सभी लोग रोजगार के लिए वोट दिया है तो कैसे ये </t>
    </r>
    <r>
      <rPr>
        <sz val="11"/>
        <color rgb="FF000000"/>
        <rFont val="Calibri"/>
      </rPr>
      <t xml:space="preserve">bjp exit poll </t>
    </r>
    <r>
      <rPr>
        <sz val="11"/>
        <color rgb="FF000000"/>
        <rFont val="Linux Libertine G"/>
      </rPr>
      <t xml:space="preserve">में जीत रही है हम लोग नही मान सकते ये कुछ झोल </t>
    </r>
    <r>
      <rPr>
        <sz val="11"/>
        <color rgb="FF000000"/>
        <rFont val="Calibri"/>
      </rPr>
      <t xml:space="preserve">lg </t>
    </r>
    <r>
      <rPr>
        <sz val="11"/>
        <color rgb="FF000000"/>
        <rFont val="Linux Libertine G"/>
      </rPr>
      <t>रहा है</t>
    </r>
  </si>
  <si>
    <t>Exactly similar doubts were raised by Expert Ravish Kumar during Bengal assembly elections because Didi made sure free &amp; fair elections without any violence. Jai Hind</t>
  </si>
  <si>
    <r>
      <rPr>
        <sz val="11"/>
        <color rgb="FF000000"/>
        <rFont val="Linux Libertine G"/>
      </rPr>
      <t>पोलींग एजंट लास्टतक काॅऊंटींग टेबल निकाल घोषीत होणेतक मत छोंडो</t>
    </r>
    <r>
      <rPr>
        <sz val="11"/>
        <color rgb="FF000000"/>
        <rFont val="Calibri"/>
      </rPr>
      <t>.</t>
    </r>
  </si>
  <si>
    <r>
      <rPr>
        <sz val="11"/>
        <color rgb="FF000000"/>
        <rFont val="Calibri"/>
      </rPr>
      <t xml:space="preserve">Evm </t>
    </r>
    <r>
      <rPr>
        <sz val="11"/>
        <color rgb="FF000000"/>
        <rFont val="Linux Libertine G"/>
      </rPr>
      <t>छोर वोजेपि</t>
    </r>
  </si>
  <si>
    <t>Yahi koi ungli na uthaye</t>
  </si>
  <si>
    <t>पिछले बार भी रवीश बोला थकी कांग्रेस जीतेगा 😂😂</t>
  </si>
  <si>
    <t>Hamari soch ke hisab se sari agenciyon per dabav Dala ja raha hai ki aap is chij ko aur TV per aur jyada se jyada Janata mein open Karen ki BJP Jeet rahi hai lekin BJP Jeet nahin rahi hai bhaukaal banaa rahi hai 4 June ke liye</t>
  </si>
  <si>
    <t>🙌</t>
  </si>
  <si>
    <t>22:00  Researcher.
Hats off to you sir</t>
  </si>
  <si>
    <t>4 June ko yahi exit poll Exact results ban jayega. Phir kya bolenge ?? 
2014, 2019 dono me Exit poll hi sahi saabit hue</t>
  </si>
  <si>
    <t>Yah exit Pol Nahin Hai Sahi bol hai jo 2 mahine pahle machine Mein feed kar diya gaya tha Chunav Mein matdan To Keval Naam Matra ka hai exit Pol Walon Ko Dost Mat do unko Sab chij pata hai aur vah Sahi Bata rahe hain Kyunki Humko Jo kam kar diya Gaya Hai machine Mein vah Sarkar Ne 2 mahine pahle Bata Diya Hai aur vah channel wale do mahine se Yahi chij Bata rahe hain Jo 4 tarikh ko sahi ho jaega</t>
  </si>
  <si>
    <t>Ravish, dhruv ko khooni bawaseer honey wala hai. Mahino se jhoot faila raha hai bsdk</t>
  </si>
  <si>
    <t>Sahi.bat.</t>
  </si>
  <si>
    <t>The E.V.M of Lok Sabha Elections 2024 has finally become pregnant, if there is a normal delivery then Congress will form the government and if the operation takes place then BJP will form the government. Purvanchal spokesperson's report will come.</t>
  </si>
  <si>
    <t>Modi Media or Godi media has been singing the false and  fake narratives of corrupt  fascist communal BJP to befool and cheat the people and opposition India Alliance.</t>
  </si>
  <si>
    <t>❤Abh Pakistani ka Talve Chatna</t>
  </si>
  <si>
    <r>
      <rPr>
        <sz val="11"/>
        <color rgb="FF000000"/>
        <rFont val="Linux Libertine G"/>
      </rPr>
      <t>मोदी से नैतिकता की उम्मीद करना बेमानी है। एक तानाशाह साम</t>
    </r>
    <r>
      <rPr>
        <sz val="11"/>
        <color rgb="FF000000"/>
        <rFont val="Calibri"/>
      </rPr>
      <t xml:space="preserve">, </t>
    </r>
    <r>
      <rPr>
        <sz val="11"/>
        <color rgb="FF000000"/>
        <rFont val="Linux Libertine G"/>
      </rPr>
      <t>दाम</t>
    </r>
    <r>
      <rPr>
        <sz val="11"/>
        <color rgb="FF000000"/>
        <rFont val="Calibri"/>
      </rPr>
      <t xml:space="preserve">, </t>
    </r>
    <r>
      <rPr>
        <sz val="11"/>
        <color rgb="FF000000"/>
        <rFont val="Linux Libertine G"/>
      </rPr>
      <t>दंड भेद पर चलता है।</t>
    </r>
  </si>
  <si>
    <t>Sir. "Satyamev Jayate". Jai Hind</t>
  </si>
  <si>
    <t>Jo DARA hua hai, wo KHUD dusaro ko DARA Raha hai. JITEGA TO INDIA GATHBANDHAN HI</t>
  </si>
  <si>
    <r>
      <rPr>
        <sz val="11"/>
        <color rgb="FF000000"/>
        <rFont val="Linux Libertine G"/>
      </rPr>
      <t xml:space="preserve">माहोल पहिले से ही बनाया गया है। विश्वास कायम रखो।समंदर में जल बूंदों का हिसाब कोन लगा सकता है। वह तो सब पानी है। बहा जा रहा है। कोन है जो रोक पायेगा । </t>
    </r>
    <r>
      <rPr>
        <sz val="11"/>
        <color rgb="FF000000"/>
        <rFont val="Calibri"/>
      </rPr>
      <t>31:05</t>
    </r>
  </si>
  <si>
    <t>Ajay maken was playing a game.</t>
  </si>
  <si>
    <r>
      <rPr>
        <sz val="11"/>
        <color rgb="FF000000"/>
        <rFont val="Linux Libertine G"/>
      </rPr>
      <t xml:space="preserve">लगता है कांग्रेस में भी आपको खूब पैसा खिलाया है इसलिए </t>
    </r>
    <r>
      <rPr>
        <sz val="11"/>
        <color rgb="FF000000"/>
        <rFont val="Calibri"/>
      </rPr>
      <t xml:space="preserve">53 </t>
    </r>
    <r>
      <rPr>
        <sz val="11"/>
        <color rgb="FF000000"/>
        <rFont val="Linux Libertine G"/>
      </rPr>
      <t>साल के बूढ़े को युवा नेता बता रहे हो</t>
    </r>
  </si>
  <si>
    <t>Actual growth of net worth of Pradeep Gupta and his exit poll conducting company should be deeply investigated including the sources of his funds (forensic audit) during last ten years !!</t>
  </si>
  <si>
    <t>I have great respect for ypu sir..</t>
  </si>
  <si>
    <t>Every word of Raga will be true because he always is prove right ❤❤❤❤❤❤❤❤❤</t>
  </si>
  <si>
    <t>Aayega to modi hi 😅😅😅😅 bharnol stock me rak le garmi bahot h 😅😅</t>
  </si>
  <si>
    <t>Ravish gi aap ko kya congress party n purchase kar liya hai...</t>
  </si>
  <si>
    <t>दाई का काम करती मीडिया</t>
  </si>
  <si>
    <t>Dil se chahate hai Rahul ji aajye magar man me daarrr kiyu laag raha hai</t>
  </si>
  <si>
    <t>Ravish sir BJP chunav me dhandhali karke jitegi police aour DM sp ke par</t>
  </si>
  <si>
    <t>Bihar ki akhari chunao ki manobal bablik badane ki ek tarika tha isliye ki zanta samjhe.ki  hambhi kanphiz bana rahe</t>
  </si>
  <si>
    <t>सबका नंबर एक है क्योंकि सबका मालिक एक 😁😁</t>
  </si>
  <si>
    <t>ravish  aja niche rahul k khmbe se</t>
  </si>
  <si>
    <r>
      <rPr>
        <sz val="11"/>
        <color rgb="FF000000"/>
        <rFont val="Linux Libertine G"/>
      </rPr>
      <t xml:space="preserve">१० </t>
    </r>
    <r>
      <rPr>
        <sz val="11"/>
        <color rgb="FF000000"/>
        <rFont val="Calibri"/>
      </rPr>
      <t>sal se bjp ka namak kha rahe hai</t>
    </r>
  </si>
  <si>
    <t>India mein log jhut mein hi khush hain.</t>
  </si>
  <si>
    <r>
      <rPr>
        <sz val="11"/>
        <color rgb="FF000000"/>
        <rFont val="Linux Libertine G"/>
      </rPr>
      <t xml:space="preserve">पप्पू खान जी </t>
    </r>
    <r>
      <rPr>
        <sz val="11"/>
        <color rgb="FF000000"/>
        <rFont val="Calibri"/>
      </rPr>
      <t xml:space="preserve">-  </t>
    </r>
    <r>
      <rPr>
        <sz val="11"/>
        <color rgb="FF000000"/>
        <rFont val="Linux Libertine G"/>
      </rPr>
      <t>थाईलैंड कब जाना है</t>
    </r>
  </si>
  <si>
    <t>Ravish jii se umid hai ki 4 June ko bhi apna sada huya chehra leke aayege😅😅😅</t>
  </si>
  <si>
    <r>
      <rPr>
        <sz val="11"/>
        <color rgb="FF000000"/>
        <rFont val="Linux Libertine G"/>
      </rPr>
      <t>कितने लोगों का मानना है कि गोदी मीडिया द्वारा दिखाए गए एग्जिट पोल गलत है</t>
    </r>
    <r>
      <rPr>
        <sz val="11"/>
        <color rgb="FF000000"/>
        <rFont val="Calibri"/>
      </rPr>
      <t xml:space="preserve">, </t>
    </r>
    <r>
      <rPr>
        <sz val="11"/>
        <color rgb="FF000000"/>
        <rFont val="Linux Libertine G"/>
      </rPr>
      <t>ये एग्जिट पोल सिर्फ मोदी जी का एग्जिट पोल है</t>
    </r>
    <r>
      <rPr>
        <sz val="11"/>
        <color rgb="FF000000"/>
        <rFont val="Calibri"/>
      </rPr>
      <t>?🤔</t>
    </r>
  </si>
  <si>
    <t>Rahul gandhi hi best h</t>
  </si>
  <si>
    <t>90% Janata Rahul Gandhi ke sath hai</t>
  </si>
  <si>
    <t>Bhagwant mann is no.1 fake personality in punjab..he should not be in INDIA alliance</t>
  </si>
  <si>
    <t>Modi ko kisi ne vote hi nahi kiya to woh jeet kaise rha</t>
  </si>
  <si>
    <t>Evm aur galat matdan process aur election commission ke doglapanthi ko sahi  thahrane aur bjp ko vote counting me dhandhali se jitane ke liye aise exit poll dikhaya ja raha h</t>
  </si>
  <si>
    <t>Ravish ke supporter ki jali padi hai, bahut maja aaya</t>
  </si>
  <si>
    <r>
      <rPr>
        <sz val="11"/>
        <color rgb="FF000000"/>
        <rFont val="Linux Libertine G"/>
      </rPr>
      <t xml:space="preserve">गोदी मीडिया कुछ भी कर ले </t>
    </r>
    <r>
      <rPr>
        <sz val="11"/>
        <color rgb="FF000000"/>
        <rFont val="Calibri"/>
      </rPr>
      <t xml:space="preserve">4 </t>
    </r>
    <r>
      <rPr>
        <sz val="11"/>
        <color rgb="FF000000"/>
        <rFont val="Linux Libertine G"/>
      </rPr>
      <t>जून को आएंगे तो माननीय श्री राहुल गाँधी की सरकार ही</t>
    </r>
    <r>
      <rPr>
        <sz val="11"/>
        <color rgb="FF000000"/>
        <rFont val="Calibri"/>
      </rPr>
      <t xml:space="preserve">..2 </t>
    </r>
    <r>
      <rPr>
        <sz val="11"/>
        <color rgb="FF000000"/>
        <rFont val="Linux Libertine G"/>
      </rPr>
      <t>जून की रोटी हर गरीब को गारंटी देने के लिए</t>
    </r>
    <r>
      <rPr>
        <sz val="11"/>
        <color rgb="FF000000"/>
        <rFont val="Calibri"/>
      </rPr>
      <t>..</t>
    </r>
  </si>
  <si>
    <t>यह सारे चैनल बीजेपी वालों के</t>
  </si>
  <si>
    <t>BJP chori karke jitna chahata hei</t>
  </si>
  <si>
    <t>Sar aapane bahut acchi baat batai  thank u</t>
  </si>
  <si>
    <t>निष्पक्ष पत्रकार को धन्यवाद</t>
  </si>
  <si>
    <t>bap re bap ye aadmi sirf congress congreess karte rahte hai, had hai aaj tak mai aisa aadmit nahi dekte</t>
  </si>
  <si>
    <t>TRP Ka chakkar hai,
Phir BHI TRP geera hai</t>
  </si>
  <si>
    <t>https://youtu.be/dsgYfxG1jL0?feature=shared</t>
  </si>
  <si>
    <t>Nice job sir</t>
  </si>
  <si>
    <t>Many many Thanks</t>
  </si>
  <si>
    <t>8 sit pabe😅</t>
  </si>
  <si>
    <t>Tmc 25 approx payegi 100 percent grnt</t>
  </si>
  <si>
    <t>Rubbish Kumar Exit Poll dekh k pagal ban gaaya.</t>
  </si>
  <si>
    <t>10 adds in this video very irritating</t>
  </si>
  <si>
    <t>India alliance jindabaad</t>
  </si>
  <si>
    <t>Don't watch abp news because they become bjp news just watch news in this channel only.  _ RAVISH KUMAR
GODI MEDIA ❌️
MODI MEDIA ✅️
NEWS ❌️
EXCUSE  ✅️
ANDBHAKTO KI JALNE WALI HAI YE COMMENT DEKHKAR 🗿🚁🦝🌚☠️👺💀🚬</t>
  </si>
  <si>
    <t>Siddhu Moosewala 🫡 Rahul bhai agar aapne Siddhu ko nyay dilaa diya…toh aa kaafi cool bann jayinge meri aankon mei 😎</t>
  </si>
  <si>
    <t>100% INDIA gathbandhan 315 set la Rahi hai</t>
  </si>
  <si>
    <t>Normal people - yesi kya nafrat hai modi jii ???
Me BJP ko vote nahi dena but  ye nafrat dekhkar BJP ko vote dena padta hai</t>
  </si>
  <si>
    <t>295 song 💹</t>
  </si>
  <si>
    <r>
      <rPr>
        <sz val="11"/>
        <color rgb="FF000000"/>
        <rFont val="Linux Libertine G"/>
      </rPr>
      <t>निरन्तरता इसलिए है क्योंकि हमेशा से ऐसे ही था और है लेकिन आप लोग देखना नहीं चाहते</t>
    </r>
    <r>
      <rPr>
        <sz val="11"/>
        <color rgb="FF000000"/>
        <rFont val="Calibri"/>
      </rPr>
      <t xml:space="preserve">.  </t>
    </r>
    <r>
      <rPr>
        <sz val="11"/>
        <color rgb="FF000000"/>
        <rFont val="Linux Libertine G"/>
      </rPr>
      <t>और विपक्ष के बार बार हारने मे आप जैसे लोगो का सहयोग है आप लोग विपक्ष को पता लगने ही नहीं देते असलियत क्या है</t>
    </r>
  </si>
  <si>
    <t>desh kaa pm jaahil gawaar hai 😂😅😂😅😂😅😂😅</t>
  </si>
  <si>
    <t>Ravi sir purnamma Kand mei Kahan mataram rdx, bamaya nahin pratak Chakra in hamalade media kitchen Beta nahin. He exit polls go with kardiya ki Pradhan Mantri ban Rahe 2 to 2.</t>
  </si>
  <si>
    <t>गोदी मिडिया बोलने से पहले अपनी औकात देख लिया तूं क्या है</t>
  </si>
  <si>
    <t>Surprising that 100% politicians in india were brainless with ZERO IQ</t>
  </si>
  <si>
    <t>कांग्रेस जितेगा🎉🎉</t>
  </si>
  <si>
    <t>Rubbish Kumar.  U be like this only the lap dog of congress and naxals</t>
  </si>
  <si>
    <t>400 paar, jay Shree raam</t>
  </si>
  <si>
    <t>with this fake exist poll data by the godi media its scare that they might monupulate the result to match the godi media exist poll data.</t>
  </si>
  <si>
    <t>Mtlb evm me khela ho chuka sab samjh gye hm chahe jo bhi ho jao</t>
  </si>
  <si>
    <t>2029 me bhi , aayega to Modi hi,</t>
  </si>
  <si>
    <r>
      <rPr>
        <sz val="11"/>
        <color rgb="FF000000"/>
        <rFont val="Linux Libertine G"/>
      </rPr>
      <t>गोदी मीडिया तो पिछले कई सालों से बिका हुआ है । फर्जी खबर</t>
    </r>
    <r>
      <rPr>
        <sz val="11"/>
        <color rgb="FF000000"/>
        <rFont val="Calibri"/>
      </rPr>
      <t xml:space="preserve">, </t>
    </r>
    <r>
      <rPr>
        <sz val="11"/>
        <color rgb="FF000000"/>
        <rFont val="Linux Libertine G"/>
      </rPr>
      <t>झूठे इतिहास और जुमले के अलावा जनता को कुछ नही देता 😮</t>
    </r>
  </si>
  <si>
    <r>
      <rPr>
        <sz val="11"/>
        <color rgb="FF000000"/>
        <rFont val="Linux Libertine G"/>
      </rPr>
      <t xml:space="preserve">गोदी मीडिया </t>
    </r>
    <r>
      <rPr>
        <sz val="11"/>
        <color rgb="FF000000"/>
        <rFont val="Calibri"/>
      </rPr>
      <t xml:space="preserve">= </t>
    </r>
    <r>
      <rPr>
        <sz val="11"/>
        <color rgb="FF000000"/>
        <rFont val="Linux Libertine G"/>
      </rPr>
      <t>गोबर मीडिया😂😂</t>
    </r>
  </si>
  <si>
    <t>Fake exit poll india aliance zindawad</t>
  </si>
  <si>
    <t>Me congress ka ek Chhota sa karykarta hu aur mujhe ummeed hai ki India alliance ki sarkar banegi aur aap sabhi karykarta se anurodh hai ki exit poll ke behkabe me na aae aur aap counting me jae pure josh me</t>
  </si>
  <si>
    <t>Sab farji sarve hai godi media ka</t>
  </si>
  <si>
    <t>Copy maar rahen hai,</t>
  </si>
  <si>
    <t>Fake exit pole hai</t>
  </si>
  <si>
    <t>हो गया रोना धोना शुरू
😂😂😂😂😂😂😂</t>
  </si>
  <si>
    <t>Rahul kavi bhi PM nehi banega,Bekaar Aadmi</t>
  </si>
  <si>
    <t>4 June Ko Godi Media Se Mukti Dega, INDIA Ki Sarkar.🤔</t>
  </si>
  <si>
    <t>Baki ka nahi jannta lekin Bhupen Borah ne agar jyada bola hain toe bilkul galat hain. Congress ko Assam main only 2-3 hi milega. Kuch surprise ho jaye tab hi 4 mil sakta hain!</t>
  </si>
  <si>
    <t>is baar ..only... I N D I A..</t>
  </si>
  <si>
    <t>Ravish ji,bjp exit poll in simple hindi  bjp satta  se exit ho rahi hai.4 June ko INDIA gatbandhan entry poll hoga.</t>
  </si>
  <si>
    <t>100 percent bengal me galat exit polls</t>
  </si>
  <si>
    <r>
      <rPr>
        <sz val="11"/>
        <color rgb="FF000000"/>
        <rFont val="Linux Libertine G"/>
      </rPr>
      <t>जितेगा</t>
    </r>
    <r>
      <rPr>
        <sz val="11"/>
        <color rgb="FF000000"/>
        <rFont val="Calibri"/>
      </rPr>
      <t>INDIA</t>
    </r>
  </si>
  <si>
    <t>Godi media ko to high volt dikhana hi tha</t>
  </si>
  <si>
    <t>We are Proud of you sir....❤ I Belong to Rajput</t>
  </si>
  <si>
    <t>Raga is saying very true 🎉🎉🎉🎉🎉</t>
  </si>
  <si>
    <t>Nice reporting Ravish Kumar ji ❤❤❤❤</t>
  </si>
  <si>
    <t>Dhanywad. Sir..</t>
  </si>
  <si>
    <t>Godi media 😂😂😂</t>
  </si>
  <si>
    <t>295 Sidhu Moose wala ❤❤❤</t>
  </si>
  <si>
    <t>B j p ghapla. Karne ka pura. Jugar mein hai</t>
  </si>
  <si>
    <r>
      <rPr>
        <sz val="11"/>
        <color rgb="FF000000"/>
        <rFont val="Linux Libertine G"/>
      </rPr>
      <t xml:space="preserve">यूपी इलेक्शन </t>
    </r>
    <r>
      <rPr>
        <sz val="11"/>
        <color rgb="FF000000"/>
        <rFont val="Calibri"/>
      </rPr>
      <t xml:space="preserve">2022 </t>
    </r>
    <r>
      <rPr>
        <sz val="11"/>
        <color rgb="FF000000"/>
        <rFont val="Linux Libertine G"/>
      </rPr>
      <t xml:space="preserve">में भी एक्जिट पोल के बाद विपक्षी पार्टियों द्वारा ईवीएम पर रोना धोना वाला ठीक वही बयान दिया था जो आज दे रहे हैं कि </t>
    </r>
    <r>
      <rPr>
        <sz val="11"/>
        <color rgb="FF000000"/>
        <rFont val="Calibri"/>
      </rPr>
      <t xml:space="preserve">4 </t>
    </r>
    <r>
      <rPr>
        <sz val="11"/>
        <color rgb="FF000000"/>
        <rFont val="Linux Libertine G"/>
      </rPr>
      <t xml:space="preserve">जून को ईवीएम का रोना धोना रोएंगे।यूपी भी एक्जिट पोल के अनुसार भाजपा जीत गई थी जबकि जनता में माहौल पूरा भाजपा के हारने का था ठीक उसी तरह आज एक्जिट पोल के अनुसार सीटें लाने के लिए भाजपा आला कमान हर संभव बेईमानी की कोशिश में लग गई हैं।
देखते हैं </t>
    </r>
    <r>
      <rPr>
        <sz val="11"/>
        <color rgb="FF000000"/>
        <rFont val="Calibri"/>
      </rPr>
      <t xml:space="preserve">4 </t>
    </r>
    <r>
      <rPr>
        <sz val="11"/>
        <color rgb="FF000000"/>
        <rFont val="Linux Libertine G"/>
      </rPr>
      <t>जून को कितनी बेईमानी हो पाती है और जनता कितनी प्रतिक्रिया देती है।</t>
    </r>
  </si>
  <si>
    <t>Brainless congress was supporting ECM shows they want to use tampered EVM'S</t>
  </si>
  <si>
    <t>जागते रहो 👁️👁️👁️🥸👀✌️</t>
  </si>
  <si>
    <t>Sir it’s all about hard work
BJP works tirelessly from one election to another whereas the opposition wakes up few months before election and start their campaign.
Now how do you expect to build up a narrative in just few months whereas the BJP keeps working their way up all through the year even if there is a councillor election or panchayat election. They keep working and building the narratives be it false or true.</t>
  </si>
  <si>
    <t>India exit Pol Bika hai</t>
  </si>
  <si>
    <t>Ham INDIANS ko eh Godi log Chutiyaa samaj rakkha hai kya?</t>
  </si>
  <si>
    <t>phase wise exit polls kyu nahi declare hue the?</t>
  </si>
  <si>
    <t>Thanks sir ❤❤❤❤❤❤❤❤</t>
  </si>
  <si>
    <r>
      <rPr>
        <sz val="11"/>
        <color rgb="FF000000"/>
        <rFont val="Calibri"/>
      </rPr>
      <t xml:space="preserve">2️⃣nd time comments below 👇 
</t>
    </r>
    <r>
      <rPr>
        <sz val="11"/>
        <color rgb="FF000000"/>
        <rFont val="Linux Libertine G"/>
      </rPr>
      <t xml:space="preserve">अभी तो </t>
    </r>
    <r>
      <rPr>
        <sz val="11"/>
        <color rgb="FF000000"/>
        <rFont val="Calibri"/>
      </rPr>
      <t xml:space="preserve">EVM </t>
    </r>
    <r>
      <rPr>
        <sz val="11"/>
        <color rgb="FF000000"/>
        <rFont val="Linux Libertine G"/>
      </rPr>
      <t>प्रेगनेंट हैं</t>
    </r>
    <r>
      <rPr>
        <sz val="11"/>
        <color rgb="FF000000"/>
        <rFont val="Calibri"/>
      </rPr>
      <t xml:space="preserve">, </t>
    </r>
    <r>
      <rPr>
        <sz val="11"/>
        <color rgb="FF000000"/>
        <rFont val="Linux Libertine G"/>
      </rPr>
      <t xml:space="preserve">अगर ना‌‌‍‌र्मल हुआ तो कांग्रेस और अगर आपरेशन हुआ तो </t>
    </r>
    <r>
      <rPr>
        <sz val="11"/>
        <color rgb="FF000000"/>
        <rFont val="Calibri"/>
      </rPr>
      <t>!BJP</t>
    </r>
  </si>
  <si>
    <t>India jertega</t>
  </si>
  <si>
    <t>गोदी मोदी मीडिया का पोल फर्जी है।इंडिया गठबन्धन सरकार</t>
  </si>
  <si>
    <r>
      <rPr>
        <sz val="11"/>
        <color rgb="FF000000"/>
        <rFont val="Linux Libertine G"/>
      </rPr>
      <t xml:space="preserve">भाजपा वाले हमारे यहा सारे प्रधान को खरीद कर उनको </t>
    </r>
    <r>
      <rPr>
        <sz val="11"/>
        <color rgb="FF000000"/>
        <rFont val="Calibri"/>
      </rPr>
      <t xml:space="preserve">2 </t>
    </r>
    <r>
      <rPr>
        <sz val="11"/>
        <color rgb="FF000000"/>
        <rFont val="Linux Libertine G"/>
      </rPr>
      <t>लाख या उससे अधिक पैसा दे कर खरीद रही थी सारे गांव में पैसा बाटा गया ताकि ओ भाजपा को ओट दे सके</t>
    </r>
  </si>
  <si>
    <t>Fear of permatmma</t>
  </si>
  <si>
    <t>india congress jindabad❤❤❤❤🎉🎉🎉🎉😊</t>
  </si>
  <si>
    <r>
      <rPr>
        <sz val="11"/>
        <color rgb="FF000000"/>
        <rFont val="Linux Libertine G"/>
      </rPr>
      <t xml:space="preserve">जिस मीडिया का एग्जिट पोल देखकर अंधभक्त खुश हो रहे हैं 
मैं बतादूँ उस मीडिया का विश्व में </t>
    </r>
    <r>
      <rPr>
        <sz val="11"/>
        <color rgb="FF000000"/>
        <rFont val="Calibri"/>
      </rPr>
      <t xml:space="preserve">161 </t>
    </r>
    <r>
      <rPr>
        <sz val="11"/>
        <color rgb="FF000000"/>
        <rFont val="Linux Libertine G"/>
      </rPr>
      <t>वाँ अस्थान है😊</t>
    </r>
  </si>
  <si>
    <t>India🎉🎉</t>
  </si>
  <si>
    <t>India is winning on ground ❤❤❤❤❤</t>
  </si>
  <si>
    <t>I saw the film based on your story. It was good. However, the god sent statement of Modi was twisted by people and never expected from you. Any religious person could claim that everyone is sent by god for specific purpose. Though I don't believe in such a crap as there is, obviously no god exists, religious people can claim whatever they like. Modi said he was also send for specific purpose. Don't twist things.</t>
  </si>
  <si>
    <t>very good</t>
  </si>
  <si>
    <r>
      <rPr>
        <sz val="11"/>
        <color rgb="FF000000"/>
        <rFont val="Linux Libertine G"/>
      </rPr>
      <t>देश के बर्बादी के लिए हर वो इंसान जिम्मेदार जिसे शिक्षा स्वास्थ्य महंगाई रोजगार पेट्रोल डीजल गैस खुदकुशी करते हुए किसान से जादा हिंदू मुस्लिम और धार्मिक मुद्दे ज्यादा महत्वपूर्ण लगते है</t>
    </r>
    <r>
      <rPr>
        <sz val="11"/>
        <color rgb="FF000000"/>
        <rFont val="Calibri"/>
      </rPr>
      <t>...</t>
    </r>
  </si>
  <si>
    <t>Bas evm ki Puri rakhvali karo nhi to ye log 400 paar kar denge 😂😂</t>
  </si>
  <si>
    <t>Har chunav mein yeh hota hai, Bhajpa ne jo bhi gadbadiyan ki hain agar veh kamyab ho jaaye toh kaha jaayega ki dekho exit poll hua thha usme yahi kaha gaya thha, matlab yeh hai ki logon ko dimagi taur pe set karna taaki, jo gadbadi Hui hai uss par dhyan na Diya jaaye,</t>
  </si>
  <si>
    <t>Mujhe bhi pura vishas hai ragul  gandhi pm honge</t>
  </si>
  <si>
    <t>बेहद शर्मनाक वीडियो। अगर हार भी गये तो हार नही माननी। मतलब प्रक्रिया को संदेह के घेरे मे खड़ा कर दो। बहुत ही भयानक।</t>
  </si>
  <si>
    <t>Modi ka bete is video se dur rahe 😂😂</t>
  </si>
  <si>
    <t>Polling booth se bahar nikal rahi janta se ye poochna ki usne kaha vote diya apraadh hai</t>
  </si>
  <si>
    <t>🇮🇳🇮🇳 Abki baar Rahul Gandhi ki sarkar 🇮🇳🇮🇳 only for india gathbandhan 🇮🇳🇮🇳 only for Priyanka ❤❤🇮🇳🇮🇳 Gandhi jindabad 🇮🇳🇮🇳</t>
  </si>
  <si>
    <r>
      <rPr>
        <sz val="11"/>
        <color rgb="FF000000"/>
        <rFont val="Linux Libertine G"/>
      </rPr>
      <t xml:space="preserve">या तो कांग्रेस सरकार बना ले किसी तरह नही तो हम तो कह रहे हैं पूरा </t>
    </r>
    <r>
      <rPr>
        <sz val="11"/>
        <color rgb="FF000000"/>
        <rFont val="Calibri"/>
      </rPr>
      <t xml:space="preserve">nda 543 </t>
    </r>
    <r>
      <rPr>
        <sz val="11"/>
        <color rgb="FF000000"/>
        <rFont val="Linux Libertine G"/>
      </rPr>
      <t>जीत जाय</t>
    </r>
    <r>
      <rPr>
        <sz val="11"/>
        <color rgb="FF000000"/>
        <rFont val="Calibri"/>
      </rPr>
      <t xml:space="preserve">, </t>
    </r>
    <r>
      <rPr>
        <sz val="11"/>
        <color rgb="FF000000"/>
        <rFont val="Linux Libertine G"/>
      </rPr>
      <t>क्या बच ही गया अब लोकतंत्र में 🙏🙏🙏🙏🙏</t>
    </r>
  </si>
  <si>
    <t>Godi media sarkar ka sath nahi degi to unko pata hai ki BJP kya hal karegi</t>
  </si>
  <si>
    <t>If Karnataka has only 28 MP seats then why does the India Today's Exit Poll is showing that NDA will win up to 29 seats...</t>
  </si>
  <si>
    <t>Sir aapki m bhut izzat karta hu but kya aap bhi one side poler nhi ho...</t>
  </si>
  <si>
    <t>😢😢</t>
  </si>
  <si>
    <t>मोदी की यही खासियत रही है एक चलते मामले को दबाने के लिए गोदी मीडिया के ज़रिए सनसनी पैदा कर देते हैं एसे ही गोदी मीडिया एक्जिट पोल है</t>
  </si>
  <si>
    <t>Garib ka dost Rahul ji</t>
  </si>
  <si>
    <t>Kya hamare desh ke sabhi "Vipakshi log" itna moorkh hain, jo Modi ka muqabala nahin kar paa rahey hain...????</t>
  </si>
  <si>
    <t>Counting teak se karne se. INDIA gathbandhan 400 baar kare hai. Jai shree Ram Jai jawan Jai kissan jaihind.</t>
  </si>
  <si>
    <t>NAMO 3.0 ❤❤❤❤❤
Always Modi ji</t>
  </si>
  <si>
    <t>Ravish Kumar ek sacche Bhartiya imandar patrakaar Hain jinki Jo samaj mein bahut hi social hai aur sacchai aur imandari ki baat karte Hain</t>
  </si>
  <si>
    <t>हम हार गए अब ईवीएम करने से क्या होगा 😢😢</t>
  </si>
  <si>
    <t>N d tv se tumhe knoy nikala</t>
  </si>
  <si>
    <t>Bjp dor gaia eslia asa korta hai</t>
  </si>
  <si>
    <t>Ravish bhai please find New very good speach</t>
  </si>
  <si>
    <t>BJP is fearing and threatening the officials, administrative agencies, police, judiciary and all Govt systems to destroy the country.</t>
  </si>
  <si>
    <t>Modi EVM chor ha</t>
  </si>
  <si>
    <t>Modi exit poll ya Exit poll 4 tarikh ko pata chal jayega.😢</t>
  </si>
  <si>
    <t>G</t>
  </si>
  <si>
    <r>
      <rPr>
        <sz val="11"/>
        <color rgb="FF000000"/>
        <rFont val="Calibri"/>
      </rPr>
      <t>*</t>
    </r>
    <r>
      <rPr>
        <sz val="11"/>
        <color rgb="FF000000"/>
        <rFont val="Linux Libertine G"/>
      </rPr>
      <t xml:space="preserve">कौन कौन मानता है कि </t>
    </r>
    <r>
      <rPr>
        <sz val="11"/>
        <color rgb="FF000000"/>
        <rFont val="Calibri"/>
      </rPr>
      <t xml:space="preserve">4 </t>
    </r>
    <r>
      <rPr>
        <sz val="11"/>
        <color rgb="FF000000"/>
        <rFont val="Linux Libertine G"/>
      </rPr>
      <t>जून को भारत गठबंधन जीत रहा है 🙏🙏🇮🇳🚩💯</t>
    </r>
    <r>
      <rPr>
        <sz val="11"/>
        <color rgb="FF000000"/>
        <rFont val="Calibri"/>
      </rPr>
      <t>*</t>
    </r>
  </si>
  <si>
    <r>
      <rPr>
        <sz val="11"/>
        <color rgb="FF000000"/>
        <rFont val="Linux Libertine G"/>
      </rPr>
      <t xml:space="preserve">रवीश जी शुक्र है कि एक महान एग्जिट पोल ने </t>
    </r>
    <r>
      <rPr>
        <sz val="11"/>
        <color rgb="FF000000"/>
        <rFont val="Calibri"/>
      </rPr>
      <t xml:space="preserve">25 </t>
    </r>
    <r>
      <rPr>
        <sz val="11"/>
        <color rgb="FF000000"/>
        <rFont val="Linux Libertine G"/>
      </rPr>
      <t xml:space="preserve">में से </t>
    </r>
    <r>
      <rPr>
        <sz val="11"/>
        <color rgb="FF000000"/>
        <rFont val="Calibri"/>
      </rPr>
      <t xml:space="preserve">35 </t>
    </r>
    <r>
      <rPr>
        <sz val="11"/>
        <color rgb="FF000000"/>
        <rFont val="Linux Libertine G"/>
      </rPr>
      <t>सीटें ही दी हैं</t>
    </r>
    <r>
      <rPr>
        <sz val="11"/>
        <color rgb="FF000000"/>
        <rFont val="Calibri"/>
      </rPr>
      <t xml:space="preserve">, </t>
    </r>
    <r>
      <rPr>
        <sz val="11"/>
        <color rgb="FF000000"/>
        <rFont val="Linux Libertine G"/>
      </rPr>
      <t xml:space="preserve">एक साथ </t>
    </r>
    <r>
      <rPr>
        <sz val="11"/>
        <color rgb="FF000000"/>
        <rFont val="Calibri"/>
      </rPr>
      <t xml:space="preserve">545 </t>
    </r>
    <r>
      <rPr>
        <sz val="11"/>
        <color rgb="FF000000"/>
        <rFont val="Linux Libertine G"/>
      </rPr>
      <t>सीटें ही दी हैं</t>
    </r>
    <r>
      <rPr>
        <sz val="11"/>
        <color rgb="FF000000"/>
        <rFont val="Calibri"/>
      </rPr>
      <t xml:space="preserve">, </t>
    </r>
    <r>
      <rPr>
        <sz val="11"/>
        <color rgb="FF000000"/>
        <rFont val="Linux Libertine G"/>
      </rPr>
      <t xml:space="preserve">सभी अंधभक्तों को </t>
    </r>
    <r>
      <rPr>
        <sz val="11"/>
        <color rgb="FF000000"/>
        <rFont val="Calibri"/>
      </rPr>
      <t xml:space="preserve">4 </t>
    </r>
    <r>
      <rPr>
        <sz val="11"/>
        <color rgb="FF000000"/>
        <rFont val="Linux Libertine G"/>
      </rPr>
      <t>जून तक</t>
    </r>
    <r>
      <rPr>
        <sz val="11"/>
        <color rgb="FF000000"/>
        <rFont val="Calibri"/>
      </rPr>
      <t xml:space="preserve">, </t>
    </r>
    <r>
      <rPr>
        <sz val="11"/>
        <color rgb="FF000000"/>
        <rFont val="Linux Libertine G"/>
      </rPr>
      <t>जब तक खुश रहें आनंद से जीवन व्यतीत करते बिना किसी को नुकसान पहुंचाएं</t>
    </r>
  </si>
  <si>
    <t>12:34 59 million nahi 593 million views</t>
  </si>
  <si>
    <t>Mujhe to lag Raha he bjp ne evm me gadbadi kardi he</t>
  </si>
  <si>
    <t>India jindabad India jindabad India jindabad India jindabad</t>
  </si>
  <si>
    <t>Please, INDIA  ALLIANCE, keep your   eyes  like  ARUNA</t>
  </si>
  <si>
    <t>राहुलजी  कहकर सम्बोधित  कीजिएगा  तो आपकी शालीनता होगी ।</t>
  </si>
  <si>
    <t>Ravish the real reporter</t>
  </si>
  <si>
    <t>Rahul Gandhi jindabad jindabad jindabad 4 June ko banegi Sarkar</t>
  </si>
  <si>
    <t>INDIA is winning, 
NDA is losing.</t>
  </si>
  <si>
    <r>
      <rPr>
        <sz val="11"/>
        <color rgb="FF000000"/>
        <rFont val="Linux Libertine G"/>
      </rPr>
      <t>हिम्मत नहीं हारनी है</t>
    </r>
    <r>
      <rPr>
        <sz val="11"/>
        <color rgb="FF000000"/>
        <rFont val="Calibri"/>
      </rPr>
      <t>,</t>
    </r>
    <r>
      <rPr>
        <sz val="11"/>
        <color rgb="FF000000"/>
        <rFont val="Linux Libertine G"/>
      </rPr>
      <t xml:space="preserve">जीत </t>
    </r>
    <r>
      <rPr>
        <sz val="11"/>
        <color rgb="FF000000"/>
        <rFont val="Calibri"/>
      </rPr>
      <t xml:space="preserve">I.N.D.I.A. </t>
    </r>
    <r>
      <rPr>
        <sz val="11"/>
        <color rgb="FF000000"/>
        <rFont val="Linux Libertine G"/>
      </rPr>
      <t xml:space="preserve">की होगी।    बस </t>
    </r>
    <r>
      <rPr>
        <sz val="11"/>
        <color rgb="FF000000"/>
        <rFont val="Calibri"/>
      </rPr>
      <t xml:space="preserve">!
</t>
    </r>
    <r>
      <rPr>
        <sz val="11"/>
        <color rgb="FF000000"/>
        <rFont val="Linux Libertine G"/>
      </rPr>
      <t>काउंटिंग में अंत तक सतर्क रहना होगा।</t>
    </r>
  </si>
  <si>
    <t>इंडिया गठबंधन को वोट दिया ❤</t>
  </si>
  <si>
    <t>Thank jio R kumar</t>
  </si>
  <si>
    <t>Lallantop news bhi dekhne layak nahin rah gaya ab</t>
  </si>
  <si>
    <t>Ravishkumar will not sleep along with Dhruv Rathi due to exit poll. Even their exit is for sure from media.</t>
  </si>
  <si>
    <t>❤❤❤❤❤❤❤❤❤❤❤❤❤❤❤❤❤❤</t>
  </si>
  <si>
    <t>Bahut kuch sabak lss baar janata shikegi.</t>
  </si>
  <si>
    <t>congress ❤❤❤</t>
  </si>
  <si>
    <t>Ye sare polls share market me ek fake propaganda felana chahte h</t>
  </si>
  <si>
    <t>आयेगा तो मोदी❤❤</t>
  </si>
  <si>
    <t>सरकारी नौकरी में जितने संघी मानसिकता वाले आफिसर हे सब को बर्खास्त करके न्यू भर्ती की जानी चाहिए</t>
  </si>
  <si>
    <r>
      <rPr>
        <sz val="11"/>
        <color rgb="FF000000"/>
        <rFont val="Linux Libertine G"/>
      </rPr>
      <t xml:space="preserve">सरकारी एक्जिट पोल </t>
    </r>
    <r>
      <rPr>
        <sz val="11"/>
        <color rgb="FF000000"/>
        <rFont val="Calibri"/>
      </rPr>
      <t xml:space="preserve">- copy &amp; paste </t>
    </r>
    <r>
      <rPr>
        <sz val="11"/>
        <color rgb="FF000000"/>
        <rFont val="Linux Libertine G"/>
      </rPr>
      <t>टेक्नोलॉजी</t>
    </r>
  </si>
  <si>
    <t>Wo isiliye hai kyoki evm pehle se set ho ghi hai</t>
  </si>
  <si>
    <t>BENGAL ME HUM SIRF NK DIGITAL DEKHTE HAI 😊😊😊😊 SIRF WO CORRECT THEE 2021 ME</t>
  </si>
  <si>
    <t>Esmakuhkalaha</t>
  </si>
  <si>
    <t>Ayodhya ka  survy.  N d a  247  to 257.  I n d i a  286  to 297    note ker ley  jai bhole  baba jai ho</t>
  </si>
  <si>
    <t>টুকলিবাজি😂</t>
  </si>
  <si>
    <t>Sab golmal hai bhai sab golmal hai 2din mein  sab setting ho gaya.</t>
  </si>
  <si>
    <t>Kejriwal se likhva lo aur baad me 4 june ko jail me chale jao unse milne 😂</t>
  </si>
  <si>
    <t>Abhi se celebrations horahi hai</t>
  </si>
  <si>
    <t>Excellent job, Ravish ji.</t>
  </si>
  <si>
    <r>
      <rPr>
        <sz val="11"/>
        <color rgb="FF000000"/>
        <rFont val="Linux Libertine G"/>
      </rPr>
      <t xml:space="preserve">शाबास राहुल गांधी 
आप </t>
    </r>
    <r>
      <rPr>
        <sz val="11"/>
        <color rgb="FF000000"/>
        <rFont val="Calibri"/>
      </rPr>
      <t>*</t>
    </r>
    <r>
      <rPr>
        <sz val="11"/>
        <color rgb="FF000000"/>
        <rFont val="Linux Libertine G"/>
      </rPr>
      <t>प्रधानमंत्री</t>
    </r>
    <r>
      <rPr>
        <sz val="11"/>
        <color rgb="FF000000"/>
        <rFont val="Calibri"/>
      </rPr>
      <t xml:space="preserve">* </t>
    </r>
    <r>
      <rPr>
        <sz val="11"/>
        <color rgb="FF000000"/>
        <rFont val="Linux Libertine G"/>
      </rPr>
      <t>बनेगें</t>
    </r>
    <r>
      <rPr>
        <sz val="11"/>
        <color rgb="FF000000"/>
        <rFont val="Calibri"/>
      </rPr>
      <t>!</t>
    </r>
  </si>
  <si>
    <t>Exit poll ka to pata nahi lekin 4 Jun ko barnol free hai 😆😆😆</t>
  </si>
  <si>
    <t>Kuch bhi Kar lo ya kah lo. 4 june ko NDA yaani BJP ki sarkaar bananee jaa rahii ho.</t>
  </si>
  <si>
    <t>Decisive defeat to communal fascist corrupt BJP is to save democracy and constitution</t>
  </si>
  <si>
    <t>इस बार गप्पिस्तान रेडियो का स्विच ऑफ समझो 😊</t>
  </si>
  <si>
    <t>Third class channels</t>
  </si>
  <si>
    <t>Rahul Gandhi pm❤❤ hai es baar</t>
  </si>
  <si>
    <t>Sir abhi tak aapne evm ka rona nhi roya😂</t>
  </si>
  <si>
    <t>Koi bhi pulling bhoot wala agent Apne manobal Ko thoda na Karen India gathbandhan hi jitega 4 June ko</t>
  </si>
  <si>
    <t>राहुल हार गए</t>
  </si>
  <si>
    <r>
      <rPr>
        <sz val="11"/>
        <color rgb="FF000000"/>
        <rFont val="Calibri"/>
      </rPr>
      <t xml:space="preserve">Gujrat me indiya gatha bandhan ko 8 sit ayegi 
   E mera </t>
    </r>
    <r>
      <rPr>
        <sz val="11"/>
        <color rgb="FF000000"/>
        <rFont val="Linux Libertine G"/>
      </rPr>
      <t xml:space="preserve">સર્વે </t>
    </r>
    <r>
      <rPr>
        <sz val="11"/>
        <color rgb="FF000000"/>
        <rFont val="Calibri"/>
      </rPr>
      <t>he</t>
    </r>
  </si>
  <si>
    <t>kitna rote ho bhai</t>
  </si>
  <si>
    <t>Yes 295 ❤</t>
  </si>
  <si>
    <t>West Bengal's rulling party TM.  is a corrupted party. 
They destroyed youths like us.
Don't believe them.</t>
  </si>
  <si>
    <t>BJP ko exit pol per itna Bharosa hai to humse lakh rupaye ki shart Laga le</t>
  </si>
  <si>
    <t>Anti india team hai ye</t>
  </si>
  <si>
    <t>Abhi tak koi mere paas survey karne aya nahi.  Exit poll farzi hai, Result Nehi hote hay</t>
  </si>
  <si>
    <t>Who is funding this exit poll?</t>
  </si>
  <si>
    <t>Only Congress part</t>
  </si>
  <si>
    <r>
      <rPr>
        <sz val="11"/>
        <color rgb="FF000000"/>
        <rFont val="Linux Libertine G"/>
      </rPr>
      <t xml:space="preserve">सर जीतेगी तो </t>
    </r>
    <r>
      <rPr>
        <sz val="11"/>
        <color rgb="FF000000"/>
        <rFont val="Calibri"/>
      </rPr>
      <t xml:space="preserve">bjp </t>
    </r>
    <r>
      <rPr>
        <sz val="11"/>
        <color rgb="FF000000"/>
        <rFont val="Linux Libertine G"/>
      </rPr>
      <t>ही</t>
    </r>
    <r>
      <rPr>
        <sz val="11"/>
        <color rgb="FF000000"/>
        <rFont val="Calibri"/>
      </rPr>
      <t xml:space="preserve">. </t>
    </r>
    <r>
      <rPr>
        <sz val="11"/>
        <color rgb="FF000000"/>
        <rFont val="Linux Libertine G"/>
      </rPr>
      <t xml:space="preserve">ईमानदारी से नहीं हरा सकते </t>
    </r>
    <r>
      <rPr>
        <sz val="11"/>
        <color rgb="FF000000"/>
        <rFont val="Calibri"/>
      </rPr>
      <t xml:space="preserve">bjp </t>
    </r>
    <r>
      <rPr>
        <sz val="11"/>
        <color rgb="FF000000"/>
        <rFont val="Linux Libertine G"/>
      </rPr>
      <t>को 😰😰</t>
    </r>
  </si>
  <si>
    <r>
      <rPr>
        <sz val="11"/>
        <color rgb="FF000000"/>
        <rFont val="Linux Libertine G"/>
      </rPr>
      <t xml:space="preserve">सर मैं तो सुबह डर ही गया था आपने कहा था कि कोई वीडियो नहीं बनाऊंगा </t>
    </r>
    <r>
      <rPr>
        <sz val="11"/>
        <color rgb="FF000000"/>
        <rFont val="Calibri"/>
      </rPr>
      <t xml:space="preserve">20 </t>
    </r>
    <r>
      <rPr>
        <sz val="11"/>
        <color rgb="FF000000"/>
        <rFont val="Linux Libertine G"/>
      </rPr>
      <t>के बाद बनाऊंगा</t>
    </r>
  </si>
  <si>
    <t>Yee tanashahi bharashtachari dhokhadhari jhuthagiri mackari maddary nautantiwaazgiri nafrathgangiri jab desh kai Suprime jo desh kai jaanta ka jubaan par dabaab par dabaab daal sakta hai sare addhikarion  sansthaon par tho phir yee goddi media daalla media desh main nafratigang gaddar media par dabaab keyon nahin daal sakta hai</t>
  </si>
  <si>
    <t>BJP haar rhi he yrr ravis bhaii clear h ., kha chakkar m pde ho 298+ seats aa rhi</t>
  </si>
  <si>
    <t>Mahaul pahle se nahin Banaya ja raha hai EVM Mein setting 2 mahine pahle kar di Gai isliye unko pura pata hai aur Vahi exit Pol Mein Bata rahe hain Jo parson Sahi hua</t>
  </si>
  <si>
    <t>Sab choro ki toli aksath ho geya 😂
Jitgeye to ak saal vi sarkar chala nehi payega 😂
But Jitne ka possibility 0%😂</t>
  </si>
  <si>
    <t>Evm mai koi galat nenhi Hona chahiye Indian Alliance ko ye dhyan rakhna padega 🙏🏻🙏🏻</t>
  </si>
  <si>
    <t>Pakka 4 June ko royega ye 😂😂😂</t>
  </si>
  <si>
    <t>Ravishjee 10 exitpoll aye aur saab apni parmatma ko khush karrahe ha, magar humlog interzar kar rahe the ke apka vi exitpoll aye magar unfortunately nehi aye, umeed karte ha apka vi ayega.</t>
  </si>
  <si>
    <t>Exit poll 😂😂</t>
  </si>
  <si>
    <t>Godi media putiya bana raha hai</t>
  </si>
  <si>
    <r>
      <rPr>
        <sz val="11"/>
        <color rgb="FF000000"/>
        <rFont val="Linux Libertine G"/>
      </rPr>
      <t xml:space="preserve">भारत की जनता एकजुट होकर </t>
    </r>
    <r>
      <rPr>
        <sz val="11"/>
        <color rgb="FF000000"/>
        <rFont val="Calibri"/>
      </rPr>
      <t xml:space="preserve">4 </t>
    </r>
    <r>
      <rPr>
        <sz val="11"/>
        <color rgb="FF000000"/>
        <rFont val="Linux Libertine G"/>
      </rPr>
      <t xml:space="preserve">जून को बाबासाहेब अंबेडकर के संविधान को बचाएगी और झूठी राजनीति के खिलाफ लड़ाई लड़ेंगे तो मंगल के दिन मंगल होगा युवा शक्ति हनुमानजी की तरह </t>
    </r>
    <r>
      <rPr>
        <sz val="11"/>
        <color rgb="FF000000"/>
        <rFont val="Calibri"/>
      </rPr>
      <t>4</t>
    </r>
    <r>
      <rPr>
        <sz val="11"/>
        <color rgb="FF000000"/>
        <rFont val="Linux Libertine G"/>
      </rPr>
      <t xml:space="preserve">जून को शक्तिशाली बनकर झूठ की राजनीति के खिलाफ अलर्ट होकर </t>
    </r>
    <r>
      <rPr>
        <sz val="11"/>
        <color rgb="FF000000"/>
        <rFont val="Calibri"/>
      </rPr>
      <t>4</t>
    </r>
    <r>
      <rPr>
        <sz val="11"/>
        <color rgb="FF000000"/>
        <rFont val="Linux Libertine G"/>
      </rPr>
      <t xml:space="preserve">जून को खड़े रहेंगे तो सच्चाई की जीत होगी ❤ और साथ ही साथ भारत देश की जनता  </t>
    </r>
    <r>
      <rPr>
        <sz val="11"/>
        <color rgb="FF000000"/>
        <rFont val="Calibri"/>
      </rPr>
      <t xml:space="preserve">4 </t>
    </r>
    <r>
      <rPr>
        <sz val="11"/>
        <color rgb="FF000000"/>
        <rFont val="Linux Libertine G"/>
      </rPr>
      <t>जून मंगलवार के दिन हनुमान चालीसा का पांच बार पाठ करें इंडिया गठबंधन को शक्ति मिलेगी बहुमत के करीब पहुंच जाएंगे जनता की भक्ति में बहुत शक्ति है आचार्य जी का ऐसा मानना है 😊</t>
    </r>
  </si>
  <si>
    <t>Hmm</t>
  </si>
  <si>
    <t>Sabhi media bjp ke sath meli baghati  ha</t>
  </si>
  <si>
    <t>Wait until 4th</t>
  </si>
  <si>
    <t>Ye kya majak chal raha hai India me India ka democracy khatam ho Gaya hai</t>
  </si>
  <si>
    <t>Congress 2024</t>
  </si>
  <si>
    <t>Evm exit poll</t>
  </si>
  <si>
    <t>Note bandie see  pehle 500Rs 1000 Rs kee note kisski photo thi....chai bhi nhi bechi jumla.....</t>
  </si>
  <si>
    <t>Kitna bolte hai ye log ? Kyu bolte hai ye log ? Kaha se aate hai , bolne k baad kaha jate hai ye log ? 😂😂</t>
  </si>
  <si>
    <t>For INDIA alliance, they are in win win situation if they wins 295 then they will be happy if they failed to do that they will say EVM is getting hijacked.But in last you said right that they voted BJP not because they are doing everything right but because opposition is not able to gain the faith of Indian citizens and that's the reason.</t>
  </si>
  <si>
    <t>4 tarikh ko sab bole ge evm me garbari ki gai h 😅😅</t>
  </si>
  <si>
    <t>Bjp zindabad
Jhoot kahbr</t>
  </si>
  <si>
    <t>DAR KE MAHOL ME RAVISHJI AISA U TUBE CHANNEL CHALA RAHE , KEJRIWALJI KHULE AAM GALI DE RAH E</t>
  </si>
  <si>
    <t>Ravishji, please take care of yourself and health. Wishing you best of health. Take some rest this month!
Regards,
A well wisher</t>
  </si>
  <si>
    <t>EVM ki khilaf kusto bolo Pidi patrakar</t>
  </si>
  <si>
    <r>
      <rPr>
        <sz val="11"/>
        <color rgb="FF000000"/>
        <rFont val="Linux Libertine G"/>
      </rPr>
      <t xml:space="preserve">बडबडाते रह जायेगे </t>
    </r>
    <r>
      <rPr>
        <sz val="11"/>
        <color rgb="FF000000"/>
        <rFont val="Calibri"/>
      </rPr>
      <t xml:space="preserve">04/06/2024 </t>
    </r>
    <r>
      <rPr>
        <sz val="11"/>
        <color rgb="FF000000"/>
        <rFont val="Linux Libertine G"/>
      </rPr>
      <t>को बीजेपी सरकार बना रही है</t>
    </r>
  </si>
  <si>
    <t>Sarkari exit poll - copy &amp; paste technology</t>
  </si>
  <si>
    <t>अगर नतीजा पलटा तो मीडिया दांत चियार के निकल जायेगी</t>
  </si>
  <si>
    <t>I also think that they are playing with polling agents' subconsciousness. Opposition  should be more active in the ground level for next two days.</t>
  </si>
  <si>
    <r>
      <rPr>
        <sz val="11"/>
        <color rgb="FF000000"/>
        <rFont val="Linux Libertine G"/>
      </rPr>
      <t xml:space="preserve">जितनी भी इण्डिया में मीडिया सबके सब रखैल है और सबके मां बहन बेटी भी रखैल है </t>
    </r>
    <r>
      <rPr>
        <sz val="11"/>
        <color rgb="FF000000"/>
        <rFont val="Calibri"/>
      </rPr>
      <t xml:space="preserve">BJP </t>
    </r>
    <r>
      <rPr>
        <sz val="11"/>
        <color rgb="FF000000"/>
        <rFont val="Linux Libertine G"/>
      </rPr>
      <t>का</t>
    </r>
  </si>
  <si>
    <r>
      <rPr>
        <sz val="11"/>
        <color rgb="FF000000"/>
        <rFont val="Linux Libertine G"/>
      </rPr>
      <t>किस किस को यकीन है कि मोदी पोल फेक है और इस बार इंडिया गठबंधन की सरकार बनेगी</t>
    </r>
    <r>
      <rPr>
        <sz val="11"/>
        <color rgb="FF000000"/>
        <rFont val="Calibri"/>
      </rPr>
      <t>?</t>
    </r>
  </si>
  <si>
    <t>BJP hataoo desh bachao</t>
  </si>
  <si>
    <t>Abki bar rahul gandhi ko kon kon pm bana dekhana chahate hai wah like kare</t>
  </si>
  <si>
    <t>Guarantee hai India gathbandhan ko 306+ aa rhi hai</t>
  </si>
  <si>
    <t>An average sample size of only around 4.5 to 5 lacs lacs means a sample size of only around 2 voters per booth all over the country, which make a mockery of this exercise and only confirms that it is nothing but a sham !!</t>
  </si>
  <si>
    <t>Please be neutral. Your so called neutrality demonstrates your leaning towards one direction</t>
  </si>
  <si>
    <t>Ravish ji Aap ki bhi pTrakarita se bharosa uthne laga h, ek midia godi ho gai or aap ko kya naam Diya Jaye, Bina tark ki news mat dala kare, ya aap bhi 4 ko evm ka rona rone Wale he</t>
  </si>
  <si>
    <t>Congress voters-matures with good analysis about Modi's dictatorship mindset❤
Bjp voter-hum to andhbakht hai modi ji ki jholi me rhenge😂
Edit-maa mai famous hogya maa🚀👽</t>
  </si>
  <si>
    <t>Modi kal me sch ki ummeed n ki jaye.  Bhagwan ji dekh rahe he</t>
  </si>
  <si>
    <t>Main to maje lene aya tha 😂😂 iski randy rona dekhne</t>
  </si>
  <si>
    <t>Victory of Congress Slliance is to save democracy and constitution</t>
  </si>
  <si>
    <r>
      <rPr>
        <sz val="11"/>
        <color rgb="FF000000"/>
        <rFont val="Linux Libertine G"/>
      </rPr>
      <t xml:space="preserve">सारे </t>
    </r>
    <r>
      <rPr>
        <sz val="11"/>
        <color rgb="FF000000"/>
        <rFont val="Calibri"/>
      </rPr>
      <t xml:space="preserve">Exit poll </t>
    </r>
    <r>
      <rPr>
        <sz val="11"/>
        <color rgb="FF000000"/>
        <rFont val="Linux Libertine G"/>
      </rPr>
      <t>ऐक ही जेसे इसलिए के चंडीगढ़ मोडल से सावधान रहें विपक्ष कुछ भी हो सकता हे</t>
    </r>
  </si>
  <si>
    <r>
      <rPr>
        <sz val="11"/>
        <color rgb="FF000000"/>
        <rFont val="Calibri"/>
      </rPr>
      <t xml:space="preserve">14:55 </t>
    </r>
    <r>
      <rPr>
        <sz val="11"/>
        <color rgb="FF000000"/>
        <rFont val="Linux Libertine G"/>
      </rPr>
      <t>सोचो के निर्वाचन आयोग जिन्हे खुद पीएम</t>
    </r>
    <r>
      <rPr>
        <sz val="11"/>
        <color rgb="FF000000"/>
        <rFont val="Calibri"/>
      </rPr>
      <t xml:space="preserve">+ </t>
    </r>
    <r>
      <rPr>
        <sz val="11"/>
        <color rgb="FF000000"/>
        <rFont val="Linux Libertine G"/>
      </rPr>
      <t>मोटाभाई ने चुना हैं</t>
    </r>
    <r>
      <rPr>
        <sz val="11"/>
        <color rgb="FF000000"/>
        <rFont val="Calibri"/>
      </rPr>
      <t xml:space="preserve">! </t>
    </r>
    <r>
      <rPr>
        <sz val="11"/>
        <color rgb="FF000000"/>
        <rFont val="Linux Libertine G"/>
      </rPr>
      <t>वह कितने डरे है</t>
    </r>
    <r>
      <rPr>
        <sz val="11"/>
        <color rgb="FF000000"/>
        <rFont val="Calibri"/>
      </rPr>
      <t xml:space="preserve">! </t>
    </r>
    <r>
      <rPr>
        <sz val="11"/>
        <color rgb="FF000000"/>
        <rFont val="Linux Libertine G"/>
      </rPr>
      <t>पूरे चुनाव दौरे मे चुप्पी साधे थे</t>
    </r>
    <r>
      <rPr>
        <sz val="11"/>
        <color rgb="FF000000"/>
        <rFont val="Calibri"/>
      </rPr>
      <t xml:space="preserve">! </t>
    </r>
    <r>
      <rPr>
        <sz val="11"/>
        <color rgb="FF000000"/>
        <rFont val="Linux Libertine G"/>
      </rPr>
      <t>हज़ारों शिकायत थी विपक्ष की दर के मारे चुप रहे</t>
    </r>
    <r>
      <rPr>
        <sz val="11"/>
        <color rgb="FF000000"/>
        <rFont val="Calibri"/>
      </rPr>
      <t>!</t>
    </r>
  </si>
  <si>
    <t>Namaskaar Ravish Sir</t>
  </si>
  <si>
    <t>BURNOL BURNOL FREE BURNOL LELO 😂😂😂😂</t>
  </si>
  <si>
    <r>
      <rPr>
        <sz val="11"/>
        <color rgb="FF000000"/>
        <rFont val="Calibri"/>
      </rPr>
      <t xml:space="preserve">4 </t>
    </r>
    <r>
      <rPr>
        <sz val="11"/>
        <color rgb="FF000000"/>
        <rFont val="Linux Libertine G"/>
      </rPr>
      <t>तारीख को अपना थुका हुआ चाटना मत</t>
    </r>
  </si>
  <si>
    <r>
      <rPr>
        <sz val="11"/>
        <color rgb="FF000000"/>
        <rFont val="Linux Libertine G"/>
      </rPr>
      <t xml:space="preserve">یہ ایگزٹ پول نہیں ہے بلکہ یہ لوگوں کیلئے ایک نریٹیو بنایا جا رہا ہے لوگوں کے دل میں یہ پہلے سے بٹھا دیا جا رہا ہے کہ بی جے پی جیت رہی ہے </t>
    </r>
    <r>
      <rPr>
        <sz val="11"/>
        <color rgb="FF000000"/>
        <rFont val="Calibri"/>
      </rPr>
      <t xml:space="preserve">300 </t>
    </r>
    <r>
      <rPr>
        <sz val="11"/>
        <color rgb="FF000000"/>
        <rFont val="Linux Libertine G"/>
      </rPr>
      <t xml:space="preserve">پار ہے کوئی کہہ رہا ہے </t>
    </r>
    <r>
      <rPr>
        <sz val="11"/>
        <color rgb="FF000000"/>
        <rFont val="Calibri"/>
      </rPr>
      <t xml:space="preserve">400 </t>
    </r>
    <r>
      <rPr>
        <sz val="11"/>
        <color rgb="FF000000"/>
        <rFont val="Linux Libertine G"/>
      </rPr>
      <t>پار ہے تاکہ اس دوران وہ اچھے سے ایویں ہم کو چیک کر اور اگر اسے پتہ چلے کہ بی جے پی ہار رہی ہے تو ارام سے چیٹنگ کرکے بی جے پی کو جیتا دے تو سودان ہو جائیے جنتا ان کو غلط کرنے کے لئے نہیں دینا ہے</t>
    </r>
  </si>
  <si>
    <t>Main iska sada shakal dekhne aya tha 😂😂😂</t>
  </si>
  <si>
    <t>Rahul pappu 420 par 2029</t>
  </si>
  <si>
    <t>अबकी बार कांग्रेस सरकार।
❤❤❤❤❤❤❤❤</t>
  </si>
  <si>
    <t>dalla rabeez</t>
  </si>
  <si>
    <t>Very nice Ravish ji Thanks Ravish ji Zindabaad</t>
  </si>
  <si>
    <t>इन्डिया गठबन्धन जिन्दाबाद</t>
  </si>
  <si>
    <t>Jay Congress Jay India ❤❤❤❤❤</t>
  </si>
  <si>
    <r>
      <rPr>
        <sz val="11"/>
        <color rgb="FF000000"/>
        <rFont val="Linux Libertine G"/>
      </rPr>
      <t xml:space="preserve">राहुल बाबा </t>
    </r>
    <r>
      <rPr>
        <sz val="11"/>
        <color rgb="FF000000"/>
        <rFont val="Calibri"/>
      </rPr>
      <t xml:space="preserve">4 </t>
    </r>
    <r>
      <rPr>
        <sz val="11"/>
        <color rgb="FF000000"/>
        <rFont val="Linux Libertine G"/>
      </rPr>
      <t xml:space="preserve">जुन </t>
    </r>
    <r>
      <rPr>
        <sz val="11"/>
        <color rgb="FF000000"/>
        <rFont val="Calibri"/>
      </rPr>
      <t xml:space="preserve">k </t>
    </r>
    <r>
      <rPr>
        <sz val="11"/>
        <color rgb="FF000000"/>
        <rFont val="Linux Libertine G"/>
      </rPr>
      <t xml:space="preserve">बाद </t>
    </r>
    <r>
      <rPr>
        <sz val="11"/>
        <color rgb="FF000000"/>
        <rFont val="Calibri"/>
      </rPr>
      <t>9/2/11😅😅</t>
    </r>
  </si>
  <si>
    <t>Gaand fate to fate par nawabi na ghate😂😂😂😂</t>
  </si>
  <si>
    <t>Bjp wins Bjp rocks ❤❤❤❤❤❤</t>
  </si>
  <si>
    <t>NDA, Non Democratic Alliance</t>
  </si>
  <si>
    <t>Thank you Ravish kumar ji</t>
  </si>
  <si>
    <t>Yahs sab media Kar rshe hai. Jo bhi ho sab joot ka pilondha hai.apeksha nahi hai virodhi party ko .Sach india morch ko Jeet.se hogi . Nda ka koyi aasaar nahi
.</t>
  </si>
  <si>
    <t>4 Jun BJP Exit</t>
  </si>
  <si>
    <t>ये तानाशाही ही है के जनता ने वोट इंडिया कोई दिया और जीत बीजेपी गई।</t>
  </si>
  <si>
    <t>जनतेमध्ये रोष आहे आहे पोल बाबत</t>
  </si>
  <si>
    <t>Darbari patrakar 😂😂😂😂😂</t>
  </si>
  <si>
    <t>Modiji Gujrat ke hai....Jhutha feku aadmi</t>
  </si>
  <si>
    <t>West Bengal mey bura hal hey siksa babostha ka. Pichle 8 sal se aha par Teachers recruitment Nehi huya hey, school oo ka hal bhut kharab ho Gaya hey, school me teacher Nehi hey.</t>
  </si>
  <si>
    <t>Sir ji ab to mobile par phone bhi aa Raha hai ki aapne kis party ko vote diya ,option ke sath</t>
  </si>
  <si>
    <t>😂😂😂 Himachal Pradesh ki 4seat me se 6se8seat or Hariyana ki 10seat se 16se18de di godi media ne to 😂😂😂😂😂</t>
  </si>
  <si>
    <t>Jai congress Vijay congress Rahul Gandhi jindabad</t>
  </si>
  <si>
    <r>
      <rPr>
        <sz val="11"/>
        <color rgb="FF000000"/>
        <rFont val="Linux Libertine G"/>
      </rPr>
      <t>सर जवाब अमित शाह के आपको दिए इंटरव्यू में ही छिपा है</t>
    </r>
    <r>
      <rPr>
        <sz val="11"/>
        <color rgb="FF000000"/>
        <rFont val="Calibri"/>
      </rPr>
      <t xml:space="preserve">, </t>
    </r>
    <r>
      <rPr>
        <sz val="11"/>
        <color rgb="FF000000"/>
        <rFont val="Linux Libertine G"/>
      </rPr>
      <t>उस टाइम पर भी वह बड़े पुख्ता तरीके से कहता था मोदी गुजरात का मुख्य मंत्री बनने वाला है</t>
    </r>
    <r>
      <rPr>
        <sz val="11"/>
        <color rgb="FF000000"/>
        <rFont val="Calibri"/>
      </rPr>
      <t xml:space="preserve">, </t>
    </r>
    <r>
      <rPr>
        <sz val="11"/>
        <color rgb="FF000000"/>
        <rFont val="Linux Libertine G"/>
      </rPr>
      <t>सीट्स भी कन्फर्म बताता था</t>
    </r>
    <r>
      <rPr>
        <sz val="11"/>
        <color rgb="FF000000"/>
        <rFont val="Calibri"/>
      </rPr>
      <t xml:space="preserve">, </t>
    </r>
    <r>
      <rPr>
        <sz val="11"/>
        <color rgb="FF000000"/>
        <rFont val="Linux Libertine G"/>
      </rPr>
      <t>अब अमित शाह किस काम में माहिर है ये सबको पता है</t>
    </r>
    <r>
      <rPr>
        <sz val="11"/>
        <color rgb="FF000000"/>
        <rFont val="Calibri"/>
      </rPr>
      <t xml:space="preserve">, </t>
    </r>
    <r>
      <rPr>
        <sz val="11"/>
        <color rgb="FF000000"/>
        <rFont val="Linux Libertine G"/>
      </rPr>
      <t>डरा धमका कर अपने विपक्ष को खत्म करने के इनके खेल के बारे में सब जानते हैं । वो पैटर्न अभी भी नहीं बदला है इसलिए मैं जय राम रमेश के क्लेम से इंकार नहीं करता हूं ।</t>
    </r>
  </si>
  <si>
    <t>Sar Agar Ham Aankh Band Karke Shishe Ke Samne Khade hokar Dekhe ki Ham kaise dikhte hain To Yahi HAL ine exit Pol ka hai</t>
  </si>
  <si>
    <t>अब राजद के पालतू को कौन समझाने जाए भाई।।</t>
  </si>
  <si>
    <r>
      <rPr>
        <sz val="11"/>
        <color rgb="FF000000"/>
        <rFont val="Linux Libertine G"/>
      </rPr>
      <t xml:space="preserve">जब कांग्रेस ईवीएम के खिलाफ नहीं है तो क्यों जनता को बेवकूफ बना रही है गर्मी में मार रही है और कर्मचारी भी परेशान हो रहा है अब </t>
    </r>
    <r>
      <rPr>
        <sz val="11"/>
        <color rgb="FF000000"/>
        <rFont val="Calibri"/>
      </rPr>
      <t xml:space="preserve">50 </t>
    </r>
    <r>
      <rPr>
        <sz val="11"/>
        <color rgb="FF000000"/>
        <rFont val="Linux Libertine G"/>
      </rPr>
      <t>साल इंतजारकरो</t>
    </r>
  </si>
  <si>
    <t>इंडिया जीत रहा है अगर बेईमानी न हो तो</t>
  </si>
  <si>
    <t>Godhi media exit poll results happy modi</t>
  </si>
  <si>
    <t>अबकी बार राहुल सरकार जय माहा गठबंधन</t>
  </si>
  <si>
    <t>Yes, WE ARE  with  RAHUL GANDHI 
295  +    JAI BHARATI  Jai Bhavani 🙏🏼</t>
  </si>
  <si>
    <t>Main itna darata q hoon😊</t>
  </si>
  <si>
    <t>डेटा और बेटा को चैक करते रहना चाहिए 😊</t>
  </si>
  <si>
    <t>Ayega to Rahul Gandhi hi❤</t>
  </si>
  <si>
    <t>मतलब पहले से ही कुछ धांधली हो गया है 😡</t>
  </si>
  <si>
    <t>10M❤❤❤❤</t>
  </si>
  <si>
    <t>Kya chunav aayog,gung bahra ,andha,vichar hin ho gaya hai????😮 Bjp ko vote Dene Wale padhe likhe moorkh our pure moorkh log hi vot dete hain ,ya -----!</t>
  </si>
  <si>
    <t>Sidhi si baat hai pahle se sb fix krdo, fir media ke jariye jhoot failao khoob. Aur jeet jao baimaani se.</t>
  </si>
  <si>
    <t>Pidi patrakar 😂😂😂😂😂😂</t>
  </si>
  <si>
    <t>India gathbandhan  par sab bharosa kiye hai India gathbandhan  Inshaallah jeetega ❤❤❤❤❤❤❤❤❤❤❤</t>
  </si>
  <si>
    <t>. Kumar sir ka dawa sahi hai .</t>
  </si>
  <si>
    <r>
      <rPr>
        <sz val="11"/>
        <color rgb="FF000000"/>
        <rFont val="Linux Libertine G"/>
      </rPr>
      <t xml:space="preserve">मोदी जी किसी दिन ऐ भी कहेगा कि </t>
    </r>
    <r>
      <rPr>
        <sz val="11"/>
        <color rgb="FF000000"/>
        <rFont val="Calibri"/>
      </rPr>
      <t xml:space="preserve">1857 </t>
    </r>
    <r>
      <rPr>
        <sz val="11"/>
        <color rgb="FF000000"/>
        <rFont val="Linux Libertine G"/>
      </rPr>
      <t>कि क्रांति में झांसी की रानी के पिछे जो लड़का था वो में हि था। 😂</t>
    </r>
  </si>
  <si>
    <t>Boycott godi</t>
  </si>
  <si>
    <t>Chad Rahul 💀</t>
  </si>
  <si>
    <t>Love you ravish sir ❤❤❤❤</t>
  </si>
  <si>
    <t>Jay Nehru .
Indi party will take 390×÷+seats</t>
  </si>
  <si>
    <r>
      <rPr>
        <sz val="11"/>
        <color rgb="FF000000"/>
        <rFont val="Linux Libertine G"/>
      </rPr>
      <t xml:space="preserve">अब </t>
    </r>
    <r>
      <rPr>
        <sz val="11"/>
        <color rgb="FF000000"/>
        <rFont val="Calibri"/>
      </rPr>
      <t xml:space="preserve">4 </t>
    </r>
    <r>
      <rPr>
        <sz val="11"/>
        <color rgb="FF000000"/>
        <rFont val="Linux Libertine G"/>
      </rPr>
      <t>को जय विजय होगा</t>
    </r>
  </si>
  <si>
    <t>Bjp ka kuch two ghapla karne  irada hoga?  Dhyn deneki jaruat hai?</t>
  </si>
  <si>
    <t>Babu jb tk modani h tb tk india  ko world cup  jeetta  huwa nhi dekha paoge😂😂😂😂</t>
  </si>
  <si>
    <t>Nateja Jo bhi ho ....par asli news ap he btate ho pecchle 10 sal me .</t>
  </si>
  <si>
    <r>
      <rPr>
        <sz val="11"/>
        <color rgb="FF000000"/>
        <rFont val="Linux Libertine G"/>
      </rPr>
      <t xml:space="preserve">यह मिडिया और </t>
    </r>
    <r>
      <rPr>
        <sz val="11"/>
        <color rgb="FF000000"/>
        <rFont val="Calibri"/>
      </rPr>
      <t xml:space="preserve">BJP </t>
    </r>
    <r>
      <rPr>
        <sz val="11"/>
        <color rgb="FF000000"/>
        <rFont val="Linux Libertine G"/>
      </rPr>
      <t xml:space="preserve">का </t>
    </r>
    <r>
      <rPr>
        <sz val="11"/>
        <color rgb="FF000000"/>
        <rFont val="Calibri"/>
      </rPr>
      <t xml:space="preserve">fraudulent poll </t>
    </r>
    <r>
      <rPr>
        <sz val="11"/>
        <color rgb="FF000000"/>
        <rFont val="Linux Libertine G"/>
      </rPr>
      <t xml:space="preserve">है। हम </t>
    </r>
    <r>
      <rPr>
        <sz val="11"/>
        <color rgb="FF000000"/>
        <rFont val="Calibri"/>
      </rPr>
      <t xml:space="preserve">4 </t>
    </r>
    <r>
      <rPr>
        <sz val="11"/>
        <color rgb="FF000000"/>
        <rFont val="Linux Libertine G"/>
      </rPr>
      <t xml:space="preserve">जून के बाद कांग्रेस के पक्ष में युद्ध के लिए तैयार हैं यदि </t>
    </r>
    <r>
      <rPr>
        <sz val="11"/>
        <color rgb="FF000000"/>
        <rFont val="Calibri"/>
      </rPr>
      <t xml:space="preserve">result </t>
    </r>
    <r>
      <rPr>
        <sz val="11"/>
        <color rgb="FF000000"/>
        <rFont val="Linux Libertine G"/>
      </rPr>
      <t>गलत दिखाया जाता है।</t>
    </r>
  </si>
  <si>
    <t>गोदी मीडिया अपने आका को अंतिम सेवा दे रही है।</t>
  </si>
  <si>
    <r>
      <rPr>
        <sz val="11"/>
        <color rgb="FF000000"/>
        <rFont val="Calibri"/>
      </rPr>
      <t xml:space="preserve">Sir,
</t>
    </r>
    <r>
      <rPr>
        <sz val="11"/>
        <color rgb="FF000000"/>
        <rFont val="Linux Libertine G"/>
      </rPr>
      <t>अमित शाह ने छोटी से छोटी चीजों को भी नजर अंदाज़ नही किया है पूरी तैयारी है वोट पर डाका डालने की।</t>
    </r>
  </si>
  <si>
    <t>Sir Khela ho chuka hai...Final results v aise hi honge...je logon k mind set kiya gya hai...baad mein hairan praishan na ho koi.</t>
  </si>
  <si>
    <r>
      <rPr>
        <sz val="11"/>
        <color rgb="FF000000"/>
        <rFont val="Linux Libertine G"/>
      </rPr>
      <t>मैं सभी गठबंधन के कार्यकर्ताओं से कहना चाहता हूं कि बैलेट पेपर पहले ही गिनवा लेना</t>
    </r>
    <r>
      <rPr>
        <sz val="11"/>
        <color rgb="FF000000"/>
        <rFont val="Calibri"/>
      </rPr>
      <t xml:space="preserve">,, </t>
    </r>
    <r>
      <rPr>
        <sz val="11"/>
        <color rgb="FF000000"/>
        <rFont val="Linux Libertine G"/>
      </rPr>
      <t>और जब तक एक एक वोट की गिनती ना हो जाए तब तक नजर मत हटाना</t>
    </r>
    <r>
      <rPr>
        <sz val="11"/>
        <color rgb="FF000000"/>
        <rFont val="Calibri"/>
      </rPr>
      <t xml:space="preserve">,, </t>
    </r>
    <r>
      <rPr>
        <sz val="11"/>
        <color rgb="FF000000"/>
        <rFont val="Linux Libertine G"/>
      </rPr>
      <t>इन भोषड़ी वालों से सावधान रहना बहुत बड़े बेईमान हैं</t>
    </r>
    <r>
      <rPr>
        <sz val="11"/>
        <color rgb="FF000000"/>
        <rFont val="Calibri"/>
      </rPr>
      <t xml:space="preserve">,, </t>
    </r>
    <r>
      <rPr>
        <sz val="11"/>
        <color rgb="FF000000"/>
        <rFont val="Linux Libertine G"/>
      </rPr>
      <t xml:space="preserve">और बेईमानी करने के लिए ही ये एग्जिट पोल </t>
    </r>
    <r>
      <rPr>
        <sz val="11"/>
        <color rgb="FF000000"/>
        <rFont val="Calibri"/>
      </rPr>
      <t xml:space="preserve">400 </t>
    </r>
    <r>
      <rPr>
        <sz val="11"/>
        <color rgb="FF000000"/>
        <rFont val="Linux Libertine G"/>
      </rPr>
      <t>दिखवा रहे हैं</t>
    </r>
    <r>
      <rPr>
        <sz val="11"/>
        <color rgb="FF000000"/>
        <rFont val="Calibri"/>
      </rPr>
      <t>,,</t>
    </r>
  </si>
  <si>
    <t>Mujhe pta tha bjp yhi karega ,, ye itni asani  s raajneeti nahi chodne wala  , chahen kuch bhi krna pade inn logon ko .....</t>
  </si>
  <si>
    <t>मोदी है तो इतना फट रहा है अगर गलती से योगी आगया तो पाकिस्तान जाना परेगा</t>
  </si>
  <si>
    <t>एग्जिट पोल और नतीजे इसी प्रकार से आ गए तो ये दुर्भाग्य होगा देश का</t>
  </si>
  <si>
    <t>Ap jo v bolte h sach bolte h..... Hmari puri faimly ap hi ka News dekhte h. ❤</t>
  </si>
  <si>
    <t>Aisa hi dikha k same result declare kar denge to fir Pakistan jaisa hal hoga 1971 jaisa jita koi aur declare Kiya kisi aur ko 😢</t>
  </si>
  <si>
    <t>To see kejriwal I think education is best weapon</t>
  </si>
  <si>
    <t>Dictatorship on the way</t>
  </si>
  <si>
    <t>मोदी सत्ता के लिए कुछ भी करेंगा</t>
  </si>
  <si>
    <t>Kuch karte raho halat badlenge  ham sab aur sabhi Aman chain ho rozy rozgarho
Sukh dukh ham sabko samjna hai</t>
  </si>
  <si>
    <t>Thank you for bringing some sanity...</t>
  </si>
  <si>
    <t>Oji 593 Millions views hai 295 song ka</t>
  </si>
  <si>
    <t>देश की जनता जाग ग ई है डकेतो कुत्तो आब नही बरगला पाओ गे बीजेपी बिदाई पकी</t>
  </si>
  <si>
    <r>
      <rPr>
        <sz val="11"/>
        <color rgb="FF000000"/>
        <rFont val="Linux Libertine G"/>
      </rPr>
      <t xml:space="preserve">अगर महंगाई </t>
    </r>
    <r>
      <rPr>
        <sz val="11"/>
        <color rgb="FF000000"/>
        <rFont val="Calibri"/>
      </rPr>
      <t xml:space="preserve">, </t>
    </r>
    <r>
      <rPr>
        <sz val="11"/>
        <color rgb="FF000000"/>
        <rFont val="Linux Libertine G"/>
      </rPr>
      <t xml:space="preserve">बेरोजगारी </t>
    </r>
    <r>
      <rPr>
        <sz val="11"/>
        <color rgb="FF000000"/>
        <rFont val="Calibri"/>
      </rPr>
      <t xml:space="preserve">, </t>
    </r>
    <r>
      <rPr>
        <sz val="11"/>
        <color rgb="FF000000"/>
        <rFont val="Linux Libertine G"/>
      </rPr>
      <t xml:space="preserve">इनकम डिस्पेरिटी </t>
    </r>
    <r>
      <rPr>
        <sz val="11"/>
        <color rgb="FF000000"/>
        <rFont val="Calibri"/>
      </rPr>
      <t xml:space="preserve">, </t>
    </r>
    <r>
      <rPr>
        <sz val="11"/>
        <color rgb="FF000000"/>
        <rFont val="Linux Libertine G"/>
      </rPr>
      <t>एक दो बिजनेसमैन की मोनोपली के बाद भी जनता मोदी को वोट देती है तो क्या किया जाए । 
या तो बीजेपी के वोटरों को ये सब परेशानियां फेस नहीं करनी पड़ी होगी और वो सब खुश है</t>
    </r>
  </si>
  <si>
    <t>Congress will save India from demonic bjp rss</t>
  </si>
  <si>
    <t>Apki ghabrahat dekh kar bahut sukun milta hai..🤣🤣🤣</t>
  </si>
  <si>
    <t>Kaise ker sakte hai , khullam kullah cheating ❓❓</t>
  </si>
  <si>
    <t>bjp alredy loss 
they said 400 but exit poll 370  hai</t>
  </si>
  <si>
    <t>Shukran sir.      Saudi Arabia se</t>
  </si>
  <si>
    <t>Congress 205+ India 297+❤</t>
  </si>
  <si>
    <t>EVM  manipulated and the atmosphere is made to absorb that manipulation easily</t>
  </si>
  <si>
    <t>Mind games perhaps</t>
  </si>
  <si>
    <t>Ravish ji, lagtahai aapki sulag rhi hai.. Ya andar khushi ho rhi hai ki dukaan aur victim card agle 5 saal tk aur chalega?</t>
  </si>
  <si>
    <t>400 par ❤  likh ke lagan lo❤</t>
  </si>
  <si>
    <r>
      <rPr>
        <sz val="11"/>
        <color rgb="FF000000"/>
        <rFont val="Linux Libertine G"/>
      </rPr>
      <t>बहुत बढ़िया रिपोर्टिंग रवीश जी</t>
    </r>
    <r>
      <rPr>
        <sz val="11"/>
        <color rgb="FF000000"/>
        <rFont val="Calibri"/>
      </rPr>
      <t xml:space="preserve">, </t>
    </r>
    <r>
      <rPr>
        <sz val="11"/>
        <color rgb="FF000000"/>
        <rFont val="Linux Libertine G"/>
      </rPr>
      <t>रवीश जी आप गलत कह रहे हैं</t>
    </r>
    <r>
      <rPr>
        <sz val="11"/>
        <color rgb="FF000000"/>
        <rFont val="Calibri"/>
      </rPr>
      <t xml:space="preserve">, </t>
    </r>
    <r>
      <rPr>
        <sz val="11"/>
        <color rgb="FF000000"/>
        <rFont val="Linux Libertine G"/>
      </rPr>
      <t>गोदी मीडिया अपने नमक का हक अदा कर रही है</t>
    </r>
    <r>
      <rPr>
        <sz val="11"/>
        <color rgb="FF000000"/>
        <rFont val="Calibri"/>
      </rPr>
      <t xml:space="preserve">, </t>
    </r>
    <r>
      <rPr>
        <sz val="11"/>
        <color rgb="FF000000"/>
        <rFont val="Linux Libertine G"/>
      </rPr>
      <t>गोदी चैनल ने इतना हिंदू</t>
    </r>
    <r>
      <rPr>
        <sz val="11"/>
        <color rgb="FF000000"/>
        <rFont val="Calibri"/>
      </rPr>
      <t>-</t>
    </r>
    <r>
      <rPr>
        <sz val="11"/>
        <color rgb="FF000000"/>
        <rFont val="Linux Libertine G"/>
      </rPr>
      <t>मुसलमान किया</t>
    </r>
    <r>
      <rPr>
        <sz val="11"/>
        <color rgb="FF000000"/>
        <rFont val="Calibri"/>
      </rPr>
      <t xml:space="preserve">, </t>
    </r>
    <r>
      <rPr>
        <sz val="11"/>
        <color rgb="FF000000"/>
        <rFont val="Linux Libertine G"/>
      </rPr>
      <t>लोगों की रगों में धर्म का इतना जहर डाला कि सारे लोग   असल मुद्दे को भुला दिया गया है</t>
    </r>
    <r>
      <rPr>
        <sz val="11"/>
        <color rgb="FF000000"/>
        <rFont val="Calibri"/>
      </rPr>
      <t xml:space="preserve">. </t>
    </r>
    <r>
      <rPr>
        <sz val="11"/>
        <color rgb="FF000000"/>
        <rFont val="Linux Libertine G"/>
      </rPr>
      <t>वे तो केवल धर्म की माला जप रहे हैं</t>
    </r>
  </si>
  <si>
    <t>रवीश जी चुनाव आयोग से विपक्ष को कोई अपेक्षा नहीं रखनी है। आयोग मोदी जी का अपनी नियुक्ति का ॠण चुका रहा है।</t>
  </si>
  <si>
    <t>India jitegi India</t>
  </si>
  <si>
    <r>
      <rPr>
        <sz val="11"/>
        <color rgb="FF000000"/>
        <rFont val="Linux Libertine G"/>
      </rPr>
      <t>इंडिया गठबंधन जरूर जितेगा</t>
    </r>
    <r>
      <rPr>
        <sz val="11"/>
        <color rgb="FF000000"/>
        <rFont val="Calibri"/>
      </rPr>
      <t xml:space="preserve">! </t>
    </r>
    <r>
      <rPr>
        <sz val="11"/>
        <color rgb="FF000000"/>
        <rFont val="Linux Libertine G"/>
      </rPr>
      <t>मेरी शुभकामनाए आप के साथ हैं</t>
    </r>
    <r>
      <rPr>
        <sz val="11"/>
        <color rgb="FF000000"/>
        <rFont val="Calibri"/>
      </rPr>
      <t>.</t>
    </r>
  </si>
  <si>
    <t>I LOVE MY INDIA  
I LOVE . . . . RAVISH KUMAR❤❤❤</t>
  </si>
  <si>
    <r>
      <rPr>
        <sz val="11"/>
        <color rgb="FF000000"/>
        <rFont val="Linux Libertine G"/>
      </rPr>
      <t>इंडिया गठबंधन जीतेगा</t>
    </r>
    <r>
      <rPr>
        <sz val="11"/>
        <color rgb="FF000000"/>
        <rFont val="Calibri"/>
      </rPr>
      <t>.l</t>
    </r>
  </si>
  <si>
    <t>#justice for sidhu moosewala</t>
  </si>
  <si>
    <t>aap kis university me padhe hue hai maharaj, jo bakloli karte rahte hai</t>
  </si>
  <si>
    <t>Congress ka Dog rubbish kumar 
No vote to Congress nepotism 420pappu</t>
  </si>
  <si>
    <r>
      <rPr>
        <sz val="11"/>
        <color rgb="FF000000"/>
        <rFont val="Linux Libertine G"/>
      </rPr>
      <t xml:space="preserve">अगर </t>
    </r>
    <r>
      <rPr>
        <sz val="11"/>
        <color rgb="FF000000"/>
        <rFont val="Calibri"/>
      </rPr>
      <t xml:space="preserve">EVM </t>
    </r>
    <r>
      <rPr>
        <sz val="11"/>
        <color rgb="FF000000"/>
        <rFont val="Linux Libertine G"/>
      </rPr>
      <t xml:space="preserve">मे कोई गड़बड़ी नही हुआ तो </t>
    </r>
    <r>
      <rPr>
        <sz val="11"/>
        <color rgb="FF000000"/>
        <rFont val="Calibri"/>
      </rPr>
      <t xml:space="preserve">100% </t>
    </r>
    <r>
      <rPr>
        <sz val="11"/>
        <color rgb="FF000000"/>
        <rFont val="Linux Libertine G"/>
      </rPr>
      <t>इंडिया गठबंधन हि जीतेगा❤❤❤❤</t>
    </r>
  </si>
  <si>
    <t>Raja ki aatma evm me hai</t>
  </si>
  <si>
    <t>India Rahul Gandhi akhilesh yadav kejriwal</t>
  </si>
  <si>
    <t>Aap garete ho sir</t>
  </si>
  <si>
    <t>कांग्रेस की सरकार बनेगी कुछ भी होजय</t>
  </si>
  <si>
    <t>INDIA 🇮🇳💚 WIN 200+ TMC WIN 30/35+++++ 💚💚 JOI BANGLA</t>
  </si>
  <si>
    <t>aayega to modi</t>
  </si>
  <si>
    <t>Super answer by Rahul 
the dedication he has modi has 1/4😂</t>
  </si>
  <si>
    <t>TMC 30+100%GARANTY</t>
  </si>
  <si>
    <t>2024 PARLIAMENTARY ELECTIONS WERE TOTALLY UNFAIR AND UNFREE THE ELECTION COMMISSION ENSURED. THE APEX COURT IS AWARE THAT THE CONSTITUTION HAS BEEN BREACHED. CIVIL SOCIETY IS INVISIBLE. WHAT CAN THE DESTITUTE 100 CRORES DO TO SAVE THEMSELVES?</t>
  </si>
  <si>
    <t>padhe likhe hoke aisi baate karte ho ...saram ni aati jb tamilnadu me congress jitati h to bjp aise ni karti h ...av accept krlo</t>
  </si>
  <si>
    <r>
      <rPr>
        <sz val="11"/>
        <color rgb="FF000000"/>
        <rFont val="Linux Libertine G"/>
      </rPr>
      <t xml:space="preserve">इंडिया से खादगेजी या केजरीवाल को पीएम कैंडिडेट होना चाहिए </t>
    </r>
    <r>
      <rPr>
        <sz val="11"/>
        <color rgb="FF000000"/>
        <rFont val="Calibri"/>
      </rPr>
      <t xml:space="preserve">? </t>
    </r>
    <r>
      <rPr>
        <sz val="11"/>
        <color rgb="FF000000"/>
        <rFont val="Linux Libertine G"/>
      </rPr>
      <t>कांग्रेस को बोल्ड नेता को लाना चाहिए</t>
    </r>
    <r>
      <rPr>
        <sz val="11"/>
        <color rgb="FF000000"/>
        <rFont val="Calibri"/>
      </rPr>
      <t xml:space="preserve">? </t>
    </r>
    <r>
      <rPr>
        <sz val="11"/>
        <color rgb="FF000000"/>
        <rFont val="Linux Libertine G"/>
      </rPr>
      <t>राहुल प्रियंका की चाटुकारिता बंद होनी चाहिए इन्हे साइड करना चाहिए</t>
    </r>
    <r>
      <rPr>
        <sz val="11"/>
        <color rgb="FF000000"/>
        <rFont val="Calibri"/>
      </rPr>
      <t>?</t>
    </r>
  </si>
  <si>
    <t>Many many thanks for sharing the true information</t>
  </si>
  <si>
    <r>
      <rPr>
        <sz val="11"/>
        <color rgb="FF000000"/>
        <rFont val="Calibri"/>
      </rPr>
      <t xml:space="preserve">Evm </t>
    </r>
    <r>
      <rPr>
        <sz val="11"/>
        <color rgb="FF000000"/>
        <rFont val="Linux Libertine G"/>
      </rPr>
      <t xml:space="preserve">के </t>
    </r>
    <r>
      <rPr>
        <sz val="11"/>
        <color rgb="FF000000"/>
        <rFont val="Calibri"/>
      </rPr>
      <t xml:space="preserve">settings </t>
    </r>
    <r>
      <rPr>
        <sz val="11"/>
        <color rgb="FF000000"/>
        <rFont val="Linux Libertine G"/>
      </rPr>
      <t>के अनुसार सबको जितना कहा गया होगा वही दिखाएगा</t>
    </r>
  </si>
  <si>
    <r>
      <rPr>
        <sz val="11"/>
        <color rgb="FF000000"/>
        <rFont val="Linux Libertine G"/>
      </rPr>
      <t xml:space="preserve">चुनाव हारते देख अमित शाह ने </t>
    </r>
    <r>
      <rPr>
        <sz val="11"/>
        <color rgb="FF000000"/>
        <rFont val="Calibri"/>
      </rPr>
      <t xml:space="preserve">150  </t>
    </r>
    <r>
      <rPr>
        <sz val="11"/>
        <color rgb="FF000000"/>
        <rFont val="Linux Libertine G"/>
      </rPr>
      <t>जिलाधिकारी को फोन करके धमकायें हैं</t>
    </r>
    <r>
      <rPr>
        <sz val="11"/>
        <color rgb="FF000000"/>
        <rFont val="Calibri"/>
      </rPr>
      <t xml:space="preserve">, </t>
    </r>
    <r>
      <rPr>
        <sz val="11"/>
        <color rgb="FF000000"/>
        <rFont val="Linux Libertine G"/>
      </rPr>
      <t xml:space="preserve">इससे साफ पता चलता है कि भ्रष्ट अधिकारीयों के माध्यम से धाधली कर के जितना चाहतो हैं । अगर त्रण की हड्डी होगी उन अधिकारियो में तो अमित शाह को पानी पिला देंगे </t>
    </r>
    <r>
      <rPr>
        <sz val="11"/>
        <color rgb="FF000000"/>
        <rFont val="Calibri"/>
      </rPr>
      <t>4</t>
    </r>
    <r>
      <rPr>
        <sz val="11"/>
        <color rgb="FF000000"/>
        <rFont val="Linux Libertine G"/>
      </rPr>
      <t>जून को ।</t>
    </r>
  </si>
  <si>
    <t>Tu 4 ko roega😂😂😂</t>
  </si>
  <si>
    <t>Ground se ulat hai exit poll</t>
  </si>
  <si>
    <t>इस बार इंडिया गठबंधन को छप्पर फाड़कर जीत ❤</t>
  </si>
  <si>
    <t>Bjp near about washout in bengal</t>
  </si>
  <si>
    <t>I m Kolkata sa tmc 31set India 4set bjp8set</t>
  </si>
  <si>
    <t>I love you sir❤</t>
  </si>
  <si>
    <t>Yes, My and my wife name was absent in voter list carried by  officials in election duties. But in the end, We had casted our vote.</t>
  </si>
  <si>
    <t>India 🇮🇳 gathbandhan jitega next pm rahul gandhi ❤❤❤</t>
  </si>
  <si>
    <t>अगर इंडिया गठबन्धन की सरकार बनी तो इन गोदी मीडिया को जनता के हवाले कर दें क्योंकि इनकी चमड़ी बहुत मोटी हो गई तो थोड़ी उतार ली जाएगी</t>
  </si>
  <si>
    <t>Jhoot</t>
  </si>
  <si>
    <t>Modi will win the election by manipulating evm</t>
  </si>
  <si>
    <r>
      <rPr>
        <sz val="11"/>
        <color rgb="FF000000"/>
        <rFont val="Linux Libertine G"/>
      </rPr>
      <t>बिना प्रोपोगंडा किए धर्म का सहारा लिए</t>
    </r>
    <r>
      <rPr>
        <sz val="11"/>
        <color rgb="FF000000"/>
        <rFont val="Calibri"/>
      </rPr>
      <t xml:space="preserve">, </t>
    </r>
    <r>
      <rPr>
        <sz val="11"/>
        <color rgb="FF000000"/>
        <rFont val="Linux Libertine G"/>
      </rPr>
      <t xml:space="preserve">दूसरे पंथ से नफरत फैलाए </t>
    </r>
    <r>
      <rPr>
        <sz val="11"/>
        <color rgb="FF000000"/>
        <rFont val="Calibri"/>
      </rPr>
      <t>,</t>
    </r>
    <r>
      <rPr>
        <sz val="11"/>
        <color rgb="FF000000"/>
        <rFont val="Linux Libertine G"/>
      </rPr>
      <t>अपने को ब्रांड बनाए</t>
    </r>
    <r>
      <rPr>
        <sz val="11"/>
        <color rgb="FF000000"/>
        <rFont val="Calibri"/>
      </rPr>
      <t>,</t>
    </r>
    <r>
      <rPr>
        <sz val="11"/>
        <color rgb="FF000000"/>
        <rFont val="Linux Libertine G"/>
      </rPr>
      <t>तरह तरह के भेष धरे</t>
    </r>
    <r>
      <rPr>
        <sz val="11"/>
        <color rgb="FF000000"/>
        <rFont val="Calibri"/>
      </rPr>
      <t>,</t>
    </r>
    <r>
      <rPr>
        <sz val="11"/>
        <color rgb="FF000000"/>
        <rFont val="Linux Libertine G"/>
      </rPr>
      <t>मीडिया का सहारा लिए कोई सत्ता में नहीं आ सकता।</t>
    </r>
  </si>
  <si>
    <t>भारत के एक्झिट पोल को बंद कर देना चाहिये व मनोवैज्ञानिक दबाव बढाना चाहती है</t>
  </si>
  <si>
    <t>Raveesh ji ke shabd sade huye hai apko malum hai yhi exit poll honge</t>
  </si>
  <si>
    <t>If BJP comes again in the power. Then beautiful democarcy will be in RIP.</t>
  </si>
  <si>
    <t>Mera bhi voter list se name kat  diya gaya</t>
  </si>
  <si>
    <t>Indi alliance crying
😭 😭 😢 😢</t>
  </si>
  <si>
    <r>
      <rPr>
        <sz val="11"/>
        <color rgb="FF000000"/>
        <rFont val="Calibri"/>
      </rPr>
      <t xml:space="preserve">543=BJP 140+NDA 30 </t>
    </r>
    <r>
      <rPr>
        <sz val="11"/>
        <color rgb="FF000000"/>
        <rFont val="Linux Libertine G"/>
      </rPr>
      <t xml:space="preserve">कांग्रेस </t>
    </r>
    <r>
      <rPr>
        <sz val="11"/>
        <color rgb="FF000000"/>
        <rFont val="Calibri"/>
      </rPr>
      <t xml:space="preserve">170+ </t>
    </r>
    <r>
      <rPr>
        <sz val="11"/>
        <color rgb="FF000000"/>
        <rFont val="Linux Libertine G"/>
      </rPr>
      <t xml:space="preserve">इन्डिया गठबंधन </t>
    </r>
    <r>
      <rPr>
        <sz val="11"/>
        <color rgb="FF000000"/>
        <rFont val="Calibri"/>
      </rPr>
      <t xml:space="preserve">153 </t>
    </r>
    <r>
      <rPr>
        <sz val="11"/>
        <color rgb="FF000000"/>
        <rFont val="Linux Libertine G"/>
      </rPr>
      <t xml:space="preserve">अधर पक्षों </t>
    </r>
    <r>
      <rPr>
        <sz val="11"/>
        <color rgb="FF000000"/>
        <rFont val="Calibri"/>
      </rPr>
      <t xml:space="preserve">50 </t>
    </r>
    <r>
      <rPr>
        <sz val="11"/>
        <color rgb="FF000000"/>
        <rFont val="Linux Libertine G"/>
      </rPr>
      <t xml:space="preserve">भाजपा और एनडीए </t>
    </r>
    <r>
      <rPr>
        <sz val="11"/>
        <color rgb="FF000000"/>
        <rFont val="Calibri"/>
      </rPr>
      <t xml:space="preserve">543/140+30=170 </t>
    </r>
    <r>
      <rPr>
        <sz val="11"/>
        <color rgb="FF000000"/>
        <rFont val="Linux Libertine G"/>
      </rPr>
      <t xml:space="preserve">कुल  कांग्रेस </t>
    </r>
    <r>
      <rPr>
        <sz val="11"/>
        <color rgb="FF000000"/>
        <rFont val="Calibri"/>
      </rPr>
      <t>543/170+</t>
    </r>
    <r>
      <rPr>
        <sz val="11"/>
        <color rgb="FF000000"/>
        <rFont val="Linux Libertine G"/>
      </rPr>
      <t xml:space="preserve">इन्डिया गठबंधन </t>
    </r>
    <r>
      <rPr>
        <sz val="11"/>
        <color rgb="FF000000"/>
        <rFont val="Calibri"/>
      </rPr>
      <t xml:space="preserve">153 </t>
    </r>
    <r>
      <rPr>
        <sz val="11"/>
        <color rgb="FF000000"/>
        <rFont val="Linux Libertine G"/>
      </rPr>
      <t xml:space="preserve">कुल </t>
    </r>
    <r>
      <rPr>
        <sz val="11"/>
        <color rgb="FF000000"/>
        <rFont val="Calibri"/>
      </rPr>
      <t xml:space="preserve">323 </t>
    </r>
    <r>
      <rPr>
        <sz val="11"/>
        <color rgb="FF000000"/>
        <rFont val="Linux Libertine G"/>
      </rPr>
      <t xml:space="preserve">इन्डिया गठबंधन कोई पक्ष के साथ नहीं है अधर पक्षों </t>
    </r>
    <r>
      <rPr>
        <sz val="11"/>
        <color rgb="FF000000"/>
        <rFont val="Calibri"/>
      </rPr>
      <t xml:space="preserve">543/50 </t>
    </r>
    <r>
      <rPr>
        <sz val="11"/>
        <color rgb="FF000000"/>
        <rFont val="Linux Libertine G"/>
      </rPr>
      <t xml:space="preserve">आय ने </t>
    </r>
    <r>
      <rPr>
        <sz val="11"/>
        <color rgb="FF000000"/>
        <rFont val="Calibri"/>
      </rPr>
      <t xml:space="preserve">@Profravikant79 @INCIndia @savedemocracyI </t>
    </r>
    <r>
      <rPr>
        <sz val="11"/>
        <color rgb="FF000000"/>
        <rFont val="Linux Libertine G"/>
      </rPr>
      <t>इन्डिया गठबंधन सरकार बनेगी</t>
    </r>
  </si>
  <si>
    <r>
      <rPr>
        <sz val="11"/>
        <color rgb="FF000000"/>
        <rFont val="Linux Libertine G"/>
      </rPr>
      <t xml:space="preserve">फर्जी बिकी हुई मीडिया का </t>
    </r>
    <r>
      <rPr>
        <sz val="11"/>
        <color rgb="FF000000"/>
        <rFont val="Calibri"/>
      </rPr>
      <t>exit poll</t>
    </r>
  </si>
  <si>
    <r>
      <rPr>
        <sz val="11"/>
        <color rgb="FF000000"/>
        <rFont val="Calibri"/>
      </rPr>
      <t xml:space="preserve">India </t>
    </r>
    <r>
      <rPr>
        <sz val="11"/>
        <color rgb="FF000000"/>
        <rFont val="Linux Libertine G"/>
      </rPr>
      <t>गठबंधन जय हो❤❤</t>
    </r>
  </si>
  <si>
    <t>Rahul ji Sahi kah rahe hain EVM mein agar ghotala Na hua to India gathbandhan ki sarkar ban rahi Jay Hind</t>
  </si>
  <si>
    <t>THE.TIME.of Congress.✋✋✋</t>
  </si>
  <si>
    <t>Wonderful Ravish Ji 🎉🎉🎉🎉</t>
  </si>
  <si>
    <t>Darbari patarkar rabis h</t>
  </si>
  <si>
    <t>Jay ho ravish</t>
  </si>
  <si>
    <t>congress party zindabaad</t>
  </si>
  <si>
    <r>
      <rPr>
        <sz val="11"/>
        <color rgb="FF000000"/>
        <rFont val="Linux Libertine G"/>
      </rPr>
      <t xml:space="preserve">कोई तोड़ नही इस आंधी का इस दौर है राहुल गांधी का </t>
    </r>
    <r>
      <rPr>
        <sz val="11"/>
        <color rgb="FF000000"/>
        <rFont val="Calibri"/>
      </rPr>
      <t>...❤</t>
    </r>
  </si>
  <si>
    <t>Ha krlo. Par aayega to Modi hi😂</t>
  </si>
  <si>
    <t>Good Reporting Ravish sir 🙏</t>
  </si>
  <si>
    <t>P m Modi ko janta ne nahi chuna E V M ne chuna</t>
  </si>
  <si>
    <t>Big fan ravish sir❤</t>
  </si>
  <si>
    <t>😂😂😂😂😂🥄🥄🥄🥄🥄</t>
  </si>
  <si>
    <t>Is video ko daba ke viral Karen doston😢😢😢😢😢😢😢 sabke pass pahunchna chahie.... Mere comment ko pin kijiye sir🎉</t>
  </si>
  <si>
    <t>SARA SACH RAVISH JI APKO KAISE PATA CHALTA HAI 😂😂😂😂</t>
  </si>
  <si>
    <t>❤😊❤😊❤😊❤😊❤😊</t>
  </si>
  <si>
    <t>sabne paisa liya hai bahut mota</t>
  </si>
  <si>
    <t>Mujhe to BJPee aur khaskar ke dramebaaz, actingbaaz aur maha-pakhandi Prachar Mantri ke shahshan me ab dam sa ghutne laga hai…Pta nhi angrejon ke shashan me log kaise rahte the…mujhe ab iska shashan angrejon se bhi baddtar lagne lga hai…4 June ko INDIA govt bane ya na bne mera maksad ab Pakhandi ka virodh karna aur use satta se ukhad fenkne ka hai bas!!!</t>
  </si>
  <si>
    <t>Congress 300 paar</t>
  </si>
  <si>
    <t>❤❤❤❤❤❤❤❤❤❤❤❤❤❤</t>
  </si>
  <si>
    <t>Its psychological war of Exit poll which will bring revolution in the country. Its fear or corruption of BJP. Modi and Shah saving their own life to destroy the India and its people.</t>
  </si>
  <si>
    <t>Boycott exit poll</t>
  </si>
  <si>
    <t>EXIT POLL 3</t>
  </si>
  <si>
    <t>34_37milega  t,m,c ko🥀👌🌹👈</t>
  </si>
  <si>
    <t>देखलो मीडिया कितना बड़ा दोगला है</t>
  </si>
  <si>
    <r>
      <rPr>
        <sz val="11"/>
        <color rgb="FF000000"/>
        <rFont val="Linux Libertine G"/>
      </rPr>
      <t>मोदी लहेर मे भी इतनी सीटे नहीं आई इतनी दिखा रहे है</t>
    </r>
    <r>
      <rPr>
        <sz val="11"/>
        <color rgb="FF000000"/>
        <rFont val="Calibri"/>
      </rPr>
      <t xml:space="preserve">... </t>
    </r>
    <r>
      <rPr>
        <sz val="11"/>
        <color rgb="FF000000"/>
        <rFont val="Linux Libertine G"/>
      </rPr>
      <t>अभी तो विरोध भी था तब भी इतनी सीटे आना कुछ तो गड़बड़ हो रहा है</t>
    </r>
    <r>
      <rPr>
        <sz val="11"/>
        <color rgb="FF000000"/>
        <rFont val="Calibri"/>
      </rPr>
      <t xml:space="preserve">.... </t>
    </r>
    <r>
      <rPr>
        <sz val="11"/>
        <color rgb="FF000000"/>
        <rFont val="Linux Libertine G"/>
      </rPr>
      <t xml:space="preserve">वैसे भी </t>
    </r>
    <r>
      <rPr>
        <sz val="11"/>
        <color rgb="FF000000"/>
        <rFont val="Calibri"/>
      </rPr>
      <t xml:space="preserve">RSS </t>
    </r>
    <r>
      <rPr>
        <sz val="11"/>
        <color rgb="FF000000"/>
        <rFont val="Linux Libertine G"/>
      </rPr>
      <t xml:space="preserve">के पिल्ले हर जगह है गड़बड़ कर भी सकते है </t>
    </r>
    <r>
      <rPr>
        <sz val="11"/>
        <color rgb="FF000000"/>
        <rFont val="Calibri"/>
      </rPr>
      <t>..</t>
    </r>
  </si>
  <si>
    <t>In bengal today ladies out of hundred cast 80%vote in favour of tmc candidate</t>
  </si>
  <si>
    <r>
      <rPr>
        <sz val="11"/>
        <color rgb="FF000000"/>
        <rFont val="Linux Libertine G"/>
      </rPr>
      <t xml:space="preserve">जैसे पेपर लीक होता है। वैसे ही </t>
    </r>
    <r>
      <rPr>
        <sz val="11"/>
        <color rgb="FF000000"/>
        <rFont val="Calibri"/>
      </rPr>
      <t xml:space="preserve">E V M </t>
    </r>
    <r>
      <rPr>
        <sz val="11"/>
        <color rgb="FF000000"/>
        <rFont val="Linux Libertine G"/>
      </rPr>
      <t>लीक हो जाता है।</t>
    </r>
  </si>
  <si>
    <t>I LOVE MY LOVLY INDIA . . . ❤❤❤❤❤❤</t>
  </si>
  <si>
    <t>तु आग्रा जाकर भर्ती हो जा अब</t>
  </si>
  <si>
    <t>India...❤❤</t>
  </si>
  <si>
    <t>kis kis ko exit Pol k news par gussa araha hai  mujhe comment kre</t>
  </si>
  <si>
    <t>Bjp wala khe etna gir gya</t>
  </si>
  <si>
    <t>Dhruv And Ravish Kumar Sir 
Our fourth pillar 🇮🇳🇮🇳❤❤❤</t>
  </si>
  <si>
    <t>Glath exit Poll for W. B.by godi media.</t>
  </si>
  <si>
    <t>300 +INDIA</t>
  </si>
  <si>
    <t>Counting ke din India alliance ko sawdhan rahna chahiye janta ko golband karna hoga ant tak counting hall nhi chodna hai</t>
  </si>
  <si>
    <t>Bjp-450 confirm lol</t>
  </si>
  <si>
    <r>
      <rPr>
        <sz val="11"/>
        <color rgb="FF000000"/>
        <rFont val="Linux Libertine G"/>
      </rPr>
      <t xml:space="preserve">पता नहीं ये फर्जी एक्जिट पोल करने वाले </t>
    </r>
    <r>
      <rPr>
        <sz val="11"/>
        <color rgb="FF000000"/>
        <rFont val="Calibri"/>
      </rPr>
      <t xml:space="preserve">4 </t>
    </r>
    <r>
      <rPr>
        <sz val="11"/>
        <color rgb="FF000000"/>
        <rFont val="Linux Libertine G"/>
      </rPr>
      <t>जून को किस बिल में छिपेंगे 😊</t>
    </r>
  </si>
  <si>
    <t>This exit polls are deliberately manipulated to confuse opposition, bjp worst criminal game</t>
  </si>
  <si>
    <t>Ye keju abhi exit poll ki ran*i rana kr rha hai n ,
4 june ke bad fir EVM ki ran*i rona nahi kiya to mujhe gali deke jana log</t>
  </si>
  <si>
    <t>2x par kon kon dekha hai 😂</t>
  </si>
  <si>
    <t>LALANTOP TO GODI MEDIA NAHI HAI PHIR LALANTOP KYU DIKHAYA BJP 300 PAR😂😂😂😂</t>
  </si>
  <si>
    <t>Exit poll ded</t>
  </si>
  <si>
    <t>EVM hatao EVM ka khel khatam karo godi media Jhuthi poll khatam desh shanti hoga,ish bar India gad banbhandhan Insha Allah</t>
  </si>
  <si>
    <t>Sir please raise voice for justice for moosewala bai</t>
  </si>
  <si>
    <t>Absolutely right, psychologically   
But we are  strong, vijay Congress</t>
  </si>
  <si>
    <r>
      <rPr>
        <sz val="11"/>
        <color rgb="FF000000"/>
        <rFont val="Linux Libertine G"/>
      </rPr>
      <t>मोदी नहीं</t>
    </r>
    <r>
      <rPr>
        <sz val="11"/>
        <color rgb="FF000000"/>
        <rFont val="Calibri"/>
      </rPr>
      <t xml:space="preserve">, INDIA </t>
    </r>
    <r>
      <rPr>
        <sz val="11"/>
        <color rgb="FF000000"/>
        <rFont val="Linux Libertine G"/>
      </rPr>
      <t xml:space="preserve">गटबंधन </t>
    </r>
    <r>
      <rPr>
        <sz val="11"/>
        <color rgb="FF000000"/>
        <rFont val="Calibri"/>
      </rPr>
      <t xml:space="preserve">350 </t>
    </r>
    <r>
      <rPr>
        <sz val="11"/>
        <color rgb="FF000000"/>
        <rFont val="Linux Libertine G"/>
      </rPr>
      <t>सीट ला रहा है।।</t>
    </r>
  </si>
  <si>
    <t>Modi media doglapan kar rhi</t>
  </si>
  <si>
    <t>Up and Gujarat hub of andbaktt</t>
  </si>
  <si>
    <t>Maza aa jayega aagar Modi Varanasi se haar jaye. BJP jeete magar PM haar jaye.😂😂</t>
  </si>
  <si>
    <r>
      <rPr>
        <sz val="11"/>
        <color rgb="FF000000"/>
        <rFont val="Linux Libertine G"/>
      </rPr>
      <t xml:space="preserve">सर जब यूट्यूबर्स अथवा कोई भी चैनल वाले पत्रकार वोटिंग करने लोगों से पूछते हैं तो डायरेक्ट जनता से सवाल नहीं पूछ सकते किसको वोट दिया। फिर एजेंसियां कैसे पूछ सकती है। क्या यह संभव नहीं हर चरण के बाद एजेंसियां सरकार को रिपोर्ट करती हो। पहले चरण के बाद यही कारण रहा है पहले चरण के बाद हीरासन के स्वर बदल गए। लगातार मीडिया मेनेजमेंट के लिए </t>
    </r>
    <r>
      <rPr>
        <sz val="11"/>
        <color rgb="FF000000"/>
        <rFont val="Calibri"/>
      </rPr>
      <t xml:space="preserve">80 </t>
    </r>
    <r>
      <rPr>
        <sz val="11"/>
        <color rgb="FF000000"/>
        <rFont val="Linux Libertine G"/>
      </rPr>
      <t xml:space="preserve">इंटरव्यू वह भी </t>
    </r>
    <r>
      <rPr>
        <sz val="11"/>
        <color rgb="FF000000"/>
        <rFont val="Calibri"/>
      </rPr>
      <t xml:space="preserve">90 </t>
    </r>
    <r>
      <rPr>
        <sz val="11"/>
        <color rgb="FF000000"/>
        <rFont val="Linux Libertine G"/>
      </rPr>
      <t>मिनट तक के। सर आप तो एंकर रहे हैं मीडिया घराने हर सेकेण्ड के विज्ञापन पर पैसा वसूल करता है। बार बार लगातार दिखाने वाले इन इंटरव्यू का पैसा कौन पेय कर रहा होगा सब जानते हैं। 
अब सोमवार को जितना भी पैसा खर्च किया गया कार्पोरेट घराने सट्टेबाजी तथा शेयरों से वसूल कर लेंगे। लाखों रूपए एक दिन में इधर</t>
    </r>
    <r>
      <rPr>
        <sz val="11"/>
        <color rgb="FF000000"/>
        <rFont val="Calibri"/>
      </rPr>
      <t>-</t>
    </r>
    <r>
      <rPr>
        <sz val="11"/>
        <color rgb="FF000000"/>
        <rFont val="Linux Libertine G"/>
      </rPr>
      <t>उधर हो जाएंगे जितना पैसा एजेंसियों तथा सुपारी मीडिया पर खर्च किया गया उससे दस गुना पैसा वसूल। कुछ हिस्सा हीरासन कंपनी को भी मिल जाएगा क्यूंकि परिणाम को किसी भी तरह मैनेज करना है। भ्रष्टाचार के विरुद्ध लड़ाई भ्रष्टाचार से होगी। सरकारी अधिकारियों को मेनेज किया जाएगा केंचुआ तो खैर गरदन पर तलवार रखकर मेनेज कर ही लिया गया है।</t>
    </r>
  </si>
  <si>
    <t>जब बी जे पी बिना ही मतगणना  के खुद को विजेता घोषित कर रही है तो चुनाव करवाने की क्या जरुरत 😬</t>
  </si>
  <si>
    <r>
      <rPr>
        <sz val="11"/>
        <color rgb="FF000000"/>
        <rFont val="Linux Libertine G"/>
      </rPr>
      <t>সত্যিই খুব চিন্তার বিষয়</t>
    </r>
    <r>
      <rPr>
        <sz val="11"/>
        <color rgb="FF000000"/>
        <rFont val="Calibri"/>
      </rPr>
      <t>....</t>
    </r>
  </si>
  <si>
    <t>Sir ji ye sare hi Andre 2019 wale dikha rhe hai modi chor hai</t>
  </si>
  <si>
    <r>
      <rPr>
        <sz val="11"/>
        <color rgb="FF000000"/>
        <rFont val="Calibri"/>
      </rPr>
      <t xml:space="preserve">2024 </t>
    </r>
    <r>
      <rPr>
        <sz val="11"/>
        <color rgb="FF000000"/>
        <rFont val="Linux Libertine G"/>
      </rPr>
      <t xml:space="preserve">में एग्जिट पोल चालू नहीं हुई है इसे पहले भी थी </t>
    </r>
    <r>
      <rPr>
        <sz val="11"/>
        <color rgb="FF000000"/>
        <rFont val="Calibri"/>
      </rPr>
      <t xml:space="preserve">2014 </t>
    </r>
    <r>
      <rPr>
        <sz val="11"/>
        <color rgb="FF000000"/>
        <rFont val="Linux Libertine G"/>
      </rPr>
      <t>में क्या सरकार एग्जिट पोल था</t>
    </r>
  </si>
  <si>
    <t>Right sir❤</t>
  </si>
  <si>
    <t>फरजी पोल</t>
  </si>
  <si>
    <t>Only chafri north Indian supporting bakwas janta party</t>
  </si>
  <si>
    <t>Ravis tu pappu kjru sb frji he</t>
  </si>
  <si>
    <t>Ballot.vote.par.nazar.rakhna.bjp.ke.jyada.bhi.ho.sakte.hai</t>
  </si>
  <si>
    <t>❤ रवीश कुमार ❤</t>
  </si>
  <si>
    <t>Rahul ji ke sath rehte rehte arvind kejriwal ji ka bhi sense of humour acha ho gya hai 😂😂</t>
  </si>
  <si>
    <t>Congress party does not believe in Exit polls. But it only believes in Grand EXIT from Indian politics on June 4 th 😊😊😊</t>
  </si>
  <si>
    <t>Godi media is copying each othere Paper...thats why all numbers are same😂😂😂😂</t>
  </si>
  <si>
    <t>North Indian are stupid andbaktt</t>
  </si>
  <si>
    <t>Very nice sir I love you 💓</t>
  </si>
  <si>
    <t>Exit poll banned hona chahiye.</t>
  </si>
  <si>
    <t>Sir Ji AAP mahan ho</t>
  </si>
  <si>
    <t>Sir pehle se sab kuch set hua hai  bjp hatao desh bachao congress lao desh bachao rahul Gandhi jindabad</t>
  </si>
  <si>
    <t>कांग्रेस आएगी</t>
  </si>
  <si>
    <t>#India Jeetey Gaa</t>
  </si>
  <si>
    <r>
      <rPr>
        <sz val="11"/>
        <color rgb="FF000000"/>
        <rFont val="Linux Libertine G"/>
      </rPr>
      <t>एक टीचर की निगरानी मे छात्रों ने परीक्षा मे नकल मारी है। नतीजा है इक्जिट पोल</t>
    </r>
    <r>
      <rPr>
        <sz val="11"/>
        <color rgb="FF000000"/>
        <rFont val="Calibri"/>
      </rPr>
      <t>!!!</t>
    </r>
  </si>
  <si>
    <t>https://youtube.com/shorts/THqiw9fpu3A?si=sGz83Fq2PuOCPpup</t>
  </si>
  <si>
    <t>Good night sair ji</t>
  </si>
  <si>
    <r>
      <rPr>
        <sz val="11"/>
        <color rgb="FF000000"/>
        <rFont val="Calibri"/>
      </rPr>
      <t xml:space="preserve">4 </t>
    </r>
    <r>
      <rPr>
        <sz val="11"/>
        <color rgb="FF000000"/>
        <rFont val="Linux Libertine G"/>
      </rPr>
      <t xml:space="preserve">जून को गर्मी शांत कर दी जाएगी </t>
    </r>
    <r>
      <rPr>
        <sz val="11"/>
        <color rgb="FF000000"/>
        <rFont val="Calibri"/>
      </rPr>
      <t>~</t>
    </r>
    <r>
      <rPr>
        <sz val="11"/>
        <color rgb="FF000000"/>
        <rFont val="Linux Libertine G"/>
      </rPr>
      <t>मौसम विभाग</t>
    </r>
  </si>
  <si>
    <t>रविश कुमार भी पगला गया है।</t>
  </si>
  <si>
    <r>
      <rPr>
        <sz val="11"/>
        <color rgb="FF000000"/>
        <rFont val="Linux Libertine G"/>
      </rPr>
      <t xml:space="preserve">विश्व में मोदी मीडिया रैंकिंग </t>
    </r>
    <r>
      <rPr>
        <sz val="11"/>
        <color rgb="FF000000"/>
        <rFont val="Calibri"/>
      </rPr>
      <t>161 out of 180😅😂😅</t>
    </r>
  </si>
  <si>
    <t>God bless Ravish Kumar</t>
  </si>
  <si>
    <t>राजा की जान तोते में है जब तक इलेक्ट्रॉनिक वोटिंग मशीन है तब तक बीजेपी को कोई नहीं हटा सकता  की माइंड डाइवर्ट करने के लिए एग्जिट पोल दुनिया भर के ड्रामे करते हैं</t>
  </si>
  <si>
    <t>4 ko bhi royega tu bete</t>
  </si>
  <si>
    <t>Who's making government</t>
  </si>
  <si>
    <t>Ekdam sahi baat godi media ya Modi media ka exit poll hai.Janta ka exit poll India gathbandhan ke sath hai.295+milega.ek sajis ke tahat soor Kiya ja Raha hai.</t>
  </si>
  <si>
    <r>
      <rPr>
        <sz val="11"/>
        <color rgb="FF000000"/>
        <rFont val="Linux Libertine G"/>
      </rPr>
      <t>मोदी सरकार जुलमी सरकार है</t>
    </r>
    <r>
      <rPr>
        <sz val="11"/>
        <color rgb="FF000000"/>
        <rFont val="Calibri"/>
      </rPr>
      <t xml:space="preserve">, </t>
    </r>
    <r>
      <rPr>
        <sz val="11"/>
        <color rgb="FF000000"/>
        <rFont val="Linux Libertine G"/>
      </rPr>
      <t>ये जानी चाहीये</t>
    </r>
  </si>
  <si>
    <t>Raveesh ji ap hi btaiye rahul kaise jeetega</t>
  </si>
  <si>
    <t>Bahut dar lag raha hai.</t>
  </si>
  <si>
    <t>Election Commission ED CBI top officers saare Gujarat se hai, jo Modi ke saat kaam kr chuke hai Jab vo Gujarat ka CM tha, kuch samje ????</t>
  </si>
  <si>
    <r>
      <rPr>
        <sz val="11"/>
        <color rgb="FF000000"/>
        <rFont val="Linux Libertine G"/>
      </rPr>
      <t xml:space="preserve">यह एग्जिट पोल दरअसल मतगणना में गड़बड़ी करने के उद्देश से दिखाए जाते हैं ।अगर ये एग्जिट पोल ग़लत होंगे तो पूरी तरह होंगे या फिर पूरी तरह से मिलान होगा ।
</t>
    </r>
    <r>
      <rPr>
        <sz val="11"/>
        <color rgb="FF000000"/>
        <rFont val="Calibri"/>
      </rPr>
      <t xml:space="preserve">17 -C </t>
    </r>
    <r>
      <rPr>
        <sz val="11"/>
        <color rgb="FF000000"/>
        <rFont val="Linux Libertine G"/>
      </rPr>
      <t xml:space="preserve">का मिलान अवश्य होना चाहिए ।मतगणना में मशीन के टोटल वोट कास्ट वहाँ मौजूद काउंटिंग एजेंट को दिखाया जाएगा और यहीं खेल है ।सबको </t>
    </r>
    <r>
      <rPr>
        <sz val="11"/>
        <color rgb="FF000000"/>
        <rFont val="Calibri"/>
      </rPr>
      <t xml:space="preserve">17 C </t>
    </r>
    <r>
      <rPr>
        <sz val="11"/>
        <color rgb="FF000000"/>
        <rFont val="Linux Libertine G"/>
      </rPr>
      <t>जो कि पीठासीन अधिकारी का बैलट एकाउंट है उसे देखना चाहिए ।</t>
    </r>
    <r>
      <rPr>
        <sz val="11"/>
        <color rgb="FF000000"/>
        <rFont val="Calibri"/>
      </rPr>
      <t xml:space="preserve">17 C </t>
    </r>
    <r>
      <rPr>
        <sz val="11"/>
        <color rgb="FF000000"/>
        <rFont val="Linux Libertine G"/>
      </rPr>
      <t>से टोटल वोट कास्ट से मैच करना है ।</t>
    </r>
  </si>
  <si>
    <t>EVM fixed hai... 400 ke aaspas BJP jeetegi.. isiliye mahaul banaya ja raha hai</t>
  </si>
  <si>
    <t>Inshallah INDIA GATHBANDHAN jeetegi</t>
  </si>
  <si>
    <t>Sarkaar NDA ki hogi 
Kam se Kam India alliance ne koshish achi ki ab waqt hai aate 5 saalon mein ek saath khade hona</t>
  </si>
  <si>
    <t>Modi ka poll ek number chour.</t>
  </si>
  <si>
    <t>Desh ko bachane wali ekta party zindabaad❤ ekta ki takat jeet chuki❤❤❤❤❤❤</t>
  </si>
  <si>
    <t>4 JUNE KO JAWAB MIL JAYEGA RAVISH JI😂😂😂😂😂</t>
  </si>
  <si>
    <t>BJP bokhla gayi hai..</t>
  </si>
  <si>
    <t>Rahul Gandhi jindabad 🖐️💯</t>
  </si>
  <si>
    <t>I.N.D.I.A will win hands down</t>
  </si>
  <si>
    <t>Westernized globalised hinglish speaking librandus</t>
  </si>
  <si>
    <t>Only india gatbandhan deserve win and bjp deserve zero vote only.....</t>
  </si>
  <si>
    <t>Authentic And Informative</t>
  </si>
  <si>
    <t>🌶️</t>
  </si>
  <si>
    <t>Pappu ka Thailand trip fixed 😮.</t>
  </si>
  <si>
    <t>He bhagwan India Jeet Jaye .nhi desh ka kya hoga</t>
  </si>
  <si>
    <r>
      <rPr>
        <sz val="11"/>
        <color rgb="FF000000"/>
        <rFont val="Linux Libertine G"/>
      </rPr>
      <t xml:space="preserve">अभी </t>
    </r>
    <r>
      <rPr>
        <sz val="11"/>
        <color rgb="FF000000"/>
        <rFont val="Calibri"/>
      </rPr>
      <t xml:space="preserve">EVM </t>
    </r>
    <r>
      <rPr>
        <sz val="11"/>
        <color rgb="FF000000"/>
        <rFont val="Linux Libertine G"/>
      </rPr>
      <t xml:space="preserve">प्रेग्नेंट है अगर नॉर्मल डिलीवरी हुई तो कांग्रेस और अगर ऑपरेशन हुआ तो </t>
    </r>
    <r>
      <rPr>
        <sz val="11"/>
        <color rgb="FF000000"/>
        <rFont val="Calibri"/>
      </rPr>
      <t>! Bjp</t>
    </r>
  </si>
  <si>
    <t>Just a Triggered Exit Polls😊</t>
  </si>
  <si>
    <t>AAP ko Dil se salaam ravish sir</t>
  </si>
  <si>
    <t>अगर इंडिया गठ बंधन की सरकार बनती है तो इन सारे एजिक्ट पोलों के ऊपर झूठ फैलाने के जुर्म में केस होना चाहिए</t>
  </si>
  <si>
    <t>Kitna paisa Khali</t>
  </si>
  <si>
    <t>Hahahaha.. jo mahaul banane ki koshish ho rahi hai its quite visible Mr. Ravish. Here is a prediction for you. On June 4 the EVM narrative will start and to back that claim congress will say that they had more views on YouTube Instagram and other social media platforms. The result will not be accepted and there will be more videos from chatte batte like you on YouTube to cause some kind of civil unrest in India. But the fact is that the echo chamber in which congress and YouTubers like you belong are so cut off from the dharatal reality of Bharat that you are not even realising that you guys are slowly becoming irrelevant. You guys will still earn money and have a good life but you won’t ever again have any effect on the electoral politics of Bharat. Get well soon. 🎉❤</t>
  </si>
  <si>
    <t>2019 me bengal me tmc ka hi admi tmc ke khilap vote kia tha</t>
  </si>
  <si>
    <t>5 lakhs sample size for a population  of 150 crore is very minimal.In one constituency  only,there are more than 10 lakhs population.In percentage  wise it is only 0.1 percentage  or less.</t>
  </si>
  <si>
    <t>Choro ki jamabada</t>
  </si>
  <si>
    <t>Hoshiyar # Anil Masih jaise Returning Officer's se</t>
  </si>
  <si>
    <t>MODI NE 350 SEET PAR EVM KE MISSION KU ADJUST KARDIYA HAI ,,MODI KU EVM SE HARANA KE BAP KE HATH NAHI HOTA,, DESH ME RAJ KAR NE WALE GHADDAR HAIN VIPAKCH BHI GHADDAR HAIN DESH KI JANATA MAHA MAHA MAHA MURAKH HAI DESH DUNIYA AUR VIPAKACH JANTE HAIN KE EVM SE MODI KU HARA NAHI SAKTE,,</t>
  </si>
  <si>
    <t>It's godi poll</t>
  </si>
  <si>
    <t>Exit poll walo ki world press ranking 161 hai....kaise wishvas kare</t>
  </si>
  <si>
    <t>EXIT poll end hona chahiye</t>
  </si>
  <si>
    <t>sir kya iss chunav k baad kabhi dubara chunav honge ? bcz jis hisab se sbb control ho rha lgta toh yehi hai ki yeah last election the 😢</t>
  </si>
  <si>
    <t>❤Congress❤</t>
  </si>
  <si>
    <t>LION MODI COMING ... INDI GAYAB</t>
  </si>
  <si>
    <t>Modi Amit kursi nhi chodna chahte</t>
  </si>
  <si>
    <t>India gathbandhan 🇮🇳🇮🇳🇮🇳✅330</t>
  </si>
  <si>
    <t>💪💪💪BJP</t>
  </si>
  <si>
    <t>Hope</t>
  </si>
  <si>
    <t>Namaskar mat bolo, bolo salam alekum mein Rabisuddin</t>
  </si>
  <si>
    <t>Ek bar FIR Modi srkar</t>
  </si>
  <si>
    <r>
      <rPr>
        <sz val="11"/>
        <color rgb="FF000000"/>
        <rFont val="Linux Libertine G"/>
      </rPr>
      <t xml:space="preserve">आप किसी भी </t>
    </r>
    <r>
      <rPr>
        <sz val="11"/>
        <color rgb="FF000000"/>
        <rFont val="Calibri"/>
      </rPr>
      <t xml:space="preserve">news channel </t>
    </r>
    <r>
      <rPr>
        <sz val="11"/>
        <color rgb="FF000000"/>
        <rFont val="Linux Libertine G"/>
      </rPr>
      <t xml:space="preserve">या </t>
    </r>
    <r>
      <rPr>
        <sz val="11"/>
        <color rgb="FF000000"/>
        <rFont val="Calibri"/>
      </rPr>
      <t xml:space="preserve">Youtube </t>
    </r>
    <r>
      <rPr>
        <sz val="11"/>
        <color rgb="FF000000"/>
        <rFont val="Linux Libertine G"/>
      </rPr>
      <t xml:space="preserve">मे </t>
    </r>
    <r>
      <rPr>
        <sz val="11"/>
        <color rgb="FF000000"/>
        <rFont val="Calibri"/>
      </rPr>
      <t xml:space="preserve">EXIT POLL </t>
    </r>
    <r>
      <rPr>
        <sz val="11"/>
        <color rgb="FF000000"/>
        <rFont val="Linux Libertine G"/>
      </rPr>
      <t xml:space="preserve">दिखा रहे हैं उसी </t>
    </r>
    <r>
      <rPr>
        <sz val="11"/>
        <color rgb="FF000000"/>
        <rFont val="Calibri"/>
      </rPr>
      <t xml:space="preserve">channel </t>
    </r>
    <r>
      <rPr>
        <sz val="11"/>
        <color rgb="FF000000"/>
        <rFont val="Linux Libertine G"/>
      </rPr>
      <t xml:space="preserve">का </t>
    </r>
    <r>
      <rPr>
        <sz val="11"/>
        <color rgb="FF000000"/>
        <rFont val="Calibri"/>
      </rPr>
      <t xml:space="preserve">comments box </t>
    </r>
    <r>
      <rPr>
        <sz val="11"/>
        <color rgb="FF000000"/>
        <rFont val="Linux Libertine G"/>
      </rPr>
      <t xml:space="preserve">मे </t>
    </r>
    <r>
      <rPr>
        <sz val="11"/>
        <color rgb="FF000000"/>
        <rFont val="Calibri"/>
      </rPr>
      <t xml:space="preserve">comment </t>
    </r>
    <r>
      <rPr>
        <sz val="11"/>
        <color rgb="FF000000"/>
        <rFont val="Linux Libertine G"/>
      </rPr>
      <t xml:space="preserve">पड़ कर पता चलता है कि जनता किसको </t>
    </r>
    <r>
      <rPr>
        <sz val="11"/>
        <color rgb="FF000000"/>
        <rFont val="Calibri"/>
      </rPr>
      <t xml:space="preserve">vote </t>
    </r>
    <r>
      <rPr>
        <sz val="11"/>
        <color rgb="FF000000"/>
        <rFont val="Linux Libertine G"/>
      </rPr>
      <t xml:space="preserve">दिया है और किसका सरकार बनेगा अगर </t>
    </r>
    <r>
      <rPr>
        <sz val="11"/>
        <color rgb="FF000000"/>
        <rFont val="Calibri"/>
      </rPr>
      <t xml:space="preserve">Evm </t>
    </r>
    <r>
      <rPr>
        <sz val="11"/>
        <color rgb="FF000000"/>
        <rFont val="Linux Libertine G"/>
      </rPr>
      <t xml:space="preserve">मे गडबड़ी नहीं होगी तो </t>
    </r>
    <r>
      <rPr>
        <sz val="11"/>
        <color rgb="FF000000"/>
        <rFont val="Calibri"/>
      </rPr>
      <t xml:space="preserve">100% INDIA </t>
    </r>
    <r>
      <rPr>
        <sz val="11"/>
        <color rgb="FF000000"/>
        <rFont val="Linux Libertine G"/>
      </rPr>
      <t>जीत हासिल चुकी हैं</t>
    </r>
    <r>
      <rPr>
        <sz val="11"/>
        <color rgb="FF000000"/>
        <rFont val="Calibri"/>
      </rPr>
      <t xml:space="preserve">!! </t>
    </r>
    <r>
      <rPr>
        <sz val="11"/>
        <color rgb="FF000000"/>
        <rFont val="Linux Libertine G"/>
      </rPr>
      <t>कौन कौन सहमत हैं। गोदि मेड़िया का उलटा बोली रहा</t>
    </r>
    <r>
      <rPr>
        <sz val="11"/>
        <color rgb="FF000000"/>
        <rFont val="Calibri"/>
      </rPr>
      <t xml:space="preserve">!! </t>
    </r>
    <r>
      <rPr>
        <sz val="11"/>
        <color rgb="FF000000"/>
        <rFont val="Linux Libertine G"/>
      </rPr>
      <t xml:space="preserve">ये जनता का </t>
    </r>
    <r>
      <rPr>
        <sz val="11"/>
        <color rgb="FF000000"/>
        <rFont val="Calibri"/>
      </rPr>
      <t xml:space="preserve">exit  poll </t>
    </r>
    <r>
      <rPr>
        <sz val="11"/>
        <color rgb="FF000000"/>
        <rFont val="Linux Libertine G"/>
      </rPr>
      <t>है</t>
    </r>
  </si>
  <si>
    <t>Rahul❤</t>
  </si>
  <si>
    <t>aapka chehra rota hua lag rha hai ravish bro ... Keep it til 4 th June</t>
  </si>
  <si>
    <t>Bhai politics sab karte hai..as a doctor sach main kejriwal ne education health main kaam kiya hai..aaj koi bhi surgery 40 lakh tak free main hota hai ..bhai itna andhbhakt mat bano koi ghar main bimar ho gaya toh aapko bhi malum hai ghar bik jata hai raste pe aate hai so educated logo ko vote karre</t>
  </si>
  <si>
    <t>Dekh rha hai naa vinod khud congress ka godi media hoke kaise sirf dusre pe kichar utha rhe hai😅</t>
  </si>
  <si>
    <t>Good news ❤</t>
  </si>
  <si>
    <t>Modipol h ye</t>
  </si>
  <si>
    <t>Tum to Congress ka dalal hi milla hi khub paisa es election me tumhe oo bhi bole kyu nhi bolta hi</t>
  </si>
  <si>
    <t>India will win 🎉🎉</t>
  </si>
  <si>
    <r>
      <rPr>
        <sz val="11"/>
        <color rgb="FF000000"/>
        <rFont val="Calibri"/>
      </rPr>
      <t xml:space="preserve">Evm </t>
    </r>
    <r>
      <rPr>
        <sz val="11"/>
        <color rgb="FF000000"/>
        <rFont val="Linux Libertine G"/>
      </rPr>
      <t xml:space="preserve">घोटाला हो चुका </t>
    </r>
    <r>
      <rPr>
        <sz val="11"/>
        <color rgb="FF000000"/>
        <rFont val="Calibri"/>
      </rPr>
      <t>hai</t>
    </r>
  </si>
  <si>
    <t>Sr ji modi Hera pheri kre ga</t>
  </si>
  <si>
    <r>
      <rPr>
        <sz val="11"/>
        <color rgb="FF000000"/>
        <rFont val="Calibri"/>
      </rPr>
      <t xml:space="preserve">Evm </t>
    </r>
    <r>
      <rPr>
        <sz val="11"/>
        <color rgb="FF000000"/>
        <rFont val="Linux Libertine G"/>
      </rPr>
      <t xml:space="preserve">और धांधली के बिना बीजेपी का हरेक नेता गांव का ग्राम प्रधान का चुनाव जीत न पाए 😅😅😅। भ्रष्टचारी </t>
    </r>
    <r>
      <rPr>
        <sz val="11"/>
        <color rgb="FF000000"/>
        <rFont val="Calibri"/>
      </rPr>
      <t xml:space="preserve">bjp </t>
    </r>
    <r>
      <rPr>
        <sz val="11"/>
        <color rgb="FF000000"/>
        <rFont val="Linux Libertine G"/>
      </rPr>
      <t>के डीएनए में है 😅😅😅।</t>
    </r>
  </si>
  <si>
    <t>Abhi tak shadme se bahar nahi aya ye 😂😂😂😂</t>
  </si>
  <si>
    <t>Love u sirt</t>
  </si>
  <si>
    <t>Congres.  party  332+</t>
  </si>
  <si>
    <t>Is EC impartial ?</t>
  </si>
  <si>
    <t>Darne or gabhrane ki koy jaroorat Nahi hey mitro. INDIA Gathbandhan ✌️ jitega</t>
  </si>
  <si>
    <t>Chunav  aayog ki naitik zimmedari hai ki exit pol ko Sahi sabit kare.</t>
  </si>
  <si>
    <t>Authentic news ❤ and informative</t>
  </si>
  <si>
    <t>रविश कुमार 👍👍🌹🇹🇯</t>
  </si>
  <si>
    <r>
      <rPr>
        <sz val="11"/>
        <color rgb="FF000000"/>
        <rFont val="Calibri"/>
      </rPr>
      <t xml:space="preserve">India </t>
    </r>
    <r>
      <rPr>
        <sz val="11"/>
        <color rgb="FF000000"/>
        <rFont val="Linux Libertine G"/>
      </rPr>
      <t>जीतेगा</t>
    </r>
  </si>
  <si>
    <t>Soni ji ham aap ke sath hai</t>
  </si>
  <si>
    <t>1/2 is 50%, so is 100/200; understand the game played in given numbers in percentages.
The initial percentages of voters to total electoral votes in the four stages of elections have a major role to play in manipulation of the outcome. The missing actual numbers and their subsequent substantial increases in all states indicate a foul play; modi shah played their game again.</t>
  </si>
  <si>
    <t>Above 1 Crores additional votes added to increase polling percentage, question is ECI should disclose those votes.</t>
  </si>
  <si>
    <t>Good news a good job sir 👏 ji</t>
  </si>
  <si>
    <t>Rahul Gandhi jindabaad</t>
  </si>
  <si>
    <r>
      <rPr>
        <sz val="11"/>
        <color rgb="FF000000"/>
        <rFont val="Linux Libertine G"/>
      </rPr>
      <t xml:space="preserve">कौन चाहता है कि </t>
    </r>
    <r>
      <rPr>
        <sz val="11"/>
        <color rgb="FF000000"/>
        <rFont val="Calibri"/>
      </rPr>
      <t xml:space="preserve">INDIA </t>
    </r>
    <r>
      <rPr>
        <sz val="11"/>
        <color rgb="FF000000"/>
        <rFont val="Linux Libertine G"/>
      </rPr>
      <t>जीते</t>
    </r>
    <r>
      <rPr>
        <sz val="11"/>
        <color rgb="FF000000"/>
        <rFont val="Calibri"/>
      </rPr>
      <t>?</t>
    </r>
  </si>
  <si>
    <t>Jo pehle 400 paar baat kr rhe the.... Ab Woh Exit poll ki baat kr rhe hai...😂😂...chunao muddo parr hua hai toh.... result v muddo parr hi aayega wait 4th june</t>
  </si>
  <si>
    <t>Exit poll band kyon nhi kar dete</t>
  </si>
  <si>
    <t>Start crying from now on ...because your father is coming</t>
  </si>
  <si>
    <t>Only modi g</t>
  </si>
  <si>
    <t>अबे मीठे इस एग्जिट पोल में डर कहा से आया</t>
  </si>
  <si>
    <t>If this Exit poll come true you should also Exit From India Please I like you to much</t>
  </si>
  <si>
    <t>Cry Hard cry Hard 😂😂😂</t>
  </si>
  <si>
    <r>
      <rPr>
        <sz val="11"/>
        <color rgb="FF000000"/>
        <rFont val="Linux Libertine G"/>
      </rPr>
      <t xml:space="preserve">मोदी जी </t>
    </r>
    <r>
      <rPr>
        <sz val="11"/>
        <color rgb="FF000000"/>
        <rFont val="Calibri"/>
      </rPr>
      <t xml:space="preserve">400+ </t>
    </r>
    <r>
      <rPr>
        <sz val="11"/>
        <color rgb="FF000000"/>
        <rFont val="Linux Libertine G"/>
      </rPr>
      <t>ला रहे हैं ऐसा लगता है</t>
    </r>
    <r>
      <rPr>
        <sz val="11"/>
        <color rgb="FF000000"/>
        <rFont val="Calibri"/>
      </rPr>
      <t xml:space="preserve">, 2047 </t>
    </r>
    <r>
      <rPr>
        <sz val="11"/>
        <color rgb="FF000000"/>
        <rFont val="Linux Libertine G"/>
      </rPr>
      <t>तक बीजेपी सत्ता में रहेगी</t>
    </r>
    <r>
      <rPr>
        <sz val="11"/>
        <color rgb="FF000000"/>
        <rFont val="Calibri"/>
      </rPr>
      <t>!</t>
    </r>
  </si>
  <si>
    <t>Excellent video with perfect timing. I am so glad that this time, every body is so careful about misuse of exit poll. Thank you for alerting us.</t>
  </si>
  <si>
    <t>Congress vots 295❤</t>
  </si>
  <si>
    <t>Bengal me bjp ko 3_5 site hi milage</t>
  </si>
  <si>
    <r>
      <rPr>
        <sz val="11"/>
        <color rgb="FF000000"/>
        <rFont val="Calibri"/>
      </rPr>
      <t xml:space="preserve">Indian media ranking 161 out of 180😅😂😅  kya vishbash </t>
    </r>
    <r>
      <rPr>
        <sz val="11"/>
        <color rgb="FF000000"/>
        <rFont val="Linux Libertine G"/>
      </rPr>
      <t>करना है</t>
    </r>
  </si>
  <si>
    <t>Khoob bhonko modi hi ayega</t>
  </si>
  <si>
    <t>Ravish sir aap 20 tarikh tak video banana bandh mat ki jiye, agar INDIA Alliance har bhi  jaye tab yeh bechain dil ko aap ka video dekh kar thoda bohut sukoon milega 😢😢😢</t>
  </si>
  <si>
    <t>सही बात है ❤❤❤</t>
  </si>
  <si>
    <t>TV channel ko desh drohi ka maamla kyun nahin banta</t>
  </si>
  <si>
    <t>News papre ka photo mein Ram God ka baap lag raha hai papu modi ji ..🤣🤣</t>
  </si>
  <si>
    <t>Right kejriwal sir</t>
  </si>
  <si>
    <r>
      <rPr>
        <sz val="11"/>
        <color rgb="FF000000"/>
        <rFont val="Linux Libertine G"/>
      </rPr>
      <t xml:space="preserve">देश को </t>
    </r>
    <r>
      <rPr>
        <sz val="11"/>
        <color rgb="FF000000"/>
        <rFont val="Calibri"/>
      </rPr>
      <t xml:space="preserve">TN Seshan </t>
    </r>
    <r>
      <rPr>
        <sz val="11"/>
        <color rgb="FF000000"/>
        <rFont val="Linux Libertine G"/>
      </rPr>
      <t xml:space="preserve">जैसा चुनाऊ आयुक्त चाहिए। अगर आज </t>
    </r>
    <r>
      <rPr>
        <sz val="11"/>
        <color rgb="FF000000"/>
        <rFont val="Calibri"/>
      </rPr>
      <t xml:space="preserve">TN Seshan </t>
    </r>
    <r>
      <rPr>
        <sz val="11"/>
        <color rgb="FF000000"/>
        <rFont val="Linux Libertine G"/>
      </rPr>
      <t>होते तो बीजेपी को उसकी औकात पता चल जाती।</t>
    </r>
  </si>
  <si>
    <t>Jai Hind sir ji</t>
  </si>
  <si>
    <t>Raga</t>
  </si>
  <si>
    <t>🇮🇳🇮🇳 Abki baar Rahul Gandhi ki sarkar 🇮🇳🇮🇳 India gathbandhan jindabad 🇮🇳🇮🇳</t>
  </si>
  <si>
    <r>
      <rPr>
        <sz val="11"/>
        <color rgb="FF000000"/>
        <rFont val="Linux Libertine G"/>
      </rPr>
      <t>ਇਲੈਕਸ਼ਨ ਕਮਿਸ਼ਨ ਵੱਲੋਂ ਵੋਟ ਪ੍ਰਤੀਸ਼ਤ ਘਪਲਾ ਭਾਜਪਾ ਦੀ ਸਰਕਾਰ ਬਨਾਉਣ ਲਈ ਸਪੱਸ਼ਟ ਬਹੁਮਤ ਦੇ ਰਿਹਾ ਪਰ ਹਕੀਕਤ ਵਿੱਚ ਭਾਜਪਾ ਨੂੰ ਦਸ ਸੀਟਾਂ ਵੀ ਪ੍ਰਾਪਤ ਨਹੀਂ ਹੋਣਗੀਆਂ। ਕੋਈ ਕੁੱਝ ਕਹੀ ਜਾਣ</t>
    </r>
    <r>
      <rPr>
        <sz val="11"/>
        <color rgb="FF000000"/>
        <rFont val="Calibri"/>
      </rPr>
      <t xml:space="preserve">, </t>
    </r>
    <r>
      <rPr>
        <sz val="11"/>
        <color rgb="FF000000"/>
        <rFont val="Linux Libertine G"/>
      </rPr>
      <t>ਸਭ ਜਾਬਾਂ ਦਾ ਭੇੜ ਹੈ ਪਰ ਜੋ ਫੈਸਲੇ ਈ ਵੀ ਐਮ ਨੇ ਚਾਰ ਜੂਨ ਬਾਅਦ ਦੁਪਹਿਰ ਤੱਕ ਸੁਣਾਉਣੇ ਹਨ</t>
    </r>
    <r>
      <rPr>
        <sz val="11"/>
        <color rgb="FF000000"/>
        <rFont val="Calibri"/>
      </rPr>
      <t xml:space="preserve">, </t>
    </r>
    <r>
      <rPr>
        <sz val="11"/>
        <color rgb="FF000000"/>
        <rFont val="Linux Libertine G"/>
      </rPr>
      <t>ਉਹ ਹੀ ਜਿੱਤ ਪ੍ਰਾਪਤ ਕਰਨਗੇ। ਈ ਵੀ ਐਮ ਦੀ ਸਖ਼ਤ ਸੁਰੱਖਿਆ ਕਰੋ।  ਪਾਰਲੀਮੈਂਟ ਚੋਣ ਦੇ ਨਤੀਜਿਆਂ ਦੇ ਆਉਣ ਵਿੱਚ ਕੁੱਝ ਘੰਟਿਆਂ ਦਾ ਇੰਤਜਾਰ ਬਾਕੀ ਹੈ। ਚੋਣ ਸਰਵੇਖਣ ਬਕਵਾਸ ਤੋਂ ਵੱਧ ਕੁੱਝ ਨਹੀਂ ਹੈ। ਈ ਵੀ ਐਮ ਮਸ਼ੀਨ ਨੇ ਚਾਰ ਜੂਨ ਨੂੰ ਸਭ ਕੁੱਝ ਸਾਹਮਣੇ ਰੱਖ ਦੇਣਾ ਹੈ।</t>
    </r>
  </si>
  <si>
    <t>अब के बीजेपी आ गयी तो अंध भक्ततो को कटोरा थमा देगी भीख मांगना</t>
  </si>
  <si>
    <t>کیا یہ ایگزٹ پول میں کسی عام ادمی سے پوچھا گیا 
کوئی غریب ادمی سے ملے 
کیا موچی کا کام کرنے والے سے ملے 
کیا جھاڑو جھاڑنے والے سے ملے 
کیا کپڑے سینے والے درزی سے ملے 
کیا ہوٹل میں کام کرنے والے ویٹر سے ملے 
یہ تو ہوا کا ایگزٹ پول ہے انے والا وقت بتائے گا جنتا کا ایگزٹ پول اور جنتا کا جو سیکولر پارٹی کے ووٹ دے کر عوام ضرور جیتے گی سب کا ساتھ سب کا ہاتھ سب کا وقاص</t>
  </si>
  <si>
    <t>Ragulgi</t>
  </si>
  <si>
    <r>
      <rPr>
        <sz val="11"/>
        <color rgb="FF000000"/>
        <rFont val="Linux Libertine G"/>
      </rPr>
      <t xml:space="preserve">भाई मेरा दिल टूट रहा है । मीडिया का </t>
    </r>
    <r>
      <rPr>
        <sz val="11"/>
        <color rgb="FF000000"/>
        <rFont val="Calibri"/>
      </rPr>
      <t xml:space="preserve">exit poll </t>
    </r>
    <r>
      <rPr>
        <sz val="11"/>
        <color rgb="FF000000"/>
        <rFont val="Linux Libertine G"/>
      </rPr>
      <t>देखकर । इनका कॉन्फिडेंस देखकर लगता है ईवीएम पहले ही सेट है 😢</t>
    </r>
  </si>
  <si>
    <t>India sarkar banegi</t>
  </si>
  <si>
    <t>Modi already changed the result.</t>
  </si>
  <si>
    <t>Godi media aur Bjp sab Kuchh kar sakte hain India Gathbandhan ke samarthak ko savdhani bhartana chahie</t>
  </si>
  <si>
    <t>Salute He Sir Apko,</t>
  </si>
  <si>
    <r>
      <rPr>
        <sz val="11"/>
        <color rgb="FF000000"/>
        <rFont val="Linux Libertine G"/>
      </rPr>
      <t>चुनाव आयोग वोटिंग का डाटा आज तक नही दे पाया है और गोदी मीडिया ने दो घंटे में ही परिणाम घोषित कर दिया</t>
    </r>
    <r>
      <rPr>
        <sz val="11"/>
        <color rgb="FF000000"/>
        <rFont val="Calibri"/>
      </rPr>
      <t xml:space="preserve">, </t>
    </r>
    <r>
      <rPr>
        <sz val="11"/>
        <color rgb="FF000000"/>
        <rFont val="Linux Libertine G"/>
      </rPr>
      <t>कितने काबिल लोग है गोदी मीडिया में इन्हे ही चुनाव आयोग का कार्यभार दे देना चाहिए। मुझे इनकी सही जगह जेल में दिखती हैं।</t>
    </r>
  </si>
  <si>
    <t>Raveesh ji desh ka gorab hen</t>
  </si>
  <si>
    <t>4 Jun ko Ravishji ko live karna chahiye</t>
  </si>
  <si>
    <t>Ravish jee 
Appki kamyabi dekh kar mujh jaise millions followers got so happy sachhi journalism ko Salam waiting for 1.1million soon</t>
  </si>
  <si>
    <t>12:31 59M nhi 593M❤❤❤</t>
  </si>
  <si>
    <t>This is cheating , you told we will take a break..</t>
  </si>
  <si>
    <t>New Exit Poll= INDIA win🎉🎉🎉</t>
  </si>
  <si>
    <t>ईवीऐमहटावो बीजीपीकेडाकुभगावो देसबचावो ईवीऐमहटावो बीजीपीकेडाकुभगावो देसबचावो ईवीऐमहटावो बीजीपीकेडाकुभगावो देसबचावो ईवीऐमहटावो बीजीपीकेडाकुभगावो</t>
  </si>
  <si>
    <t>Agar modi aya toh khatam tata bye2 👋 RIP democracy 😢😢😢😢</t>
  </si>
  <si>
    <t>I'm from Nepal but we want rahul gandi</t>
  </si>
  <si>
    <t>Exit poll kya bhai ab 4 ka wait kro ...bhs or time waste mt kro</t>
  </si>
  <si>
    <t>Desh mein democracy khatre mein hai</t>
  </si>
  <si>
    <t>Abhi tak EVM ki bat nhi hue q?</t>
  </si>
  <si>
    <t>Rabish ji kyun aapna video ka vew badhane kelliye jhoot failte ho...
Desh ke janta Congress ka Boycott kar diya hai..
Or jo log vote karte hai usi vote se Congress ko koi faida hone wala nehin....</t>
  </si>
  <si>
    <r>
      <rPr>
        <sz val="11"/>
        <color rgb="FF000000"/>
        <rFont val="Calibri"/>
      </rPr>
      <t xml:space="preserve">Rubbishuddin </t>
    </r>
    <r>
      <rPr>
        <sz val="11"/>
        <color rgb="FF000000"/>
        <rFont val="Linux Libertine G"/>
      </rPr>
      <t xml:space="preserve">को भारत </t>
    </r>
    <r>
      <rPr>
        <sz val="11"/>
        <color rgb="FF000000"/>
        <rFont val="Calibri"/>
      </rPr>
      <t xml:space="preserve">congress </t>
    </r>
    <r>
      <rPr>
        <sz val="11"/>
        <color rgb="FF000000"/>
        <rFont val="Linux Libertine G"/>
      </rPr>
      <t>के पत्तलकार के रूप में याद रखेगा</t>
    </r>
  </si>
  <si>
    <t>Bat mano 2014 me prithvi ka janm hua.
Bjp ke sabhi dianasur ab vilupt ho kayenge hamesha ke liye</t>
  </si>
  <si>
    <t>#ModinotmyPM</t>
  </si>
  <si>
    <t>Kon kon chahta Hai ki Rahul jii ki Sarkar Bane....?</t>
  </si>
  <si>
    <r>
      <rPr>
        <sz val="11"/>
        <color rgb="FF000000"/>
        <rFont val="Calibri"/>
      </rPr>
      <t xml:space="preserve">Indi </t>
    </r>
    <r>
      <rPr>
        <sz val="11"/>
        <color rgb="FF000000"/>
        <rFont val="Linux Libertine G"/>
      </rPr>
      <t xml:space="preserve">को </t>
    </r>
    <r>
      <rPr>
        <sz val="11"/>
        <color rgb="FF000000"/>
        <rFont val="Calibri"/>
      </rPr>
      <t xml:space="preserve">votes </t>
    </r>
    <r>
      <rPr>
        <sz val="11"/>
        <color rgb="FF000000"/>
        <rFont val="Linux Libertine G"/>
      </rPr>
      <t>कोन दे रहा है ज़ाहिल लोग</t>
    </r>
    <r>
      <rPr>
        <sz val="11"/>
        <color rgb="FF000000"/>
        <rFont val="Calibri"/>
      </rPr>
      <t xml:space="preserve">,,, </t>
    </r>
    <r>
      <rPr>
        <sz val="11"/>
        <color rgb="FF000000"/>
        <rFont val="Linux Libertine G"/>
      </rPr>
      <t xml:space="preserve">नमाज़ी और कुछ </t>
    </r>
    <r>
      <rPr>
        <sz val="11"/>
        <color rgb="FF000000"/>
        <rFont val="Calibri"/>
      </rPr>
      <t xml:space="preserve">rebis kumar, Rathi </t>
    </r>
    <r>
      <rPr>
        <sz val="11"/>
        <color rgb="FF000000"/>
        <rFont val="Linux Libertine G"/>
      </rPr>
      <t>के लोरु लोग 🤣🤣🤣</t>
    </r>
  </si>
  <si>
    <t>Modi and friends are busy in selling shares in inflated price.... paisa hi paisa hoga</t>
  </si>
  <si>
    <t>Kiyu preshan ho raveesh jii .....Kal ke bad ...evm ko hi rona hai</t>
  </si>
  <si>
    <r>
      <rPr>
        <sz val="11"/>
        <color rgb="FF000000"/>
        <rFont val="Linux Libertine G"/>
      </rPr>
      <t xml:space="preserve">राहुल गांधी को देश के सभी  </t>
    </r>
    <r>
      <rPr>
        <sz val="11"/>
        <color rgb="FF000000"/>
        <rFont val="Calibri"/>
      </rPr>
      <t xml:space="preserve">D M  </t>
    </r>
    <r>
      <rPr>
        <sz val="11"/>
        <color rgb="FF000000"/>
        <rFont val="Linux Libertine G"/>
      </rPr>
      <t xml:space="preserve">और  चुनाव में गिरती में लगे सभी लोगो को संबोधित करना चाहिए ताकि उनके </t>
    </r>
    <r>
      <rPr>
        <sz val="11"/>
        <color rgb="FF000000"/>
        <rFont val="Calibri"/>
      </rPr>
      <t xml:space="preserve">under </t>
    </r>
    <r>
      <rPr>
        <sz val="11"/>
        <color rgb="FF000000"/>
        <rFont val="Linux Libertine G"/>
      </rPr>
      <t xml:space="preserve">से </t>
    </r>
    <r>
      <rPr>
        <sz val="11"/>
        <color rgb="FF000000"/>
        <rFont val="Calibri"/>
      </rPr>
      <t xml:space="preserve">400 par  </t>
    </r>
    <r>
      <rPr>
        <sz val="11"/>
        <color rgb="FF000000"/>
        <rFont val="Linux Libertine G"/>
      </rPr>
      <t>वाला दबाव कम हो</t>
    </r>
  </si>
  <si>
    <r>
      <rPr>
        <sz val="11"/>
        <color rgb="FF000000"/>
        <rFont val="Linux Libertine G"/>
      </rPr>
      <t xml:space="preserve">धन्यवाद </t>
    </r>
    <r>
      <rPr>
        <sz val="11"/>
        <color rgb="FF000000"/>
        <rFont val="Calibri"/>
      </rPr>
      <t>sr</t>
    </r>
  </si>
  <si>
    <r>
      <rPr>
        <sz val="11"/>
        <color rgb="FF000000"/>
        <rFont val="Linux Libertine G"/>
      </rPr>
      <t xml:space="preserve">श्री मोदी भगवान जी का आदेश आया है  भोंसड़ी वाले गोदी मीडिया को श्री मोदी भगवान को </t>
    </r>
    <r>
      <rPr>
        <sz val="11"/>
        <color rgb="FF000000"/>
        <rFont val="Calibri"/>
      </rPr>
      <t xml:space="preserve">400 </t>
    </r>
    <r>
      <rPr>
        <sz val="11"/>
        <color rgb="FF000000"/>
        <rFont val="Linux Libertine G"/>
      </rPr>
      <t xml:space="preserve">से </t>
    </r>
    <r>
      <rPr>
        <sz val="11"/>
        <color rgb="FF000000"/>
        <rFont val="Calibri"/>
      </rPr>
      <t xml:space="preserve">395 </t>
    </r>
    <r>
      <rPr>
        <sz val="11"/>
        <color rgb="FF000000"/>
        <rFont val="Linux Libertine G"/>
      </rPr>
      <t>एक्जिड पोल अपने टिवी पर दिखाओ</t>
    </r>
  </si>
  <si>
    <t>Only Congress ❤</t>
  </si>
  <si>
    <t>Only and only INDIA government like button ❤</t>
  </si>
  <si>
    <t>So Good Ek Number News Sir Ji ❤</t>
  </si>
  <si>
    <t>Without EVM temper there is no chanve to win for BJP.</t>
  </si>
  <si>
    <r>
      <rPr>
        <sz val="11"/>
        <color rgb="FF000000"/>
        <rFont val="Linux Libertine G"/>
      </rPr>
      <t xml:space="preserve">अरविंद केजरीवाल से क्या लिखवाना वो तो खुद ही आज जेल में गया वही से मोदी जी को </t>
    </r>
    <r>
      <rPr>
        <sz val="11"/>
        <color rgb="FF000000"/>
        <rFont val="Calibri"/>
      </rPr>
      <t xml:space="preserve">pm </t>
    </r>
    <r>
      <rPr>
        <sz val="11"/>
        <color rgb="FF000000"/>
        <rFont val="Linux Libertine G"/>
      </rPr>
      <t xml:space="preserve">बनने हुए देखेगा 😂😂😂 केजरीउद्दीन तिहार में </t>
    </r>
    <r>
      <rPr>
        <sz val="11"/>
        <color rgb="FF000000"/>
        <rFont val="Calibri"/>
      </rPr>
      <t xml:space="preserve">indi alliance </t>
    </r>
    <r>
      <rPr>
        <sz val="11"/>
        <color rgb="FF000000"/>
        <rFont val="Linux Libertine G"/>
      </rPr>
      <t xml:space="preserve">बाहर में सब मिल कर मचाओ शोर क्यू की आ गया मोदी शेर 😂😂😂😂 जय श्री राम ❤ </t>
    </r>
    <r>
      <rPr>
        <sz val="11"/>
        <color rgb="FF000000"/>
        <rFont val="Calibri"/>
      </rPr>
      <t xml:space="preserve">BJP </t>
    </r>
    <r>
      <rPr>
        <sz val="11"/>
        <color rgb="FF000000"/>
        <rFont val="Linux Libertine G"/>
      </rPr>
      <t>सरकार</t>
    </r>
  </si>
  <si>
    <t>❤❤❤❤❤❤❤❤❤❤❤</t>
  </si>
  <si>
    <t>3:32</t>
  </si>
  <si>
    <t>Kejriwal farzi hai</t>
  </si>
  <si>
    <t>Sara vipakch BJP ki gunda gardi khatam kar dega dekh lena</t>
  </si>
  <si>
    <t>Evm Abhi pregnant hai normal delivery hoi to Rahul Gandhi or operation hua to Modi ji 😎 kon kon meri baat se shemat h</t>
  </si>
  <si>
    <t>Jai congress Vijay congress ❤❤❤</t>
  </si>
  <si>
    <t>Sabhi ko pata hai ki manubaigyanik dabao ka matlab kya hai lekin koyi bat kahe ya n kahe.</t>
  </si>
  <si>
    <t>Excellent discussion on</t>
  </si>
  <si>
    <r>
      <rPr>
        <sz val="11"/>
        <color rgb="FF000000"/>
        <rFont val="Calibri"/>
      </rPr>
      <t xml:space="preserve">Picture abhi baki wait till 4th June, sab </t>
    </r>
    <r>
      <rPr>
        <sz val="11"/>
        <color rgb="FF000000"/>
        <rFont val="Linux Libertine G"/>
      </rPr>
      <t>कुछ पलट जाएगा</t>
    </r>
  </si>
  <si>
    <t>रवीश कुमार जी निष्पक्ष पत्रकार हैँ।</t>
  </si>
  <si>
    <r>
      <rPr>
        <sz val="11"/>
        <color rgb="FF000000"/>
        <rFont val="Calibri"/>
      </rPr>
      <t xml:space="preserve">Evm </t>
    </r>
    <r>
      <rPr>
        <sz val="11"/>
        <color rgb="FF000000"/>
        <rFont val="Linux Libertine G"/>
      </rPr>
      <t xml:space="preserve">और  </t>
    </r>
    <r>
      <rPr>
        <sz val="11"/>
        <color rgb="FF000000"/>
        <rFont val="Calibri"/>
      </rPr>
      <t xml:space="preserve">DM  </t>
    </r>
    <r>
      <rPr>
        <sz val="11"/>
        <color rgb="FF000000"/>
        <rFont val="Linux Libertine G"/>
      </rPr>
      <t xml:space="preserve">बीजेपी  को जीत पक्की करते है </t>
    </r>
    <r>
      <rPr>
        <sz val="11"/>
        <color rgb="FF000000"/>
        <rFont val="Calibri"/>
      </rPr>
      <t>,</t>
    </r>
    <r>
      <rPr>
        <sz val="11"/>
        <color rgb="FF000000"/>
        <rFont val="Linux Libertine G"/>
      </rPr>
      <t>इसलिए पहले एक्जिट पोल से हवा बनाई जा रही है ।</t>
    </r>
  </si>
  <si>
    <t>Sabash vipaksh</t>
  </si>
  <si>
    <t>Agar BJP aata hai, to hum sab un Desh may samil ho jayengey Jidhar Khana pina pahenna sab rulling party decide karegi😊</t>
  </si>
  <si>
    <t>Sir😢 g mere pass koi nhi ayea puchne</t>
  </si>
  <si>
    <t>यदि ये फर्जी एक्जिट पोल सच साबित हुए तो यह समझ आता है कि यह देश हजारों सालों तक क्यों गुलाम रहा 😮</t>
  </si>
  <si>
    <t>Live counting honi chahiye , pura  india dekhe</t>
  </si>
  <si>
    <r>
      <rPr>
        <sz val="11"/>
        <color rgb="FF000000"/>
        <rFont val="Linux Libertine G"/>
      </rPr>
      <t xml:space="preserve">रवीश मियां अपना बोरिया बिस्तर बांध लो और विदेश निकल लो मोदी विरोधियों और इंडी ठगबंधन के चमचों का ईवीएम मशीन पर रण्डी रोना आरंभ हो गया है रवीश मियां तुम जितना मोदी का विरोध करोगे उतनी ही प्रचंड बहुमत से बीजेपी सरकार सत्ता में आएगी बीजेपी </t>
    </r>
    <r>
      <rPr>
        <sz val="11"/>
        <color rgb="FF000000"/>
        <rFont val="Calibri"/>
      </rPr>
      <t xml:space="preserve">360 </t>
    </r>
    <r>
      <rPr>
        <sz val="11"/>
        <color rgb="FF000000"/>
        <rFont val="Linux Libertine G"/>
      </rPr>
      <t xml:space="preserve">से </t>
    </r>
    <r>
      <rPr>
        <sz val="11"/>
        <color rgb="FF000000"/>
        <rFont val="Calibri"/>
      </rPr>
      <t xml:space="preserve">401 </t>
    </r>
    <r>
      <rPr>
        <sz val="11"/>
        <color rgb="FF000000"/>
        <rFont val="Linux Libertine G"/>
      </rPr>
      <t>सीट जीतेगी</t>
    </r>
  </si>
  <si>
    <t>कांग्रेस पार्टी जिंदाबाद 🇮🇳</t>
  </si>
  <si>
    <r>
      <rPr>
        <sz val="11"/>
        <color rgb="FF000000"/>
        <rFont val="Linux Libertine G"/>
      </rPr>
      <t xml:space="preserve">किस किस को भरोसा हैं कि </t>
    </r>
    <r>
      <rPr>
        <sz val="11"/>
        <color rgb="FF000000"/>
        <rFont val="Calibri"/>
      </rPr>
      <t xml:space="preserve">4 </t>
    </r>
    <r>
      <rPr>
        <sz val="11"/>
        <color rgb="FF000000"/>
        <rFont val="Linux Libertine G"/>
      </rPr>
      <t xml:space="preserve">जून को </t>
    </r>
    <r>
      <rPr>
        <sz val="11"/>
        <color rgb="FF000000"/>
        <rFont val="Calibri"/>
      </rPr>
      <t xml:space="preserve">I.N.D.I.A </t>
    </r>
    <r>
      <rPr>
        <sz val="11"/>
        <color rgb="FF000000"/>
        <rFont val="Linux Libertine G"/>
      </rPr>
      <t>गठबंधन कि सरकार बन रही हैं ❤</t>
    </r>
  </si>
  <si>
    <t>INDIA WIN 4 JUN</t>
  </si>
  <si>
    <t>NDA Godi midea v/s ture you tube news channal finally victory you tube channal sarve</t>
  </si>
  <si>
    <r>
      <rPr>
        <sz val="11"/>
        <color rgb="FF000000"/>
        <rFont val="Linux Libertine G"/>
      </rPr>
      <t xml:space="preserve">अब तो </t>
    </r>
    <r>
      <rPr>
        <sz val="11"/>
        <color rgb="FF000000"/>
        <rFont val="Calibri"/>
      </rPr>
      <t xml:space="preserve">14 </t>
    </r>
    <r>
      <rPr>
        <sz val="11"/>
        <color rgb="FF000000"/>
        <rFont val="Linux Libertine G"/>
      </rPr>
      <t>साल का जनता ने वनवास दे दिया ह</t>
    </r>
  </si>
  <si>
    <t>🖐🖐🖐❤🖐🖐🖐</t>
  </si>
  <si>
    <t>বিজেপি বিভিন্ন পথ ভেবে রেখেছে কোনো না কোনো টা যদি কাজে লেগে যায় । সাধু সাবধান ।</t>
  </si>
  <si>
    <t>Sab khel EVM me he</t>
  </si>
  <si>
    <t>4 june ke baad ravish kumar phir le kr aayaga, kya evm machine hack kiya ja skta hai???😂</t>
  </si>
  <si>
    <t>Congress party jindabad.</t>
  </si>
  <si>
    <t>Congress is Cancer of INDIA..
Congress hatao Desh bachao 😮</t>
  </si>
  <si>
    <t>Bilkul galat hoga</t>
  </si>
  <si>
    <t>India government must take action against media</t>
  </si>
  <si>
    <t>Inquilab zindabad Awaaz do hum ek hai❤❤❤</t>
  </si>
  <si>
    <t>Jinda jhoot bol Rahe hai</t>
  </si>
  <si>
    <r>
      <rPr>
        <sz val="11"/>
        <color rgb="FF000000"/>
        <rFont val="Linux Libertine G"/>
      </rPr>
      <t xml:space="preserve">मोदी मीडिया का </t>
    </r>
    <r>
      <rPr>
        <sz val="11"/>
        <color rgb="FF000000"/>
        <rFont val="Calibri"/>
      </rPr>
      <t xml:space="preserve">exit poll </t>
    </r>
    <r>
      <rPr>
        <sz val="11"/>
        <color rgb="FF000000"/>
        <rFont val="Linux Libertine G"/>
      </rPr>
      <t>बिलकुल फेल है 👍</t>
    </r>
  </si>
  <si>
    <t>Ravish ji your analysis is correct 
All making fool exit Pol  boguss</t>
  </si>
  <si>
    <t>👌👌👌👌👌</t>
  </si>
  <si>
    <t>I think bjp can't cross 250. Exit poll may be a manipulation</t>
  </si>
  <si>
    <t>देश ईतनी भुकमरी ऐ मीडिया मादरचोद मीडिया मोदी चंदा चोर को बाप बनारहे है</t>
  </si>
  <si>
    <r>
      <rPr>
        <sz val="11"/>
        <color rgb="FF000000"/>
        <rFont val="Linux Libertine G"/>
      </rPr>
      <t xml:space="preserve">🎉 सभी </t>
    </r>
    <r>
      <rPr>
        <sz val="11"/>
        <color rgb="FF000000"/>
        <rFont val="Calibri"/>
      </rPr>
      <t xml:space="preserve">INDIA </t>
    </r>
    <r>
      <rPr>
        <sz val="11"/>
        <color rgb="FF000000"/>
        <rFont val="Linux Libertine G"/>
      </rPr>
      <t>गठबंधन नेताओं को बधाई</t>
    </r>
    <r>
      <rPr>
        <sz val="11"/>
        <color rgb="FF000000"/>
        <rFont val="Calibri"/>
      </rPr>
      <t xml:space="preserve">! ❤👏 </t>
    </r>
    <r>
      <rPr>
        <sz val="11"/>
        <color rgb="FF000000"/>
        <rFont val="Linux Libertine G"/>
      </rPr>
      <t>जनता ने आप सभी को बहुत प्यार दिया है ❤ कृपया अंतिम वोट गिने जाने तक सतर्क और सक्रिय रहें।🎉✌</t>
    </r>
  </si>
  <si>
    <t>Exit poll ki jarurat hi kyo hain ?</t>
  </si>
  <si>
    <t>Railway ka itna student wo sab  Modi ko vote nhi Diya hoga</t>
  </si>
  <si>
    <t>Talwe chatne walon kafrajee exit pol hai taki aanka khush ho jay.sare RO samjh chuke hain ki hawabajon ki hawa nikal chuki hai. Yah har ka bhay hai. Hoga wahi jo dar kar samjh gaye hain.</t>
  </si>
  <si>
    <r>
      <rPr>
        <sz val="11"/>
        <color rgb="FF000000"/>
        <rFont val="Calibri"/>
      </rPr>
      <t xml:space="preserve">Rubbishuddin pagla Gaya hai Exit poll ke </t>
    </r>
    <r>
      <rPr>
        <sz val="11"/>
        <color rgb="FF000000"/>
        <rFont val="Linux Libertine G"/>
      </rPr>
      <t>आंकड़े देखकर</t>
    </r>
  </si>
  <si>
    <t>The initial percentages of voters to total electoral votes in the four stages of elections have a major role to play in manipulation of the outcome. The missing actual numbers and their subsequent substantial increases in all states indicate a foul play; modi shah played their game again.</t>
  </si>
  <si>
    <t>It is the habit of P.M.Modi and Amit Shah to make tall claims and to call them Jumle when these claims go wrong. It is good this time the opposition is not taking these claims lying low and for granted.</t>
  </si>
  <si>
    <t>See the body language of RaGa❤</t>
  </si>
  <si>
    <t>बलात्कारी पांडे का भाई संविधान बचाने चला ।</t>
  </si>
  <si>
    <t>Subka number furgi</t>
  </si>
  <si>
    <t>👌 super</t>
  </si>
  <si>
    <t>Will be EVM ghotaala</t>
  </si>
  <si>
    <t>Tmc 22 bagal me  BJP 14</t>
  </si>
  <si>
    <t>Tumhara baap jail Chale gaya..uspe vdo nhi banaye</t>
  </si>
  <si>
    <r>
      <rPr>
        <sz val="11"/>
        <color rgb="FF000000"/>
        <rFont val="Linux Libertine G"/>
      </rPr>
      <t>ये भेड़ियों की चापलूस रंगा सियार हैं</t>
    </r>
    <r>
      <rPr>
        <sz val="11"/>
        <color rgb="FF000000"/>
        <rFont val="Calibri"/>
      </rPr>
      <t xml:space="preserve">... </t>
    </r>
    <r>
      <rPr>
        <sz val="11"/>
        <color rgb="FF000000"/>
        <rFont val="Linux Libertine G"/>
      </rPr>
      <t>सावधान</t>
    </r>
    <r>
      <rPr>
        <sz val="11"/>
        <color rgb="FF000000"/>
        <rFont val="Calibri"/>
      </rPr>
      <t xml:space="preserve">, </t>
    </r>
    <r>
      <rPr>
        <sz val="11"/>
        <color rgb="FF000000"/>
        <rFont val="Linux Libertine G"/>
      </rPr>
      <t>चौकन्ना रहें।</t>
    </r>
  </si>
  <si>
    <t>Sare, exit poll pmo se bankar geya hai sab fake bakwas hai</t>
  </si>
  <si>
    <t>Sab bikau media hai godi mediya hai bhram failata hai</t>
  </si>
  <si>
    <t>Ravish kumar ji very good job</t>
  </si>
  <si>
    <t>😂😂😂😂😂😂😂😂😂
Har ki hatasa hai</t>
  </si>
  <si>
    <t>Bjp chor h .</t>
  </si>
  <si>
    <t>Tommy media ki baat hi kya hai</t>
  </si>
  <si>
    <t>India jindabad India jindabad</t>
  </si>
  <si>
    <t>पप्पु की फट गयी।😅😅😅</t>
  </si>
  <si>
    <r>
      <rPr>
        <sz val="11"/>
        <color rgb="FF000000"/>
        <rFont val="Linux Libertine G"/>
      </rPr>
      <t>देश के गद्दारों के प्रवक्ता</t>
    </r>
    <r>
      <rPr>
        <sz val="11"/>
        <color rgb="FF000000"/>
        <rFont val="Calibri"/>
      </rPr>
      <t>...</t>
    </r>
    <r>
      <rPr>
        <sz val="11"/>
        <color rgb="FF000000"/>
        <rFont val="Linux Libertine G"/>
      </rPr>
      <t>कूड़ा कुमार</t>
    </r>
  </si>
  <si>
    <t>Chod do Ravishji.
Bade dukh se kehna padh raha hai ki bjp is retaining it's power.
Rozgaar gaya paani mein CHAPPAK.💔
Mehngai ne vaat lagayi CHAPPAK.💔
Dharm pe desh batega CHAPPAK.💔
Idk logo ki samajh ko kya ho gaya hai!
Sad for the future of the nation.💔</t>
  </si>
  <si>
    <t>Indian national Congress gindabad</t>
  </si>
  <si>
    <t>Sirf or sirf India Sarkar banega</t>
  </si>
  <si>
    <t>Godi ka Godi media poll farzi hei, 04.06.2024 ko India Gathbandhan ko spasht bahumat milega aur Godi Himalay ki Godh mei Jhola le k bhag jayega, JANTA use bhaga degi Rahul Gandhi Prime minister honge ❤️</t>
  </si>
  <si>
    <t>Punjabi main ek kavita hai" Je main teton bakh socheya tan ki mainu maar dayen ga?"</t>
  </si>
  <si>
    <t>❤ india gathbandhan jitega</t>
  </si>
  <si>
    <t>Climate change ka topic par charcha karna chahiye, necessity for future, is par charcha kab karega INDIA</t>
  </si>
  <si>
    <r>
      <rPr>
        <sz val="11"/>
        <color rgb="FF000000"/>
        <rFont val="Linux Libertine G"/>
      </rPr>
      <t xml:space="preserve">राहुल गांधी इंडिया गठबंधन सरकार </t>
    </r>
    <r>
      <rPr>
        <sz val="11"/>
        <color rgb="FF000000"/>
        <rFont val="Calibri"/>
      </rPr>
      <t xml:space="preserve">100% </t>
    </r>
    <r>
      <rPr>
        <sz val="11"/>
        <color rgb="FF000000"/>
        <rFont val="Linux Libertine G"/>
      </rPr>
      <t>बनाने जा रहे हैं कौन</t>
    </r>
    <r>
      <rPr>
        <sz val="11"/>
        <color rgb="FF000000"/>
        <rFont val="Calibri"/>
      </rPr>
      <t>-</t>
    </r>
    <r>
      <rPr>
        <sz val="11"/>
        <color rgb="FF000000"/>
        <rFont val="Linux Libertine G"/>
      </rPr>
      <t>कौन सहमत है ।</t>
    </r>
  </si>
  <si>
    <t>Sabne Modi ji ko vote diya hai...paglao nahi</t>
  </si>
  <si>
    <t>Kahi aisa to nahi hai ki godi media exit Pol ko modi ko 300 350 paar dikha evm me barbar kar utna laa or dikha de ki ye dekho Mera itna aaya 👽👽👽 kuch to jhol hai ye aliens 👽 log kuch bhi kar sakte</t>
  </si>
  <si>
    <t>ये एग्जिट पोल वाले देशद्रोही है करोड़ो लोगों को मानसिक रूप से परेशान किया है</t>
  </si>
  <si>
    <t>Wastage of time and money for the benifit of the media, 
Poll completed,  what is the relevance of Exit poll. Salose janata ko Chutia bana rahe he</t>
  </si>
  <si>
    <t>Bagal me Congress party jitbe raygonj 1 Malda 2 murshidabad 2 cpim murshidabad 1 jitbe</t>
  </si>
  <si>
    <t>India 271seets</t>
  </si>
  <si>
    <t>jali to jali bolo kiski gand jali</t>
  </si>
  <si>
    <t>Public ko Media dwara bataya bjp jeet rhi yaani Dar ke mare Evm hi set lag rhi hai bhai</t>
  </si>
  <si>
    <t>Han Mai tapish kumar</t>
  </si>
  <si>
    <t>How about filing a cheating case against agencies who conducted and disseminated exit poll to create perception that it is representative of  expected actual result, WITH OUT USING SCIENTIFIC FORMULA FOR SAMPLE SIZE, WITHOUT USING STARTIFIED RANDOM SAMPLE....</t>
  </si>
  <si>
    <r>
      <rPr>
        <sz val="11"/>
        <color rgb="FF000000"/>
        <rFont val="Calibri"/>
      </rPr>
      <t xml:space="preserve">❤️ Next PM </t>
    </r>
    <r>
      <rPr>
        <sz val="11"/>
        <color rgb="FF000000"/>
        <rFont val="Linux Libertine G"/>
      </rPr>
      <t xml:space="preserve">राहुल गाँधी जी ❤️
</t>
    </r>
    <r>
      <rPr>
        <sz val="11"/>
        <color rgb="FF000000"/>
        <rFont val="Calibri"/>
      </rPr>
      <t xml:space="preserve">100% INDIA </t>
    </r>
    <r>
      <rPr>
        <sz val="11"/>
        <color rgb="FF000000"/>
        <rFont val="Linux Libertine G"/>
      </rPr>
      <t>गठबंधन ही जीतेगा 🤘</t>
    </r>
  </si>
  <si>
    <r>
      <rPr>
        <sz val="11"/>
        <color rgb="FF000000"/>
        <rFont val="Calibri"/>
      </rPr>
      <t>*</t>
    </r>
    <r>
      <rPr>
        <sz val="11"/>
        <color rgb="FF000000"/>
        <rFont val="Linux Libertine G"/>
      </rPr>
      <t>अभी</t>
    </r>
    <r>
      <rPr>
        <sz val="11"/>
        <color rgb="FF000000"/>
        <rFont val="Calibri"/>
      </rPr>
      <t>* *EVM* *</t>
    </r>
    <r>
      <rPr>
        <sz val="11"/>
        <color rgb="FF000000"/>
        <rFont val="Linux Libertine G"/>
      </rPr>
      <t>प्रेगनेंट</t>
    </r>
    <r>
      <rPr>
        <sz val="11"/>
        <color rgb="FF000000"/>
        <rFont val="Calibri"/>
      </rPr>
      <t>* *</t>
    </r>
    <r>
      <rPr>
        <sz val="11"/>
        <color rgb="FF000000"/>
        <rFont val="Linux Libertine G"/>
      </rPr>
      <t>है</t>
    </r>
    <r>
      <rPr>
        <sz val="11"/>
        <color rgb="FF000000"/>
        <rFont val="Calibri"/>
      </rPr>
      <t>,* *</t>
    </r>
    <r>
      <rPr>
        <sz val="11"/>
        <color rgb="FF000000"/>
        <rFont val="Linux Libertine G"/>
      </rPr>
      <t>अगर</t>
    </r>
    <r>
      <rPr>
        <sz val="11"/>
        <color rgb="FF000000"/>
        <rFont val="Calibri"/>
      </rPr>
      <t>* *</t>
    </r>
    <r>
      <rPr>
        <sz val="11"/>
        <color rgb="FF000000"/>
        <rFont val="Linux Libertine G"/>
      </rPr>
      <t>नॉर्मल</t>
    </r>
    <r>
      <rPr>
        <sz val="11"/>
        <color rgb="FF000000"/>
        <rFont val="Calibri"/>
      </rPr>
      <t>* *</t>
    </r>
    <r>
      <rPr>
        <sz val="11"/>
        <color rgb="FF000000"/>
        <rFont val="Linux Libertine G"/>
      </rPr>
      <t>डिलीवरी</t>
    </r>
    <r>
      <rPr>
        <sz val="11"/>
        <color rgb="FF000000"/>
        <rFont val="Calibri"/>
      </rPr>
      <t>* *</t>
    </r>
    <r>
      <rPr>
        <sz val="11"/>
        <color rgb="FF000000"/>
        <rFont val="Linux Libertine G"/>
      </rPr>
      <t>हुई</t>
    </r>
    <r>
      <rPr>
        <sz val="11"/>
        <color rgb="FF000000"/>
        <rFont val="Calibri"/>
      </rPr>
      <t>* *</t>
    </r>
    <r>
      <rPr>
        <sz val="11"/>
        <color rgb="FF000000"/>
        <rFont val="Linux Libertine G"/>
      </rPr>
      <t>तो</t>
    </r>
    <r>
      <rPr>
        <sz val="11"/>
        <color rgb="FF000000"/>
        <rFont val="Calibri"/>
      </rPr>
      <t>* *</t>
    </r>
    <r>
      <rPr>
        <sz val="11"/>
        <color rgb="FF000000"/>
        <rFont val="Linux Libertine G"/>
      </rPr>
      <t>कांग्रेस</t>
    </r>
    <r>
      <rPr>
        <sz val="11"/>
        <color rgb="FF000000"/>
        <rFont val="Calibri"/>
      </rPr>
      <t>* *</t>
    </r>
    <r>
      <rPr>
        <sz val="11"/>
        <color rgb="FF000000"/>
        <rFont val="Linux Libertine G"/>
      </rPr>
      <t>और</t>
    </r>
    <r>
      <rPr>
        <sz val="11"/>
        <color rgb="FF000000"/>
        <rFont val="Calibri"/>
      </rPr>
      <t>* *</t>
    </r>
    <r>
      <rPr>
        <sz val="11"/>
        <color rgb="FF000000"/>
        <rFont val="Linux Libertine G"/>
      </rPr>
      <t>अगर</t>
    </r>
    <r>
      <rPr>
        <sz val="11"/>
        <color rgb="FF000000"/>
        <rFont val="Calibri"/>
      </rPr>
      <t>* *</t>
    </r>
    <r>
      <rPr>
        <sz val="11"/>
        <color rgb="FF000000"/>
        <rFont val="Linux Libertine G"/>
      </rPr>
      <t>ऑपरेशन</t>
    </r>
    <r>
      <rPr>
        <sz val="11"/>
        <color rgb="FF000000"/>
        <rFont val="Calibri"/>
      </rPr>
      <t>* *</t>
    </r>
    <r>
      <rPr>
        <sz val="11"/>
        <color rgb="FF000000"/>
        <rFont val="Linux Libertine G"/>
      </rPr>
      <t>हुआ</t>
    </r>
    <r>
      <rPr>
        <sz val="11"/>
        <color rgb="FF000000"/>
        <rFont val="Calibri"/>
      </rPr>
      <t>* *</t>
    </r>
    <r>
      <rPr>
        <sz val="11"/>
        <color rgb="FF000000"/>
        <rFont val="Linux Libertine G"/>
      </rPr>
      <t>तो</t>
    </r>
    <r>
      <rPr>
        <sz val="11"/>
        <color rgb="FF000000"/>
        <rFont val="Calibri"/>
      </rPr>
      <t>* *!* *</t>
    </r>
    <r>
      <rPr>
        <sz val="11"/>
        <color rgb="FF000000"/>
        <rFont val="Linux Libertine G"/>
      </rPr>
      <t>बीजेपी</t>
    </r>
    <r>
      <rPr>
        <sz val="11"/>
        <color rgb="FF000000"/>
        <rFont val="Calibri"/>
      </rPr>
      <t>*</t>
    </r>
  </si>
  <si>
    <t>Rp BHReg</t>
  </si>
  <si>
    <t>4 june ko sab sabi exit poll wale kabhi exit poll  nahi karega 400 wale  tho athma hatya karna padega</t>
  </si>
  <si>
    <t>2:00 ke bad ABM ABM chil aaoge</t>
  </si>
  <si>
    <t>Vote toh apni taraf se sabne badlaav ke liye kiya hai, yani Congress... 
Hum toh jo kar sakte the kiya, pr ab EVM ko bhagwan ne dekhna hai agar uske saath cher chaar ho rahi hai toh....</t>
  </si>
  <si>
    <r>
      <rPr>
        <sz val="11"/>
        <color rgb="FF000000"/>
        <rFont val="Linux Libertine G"/>
      </rPr>
      <t>प्रशासन से अपने पक्ष में काम कराने के लिए</t>
    </r>
    <r>
      <rPr>
        <sz val="11"/>
        <color rgb="FF000000"/>
        <rFont val="Calibri"/>
      </rPr>
      <t xml:space="preserve">,
</t>
    </r>
    <r>
      <rPr>
        <sz val="11"/>
        <color rgb="FF000000"/>
        <rFont val="Linux Libertine G"/>
      </rPr>
      <t xml:space="preserve">ए सब </t>
    </r>
    <r>
      <rPr>
        <sz val="11"/>
        <color rgb="FF000000"/>
        <rFont val="Calibri"/>
      </rPr>
      <t xml:space="preserve">exist poll </t>
    </r>
    <r>
      <rPr>
        <sz val="11"/>
        <color rgb="FF000000"/>
        <rFont val="Linux Libertine G"/>
      </rPr>
      <t>किया गया है।</t>
    </r>
  </si>
  <si>
    <t>India gathbandhan jindabad abaki bar Congress Sarkar</t>
  </si>
  <si>
    <t>Beta kyo nahi party jion kar leta hai cagress</t>
  </si>
  <si>
    <t>Win India</t>
  </si>
  <si>
    <t>Yah exit Pol Nahin cheating Pol hai taki ine 3 dinon mein aaram se cheating Karen kyunki Janata ko to pahle se bata Diya Gaya hai unke Dil mein baitha Diya Gaya hai Modi jeet rahi hai</t>
  </si>
  <si>
    <t>India 317</t>
  </si>
  <si>
    <r>
      <rPr>
        <sz val="11"/>
        <color rgb="FF000000"/>
        <rFont val="Linux Libertine G"/>
      </rPr>
      <t xml:space="preserve">मैने एक एग्जिट पोल बिहार </t>
    </r>
    <r>
      <rPr>
        <sz val="11"/>
        <color rgb="FF000000"/>
        <rFont val="Calibri"/>
      </rPr>
      <t xml:space="preserve">2015 </t>
    </r>
    <r>
      <rPr>
        <sz val="11"/>
        <color rgb="FF000000"/>
        <rFont val="Linux Libertine G"/>
      </rPr>
      <t xml:space="preserve">को देखा था सारे चैनल </t>
    </r>
    <r>
      <rPr>
        <sz val="11"/>
        <color rgb="FF000000"/>
        <rFont val="Calibri"/>
      </rPr>
      <t xml:space="preserve">160/180 </t>
    </r>
    <r>
      <rPr>
        <sz val="11"/>
        <color rgb="FF000000"/>
        <rFont val="Linux Libertine G"/>
      </rPr>
      <t xml:space="preserve">दिखा रहा था और आया मात्र </t>
    </r>
    <r>
      <rPr>
        <sz val="11"/>
        <color rgb="FF000000"/>
        <rFont val="Calibri"/>
      </rPr>
      <t xml:space="preserve">55 </t>
    </r>
    <r>
      <rPr>
        <sz val="11"/>
        <color rgb="FF000000"/>
        <rFont val="Linux Libertine G"/>
      </rPr>
      <t>सीट</t>
    </r>
  </si>
  <si>
    <t>30+ aayega  sir  TMC  ko</t>
  </si>
  <si>
    <t>Thank you for a comprehensive coverage. The best of journalism!</t>
  </si>
  <si>
    <t>Paschim Bangla mein TMC Teri seat lenge</t>
  </si>
  <si>
    <t>आम जनता के बिना एक्जिट पोल कैसे।</t>
  </si>
  <si>
    <t>Chor hai Prdeep Gupta</t>
  </si>
  <si>
    <t>This is a perfect news in here ❤</t>
  </si>
  <si>
    <t>Apma patha na soda dunie jugar app ka Nala chala ko tharar ha so time is great and God is very great so God bless you 💞🙏💞🙏💞</t>
  </si>
  <si>
    <t>We all are hopeful for the number 295+ ...................Thank   u , Sir for yr interest to make this video ●■</t>
  </si>
  <si>
    <t>Godi media logun ke dimaag se khel raha hai jinko andhbhakt khte hai 😂</t>
  </si>
  <si>
    <r>
      <rPr>
        <sz val="11"/>
        <color rgb="FF000000"/>
        <rFont val="Calibri"/>
      </rPr>
      <t xml:space="preserve">India Allience </t>
    </r>
    <r>
      <rPr>
        <sz val="11"/>
        <color rgb="FF000000"/>
        <rFont val="Linux Libertine G"/>
      </rPr>
      <t>हार जाएगी क्युकी विपक्ष के पास ना कोई विजन ना कोई भरोसा वाला प्रचार था सिर्फ लोगो को डराने और तथ्यहीन था</t>
    </r>
  </si>
  <si>
    <t>Congress koi political party nehin
Congress sirf ek Hindu birodhi sangathan hai</t>
  </si>
  <si>
    <r>
      <rPr>
        <sz val="11"/>
        <color rgb="FF000000"/>
        <rFont val="Calibri"/>
      </rPr>
      <t xml:space="preserve">❤️ Next PM </t>
    </r>
    <r>
      <rPr>
        <sz val="11"/>
        <color rgb="FF000000"/>
        <rFont val="Linux Libertine G"/>
      </rPr>
      <t xml:space="preserve">राहुल गाँधी जी ❤️
</t>
    </r>
    <r>
      <rPr>
        <sz val="11"/>
        <color rgb="FF000000"/>
        <rFont val="Calibri"/>
      </rPr>
      <t xml:space="preserve">100% INDIA </t>
    </r>
    <r>
      <rPr>
        <sz val="11"/>
        <color rgb="FF000000"/>
        <rFont val="Linux Libertine G"/>
      </rPr>
      <t>गठबंधन ही जीतेगा 🤘</t>
    </r>
  </si>
  <si>
    <t>इस बार परिवर्तन तय है इंडिया जीतेगा</t>
  </si>
  <si>
    <t>"Godi media Poll'' they’re try to make a situations througho Godi media..</t>
  </si>
  <si>
    <t>❤❤❤❤❤❤❤❤❤😂</t>
  </si>
  <si>
    <t>India win 300</t>
  </si>
  <si>
    <r>
      <rPr>
        <sz val="11"/>
        <color rgb="FF000000"/>
        <rFont val="Calibri"/>
      </rPr>
      <t xml:space="preserve">Sir ji Haryana mai 10 </t>
    </r>
    <r>
      <rPr>
        <sz val="11"/>
        <color rgb="FF000000"/>
        <rFont val="Linux Libertine G"/>
      </rPr>
      <t xml:space="preserve">मै </t>
    </r>
    <r>
      <rPr>
        <sz val="11"/>
        <color rgb="FF000000"/>
        <rFont val="Calibri"/>
      </rPr>
      <t xml:space="preserve">16 🪑 seat </t>
    </r>
    <r>
      <rPr>
        <sz val="11"/>
        <color rgb="FF000000"/>
        <rFont val="Linux Libertine G"/>
      </rPr>
      <t>दे रहे 😂😂😂❤❤</t>
    </r>
  </si>
  <si>
    <r>
      <rPr>
        <sz val="11"/>
        <color rgb="FF000000"/>
        <rFont val="Calibri"/>
      </rPr>
      <t>*</t>
    </r>
    <r>
      <rPr>
        <sz val="11"/>
        <color rgb="FF000000"/>
        <rFont val="Linux Libertine G"/>
      </rPr>
      <t xml:space="preserve">सभी एग्जिट पोल में आ गया है </t>
    </r>
    <r>
      <rPr>
        <sz val="11"/>
        <color rgb="FF000000"/>
        <rFont val="Calibri"/>
      </rPr>
      <t xml:space="preserve">NDA </t>
    </r>
    <r>
      <rPr>
        <sz val="11"/>
        <color rgb="FF000000"/>
        <rFont val="Linux Libertine G"/>
      </rPr>
      <t>झटाझट झटाझट।</t>
    </r>
    <r>
      <rPr>
        <sz val="11"/>
        <color rgb="FF000000"/>
        <rFont val="Calibri"/>
      </rPr>
      <t xml:space="preserve">*
*INDI </t>
    </r>
    <r>
      <rPr>
        <sz val="11"/>
        <color rgb="FF000000"/>
        <rFont val="Linux Libertine G"/>
      </rPr>
      <t>अलायंस का कई राज्यों में होगा सफाचट सफाचट।।</t>
    </r>
    <r>
      <rPr>
        <sz val="11"/>
        <color rgb="FF000000"/>
        <rFont val="Calibri"/>
      </rPr>
      <t>* 
*</t>
    </r>
    <r>
      <rPr>
        <sz val="11"/>
        <color rgb="FF000000"/>
        <rFont val="Linux Libertine G"/>
      </rPr>
      <t>अकेली बीजेपी पुर्ण बहुमत की और बढ़ रही फटाफट फटाफट।</t>
    </r>
    <r>
      <rPr>
        <sz val="11"/>
        <color rgb="FF000000"/>
        <rFont val="Calibri"/>
      </rPr>
      <t>* 
*</t>
    </r>
    <r>
      <rPr>
        <sz val="11"/>
        <color rgb="FF000000"/>
        <rFont val="Linux Libertine G"/>
      </rPr>
      <t>पुरानी सीटों से भी आगे निकलेगी खटाखट खटाखट।।</t>
    </r>
    <r>
      <rPr>
        <sz val="11"/>
        <color rgb="FF000000"/>
        <rFont val="Calibri"/>
      </rPr>
      <t>*
🇮🇳🚩🇮🇳🚩🇮🇳🚩🇮🇳🚩🇮🇳</t>
    </r>
  </si>
  <si>
    <r>
      <rPr>
        <sz val="11"/>
        <color rgb="FF000000"/>
        <rFont val="Linux Libertine G"/>
      </rPr>
      <t>शायद खेला हो चुका है</t>
    </r>
    <r>
      <rPr>
        <sz val="11"/>
        <color rgb="FF000000"/>
        <rFont val="Calibri"/>
      </rPr>
      <t xml:space="preserve">,Exit poll </t>
    </r>
    <r>
      <rPr>
        <sz val="11"/>
        <color rgb="FF000000"/>
        <rFont val="Linux Libertine G"/>
      </rPr>
      <t>सही हो भी सकती है</t>
    </r>
    <r>
      <rPr>
        <sz val="11"/>
        <color rgb="FF000000"/>
        <rFont val="Calibri"/>
      </rPr>
      <t xml:space="preserve">, </t>
    </r>
    <r>
      <rPr>
        <sz val="11"/>
        <color rgb="FF000000"/>
        <rFont val="Linux Libertine G"/>
      </rPr>
      <t xml:space="preserve">क्योंकि चुनाव आयोग ने हर चरण के चुनाव के </t>
    </r>
    <r>
      <rPr>
        <sz val="11"/>
        <color rgb="FF000000"/>
        <rFont val="Calibri"/>
      </rPr>
      <t xml:space="preserve">3-4 </t>
    </r>
    <r>
      <rPr>
        <sz val="11"/>
        <color rgb="FF000000"/>
        <rFont val="Linux Libertine G"/>
      </rPr>
      <t>दिन बाद वोटिंग परसेंटेज को बढ़ाया है।</t>
    </r>
  </si>
  <si>
    <t>Phir ek baar Modi sarkar ❤</t>
  </si>
  <si>
    <t>Bengal me 10-12 TMC ko 22-26 BJP ko. Ye sabse bada joke tha😂</t>
  </si>
  <si>
    <t>Election commission to khuleaam BJP Sarkar ki dalali kar raha hai</t>
  </si>
  <si>
    <r>
      <rPr>
        <sz val="11"/>
        <color rgb="FF000000"/>
        <rFont val="Linux Libertine G"/>
      </rPr>
      <t xml:space="preserve">আমারতো মনেহয় পশ্চিমবাংলায় বিজেপি </t>
    </r>
    <r>
      <rPr>
        <sz val="11"/>
        <color rgb="FF000000"/>
        <rFont val="Calibri"/>
      </rPr>
      <t xml:space="preserve">7 </t>
    </r>
    <r>
      <rPr>
        <sz val="11"/>
        <color rgb="FF000000"/>
        <rFont val="Linux Libertine G"/>
      </rPr>
      <t xml:space="preserve">থেকে </t>
    </r>
    <r>
      <rPr>
        <sz val="11"/>
        <color rgb="FF000000"/>
        <rFont val="Calibri"/>
      </rPr>
      <t xml:space="preserve">9 </t>
    </r>
    <r>
      <rPr>
        <sz val="11"/>
        <color rgb="FF000000"/>
        <rFont val="Linux Libertine G"/>
      </rPr>
      <t xml:space="preserve">টি সিট্ পাবে আর  </t>
    </r>
    <r>
      <rPr>
        <sz val="11"/>
        <color rgb="FF000000"/>
        <rFont val="Calibri"/>
      </rPr>
      <t xml:space="preserve">tmc 30 </t>
    </r>
    <r>
      <rPr>
        <sz val="11"/>
        <color rgb="FF000000"/>
        <rFont val="Linux Libertine G"/>
      </rPr>
      <t xml:space="preserve">থেকে </t>
    </r>
    <r>
      <rPr>
        <sz val="11"/>
        <color rgb="FF000000"/>
        <rFont val="Calibri"/>
      </rPr>
      <t xml:space="preserve">28 </t>
    </r>
    <r>
      <rPr>
        <sz val="11"/>
        <color rgb="FF000000"/>
        <rFont val="Linux Libertine G"/>
      </rPr>
      <t>টি সিট্ পাবে</t>
    </r>
  </si>
  <si>
    <t>Mera vipaksh se yah sawal hai jitne ke bad media ke upar kya kaarvayi hogi</t>
  </si>
  <si>
    <t>❤️❤️❤️❤️❤️❤️❤️❤️❤️Jai sambhu🕉️🕉️🕉️🕉️🕉️🕉️🕉️🕉️🕉️🕉️🕉️🕉️🕉️🕉️🕉️ ❤️❤️❤️❤️❤️❤️ apna bhola sabse nirala jai mahakal jai sambhu 🕉️🕉️🕉️🕉️🕉️ jai mahakal jai sambhu jay nirakar adhinath mahakal mahakal  mahabrbhu tirkaldarshe tino loko k suvami   jai sambhu🕉️🕉️🕉️🕉️🕉️🕉️🕉️🕉️🕉️🕉️🕉️🕉️❤️</t>
  </si>
  <si>
    <t>Sab ek hi number derahehe Sir. Yeto democracy kaa majak kar rakha he Sir</t>
  </si>
  <si>
    <r>
      <rPr>
        <sz val="11"/>
        <color rgb="FF000000"/>
        <rFont val="Linux Libertine G"/>
      </rPr>
      <t>सारी समस्या की जड़ ईवीएम सिस्टम हे</t>
    </r>
    <r>
      <rPr>
        <sz val="11"/>
        <color rgb="FF000000"/>
        <rFont val="Calibri"/>
      </rPr>
      <t>,</t>
    </r>
    <r>
      <rPr>
        <sz val="11"/>
        <color rgb="FF000000"/>
        <rFont val="Linux Libertine G"/>
      </rPr>
      <t>भरोसा नहीं हे</t>
    </r>
  </si>
  <si>
    <t>Climate change ka topic par charcha karna chahiye, necessity for future, is par charcha kab karegi congress ?????????¿?¿?????????????</t>
  </si>
  <si>
    <t>Bjp💪</t>
  </si>
  <si>
    <t>राम</t>
  </si>
  <si>
    <t>Congress ko hum logone odisha men saffaya kiya...0 per laya</t>
  </si>
  <si>
    <t>Meera be salaam lo jee aap.</t>
  </si>
  <si>
    <t>अमेरिका एक्झिट पोल में भारत में इंडिया गटबंधन को बहुमत मिल रहा है और भारत के गोदी मीडिया एक्झिट पोल मे एनडीए गटबंधन को बहुमत मिल रहा है</t>
  </si>
  <si>
    <t>Farji exit poll dene ki vajah kuchh gadbad numbers mein kar sakte hai .</t>
  </si>
  <si>
    <t>Dalle tum jab ndtv mn the tab bhi to aise he exit poll krte the...ruke raho 4june ko ...teri to ghisne ki naubat ayegi</t>
  </si>
  <si>
    <t>Sir , bjp ne evm se vote chori kar results fix kar diya hai.  Janta ko ballot se re election ke liye sadak par aana hoga.</t>
  </si>
  <si>
    <r>
      <rPr>
        <sz val="11"/>
        <color rgb="FF000000"/>
        <rFont val="Linux Libertine G"/>
      </rPr>
      <t xml:space="preserve">जीतेगा तो इंडिया का गठबंधन ही जीतेगा 
</t>
    </r>
    <r>
      <rPr>
        <sz val="11"/>
        <color rgb="FF000000"/>
        <rFont val="Calibri"/>
      </rPr>
      <t>Congratulations,,🎉🎉 India gathbandhan</t>
    </r>
  </si>
  <si>
    <r>
      <rPr>
        <sz val="11"/>
        <color rgb="FF000000"/>
        <rFont val="Calibri"/>
      </rPr>
      <t xml:space="preserve">BJP </t>
    </r>
    <r>
      <rPr>
        <sz val="11"/>
        <color rgb="FF000000"/>
        <rFont val="Linux Libertine G"/>
      </rPr>
      <t xml:space="preserve">और मोदी जी को पब्लिक तो वोट दे नहीं रही है 
    लेकिन सुप्रीम कोर्ट चुनाव आयोग </t>
    </r>
    <r>
      <rPr>
        <sz val="11"/>
        <color rgb="FF000000"/>
        <rFont val="Calibri"/>
      </rPr>
      <t xml:space="preserve">EVM </t>
    </r>
    <r>
      <rPr>
        <sz val="11"/>
        <color rgb="FF000000"/>
        <rFont val="Linux Libertine G"/>
      </rPr>
      <t xml:space="preserve">मशीन और सरकारी मशीनरी से ही </t>
    </r>
    <r>
      <rPr>
        <sz val="11"/>
        <color rgb="FF000000"/>
        <rFont val="Calibri"/>
      </rPr>
      <t xml:space="preserve">bjp </t>
    </r>
    <r>
      <rPr>
        <sz val="11"/>
        <color rgb="FF000000"/>
        <rFont val="Linux Libertine G"/>
      </rPr>
      <t xml:space="preserve">जीतेगी  उस में गोदी मीडिया नेरिटिव बना रहा है 
सावधान रहने की ज़रूरत है 
  यह एग्जिट पोल मोजूदा समय का नहीं है </t>
    </r>
    <r>
      <rPr>
        <sz val="11"/>
        <color rgb="FF000000"/>
        <rFont val="Calibri"/>
      </rPr>
      <t xml:space="preserve">2019 </t>
    </r>
    <r>
      <rPr>
        <sz val="11"/>
        <color rgb="FF000000"/>
        <rFont val="Linux Libertine G"/>
      </rPr>
      <t xml:space="preserve">के और </t>
    </r>
    <r>
      <rPr>
        <sz val="11"/>
        <color rgb="FF000000"/>
        <rFont val="Calibri"/>
      </rPr>
      <t xml:space="preserve">2024 ke  </t>
    </r>
    <r>
      <rPr>
        <sz val="11"/>
        <color rgb="FF000000"/>
        <rFont val="Linux Libertine G"/>
      </rPr>
      <t>मिलकर है</t>
    </r>
  </si>
  <si>
    <t>Congress zindabad 💪💪❤❤</t>
  </si>
  <si>
    <r>
      <rPr>
        <sz val="11"/>
        <color rgb="FF000000"/>
        <rFont val="Linux Libertine G"/>
      </rPr>
      <t xml:space="preserve">झारखंड के गोड्डा लोकसभा में बहुत सारे बूथ से </t>
    </r>
    <r>
      <rPr>
        <sz val="11"/>
        <color rgb="FF000000"/>
        <rFont val="Calibri"/>
      </rPr>
      <t>40</t>
    </r>
    <r>
      <rPr>
        <sz val="11"/>
        <color rgb="FF000000"/>
        <rFont val="Linux Libertine G"/>
      </rPr>
      <t xml:space="preserve">से </t>
    </r>
    <r>
      <rPr>
        <sz val="11"/>
        <color rgb="FF000000"/>
        <rFont val="Calibri"/>
      </rPr>
      <t xml:space="preserve">50 </t>
    </r>
    <r>
      <rPr>
        <sz val="11"/>
        <color rgb="FF000000"/>
        <rFont val="Linux Libertine G"/>
      </rPr>
      <t>मुस्लिम वोटर का नाम काट दिया गया था जिस से मतदान के दिन मत नही दे सका</t>
    </r>
  </si>
  <si>
    <t>Sahi kaha aapne</t>
  </si>
  <si>
    <t>Hello Ravish Ji! I would like to highlight one small incident. Today i had received a spam call with a caller ID of Election Commission of India. When i had picked up that call i was asked by an automated voice stating which party i had voted this year (7th phase). 
Please note this. Something is surely wrong!!</t>
  </si>
  <si>
    <t>Jeetega to india hi.</t>
  </si>
  <si>
    <t>E v m  uper se hi set hai</t>
  </si>
  <si>
    <t>Sahi baat hai sir</t>
  </si>
  <si>
    <t>Godi media 😂🤣 Jo modi ke Godi me baitha pra hai esliye to such ko jhut or jhut ko such bolta hai esliye to Mai Woh sab Godi media channel kab se hi chor diya dekhna ,Godi media ko😂🤣</t>
  </si>
  <si>
    <t>Jeet Rahi hai ( Evm)</t>
  </si>
  <si>
    <t>Arunanchal pradesh me bjp</t>
  </si>
  <si>
    <t>नमस्कार रवीश सर आपका धन्यवाद</t>
  </si>
  <si>
    <t>Modi ka halat cricket World Cup 2023 ke jaisa hoga sab league match, quater final, semifinal jitna our last main Narendra Modi cricket stadium main final harna</t>
  </si>
  <si>
    <t>BJP ke 180 seat ke upar Nahin jaati</t>
  </si>
  <si>
    <t>Ravish kumar jindaabaad india 🇮🇳🇮🇳🇮🇳🇮🇳🇮🇳🇮🇳🇮🇳🇮🇳🇮🇳🇮🇳🇮🇳🇮🇳🇮🇳 koye hara nhi sakta</t>
  </si>
  <si>
    <t>Ellaction COMITION bigaya</t>
  </si>
  <si>
    <t>सभी दर्शकों से निवेदन है कि गोदी मिडिया को भूलकर ना देखे</t>
  </si>
  <si>
    <r>
      <rPr>
        <sz val="11"/>
        <color rgb="FF000000"/>
        <rFont val="Calibri"/>
      </rPr>
      <t xml:space="preserve">Godi Bahut </t>
    </r>
    <r>
      <rPr>
        <sz val="11"/>
        <color rgb="FF000000"/>
        <rFont val="Linux Libertine G"/>
      </rPr>
      <t>चालक आदमी है</t>
    </r>
  </si>
  <si>
    <t>रोते रोते कट जायेंगे चुनाव नतीजे।</t>
  </si>
  <si>
    <t>Sabne apni aatma bech dee hai</t>
  </si>
  <si>
    <t>If INDIA ALLIANCE WIN this election than i will prepare free meal for the poor people n feed to 1000people from my Salary.</t>
  </si>
  <si>
    <t>Pol fek 💯 right</t>
  </si>
  <si>
    <t>India gathbandhan jindabad and ravish sir jindabad</t>
  </si>
  <si>
    <t>Godi media ko log ab Randi bhi bhi kahne lage hai</t>
  </si>
  <si>
    <t>Face of a frustrated person. Will look even more so on 4th</t>
  </si>
  <si>
    <t>Allah kare ki sach ki jeet ho is baar ❤❤</t>
  </si>
  <si>
    <t>Bhaishab aap 4 june k baad v video bnate rhna......loktantra bchana hai na!!...underground mt hona aap</t>
  </si>
  <si>
    <t>Rubbish Kumar is fully Rubbish 😅😅</t>
  </si>
  <si>
    <t>Today's chanakya ko lekar shaq kaise kare, viswas na bhi ho lekin uske exit polls galat nhi hote</t>
  </si>
  <si>
    <t>भाजपा व दोनों गुजरातियों का यह काम है कि मिडिया में ओपिनियन पोल भाजपा की बढत दिखाओ फिर चुनाव आयोग व जिलाधिकारियों से मिलकर ओपिनियन पोल सच्चाई में बदल दिया जाए</t>
  </si>
  <si>
    <r>
      <rPr>
        <sz val="11"/>
        <color rgb="FF000000"/>
        <rFont val="Linux Libertine G"/>
      </rPr>
      <t xml:space="preserve">राहुल गांधी </t>
    </r>
    <r>
      <rPr>
        <sz val="11"/>
        <color rgb="FF000000"/>
        <rFont val="Calibri"/>
      </rPr>
      <t>295❤❤❤</t>
    </r>
  </si>
  <si>
    <r>
      <rPr>
        <sz val="11"/>
        <color rgb="FF000000"/>
        <rFont val="Calibri"/>
      </rPr>
      <t xml:space="preserve">PM </t>
    </r>
    <r>
      <rPr>
        <sz val="11"/>
        <color rgb="FF000000"/>
        <rFont val="Linux Libertine G"/>
      </rPr>
      <t>राहुल गांधी जी बनेंगे ❤️</t>
    </r>
  </si>
  <si>
    <t>India gathbandhan jindhabad next pm rahul gandhi jindhabad 🙏🙏🙏</t>
  </si>
  <si>
    <t>agar evm main counting sahi rhi to pm rahul gandhi hi banege</t>
  </si>
  <si>
    <t>आखरी राउंड तक डटे रहना है</t>
  </si>
  <si>
    <t>MODI  JEETNE KE LIYE KUCH BHI KAR SAKTA HAI.  DUNIYA KE SAMNE  JAB KHULE AAM JHOOT BOL SAKTA HAI TOH KYA HI KAR SAKTA HAI . 😡😡😡😡😡😡</t>
  </si>
  <si>
    <t>Bjp setting kiya hai wohiii jeethega</t>
  </si>
  <si>
    <r>
      <rPr>
        <sz val="11"/>
        <color rgb="FF000000"/>
        <rFont val="Calibri"/>
      </rPr>
      <t xml:space="preserve">Exit poll </t>
    </r>
    <r>
      <rPr>
        <sz val="11"/>
        <color rgb="FF000000"/>
        <rFont val="Linux Libertine G"/>
      </rPr>
      <t>गोलमोल 😅</t>
    </r>
  </si>
  <si>
    <t>Don’t cry …..opposition fight only on Internet not on ground this true accept or ready for defeat in 29 also</t>
  </si>
  <si>
    <t>Khub dalali karo 4 ko kala hoga pichhuara</t>
  </si>
  <si>
    <t>You are great sir</t>
  </si>
  <si>
    <t>Godi media modi  ki😂😂😂😂😂😂😂😂150 only bjp</t>
  </si>
  <si>
    <t>Bangal men TMC 28+32 in</t>
  </si>
  <si>
    <r>
      <rPr>
        <sz val="11"/>
        <color rgb="FF000000"/>
        <rFont val="Linux Libertine G"/>
      </rPr>
      <t>सुप्रीम कोर्ट</t>
    </r>
    <r>
      <rPr>
        <sz val="11"/>
        <color rgb="FF000000"/>
        <rFont val="Calibri"/>
      </rPr>
      <t xml:space="preserve">, </t>
    </r>
    <r>
      <rPr>
        <sz val="11"/>
        <color rgb="FF000000"/>
        <rFont val="Linux Libertine G"/>
      </rPr>
      <t xml:space="preserve">चुनाव आयोग का राजीव कुमार </t>
    </r>
    <r>
      <rPr>
        <sz val="11"/>
        <color rgb="FF000000"/>
        <rFont val="Calibri"/>
      </rPr>
      <t xml:space="preserve">ED, CBI,IT </t>
    </r>
    <r>
      <rPr>
        <sz val="11"/>
        <color rgb="FF000000"/>
        <rFont val="Linux Libertine G"/>
      </rPr>
      <t xml:space="preserve">और गोदी मीडिया सब </t>
    </r>
    <r>
      <rPr>
        <sz val="11"/>
        <color rgb="FF000000"/>
        <rFont val="Calibri"/>
      </rPr>
      <t xml:space="preserve">BJP </t>
    </r>
    <r>
      <rPr>
        <sz val="11"/>
        <color rgb="FF000000"/>
        <rFont val="Linux Libertine G"/>
      </rPr>
      <t>से मिले हुए हैं।</t>
    </r>
  </si>
  <si>
    <t>Exit poll fekamfak hai</t>
  </si>
  <si>
    <t>Namaskaar</t>
  </si>
  <si>
    <t>मेरा एक्जिट पोल बीजेपी का४२० है।इसे कौन काट सकता है।</t>
  </si>
  <si>
    <t>https://youtu.be/Y7SkF4f4zvw?si=pAj54KDm_1lbvhoe</t>
  </si>
  <si>
    <t>431+BJP ❤</t>
  </si>
  <si>
    <t>Dugal Saheb Lasht Me kuch Kand Karege Shayd</t>
  </si>
  <si>
    <t>देश बिल्कुल सही दिशा मे जा रहा है</t>
  </si>
  <si>
    <r>
      <rPr>
        <sz val="11"/>
        <color rgb="FF000000"/>
        <rFont val="Calibri"/>
      </rPr>
      <t xml:space="preserve">200 </t>
    </r>
    <r>
      <rPr>
        <sz val="11"/>
        <color rgb="FF000000"/>
        <rFont val="Linux Libertine G"/>
      </rPr>
      <t>के नीचे सीट सत्ता को मिलना चाहिए। इससे ऊपर मिलना मैनेजमेंट है।</t>
    </r>
  </si>
  <si>
    <t>Counting agents should be  careful that BHARAT MATA KAA CHEER HARAN NAA HO.</t>
  </si>
  <si>
    <r>
      <rPr>
        <sz val="11"/>
        <color rgb="FF000000"/>
        <rFont val="Linux Libertine G"/>
      </rPr>
      <t xml:space="preserve">रवीश जी मैं लोकल पत्रकार हूं मैने जितना गांव गांव घुमा अगर </t>
    </r>
    <r>
      <rPr>
        <sz val="11"/>
        <color rgb="FF000000"/>
        <rFont val="Calibri"/>
      </rPr>
      <t>,</t>
    </r>
    <r>
      <rPr>
        <sz val="11"/>
        <color rgb="FF000000"/>
        <rFont val="Linux Libertine G"/>
      </rPr>
      <t xml:space="preserve">चुनाव आयोग बेईमानी </t>
    </r>
    <r>
      <rPr>
        <sz val="11"/>
        <color rgb="FF000000"/>
        <rFont val="Calibri"/>
      </rPr>
      <t>nhi ki to India jeeta h</t>
    </r>
  </si>
  <si>
    <t>The persons like this man only  speak from Delhi . They have inexperience of election in the field.</t>
  </si>
  <si>
    <t>If bjp come to power but it is certain they won't survive for long as their will be civil unrest to bring the govt down. Indians will go for revolution.</t>
  </si>
  <si>
    <t>Congress jindabad ❤</t>
  </si>
  <si>
    <t>400</t>
  </si>
  <si>
    <t>कल्पनाओ की पत्रकारिता</t>
  </si>
  <si>
    <t>Itne virodh, itni menhgai,  itni berozgari,  Gundagardi se pareshan janta ne vote kiya lekin dalal channel unko hi jita diya khyalon me</t>
  </si>
  <si>
    <t>Kon kon iska Rudala sun ne ke liye aaya hai 😂😂</t>
  </si>
  <si>
    <t>Sir aapla vedio dekhkar hamne exit poll nhi dekha</t>
  </si>
  <si>
    <t>Aiga to modi hi chamcho😅</t>
  </si>
  <si>
    <t>Aap kya congo media hai kya</t>
  </si>
  <si>
    <r>
      <rPr>
        <sz val="11"/>
        <color rgb="FF000000"/>
        <rFont val="Calibri"/>
      </rPr>
      <t xml:space="preserve">Ewm </t>
    </r>
    <r>
      <rPr>
        <sz val="11"/>
        <color rgb="FF000000"/>
        <rFont val="Linux Libertine G"/>
      </rPr>
      <t>के बारे में भी बोल दे</t>
    </r>
  </si>
  <si>
    <t>Boycott BJP Modi goodi media 😂😂</t>
  </si>
  <si>
    <t>इंडिया गठबंधन सभी कार्यकर्ता गिनती में जायेगे। बीजेपी को हराएगा ।।</t>
  </si>
  <si>
    <t>#godimediaexitpoll😂</t>
  </si>
  <si>
    <t>India jitega 🎉🎉🎉🎉</t>
  </si>
  <si>
    <t>इंडिया जनबंधन नहीं गठबंधन बोलें</t>
  </si>
  <si>
    <t>Plz Bhagwan is ghatiya PM se desh ko bachao 🙏🙏😭</t>
  </si>
  <si>
    <t>Viewers ko bhi jahil namazi bana diya hai,,,rebiz ne batao inko ki abbu aa rahe 4 ko 😂😂😂</t>
  </si>
  <si>
    <t>Aega to Modi hi</t>
  </si>
  <si>
    <t>Jin jin channel no farji pol diye hai unpar kadi se kdi karwai honi chahiye logo k jajbato se khela ja raha hai janata me aakrosh hai BJP k prati</t>
  </si>
  <si>
    <t>Congress. 295+</t>
  </si>
  <si>
    <t>Moye Moye! Indi Alliance 😂</t>
  </si>
  <si>
    <t>4 june ko tera randi rona dekhne layak ragega🤣🤣</t>
  </si>
  <si>
    <t>Kis adhar pe kaam kiya nahi public naraz hai ye kamal evm ke zarye hi ho sakta hai election commission bhi bharose ke kabil nahi hai</t>
  </si>
  <si>
    <t>Lutera taripar exit poll</t>
  </si>
  <si>
    <t>India will win</t>
  </si>
  <si>
    <t>Ravish sir aap bhi chutiya wala  baat aaj kl bolte ho  sirf baat ko talna  h agar 4june ko Aisa hua to aapki bhi maa bahan chuuuuuu ;;;;;!geee</t>
  </si>
  <si>
    <t>इतिहास गवाह है कि मोदी कभी चुनाव सच्चाई से जीता ही नहीं फर्जी एग्जिट पोल न्यूज़ चैनल जो दिख रहे हैं वह सब दलाली कर रहे हैं और दूसरी तरफ गुलाम आयोग है यह भी सच्चाई से छेड़छाड़ करेगा जो लोग गुलाम आयोग पर भरोसा कर रहे हैं वह गलती कर रहे हैं जय हिंद जय भारत जय संविधान लोकतंत्र जिंदाबाद</t>
  </si>
  <si>
    <r>
      <rPr>
        <sz val="11"/>
        <color rgb="FF000000"/>
        <rFont val="Linux Libertine G"/>
      </rPr>
      <t>अफसोस सर</t>
    </r>
    <r>
      <rPr>
        <sz val="11"/>
        <color rgb="FF000000"/>
        <rFont val="Calibri"/>
      </rPr>
      <t xml:space="preserve">,, 
</t>
    </r>
    <r>
      <rPr>
        <sz val="11"/>
        <color rgb="FF000000"/>
        <rFont val="Linux Libertine G"/>
      </rPr>
      <t xml:space="preserve">ये लोग कुछ भी कर सकते है </t>
    </r>
    <r>
      <rPr>
        <sz val="11"/>
        <color rgb="FF000000"/>
        <rFont val="Calibri"/>
      </rPr>
      <t>,,</t>
    </r>
    <r>
      <rPr>
        <sz val="11"/>
        <color rgb="FF000000"/>
        <rFont val="Linux Libertine G"/>
      </rPr>
      <t xml:space="preserve">सवाल वो नही है की एग्जिट पोल क्या कह रहा है सवाल यह है की भारत की जनता यानी भारत का युवा और खास करके भारतीय महिला क्या अपना या अपनी आने वाली पीढ़ी को कोनसा भारत देना चाहते है </t>
    </r>
    <r>
      <rPr>
        <sz val="11"/>
        <color rgb="FF000000"/>
        <rFont val="Calibri"/>
      </rPr>
      <t xml:space="preserve">,, </t>
    </r>
    <r>
      <rPr>
        <sz val="11"/>
        <color rgb="FF000000"/>
        <rFont val="Linux Libertine G"/>
      </rPr>
      <t xml:space="preserve">नफरत और हिंसक भारत </t>
    </r>
    <r>
      <rPr>
        <sz val="11"/>
        <color rgb="FF000000"/>
        <rFont val="Calibri"/>
      </rPr>
      <t xml:space="preserve">,, ?? </t>
    </r>
    <r>
      <rPr>
        <sz val="11"/>
        <color rgb="FF000000"/>
        <rFont val="Linux Libertine G"/>
      </rPr>
      <t xml:space="preserve">क्या सिर्फ धर्म ही सबकुछ है क्या किसी देश ने धर्म की राजनीति से उन्नति की है </t>
    </r>
    <r>
      <rPr>
        <sz val="11"/>
        <color rgb="FF000000"/>
        <rFont val="Calibri"/>
      </rPr>
      <t xml:space="preserve">,, ??  </t>
    </r>
    <r>
      <rPr>
        <sz val="11"/>
        <color rgb="FF000000"/>
        <rFont val="Linux Libertine G"/>
      </rPr>
      <t xml:space="preserve">क्या होने जा रहा है यह सोच कर रूह कांप जाती है </t>
    </r>
    <r>
      <rPr>
        <sz val="11"/>
        <color rgb="FF000000"/>
        <rFont val="Calibri"/>
      </rPr>
      <t xml:space="preserve">,, </t>
    </r>
    <r>
      <rPr>
        <sz val="11"/>
        <color rgb="FF000000"/>
        <rFont val="Linux Libertine G"/>
      </rPr>
      <t xml:space="preserve">क्या भारत मैं शिक्षा का कोई स्तर ही नहीं रहा या फिर शिक्षित वर्ग के मन और आत्मा से खिलवाड़ हो चुका है </t>
    </r>
    <r>
      <rPr>
        <sz val="11"/>
        <color rgb="FF000000"/>
        <rFont val="Calibri"/>
      </rPr>
      <t xml:space="preserve">,, ?? </t>
    </r>
    <r>
      <rPr>
        <sz val="11"/>
        <color rgb="FF000000"/>
        <rFont val="Linux Libertine G"/>
      </rPr>
      <t xml:space="preserve">काश ईश्वर सहाय करे इस देश को </t>
    </r>
    <r>
      <rPr>
        <sz val="11"/>
        <color rgb="FF000000"/>
        <rFont val="Calibri"/>
      </rPr>
      <t xml:space="preserve">,, </t>
    </r>
    <r>
      <rPr>
        <sz val="11"/>
        <color rgb="FF000000"/>
        <rFont val="Linux Libertine G"/>
      </rPr>
      <t xml:space="preserve">सर आने वाला समय भुखमरी और अराजकता का होगा </t>
    </r>
    <r>
      <rPr>
        <sz val="11"/>
        <color rgb="FF000000"/>
        <rFont val="Calibri"/>
      </rPr>
      <t>,, 🇮🇳🚩🇮🇳</t>
    </r>
  </si>
  <si>
    <t>India win thrilling 2024</t>
  </si>
  <si>
    <t>कसम सविधान की खाते हैं काम सविधान के उलट करते हैं ऐसी परजाति सिर्फ भारतीय में पाई जाती है और इनके उपनाम देख लो</t>
  </si>
  <si>
    <r>
      <rPr>
        <sz val="11"/>
        <color rgb="FF000000"/>
        <rFont val="Linux Libertine G"/>
      </rPr>
      <t xml:space="preserve">पूरे भारत में इंडिया गठबंधन भोट  पड़ा प्रधानमंत्री राहुल गांधी बनना चाहिए क्योंकि उनका सवाल सबसे पहले है अग्निवीर सबसे पहले खत्म करेंगेउसके बाद गैस सिलेंडर गरीबों का </t>
    </r>
    <r>
      <rPr>
        <sz val="11"/>
        <color rgb="FF000000"/>
        <rFont val="Calibri"/>
      </rPr>
      <t xml:space="preserve">500 </t>
    </r>
    <r>
      <rPr>
        <sz val="11"/>
        <color rgb="FF000000"/>
        <rFont val="Linux Libertine G"/>
      </rPr>
      <t xml:space="preserve">में मिलेगा </t>
    </r>
    <r>
      <rPr>
        <sz val="11"/>
        <color rgb="FF000000"/>
        <rFont val="Calibri"/>
      </rPr>
      <t xml:space="preserve">10 </t>
    </r>
    <r>
      <rPr>
        <sz val="11"/>
        <color rgb="FF000000"/>
        <rFont val="Linux Libertine G"/>
      </rPr>
      <t>किलो राशन मिलेगा यह सारे वादा किए हैं सभी युवा लोग वोट इंडिया गठबंधन को किया है</t>
    </r>
  </si>
  <si>
    <r>
      <rPr>
        <sz val="11"/>
        <color rgb="FF000000"/>
        <rFont val="Linux Libertine G"/>
      </rPr>
      <t xml:space="preserve">इंडिया गठबंधन वालो मछली की आंख की तरह </t>
    </r>
    <r>
      <rPr>
        <sz val="11"/>
        <color rgb="FF000000"/>
        <rFont val="Calibri"/>
      </rPr>
      <t xml:space="preserve">EVM </t>
    </r>
    <r>
      <rPr>
        <sz val="11"/>
        <color rgb="FF000000"/>
        <rFont val="Linux Libertine G"/>
      </rPr>
      <t>पर नज़रें गढ़ाए रखना</t>
    </r>
  </si>
  <si>
    <t>Modi public ki mentality se khelkar EVM me ghapla kr deta h aur baad me ye kehta h ye shriRam ki ichha thi jo hme fir chuna desh ki sewa krne  k liye 😂😂😂😂😂</t>
  </si>
  <si>
    <t>Mera exit poll India jeetrah</t>
  </si>
  <si>
    <t>Rahul Gandhi jindabad 👍</t>
  </si>
  <si>
    <t>My exit poll NDA 211---213 India jot 270 aas pass Other 60 ki aas pass</t>
  </si>
  <si>
    <t>👍👍🙏🙏🌹🌹🌹🌹🌹</t>
  </si>
  <si>
    <t>EK A C.GHAR ME THIK KIYA YEA AKRA .😢😢😢😢😢YEA EXIT POLL NAHI HAI YEA EK EXAM GOL HAI.</t>
  </si>
  <si>
    <t>BJP ki seats jyada 400 ke par hi aayenge samvidhan jo badalna hai !</t>
  </si>
  <si>
    <t>Wite 4 June</t>
  </si>
  <si>
    <t>Is duniya me sab log ek dusre se jalte hai khaskhar padosi</t>
  </si>
  <si>
    <t>५०० पार</t>
  </si>
  <si>
    <t>Sau baat ki ek baat hai vvpat ki sari partiyon ki ginti karao Dudh ka dudh aur Pani ka Pani ho jaega baat khatm</t>
  </si>
  <si>
    <t>Good apisode thanks ravish jee.</t>
  </si>
  <si>
    <t>Exit poll ❌ Khauf ka poll ✅</t>
  </si>
  <si>
    <t>आपके रोने की आवाज यहां तक आ रही है 😂😂</t>
  </si>
  <si>
    <t>Jo candidate election harne per turant vvpat ke milan ki demand karen</t>
  </si>
  <si>
    <t>Sir
They are setting a narrative.
400 hundred  seats
Frequently coming South India Kerala tamil nad is also narrative
Why
The want to manipulate election counting at last
All manipulation started earlier
A member resign from EC why?
Speeches by him always hate speech
I am sure they will counting also.
While opposition raise this manipulation they want to say something to overcome from this</t>
  </si>
  <si>
    <t>हमने इण्डिया गठबन्धन को वोट किया है।।</t>
  </si>
  <si>
    <t>Most of the ppl voted for india alliance 🇮🇳💯👍✅</t>
  </si>
  <si>
    <t>कुछ भी हो ताना शाह डर तो गया जनता अब जाग ग ई है ।🇮🇳🇮🇳🇮🇳🇮🇳🙏🇮🇳</t>
  </si>
  <si>
    <t>ECI is on flight mode...</t>
  </si>
  <si>
    <t>God save my Country 🇮🇳</t>
  </si>
  <si>
    <t>India winer hai</t>
  </si>
  <si>
    <t>Nice Ravi sir</t>
  </si>
  <si>
    <t>Much appreciated logic, Ravishji❤</t>
  </si>
  <si>
    <t>04/06/24 MEY INDIA JOT AYENGE, AUR GODI MEDIA KO HISAB DENA PADEGA, KAISE EA FARJI EXIT POLL TAIYAR KIYA ? GODI SABDHAN HO JAO .BHAGNE KA SOMOY TUMKO CHHOD KE HI JAIGA 😮😮</t>
  </si>
  <si>
    <t>बीजेपी वाले भी खुद एग्जिट पोल को नही मान रहे है ओ तो ये मान रहे है की मोदी पीएम बनेंगे पर इतना सीट के लिए नही मान रहे है</t>
  </si>
  <si>
    <t>Is duniya me koi aadmi dusro ko khush dekhkar khusi nhi hai</t>
  </si>
  <si>
    <t>295 sidhu moose wala ❤❤❤❤</t>
  </si>
  <si>
    <t>Rahul Gandhi next prime minister's</t>
  </si>
  <si>
    <t>Exit polls Wale NDA ko 400 seaton ki badhat isliye dikha Rahe Hain
Taaki result k din 400 seat ka lakshya ana hi ana hai 
Ye Evm ki karamath hai
Abhi se uper se exit polls walon par dabao daale toh achcha hoga
Taaki kal ka din evm ki baat hi na kar paye opposition ho ya phir janta
Isliye abhi se 400paar ka nagada bajraha hai 
Ye toh satta dhariyon ko confirm hai ki itti seatein aani hi ani 
Kyunki utni seaton par toh pakka evm chamatkar Kiya hoga😂😂😂😂</t>
  </si>
  <si>
    <t>अगर बीजेपी को बहुमत मिला तो इसका मतलब साफ है के ईवीएम में पहले ही सेटिंग की हुई है।</t>
  </si>
  <si>
    <t>Modi Modi Modi Modi Modi Modi Modi Modi Modi Modi Modi Modi Modi Modi Modi Modi Modi Modi Modi Modi Modi Modi Modi Modi Modi Modi Modi Modi Modi Modi Modi Modi Modi Modi Modi Modi Modi Modi Modi Modi</t>
  </si>
  <si>
    <t>सब झूठे सर्वे बोल रहे है</t>
  </si>
  <si>
    <t>4june ko pata chalega love from nepal🇳🇵</t>
  </si>
  <si>
    <r>
      <rPr>
        <sz val="11"/>
        <color rgb="FF000000"/>
        <rFont val="Linux Libertine G"/>
      </rPr>
      <t xml:space="preserve">अब अच्छे दिन आने वाले है  </t>
    </r>
    <r>
      <rPr>
        <sz val="11"/>
        <color rgb="FF000000"/>
        <rFont val="Calibri"/>
      </rPr>
      <t xml:space="preserve">, </t>
    </r>
    <r>
      <rPr>
        <sz val="11"/>
        <color rgb="FF000000"/>
        <rFont val="Linux Libertine G"/>
      </rPr>
      <t>क्योंकि अब मोदी जी जाने वाले है</t>
    </r>
  </si>
  <si>
    <t>4th june kai baad ka kya plan hai aapka😂😂😂???.... Jail jaane kai alwa😂😂😂😂</t>
  </si>
  <si>
    <t>👌👌👌👌👌❤️❤️❤️🙏</t>
  </si>
  <si>
    <r>
      <rPr>
        <sz val="11"/>
        <color rgb="FF000000"/>
        <rFont val="Linux Libertine G"/>
      </rPr>
      <t xml:space="preserve">वैलेट पेपर से चुनाव कब होगा </t>
    </r>
    <r>
      <rPr>
        <sz val="11"/>
        <color rgb="FF000000"/>
        <rFont val="Calibri"/>
      </rPr>
      <t xml:space="preserve">, </t>
    </r>
    <r>
      <rPr>
        <sz val="11"/>
        <color rgb="FF000000"/>
        <rFont val="Linux Libertine G"/>
      </rPr>
      <t xml:space="preserve">इस बार  </t>
    </r>
    <r>
      <rPr>
        <sz val="11"/>
        <color rgb="FF000000"/>
        <rFont val="Calibri"/>
      </rPr>
      <t xml:space="preserve">b JP'    250  </t>
    </r>
    <r>
      <rPr>
        <sz val="11"/>
        <color rgb="FF000000"/>
        <rFont val="Linux Libertine G"/>
      </rPr>
      <t xml:space="preserve">पार की मतलब </t>
    </r>
    <r>
      <rPr>
        <sz val="11"/>
        <color rgb="FF000000"/>
        <rFont val="Calibri"/>
      </rPr>
      <t xml:space="preserve">300  </t>
    </r>
    <r>
      <rPr>
        <sz val="11"/>
        <color rgb="FF000000"/>
        <rFont val="Linux Libertine G"/>
      </rPr>
      <t xml:space="preserve">पहुंची तो  सीधा सीधा   घपला है पक्का </t>
    </r>
    <r>
      <rPr>
        <sz val="11"/>
        <color rgb="FF000000"/>
        <rFont val="Calibri"/>
      </rPr>
      <t xml:space="preserve">, </t>
    </r>
    <r>
      <rPr>
        <sz val="11"/>
        <color rgb="FF000000"/>
        <rFont val="Linux Libertine G"/>
      </rPr>
      <t xml:space="preserve">किधर है मोदी लहर की </t>
    </r>
    <r>
      <rPr>
        <sz val="11"/>
        <color rgb="FF000000"/>
        <rFont val="Calibri"/>
      </rPr>
      <t xml:space="preserve">300 </t>
    </r>
    <r>
      <rPr>
        <sz val="11"/>
        <color rgb="FF000000"/>
        <rFont val="Linux Libertine G"/>
      </rPr>
      <t>सीट आए</t>
    </r>
  </si>
  <si>
    <t>Sab exit poll fraud hain</t>
  </si>
  <si>
    <r>
      <rPr>
        <sz val="11"/>
        <color rgb="FF000000"/>
        <rFont val="Linux Libertine G"/>
      </rPr>
      <t xml:space="preserve">ये सर्वे वाले कितने बुद्धिमान है राजस्थान में </t>
    </r>
    <r>
      <rPr>
        <sz val="11"/>
        <color rgb="FF000000"/>
        <rFont val="Calibri"/>
      </rPr>
      <t xml:space="preserve">25 </t>
    </r>
    <r>
      <rPr>
        <sz val="11"/>
        <color rgb="FF000000"/>
        <rFont val="Linux Libertine G"/>
      </rPr>
      <t xml:space="preserve">लोक सभा सीट और सर्वे वाले </t>
    </r>
    <r>
      <rPr>
        <sz val="11"/>
        <color rgb="FF000000"/>
        <rFont val="Calibri"/>
      </rPr>
      <t xml:space="preserve">33 </t>
    </r>
    <r>
      <rPr>
        <sz val="11"/>
        <color rgb="FF000000"/>
        <rFont val="Linux Libertine G"/>
      </rPr>
      <t xml:space="preserve">सीट बता रहे हैं </t>
    </r>
    <r>
      <rPr>
        <sz val="11"/>
        <color rgb="FF000000"/>
        <rFont val="Calibri"/>
      </rPr>
      <t xml:space="preserve">B J P </t>
    </r>
    <r>
      <rPr>
        <sz val="11"/>
        <color rgb="FF000000"/>
        <rFont val="Linux Libertine G"/>
      </rPr>
      <t>को</t>
    </r>
  </si>
  <si>
    <t>Kyu rooj rooj aak rote ho...
Aaega tho Modi he jai shree ram</t>
  </si>
  <si>
    <t>A Exit poll nahi hai A EVM ka poll hai</t>
  </si>
  <si>
    <t>Ravish ji kal aapne chhutti lene ki bat ki thi le lijiye ab india sarkar aa rhi hai aur aapko fir ek nayi satta k khilaf mukhar hoke bolna hai😊</t>
  </si>
  <si>
    <t>Bjp 120</t>
  </si>
  <si>
    <t>Satya preshan ho sakta h lekin prajit  nhi 
Ek din aayega iss modi ki chori pakdi jaayegi aur fir ye modi sharm k maare khud laapata ho jaayega ❤❤</t>
  </si>
  <si>
    <t>RAGHA❤❤❤</t>
  </si>
  <si>
    <t>Kejriwal ka bola gaya ek ek shavd sahi hai</t>
  </si>
  <si>
    <t>Bjp ja rhi h</t>
  </si>
  <si>
    <t>If INDIA Alliance comes to power we know pm will be RG</t>
  </si>
  <si>
    <t>Why this media trying to make nation  blind.</t>
  </si>
  <si>
    <r>
      <rPr>
        <sz val="11"/>
        <color rgb="FF000000"/>
        <rFont val="Linux Libertine G"/>
      </rPr>
      <t xml:space="preserve">चुनाव आयोग कितना बेशर्म है 🤬🤬🤬 वो देखो कैसे आपकी </t>
    </r>
    <r>
      <rPr>
        <sz val="11"/>
        <color rgb="FF000000"/>
        <rFont val="Calibri"/>
      </rPr>
      <t xml:space="preserve">video </t>
    </r>
    <r>
      <rPr>
        <sz val="11"/>
        <color rgb="FF000000"/>
        <rFont val="Linux Libertine G"/>
      </rPr>
      <t xml:space="preserve">के नीचे अपनी सचाई का </t>
    </r>
    <r>
      <rPr>
        <sz val="11"/>
        <color rgb="FF000000"/>
        <rFont val="Calibri"/>
      </rPr>
      <t xml:space="preserve">content </t>
    </r>
    <r>
      <rPr>
        <sz val="11"/>
        <color rgb="FF000000"/>
        <rFont val="Linux Libertine G"/>
      </rPr>
      <t>बना कर डाल दिया 🤬🤬🤬
आपने चुनाव आयोग को पूरी तरह नंगा कर दिया लेकिन वो बेशर्म अपने ईमानदार होने के पैंपलेट बांट रहे 🤬🤬🤬 हद है  है</t>
    </r>
    <r>
      <rPr>
        <sz val="11"/>
        <color rgb="FF000000"/>
        <rFont val="Calibri"/>
      </rPr>
      <t>#EVM_</t>
    </r>
    <r>
      <rPr>
        <sz val="11"/>
        <color rgb="FF000000"/>
        <rFont val="Linux Libertine G"/>
      </rPr>
      <t>तोड़ो</t>
    </r>
    <r>
      <rPr>
        <sz val="11"/>
        <color rgb="FF000000"/>
        <rFont val="Calibri"/>
      </rPr>
      <t>_</t>
    </r>
    <r>
      <rPr>
        <sz val="11"/>
        <color rgb="FF000000"/>
        <rFont val="Linux Libertine G"/>
      </rPr>
      <t>भारत</t>
    </r>
    <r>
      <rPr>
        <sz val="11"/>
        <color rgb="FF000000"/>
        <rFont val="Calibri"/>
      </rPr>
      <t>_</t>
    </r>
    <r>
      <rPr>
        <sz val="11"/>
        <color rgb="FF000000"/>
        <rFont val="Linux Libertine G"/>
      </rPr>
      <t xml:space="preserve">जोड़ो </t>
    </r>
    <r>
      <rPr>
        <sz val="11"/>
        <color rgb="FF000000"/>
        <rFont val="Calibri"/>
      </rPr>
      <t>#bjp_</t>
    </r>
    <r>
      <rPr>
        <sz val="11"/>
        <color rgb="FF000000"/>
        <rFont val="Linux Libertine G"/>
      </rPr>
      <t>हटाओ</t>
    </r>
    <r>
      <rPr>
        <sz val="11"/>
        <color rgb="FF000000"/>
        <rFont val="Calibri"/>
      </rPr>
      <t>_</t>
    </r>
    <r>
      <rPr>
        <sz val="11"/>
        <color rgb="FF000000"/>
        <rFont val="Linux Libertine G"/>
      </rPr>
      <t>देश</t>
    </r>
    <r>
      <rPr>
        <sz val="11"/>
        <color rgb="FF000000"/>
        <rFont val="Calibri"/>
      </rPr>
      <t>_</t>
    </r>
    <r>
      <rPr>
        <sz val="11"/>
        <color rgb="FF000000"/>
        <rFont val="Linux Libertine G"/>
      </rPr>
      <t xml:space="preserve">बचाओ
</t>
    </r>
    <r>
      <rPr>
        <sz val="11"/>
        <color rgb="FF000000"/>
        <rFont val="Calibri"/>
      </rPr>
      <t>#</t>
    </r>
    <r>
      <rPr>
        <sz val="11"/>
        <color rgb="FF000000"/>
        <rFont val="Linux Libertine G"/>
      </rPr>
      <t>चुनाव</t>
    </r>
    <r>
      <rPr>
        <sz val="11"/>
        <color rgb="FF000000"/>
        <rFont val="Calibri"/>
      </rPr>
      <t>_</t>
    </r>
    <r>
      <rPr>
        <sz val="11"/>
        <color rgb="FF000000"/>
        <rFont val="Linux Libertine G"/>
      </rPr>
      <t>आयोग</t>
    </r>
    <r>
      <rPr>
        <sz val="11"/>
        <color rgb="FF000000"/>
        <rFont val="Calibri"/>
      </rPr>
      <t>_</t>
    </r>
    <r>
      <rPr>
        <sz val="11"/>
        <color rgb="FF000000"/>
        <rFont val="Linux Libertine G"/>
      </rPr>
      <t>मर</t>
    </r>
    <r>
      <rPr>
        <sz val="11"/>
        <color rgb="FF000000"/>
        <rFont val="Calibri"/>
      </rPr>
      <t>_</t>
    </r>
    <r>
      <rPr>
        <sz val="11"/>
        <color rgb="FF000000"/>
        <rFont val="Linux Libertine G"/>
      </rPr>
      <t>गया</t>
    </r>
    <r>
      <rPr>
        <sz val="11"/>
        <color rgb="FF000000"/>
        <rFont val="Calibri"/>
      </rPr>
      <t>_</t>
    </r>
    <r>
      <rPr>
        <sz val="11"/>
        <color rgb="FF000000"/>
        <rFont val="Linux Libertine G"/>
      </rPr>
      <t xml:space="preserve">है 
</t>
    </r>
    <r>
      <rPr>
        <sz val="11"/>
        <color rgb="FF000000"/>
        <rFont val="Calibri"/>
      </rPr>
      <t>#</t>
    </r>
    <r>
      <rPr>
        <sz val="11"/>
        <color rgb="FF000000"/>
        <rFont val="Linux Libertine G"/>
      </rPr>
      <t>बिक</t>
    </r>
    <r>
      <rPr>
        <sz val="11"/>
        <color rgb="FF000000"/>
        <rFont val="Calibri"/>
      </rPr>
      <t>_</t>
    </r>
    <r>
      <rPr>
        <sz val="11"/>
        <color rgb="FF000000"/>
        <rFont val="Linux Libertine G"/>
      </rPr>
      <t>गया</t>
    </r>
    <r>
      <rPr>
        <sz val="11"/>
        <color rgb="FF000000"/>
        <rFont val="Calibri"/>
      </rPr>
      <t>_</t>
    </r>
    <r>
      <rPr>
        <sz val="11"/>
        <color rgb="FF000000"/>
        <rFont val="Linux Libertine G"/>
      </rPr>
      <t>चुनाव</t>
    </r>
    <r>
      <rPr>
        <sz val="11"/>
        <color rgb="FF000000"/>
        <rFont val="Calibri"/>
      </rPr>
      <t>_</t>
    </r>
    <r>
      <rPr>
        <sz val="11"/>
        <color rgb="FF000000"/>
        <rFont val="Linux Libertine G"/>
      </rPr>
      <t xml:space="preserve">आयोग 
</t>
    </r>
    <r>
      <rPr>
        <sz val="11"/>
        <color rgb="FF000000"/>
        <rFont val="Calibri"/>
      </rPr>
      <t>#</t>
    </r>
    <r>
      <rPr>
        <sz val="11"/>
        <color rgb="FF000000"/>
        <rFont val="Linux Libertine G"/>
      </rPr>
      <t>जेल</t>
    </r>
    <r>
      <rPr>
        <sz val="11"/>
        <color rgb="FF000000"/>
        <rFont val="Calibri"/>
      </rPr>
      <t>_</t>
    </r>
    <r>
      <rPr>
        <sz val="11"/>
        <color rgb="FF000000"/>
        <rFont val="Linux Libertine G"/>
      </rPr>
      <t>जाने</t>
    </r>
    <r>
      <rPr>
        <sz val="11"/>
        <color rgb="FF000000"/>
        <rFont val="Calibri"/>
      </rPr>
      <t>_</t>
    </r>
    <r>
      <rPr>
        <sz val="11"/>
        <color rgb="FF000000"/>
        <rFont val="Linux Libertine G"/>
      </rPr>
      <t>से</t>
    </r>
    <r>
      <rPr>
        <sz val="11"/>
        <color rgb="FF000000"/>
        <rFont val="Calibri"/>
      </rPr>
      <t>_</t>
    </r>
    <r>
      <rPr>
        <sz val="11"/>
        <color rgb="FF000000"/>
        <rFont val="Linux Libertine G"/>
      </rPr>
      <t>डरा</t>
    </r>
    <r>
      <rPr>
        <sz val="11"/>
        <color rgb="FF000000"/>
        <rFont val="Calibri"/>
      </rPr>
      <t>_</t>
    </r>
    <r>
      <rPr>
        <sz val="11"/>
        <color rgb="FF000000"/>
        <rFont val="Linux Libertine G"/>
      </rPr>
      <t>मोदी अब गुफाओं में मुंह शुपाए बैठा है 😅😅😂😅</t>
    </r>
  </si>
  <si>
    <t>Sabko dekhna chahiye</t>
  </si>
  <si>
    <t>@ravish sir , meri market me my axis survey Wale aai the vo keval shopkeepers se poochke chale gai . 
shopkeepers majority baniya biradari ke the .</t>
  </si>
  <si>
    <t>Sir! Why you forget People of Gaza😢😢! Plzz make video on ghat again</t>
  </si>
  <si>
    <t>vyavasaikaran kar diya exitpoll ka satta harek ka vyaparikaran kar rahi hai to isko kyu choda jaye</t>
  </si>
  <si>
    <t>शाबाश विपक्ष</t>
  </si>
  <si>
    <t>अमित शाह कैसे कह सकते हैं बीजेपी जीतेगी कुछ तो गड़बड़ है</t>
  </si>
  <si>
    <t>Modi  poll</t>
  </si>
  <si>
    <t>Baba kho hatao educated kho laho. ✋</t>
  </si>
  <si>
    <t>2019 me pulwama ke baad chunav bilkul ektarfa ho gaya tha .   Magar is baar koi bhakti nahi dikhne ke baad bhi godi midia mahol bna Raha hai .</t>
  </si>
  <si>
    <t>इंडिया गठबंधन की जमीनी हकीकत बहुमत की ओर अग्रसर है</t>
  </si>
  <si>
    <t>RAHUL is 😊hero of nation modi behaved like street rouge in this</t>
  </si>
  <si>
    <t>Very great pattàr kar hai modi ji aapni hi wasig Masin m saf ho rahe hai bjp ko vote sit 108)9aa Raha h</t>
  </si>
  <si>
    <r>
      <rPr>
        <sz val="11"/>
        <color rgb="FF000000"/>
        <rFont val="Linux Libertine G"/>
      </rPr>
      <t xml:space="preserve">जमीन पर कुछ और है और मीडिया ने </t>
    </r>
    <r>
      <rPr>
        <sz val="11"/>
        <color rgb="FF000000"/>
        <rFont val="Calibri"/>
      </rPr>
      <t xml:space="preserve">400 </t>
    </r>
    <r>
      <rPr>
        <sz val="11"/>
        <color rgb="FF000000"/>
        <rFont val="Linux Libertine G"/>
      </rPr>
      <t>दिला दी</t>
    </r>
  </si>
  <si>
    <r>
      <rPr>
        <sz val="11"/>
        <color rgb="FF000000"/>
        <rFont val="Linux Libertine G"/>
      </rPr>
      <t xml:space="preserve">जनता मूर्ख तो नहीं। </t>
    </r>
    <r>
      <rPr>
        <sz val="11"/>
        <color rgb="FF000000"/>
        <rFont val="Calibri"/>
      </rPr>
      <t xml:space="preserve">2019 </t>
    </r>
    <r>
      <rPr>
        <sz val="11"/>
        <color rgb="FF000000"/>
        <rFont val="Linux Libertine G"/>
      </rPr>
      <t xml:space="preserve">में </t>
    </r>
    <r>
      <rPr>
        <sz val="11"/>
        <color rgb="FF000000"/>
        <rFont val="Calibri"/>
      </rPr>
      <t xml:space="preserve">63% </t>
    </r>
    <r>
      <rPr>
        <sz val="11"/>
        <color rgb="FF000000"/>
        <rFont val="Linux Libertine G"/>
      </rPr>
      <t xml:space="preserve">जनता ने विरोध में वोट दिया। बिखरे हुए वोट के कारण </t>
    </r>
    <r>
      <rPr>
        <sz val="11"/>
        <color rgb="FF000000"/>
        <rFont val="Calibri"/>
      </rPr>
      <t xml:space="preserve">37% </t>
    </r>
    <r>
      <rPr>
        <sz val="11"/>
        <color rgb="FF000000"/>
        <rFont val="Linux Libertine G"/>
      </rPr>
      <t xml:space="preserve">वोट पाने वाली सत्ता में थी। अब वही </t>
    </r>
    <r>
      <rPr>
        <sz val="11"/>
        <color rgb="FF000000"/>
        <rFont val="Calibri"/>
      </rPr>
      <t xml:space="preserve">63% </t>
    </r>
    <r>
      <rPr>
        <sz val="11"/>
        <color rgb="FF000000"/>
        <rFont val="Linux Libertine G"/>
      </rPr>
      <t>वोट गठबंधन को गया तो गठबंधन क्यों नहीं जीतेगा।</t>
    </r>
  </si>
  <si>
    <t>राहुल जी भी यदि महात्मा का भेष रख लें जगह जगह कैमरे लेकर पूजा पाठ अनुष्ठान आरंभ कर दें और मीडिया की यदि किरपा हो जाए तो वो भी जनता की नजर में  युग पुरुष पुरुष बन जायेंगे। जो वो करेंगे नहीं।</t>
  </si>
  <si>
    <t>Abki baar 400 har 😂😂😂</t>
  </si>
  <si>
    <r>
      <rPr>
        <sz val="11"/>
        <color rgb="FF000000"/>
        <rFont val="Linux Libertine G"/>
      </rPr>
      <t>अगर हम भारतवासियों को दस सालों में अब तक भी समझ नहीं आया है कि</t>
    </r>
    <r>
      <rPr>
        <sz val="11"/>
        <color rgb="FF000000"/>
        <rFont val="Calibri"/>
      </rPr>
      <t>... "</t>
    </r>
    <r>
      <rPr>
        <sz val="11"/>
        <color rgb="FF000000"/>
        <rFont val="Linux Libertine G"/>
      </rPr>
      <t>फर्जी राष्ट्रवादी गिरोह</t>
    </r>
    <r>
      <rPr>
        <sz val="11"/>
        <color rgb="FF000000"/>
        <rFont val="Calibri"/>
      </rPr>
      <t xml:space="preserve">" </t>
    </r>
    <r>
      <rPr>
        <sz val="11"/>
        <color rgb="FF000000"/>
        <rFont val="Linux Libertine G"/>
      </rPr>
      <t>का हर एक काम फर्जी है</t>
    </r>
    <r>
      <rPr>
        <sz val="11"/>
        <color rgb="FF000000"/>
        <rFont val="Calibri"/>
      </rPr>
      <t xml:space="preserve">... </t>
    </r>
    <r>
      <rPr>
        <sz val="11"/>
        <color rgb="FF000000"/>
        <rFont val="Linux Libertine G"/>
      </rPr>
      <t>तो या तो हम गधे हैं</t>
    </r>
    <r>
      <rPr>
        <sz val="11"/>
        <color rgb="FF000000"/>
        <rFont val="Calibri"/>
      </rPr>
      <t xml:space="preserve">... </t>
    </r>
    <r>
      <rPr>
        <sz val="11"/>
        <color rgb="FF000000"/>
        <rFont val="Linux Libertine G"/>
      </rPr>
      <t>या फिर अंधभक्त</t>
    </r>
    <r>
      <rPr>
        <sz val="11"/>
        <color rgb="FF000000"/>
        <rFont val="Calibri"/>
      </rPr>
      <t xml:space="preserve">...
</t>
    </r>
    <r>
      <rPr>
        <sz val="11"/>
        <color rgb="FF000000"/>
        <rFont val="Linux Libertine G"/>
      </rPr>
      <t>गिरोह के सरगना और मनीजर को केवल एक चिंता सता रही है कि अपनी भारी जीत को देश दुनिया के सामने जस्टिफाई किस तरह करेंगे</t>
    </r>
    <r>
      <rPr>
        <sz val="11"/>
        <color rgb="FF000000"/>
        <rFont val="Calibri"/>
      </rPr>
      <t xml:space="preserve">...
</t>
    </r>
    <r>
      <rPr>
        <sz val="11"/>
        <color rgb="FF000000"/>
        <rFont val="Linux Libertine G"/>
      </rPr>
      <t>क्योंकि अतिक्रमण और अगुवा किए जा चुके तंत्र के अफसरशाहों में से कुछ एक का ज़मीर अभी पूरी तरह मरा नहीं है</t>
    </r>
    <r>
      <rPr>
        <sz val="11"/>
        <color rgb="FF000000"/>
        <rFont val="Calibri"/>
      </rPr>
      <t xml:space="preserve">... </t>
    </r>
    <r>
      <rPr>
        <sz val="11"/>
        <color rgb="FF000000"/>
        <rFont val="Linux Libertine G"/>
      </rPr>
      <t>और वे इन फर्जीयों के षड्यंत्र की सफलता में कमजोर कड़ी साबित हों</t>
    </r>
    <r>
      <rPr>
        <sz val="11"/>
        <color rgb="FF000000"/>
        <rFont val="Calibri"/>
      </rPr>
      <t xml:space="preserve">... </t>
    </r>
    <r>
      <rPr>
        <sz val="11"/>
        <color rgb="FF000000"/>
        <rFont val="Linux Libertine G"/>
      </rPr>
      <t>तो कोई ताज्जुब नहीं होना चाहिए</t>
    </r>
    <r>
      <rPr>
        <sz val="11"/>
        <color rgb="FF000000"/>
        <rFont val="Calibri"/>
      </rPr>
      <t xml:space="preserve">... </t>
    </r>
    <r>
      <rPr>
        <sz val="11"/>
        <color rgb="FF000000"/>
        <rFont val="Linux Libertine G"/>
      </rPr>
      <t xml:space="preserve">जनता के बड़े हिस्से को पिछले </t>
    </r>
    <r>
      <rPr>
        <sz val="11"/>
        <color rgb="FF000000"/>
        <rFont val="Calibri"/>
      </rPr>
      <t xml:space="preserve">10 </t>
    </r>
    <r>
      <rPr>
        <sz val="11"/>
        <color rgb="FF000000"/>
        <rFont val="Linux Libertine G"/>
      </rPr>
      <t>सालों में नपुंसकों में तब्दील किया जा ही चुका है</t>
    </r>
    <r>
      <rPr>
        <sz val="11"/>
        <color rgb="FF000000"/>
        <rFont val="Calibri"/>
      </rPr>
      <t xml:space="preserve">... </t>
    </r>
    <r>
      <rPr>
        <sz val="11"/>
        <color rgb="FF000000"/>
        <rFont val="Linux Libertine G"/>
      </rPr>
      <t>ऐसे में उस हिस्से से कोई उम्मीद करना बेकार है</t>
    </r>
    <r>
      <rPr>
        <sz val="11"/>
        <color rgb="FF000000"/>
        <rFont val="Calibri"/>
      </rPr>
      <t xml:space="preserve">... 
</t>
    </r>
    <r>
      <rPr>
        <sz val="11"/>
        <color rgb="FF000000"/>
        <rFont val="Linux Libertine G"/>
      </rPr>
      <t>उच्च न्यायालय कुछ कर सके ऐसा भी लगता नहीं</t>
    </r>
    <r>
      <rPr>
        <sz val="11"/>
        <color rgb="FF000000"/>
        <rFont val="Calibri"/>
      </rPr>
      <t xml:space="preserve">...
</t>
    </r>
    <r>
      <rPr>
        <sz val="11"/>
        <color rgb="FF000000"/>
        <rFont val="Linux Libertine G"/>
      </rPr>
      <t xml:space="preserve">दबाव बनाए जा रहे नौकरशाह अगर गुजरात के </t>
    </r>
    <r>
      <rPr>
        <sz val="11"/>
        <color rgb="FF000000"/>
        <rFont val="Calibri"/>
      </rPr>
      <t xml:space="preserve">IPS </t>
    </r>
    <r>
      <rPr>
        <sz val="11"/>
        <color rgb="FF000000"/>
        <rFont val="Linux Libertine G"/>
      </rPr>
      <t>संजीव भट्ट की तरह हिम्मत दिखाएं और एकजुट होकर कर ऐन मौके पर असहयोग पर उतर आए तभी हमारे गंणतांत्रिक लोकतंत्र की जान बच सकती है</t>
    </r>
    <r>
      <rPr>
        <sz val="11"/>
        <color rgb="FF000000"/>
        <rFont val="Calibri"/>
      </rPr>
      <t>...</t>
    </r>
    <r>
      <rPr>
        <sz val="11"/>
        <color rgb="FF000000"/>
        <rFont val="Linux Libertine G"/>
      </rPr>
      <t>वैसे लगता तो नहीं कि वे इतनी हिम्मत दिखाएंगे</t>
    </r>
    <r>
      <rPr>
        <sz val="11"/>
        <color rgb="FF000000"/>
        <rFont val="Calibri"/>
      </rPr>
      <t>...
🙏</t>
    </r>
  </si>
  <si>
    <t>Rahul Gandhi ji next pm of india ❤❤❤</t>
  </si>
  <si>
    <t>Congress party zindabad</t>
  </si>
  <si>
    <t>इतना घटिया पीएम आज तक नही हुआ भगवान ही बचाए इस देश को 😢</t>
  </si>
  <si>
    <t>Modi ki parajay hogi</t>
  </si>
  <si>
    <r>
      <rPr>
        <sz val="11"/>
        <color rgb="FF000000"/>
        <rFont val="Linux Libertine G"/>
      </rPr>
      <t>धर्म इंसान के नसों में दौड़ता है</t>
    </r>
    <r>
      <rPr>
        <sz val="11"/>
        <color rgb="FF000000"/>
        <rFont val="Calibri"/>
      </rPr>
      <t xml:space="preserve">, </t>
    </r>
    <r>
      <rPr>
        <sz val="11"/>
        <color rgb="FF000000"/>
        <rFont val="Linux Libertine G"/>
      </rPr>
      <t>धर्म इंसान को एक एहसास देता है कि मैं भी कुछ हू मेरा भी अस्तित्व है इस दुनिया में और शायद यही कारण है कि लोग धर्म के नाम पर बेवकूफ बन जाते हैं और बनते रहेंगे जब तक कि हम में गहरी समझ पैदा नहीं हो जाती</t>
    </r>
    <r>
      <rPr>
        <sz val="11"/>
        <color rgb="FF000000"/>
        <rFont val="Calibri"/>
      </rPr>
      <t>!</t>
    </r>
  </si>
  <si>
    <t>Tthis pol is election result</t>
  </si>
  <si>
    <t>11:34 tum bhi bhakt hi ho congress ke</t>
  </si>
  <si>
    <r>
      <rPr>
        <sz val="11"/>
        <color rgb="FF000000"/>
        <rFont val="Linux Libertine G"/>
      </rPr>
      <t>जमीनी हकीकत यही है के इंडिया गठबंधन जीत रहा है</t>
    </r>
    <r>
      <rPr>
        <sz val="11"/>
        <color rgb="FF000000"/>
        <rFont val="Calibri"/>
      </rPr>
      <t xml:space="preserve">, </t>
    </r>
    <r>
      <rPr>
        <sz val="11"/>
        <color rgb="FF000000"/>
        <rFont val="Linux Libertine G"/>
      </rPr>
      <t>अगर नही जीतता है तो समझ लीजिए भाजपा ने करोड़ो रूपिए का जाल बिछाया है और सरकारी लोगों को खरीदा है।</t>
    </r>
  </si>
  <si>
    <t>Obviously they would have tampered with EVMs &amp; VVPATs. That's the reason EC increased  the percentage (5-6%) after each phase.</t>
  </si>
  <si>
    <t>अबकी बार इंडिया गठबंधन की बयार ❤</t>
  </si>
  <si>
    <t>SACH BOLEGA  TOH 295 ! Siddhu moose Yaara !</t>
  </si>
  <si>
    <t>Sir exactly mera bhi yehi sochna hai figure bada chada kar dikhaya Jay taki dhandhli bhi usi hisab se Kiya jaye.mere to samajh me Bahu pehle aa gaya tha bakio ko bhi jaldi samajh me aa jaye.</t>
  </si>
  <si>
    <t>Sunai. Nahi. Deta</t>
  </si>
  <si>
    <r>
      <rPr>
        <sz val="11"/>
        <color rgb="FF000000"/>
        <rFont val="Linux Libertine G"/>
      </rPr>
      <t>प्रदीप गुप्ता का यह व्यापार है</t>
    </r>
    <r>
      <rPr>
        <sz val="11"/>
        <color rgb="FF000000"/>
        <rFont val="Calibri"/>
      </rPr>
      <t>,</t>
    </r>
    <r>
      <rPr>
        <sz val="11"/>
        <color rgb="FF000000"/>
        <rFont val="Linux Libertine G"/>
      </rPr>
      <t>व्यापारी फायदे के लिए काम करता है।</t>
    </r>
  </si>
  <si>
    <t>A to congress ki dalal</t>
  </si>
  <si>
    <t>Jab khud election comsion bjp ke under me hi to kya 😂😂</t>
  </si>
  <si>
    <t>BJP ONLY  162</t>
  </si>
  <si>
    <t>इंडिया विन</t>
  </si>
  <si>
    <t>BJP ka agenda samajh AA Gaya bipaksh aur janta ko</t>
  </si>
  <si>
    <t>Shrimp ravishkumarji Hume asap per vishwash hai</t>
  </si>
  <si>
    <t>भाजपा भगाओ देश बचाओ</t>
  </si>
  <si>
    <t>Yas❤</t>
  </si>
  <si>
    <t>Cry more😂😂</t>
  </si>
  <si>
    <t>Ravish ji Aisa lag raha hai ki election commission khel karna chahta hai aur election commission evm badal kar bjp ko Jeet dilayenge sabhi partiyon ko chahiye choukanna rahna hoga</t>
  </si>
  <si>
    <r>
      <rPr>
        <sz val="11"/>
        <color rgb="FF000000"/>
        <rFont val="Linux Libertine G"/>
      </rPr>
      <t xml:space="preserve">जनता ने </t>
    </r>
    <r>
      <rPr>
        <sz val="11"/>
        <color rgb="FF000000"/>
        <rFont val="Calibri"/>
      </rPr>
      <t xml:space="preserve">india </t>
    </r>
    <r>
      <rPr>
        <sz val="11"/>
        <color rgb="FF000000"/>
        <rFont val="Linux Libertine G"/>
      </rPr>
      <t xml:space="preserve">को वोट दिया है पर </t>
    </r>
    <r>
      <rPr>
        <sz val="11"/>
        <color rgb="FF000000"/>
        <rFont val="Calibri"/>
      </rPr>
      <t xml:space="preserve">bjp  </t>
    </r>
    <r>
      <rPr>
        <sz val="11"/>
        <color rgb="FF000000"/>
        <rFont val="Linux Libertine G"/>
      </rPr>
      <t>निर्वाचन आयोग की वजह से जीतेगी।</t>
    </r>
  </si>
  <si>
    <t>Govt to BJP ki hi ban rahi hai aur ye hi reality hai. Opposition will not accept the reality and will keep on crying. I know the purpose of this video is to create an atmosphere against the election result by calling it rigged and evm hacked but anyone who went outside their homes to vote will know that the results are in favour of the BJP.</t>
  </si>
  <si>
    <t>India me congres  ki  sarkar❤❤❤❤❤❤❤❤❤❤</t>
  </si>
  <si>
    <t>Maja Aya😂</t>
  </si>
  <si>
    <t>Jammu &amp; Kashmir  me kitne sit pr lade hai ye bhi btaeye</t>
  </si>
  <si>
    <t>👍🤝👍🤝💯</t>
  </si>
  <si>
    <t>Your views only suggest that people on ground dont want modi</t>
  </si>
  <si>
    <t>Sambit patra kis party se hai . O kiun evm par sawal utharahe</t>
  </si>
  <si>
    <t>Yas</t>
  </si>
  <si>
    <r>
      <rPr>
        <sz val="11"/>
        <color rgb="FF000000"/>
        <rFont val="Linux Libertine G"/>
      </rPr>
      <t xml:space="preserve">पूरे </t>
    </r>
    <r>
      <rPr>
        <sz val="11"/>
        <color rgb="FF000000"/>
        <rFont val="Calibri"/>
      </rPr>
      <t xml:space="preserve">2 </t>
    </r>
    <r>
      <rPr>
        <sz val="11"/>
        <color rgb="FF000000"/>
        <rFont val="Linux Libertine G"/>
      </rPr>
      <t>दिन एवं की तरफ नजर लगाइएनगा बाद यह एवं का सामान एवं की तरफ मोदी की नजर बहुत है</t>
    </r>
  </si>
  <si>
    <r>
      <rPr>
        <sz val="11"/>
        <color rgb="FF000000"/>
        <rFont val="Linux Libertine G"/>
      </rPr>
      <t xml:space="preserve">बहुत अफसोस होता है </t>
    </r>
    <r>
      <rPr>
        <sz val="11"/>
        <color rgb="FF000000"/>
        <rFont val="Calibri"/>
      </rPr>
      <t xml:space="preserve">india </t>
    </r>
    <r>
      <rPr>
        <sz val="11"/>
        <color rgb="FF000000"/>
        <rFont val="Linux Libertine G"/>
      </rPr>
      <t>की ऐसी हालत देख कर</t>
    </r>
    <r>
      <rPr>
        <sz val="11"/>
        <color rgb="FF000000"/>
        <rFont val="Calibri"/>
      </rPr>
      <t>.. god bless us.</t>
    </r>
  </si>
  <si>
    <t>BJP trying to kill the value of democracy</t>
  </si>
  <si>
    <t>हां माहौल है बनाया जा रहा है</t>
  </si>
  <si>
    <t>Feku exit poll😂🤣🤣🤣😂🤣</t>
  </si>
  <si>
    <t>Sir agar app ja opposition EVM par yakeen nhi karte tu opposition ko Delhi,karnataka,telangana aur himachal ki government's Barkast kar done chahiye kyu ki vo election v enhi Evm par hoye the</t>
  </si>
  <si>
    <t>pahle exit poll me modi ko jyada dikhao fir evm me chechchad kar k final result me jeta do fir bol do exit poll me to pahle hi bata diya tha jis se logo ko shak na ho</t>
  </si>
  <si>
    <r>
      <rPr>
        <sz val="11"/>
        <color rgb="FF000000"/>
        <rFont val="Calibri"/>
      </rPr>
      <t xml:space="preserve">10 </t>
    </r>
    <r>
      <rPr>
        <sz val="11"/>
        <color rgb="FF000000"/>
        <rFont val="Linux Libertine G"/>
      </rPr>
      <t>साल पहले जिसके पास भारत के सभी समस्या का हल था आज वो खुद भारत का समस्या बन गया है 👍👍</t>
    </r>
  </si>
  <si>
    <t>Only Modi ❤</t>
  </si>
  <si>
    <t>🤝🇮🇳 India win 300 plus</t>
  </si>
  <si>
    <t>Ye to donald Trump ka tarika apna rahi hai BJP</t>
  </si>
  <si>
    <t>Your favourite mamata is doing violence and even murders after exit pollls make video on that😡😡😡😡</t>
  </si>
  <si>
    <t>jai ho Ravish bhaiya</t>
  </si>
  <si>
    <r>
      <rPr>
        <sz val="11"/>
        <color rgb="FF000000"/>
        <rFont val="Linux Libertine G"/>
      </rPr>
      <t>इंडिया गठबंधन सावधान</t>
    </r>
    <r>
      <rPr>
        <sz val="11"/>
        <color rgb="FF000000"/>
        <rFont val="Calibri"/>
      </rPr>
      <t xml:space="preserve">, </t>
    </r>
    <r>
      <rPr>
        <sz val="11"/>
        <color rgb="FF000000"/>
        <rFont val="Linux Libertine G"/>
      </rPr>
      <t xml:space="preserve">सावधानी हटी समझो दुर्घटना घटी </t>
    </r>
    <r>
      <rPr>
        <sz val="11"/>
        <color rgb="FF000000"/>
        <rFont val="Calibri"/>
      </rPr>
      <t>Be More Vigilant</t>
    </r>
  </si>
  <si>
    <t>Sakki pagal ensan shirsh padh par viraj naho❤</t>
  </si>
  <si>
    <r>
      <rPr>
        <sz val="11"/>
        <color rgb="FF000000"/>
        <rFont val="Calibri"/>
      </rPr>
      <t>Teacher __
Word likho - jerman Shepard (</t>
    </r>
    <r>
      <rPr>
        <sz val="11"/>
        <color rgb="FF000000"/>
        <rFont val="Linux Libertine G"/>
      </rPr>
      <t>कुत्ता</t>
    </r>
    <r>
      <rPr>
        <sz val="11"/>
        <color rgb="FF000000"/>
        <rFont val="Calibri"/>
      </rPr>
      <t xml:space="preserve">), </t>
    </r>
    <r>
      <rPr>
        <sz val="11"/>
        <color rgb="FF000000"/>
        <rFont val="Linux Libertine G"/>
      </rPr>
      <t xml:space="preserve">रेबीज </t>
    </r>
    <r>
      <rPr>
        <sz val="11"/>
        <color rgb="FF000000"/>
        <rFont val="Calibri"/>
      </rPr>
      <t xml:space="preserve">(Rebis kumar)
</t>
    </r>
    <r>
      <rPr>
        <sz val="11"/>
        <color rgb="FF000000"/>
        <rFont val="Linux Libertine G"/>
      </rPr>
      <t xml:space="preserve">वाक्य </t>
    </r>
    <r>
      <rPr>
        <sz val="11"/>
        <color rgb="FF000000"/>
        <rFont val="Calibri"/>
      </rPr>
      <t xml:space="preserve">_ </t>
    </r>
    <r>
      <rPr>
        <sz val="11"/>
        <color rgb="FF000000"/>
        <rFont val="Linux Libertine G"/>
      </rPr>
      <t xml:space="preserve">कुत्ते के काटने से रेबीज नामक बीमारी होती हैं 😂
</t>
    </r>
    <r>
      <rPr>
        <sz val="11"/>
        <color rgb="FF000000"/>
        <rFont val="Calibri"/>
      </rPr>
      <t>BJP closed to 400+✅</t>
    </r>
  </si>
  <si>
    <t>Ravish g accept karlo yr ab toh...😅😅😅😅😅</t>
  </si>
  <si>
    <t>Please. Correct....no. volume</t>
  </si>
  <si>
    <t>I,N.D.I.A getting 319 seats</t>
  </si>
  <si>
    <t>100 core  lekar ya adik .......kuch bhi batao ye godi media aam ko imli bata rahi</t>
  </si>
  <si>
    <t>Take heart . No need to worry. Do not belive rumours. These are only predictions . Only to creat confission and chaus among the people of nation.
Let any party come into power and solve public issues without any discrimination and religious bias. In the eyes of rulers everyone is equal whether he or she has casted his or her vote to the ruling party.
Whether Modi ji or Ruhal ji come into power let the do for betterment of nation and her people.</t>
  </si>
  <si>
    <t>Sorry sir, all the exit polls cannot be wrong. Better to accept the defeat and let us prepare for 2029. Meanwhile, let people to enjoy this feku Ram.</t>
  </si>
  <si>
    <t>सरकार तो कांग्रेस की ही बनेगी</t>
  </si>
  <si>
    <t>Sorry to add sir but whole opposition and the media opposing the government has failed to accept mandates in the last two general elections. Whoever wins this time please be willing to accept the results with humility on 4th june. Statements against the mandate can seriously damage your credibility. Thank you.</t>
  </si>
  <si>
    <t>तानाशाह को हटाना है।इंडिया को जीतना है।</t>
  </si>
  <si>
    <r>
      <rPr>
        <sz val="11"/>
        <color rgb="FF000000"/>
        <rFont val="Calibri"/>
      </rPr>
      <t xml:space="preserve">2014 </t>
    </r>
    <r>
      <rPr>
        <sz val="11"/>
        <color rgb="FF000000"/>
        <rFont val="Linux Libertine G"/>
      </rPr>
      <t xml:space="preserve">मोदी का </t>
    </r>
    <r>
      <rPr>
        <sz val="11"/>
        <color rgb="FF000000"/>
        <rFont val="Calibri"/>
      </rPr>
      <t xml:space="preserve">15 </t>
    </r>
    <r>
      <rPr>
        <sz val="11"/>
        <color rgb="FF000000"/>
        <rFont val="Linux Libertine G"/>
      </rPr>
      <t>लाख का वादा</t>
    </r>
  </si>
  <si>
    <t>Its not the numbers its the target given to election commission by the BJP ki itne hi aane chahiye😂</t>
  </si>
  <si>
    <t>Ravish Kumar aap Congress ko bol do ki 4 June ko apni baat sa mat palat na kyu ki jo aapni baat ka nai wo aapna Baap ka nai</t>
  </si>
  <si>
    <t>India Win 🇮🇳 295+ India Win 🇮🇳 295+ India Win 🇮🇳 295+ India Win 🇮🇳 295+ India Win 🇮🇳 295+ India Win 🇮🇳 295+ India Win 🇮🇳 295+ India Win 🇮🇳 295+ India Win 🇮🇳 295+ India Win 🇮🇳 295+</t>
  </si>
  <si>
    <t>Godi media adhikariyon per dabav banana ke liye yah sab kar rahe hai election commission pahle se khel kar raha hai</t>
  </si>
  <si>
    <t>Rahul Gandhi🎉</t>
  </si>
  <si>
    <t>U r best reporter in india 🎉</t>
  </si>
  <si>
    <t>Bangal me to central or State force mil kar tmc ko gundagardi karne ki khula chhut di gayi hai.
Tmc pact with bjp.
And they made a hilarious joke in the name of democracy, they looted our democracy and it's future.</t>
  </si>
  <si>
    <r>
      <rPr>
        <sz val="11"/>
        <color rgb="FF000000"/>
        <rFont val="Calibri"/>
      </rPr>
      <t xml:space="preserve">5 </t>
    </r>
    <r>
      <rPr>
        <sz val="11"/>
        <color rgb="FF000000"/>
        <rFont val="Linux Libertine G"/>
      </rPr>
      <t xml:space="preserve">सीट से लड़ ही रहा है चिराज गोदी मीडिया </t>
    </r>
    <r>
      <rPr>
        <sz val="11"/>
        <color rgb="FF000000"/>
        <rFont val="Calibri"/>
      </rPr>
      <t xml:space="preserve">6 </t>
    </r>
    <r>
      <rPr>
        <sz val="11"/>
        <color rgb="FF000000"/>
        <rFont val="Linux Libertine G"/>
      </rPr>
      <t>कैसे दे रहा है 😅😅😅😅😅😅</t>
    </r>
  </si>
  <si>
    <t>Satya mev Jayate</t>
  </si>
  <si>
    <t>India alliance zindabad Rahul ji  prime minister of India</t>
  </si>
  <si>
    <r>
      <rPr>
        <sz val="11"/>
        <color rgb="FF000000"/>
        <rFont val="Calibri"/>
      </rPr>
      <t xml:space="preserve">Ljp 5 </t>
    </r>
    <r>
      <rPr>
        <sz val="11"/>
        <color rgb="FF000000"/>
        <rFont val="Linux Libertine G"/>
      </rPr>
      <t xml:space="preserve">सीटो पर चुनाव लड़ रही है और 
एग्जिट पोल में </t>
    </r>
    <r>
      <rPr>
        <sz val="11"/>
        <color rgb="FF000000"/>
        <rFont val="Calibri"/>
      </rPr>
      <t xml:space="preserve">6 </t>
    </r>
    <r>
      <rPr>
        <sz val="11"/>
        <color rgb="FF000000"/>
        <rFont val="Linux Libertine G"/>
      </rPr>
      <t>सीट जीत रही है 🤪🤪🤪🤪</t>
    </r>
  </si>
  <si>
    <t>विपछ वाले हर मुश्किल का सामना कर रहे है</t>
  </si>
  <si>
    <t>Sir esme chunav aayog dawara  badhaya gaya voting parsentej ,ko justified karne ki sadyantra lagta h.</t>
  </si>
  <si>
    <r>
      <rPr>
        <sz val="11"/>
        <color rgb="FF000000"/>
        <rFont val="Linux Libertine G"/>
      </rPr>
      <t xml:space="preserve">ईवीएम की कमल छपाई इस बार हमेशा से अधिक होगी। इसलिए </t>
    </r>
    <r>
      <rPr>
        <sz val="11"/>
        <color rgb="FF000000"/>
        <rFont val="Calibri"/>
      </rPr>
      <t xml:space="preserve">400 </t>
    </r>
    <r>
      <rPr>
        <sz val="11"/>
        <color rgb="FF000000"/>
        <rFont val="Linux Libertine G"/>
      </rPr>
      <t>पार होगा।</t>
    </r>
  </si>
  <si>
    <t>4june ko gan#mrne wali ht</t>
  </si>
  <si>
    <t>Modi ki hi government bnegi Bhai ab kya subah ne to full bahumat diya h</t>
  </si>
  <si>
    <t>There should be harsh penalties on media handles if India wins</t>
  </si>
  <si>
    <t>Godi Media has borrowed the formula of lying from Hitler's Minister Goebbels to create election exit polls. Find out that all the companies that have created exit polls are beneficiaries of the government in one way or another. A writ may be filed in the Supreme Court to stop pre-election exit polls conducted by Indian gamblers. This exit poll is a part of a big conspiracy against the democracy and people of India.   INDIA alliance will get more than 280 seats if the election commission don't stole electoral mandate.</t>
  </si>
  <si>
    <t>India jindabad 🎉</t>
  </si>
  <si>
    <r>
      <rPr>
        <sz val="11"/>
        <color rgb="FF000000"/>
        <rFont val="Calibri"/>
      </rPr>
      <t xml:space="preserve">2004 </t>
    </r>
    <r>
      <rPr>
        <sz val="11"/>
        <color rgb="FF000000"/>
        <rFont val="Linux Libertine G"/>
      </rPr>
      <t>का एग्जिट पोल का भी खुलासा करें</t>
    </r>
  </si>
  <si>
    <t>Time is great and God is very great so God bless you</t>
  </si>
  <si>
    <t>एग्जिट पोल तो नाटक है गड़बड़ी तो पहले से त😅 है</t>
  </si>
  <si>
    <r>
      <rPr>
        <sz val="11"/>
        <color rgb="FF000000"/>
        <rFont val="Calibri"/>
      </rPr>
      <t xml:space="preserve">🗳️BJP EVM ke Baahar.  🗳️BJP India 🇮🇳ke Baahar.  🗳️⚖️. 4 June Result BJP mukt Bharat ,💯✅
If there will held free and fair election BJP can won 60 to70 seats only EVmjiwi , </t>
    </r>
    <r>
      <rPr>
        <sz val="11"/>
        <color rgb="FF000000"/>
        <rFont val="Linux Libertine G"/>
      </rPr>
      <t xml:space="preserve">अगर निष्पक्ष चुनाव आयोग चुनाव करायेगा तो </t>
    </r>
    <r>
      <rPr>
        <sz val="11"/>
        <color rgb="FF000000"/>
        <rFont val="Calibri"/>
      </rPr>
      <t xml:space="preserve">BJP </t>
    </r>
    <r>
      <rPr>
        <sz val="11"/>
        <color rgb="FF000000"/>
        <rFont val="Linux Libertine G"/>
      </rPr>
      <t xml:space="preserve">सिर्फ </t>
    </r>
    <r>
      <rPr>
        <sz val="11"/>
        <color rgb="FF000000"/>
        <rFont val="Calibri"/>
      </rPr>
      <t xml:space="preserve">60 </t>
    </r>
    <r>
      <rPr>
        <sz val="11"/>
        <color rgb="FF000000"/>
        <rFont val="Linux Libertine G"/>
      </rPr>
      <t xml:space="preserve">से </t>
    </r>
    <r>
      <rPr>
        <sz val="11"/>
        <color rgb="FF000000"/>
        <rFont val="Calibri"/>
      </rPr>
      <t xml:space="preserve">70 </t>
    </r>
    <r>
      <rPr>
        <sz val="11"/>
        <color rgb="FF000000"/>
        <rFont val="Linux Libertine G"/>
      </rPr>
      <t>सीट जितेगी</t>
    </r>
    <r>
      <rPr>
        <sz val="11"/>
        <color rgb="FF000000"/>
        <rFont val="Calibri"/>
      </rPr>
      <t xml:space="preserve">....🙈kyun ki 2024 ka chunav Dectator v/s </t>
    </r>
    <r>
      <rPr>
        <sz val="11"/>
        <color rgb="FF000000"/>
        <rFont val="Linux Libertine G"/>
      </rPr>
      <t xml:space="preserve">लोकतंत्र प्रेमी </t>
    </r>
    <r>
      <rPr>
        <sz val="11"/>
        <color rgb="FF000000"/>
        <rFont val="Calibri"/>
      </rPr>
      <t>Janta ke bich huwa 🇮🇳✋</t>
    </r>
  </si>
  <si>
    <t>Yah exit Poll Nahin balki cheating Poll hai  logon ke Dil mein pahle hi se baitha Diya ja raha hai ki BJP jeet rahi hai taki EVM mein koi sawal na Karen 3 dinon mein aaram se cheating Karen aur BJP KO jeet ghoshit kar de</t>
  </si>
  <si>
    <t>Rahul ji ka gussa dikhayi de raha hai
.</t>
  </si>
  <si>
    <t>Godi media chatu media dalal media des ko borbad kor raha hai</t>
  </si>
  <si>
    <t>Tumhara chehra uter gya hai bhaddu😁😁😁😁</t>
  </si>
  <si>
    <r>
      <rPr>
        <sz val="11"/>
        <color rgb="FF000000"/>
        <rFont val="Linux Libertine G"/>
      </rPr>
      <t xml:space="preserve">जिसको एग्जिट पोल से परेशानी है </t>
    </r>
    <r>
      <rPr>
        <sz val="11"/>
        <color rgb="FF000000"/>
        <rFont val="Calibri"/>
      </rPr>
      <t xml:space="preserve">4 </t>
    </r>
    <r>
      <rPr>
        <sz val="11"/>
        <color rgb="FF000000"/>
        <rFont val="Linux Libertine G"/>
      </rPr>
      <t xml:space="preserve">जून को देख लें मोदी </t>
    </r>
    <r>
      <rPr>
        <sz val="11"/>
        <color rgb="FF000000"/>
        <rFont val="Calibri"/>
      </rPr>
      <t>3.0😂😂😂😂😂</t>
    </r>
  </si>
  <si>
    <t>Itna ghatiya pm ajj tak nhi dekha shame on modi😡😡😡😡😡😡😡</t>
  </si>
  <si>
    <t>300+❤❤❤❤ INDIA gathbandhan abki bar INDIA sarkar ❤❤❤❤</t>
  </si>
  <si>
    <t>Ravish kumar se kon kon sahamta hai 🔥👍</t>
  </si>
  <si>
    <t>Godi news media channal murdabad.</t>
  </si>
  <si>
    <r>
      <rPr>
        <sz val="11"/>
        <color rgb="FF000000"/>
        <rFont val="Linux Libertine G"/>
      </rPr>
      <t xml:space="preserve">न्यूज </t>
    </r>
    <r>
      <rPr>
        <sz val="11"/>
        <color rgb="FF000000"/>
        <rFont val="Calibri"/>
      </rPr>
      <t xml:space="preserve">24 </t>
    </r>
    <r>
      <rPr>
        <sz val="11"/>
        <color rgb="FF000000"/>
        <rFont val="Linux Libertine G"/>
      </rPr>
      <t xml:space="preserve">वाले </t>
    </r>
    <r>
      <rPr>
        <sz val="11"/>
        <color rgb="FF000000"/>
        <rFont val="Calibri"/>
      </rPr>
      <t xml:space="preserve">25 </t>
    </r>
    <r>
      <rPr>
        <sz val="11"/>
        <color rgb="FF000000"/>
        <rFont val="Linux Libertine G"/>
      </rPr>
      <t xml:space="preserve">में </t>
    </r>
    <r>
      <rPr>
        <sz val="11"/>
        <color rgb="FF000000"/>
        <rFont val="Calibri"/>
      </rPr>
      <t xml:space="preserve">33 </t>
    </r>
    <r>
      <rPr>
        <sz val="11"/>
        <color rgb="FF000000"/>
        <rFont val="Linux Libertine G"/>
      </rPr>
      <t>दे दिया है उसमे राजस्थान में 😅😅😅😅😅</t>
    </r>
  </si>
  <si>
    <r>
      <rPr>
        <sz val="11"/>
        <color rgb="FF000000"/>
        <rFont val="Linux Libertine G"/>
      </rPr>
      <t>यदि ईस प्रकारके जूठे एक्जिट पोल जो इरादन भ्रमित करने निकाले जाते है। इस कारण गलत जानकारी गुनाह नही है</t>
    </r>
    <r>
      <rPr>
        <sz val="11"/>
        <color rgb="FF000000"/>
        <rFont val="Calibri"/>
      </rPr>
      <t xml:space="preserve">? </t>
    </r>
    <r>
      <rPr>
        <sz val="11"/>
        <color rgb="FF000000"/>
        <rFont val="Linux Libertine G"/>
      </rPr>
      <t>इनपर लिगल एक्शन होना चाहिएं।</t>
    </r>
  </si>
  <si>
    <t>Bangal ma exit poll 100% galot hai.baj-8/10.  TMC-28/30 or congress-2.</t>
  </si>
  <si>
    <t>Agar iss baar BJP sarkar banayi toh desh barbaad hona sure😢😢</t>
  </si>
  <si>
    <t>Koi 🤑🤑🥰🌹🥰🥰😛💰💰💰💵</t>
  </si>
  <si>
    <r>
      <rPr>
        <sz val="11"/>
        <color rgb="FF000000"/>
        <rFont val="Calibri"/>
      </rPr>
      <t xml:space="preserve">Ekjit pol </t>
    </r>
    <r>
      <rPr>
        <sz val="11"/>
        <color rgb="FF000000"/>
        <rFont val="Linux Libertine G"/>
      </rPr>
      <t>सही नहीं है</t>
    </r>
  </si>
  <si>
    <r>
      <rPr>
        <sz val="11"/>
        <color rgb="FF000000"/>
        <rFont val="Linux Libertine G"/>
      </rPr>
      <t>लोकतंत्र को डूबने के लिए भ्रष्ट व्यवस्था</t>
    </r>
    <r>
      <rPr>
        <sz val="11"/>
        <color rgb="FF000000"/>
        <rFont val="Calibri"/>
      </rPr>
      <t xml:space="preserve">, </t>
    </r>
    <r>
      <rPr>
        <sz val="11"/>
        <color rgb="FF000000"/>
        <rFont val="Linux Libertine G"/>
      </rPr>
      <t>भ्रष्टाचारी अफसर</t>
    </r>
    <r>
      <rPr>
        <sz val="11"/>
        <color rgb="FF000000"/>
        <rFont val="Calibri"/>
      </rPr>
      <t xml:space="preserve">, </t>
    </r>
    <r>
      <rPr>
        <sz val="11"/>
        <color rgb="FF000000"/>
        <rFont val="Linux Libertine G"/>
      </rPr>
      <t>भ्रष्टाचारी नेताओं</t>
    </r>
    <r>
      <rPr>
        <sz val="11"/>
        <color rgb="FF000000"/>
        <rFont val="Calibri"/>
      </rPr>
      <t xml:space="preserve">, </t>
    </r>
    <r>
      <rPr>
        <sz val="11"/>
        <color rgb="FF000000"/>
        <rFont val="Linux Libertine G"/>
      </rPr>
      <t>भ्रष्ट जजों का हाथ है। भ्रष्टाचारी आदमी ही डरता है।❤❤❤</t>
    </r>
  </si>
  <si>
    <t>Next time Rahul ji apse nivedan he ki DAY 1 se kosis kijiyega</t>
  </si>
  <si>
    <r>
      <rPr>
        <sz val="11"/>
        <color rgb="FF000000"/>
        <rFont val="Calibri"/>
      </rPr>
      <t xml:space="preserve">Ekjit pol </t>
    </r>
    <r>
      <rPr>
        <sz val="11"/>
        <color rgb="FF000000"/>
        <rFont val="Linux Libertine G"/>
      </rPr>
      <t>सही नहीं है</t>
    </r>
  </si>
  <si>
    <t>Godi media ka to pucho mat unke exit poll mai to 500 plus seat a rahi hai 😅😅😅</t>
  </si>
  <si>
    <t>Nice❤❤❤</t>
  </si>
  <si>
    <t>Yaar aap log bahishkaar q nhi krte sab kuch plan h fir bhi</t>
  </si>
  <si>
    <t>No voice</t>
  </si>
  <si>
    <t>Akhilesh Yadav Ne Sahi Pakda</t>
  </si>
  <si>
    <t>✋✋✋✋✋✋✋🌹💯🆗💵</t>
  </si>
  <si>
    <r>
      <rPr>
        <sz val="11"/>
        <color rgb="FF000000"/>
        <rFont val="Calibri"/>
      </rPr>
      <t xml:space="preserve">Exit poll aap sbhi ko pta hona chahiye agar survey me itna confident se </t>
    </r>
    <r>
      <rPr>
        <sz val="11"/>
        <color rgb="FF000000"/>
        <rFont val="Linux Libertine G"/>
      </rPr>
      <t xml:space="preserve">बहुमत </t>
    </r>
    <r>
      <rPr>
        <sz val="11"/>
        <color rgb="FF000000"/>
        <rFont val="Calibri"/>
      </rPr>
      <t xml:space="preserve">BJP ka </t>
    </r>
    <r>
      <rPr>
        <sz val="11"/>
        <color rgb="FF000000"/>
        <rFont val="Linux Libertine G"/>
      </rPr>
      <t xml:space="preserve">दिखा रहा तो उसका मतलब ओ लोग सफ़ल </t>
    </r>
    <r>
      <rPr>
        <sz val="11"/>
        <color rgb="FF000000"/>
        <rFont val="Calibri"/>
      </rPr>
      <t xml:space="preserve">hogye </t>
    </r>
    <r>
      <rPr>
        <sz val="11"/>
        <color rgb="FF000000"/>
        <rFont val="Linux Libertine G"/>
      </rPr>
      <t xml:space="preserve">सरकार बनाने मे चाहे </t>
    </r>
    <r>
      <rPr>
        <sz val="11"/>
        <color rgb="FF000000"/>
        <rFont val="Calibri"/>
      </rPr>
      <t xml:space="preserve">EVM, CHUNAAV </t>
    </r>
    <r>
      <rPr>
        <sz val="11"/>
        <color rgb="FF000000"/>
        <rFont val="Linux Libertine G"/>
      </rPr>
      <t xml:space="preserve">आयोग कहीं </t>
    </r>
    <r>
      <rPr>
        <sz val="11"/>
        <color rgb="FF000000"/>
        <rFont val="Calibri"/>
      </rPr>
      <t xml:space="preserve">SE TO UNKO </t>
    </r>
    <r>
      <rPr>
        <sz val="11"/>
        <color rgb="FF000000"/>
        <rFont val="Linux Libertine G"/>
      </rPr>
      <t xml:space="preserve">आश्वासन </t>
    </r>
    <r>
      <rPr>
        <sz val="11"/>
        <color rgb="FF000000"/>
        <rFont val="Calibri"/>
      </rPr>
      <t xml:space="preserve">MIL HI GYA </t>
    </r>
    <r>
      <rPr>
        <sz val="11"/>
        <color rgb="FF000000"/>
        <rFont val="Linux Libertine G"/>
      </rPr>
      <t>होगा</t>
    </r>
    <r>
      <rPr>
        <sz val="11"/>
        <color rgb="FF000000"/>
        <rFont val="Calibri"/>
      </rPr>
      <t xml:space="preserve">, DM BHI CM </t>
    </r>
    <r>
      <rPr>
        <sz val="11"/>
        <color rgb="FF000000"/>
        <rFont val="Linux Libertine G"/>
      </rPr>
      <t xml:space="preserve">के </t>
    </r>
    <r>
      <rPr>
        <sz val="11"/>
        <color rgb="FF000000"/>
        <rFont val="Calibri"/>
      </rPr>
      <t>UNDER HI AATA HAI EK TRH SE PURA SYSTEM USI KA HAI SMJH LIJIYE FIX HOGYAA..</t>
    </r>
  </si>
  <si>
    <t>Aapka views 20 min hi 101500😮😮</t>
  </si>
  <si>
    <t>Fir ek baar Modi Sarkar</t>
  </si>
  <si>
    <t>One man army ❤</t>
  </si>
  <si>
    <t>Agar BJP haar gyi druv rathee ki jeet h</t>
  </si>
  <si>
    <t>Dhruv Rathi sahi hai...Tanashahi saream..</t>
  </si>
  <si>
    <t>Bjp are Bangladesh Amolig all are chor party</t>
  </si>
  <si>
    <t>Now people have only one option,only to tolerate injustice everywhere. All autonomous institutions, the protector of Rights, ECI, SC, President  VP, and CAG n agencies are not standing with the people of India who give them Constitution to rule justifiable.</t>
  </si>
  <si>
    <t>295! Love for Sidhu ❤❤</t>
  </si>
  <si>
    <t>Mere bhai ka b vote list m nam nhi aya vo vote nhi dal. Saka</t>
  </si>
  <si>
    <t>Tta jut padaga</t>
  </si>
  <si>
    <t>I can't understand kaise godi media bol Rahi hain ki bjp 400 seat milegi shayad inki mili bhagat ho mujhe lagta Hain bjp fir jitegi</t>
  </si>
  <si>
    <t>Totally Godi media are busy only fake exit poll.</t>
  </si>
  <si>
    <t>CHALO VIDHWA VILAP SHURU KARO</t>
  </si>
  <si>
    <t>Jitega to Modi he jitna bkwas krna hai krlo😂</t>
  </si>
  <si>
    <r>
      <rPr>
        <sz val="11"/>
        <color rgb="FF000000"/>
        <rFont val="Linux Libertine G"/>
      </rPr>
      <t>कौन</t>
    </r>
    <r>
      <rPr>
        <sz val="11"/>
        <color rgb="FF000000"/>
        <rFont val="Calibri"/>
      </rPr>
      <t>-</t>
    </r>
    <r>
      <rPr>
        <sz val="11"/>
        <color rgb="FF000000"/>
        <rFont val="Linux Libertine G"/>
      </rPr>
      <t xml:space="preserve">कौन चाहता है  इंडिया का </t>
    </r>
    <r>
      <rPr>
        <sz val="11"/>
        <color rgb="FF000000"/>
        <rFont val="Calibri"/>
      </rPr>
      <t xml:space="preserve">295+  </t>
    </r>
    <r>
      <rPr>
        <sz val="11"/>
        <color rgb="FF000000"/>
        <rFont val="Linux Libertine G"/>
      </rPr>
      <t>सीट आए 👍🤚❤️</t>
    </r>
  </si>
  <si>
    <t>Evm ko bachana padega sir</t>
  </si>
  <si>
    <t>Vote for india</t>
  </si>
  <si>
    <t>Cong 282 payegi pakka ji</t>
  </si>
  <si>
    <t>Ye sab midya vale dar se  exit poll 390-400dekharahe hai</t>
  </si>
  <si>
    <t>नमस्कार मित्रों ये मोदी फैंटेसी पूल का मतलब है देस में बेरोजगारी महँगाई अग्निवीर बार बार पेपर लीक भ्रष्टाचार महिला असुरक्षा और मोदी जेम्स बॉन्ड का चुनावी बॉन्ड वैधीकरण भ्रष्टाचार देश की जनता को पसंद है इसलिए मोदी मीडिया का जादुई पूल 🆒🍊🆒💩👺👿👹💩🆒</t>
  </si>
  <si>
    <t>He bhagwan Congress 🙏 jite❤jjoy sia ram,🙏🙏🙏</t>
  </si>
  <si>
    <t>Exit poll pharzi hai</t>
  </si>
  <si>
    <t>BJP410🎉🎉🎉🎉🎉😢❤410❤410🎉🎉🎉</t>
  </si>
  <si>
    <t>Indi alliance ke sath sath ravish kumar ka bhi frustration clear dikh rha hai🤣🤣</t>
  </si>
  <si>
    <t>Ravish ji kya faltu bhram failate rahte hai aap ko bahut taklif LG Rahi hai exit poll se</t>
  </si>
  <si>
    <t>लट्ठ में तेल लगा कर रखिएगा वोटों की गिनती में काम आयेगा 👍👍</t>
  </si>
  <si>
    <t>Pappu  fir se leader of opposition</t>
  </si>
  <si>
    <t>यह सब झूठ एग्जिट पोल है यह पूरे एग्जिट पोल वाले मोदी के दिख रहे हो इसलिए झूठ बोल रहे पूरा</t>
  </si>
  <si>
    <t>Rahul Gandhi is the great leader of India congratulations 🎉</t>
  </si>
  <si>
    <t>Ab rota re 5 sal ke liye EVM ka jumla hai jumala hai aag lagi bhi nahin aur dua nikalne Laga</t>
  </si>
  <si>
    <r>
      <rPr>
        <sz val="11"/>
        <color rgb="FF000000"/>
        <rFont val="Calibri"/>
      </rPr>
      <t xml:space="preserve">Mr. </t>
    </r>
    <r>
      <rPr>
        <sz val="11"/>
        <color rgb="FF000000"/>
        <rFont val="Linux Libertine G"/>
      </rPr>
      <t xml:space="preserve">नरेन्दर मोडी 🙏🙏🙏
</t>
    </r>
    <r>
      <rPr>
        <sz val="11"/>
        <color rgb="FF000000"/>
        <rFont val="Calibri"/>
      </rPr>
      <t xml:space="preserve">See You Again 🤓
NOT 😡
NOT 😡
NO.
NEVER.
</t>
    </r>
    <r>
      <rPr>
        <sz val="11"/>
        <color rgb="FF000000"/>
        <rFont val="Linux Libertine G"/>
      </rPr>
      <t>कभी नही 😡
देखा परिवारवाद 💪🇮🇳
एकता में ही अनेकता है ❤️👍
हमारा विश्व गुरु राहुल गाँधी 💪🇮🇳</t>
    </r>
  </si>
  <si>
    <t>India jetega</t>
  </si>
  <si>
    <t>tadi par ko fir se vejna padega , modi ji ko hamesa ke liye sadhna  ke liye</t>
  </si>
  <si>
    <t>E v m machin ki vote ginti chori ko kaise rukega iska vedio  chaiya  .</t>
  </si>
  <si>
    <t>Up,</t>
  </si>
  <si>
    <t>4th June ko aur rona padega tumhe 
So called neutral 😂😂😂</t>
  </si>
  <si>
    <t>Jayega Narak toh sirf modi</t>
  </si>
  <si>
    <t>There are vested interests to show the govt will return with bumper majority. Many stock traders are sitting on short. Punters are aiming to mint money. Then ofcourse Modi group has keep status quo.</t>
  </si>
  <si>
    <t>Owesome</t>
  </si>
  <si>
    <t>😂😂😂😂😂😂😂😂😂😂😂🎉🎉😂🎉😂😂😂😂😂😂😂😂😂😂😂😂😂😂😂😂😂😂😂</t>
  </si>
  <si>
    <t>There is a big disparity between Exit poll and Reality. There is something fishy happening behind. God help us... 🙏</t>
  </si>
  <si>
    <r>
      <rPr>
        <sz val="11"/>
        <color rgb="FF000000"/>
        <rFont val="Linux Libertine G"/>
      </rPr>
      <t xml:space="preserve">गोदी मोदी </t>
    </r>
    <r>
      <rPr>
        <sz val="11"/>
        <color rgb="FF000000"/>
        <rFont val="Calibri"/>
      </rPr>
      <t>exit poll</t>
    </r>
  </si>
  <si>
    <t>Bawasir.</t>
  </si>
  <si>
    <t>Like if you voted for   I. N. D. I. A</t>
  </si>
  <si>
    <t>Who did You Vote for ? 
1. Narendra Modi (Dictator)
2. Rahul Gandhi (Rahul Gandhi)</t>
  </si>
  <si>
    <r>
      <rPr>
        <sz val="11"/>
        <color rgb="FF000000"/>
        <rFont val="Linux Libertine G"/>
      </rPr>
      <t xml:space="preserve">जब </t>
    </r>
    <r>
      <rPr>
        <sz val="11"/>
        <color rgb="FF000000"/>
        <rFont val="Calibri"/>
      </rPr>
      <t xml:space="preserve">EVM </t>
    </r>
    <r>
      <rPr>
        <sz val="11"/>
        <color rgb="FF000000"/>
        <rFont val="Linux Libertine G"/>
      </rPr>
      <t xml:space="preserve">पोलिं स्टेशन से स्ट्राँग रूम ले जाई जा रही होती हैं तब </t>
    </r>
    <r>
      <rPr>
        <sz val="11"/>
        <color rgb="FF000000"/>
        <rFont val="Calibri"/>
      </rPr>
      <t xml:space="preserve">EVM </t>
    </r>
    <r>
      <rPr>
        <sz val="11"/>
        <color rgb="FF000000"/>
        <rFont val="Linux Libertine G"/>
      </rPr>
      <t xml:space="preserve">बदल दी जाती हैं ऐसा भी हो सक्ता है </t>
    </r>
    <r>
      <rPr>
        <sz val="11"/>
        <color rgb="FF000000"/>
        <rFont val="Calibri"/>
      </rPr>
      <t>!</t>
    </r>
  </si>
  <si>
    <t>Vote counting agent will be purchased like MP and MLA</t>
  </si>
  <si>
    <t>BJP EVM CHOR PARTI HAI</t>
  </si>
  <si>
    <t>Prime time with Ravishkumar Sir💯🎉👍❤</t>
  </si>
  <si>
    <t>Rahul jit</t>
  </si>
  <si>
    <t>Sir kuch good news do ap Congress jeet gai hai ap log khusi mano</t>
  </si>
  <si>
    <t>कहीं ईवीएम का तो खेल नही</t>
  </si>
  <si>
    <t>Phir aa gaye ... aa gai 20 june❤</t>
  </si>
  <si>
    <t>INDIA' is great 
NDA....midea exit polll....polampol he...😂😂.fail</t>
  </si>
  <si>
    <t>Sir 59M nahi 593M views hai</t>
  </si>
  <si>
    <t>Love you sir❤❤</t>
  </si>
  <si>
    <t>EVM haa to Modii haa... 😂😂😂</t>
  </si>
  <si>
    <t>Exit poll sample size bataya karta tha...iss baar sab polam pol. Particular seat ka kabhi nahi bata te the...😂😂</t>
  </si>
  <si>
    <t>❤❤❤❤❤❤❤❤❤❤❤❤❤❤❤❤❤❤❤❤❤❤</t>
  </si>
  <si>
    <t>मोदी पोल है पुरा देश जानता है गोदी मीडिया की कमाल है</t>
  </si>
  <si>
    <t>Love to seen you again ❤</t>
  </si>
  <si>
    <t>Khela to Khel chuka hai Modi ji ab nigrani rakhne Se Kya fayda Modi hi aaega Dhyan ke bahane se Khela Khel Diya Hai</t>
  </si>
  <si>
    <t>Loktantr khatam ho chuki hai desh puri Tarah se bjp ke kabje me Hai Jago desh washiyon please 🙏 😢</t>
  </si>
  <si>
    <t>Modi sarkar</t>
  </si>
  <si>
    <t>Krtut kukrm ko sahara bnane ki dekho mind set krdye ab keval lapta evm or  cc ki bhoomika ka ko sahara miljaye ek hi dubara miljay khin nokri na chli jay pr bhjpa kaayale suraj dhlte dhlte  walk out hoga chlte chlte</t>
  </si>
  <si>
    <t>कौन कौन बेरोजगारी पर वोट दिया है</t>
  </si>
  <si>
    <t>Next prime minister of India Rahul Gandhi ji</t>
  </si>
  <si>
    <t>EVM hatavoo bharta Bachavo🙏🙏🙏🙏</t>
  </si>
  <si>
    <t>Meri buwa ka name Voterliste me aaya hi nhi</t>
  </si>
  <si>
    <t>Exit pol Farzi hai</t>
  </si>
  <si>
    <t>जब तक इवीएम है तब तक मोदी है तोते की जान इवीएम मे है लिख कर रख लो</t>
  </si>
  <si>
    <t>Modi media pol</t>
  </si>
  <si>
    <t>Jay Hind</t>
  </si>
  <si>
    <t>4 june ko milna ravish ye viedo delete mat karna 😂😂</t>
  </si>
  <si>
    <t>Moye moye chamcho 😅</t>
  </si>
  <si>
    <t>Ravish Kumar is good</t>
  </si>
  <si>
    <t>Batia, bair,, ravsh, gi</t>
  </si>
  <si>
    <r>
      <rPr>
        <sz val="11"/>
        <color rgb="FF000000"/>
        <rFont val="Linux Libertine G"/>
      </rPr>
      <t>কলকাতায় মিটিং অসম্পূর্ণ রেখে পূর্ব ইসিআই দিল্লি ফিরে ইস্তফা দেওয়ার সঙ্গে এই বাংলার এক্জিট পোলের কোনো যোগ থাকতে পারে কি</t>
    </r>
    <r>
      <rPr>
        <sz val="11"/>
        <color rgb="FF000000"/>
        <rFont val="Calibri"/>
      </rPr>
      <t>?</t>
    </r>
  </si>
  <si>
    <t>Legends never die sidhu moosewala</t>
  </si>
  <si>
    <t>Abki baar rahul sarkar</t>
  </si>
  <si>
    <r>
      <rPr>
        <sz val="11"/>
        <color rgb="FF000000"/>
        <rFont val="Linux Libertine G"/>
      </rPr>
      <t xml:space="preserve">क्या चुनाव आयोग गोदी एग्जिट पोल से प्रभावित तो नही होगा चुनाव नतीजौ मै कोई हेरा फेरी तो नही होगी </t>
    </r>
    <r>
      <rPr>
        <sz val="11"/>
        <color rgb="FF000000"/>
        <rFont val="Calibri"/>
      </rPr>
      <t xml:space="preserve">? </t>
    </r>
    <r>
      <rPr>
        <sz val="11"/>
        <color rgb="FF000000"/>
        <rFont val="Linux Libertine G"/>
      </rPr>
      <t>बिपक्ष को सतर्कता बरतनी होगी ।</t>
    </r>
  </si>
  <si>
    <t>ખુબ સરસ👍</t>
  </si>
  <si>
    <r>
      <rPr>
        <sz val="11"/>
        <color rgb="FF000000"/>
        <rFont val="Linux Libertine G"/>
      </rPr>
      <t>कोई तोड नही इस आंधी का ये दौर है राहुल गांधी का</t>
    </r>
    <r>
      <rPr>
        <sz val="11"/>
        <color rgb="FF000000"/>
        <rFont val="Calibri"/>
      </rPr>
      <t>...❤</t>
    </r>
  </si>
  <si>
    <t>Evm me khela ho raha hai</t>
  </si>
  <si>
    <t>Kahi evm ka khela kuch hai kya ?????</t>
  </si>
  <si>
    <t>EC murdabad...</t>
  </si>
  <si>
    <t>tera kya hoga kaliya..congress godi media</t>
  </si>
  <si>
    <t>Sir. Burnol le kar rakh lo..aapke bahut kaam ayega..
Baaki ayega to Modi hi</t>
  </si>
  <si>
    <r>
      <rPr>
        <sz val="11"/>
        <color rgb="FF000000"/>
        <rFont val="Linux Libertine G"/>
      </rPr>
      <t xml:space="preserve">रवीश कुमार जी प्रभु यीशु मसीह हमेशा सत्यके साथ है हमारा विश्वास भरोसा उसे जीवित परमेश्वर पर है किसी मनुष्य पर नहीं अजीज को स्वयं परमेश्वर राजा बनाएगा कौन उसको गाड़ी से गिर सकता है कोई नहीं </t>
    </r>
    <r>
      <rPr>
        <sz val="11"/>
        <color rgb="FF000000"/>
        <rFont val="Calibri"/>
      </rPr>
      <t xml:space="preserve">4 </t>
    </r>
    <r>
      <rPr>
        <sz val="11"/>
        <color rgb="FF000000"/>
        <rFont val="Linux Libertine G"/>
      </rPr>
      <t>जून को जीत सकते किहोगी लाखों लोगों की प्रार्थनाएंदुआएं हैं जीसस ब्लेसयू परमेश्वर आपकीसाथ है</t>
    </r>
  </si>
  <si>
    <t>exit poll figures are given by EC &amp; Modi/shah, all machines are set to that figures. atrocity to the core 😮😮😮😮😮😮</t>
  </si>
  <si>
    <t>JAI HIND</t>
  </si>
  <si>
    <t>Sir agar aisa he rha to ekdin sab khtm ho jayga 😞😞😞</t>
  </si>
  <si>
    <t>🇮🇳⚖️🌹 india will our children will get jobs 🌹🕉️🌹</t>
  </si>
  <si>
    <t>Rahul Gandhi PM ban rahe hain kon kon agree karta hai like karo</t>
  </si>
  <si>
    <t>Jit gaya India gathbandhan ❤</t>
  </si>
  <si>
    <r>
      <rPr>
        <sz val="11"/>
        <color rgb="FF000000"/>
        <rFont val="Calibri"/>
      </rPr>
      <t xml:space="preserve">4 June </t>
    </r>
    <r>
      <rPr>
        <sz val="11"/>
        <color rgb="FF000000"/>
        <rFont val="Linux Libertine G"/>
      </rPr>
      <t>को इंडिया गठबंधन की सरकार आ रही</t>
    </r>
  </si>
  <si>
    <t>Aisa hi bhagwan kre India Jeet Jaye ❤❤❤</t>
  </si>
  <si>
    <t>जीतेंगे तो राहुल  भाई</t>
  </si>
  <si>
    <t>जेसे बिहार में परीक्षा से पहले पेपर लिक हो जाते हैं वेसे अब मोदी का वोट लिक हो गया</t>
  </si>
  <si>
    <t>India ka gathbandhan jindabad jitega to India gathbandhan</t>
  </si>
  <si>
    <t>Why is he teaching exit poll methodology as if he is a professor</t>
  </si>
  <si>
    <t>Alhamdulillah</t>
  </si>
  <si>
    <t>Without inner setting or hacking BJP  should be losing their previous number of sets</t>
  </si>
  <si>
    <t>I don't think that bjp will not come to power maybe 350+ is not possible but Bjp will be able to form the government...last tym also Ravish sir told bjp is loosing but it didn't happened..</t>
  </si>
  <si>
    <t>😂😂😂😂areee rabish aree abb yo election khatam ho gya h kal tak ka intazar kar lo bahi 😂😂😂phir to rona hi h tume . chamcho ko khush karke kya milega yek din khush karke😂😂😂</t>
  </si>
  <si>
    <t>I feel like all these politicians contesting should be kept under house arrest without any internet or phone connection 😂</t>
  </si>
  <si>
    <r>
      <rPr>
        <sz val="11"/>
        <color rgb="FF000000"/>
        <rFont val="Calibri"/>
      </rPr>
      <t xml:space="preserve">Bjp </t>
    </r>
    <r>
      <rPr>
        <sz val="11"/>
        <color rgb="FF000000"/>
        <rFont val="Linux Libertine G"/>
      </rPr>
      <t>२ सीट से ३००</t>
    </r>
    <r>
      <rPr>
        <sz val="11"/>
        <color rgb="FF000000"/>
        <rFont val="Calibri"/>
      </rPr>
      <t xml:space="preserve">+ </t>
    </r>
    <r>
      <rPr>
        <sz val="11"/>
        <color rgb="FF000000"/>
        <rFont val="Linux Libertine G"/>
      </rPr>
      <t xml:space="preserve">सीट तक आई है इसका मतलब </t>
    </r>
    <r>
      <rPr>
        <sz val="11"/>
        <color rgb="FF000000"/>
        <rFont val="Calibri"/>
      </rPr>
      <t xml:space="preserve">bjp </t>
    </r>
    <r>
      <rPr>
        <sz val="11"/>
        <color rgb="FF000000"/>
        <rFont val="Linux Libertine G"/>
      </rPr>
      <t xml:space="preserve">शुरू से </t>
    </r>
    <r>
      <rPr>
        <sz val="11"/>
        <color rgb="FF000000"/>
        <rFont val="Calibri"/>
      </rPr>
      <t xml:space="preserve">evm </t>
    </r>
    <r>
      <rPr>
        <sz val="11"/>
        <color rgb="FF000000"/>
        <rFont val="Linux Libertine G"/>
      </rPr>
      <t xml:space="preserve">मे गड़बड़ी कर के यहाँ तक आई है। और </t>
    </r>
    <r>
      <rPr>
        <sz val="11"/>
        <color rgb="FF000000"/>
        <rFont val="Calibri"/>
      </rPr>
      <t xml:space="preserve">2014 </t>
    </r>
    <r>
      <rPr>
        <sz val="11"/>
        <color rgb="FF000000"/>
        <rFont val="Linux Libertine G"/>
      </rPr>
      <t xml:space="preserve">मे भी </t>
    </r>
    <r>
      <rPr>
        <sz val="11"/>
        <color rgb="FF000000"/>
        <rFont val="Calibri"/>
      </rPr>
      <t xml:space="preserve">evm </t>
    </r>
    <r>
      <rPr>
        <sz val="11"/>
        <color rgb="FF000000"/>
        <rFont val="Linux Libertine G"/>
      </rPr>
      <t xml:space="preserve">के दम पर कांग्रेस का </t>
    </r>
    <r>
      <rPr>
        <sz val="11"/>
        <color rgb="FF000000"/>
        <rFont val="Calibri"/>
      </rPr>
      <t xml:space="preserve">sufda </t>
    </r>
    <r>
      <rPr>
        <sz val="11"/>
        <color rgb="FF000000"/>
        <rFont val="Linux Libertine G"/>
      </rPr>
      <t xml:space="preserve">साफ हुआ है और इसका मतलब ये है की </t>
    </r>
    <r>
      <rPr>
        <sz val="11"/>
        <color rgb="FF000000"/>
        <rFont val="Calibri"/>
      </rPr>
      <t xml:space="preserve">evm </t>
    </r>
    <r>
      <rPr>
        <sz val="11"/>
        <color rgb="FF000000"/>
        <rFont val="Linux Libertine G"/>
      </rPr>
      <t xml:space="preserve">के दम पर </t>
    </r>
    <r>
      <rPr>
        <sz val="11"/>
        <color rgb="FF000000"/>
        <rFont val="Calibri"/>
      </rPr>
      <t xml:space="preserve">bjp </t>
    </r>
    <r>
      <rPr>
        <sz val="11"/>
        <color rgb="FF000000"/>
        <rFont val="Linux Libertine G"/>
      </rPr>
      <t xml:space="preserve">अब हमेशा सता मे रहेगी। मेरा ये सवाल </t>
    </r>
    <r>
      <rPr>
        <sz val="11"/>
        <color rgb="FF000000"/>
        <rFont val="Calibri"/>
      </rPr>
      <t xml:space="preserve">evm </t>
    </r>
    <r>
      <rPr>
        <sz val="11"/>
        <color rgb="FF000000"/>
        <rFont val="Linux Libertine G"/>
      </rPr>
      <t>पर  सवाल उठाने वालो से है।</t>
    </r>
  </si>
  <si>
    <t>🔥🔥👏</t>
  </si>
  <si>
    <t>Modi media poll 😂😂😂</t>
  </si>
  <si>
    <t>Evm rona kab se chalu karna hai sadh ji😂</t>
  </si>
  <si>
    <t>Ravish ji aap khud godi media ho.. sirf vipaksh ke liye video banate ho.. janta modi ko vote de rahi hai.. aap bss narrative chalao.</t>
  </si>
  <si>
    <t>Congress janti thi ki ham harenge tabhi to gatabandhan  banayee</t>
  </si>
  <si>
    <t>❤❤❤❤🙏🙏🙏🙏🌹🌹🌹🌹💐💐💐💐🌺🌺🌺🌺</t>
  </si>
  <si>
    <t>Bhai koi viswas nahi bjp jeet sakti hain shayad agar bjp jeeti to sab pakode bechenge</t>
  </si>
  <si>
    <t>Abki baar 400 paar 😊❤ dekh lena chamcho 4 tarik ko ....</t>
  </si>
  <si>
    <t>इलेक्शन कमिशन कुम्भकर्ण नीद सो रहा है</t>
  </si>
  <si>
    <t>Guru laal hogi 4 ko</t>
  </si>
  <si>
    <r>
      <rPr>
        <sz val="11"/>
        <color rgb="FF000000"/>
        <rFont val="Calibri"/>
      </rPr>
      <t xml:space="preserve">17C </t>
    </r>
    <r>
      <rPr>
        <sz val="11"/>
        <color rgb="FF000000"/>
        <rFont val="Linux Libertine G"/>
      </rPr>
      <t>को लेकर वोट की गिनती की जानी चाहिए जय हिन्द जय भारत वंदेमातरम मातृभूमि की जय</t>
    </r>
  </si>
  <si>
    <t>Aaj tak jhoot bolne mai sabse tez...</t>
  </si>
  <si>
    <t>Sabka Malik Ek Hai.</t>
  </si>
  <si>
    <r>
      <rPr>
        <sz val="11"/>
        <color rgb="FF000000"/>
        <rFont val="Linux Libertine G"/>
      </rPr>
      <t>नमस्कार ❤</t>
    </r>
    <r>
      <rPr>
        <sz val="11"/>
        <color rgb="FF000000"/>
        <rFont val="Calibri"/>
      </rPr>
      <t xml:space="preserve">sir </t>
    </r>
    <r>
      <rPr>
        <sz val="11"/>
        <color rgb="FF000000"/>
        <rFont val="Linux Libertine G"/>
      </rPr>
      <t>जी</t>
    </r>
  </si>
  <si>
    <r>
      <rPr>
        <sz val="11"/>
        <color rgb="FF000000"/>
        <rFont val="Linux Libertine G"/>
      </rPr>
      <t xml:space="preserve">मोदी द्वारा मीडिया को पैसे देकर बनाया गया </t>
    </r>
    <r>
      <rPr>
        <sz val="11"/>
        <color rgb="FF000000"/>
        <rFont val="Calibri"/>
      </rPr>
      <t xml:space="preserve">exit poll </t>
    </r>
    <r>
      <rPr>
        <sz val="11"/>
        <color rgb="FF000000"/>
        <rFont val="Linux Libertine G"/>
      </rPr>
      <t>है</t>
    </r>
  </si>
  <si>
    <t>aapki chamcha giri ko salam hi</t>
  </si>
  <si>
    <t>Saream...dokha huaa hai..congres ke sath..vote hue b nhi..pehle hi bol diya</t>
  </si>
  <si>
    <r>
      <rPr>
        <sz val="11"/>
        <color rgb="FF000000"/>
        <rFont val="Linux Libertine G"/>
      </rPr>
      <t xml:space="preserve">देश की </t>
    </r>
    <r>
      <rPr>
        <sz val="11"/>
        <color rgb="FF000000"/>
        <rFont val="Calibri"/>
      </rPr>
      <t xml:space="preserve">78% </t>
    </r>
    <r>
      <rPr>
        <sz val="11"/>
        <color rgb="FF000000"/>
        <rFont val="Linux Libertine G"/>
      </rPr>
      <t>लोगों ने इंडिया गठबंधन को सापोट</t>
    </r>
    <r>
      <rPr>
        <sz val="11"/>
        <color rgb="FF000000"/>
        <rFont val="Calibri"/>
      </rPr>
      <t xml:space="preserve">(Support)  </t>
    </r>
    <r>
      <rPr>
        <sz val="11"/>
        <color rgb="FF000000"/>
        <rFont val="Linux Libertine G"/>
      </rPr>
      <t xml:space="preserve">किया </t>
    </r>
    <r>
      <rPr>
        <sz val="11"/>
        <color rgb="FF000000"/>
        <rFont val="Calibri"/>
      </rPr>
      <t xml:space="preserve">, </t>
    </r>
    <r>
      <rPr>
        <sz val="11"/>
        <color rgb="FF000000"/>
        <rFont val="Linux Libertine G"/>
      </rPr>
      <t>तानाशाह को नहीं।</t>
    </r>
  </si>
  <si>
    <t>This is not exit poll but this is narrative poll for for voters  india thake cheating karne mein koi mushkil Na ho logon ko logon ko pahle hi se bata Diya Gaya ki BJP jeet rahi hai</t>
  </si>
  <si>
    <t>❤Win India alliance ❤</t>
  </si>
  <si>
    <t>thanks ravish</t>
  </si>
  <si>
    <t>tu mc baat banane me jadugar hai.
kesi bhi baat ko ghuma ke fenk sakta h.</t>
  </si>
  <si>
    <t>2019 se bhi zada 😅😂😂</t>
  </si>
  <si>
    <t>Bahut badi dhandli hone wali hai</t>
  </si>
  <si>
    <t>Delhi's 7 seats will go to India aliens</t>
  </si>
  <si>
    <t>This is call Ture Journalism In 16 minutes 90 Thousand Views🎉🎉🎉</t>
  </si>
  <si>
    <t>Yass</t>
  </si>
  <si>
    <t>Media ka khel hai itna hi main bjp kam kiya hai settings hai</t>
  </si>
  <si>
    <t>Modi EVM magic going on that's it</t>
  </si>
  <si>
    <r>
      <rPr>
        <sz val="11"/>
        <color rgb="FF000000"/>
        <rFont val="Linux Libertine G"/>
      </rPr>
      <t xml:space="preserve">जीतेगा </t>
    </r>
    <r>
      <rPr>
        <sz val="11"/>
        <color rgb="FF000000"/>
        <rFont val="Calibri"/>
      </rPr>
      <t>INDIA ❤</t>
    </r>
  </si>
  <si>
    <t>what have they done to our system? so sad😮😮 Everything is manipulated and fraud.. no trust at all 😮😮😮</t>
  </si>
  <si>
    <t>3:11 bilkul farzi hai telangana mai to ek bhi seat nahi milegi BJP ko 🤞</t>
  </si>
  <si>
    <r>
      <rPr>
        <sz val="11"/>
        <color rgb="FF000000"/>
        <rFont val="Calibri"/>
      </rPr>
      <t xml:space="preserve">17C </t>
    </r>
    <r>
      <rPr>
        <sz val="11"/>
        <color rgb="FF000000"/>
        <rFont val="Linux Libertine G"/>
      </rPr>
      <t>को लेकर वोट की गिनती की जानी चाहिए जय हिन्द जय भारत वंदेमातरम मातृभूमि की जय</t>
    </r>
  </si>
  <si>
    <t>Ab EVM ka rona ro lo sab ...</t>
  </si>
  <si>
    <t>Satya mev Jayate.</t>
  </si>
  <si>
    <t>False poll,, Exit poll,,Godi media servant of bjp 
Boycott BJP, Modi and Godi media</t>
  </si>
  <si>
    <t>Akhilesh yadav jindabad</t>
  </si>
  <si>
    <r>
      <rPr>
        <sz val="11"/>
        <color rgb="FF000000"/>
        <rFont val="Linux Libertine G"/>
      </rPr>
      <t xml:space="preserve">इस बार कांग्रेस का सुफडा साफ। जनमत </t>
    </r>
    <r>
      <rPr>
        <sz val="11"/>
        <color rgb="FF000000"/>
        <rFont val="Calibri"/>
      </rPr>
      <t xml:space="preserve">bjp </t>
    </r>
    <r>
      <rPr>
        <sz val="11"/>
        <color rgb="FF000000"/>
        <rFont val="Linux Libertine G"/>
      </rPr>
      <t xml:space="preserve">के साथ फिर एक बार मोदी सरकार। 
४ जुन के बाद </t>
    </r>
    <r>
      <rPr>
        <sz val="11"/>
        <color rgb="FF000000"/>
        <rFont val="Calibri"/>
      </rPr>
      <t xml:space="preserve">Rahul Gandhi itlay </t>
    </r>
    <r>
      <rPr>
        <sz val="11"/>
        <color rgb="FF000000"/>
        <rFont val="Linux Libertine G"/>
      </rPr>
      <t xml:space="preserve">निकल लेंगे </t>
    </r>
    <r>
      <rPr>
        <sz val="11"/>
        <color rgb="FF000000"/>
        <rFont val="Calibri"/>
      </rPr>
      <t xml:space="preserve">vaccation </t>
    </r>
    <r>
      <rPr>
        <sz val="11"/>
        <color rgb="FF000000"/>
        <rFont val="Linux Libertine G"/>
      </rPr>
      <t>पर।</t>
    </r>
  </si>
  <si>
    <t>Dada westbangola TMC 32 out of 42</t>
  </si>
  <si>
    <t>👌👍🇮🇳</t>
  </si>
  <si>
    <t>media rank 159th in the world.......ye exit poll de re 🤣🤣🤣🤣🤣🤣</t>
  </si>
  <si>
    <t>World is changed, afganistan me Taliban, Pakistan me ISI,china me communist party and Bharat me rss</t>
  </si>
  <si>
    <r>
      <rPr>
        <sz val="11"/>
        <color rgb="FF000000"/>
        <rFont val="Linux Libertine G"/>
      </rPr>
      <t>🙏🚩🌹❤️ਵਾਹਿਗੁਰੂ</t>
    </r>
    <r>
      <rPr>
        <sz val="11"/>
        <color rgb="FF000000"/>
        <rFont val="Calibri"/>
      </rPr>
      <t xml:space="preserve">,,, </t>
    </r>
    <r>
      <rPr>
        <sz val="11"/>
        <color rgb="FF000000"/>
        <rFont val="Linux Libertine G"/>
      </rPr>
      <t>ਰਾਹੁਲ ਜੀ</t>
    </r>
    <r>
      <rPr>
        <sz val="11"/>
        <color rgb="FF000000"/>
        <rFont val="Calibri"/>
      </rPr>
      <t xml:space="preserve">, pm,,,, </t>
    </r>
    <r>
      <rPr>
        <sz val="11"/>
        <color rgb="FF000000"/>
        <rFont val="Linux Libertine G"/>
      </rPr>
      <t>ਦੇਵ ਪੁਰਸ਼ 🚩🚩🚩🚩🚩🚩🚩</t>
    </r>
  </si>
  <si>
    <t>Chutiya hai ravish Kumar ek number ka jhutha hai chamcho ne sar per sada ke Rakha hai isliye uski teji se dukaan chal rahi hai koi kuchh bhi kar le lekin uski dukaan band honi nahin chahie lage raho lage raho chamcho</t>
  </si>
  <si>
    <t>it's ok to criticize government but it's the traitors who spread false disbelief in Indian electoral process where each and every evm need pooling agents signature and so many other highly safe procedures. Do not spread misinformation #Chamcha Media</t>
  </si>
  <si>
    <t>Sidhumoosewalawala</t>
  </si>
  <si>
    <t>Hamko shamjh nhi aa rha h pepar lik aur rojgar mahgai par ham sab vote diye hi</t>
  </si>
  <si>
    <t>Congress zindabad❤</t>
  </si>
  <si>
    <t>Aap apni funding ko pahle public kyu nahi karte hai....? Kaun aapko funding kar raha hai ?? Ye bhi to bata dijiye , aap to bahut hi loyal hai na ....?? Plz reply 😊</t>
  </si>
  <si>
    <t>विश्वगुरू में दम नहीं एक निष्पक्ष चुनाव और गणना करवाने की।
घंटे का विश्वगुरू है।</t>
  </si>
  <si>
    <t>Jali jali, burnol moment for Ravishji</t>
  </si>
  <si>
    <r>
      <rPr>
        <sz val="11"/>
        <color rgb="FF000000"/>
        <rFont val="Calibri"/>
      </rPr>
      <t>*</t>
    </r>
    <r>
      <rPr>
        <sz val="11"/>
        <color rgb="FF000000"/>
        <rFont val="Linux Libertine G"/>
      </rPr>
      <t>मोदी हटाओ देश बचाओ</t>
    </r>
    <r>
      <rPr>
        <sz val="11"/>
        <color rgb="FF000000"/>
        <rFont val="Calibri"/>
      </rPr>
      <t>*</t>
    </r>
  </si>
  <si>
    <t>I think EXIT true.</t>
  </si>
  <si>
    <t>Aayengi to India hi only rahul Gandhi</t>
  </si>
  <si>
    <t>🎉 रबिश कुमार जी अगर भाजपा पार्टी चुनाव जीत गए तो इसका जिम्मेदार चुनाव आयोग और सुप्रीम कोर्ट होगा काहे कि भाजपा पार्टी चुनाव जीत गईं तों समझ लीजिए कि ए बी एम में हेरा फेरी होगई है इसलिए गोदी मिडिया एक्जिट पोल में भाजपा पार्टी को पहले से ही माहौल बना कर दबावों बन रही है</t>
  </si>
  <si>
    <t>Tum sale kitne  gndi rajniti krti hai</t>
  </si>
  <si>
    <r>
      <rPr>
        <sz val="11"/>
        <color rgb="FF000000"/>
        <rFont val="Calibri"/>
      </rPr>
      <t xml:space="preserve">A i </t>
    </r>
    <r>
      <rPr>
        <sz val="11"/>
        <color rgb="FF000000"/>
        <rFont val="Linux Libertine G"/>
      </rPr>
      <t>की यदि मदद ली जाए तो भारत का राजनीतिक भविष्य नजर आ जायेगा। राजगार गरीबी महंगाई सामाजिक असमानता की कोई वैल्यू नहीं रह जायेगी आज की तरह एक ही ब्रांड पार्टी का अधिपत्य हो जाएगा विपक्ष प्राय प्राय समाप्त हो जायेगा। यह सब धर्म की आड़ में होगा राजनीतिज्ञों के भोली जनता भगवान मानकर मंदिर बना लेगी। ऐसा आज के आधुनिक युग में होगा।</t>
    </r>
  </si>
  <si>
    <t>4 jun ko Congress ka sarkar ka intezar kaun kar raha hai❤❤❤</t>
  </si>
  <si>
    <t>Sabko Pata Hai Fake Poll Hain ❤ 😂</t>
  </si>
  <si>
    <t>I agree with you</t>
  </si>
  <si>
    <r>
      <rPr>
        <sz val="11"/>
        <color rgb="FF000000"/>
        <rFont val="Calibri"/>
      </rPr>
      <t xml:space="preserve">15-20 L </t>
    </r>
    <r>
      <rPr>
        <sz val="11"/>
        <color rgb="FF000000"/>
        <rFont val="Linux Libertine G"/>
      </rPr>
      <t xml:space="preserve">की एक </t>
    </r>
    <r>
      <rPr>
        <sz val="11"/>
        <color rgb="FF000000"/>
        <rFont val="Calibri"/>
      </rPr>
      <t xml:space="preserve">LS </t>
    </r>
    <r>
      <rPr>
        <sz val="11"/>
        <color rgb="FF000000"/>
        <rFont val="Linux Libertine G"/>
      </rPr>
      <t xml:space="preserve">निर्वाचन क्षेत्र में एक </t>
    </r>
    <r>
      <rPr>
        <sz val="11"/>
        <color rgb="FF000000"/>
        <rFont val="Calibri"/>
      </rPr>
      <t xml:space="preserve">20-50K (!) Sample Size </t>
    </r>
    <r>
      <rPr>
        <sz val="11"/>
        <color rgb="FF000000"/>
        <rFont val="Linux Libertine G"/>
      </rPr>
      <t>का एग्ज़िट पोल</t>
    </r>
    <r>
      <rPr>
        <sz val="11"/>
        <color rgb="FF000000"/>
        <rFont val="Calibri"/>
      </rPr>
      <t xml:space="preserve">, </t>
    </r>
    <r>
      <rPr>
        <sz val="11"/>
        <color rgb="FF000000"/>
        <rFont val="Linux Libertine G"/>
      </rPr>
      <t>सिर्फ एक संभावना की भविष्यवाणी हो सकती है। कभी ये सटीक होती है और कभी नहीं। और इसीलिये ही एग्ज़िट पोल सटीक चुनाव परिणाम नहीं हो सकते।</t>
    </r>
  </si>
  <si>
    <t>BJP 340 +</t>
  </si>
  <si>
    <t>इस दर्द को समझ सकते हैं रवीश जी</t>
  </si>
  <si>
    <t>295 song pe 593 million views hai ❤</t>
  </si>
  <si>
    <t>Sir Ji Aaj Pahli Baat Apki Jo Video me background hai Usse pareshani Ho Rahi Aap Par focus karne please sir aisa Background video me mat lagaiye Dhanwayad</t>
  </si>
  <si>
    <t>Agar BJP jitta he to ab job, education, development, inflation ki bat nahi ab Hindu Muslim Ram mandir ye sab mudda sirf hoga</t>
  </si>
  <si>
    <t>4 june ko ravish kumar ka moye moye hai.</t>
  </si>
  <si>
    <t>Bengal mei double digit ke liye maramari chal Raha hai bjp ki😂😂😂😂😂😂</t>
  </si>
  <si>
    <r>
      <rPr>
        <sz val="11"/>
        <color rgb="FF000000"/>
        <rFont val="Linux Libertine G"/>
      </rPr>
      <t xml:space="preserve">फूट और लूट के फेंकू मोदी गोदी </t>
    </r>
    <r>
      <rPr>
        <sz val="11"/>
        <color rgb="FF000000"/>
        <rFont val="Calibri"/>
      </rPr>
      <t>"</t>
    </r>
    <r>
      <rPr>
        <sz val="11"/>
        <color rgb="FF000000"/>
        <rFont val="Linux Libertine G"/>
      </rPr>
      <t>एग्जिट पोल ढोल</t>
    </r>
    <r>
      <rPr>
        <sz val="11"/>
        <color rgb="FF000000"/>
        <rFont val="Calibri"/>
      </rPr>
      <t xml:space="preserve">" </t>
    </r>
    <r>
      <rPr>
        <sz val="11"/>
        <color rgb="FF000000"/>
        <rFont val="Linux Libertine G"/>
      </rPr>
      <t xml:space="preserve">फट रहा है </t>
    </r>
    <r>
      <rPr>
        <sz val="11"/>
        <color rgb="FF000000"/>
        <rFont val="Calibri"/>
      </rPr>
      <t xml:space="preserve">!
4 </t>
    </r>
    <r>
      <rPr>
        <sz val="11"/>
        <color rgb="FF000000"/>
        <rFont val="Linux Libertine G"/>
      </rPr>
      <t xml:space="preserve">जून को न्यायपत्र की कांग्रेस🤚 इंडिया की सरकार बन रही है </t>
    </r>
    <r>
      <rPr>
        <sz val="11"/>
        <color rgb="FF000000"/>
        <rFont val="Calibri"/>
      </rPr>
      <t>!</t>
    </r>
  </si>
  <si>
    <r>
      <rPr>
        <sz val="11"/>
        <color rgb="FF000000"/>
        <rFont val="Linux Libertine G"/>
      </rPr>
      <t>कौन कौन चाहता है इंडिया गठबंधन जीते</t>
    </r>
    <r>
      <rPr>
        <sz val="11"/>
        <color rgb="FF000000"/>
        <rFont val="Calibri"/>
      </rPr>
      <t>?</t>
    </r>
  </si>
  <si>
    <t>AGAR AB BHI BJP JEET GAYI TO.JABTAK EVM OR PM MODI K YE TINO ELECTION COMMISSIONER HAI BJP KO KOI NAHI HARA SAKTA.</t>
  </si>
  <si>
    <t>सच कड़वा होता है ।</t>
  </si>
  <si>
    <t>जय रवीश कुमार</t>
  </si>
  <si>
    <t>Ravish jikhadge aur Rahul ki pocket me 295seats hai</t>
  </si>
  <si>
    <t>We need you Ravish Kumar ji, exit poll ke bad and election ke din bhi apni report dete rahiyega ❤</t>
  </si>
  <si>
    <t>Exit poll ko ban kar dena chayiye</t>
  </si>
  <si>
    <r>
      <rPr>
        <sz val="11"/>
        <color rgb="FF000000"/>
        <rFont val="Linux Libertine G"/>
      </rPr>
      <t xml:space="preserve">یہ ایک دوسرے کی نقل کرتے ہیں اور </t>
    </r>
    <r>
      <rPr>
        <sz val="11"/>
        <color rgb="FF000000"/>
        <rFont val="Calibri"/>
      </rPr>
      <t xml:space="preserve">%100 </t>
    </r>
    <r>
      <rPr>
        <sz val="11"/>
        <color rgb="FF000000"/>
        <rFont val="Linux Libertine G"/>
      </rPr>
      <t>جھوٹے ہیں اور جھوٹ پر جھوٹ بول رہے ہیں ۔</t>
    </r>
  </si>
  <si>
    <t>Ravish Kumar Ji Salute Sir</t>
  </si>
  <si>
    <t>Sir!!! Apko naman, Apke channel pe hu toh yeh toh pakka hai ke Mein BJP supporter nahi, Lekin -- Bjp jeet rahi hai. Dukadh hai lekin satya hai. Mein sirf C-Voter ka wait kar raha tha, jisne Bengal vidhansabha ke chunav mein Bjp ki haar batayi thi aur TMC ko bahumaat diya tha. Joh dus exit poll bengal ke state elections mein galat nikle the unme se C-voter nahi tha. Apki ptrakarita ko naman, bhagwan apki sehat durast rakhe. Jai Hind.</t>
  </si>
  <si>
    <r>
      <rPr>
        <sz val="11"/>
        <color rgb="FF000000"/>
        <rFont val="Linux Libertine G"/>
      </rPr>
      <t xml:space="preserve">गोदी मीडिया के द्वारा हिमाचल में दिखाया गया है कि </t>
    </r>
    <r>
      <rPr>
        <sz val="11"/>
        <color rgb="FF000000"/>
        <rFont val="Calibri"/>
      </rPr>
      <t xml:space="preserve">NDA </t>
    </r>
    <r>
      <rPr>
        <sz val="11"/>
        <color rgb="FF000000"/>
        <rFont val="Linux Libertine G"/>
      </rPr>
      <t xml:space="preserve">वालो को </t>
    </r>
    <r>
      <rPr>
        <sz val="11"/>
        <color rgb="FF000000"/>
        <rFont val="Calibri"/>
      </rPr>
      <t xml:space="preserve">6 </t>
    </r>
    <r>
      <rPr>
        <sz val="11"/>
        <color rgb="FF000000"/>
        <rFont val="Linux Libertine G"/>
      </rPr>
      <t xml:space="preserve">सीट मिल रही है जबकि वहां कुल सीट </t>
    </r>
    <r>
      <rPr>
        <sz val="11"/>
        <color rgb="FF000000"/>
        <rFont val="Calibri"/>
      </rPr>
      <t xml:space="preserve">4 </t>
    </r>
    <r>
      <rPr>
        <sz val="11"/>
        <color rgb="FF000000"/>
        <rFont val="Linux Libertine G"/>
      </rPr>
      <t>है । 😅😅</t>
    </r>
  </si>
  <si>
    <t>We need Dhruv rathee at this time ❤</t>
  </si>
  <si>
    <t>Modiji ko haar nistchit batda.chalgaiya.isliye BJP.ulda.  Chitda chalrahe.jay ho.</t>
  </si>
  <si>
    <t>काउंटिंग अधिकारियों पर ध्यान रखे। बही खेला करेगे।</t>
  </si>
  <si>
    <t>Move to Supreme Court</t>
  </si>
  <si>
    <r>
      <rPr>
        <sz val="11"/>
        <color rgb="FF000000"/>
        <rFont val="Calibri"/>
      </rPr>
      <t xml:space="preserve">Bjp </t>
    </r>
    <r>
      <rPr>
        <sz val="11"/>
        <color rgb="FF000000"/>
        <rFont val="Linux Libertine G"/>
      </rPr>
      <t xml:space="preserve">शासित राज्यों में </t>
    </r>
    <r>
      <rPr>
        <sz val="11"/>
        <color rgb="FF000000"/>
        <rFont val="Calibri"/>
      </rPr>
      <t xml:space="preserve">DM SP </t>
    </r>
    <r>
      <rPr>
        <sz val="11"/>
        <color rgb="FF000000"/>
        <rFont val="Linux Libertine G"/>
      </rPr>
      <t>क्यों नहीं बदले गए</t>
    </r>
  </si>
  <si>
    <t>✋🏻✋🏻✋🏻✋🏻✋🏻✋🏻✋🏻✋🏻✋🏻✋🏻🇮🇳👍🫂💯</t>
  </si>
  <si>
    <t>ये एक्जिट पोल बीजेपी खुद मीडिया से करा रही है इनको इतनी सीटें मिलना तय है और ये सेटिंग बीजेपी ने ही करवाई हैं चुनाव आयोग से मिलकर इसलिए ही तो बोटिंग परसेंटेज बढ़ाई दिखाई जा रही थी और मुस्लिम के बोट नहीं डालने देना कई जगह बोटिंग धीरे करवाई गई ये भी एक खेला है।</t>
  </si>
  <si>
    <t>Sidhu moosewala</t>
  </si>
  <si>
    <r>
      <rPr>
        <sz val="11"/>
        <color rgb="FF000000"/>
        <rFont val="Linux Libertine G"/>
      </rPr>
      <t xml:space="preserve">कागेश </t>
    </r>
    <r>
      <rPr>
        <sz val="11"/>
        <color rgb="FF000000"/>
        <rFont val="Calibri"/>
      </rPr>
      <t>295</t>
    </r>
  </si>
  <si>
    <r>
      <rPr>
        <sz val="11"/>
        <color rgb="FF000000"/>
        <rFont val="Linux Libertine G"/>
      </rPr>
      <t>कौन</t>
    </r>
    <r>
      <rPr>
        <sz val="11"/>
        <color rgb="FF000000"/>
        <rFont val="Calibri"/>
      </rPr>
      <t>-</t>
    </r>
    <r>
      <rPr>
        <sz val="11"/>
        <color rgb="FF000000"/>
        <rFont val="Linux Libertine G"/>
      </rPr>
      <t xml:space="preserve">कौन चाहता है जो राहुल गांधी </t>
    </r>
    <r>
      <rPr>
        <sz val="11"/>
        <color rgb="FF000000"/>
        <rFont val="Calibri"/>
      </rPr>
      <t xml:space="preserve">4 </t>
    </r>
    <r>
      <rPr>
        <sz val="11"/>
        <color rgb="FF000000"/>
        <rFont val="Linux Libertine G"/>
      </rPr>
      <t>तारीख को प्रधानमंत्रीबनेंगे❤❤❤</t>
    </r>
  </si>
  <si>
    <t>Jo jeeta wahi sikandar</t>
  </si>
  <si>
    <t>Main to bas Yahi chahta hu
Jaise Media ne apna 161 number liya hai
Waise hi 161 set BJP ko dede 🙏</t>
  </si>
  <si>
    <t>Nice sir ji you are great 👍</t>
  </si>
  <si>
    <r>
      <rPr>
        <sz val="11"/>
        <color rgb="FF000000"/>
        <rFont val="Calibri"/>
      </rPr>
      <t xml:space="preserve">Gteat </t>
    </r>
    <r>
      <rPr>
        <sz val="11"/>
        <color rgb="FF000000"/>
        <rFont val="Linux Libertine G"/>
      </rPr>
      <t>रविष कुमार</t>
    </r>
  </si>
  <si>
    <t>Sir please confirm kijiye India gadh bandhan hi jitegi na</t>
  </si>
  <si>
    <t>🙏👌👍</t>
  </si>
  <si>
    <t>Salute you sir</t>
  </si>
  <si>
    <t>Antt tak to dekhte hai lekin Mowdani ne kaise tiggi mardiye</t>
  </si>
  <si>
    <t>Thank you for your channel, always keeping us updated. 
God bless!</t>
  </si>
  <si>
    <t>जो भांड मिडिया है बीजेपी वाले उन्हीं को किचड़ में नचा रहे हैं ताकि लोगों को भ्रमित किया जाए। मशीनों में सब गड़बड़ घोटाला है।</t>
  </si>
  <si>
    <t>Psu bank stock will be on fire on monday due to privatization</t>
  </si>
  <si>
    <t>Don't feel govt will change. Seats may reduce for NDA. INDIA may get 220-240. It is tough for them to get more seats than this provided BJP spent a lot of money and cross voting can't be ruled out.</t>
  </si>
  <si>
    <t>Hum asan ka ker rahe hain kahin evm ur ec ki yojana anusaar ye exitpoll ka resallt laya Gaya hai .</t>
  </si>
  <si>
    <r>
      <rPr>
        <sz val="11"/>
        <color rgb="FF000000"/>
        <rFont val="Linux Libertine G"/>
      </rPr>
      <t xml:space="preserve">फार्म </t>
    </r>
    <r>
      <rPr>
        <sz val="11"/>
        <color rgb="FF000000"/>
        <rFont val="Calibri"/>
      </rPr>
      <t>17</t>
    </r>
    <r>
      <rPr>
        <sz val="11"/>
        <color rgb="FF000000"/>
        <rFont val="Linux Libertine G"/>
      </rPr>
      <t>सी से मिलान कर कन्ट्रोल यूनिट में पड़े वोट का डिटेल नोट कराना चाहिए।</t>
    </r>
  </si>
  <si>
    <t>590 million view song</t>
  </si>
  <si>
    <t>👍🏻👍🏻👍🏻👍🏻👍🏻👍🏻👍🏻👍🏻👍🏻👍🏻👍🏻👍🏻👍🏻👍🏻👍🏻👍🏻👍🏻👍🏻👍🏻👍🏻👍🏻👍🏻👍🏻👍🏻👍🏻👍🏻👍🏻👍🏻👍🏻👍🏻👍🏻👍🏻👍🏻👍🏻👍🏻👍🏻👍🏻👍🏻👍🏻👍🏻👍🏻👍🏻👍🏻👍🏻👍🏻👍🏻👍🏻👍🏻👍🏻👍🏻👍🏻</t>
  </si>
  <si>
    <t>Congress aayegi</t>
  </si>
  <si>
    <t>295 sidhu musebala</t>
  </si>
  <si>
    <t>Salam hay Ravish Kumar Ko Apna BAHUT Hemat hai AP Salaam ❤❤❤❤❤❤❤❤❤❤❤❤❤❤❤❤</t>
  </si>
  <si>
    <r>
      <rPr>
        <sz val="11"/>
        <color rgb="FF000000"/>
        <rFont val="Linux Libertine G"/>
      </rPr>
      <t xml:space="preserve">कौन कौन मानता है इंडिया गठबंधन की सरकार बनेगी </t>
    </r>
    <r>
      <rPr>
        <sz val="11"/>
        <color rgb="FF000000"/>
        <rFont val="Calibri"/>
      </rPr>
      <t>4</t>
    </r>
    <r>
      <rPr>
        <sz val="11"/>
        <color rgb="FF000000"/>
        <rFont val="Linux Libertine G"/>
      </rPr>
      <t>जून को और गोदी मीडिया का सरकारी ढोल फट जायेगा 😂</t>
    </r>
  </si>
  <si>
    <t>The honest and brave journalist in the 21st century ❤ Sir Ravish kumar</t>
  </si>
  <si>
    <r>
      <rPr>
        <sz val="11"/>
        <color rgb="FF000000"/>
        <rFont val="Linux Libertine G"/>
      </rPr>
      <t>सारे गोदी मीडिया के दिमाग़ मैं दीमक लग
 गया</t>
    </r>
    <r>
      <rPr>
        <sz val="11"/>
        <color rgb="FF000000"/>
        <rFont val="Calibri"/>
      </rPr>
      <t xml:space="preserve">....
</t>
    </r>
    <r>
      <rPr>
        <sz val="11"/>
        <color rgb="FF000000"/>
        <rFont val="Linux Libertine G"/>
      </rPr>
      <t>हाय है इन पर</t>
    </r>
    <r>
      <rPr>
        <sz val="11"/>
        <color rgb="FF000000"/>
        <rFont val="Calibri"/>
      </rPr>
      <t>....</t>
    </r>
    <r>
      <rPr>
        <sz val="11"/>
        <color rgb="FF000000"/>
        <rFont val="Linux Libertine G"/>
      </rPr>
      <t>अगर इनकी संतानो मैं  थोड़ा बहुत सत्य हुआ तो ये उनको क्या जवाब देंगे</t>
    </r>
    <r>
      <rPr>
        <sz val="11"/>
        <color rgb="FF000000"/>
        <rFont val="Calibri"/>
      </rPr>
      <t xml:space="preserve">...
</t>
    </r>
    <r>
      <rPr>
        <sz val="11"/>
        <color rgb="FF000000"/>
        <rFont val="Linux Libertine G"/>
      </rPr>
      <t>यही जवाब देंगे की हमने तलवे चाटकर ये तरक्की की है</t>
    </r>
    <r>
      <rPr>
        <sz val="11"/>
        <color rgb="FF000000"/>
        <rFont val="Calibri"/>
      </rPr>
      <t>....</t>
    </r>
    <r>
      <rPr>
        <sz val="11"/>
        <color rgb="FF000000"/>
        <rFont val="Linux Libertine G"/>
      </rPr>
      <t>और हमारे पास कुछ भी नही है</t>
    </r>
    <r>
      <rPr>
        <sz val="11"/>
        <color rgb="FF000000"/>
        <rFont val="Calibri"/>
      </rPr>
      <t>..</t>
    </r>
  </si>
  <si>
    <t>ये तो सच है बीजेपी डरा कर ही अभी तक गुजरात पे कब्जा किया हुआ है</t>
  </si>
  <si>
    <t>Mene you tube or kuch senior reporters jo chanal or newspaper chhor chuke hai unka survey dekha hai un me INDiA jeet rha hai</t>
  </si>
  <si>
    <t>😂😂😂 ravish Kumar careers ka ajent hai</t>
  </si>
  <si>
    <t>Ye exit poll wale 600 bhi de sakte hen</t>
  </si>
  <si>
    <t>❤India bloc 
❤ravish kumar 
🎉🎉</t>
  </si>
  <si>
    <t>😂 25 me se 33</t>
  </si>
  <si>
    <t>I wish India gathbandhan ❤jeet jaye</t>
  </si>
  <si>
    <t>कांग्रेस का दलाल हैं 😂</t>
  </si>
  <si>
    <t>Sir yeh kuch bhi kar sakte hai satta ke liye... Bhagwan hi bachaye... aur kahi galti se jeet gaye to aap aur hum baithe aaram se yeh to vote dene wale bhugtenge... saath mein hum bhi 😢</t>
  </si>
  <si>
    <t>India gatbandan jitega 323 seats milega 🎉🎉🎉</t>
  </si>
  <si>
    <t>Aagar india gathbandhan sarkar banti hai 
TO JANTE HAI INDIA GATHBANDHAN KO SARE MEDIA WALE KA LIECENC RAAD KER DENA CHAHIYE 
AUR
SOCIAL MEDIA KO NATIONAL MEDIA MANANA CHAHIYE</t>
  </si>
  <si>
    <t>आ रही इंडिया गठबंधन सरकार</t>
  </si>
  <si>
    <t>Next PM Shri Rahul Gandhi 🙏✌️🇮🇳🖐️👍🙏🙏♥️</t>
  </si>
  <si>
    <t>Abki baar 400 par 🔥</t>
  </si>
  <si>
    <t>Godi media ka exit poll thik he hoga, isliye ka evm ka khel hoga</t>
  </si>
  <si>
    <r>
      <rPr>
        <sz val="11"/>
        <color rgb="FF000000"/>
        <rFont val="Linux Libertine G"/>
      </rPr>
      <t xml:space="preserve">मोदी जी को कोई हरा नहीं पाएगा </t>
    </r>
    <r>
      <rPr>
        <sz val="11"/>
        <color rgb="FF000000"/>
        <rFont val="Calibri"/>
      </rPr>
      <t>l</t>
    </r>
  </si>
  <si>
    <r>
      <rPr>
        <sz val="11"/>
        <color rgb="FF000000"/>
        <rFont val="Linux Libertine G"/>
      </rPr>
      <t xml:space="preserve">जिस मीडिया का आप एग्जिट पोल देख रहे हो 
विश्व में उसका स्थान </t>
    </r>
    <r>
      <rPr>
        <sz val="11"/>
        <color rgb="FF000000"/>
        <rFont val="Calibri"/>
      </rPr>
      <t xml:space="preserve">161 </t>
    </r>
    <r>
      <rPr>
        <sz val="11"/>
        <color rgb="FF000000"/>
        <rFont val="Linux Libertine G"/>
      </rPr>
      <t>वा है</t>
    </r>
  </si>
  <si>
    <r>
      <rPr>
        <sz val="11"/>
        <color rgb="FF000000"/>
        <rFont val="Linux Libertine G"/>
      </rPr>
      <t xml:space="preserve">जिस मीडिया का आप एग्जिट पोल देख रहे हो 
विश्व में उसका स्थान </t>
    </r>
    <r>
      <rPr>
        <sz val="11"/>
        <color rgb="FF000000"/>
        <rFont val="Calibri"/>
      </rPr>
      <t xml:space="preserve">161 </t>
    </r>
    <r>
      <rPr>
        <sz val="11"/>
        <color rgb="FF000000"/>
        <rFont val="Linux Libertine G"/>
      </rPr>
      <t>वा है</t>
    </r>
  </si>
  <si>
    <r>
      <rPr>
        <sz val="11"/>
        <color rgb="FF000000"/>
        <rFont val="Linux Libertine G"/>
      </rPr>
      <t xml:space="preserve">जिस मीडिया का आप एग्जिट पोल देख रहे हो 
विश्व में उसका स्थान </t>
    </r>
    <r>
      <rPr>
        <sz val="11"/>
        <color rgb="FF000000"/>
        <rFont val="Calibri"/>
      </rPr>
      <t xml:space="preserve">161 </t>
    </r>
    <r>
      <rPr>
        <sz val="11"/>
        <color rgb="FF000000"/>
        <rFont val="Linux Libertine G"/>
      </rPr>
      <t>वा है</t>
    </r>
  </si>
  <si>
    <r>
      <rPr>
        <sz val="11"/>
        <color rgb="FF000000"/>
        <rFont val="Linux Libertine G"/>
      </rPr>
      <t xml:space="preserve">जिस मीडिया का आप एग्जिट पोल देख रहे हो 
विश्व में उसका स्थान </t>
    </r>
    <r>
      <rPr>
        <sz val="11"/>
        <color rgb="FF000000"/>
        <rFont val="Calibri"/>
      </rPr>
      <t xml:space="preserve">161 </t>
    </r>
    <r>
      <rPr>
        <sz val="11"/>
        <color rgb="FF000000"/>
        <rFont val="Linux Libertine G"/>
      </rPr>
      <t>वा है</t>
    </r>
  </si>
  <si>
    <t>Jai congress 🎉</t>
  </si>
  <si>
    <t>Jali na aapki jali na 😅</t>
  </si>
  <si>
    <t>बीजेपी कि जीत लोकतन्त्र कि हार है कितने लोग सहमत ❤❤</t>
  </si>
  <si>
    <t>Chacha😂😂😂
Exit poll 2,3,4,5,6,7.....1000 
Bhi krlo.</t>
  </si>
  <si>
    <t>Pm Modi chhor hai</t>
  </si>
  <si>
    <r>
      <rPr>
        <sz val="11"/>
        <color rgb="FF000000"/>
        <rFont val="Linux Libertine G"/>
      </rPr>
      <t xml:space="preserve">फर्जी एक्जिट पोल की </t>
    </r>
    <r>
      <rPr>
        <sz val="11"/>
        <color rgb="FF000000"/>
        <rFont val="Calibri"/>
      </rPr>
      <t xml:space="preserve">4 </t>
    </r>
    <r>
      <rPr>
        <sz val="11"/>
        <color rgb="FF000000"/>
        <rFont val="Linux Libertine G"/>
      </rPr>
      <t>जून को खुलेगी पोल 😊</t>
    </r>
  </si>
  <si>
    <t>Balet paper ki ginti pahle ho EVm ki ginti baad mein ho❤️❤️❤️❤️</t>
  </si>
  <si>
    <r>
      <rPr>
        <sz val="11"/>
        <color rgb="FF000000"/>
        <rFont val="Calibri"/>
      </rPr>
      <t xml:space="preserve">Exit poll </t>
    </r>
    <r>
      <rPr>
        <sz val="11"/>
        <color rgb="FF000000"/>
        <rFont val="Linux Libertine G"/>
      </rPr>
      <t>कितने लोग सही नही मान रहे हे लाइक करे</t>
    </r>
  </si>
  <si>
    <t>Jan bhuj ke bata raha h 400 paar</t>
  </si>
  <si>
    <r>
      <rPr>
        <sz val="11"/>
        <color rgb="FF000000"/>
        <rFont val="Calibri"/>
      </rPr>
      <t xml:space="preserve">EVM </t>
    </r>
    <r>
      <rPr>
        <sz val="11"/>
        <color rgb="FF000000"/>
        <rFont val="Linux Libertine G"/>
      </rPr>
      <t xml:space="preserve">अगर </t>
    </r>
    <r>
      <rPr>
        <sz val="11"/>
        <color rgb="FF000000"/>
        <rFont val="Calibri"/>
      </rPr>
      <t xml:space="preserve">problem </t>
    </r>
    <r>
      <rPr>
        <sz val="11"/>
        <color rgb="FF000000"/>
        <rFont val="Linux Libertine G"/>
      </rPr>
      <t>है</t>
    </r>
    <r>
      <rPr>
        <sz val="11"/>
        <color rgb="FF000000"/>
        <rFont val="Calibri"/>
      </rPr>
      <t xml:space="preserve">... </t>
    </r>
    <r>
      <rPr>
        <sz val="11"/>
        <color rgb="FF000000"/>
        <rFont val="Linux Libertine G"/>
      </rPr>
      <t xml:space="preserve">तो विपक्ष </t>
    </r>
    <r>
      <rPr>
        <sz val="11"/>
        <color rgb="FF000000"/>
        <rFont val="Calibri"/>
      </rPr>
      <t xml:space="preserve">EVM </t>
    </r>
    <r>
      <rPr>
        <sz val="11"/>
        <color rgb="FF000000"/>
        <rFont val="Linux Libertine G"/>
      </rPr>
      <t xml:space="preserve">पर </t>
    </r>
    <r>
      <rPr>
        <sz val="11"/>
        <color rgb="FF000000"/>
        <rFont val="Calibri"/>
      </rPr>
      <t xml:space="preserve">election </t>
    </r>
    <r>
      <rPr>
        <sz val="11"/>
        <color rgb="FF000000"/>
        <rFont val="Linux Libertine G"/>
      </rPr>
      <t xml:space="preserve">लड़ते क्यों हैं  </t>
    </r>
    <r>
      <rPr>
        <sz val="11"/>
        <color rgb="FF000000"/>
        <rFont val="Calibri"/>
      </rPr>
      <t xml:space="preserve">??? </t>
    </r>
    <r>
      <rPr>
        <sz val="11"/>
        <color rgb="FF000000"/>
        <rFont val="Linux Libertine G"/>
      </rPr>
      <t>इसबार अगर बीजेपी सरकार में आए तो मतदान पर मेरा भरोसा उठ जाएगा</t>
    </r>
    <r>
      <rPr>
        <sz val="11"/>
        <color rgb="FF000000"/>
        <rFont val="Calibri"/>
      </rPr>
      <t xml:space="preserve">... </t>
    </r>
    <r>
      <rPr>
        <sz val="11"/>
        <color rgb="FF000000"/>
        <rFont val="Linux Libertine G"/>
      </rPr>
      <t xml:space="preserve">बड़ी बड़ी देश में अगर </t>
    </r>
    <r>
      <rPr>
        <sz val="11"/>
        <color rgb="FF000000"/>
        <rFont val="Calibri"/>
      </rPr>
      <t xml:space="preserve">ballot Paper </t>
    </r>
    <r>
      <rPr>
        <sz val="11"/>
        <color rgb="FF000000"/>
        <rFont val="Linux Libertine G"/>
      </rPr>
      <t xml:space="preserve">मतदान हो रही है तो भारत में </t>
    </r>
    <r>
      <rPr>
        <sz val="11"/>
        <color rgb="FF000000"/>
        <rFont val="Calibri"/>
      </rPr>
      <t xml:space="preserve">EVM </t>
    </r>
    <r>
      <rPr>
        <sz val="11"/>
        <color rgb="FF000000"/>
        <rFont val="Linux Libertine G"/>
      </rPr>
      <t xml:space="preserve">क्यों  </t>
    </r>
    <r>
      <rPr>
        <sz val="11"/>
        <color rgb="FF000000"/>
        <rFont val="Calibri"/>
      </rPr>
      <t xml:space="preserve">??? Exit poll </t>
    </r>
    <r>
      <rPr>
        <sz val="11"/>
        <color rgb="FF000000"/>
        <rFont val="Linux Libertine G"/>
      </rPr>
      <t xml:space="preserve">में बीजेपी को दिखा रहा है मतलब </t>
    </r>
    <r>
      <rPr>
        <sz val="11"/>
        <color rgb="FF000000"/>
        <rFont val="Calibri"/>
      </rPr>
      <t xml:space="preserve">sarkar </t>
    </r>
    <r>
      <rPr>
        <sz val="11"/>
        <color rgb="FF000000"/>
        <rFont val="Linux Libertine G"/>
      </rPr>
      <t>बीजेपी पक्का करेगी</t>
    </r>
  </si>
  <si>
    <t>The exit poll is the gateway for big players to get an easy exit from their positions..... Wait for a clear picture on Tuesday...</t>
  </si>
  <si>
    <t>Godi media Wale apna Exit poll apne Exit m dal ley</t>
  </si>
  <si>
    <r>
      <rPr>
        <sz val="11"/>
        <color rgb="FF000000"/>
        <rFont val="Linux Libertine G"/>
      </rPr>
      <t xml:space="preserve">फिल्म से पहले गाँधी को कोई नहीं जानता था
२०१४ से पहले भारत को कोई नहीं जानता था 
व्हाट्सएप से पहले इतिहास कोई नहीं जानता था 
केवल परमात्मा ही सृष्टि से पहले मोदी को जानता था </t>
    </r>
    <r>
      <rPr>
        <sz val="11"/>
        <color rgb="FF000000"/>
        <rFont val="Calibri"/>
      </rPr>
      <t>! 🙏</t>
    </r>
  </si>
  <si>
    <t>Hath badlega halat❤❤❤❤❤❤</t>
  </si>
  <si>
    <t>Rahul Ghandi ✋✋✋✋✋✋✋✋👍👍👍👍👍👍👍👑👑👑👑👑👑👑👑</t>
  </si>
  <si>
    <t>Ravish sir aap hi shi baat batate ho .. India aayga is bar❤</t>
  </si>
  <si>
    <t>India alliance jit raha ❤❤ Rahul Gandhi ❤❤</t>
  </si>
  <si>
    <t>राजस्थान के करौली धौलपुर से कांग्रेस 💯 है</t>
  </si>
  <si>
    <t>Jiska EC uska sarkar.
Chunab ko lekar dhonkadari hua hai janta ke sath.</t>
  </si>
  <si>
    <t>India gathbandhan ki sarkar</t>
  </si>
  <si>
    <t>334 india</t>
  </si>
  <si>
    <t>Har video me yek hi jaisa coment</t>
  </si>
  <si>
    <t>Kon kon chahta hai ki BJP ki sarkar ban??😊😊</t>
  </si>
  <si>
    <t>Hai bhagwan satya dharma or nyay ki jit ho. India 🇮🇳 ki jit ho. Jay hind Jay bharat.</t>
  </si>
  <si>
    <t>Tere pass kya hai bolne ke liye....about exit poll...?</t>
  </si>
  <si>
    <t>बिलकुल सीटें कुछ भी हो पर विपक्ष का जोश कम नही होना चाहिए बल्कि जिस सीट से संदेह हो वहां फिर से गिनती जरुर कराये</t>
  </si>
  <si>
    <t>#EVM modi hatao desh bachao please Indian 🇮🇳🇮🇳🇮🇳🇮🇳🇮🇳 
Jago #BallotPaper lao desh bachao please Indian 🇮🇳🇮🇳🇮🇳🇮🇳</t>
  </si>
  <si>
    <r>
      <rPr>
        <sz val="11"/>
        <color rgb="FF000000"/>
        <rFont val="Linux Libertine G"/>
      </rPr>
      <t>गाँ</t>
    </r>
    <r>
      <rPr>
        <sz val="11"/>
        <color rgb="FF000000"/>
        <rFont val="Calibri"/>
      </rPr>
      <t xml:space="preserve">** </t>
    </r>
    <r>
      <rPr>
        <sz val="11"/>
        <color rgb="FF000000"/>
        <rFont val="Linux Libertine G"/>
      </rPr>
      <t>ड़ में मिर्ची तो खूब लगी है सबकी देख कर बहोत आनंद आ रहा है सभी का कॉमेंट😂😂😂😂 हर हर मोदी</t>
    </r>
  </si>
  <si>
    <t>Abki baar INDIA sarkar 100% sure 👍</t>
  </si>
  <si>
    <r>
      <rPr>
        <sz val="11"/>
        <color rgb="FF000000"/>
        <rFont val="Linux Libertine G"/>
      </rPr>
      <t xml:space="preserve">कौन कौन मानता है की हिंदू विरोधी </t>
    </r>
    <r>
      <rPr>
        <sz val="11"/>
        <color rgb="FF000000"/>
        <rFont val="Calibri"/>
      </rPr>
      <t xml:space="preserve">"INDI Alliance" </t>
    </r>
    <r>
      <rPr>
        <sz val="11"/>
        <color rgb="FF000000"/>
        <rFont val="Linux Libertine G"/>
      </rPr>
      <t>के लोगों को गरुड़ पुराण के अनुसार सजा दी जानी चाहिए 😇</t>
    </r>
  </si>
  <si>
    <t>Jai hind Jai bharat</t>
  </si>
  <si>
    <r>
      <rPr>
        <sz val="11"/>
        <color rgb="FF000000"/>
        <rFont val="Linux Libertine G"/>
      </rPr>
      <t xml:space="preserve">एक जमाने में देश में रतन खत्री का </t>
    </r>
    <r>
      <rPr>
        <sz val="11"/>
        <color rgb="FF000000"/>
        <rFont val="Calibri"/>
      </rPr>
      <t xml:space="preserve">" </t>
    </r>
    <r>
      <rPr>
        <sz val="11"/>
        <color rgb="FF000000"/>
        <rFont val="Linux Libertine G"/>
      </rPr>
      <t xml:space="preserve">मटका </t>
    </r>
    <r>
      <rPr>
        <sz val="11"/>
        <color rgb="FF000000"/>
        <rFont val="Calibri"/>
      </rPr>
      <t xml:space="preserve">"  </t>
    </r>
    <r>
      <rPr>
        <sz val="11"/>
        <color rgb="FF000000"/>
        <rFont val="Linux Libertine G"/>
      </rPr>
      <t>जोरसे चल रहा था ।तब रोज चौकाने वाले आंकड़े आते थे</t>
    </r>
    <r>
      <rPr>
        <sz val="11"/>
        <color rgb="FF000000"/>
        <rFont val="Calibri"/>
      </rPr>
      <t xml:space="preserve">, </t>
    </r>
    <r>
      <rPr>
        <sz val="11"/>
        <color rgb="FF000000"/>
        <rFont val="Linux Libertine G"/>
      </rPr>
      <t>और ये आंकड़े रतन खत्री निकलता था</t>
    </r>
    <r>
      <rPr>
        <sz val="11"/>
        <color rgb="FF000000"/>
        <rFont val="Calibri"/>
      </rPr>
      <t xml:space="preserve">,
</t>
    </r>
    <r>
      <rPr>
        <sz val="11"/>
        <color rgb="FF000000"/>
        <rFont val="Linux Libertine G"/>
      </rPr>
      <t xml:space="preserve">आज का </t>
    </r>
    <r>
      <rPr>
        <sz val="11"/>
        <color rgb="FF000000"/>
        <rFont val="Calibri"/>
      </rPr>
      <t xml:space="preserve">" </t>
    </r>
    <r>
      <rPr>
        <sz val="11"/>
        <color rgb="FF000000"/>
        <rFont val="Linux Libertine G"/>
      </rPr>
      <t xml:space="preserve">रतन खत्री </t>
    </r>
    <r>
      <rPr>
        <sz val="11"/>
        <color rgb="FF000000"/>
        <rFont val="Calibri"/>
      </rPr>
      <t xml:space="preserve">" </t>
    </r>
    <r>
      <rPr>
        <sz val="11"/>
        <color rgb="FF000000"/>
        <rFont val="Linux Libertine G"/>
      </rPr>
      <t xml:space="preserve">कौन है </t>
    </r>
    <r>
      <rPr>
        <sz val="11"/>
        <color rgb="FF000000"/>
        <rFont val="Calibri"/>
      </rPr>
      <t>?</t>
    </r>
  </si>
  <si>
    <t>Sidhu moose wale like kro.. dictatorship ki haar hogi 👎👎👎👎👎👎👎👎👎👎👎👎</t>
  </si>
  <si>
    <t>Jo kand Hona tha Aur Jo Aatankiyon koo Jo karna tha vo kar chuke hain already</t>
  </si>
  <si>
    <r>
      <rPr>
        <sz val="11"/>
        <color rgb="FF000000"/>
        <rFont val="Linux Libertine G"/>
      </rPr>
      <t>कौन</t>
    </r>
    <r>
      <rPr>
        <sz val="11"/>
        <color rgb="FF000000"/>
        <rFont val="Calibri"/>
      </rPr>
      <t>-</t>
    </r>
    <r>
      <rPr>
        <sz val="11"/>
        <color rgb="FF000000"/>
        <rFont val="Linux Libertine G"/>
      </rPr>
      <t>कौन मान रहे हैं कि इंडिया गठबंधन प्रचंड बहुमत से सरकार बना रही है</t>
    </r>
  </si>
  <si>
    <t>BJP ki pakki haar hai. Ager EVM ko na cherra  toh.</t>
  </si>
  <si>
    <r>
      <rPr>
        <sz val="11"/>
        <color rgb="FF000000"/>
        <rFont val="Linux Libertine G"/>
      </rPr>
      <t xml:space="preserve">लगता है गोदी सर्वे एजेंसियों के ये तमाम </t>
    </r>
    <r>
      <rPr>
        <sz val="11"/>
        <color rgb="FF000000"/>
        <rFont val="Calibri"/>
      </rPr>
      <t xml:space="preserve">Exit Poll BJP </t>
    </r>
    <r>
      <rPr>
        <sz val="11"/>
        <color rgb="FF000000"/>
        <rFont val="Linux Libertine G"/>
      </rPr>
      <t>हेड क्वार्टर में बैठकर तैयार किए गए हैं 😊</t>
    </r>
  </si>
  <si>
    <t>सर जी जब शासकीय स्वतंत्र संस्थानों को इतना दवाब रहता है । तो ये तो प्राइवेट न्यूज चैनल है। जो को शुरू से चाटुकारिता किया है तो इस समय भी करेगा ये तो होना ही था।</t>
  </si>
  <si>
    <t>4 june jangarna hogi andh bhakt and chamcho ki</t>
  </si>
  <si>
    <r>
      <rPr>
        <sz val="11"/>
        <color rgb="FF000000"/>
        <rFont val="Linux Libertine G"/>
      </rPr>
      <t xml:space="preserve">गोदी मीडिया ऐगज़िट पोल के ज़रिए चीटिंग के लिए ज़मीन तैयार कर रही है </t>
    </r>
    <r>
      <rPr>
        <sz val="11"/>
        <color rgb="FF000000"/>
        <rFont val="Calibri"/>
      </rPr>
      <t>!</t>
    </r>
  </si>
  <si>
    <r>
      <rPr>
        <sz val="11"/>
        <color rgb="FF000000"/>
        <rFont val="Linux Libertine G"/>
      </rPr>
      <t>ਬਹੁਤ ਵਧੀਆ ਵਿਚਾਰ ਜੀ ਆਪ ਜੀ ਦੇ</t>
    </r>
    <r>
      <rPr>
        <sz val="11"/>
        <color rgb="FF000000"/>
        <rFont val="Calibri"/>
      </rPr>
      <t xml:space="preserve">, </t>
    </r>
    <r>
      <rPr>
        <sz val="11"/>
        <color rgb="FF000000"/>
        <rFont val="Linux Libertine G"/>
      </rPr>
      <t>ਧੰਨਵਾਦ।</t>
    </r>
  </si>
  <si>
    <t>👍🏻🇮🇳✌🤚296+</t>
  </si>
  <si>
    <t>Modi dhalta suraj rahul gandhi ugta suraj he vo 4 june pata chalega</t>
  </si>
  <si>
    <r>
      <rPr>
        <sz val="11"/>
        <color rgb="FF000000"/>
        <rFont val="Linux Libertine G"/>
      </rPr>
      <t>युवा</t>
    </r>
    <r>
      <rPr>
        <sz val="11"/>
        <color rgb="FF000000"/>
        <rFont val="Calibri"/>
      </rPr>
      <t xml:space="preserve">, </t>
    </r>
    <r>
      <rPr>
        <sz val="11"/>
        <color rgb="FF000000"/>
        <rFont val="Linux Libertine G"/>
      </rPr>
      <t>बेरोजगारी से खुश होकर</t>
    </r>
    <r>
      <rPr>
        <sz val="11"/>
        <color rgb="FF000000"/>
        <rFont val="Calibri"/>
      </rPr>
      <t xml:space="preserve">,            </t>
    </r>
    <r>
      <rPr>
        <sz val="11"/>
        <color rgb="FF000000"/>
        <rFont val="Linux Libertine G"/>
      </rPr>
      <t>युवाओं के माता</t>
    </r>
    <r>
      <rPr>
        <sz val="11"/>
        <color rgb="FF000000"/>
        <rFont val="Calibri"/>
      </rPr>
      <t>-</t>
    </r>
    <r>
      <rPr>
        <sz val="11"/>
        <color rgb="FF000000"/>
        <rFont val="Linux Libertine G"/>
      </rPr>
      <t>पिता</t>
    </r>
    <r>
      <rPr>
        <sz val="11"/>
        <color rgb="FF000000"/>
        <rFont val="Calibri"/>
      </rPr>
      <t xml:space="preserve">, </t>
    </r>
    <r>
      <rPr>
        <sz val="11"/>
        <color rgb="FF000000"/>
        <rFont val="Linux Libertine G"/>
      </rPr>
      <t>महंगाई से खुश होकर</t>
    </r>
    <r>
      <rPr>
        <sz val="11"/>
        <color rgb="FF000000"/>
        <rFont val="Calibri"/>
      </rPr>
      <t xml:space="preserve">,
 </t>
    </r>
    <r>
      <rPr>
        <sz val="11"/>
        <color rgb="FF000000"/>
        <rFont val="Linux Libertine G"/>
      </rPr>
      <t>गरीब</t>
    </r>
    <r>
      <rPr>
        <sz val="11"/>
        <color rgb="FF000000"/>
        <rFont val="Calibri"/>
      </rPr>
      <t xml:space="preserve">, </t>
    </r>
    <r>
      <rPr>
        <sz val="11"/>
        <color rgb="FF000000"/>
        <rFont val="Linux Libertine G"/>
      </rPr>
      <t>असमानता से खुश होक           किसान</t>
    </r>
    <r>
      <rPr>
        <sz val="11"/>
        <color rgb="FF000000"/>
        <rFont val="Calibri"/>
      </rPr>
      <t xml:space="preserve">, </t>
    </r>
    <r>
      <rPr>
        <sz val="11"/>
        <color rgb="FF000000"/>
        <rFont val="Linux Libertine G"/>
      </rPr>
      <t>डीजल मूल्य वृद्धि से खुश होकर</t>
    </r>
    <r>
      <rPr>
        <sz val="11"/>
        <color rgb="FF000000"/>
        <rFont val="Calibri"/>
      </rPr>
      <t xml:space="preserve">, 
             </t>
    </r>
    <r>
      <rPr>
        <sz val="11"/>
        <color rgb="FF000000"/>
        <rFont val="Linux Libertine G"/>
      </rPr>
      <t>महिलाएं उनके साथ हुए अत्याचार से खुश होकर</t>
    </r>
    <r>
      <rPr>
        <sz val="11"/>
        <color rgb="FF000000"/>
        <rFont val="Calibri"/>
      </rPr>
      <t xml:space="preserve">, 
                       </t>
    </r>
    <r>
      <rPr>
        <sz val="11"/>
        <color rgb="FF000000"/>
        <rFont val="Linux Libertine G"/>
      </rPr>
      <t xml:space="preserve">सत्तारूढ़ दल को वोट दिया होगा </t>
    </r>
    <r>
      <rPr>
        <sz val="11"/>
        <color rgb="FF000000"/>
        <rFont val="Calibri"/>
      </rPr>
      <t>!!</t>
    </r>
  </si>
  <si>
    <t>All are directive of PMO,  GODI media making ground to protect EVM manipulation</t>
  </si>
  <si>
    <t>Congress ki sarkar bnegi Inshallah</t>
  </si>
  <si>
    <t>Evm baba jindabad.modi kuch bhi kar Sakti hai.</t>
  </si>
  <si>
    <t>Who will win</t>
  </si>
  <si>
    <t>Ravish ji....bol about your Aravind kejriwal</t>
  </si>
  <si>
    <r>
      <rPr>
        <sz val="11"/>
        <color rgb="FF000000"/>
        <rFont val="Linux Libertine G"/>
      </rPr>
      <t xml:space="preserve">जीत </t>
    </r>
    <r>
      <rPr>
        <sz val="11"/>
        <color rgb="FF000000"/>
        <rFont val="Calibri"/>
      </rPr>
      <t xml:space="preserve">NDA </t>
    </r>
    <r>
      <rPr>
        <sz val="11"/>
        <color rgb="FF000000"/>
        <rFont val="Linux Libertine G"/>
      </rPr>
      <t>की होगी</t>
    </r>
  </si>
  <si>
    <t>आज का गोदी मीडिया सबसे कुत्ता और बिका हुआ इस देश की चिंता नहीं है देश पर क्या असर पड़ेगा जब यह देश नहीं रहेगा तो मीडिया किस बात की</t>
  </si>
  <si>
    <t>Kaun kaun Rahul Gandhi ko prime minister ke rup me dekhna chahta hai ❤❤❤❤❤</t>
  </si>
  <si>
    <t>Very good rahul gandhi g</t>
  </si>
  <si>
    <t>Indiaaaa❤❤</t>
  </si>
  <si>
    <t>isbar to modi fail hai to godi midya bhi fail hoga</t>
  </si>
  <si>
    <t>Congress karyakartas pls don't leave polling place</t>
  </si>
  <si>
    <t>Modi will get win soon, Raviiiish will cry again after 4th June</t>
  </si>
  <si>
    <t>India alliance government coming soon 🎉🎉🎉</t>
  </si>
  <si>
    <t>Your explanation  is 100 %right.</t>
  </si>
  <si>
    <t>Adhikari karam chari ko apne prabhav me le rahe hai aur beimani karwaye ki b j p jeet rahi hai ab usi wali kar do koi ab Mera kuchh nahi kar payega</t>
  </si>
  <si>
    <r>
      <rPr>
        <sz val="11"/>
        <color rgb="FF000000"/>
        <rFont val="Linux Libertine G"/>
      </rPr>
      <t>कोन कोन मानता है कि गोदी मीडिया की एग्जिट पोल</t>
    </r>
    <r>
      <rPr>
        <sz val="11"/>
        <color rgb="FF000000"/>
        <rFont val="Calibri"/>
      </rPr>
      <t xml:space="preserve">= </t>
    </r>
    <r>
      <rPr>
        <sz val="11"/>
        <color rgb="FF000000"/>
        <rFont val="Linux Libertine G"/>
      </rPr>
      <t>चाइनीज गारंटी 😂😂😂😂😂</t>
    </r>
  </si>
  <si>
    <t>I use to work in axis my India exit poll..
They normally get it right 90% of time &amp; I think even this time they will be right.</t>
  </si>
  <si>
    <t>Kis kis ka lagta hai exit poll badal jayega 4 June ko</t>
  </si>
  <si>
    <t>News chainal pichle 10 sal se jhot bol rahe hai phir aj ham unki bat pe bharosa kyo kare ?</t>
  </si>
  <si>
    <t>Jeetega india</t>
  </si>
  <si>
    <t>Sir mai aapko pranam hai</t>
  </si>
  <si>
    <t>West Bengal TMC 27 BJP 13 congress 2 sit milega</t>
  </si>
  <si>
    <r>
      <rPr>
        <sz val="11"/>
        <color rgb="FF000000"/>
        <rFont val="Linux Libertine G"/>
      </rPr>
      <t xml:space="preserve">इंडिया गठबंधन </t>
    </r>
    <r>
      <rPr>
        <sz val="11"/>
        <color rgb="FF000000"/>
        <rFont val="Calibri"/>
      </rPr>
      <t>350 +</t>
    </r>
    <r>
      <rPr>
        <sz val="11"/>
        <color rgb="FF000000"/>
        <rFont val="Linux Libertine G"/>
      </rPr>
      <t>सीट जीत रहा है।।</t>
    </r>
  </si>
  <si>
    <r>
      <rPr>
        <sz val="11"/>
        <color rgb="FF000000"/>
        <rFont val="Calibri"/>
      </rPr>
      <t xml:space="preserve">AAP ve </t>
    </r>
    <r>
      <rPr>
        <sz val="11"/>
        <color rgb="FF000000"/>
        <rFont val="Linux Libertine G"/>
      </rPr>
      <t xml:space="preserve">एक्सिटपोल </t>
    </r>
    <r>
      <rPr>
        <sz val="11"/>
        <color rgb="FF000000"/>
        <rFont val="Calibri"/>
      </rPr>
      <t>Kay hai.....
❓</t>
    </r>
  </si>
  <si>
    <r>
      <rPr>
        <sz val="11"/>
        <color rgb="FF000000"/>
        <rFont val="Linux Libertine G"/>
      </rPr>
      <t>गोडी मीडिया जनबुजकर फर्झी एक्झीट पॉल दिखा कर</t>
    </r>
    <r>
      <rPr>
        <sz val="11"/>
        <color rgb="FF000000"/>
        <rFont val="Calibri"/>
      </rPr>
      <t xml:space="preserve">...Evm </t>
    </r>
    <r>
      <rPr>
        <sz val="11"/>
        <color rgb="FF000000"/>
        <rFont val="Linux Libertine G"/>
      </rPr>
      <t>से छेडछाड कर रही है</t>
    </r>
    <r>
      <rPr>
        <sz val="11"/>
        <color rgb="FF000000"/>
        <rFont val="Calibri"/>
      </rPr>
      <t xml:space="preserve">... </t>
    </r>
    <r>
      <rPr>
        <sz val="11"/>
        <color rgb="FF000000"/>
        <rFont val="Linux Libertine G"/>
      </rPr>
      <t>इस्लीये ये गोडी मीडिया जादा सीट आ रही है</t>
    </r>
  </si>
  <si>
    <t>Agar bjp jeet bhi jaye magar rahul ne kafi chot pahuchai he bjp ko</t>
  </si>
  <si>
    <r>
      <rPr>
        <sz val="11"/>
        <color rgb="FF000000"/>
        <rFont val="Linux Libertine G"/>
      </rPr>
      <t xml:space="preserve">कौन कौन राहुल गांधी को </t>
    </r>
    <r>
      <rPr>
        <sz val="11"/>
        <color rgb="FF000000"/>
        <rFont val="Calibri"/>
      </rPr>
      <t xml:space="preserve">pm </t>
    </r>
    <r>
      <rPr>
        <sz val="11"/>
        <color rgb="FF000000"/>
        <rFont val="Linux Libertine G"/>
      </rPr>
      <t>बनाए गए</t>
    </r>
  </si>
  <si>
    <t>Abhi 4 tarik ko EVM hack hua he ka video banake tyar rakh, kam ayega 😂😂</t>
  </si>
  <si>
    <r>
      <rPr>
        <sz val="11"/>
        <color rgb="FF000000"/>
        <rFont val="Linux Libertine G"/>
      </rPr>
      <t xml:space="preserve">मनोवैज्ञानिक  गेम का मतलब </t>
    </r>
    <r>
      <rPr>
        <sz val="11"/>
        <color rgb="FF000000"/>
        <rFont val="Calibri"/>
      </rPr>
      <t xml:space="preserve">Exit  poll  </t>
    </r>
    <r>
      <rPr>
        <sz val="11"/>
        <color rgb="FF000000"/>
        <rFont val="Linux Libertine G"/>
      </rPr>
      <t>का डर  दिखा के मोदी चुनाव आयोग राजीव कुमार और अधिकारियों पर दवाब बना कर</t>
    </r>
  </si>
  <si>
    <t>😂😂come back of comedian...  well its surprising that once you were a journalist working as a black sheep as a congress agent.. even once i had doubt whether you are right ?? But not at all now..
Ad you never were healthy your mindset has had gone wrong...foolish journalism cant be bias all the time and criticizing one party day and night ....
😂😂😂well now we all know that your each work and word was and is not credible..
Even the people who gave you journalism award at regret😂😂😂Modi to Aa gya ..ab tum 5 sal chillate raho😂😂b</t>
  </si>
  <si>
    <t>EVM safe hoga to INDIA win🎉🎉🎉</t>
  </si>
  <si>
    <t>Pura desh iss waqt chah Raha hai Rahul Gandhi pm Bane agar phir bhi modi Banta hai toh samjh jao cheating krke bana hai evm ghotala</t>
  </si>
  <si>
    <t>Evm ko nhi ...evm manipulation se doubt h</t>
  </si>
  <si>
    <t>दो दिन बाद मोदी की विदाई</t>
  </si>
  <si>
    <r>
      <rPr>
        <sz val="11"/>
        <color rgb="FF000000"/>
        <rFont val="Calibri"/>
      </rPr>
      <t xml:space="preserve">Exit polls </t>
    </r>
    <r>
      <rPr>
        <sz val="11"/>
        <color rgb="FF000000"/>
        <rFont val="Linux Libertine G"/>
      </rPr>
      <t xml:space="preserve">तो प्रज्वाल </t>
    </r>
    <r>
      <rPr>
        <sz val="11"/>
        <color rgb="FF000000"/>
        <rFont val="Calibri"/>
      </rPr>
      <t xml:space="preserve">ravanna </t>
    </r>
    <r>
      <rPr>
        <sz val="11"/>
        <color rgb="FF000000"/>
        <rFont val="Linux Libertine G"/>
      </rPr>
      <t>को भी जीता रहा है और तो और घोसी मे राजभर को भी</t>
    </r>
  </si>
  <si>
    <r>
      <rPr>
        <sz val="11"/>
        <color rgb="FF000000"/>
        <rFont val="Linux Libertine G"/>
      </rPr>
      <t>रोजगार  और महंगाई मुद्दा</t>
    </r>
    <r>
      <rPr>
        <sz val="11"/>
        <color rgb="FF000000"/>
        <rFont val="Calibri"/>
      </rPr>
      <t>,,like karo</t>
    </r>
  </si>
  <si>
    <t>Jay bhavani jay india❤</t>
  </si>
  <si>
    <t>For kind of your Information on YouTube Siddhu moosewala song 593 million views 🤞🏽 cross</t>
  </si>
  <si>
    <t>Rahul Gandhi 🇮🇳🖐️</t>
  </si>
  <si>
    <t>My vote for indian democracy</t>
  </si>
  <si>
    <t>Fake exit poll hai</t>
  </si>
  <si>
    <t>4 june ko itna to pta chal jayega ki youtube pr video dekhne wale vote dete he ya nhi 😂😂</t>
  </si>
  <si>
    <t>Excellent Rahul sir👏🏻👏🏻👏🏻👏🏻</t>
  </si>
  <si>
    <t>Opposition polling agents should be Alert during the counting till the end ✊️🇮🇳</t>
  </si>
  <si>
    <t>Aaj kejriwal jel chale gye 😢😢😢😢😢😢</t>
  </si>
  <si>
    <t>इस बार इंडिया गठबंधन की जीत तय है</t>
  </si>
  <si>
    <r>
      <rPr>
        <sz val="11"/>
        <color rgb="FF000000"/>
        <rFont val="Linux Libertine G"/>
      </rPr>
      <t>सर</t>
    </r>
    <r>
      <rPr>
        <sz val="11"/>
        <color rgb="FF000000"/>
        <rFont val="Calibri"/>
      </rPr>
      <t xml:space="preserve">, </t>
    </r>
    <r>
      <rPr>
        <sz val="11"/>
        <color rgb="FF000000"/>
        <rFont val="Linux Libertine G"/>
      </rPr>
      <t>इतनी जानकारी इकट्ठा आप कैसे कर लेते हैं</t>
    </r>
    <r>
      <rPr>
        <sz val="11"/>
        <color rgb="FF000000"/>
        <rFont val="Calibri"/>
      </rPr>
      <t>?😅</t>
    </r>
  </si>
  <si>
    <t>BJP-Bhrast bhogi Balatkari jumla party</t>
  </si>
  <si>
    <t>400 par fir 1 bar modi sarkar baki sab bekar</t>
  </si>
  <si>
    <t>Abki bar by by modi 😂😂</t>
  </si>
  <si>
    <t>इंडिया गठबंधन ने दमदार चुनाव लड़ा❤</t>
  </si>
  <si>
    <t>टेंशन नहीं लेने का   अब की बार झोला तैय्यार</t>
  </si>
  <si>
    <t>Kaun-kaun manta Hai Ki Godi Media ka exit Pol fail hai</t>
  </si>
  <si>
    <t>एक्जिट पोल पर रोक लगाई चाहिए जिससे    मतगणना में गड़बड़ी की आशंकाओं पर रोक लगाई जा सके</t>
  </si>
  <si>
    <t>देश में अराजकता का माहौल बनाया जा रहा है</t>
  </si>
  <si>
    <t>If BAJPA WINS then #Election Hi #Farzi Hai sir</t>
  </si>
  <si>
    <t>EVM ghotala ho gaya hai 110%</t>
  </si>
  <si>
    <r>
      <rPr>
        <sz val="11"/>
        <color rgb="FF000000"/>
        <rFont val="Linux Libertine G"/>
      </rPr>
      <t xml:space="preserve">अबकी बार जनता चुनाव लड़ रही थी भाजपा से इसीलिए भाजपा </t>
    </r>
    <r>
      <rPr>
        <sz val="11"/>
        <color rgb="FF000000"/>
        <rFont val="Calibri"/>
      </rPr>
      <t xml:space="preserve">168 </t>
    </r>
    <r>
      <rPr>
        <sz val="11"/>
        <color rgb="FF000000"/>
        <rFont val="Linux Libertine G"/>
      </rPr>
      <t>सीट आयेगी</t>
    </r>
  </si>
  <si>
    <t>Jo media din raat modi modi karte h wo exit poll kaise v to BJP hesab se batayega</t>
  </si>
  <si>
    <t>295 k views 59 million nahi sir 59 crore hai 🙏🙏</t>
  </si>
  <si>
    <r>
      <rPr>
        <sz val="11"/>
        <color rgb="FF000000"/>
        <rFont val="Linux Libertine G"/>
      </rPr>
      <t xml:space="preserve">लेकिन </t>
    </r>
    <r>
      <rPr>
        <sz val="11"/>
        <color rgb="FF000000"/>
        <rFont val="Calibri"/>
      </rPr>
      <t xml:space="preserve">sir </t>
    </r>
    <r>
      <rPr>
        <sz val="11"/>
        <color rgb="FF000000"/>
        <rFont val="Linux Libertine G"/>
      </rPr>
      <t>अगर ऐसे होता है तो</t>
    </r>
    <r>
      <rPr>
        <sz val="11"/>
        <color rgb="FF000000"/>
        <rFont val="Calibri"/>
      </rPr>
      <t xml:space="preserve">.. </t>
    </r>
    <r>
      <rPr>
        <sz val="11"/>
        <color rgb="FF000000"/>
        <rFont val="Linux Libertine G"/>
      </rPr>
      <t xml:space="preserve">लेकिन देश में इस वार सबसे ज्यादा जनता ने राहुल गांधी पर भरोसा जताया और पसंद किया </t>
    </r>
    <r>
      <rPr>
        <sz val="11"/>
        <color rgb="FF000000"/>
        <rFont val="Calibri"/>
      </rPr>
      <t xml:space="preserve">full </t>
    </r>
    <r>
      <rPr>
        <sz val="11"/>
        <color rgb="FF000000"/>
        <rFont val="Linux Libertine G"/>
      </rPr>
      <t>स्पोट के साथ😊</t>
    </r>
  </si>
  <si>
    <r>
      <rPr>
        <sz val="11"/>
        <color rgb="FF000000"/>
        <rFont val="Linux Libertine G"/>
      </rPr>
      <t>लोकतंत्र में बदलाव जरूरी है</t>
    </r>
    <r>
      <rPr>
        <sz val="11"/>
        <color rgb="FF000000"/>
        <rFont val="Calibri"/>
      </rPr>
      <t xml:space="preserve">,  </t>
    </r>
    <r>
      <rPr>
        <sz val="11"/>
        <color rgb="FF000000"/>
        <rFont val="Linux Libertine G"/>
      </rPr>
      <t xml:space="preserve">अगर बदलाव नहीं हुआ  तो अब लोकतंत्र </t>
    </r>
    <r>
      <rPr>
        <sz val="11"/>
        <color rgb="FF000000"/>
        <rFont val="Calibri"/>
      </rPr>
      <t xml:space="preserve">hi </t>
    </r>
    <r>
      <rPr>
        <sz val="11"/>
        <color rgb="FF000000"/>
        <rFont val="Linux Libertine G"/>
      </rPr>
      <t>खत्म हो जाएगा 😢😢</t>
    </r>
  </si>
  <si>
    <t>वोटर किसको भी वोट करें फैसला इलेक्शन कमीशन के हाथ में ही रहता है
क्योंकि इलेक्शन कमीशन ने खुद को गुलामी की जिंदगी में धकेल दिया है</t>
  </si>
  <si>
    <t>Kya hoga yr😢</t>
  </si>
  <si>
    <t>Teh sab godi media hai sab BJP ka chamcha</t>
  </si>
  <si>
    <r>
      <rPr>
        <sz val="11"/>
        <color rgb="FF000000"/>
        <rFont val="Linux Libertine G"/>
      </rPr>
      <t xml:space="preserve">माननीय राहुल गांधी की देश के </t>
    </r>
    <r>
      <rPr>
        <sz val="11"/>
        <color rgb="FF000000"/>
        <rFont val="Calibri"/>
      </rPr>
      <t xml:space="preserve">15  </t>
    </r>
    <r>
      <rPr>
        <sz val="11"/>
        <color rgb="FF000000"/>
        <rFont val="Linux Libertine G"/>
      </rPr>
      <t xml:space="preserve">प्रधानमंत्री के रूप में शपथ लेंगे ❤❤
</t>
    </r>
    <r>
      <rPr>
        <sz val="11"/>
        <color rgb="FF000000"/>
        <rFont val="Calibri"/>
      </rPr>
      <t>Love you India' ❤</t>
    </r>
  </si>
  <si>
    <t>India Alliance 290 300✌✌</t>
  </si>
  <si>
    <r>
      <rPr>
        <sz val="11"/>
        <color rgb="FF000000"/>
        <rFont val="Linux Libertine G"/>
      </rPr>
      <t xml:space="preserve">मोटी मोटी बात ये है कि जितनी सीटे गोदी मिडिया बीजेपी को जितनी सीट दे रहा है </t>
    </r>
    <r>
      <rPr>
        <sz val="11"/>
        <color rgb="FF000000"/>
        <rFont val="Calibri"/>
      </rPr>
      <t xml:space="preserve">, </t>
    </r>
    <r>
      <rPr>
        <sz val="11"/>
        <color rgb="FF000000"/>
        <rFont val="Linux Libertine G"/>
      </rPr>
      <t>उसका आधा कर लो।</t>
    </r>
  </si>
  <si>
    <t>MODI KE LANAD PINE KE LIYE TAYAR RAHANA CHAMCHO 🚼🚼</t>
  </si>
  <si>
    <t>Abki bar Congress sarkar🎉</t>
  </si>
  <si>
    <r>
      <rPr>
        <sz val="11"/>
        <color rgb="FF000000"/>
        <rFont val="Calibri"/>
      </rPr>
      <t xml:space="preserve">EC </t>
    </r>
    <r>
      <rPr>
        <sz val="11"/>
        <color rgb="FF000000"/>
        <rFont val="Linux Libertine G"/>
      </rPr>
      <t xml:space="preserve">ने </t>
    </r>
    <r>
      <rPr>
        <sz val="11"/>
        <color rgb="FF000000"/>
        <rFont val="Calibri"/>
      </rPr>
      <t xml:space="preserve">EVM </t>
    </r>
    <r>
      <rPr>
        <sz val="11"/>
        <color rgb="FF000000"/>
        <rFont val="Linux Libertine G"/>
      </rPr>
      <t>में जो रिजल्ट डाला होगा</t>
    </r>
    <r>
      <rPr>
        <sz val="11"/>
        <color rgb="FF000000"/>
        <rFont val="Calibri"/>
      </rPr>
      <t xml:space="preserve">, </t>
    </r>
    <r>
      <rPr>
        <sz val="11"/>
        <color rgb="FF000000"/>
        <rFont val="Linux Libertine G"/>
      </rPr>
      <t xml:space="preserve">वही निकलेगा।
ये चुनाव </t>
    </r>
    <r>
      <rPr>
        <sz val="11"/>
        <color rgb="FF000000"/>
        <rFont val="Calibri"/>
      </rPr>
      <t xml:space="preserve">EC </t>
    </r>
    <r>
      <rPr>
        <sz val="11"/>
        <color rgb="FF000000"/>
        <rFont val="Linux Libertine G"/>
      </rPr>
      <t>और जनता के बीच था</t>
    </r>
    <r>
      <rPr>
        <sz val="11"/>
        <color rgb="FF000000"/>
        <rFont val="Calibri"/>
      </rPr>
      <t xml:space="preserve">, </t>
    </r>
    <r>
      <rPr>
        <sz val="11"/>
        <color rgb="FF000000"/>
        <rFont val="Linux Libertine G"/>
      </rPr>
      <t xml:space="preserve">जिसमें </t>
    </r>
    <r>
      <rPr>
        <sz val="11"/>
        <color rgb="FF000000"/>
        <rFont val="Calibri"/>
      </rPr>
      <t xml:space="preserve">EC </t>
    </r>
    <r>
      <rPr>
        <sz val="11"/>
        <color rgb="FF000000"/>
        <rFont val="Linux Libertine G"/>
      </rPr>
      <t>का जीतना तय है</t>
    </r>
    <r>
      <rPr>
        <sz val="11"/>
        <color rgb="FF000000"/>
        <rFont val="Calibri"/>
      </rPr>
      <t xml:space="preserve">, </t>
    </r>
    <r>
      <rPr>
        <sz val="11"/>
        <color rgb="FF000000"/>
        <rFont val="Linux Libertine G"/>
      </rPr>
      <t xml:space="preserve">क्योंकि </t>
    </r>
    <r>
      <rPr>
        <sz val="11"/>
        <color rgb="FF000000"/>
        <rFont val="Calibri"/>
      </rPr>
      <t xml:space="preserve">EVM </t>
    </r>
    <r>
      <rPr>
        <sz val="11"/>
        <color rgb="FF000000"/>
        <rFont val="Linux Libertine G"/>
      </rPr>
      <t xml:space="preserve">से क्या निकलेगा वो </t>
    </r>
    <r>
      <rPr>
        <sz val="11"/>
        <color rgb="FF000000"/>
        <rFont val="Calibri"/>
      </rPr>
      <t xml:space="preserve">EC </t>
    </r>
    <r>
      <rPr>
        <sz val="11"/>
        <color rgb="FF000000"/>
        <rFont val="Linux Libertine G"/>
      </rPr>
      <t>ही तय करता है।</t>
    </r>
  </si>
  <si>
    <t>Sir Kasam se BJP ko 700 seat aaney wali hai aur akand Bharat Modi jhi baneyega.yeh kehney ke wajhaisa mujhe pagal math Sam jhi yeh aur mein andh bhakt bhi nahi hai</t>
  </si>
  <si>
    <t>Rahul Khan hai ya pandit hai ya neharu hai ya Gandhi ye karayaga jaati gadana 😅😅😅😅</t>
  </si>
  <si>
    <r>
      <rPr>
        <sz val="11"/>
        <color rgb="FF000000"/>
        <rFont val="Calibri"/>
      </rPr>
      <t xml:space="preserve">5 </t>
    </r>
    <r>
      <rPr>
        <sz val="11"/>
        <color rgb="FF000000"/>
        <rFont val="Linux Libertine G"/>
      </rPr>
      <t xml:space="preserve">सीट पर चुनाव लडने बाली पार्टी एलजीपी को </t>
    </r>
    <r>
      <rPr>
        <sz val="11"/>
        <color rgb="FF000000"/>
        <rFont val="Calibri"/>
      </rPr>
      <t xml:space="preserve">exit poll 6 </t>
    </r>
    <r>
      <rPr>
        <sz val="11"/>
        <color rgb="FF000000"/>
        <rFont val="Linux Libertine G"/>
      </rPr>
      <t>सीट कैसे  दे रहा है</t>
    </r>
  </si>
  <si>
    <t>आज का मेन स्ट्रीम मीडिया  सत्ता की मलाई खानेवाले चाटुकार बनकर  देश के लोकतंत्र का गलाघोट रहे है और एक निरंकुश शासक के इशारों पर नाचने का काम कर रहे है ये देश का चौथा स्तंभ नही भांड बनकर रह गए</t>
  </si>
  <si>
    <t>time for change. we dont want corrupt government anymore</t>
  </si>
  <si>
    <t>Raga hi aayega ❤</t>
  </si>
  <si>
    <t>10 Sal se sarkar h ....aur upsc k through select hue ias ips hi field mein h.  10 batch ho chuke hain</t>
  </si>
  <si>
    <r>
      <rPr>
        <sz val="11"/>
        <color rgb="FF000000"/>
        <rFont val="Linux Libertine G"/>
      </rPr>
      <t xml:space="preserve">एग्जिट पोल </t>
    </r>
    <r>
      <rPr>
        <sz val="11"/>
        <color rgb="FF000000"/>
        <rFont val="Calibri"/>
      </rPr>
      <t xml:space="preserve">4 </t>
    </r>
    <r>
      <rPr>
        <sz val="11"/>
        <color rgb="FF000000"/>
        <rFont val="Linux Libertine G"/>
      </rPr>
      <t>जून को पता चल जाएगा जब राहुल गांधी इंडिया के प्राइम मिनिस्टर पीएम के रूप में दिखेंगे 🇮🇳🇮🇳🇮🇳🌍🌍</t>
    </r>
  </si>
  <si>
    <t>परमात्मा किसी बेईमानो का साथ क्यों देता है</t>
  </si>
  <si>
    <t>Congratulations Chodi andhbhakto Apne Chodi chacha ko phir se satta me Laney me aap log kaamyab hue...Chloh or 5 saal sahi...Kar loh andhbhakti..🐶🤣</t>
  </si>
  <si>
    <t>आशाराम एक ऐसा बदनसीब है  जो समय रहते बीजेपी ज्वाइन नहीं कर पाया नहीं तो महिला कल्याण मंत्री वहीं होता😂😂😂</t>
  </si>
  <si>
    <t>हम जानते है ईस बार इंडिया सरकार सहमत हो तो लाईक ठोको</t>
  </si>
  <si>
    <r>
      <rPr>
        <sz val="11"/>
        <color rgb="FF000000"/>
        <rFont val="Calibri"/>
      </rPr>
      <t xml:space="preserve">Exit poll </t>
    </r>
    <r>
      <rPr>
        <sz val="11"/>
        <color rgb="FF000000"/>
        <rFont val="Linux Libertine G"/>
      </rPr>
      <t xml:space="preserve">के अनुसार </t>
    </r>
    <r>
      <rPr>
        <sz val="11"/>
        <color rgb="FF000000"/>
        <rFont val="Calibri"/>
      </rPr>
      <t xml:space="preserve">BJP Exit </t>
    </r>
    <r>
      <rPr>
        <sz val="11"/>
        <color rgb="FF000000"/>
        <rFont val="Linux Libertine G"/>
      </rPr>
      <t>हो रहा है😂😂😂</t>
    </r>
  </si>
  <si>
    <t>Exit poll Amit shah ka poora h aur isse public ko sirf bharosa dilana h ki modi hi aayega aur iske baad aisa hoga bhi qki sbb set h😂😂😂 ECI ke dwara</t>
  </si>
  <si>
    <t>Congress jeet rahi</t>
  </si>
  <si>
    <r>
      <rPr>
        <sz val="11"/>
        <color rgb="FF000000"/>
        <rFont val="Linux Libertine G"/>
      </rPr>
      <t xml:space="preserve">राजस्थान में </t>
    </r>
    <r>
      <rPr>
        <sz val="11"/>
        <color rgb="FF000000"/>
        <rFont val="Calibri"/>
      </rPr>
      <t xml:space="preserve">25 </t>
    </r>
    <r>
      <rPr>
        <sz val="11"/>
        <color rgb="FF000000"/>
        <rFont val="Linux Libertine G"/>
      </rPr>
      <t xml:space="preserve">सीट बीजेपी </t>
    </r>
    <r>
      <rPr>
        <sz val="11"/>
        <color rgb="FF000000"/>
        <rFont val="Calibri"/>
      </rPr>
      <t xml:space="preserve">33 </t>
    </r>
    <r>
      <rPr>
        <sz val="11"/>
        <color rgb="FF000000"/>
        <rFont val="Linux Libertine G"/>
      </rPr>
      <t>सीट जीत ली 😄😀😀</t>
    </r>
  </si>
  <si>
    <t>India🇮🇳 jitegi</t>
  </si>
  <si>
    <t>History of british india repeated .they were doing same during enlish rule</t>
  </si>
  <si>
    <t>350 Rajeev EvM pehle se hi strong room me rakhi gayi uske bad chunav ka date shuru  hua</t>
  </si>
  <si>
    <t>25 me se 32 seat😅😅😅</t>
  </si>
  <si>
    <t>RAGA NOW  READY FOR  ITALY</t>
  </si>
  <si>
    <r>
      <rPr>
        <sz val="11"/>
        <color rgb="FF000000"/>
        <rFont val="Calibri"/>
      </rPr>
      <t>2014</t>
    </r>
    <r>
      <rPr>
        <sz val="11"/>
        <color rgb="FF000000"/>
        <rFont val="Linux Libertine G"/>
      </rPr>
      <t xml:space="preserve">में देश को </t>
    </r>
    <r>
      <rPr>
        <sz val="11"/>
        <color rgb="FF000000"/>
        <rFont val="Calibri"/>
      </rPr>
      <t>2</t>
    </r>
    <r>
      <rPr>
        <sz val="11"/>
        <color rgb="FF000000"/>
        <rFont val="Linux Libertine G"/>
      </rPr>
      <t>करोड़ रोजगार नोकरी महंगाई</t>
    </r>
    <r>
      <rPr>
        <sz val="11"/>
        <color rgb="FF000000"/>
        <rFont val="Calibri"/>
      </rPr>
      <t>, 100</t>
    </r>
    <r>
      <rPr>
        <sz val="11"/>
        <color rgb="FF000000"/>
        <rFont val="Linux Libertine G"/>
      </rPr>
      <t>स्मार्ट सिटी</t>
    </r>
    <r>
      <rPr>
        <sz val="11"/>
        <color rgb="FF000000"/>
        <rFont val="Calibri"/>
      </rPr>
      <t>,</t>
    </r>
    <r>
      <rPr>
        <sz val="11"/>
        <color rgb="FF000000"/>
        <rFont val="Linux Libertine G"/>
      </rPr>
      <t>अच्छे दिन ना जाने क्या क्या सपने दिखाए और चुने गए और आज मुसलमान</t>
    </r>
    <r>
      <rPr>
        <sz val="11"/>
        <color rgb="FF000000"/>
        <rFont val="Calibri"/>
      </rPr>
      <t xml:space="preserve">, </t>
    </r>
    <r>
      <rPr>
        <sz val="11"/>
        <color rgb="FF000000"/>
        <rFont val="Linux Libertine G"/>
      </rPr>
      <t>मंगलसूत्र</t>
    </r>
    <r>
      <rPr>
        <sz val="11"/>
        <color rgb="FF000000"/>
        <rFont val="Calibri"/>
      </rPr>
      <t xml:space="preserve">, </t>
    </r>
    <r>
      <rPr>
        <sz val="11"/>
        <color rgb="FF000000"/>
        <rFont val="Linux Libertine G"/>
      </rPr>
      <t xml:space="preserve">भैंस मुंजरा और मेडिटेशन  </t>
    </r>
    <r>
      <rPr>
        <sz val="11"/>
        <color rgb="FF000000"/>
        <rFont val="Calibri"/>
      </rPr>
      <t>...</t>
    </r>
    <r>
      <rPr>
        <sz val="11"/>
        <color rgb="FF000000"/>
        <rFont val="Linux Libertine G"/>
      </rPr>
      <t>क्या नौटंकी दिखा रहे हैं 😂😅</t>
    </r>
  </si>
  <si>
    <t>14:20</t>
  </si>
  <si>
    <t>Just to correct the statement of Mr. Kejriwal, exit poll announcements were not three days before actual counting but only two days. Announced on 1st night, counting being on 4th morning, the days in between are only 2nd &amp; 3rd June and there is absolutely no justification or any valid need to have announced exit polls only two days before actual counting. It’s not a question of any doubt but it is fully confirmed that exit polls are nothing but a fraud on the Nation !!</t>
  </si>
  <si>
    <r>
      <rPr>
        <sz val="11"/>
        <color rgb="FF000000"/>
        <rFont val="Linux Libertine G"/>
      </rPr>
      <t xml:space="preserve">कौन कौन चाहता है मोदी लौटकर नहीं आए कॉमेंट करो </t>
    </r>
    <r>
      <rPr>
        <sz val="11"/>
        <color rgb="FF000000"/>
        <rFont val="Calibri"/>
      </rPr>
      <t xml:space="preserve">Bareilly se hu bjp 2 </t>
    </r>
    <r>
      <rPr>
        <sz val="11"/>
        <color rgb="FF000000"/>
        <rFont val="Linux Libertine G"/>
      </rPr>
      <t xml:space="preserve">शीट हार रही हैं बरेली पीलीभीत पिछली बार दोनों जीती अब </t>
    </r>
    <r>
      <rPr>
        <sz val="11"/>
        <color rgb="FF000000"/>
        <rFont val="Calibri"/>
      </rPr>
      <t xml:space="preserve">nhi </t>
    </r>
    <r>
      <rPr>
        <sz val="11"/>
        <color rgb="FF000000"/>
        <rFont val="Linux Libertine G"/>
      </rPr>
      <t>जीत रही हैं 😮😮😮😮</t>
    </r>
  </si>
  <si>
    <t>Ek Kam toh hone vala hai - 4th June ko ya toh social media per ya godi media per shock and sannata chane vala hai. Jo har Gaya voh khatam hone vala hai and loose trust among people. Dono ke ashtitav ka question hai.</t>
  </si>
  <si>
    <t>Aur ye lavish kumar nispakch hai</t>
  </si>
  <si>
    <r>
      <rPr>
        <sz val="11"/>
        <color rgb="FF000000"/>
        <rFont val="Linux Libertine G"/>
      </rPr>
      <t>जनता को बेवकूफ बना रहे हैं</t>
    </r>
    <r>
      <rPr>
        <sz val="11"/>
        <color rgb="FF000000"/>
        <rFont val="Calibri"/>
      </rPr>
      <t xml:space="preserve">, </t>
    </r>
    <r>
      <rPr>
        <sz val="11"/>
        <color rgb="FF000000"/>
        <rFont val="Linux Libertine G"/>
      </rPr>
      <t>जीतेगी जनता ❤</t>
    </r>
  </si>
  <si>
    <t>नॉन बायोलॉजिकल प्रोडक्ट का जनमत से जीतना असंभव है इसी लिए गोदी छाप दल्ला मंडली वालो ने एक माहौल बना दिया है ताकि झांसाराम को अपने कुकर्म प्रपंच और धूर्ताई करने का पूरा समय मिल जाए और फिर से जनता को अटकाया भटकाया और लटकाया जा सके</t>
  </si>
  <si>
    <t>राजतिलक की करो तैयारी आ रहे हैं भगवाधारी 🚩</t>
  </si>
  <si>
    <t>Kon kon chahta h ki is bar pm rahul gandhi ji bne</t>
  </si>
  <si>
    <t>श्री राहुल गांधी जी आएगा रामराज लाएगा कौन सहमत हैं 🎉❤❤❤</t>
  </si>
  <si>
    <t>India Alliance jindabad tha hai or rahega ❤❤❤❤🎉🎉🎉 rahul Ghandi jindabad</t>
  </si>
  <si>
    <t>Sir aja bhut time baad vijay vidrohi ji ko sunaa bhut achaa lgaa👍</t>
  </si>
  <si>
    <t>2:02</t>
  </si>
  <si>
    <t>B j p isi exit poll ka Sahara lekar hi beimani counting me karwayegi 
Aur chainal wale counting wale din jor jor se chillayege ki n d a bahut hi aage hai aur baar baar chillayege aur beimani ka rasta banayege jo up ke chunav ke samay me hua tha</t>
  </si>
  <si>
    <r>
      <rPr>
        <sz val="11"/>
        <color rgb="FF000000"/>
        <rFont val="Linux Libertine G"/>
      </rPr>
      <t xml:space="preserve">जिस मीडिया का आप एग्जिट पोल देख रहे हो 
विश्व में उसका स्थान </t>
    </r>
    <r>
      <rPr>
        <sz val="11"/>
        <color rgb="FF000000"/>
        <rFont val="Calibri"/>
      </rPr>
      <t xml:space="preserve">161 </t>
    </r>
    <r>
      <rPr>
        <sz val="11"/>
        <color rgb="FF000000"/>
        <rFont val="Linux Libertine G"/>
      </rPr>
      <t>वा है</t>
    </r>
  </si>
  <si>
    <t>गोदी मीडिया के द्वारा दिखाए गए एग्जिट पोल गलत है</t>
  </si>
  <si>
    <r>
      <rPr>
        <sz val="11"/>
        <color rgb="FF000000"/>
        <rFont val="Calibri"/>
      </rPr>
      <t>80%</t>
    </r>
    <r>
      <rPr>
        <sz val="11"/>
        <color rgb="FF000000"/>
        <rFont val="Linux Libertine G"/>
      </rPr>
      <t>जनता जूठे भाषणवीर</t>
    </r>
    <r>
      <rPr>
        <sz val="11"/>
        <color rgb="FF000000"/>
        <rFont val="Calibri"/>
      </rPr>
      <t xml:space="preserve">, </t>
    </r>
    <r>
      <rPr>
        <sz val="11"/>
        <color rgb="FF000000"/>
        <rFont val="Linux Libertine G"/>
      </rPr>
      <t>बेहरूपिये से तंग आ चुकी है इन दस साल में देश ने देख लिया की ये बड़ी बाते फेकने वाला है</t>
    </r>
  </si>
  <si>
    <t>🎉xhttps://youtube.com/shorts/cfmMyy_1A84?si=t7P8RmOsBC4w5F2l</t>
  </si>
  <si>
    <t>EVM hai tho kohibi jeethga, EVM setting tho 400 par.</t>
  </si>
  <si>
    <t>250😊150😊0000000</t>
  </si>
  <si>
    <r>
      <rPr>
        <sz val="11"/>
        <color rgb="FF000000"/>
        <rFont val="Linux Libertine G"/>
      </rPr>
      <t xml:space="preserve">अबकी बार इंडिया गठबंधन की सरकार और </t>
    </r>
    <r>
      <rPr>
        <sz val="11"/>
        <color rgb="FF000000"/>
        <rFont val="Calibri"/>
      </rPr>
      <t xml:space="preserve">375 </t>
    </r>
    <r>
      <rPr>
        <sz val="11"/>
        <color rgb="FF000000"/>
        <rFont val="Linux Libertine G"/>
      </rPr>
      <t>सीट से</t>
    </r>
  </si>
  <si>
    <t>ground pe haalat dekh ke to yahi lgta hai ki INDIA ki sarkar banne ja rahi  . modi kisi ko pasand nhi</t>
  </si>
  <si>
    <t>लोकतंत्र का चौथा पिलर रवीश कुमार</t>
  </si>
  <si>
    <t>Modo tera baap 4 jun ko aa raha hai bete 🤬</t>
  </si>
  <si>
    <t>कोई एक्जिट पोल वाली एजेंसी कृपया ये तो बताएं कि एक लोकसभा क्षेत्र में आपने कुल कितने लोगों से सुझाव लिए हैं</t>
  </si>
  <si>
    <t>गोदी में बैठने वाले सभी भांड चैनल भ्रम फैला रहे हैं</t>
  </si>
  <si>
    <t>Kyunki sab set kr chuke hain. ......DM k through</t>
  </si>
  <si>
    <t>Nationalist ❌ 
Leftists media 😊✅</t>
  </si>
  <si>
    <t>Is country media baron capitalist got so much money from bjp electoral bond .they would be held as anti muslim anti poor media .mostly owned by marwari bania jain</t>
  </si>
  <si>
    <t>Sare no parmatma se aaya hai 😂😂</t>
  </si>
  <si>
    <t>Kohi bhi Sacha bharati nahi chahe ga ki BJP jite ❤</t>
  </si>
  <si>
    <t>Since the news can be made, fabricated, doctored by the agencies the exit poll are too like that. And more ECI would have</t>
  </si>
  <si>
    <t>INDIA 301</t>
  </si>
  <si>
    <t>India Abki baar295+</t>
  </si>
  <si>
    <r>
      <rPr>
        <sz val="11"/>
        <color rgb="FF000000"/>
        <rFont val="Linux Libertine G"/>
      </rPr>
      <t xml:space="preserve">अभी </t>
    </r>
    <r>
      <rPr>
        <sz val="11"/>
        <color rgb="FF000000"/>
        <rFont val="Calibri"/>
      </rPr>
      <t xml:space="preserve">EVM </t>
    </r>
    <r>
      <rPr>
        <sz val="11"/>
        <color rgb="FF000000"/>
        <rFont val="Linux Libertine G"/>
      </rPr>
      <t xml:space="preserve">प्रेग्नेंट है </t>
    </r>
    <r>
      <rPr>
        <sz val="11"/>
        <color rgb="FF000000"/>
        <rFont val="Calibri"/>
      </rPr>
      <t xml:space="preserve">! </t>
    </r>
    <r>
      <rPr>
        <sz val="11"/>
        <color rgb="FF000000"/>
        <rFont val="Linux Libertine G"/>
      </rPr>
      <t xml:space="preserve">अगर नॉर्मल डिलीवरी हुई तो कांग्रेस और अगर  ऑपरेशन हुआ तो </t>
    </r>
    <r>
      <rPr>
        <sz val="11"/>
        <color rgb="FF000000"/>
        <rFont val="Calibri"/>
      </rPr>
      <t>! BJP</t>
    </r>
  </si>
  <si>
    <t>मै हमेशा राहुल गांधी जी के साथ रहुगां</t>
  </si>
  <si>
    <r>
      <rPr>
        <sz val="11"/>
        <color rgb="FF000000"/>
        <rFont val="Linux Libertine G"/>
      </rPr>
      <t>इस हिसाब से तो बहुत से वरिष्ठ पत्रकार</t>
    </r>
    <r>
      <rPr>
        <sz val="11"/>
        <color rgb="FF000000"/>
        <rFont val="Calibri"/>
      </rPr>
      <t xml:space="preserve">, </t>
    </r>
    <r>
      <rPr>
        <sz val="11"/>
        <color rgb="FF000000"/>
        <rFont val="Linux Libertine G"/>
      </rPr>
      <t>चुनाव विशेषज्ञ बेरोज़गार हो जाएँगे । अवसाद ग्रस्त हो जाएँगे ।</t>
    </r>
  </si>
  <si>
    <t>Kerala,me. Bjp ko ek bhi nahi dhenge😅😅😅😅. Vahampar koy un pad log nahi he</t>
  </si>
  <si>
    <t>Agniveer ka bhi kuchh log support karte hai</t>
  </si>
  <si>
    <t>Rahul Gandhi jindabad ravish Kumar jindabad ❤</t>
  </si>
  <si>
    <t>Bolne do isko bhaut dukh hua hai😂</t>
  </si>
  <si>
    <t>Exit poll me NDA KO JITA diya h
Deshwashio democracy Vote me koi dharm h or nhi ,
Please, BJP 4june ko 
Officers please democracy ki bat h
Tanashahi ki sarkar ,aa jane ke bad kya hoga,
Please sir,</t>
  </si>
  <si>
    <t>اللهم لا سهل إلا ما جعلته سهلا وأنت تجعل الهزن إذ شءت سهلا</t>
  </si>
  <si>
    <t>Beta aayga to Modi he 😏</t>
  </si>
  <si>
    <r>
      <rPr>
        <sz val="11"/>
        <color rgb="FF000000"/>
        <rFont val="Calibri"/>
      </rPr>
      <t xml:space="preserve">India </t>
    </r>
    <r>
      <rPr>
        <sz val="11"/>
        <color rgb="FF000000"/>
        <rFont val="Linux Libertine G"/>
      </rPr>
      <t xml:space="preserve">गठबंधन </t>
    </r>
    <r>
      <rPr>
        <sz val="11"/>
        <color rgb="FF000000"/>
        <rFont val="Calibri"/>
      </rPr>
      <t xml:space="preserve">300 </t>
    </r>
    <r>
      <rPr>
        <sz val="11"/>
        <color rgb="FF000000"/>
        <rFont val="Linux Libertine G"/>
      </rPr>
      <t xml:space="preserve">पार अर्थात </t>
    </r>
    <r>
      <rPr>
        <sz val="11"/>
        <color rgb="FF000000"/>
        <rFont val="Calibri"/>
      </rPr>
      <t xml:space="preserve">350-370 </t>
    </r>
    <r>
      <rPr>
        <sz val="11"/>
        <color rgb="FF000000"/>
        <rFont val="Linux Libertine G"/>
      </rPr>
      <t xml:space="preserve">के बीच रहेगा </t>
    </r>
    <r>
      <rPr>
        <sz val="11"/>
        <color rgb="FF000000"/>
        <rFont val="Calibri"/>
      </rPr>
      <t xml:space="preserve">, </t>
    </r>
    <r>
      <rPr>
        <sz val="11"/>
        <color rgb="FF000000"/>
        <rFont val="Linux Libertine G"/>
      </rPr>
      <t>जय हिन्द जय संविधान 🎉🎉🎉🎉🎉</t>
    </r>
  </si>
  <si>
    <r>
      <rPr>
        <sz val="11"/>
        <color rgb="FF000000"/>
        <rFont val="Linux Libertine G"/>
      </rPr>
      <t xml:space="preserve">गोदी मीडिया का जन्म तो बहुत पहले ही हो चुका था </t>
    </r>
    <r>
      <rPr>
        <sz val="11"/>
        <color rgb="FF000000"/>
        <rFont val="Calibri"/>
      </rPr>
      <t xml:space="preserve">, </t>
    </r>
    <r>
      <rPr>
        <sz val="11"/>
        <color rgb="FF000000"/>
        <rFont val="Linux Libertine G"/>
      </rPr>
      <t xml:space="preserve">बस जनता और कांग्रेस समझ नहीं पाए । </t>
    </r>
    <r>
      <rPr>
        <sz val="11"/>
        <color rgb="FF000000"/>
        <rFont val="Calibri"/>
      </rPr>
      <t xml:space="preserve">2004 </t>
    </r>
    <r>
      <rPr>
        <sz val="11"/>
        <color rgb="FF000000"/>
        <rFont val="Linux Libertine G"/>
      </rPr>
      <t xml:space="preserve">में भी गोदी मीडिया </t>
    </r>
    <r>
      <rPr>
        <sz val="11"/>
        <color rgb="FF000000"/>
        <rFont val="Calibri"/>
      </rPr>
      <t xml:space="preserve">exit poll </t>
    </r>
    <r>
      <rPr>
        <sz val="11"/>
        <color rgb="FF000000"/>
        <rFont val="Linux Libertine G"/>
      </rPr>
      <t xml:space="preserve">में बीजेपी की </t>
    </r>
    <r>
      <rPr>
        <sz val="11"/>
        <color rgb="FF000000"/>
        <rFont val="Calibri"/>
      </rPr>
      <t xml:space="preserve">250 </t>
    </r>
    <r>
      <rPr>
        <sz val="11"/>
        <color rgb="FF000000"/>
        <rFont val="Linux Libertine G"/>
      </rPr>
      <t xml:space="preserve">सीट दिखा रहा था और आई </t>
    </r>
    <r>
      <rPr>
        <sz val="11"/>
        <color rgb="FF000000"/>
        <rFont val="Calibri"/>
      </rPr>
      <t xml:space="preserve">138 </t>
    </r>
    <r>
      <rPr>
        <sz val="11"/>
        <color rgb="FF000000"/>
        <rFont val="Linux Libertine G"/>
      </rPr>
      <t>थी ।</t>
    </r>
  </si>
  <si>
    <r>
      <rPr>
        <sz val="11"/>
        <color rgb="FF000000"/>
        <rFont val="Linux Libertine G"/>
      </rPr>
      <t>मोदी मीडिया पोल</t>
    </r>
    <r>
      <rPr>
        <sz val="11"/>
        <color rgb="FF000000"/>
        <rFont val="Calibri"/>
      </rPr>
      <t xml:space="preserve">, </t>
    </r>
    <r>
      <rPr>
        <sz val="11"/>
        <color rgb="FF000000"/>
        <rFont val="Linux Libertine G"/>
      </rPr>
      <t>प्रधानमंत्री कौन राहुल या मोदी</t>
    </r>
    <r>
      <rPr>
        <sz val="11"/>
        <color rgb="FF000000"/>
        <rFont val="Calibri"/>
      </rPr>
      <t>?</t>
    </r>
  </si>
  <si>
    <t>DUBAI</t>
  </si>
  <si>
    <t>722nd comment</t>
  </si>
  <si>
    <t>News24 ne rajasthan me 33 seat di 😅😅😅😅jabki seat h 25 h na kmaal ki baat</t>
  </si>
  <si>
    <t>India alliance zindabaad</t>
  </si>
  <si>
    <t>मजबूत टीम तैयार करनी होगी काउंटिंग के लिए जो किसी भी कीमत पर अंतिम निर्णय तक टेबल न छोड़े</t>
  </si>
  <si>
    <t>रविश कुमार जी आपके  ही वीडियो पूरे देखते हैं</t>
  </si>
  <si>
    <t>I just wanna hear :- " main Rahul Gandhi, Ishwar ki shapath leta hun........."</t>
  </si>
  <si>
    <r>
      <rPr>
        <sz val="11"/>
        <color rgb="FF000000"/>
        <rFont val="Linux Libertine G"/>
      </rPr>
      <t xml:space="preserve">मोदी मीडिया सट्टा बाजार का </t>
    </r>
    <r>
      <rPr>
        <sz val="11"/>
        <color rgb="FF000000"/>
        <rFont val="Calibri"/>
      </rPr>
      <t>exit poll bta rha hai 👍👍</t>
    </r>
  </si>
  <si>
    <t>❤❤❤❤❤❤india</t>
  </si>
  <si>
    <t>MODI 3.0</t>
  </si>
  <si>
    <t>यह कोग्रेस नहीं देश हार रहा और गरीब की हार होगी आप सभी कि राय जरूर दे😊😊😊</t>
  </si>
  <si>
    <r>
      <rPr>
        <sz val="11"/>
        <color rgb="FF000000"/>
        <rFont val="Linux Libertine G"/>
      </rPr>
      <t xml:space="preserve">रवीश कुमार जी कुछ </t>
    </r>
    <r>
      <rPr>
        <sz val="11"/>
        <color rgb="FF000000"/>
        <rFont val="Calibri"/>
      </rPr>
      <t xml:space="preserve">4 </t>
    </r>
    <r>
      <rPr>
        <sz val="11"/>
        <color rgb="FF000000"/>
        <rFont val="Linux Libertine G"/>
      </rPr>
      <t>जून के लिए भी रहने दीजिए 😂</t>
    </r>
  </si>
  <si>
    <t>यदि जो एग्जिट पोल दिखाए जा रहे हैं वही सच है तो इसके ज़िम्मेदार हम सब होंगे।
क्योंकि पहले से आशंका जताई जा रही थी फिर भी पूरा देश ख़ामोश रहा</t>
  </si>
  <si>
    <r>
      <rPr>
        <sz val="11"/>
        <color rgb="FF000000"/>
        <rFont val="Linux Libertine G"/>
      </rPr>
      <t xml:space="preserve">एग्जिट पोल मोदी जी की तरह फर्जी है😢 </t>
    </r>
    <r>
      <rPr>
        <sz val="11"/>
        <color rgb="FF000000"/>
        <rFont val="Calibri"/>
      </rPr>
      <t xml:space="preserve">4 </t>
    </r>
    <r>
      <rPr>
        <sz val="11"/>
        <color rgb="FF000000"/>
        <rFont val="Linux Libertine G"/>
      </rPr>
      <t>तारीख को पलट जाएंगे क्योंकि पब्लिक पल अलग है 🙏🙏</t>
    </r>
  </si>
  <si>
    <t>4 JUN KE BAAD RAVISH MODI KA KACHHA DOYEGA 😂😂</t>
  </si>
  <si>
    <r>
      <rPr>
        <sz val="11"/>
        <color rgb="FF000000"/>
        <rFont val="Linux Libertine G"/>
      </rPr>
      <t xml:space="preserve">विजय दिवस वाह रवीश कुमार जी क्या बात है </t>
    </r>
    <r>
      <rPr>
        <sz val="11"/>
        <color rgb="FF000000"/>
        <rFont val="Calibri"/>
      </rPr>
      <t>very nice ❤❤❤❤❤</t>
    </r>
  </si>
  <si>
    <t>🙏🙏🙏🙏</t>
  </si>
  <si>
    <r>
      <rPr>
        <sz val="11"/>
        <color rgb="FF000000"/>
        <rFont val="Linux Libertine G"/>
      </rPr>
      <t xml:space="preserve">अभी </t>
    </r>
    <r>
      <rPr>
        <sz val="11"/>
        <color rgb="FF000000"/>
        <rFont val="Calibri"/>
      </rPr>
      <t xml:space="preserve">EVM </t>
    </r>
    <r>
      <rPr>
        <sz val="11"/>
        <color rgb="FF000000"/>
        <rFont val="Linux Libertine G"/>
      </rPr>
      <t>प्रेगनेंट हैं</t>
    </r>
    <r>
      <rPr>
        <sz val="11"/>
        <color rgb="FF000000"/>
        <rFont val="Calibri"/>
      </rPr>
      <t xml:space="preserve">! </t>
    </r>
    <r>
      <rPr>
        <sz val="11"/>
        <color rgb="FF000000"/>
        <rFont val="Linux Libertine G"/>
      </rPr>
      <t>अगर डिलीवरी नॉर्मल होती है तो 💯 कांग्रेस और अगर ऑपरेशन हुआ तो बीजेपी 😢</t>
    </r>
  </si>
  <si>
    <t>Elvish yadav ko gali dene wale like kre👍</t>
  </si>
  <si>
    <t>Ravish bhai ki jai ho❤❤❤❤❤❤❤❤</t>
  </si>
  <si>
    <t>कर दिया फर्जी वाड़ा</t>
  </si>
  <si>
    <t>Exit poll by media moguls have defeated the actual  vote.who prevented 543seats for bjp group.</t>
  </si>
  <si>
    <t>Modi 295😅😅nhi 400 par modi sarkar 😅</t>
  </si>
  <si>
    <t>Ye pura juta hai</t>
  </si>
  <si>
    <t>Ab to danga hi hona chyeai tabi kuch hoga</t>
  </si>
  <si>
    <t>🎉इंडिया</t>
  </si>
  <si>
    <t>Indian jeete ga</t>
  </si>
  <si>
    <t>इसबार राहुल गांधी जी प्रधानमंत्री बनेंगे। 👍👍</t>
  </si>
  <si>
    <t>yye patrakar congress k ajent.....after 4 June ravish Ji KO jail honi chahiye</t>
  </si>
  <si>
    <t>Modi poll and godi media</t>
  </si>
  <si>
    <t>Muhu kala karle kahi Jake.</t>
  </si>
  <si>
    <t>Jo Congress ko support karta hai like Karen Jo BJP ko support karta hai comment Karen Aaj dekh lete hain Kis Mein Kitna Hai Dam❤</t>
  </si>
  <si>
    <t>Good morning Thank you so much for your kind information.</t>
  </si>
  <si>
    <t>Chutti par mat jaie SiR!</t>
  </si>
  <si>
    <t>Bengal may didi 35</t>
  </si>
  <si>
    <t>India gathbandhan ka sarkar banane ja raha hai 4 June ke bad</t>
  </si>
  <si>
    <t>गोदी मीडिया का बस चले तो देश की सारी सीट जितवा दे😂😂</t>
  </si>
  <si>
    <t>Sir ke akzit pol par mujhe pura bharosa hi</t>
  </si>
  <si>
    <t>Kon kon Rahul Gandhi ko is bar ki PM dekhna chahta hai???</t>
  </si>
  <si>
    <t>फ़र्ज़ी डिग्री वाले का फ़र्ज़ी पोल😂😂</t>
  </si>
  <si>
    <t>ये मोदी की बीजेपी का पोल है देश और जनता का पोल नही हैं</t>
  </si>
  <si>
    <t>Ravish babu ki dogle niti samne aa gayi haia 😂😂</t>
  </si>
  <si>
    <t>ये एग्जिट पोल नही मोदी मिडिया मुजरा एग्जिट पोल है</t>
  </si>
  <si>
    <t>Inshallah Isbar Sach Jitegi</t>
  </si>
  <si>
    <t>Only INDIA 🇮🇳 will be winner 🥇, Rahul Gandhi ji will be our priminister of india 💘🥀🌷🌷💖💐💓💓💞💞💌💌❣️❣️💕💝💝💝💞💖💖🌹🌹🌹🌹🥀🥀💖💐❤️‍🔥❤️‍🔥💝💌💌💌❣️💕💟💗💌💌💞💞🥀💖🥀🥀🥀🥀🙏🙏🙏🙏🙏🙏🙏🙏🙏🙏🙏🙏🙏🤲🤲🤲🤲🤲🤲🤲🤲🤲🤲🤲🤲🤲🤲🤲🤲🤲🤲🤲🤲🤲🤲🤲🤲🤲🤲</t>
  </si>
  <si>
    <t>MODI HAI TO MUMKIM HAI YE GODI EXIT POL NE MAAN LIYA HAI
EXIT POL BAND HONA CHAHIYE</t>
  </si>
  <si>
    <t>Rahul Gandhi 🔥</t>
  </si>
  <si>
    <t>Sir Ka TRP itna badha do news channel wale khtm ho jayega❤❤
🙏🙏</t>
  </si>
  <si>
    <t>Karnataka me BJP supda saaf hai 😂😂😂</t>
  </si>
  <si>
    <t>4 ki hi khabre dekho ga 😂😂😂 faltu me dimag kharab ho gya abhi se</t>
  </si>
  <si>
    <t>شاندار 
جاندار
سلام و رِحمت و برکت برادر</t>
  </si>
  <si>
    <r>
      <rPr>
        <sz val="11"/>
        <color rgb="FF000000"/>
        <rFont val="Linux Libertine G"/>
      </rPr>
      <t>कौन</t>
    </r>
    <r>
      <rPr>
        <sz val="11"/>
        <color rgb="FF000000"/>
        <rFont val="Calibri"/>
      </rPr>
      <t>-</t>
    </r>
    <r>
      <rPr>
        <sz val="11"/>
        <color rgb="FF000000"/>
        <rFont val="Linux Libertine G"/>
      </rPr>
      <t>कौन राहुल गांधी को इंडिया के पीएम देखना चाहता है।। 🇮🇳🇮🇳</t>
    </r>
  </si>
  <si>
    <t>Nahi hoga galat bjp he jeetegi log pagla gaye h bjp k peeche</t>
  </si>
  <si>
    <t>P M to RAHUL Gandhi hi Bnega   🎉♥️♥️♥️♥️♥️</t>
  </si>
  <si>
    <t>Ravis sir thanks you</t>
  </si>
  <si>
    <t>Exit poll itna ghatiya hai....sir phir bhi aapne ispar part 2 ka video banaya 😂😂😂... 1 june yaa 4 june konsa hoga vijay diwas 😂😂😂😂😂🎉</t>
  </si>
  <si>
    <t>Ravish kumar ji
Aap bht long video bnate ho..apni video ka time 10-12 minutes ka rakhiye please...
Nhi to hum ab apko unsubscribe krenge...pura din kya aapki hi video dekhte rhe</t>
  </si>
  <si>
    <t>Dara hua sher 🤣🤣</t>
  </si>
  <si>
    <t>No1 report er four damo crse raviskumar</t>
  </si>
  <si>
    <r>
      <rPr>
        <sz val="11"/>
        <color rgb="FF000000"/>
        <rFont val="Calibri"/>
      </rPr>
      <t xml:space="preserve">4 </t>
    </r>
    <r>
      <rPr>
        <sz val="11"/>
        <color rgb="FF000000"/>
        <rFont val="Linux Libertine G"/>
      </rPr>
      <t xml:space="preserve">जून को नतीज़ा और </t>
    </r>
    <r>
      <rPr>
        <sz val="11"/>
        <color rgb="FF000000"/>
        <rFont val="Calibri"/>
      </rPr>
      <t xml:space="preserve">6 </t>
    </r>
    <r>
      <rPr>
        <sz val="11"/>
        <color rgb="FF000000"/>
        <rFont val="Linux Libertine G"/>
      </rPr>
      <t>जून को प्रधान मंत्री शपथ ग्रहण लेंगे राहुल गांधी कौन कौन सहमत हैं 🎉🎉</t>
    </r>
  </si>
  <si>
    <t>Aap ki sacchi patrakarita ko mai salaam karta hu Ravish Bhai❤</t>
  </si>
  <si>
    <t>Wb</t>
  </si>
  <si>
    <t>Laar Modi😂</t>
  </si>
  <si>
    <t>♥️🙏</t>
  </si>
  <si>
    <r>
      <rPr>
        <sz val="11"/>
        <color rgb="FF000000"/>
        <rFont val="Calibri"/>
      </rPr>
      <t xml:space="preserve">BJP 450 </t>
    </r>
    <r>
      <rPr>
        <sz val="11"/>
        <color rgb="FF000000"/>
        <rFont val="Linux Libertine G"/>
      </rPr>
      <t xml:space="preserve">का आंकड़ा बताया होता तो मीडिया </t>
    </r>
    <r>
      <rPr>
        <sz val="11"/>
        <color rgb="FF000000"/>
        <rFont val="Calibri"/>
      </rPr>
      <t xml:space="preserve">450 </t>
    </r>
    <r>
      <rPr>
        <sz val="11"/>
        <color rgb="FF000000"/>
        <rFont val="Linux Libertine G"/>
      </rPr>
      <t>भी बताना शुरु कर देता</t>
    </r>
  </si>
  <si>
    <r>
      <rPr>
        <sz val="11"/>
        <color rgb="FF000000"/>
        <rFont val="Calibri"/>
      </rPr>
      <t>*</t>
    </r>
    <r>
      <rPr>
        <sz val="11"/>
        <color rgb="FF000000"/>
        <rFont val="Linux Libertine G"/>
      </rPr>
      <t xml:space="preserve">कौन कौन </t>
    </r>
    <r>
      <rPr>
        <sz val="11"/>
        <color rgb="FF000000"/>
        <rFont val="Calibri"/>
      </rPr>
      <t xml:space="preserve">2024 </t>
    </r>
    <r>
      <rPr>
        <sz val="11"/>
        <color rgb="FF000000"/>
        <rFont val="Linux Libertine G"/>
      </rPr>
      <t xml:space="preserve">में एक महंगाई एक बेरोजगारी को हराने के लिए </t>
    </r>
    <r>
      <rPr>
        <sz val="11"/>
        <color rgb="FF000000"/>
        <rFont val="Calibri"/>
      </rPr>
      <t xml:space="preserve">*INDIA* </t>
    </r>
    <r>
      <rPr>
        <sz val="11"/>
        <color rgb="FF000000"/>
        <rFont val="Linux Libertine G"/>
      </rPr>
      <t>को जीतायेंगे</t>
    </r>
    <r>
      <rPr>
        <sz val="11"/>
        <color rgb="FF000000"/>
        <rFont val="Calibri"/>
      </rPr>
      <t>* 🙋‍♂️🙋🙋‍♂️🙋‍♀️
*</t>
    </r>
    <r>
      <rPr>
        <sz val="11"/>
        <color rgb="FF000000"/>
        <rFont val="Linux Libertine G"/>
      </rPr>
      <t>जागरूक बनो देश</t>
    </r>
    <r>
      <rPr>
        <sz val="11"/>
        <color rgb="FF000000"/>
        <rFont val="Calibri"/>
      </rPr>
      <t xml:space="preserve">, </t>
    </r>
    <r>
      <rPr>
        <sz val="11"/>
        <color rgb="FF000000"/>
        <rFont val="Linux Libertine G"/>
      </rPr>
      <t>संविधान</t>
    </r>
    <r>
      <rPr>
        <sz val="11"/>
        <color rgb="FF000000"/>
        <rFont val="Calibri"/>
      </rPr>
      <t xml:space="preserve">, </t>
    </r>
    <r>
      <rPr>
        <sz val="11"/>
        <color rgb="FF000000"/>
        <rFont val="Linux Libertine G"/>
      </rPr>
      <t>लोकतंत्र</t>
    </r>
    <r>
      <rPr>
        <sz val="11"/>
        <color rgb="FF000000"/>
        <rFont val="Calibri"/>
      </rPr>
      <t xml:space="preserve">, </t>
    </r>
    <r>
      <rPr>
        <sz val="11"/>
        <color rgb="FF000000"/>
        <rFont val="Linux Libertine G"/>
      </rPr>
      <t>इतिहास</t>
    </r>
    <r>
      <rPr>
        <sz val="11"/>
        <color rgb="FF000000"/>
        <rFont val="Calibri"/>
      </rPr>
      <t xml:space="preserve">, </t>
    </r>
    <r>
      <rPr>
        <sz val="11"/>
        <color rgb="FF000000"/>
        <rFont val="Linux Libertine G"/>
      </rPr>
      <t>एकता</t>
    </r>
    <r>
      <rPr>
        <sz val="11"/>
        <color rgb="FF000000"/>
        <rFont val="Calibri"/>
      </rPr>
      <t xml:space="preserve">, </t>
    </r>
    <r>
      <rPr>
        <sz val="11"/>
        <color rgb="FF000000"/>
        <rFont val="Linux Libertine G"/>
      </rPr>
      <t>भाईचारा को बचाओ</t>
    </r>
    <r>
      <rPr>
        <sz val="11"/>
        <color rgb="FF000000"/>
        <rFont val="Calibri"/>
      </rPr>
      <t>* 🇮🇳🙏</t>
    </r>
  </si>
  <si>
    <r>
      <rPr>
        <sz val="11"/>
        <color rgb="FF000000"/>
        <rFont val="Calibri"/>
      </rPr>
      <t xml:space="preserve">4 </t>
    </r>
    <r>
      <rPr>
        <sz val="11"/>
        <color rgb="FF000000"/>
        <rFont val="Linux Libertine G"/>
      </rPr>
      <t>जून को राहुल गांधी प्रधानमंत्री बनेंगे ❤❤</t>
    </r>
  </si>
  <si>
    <t>Judega Bharat jitega India</t>
  </si>
  <si>
    <t>295 India 🇮🇳 alliance 😍... Congress zindabad 🇮🇳❤</t>
  </si>
  <si>
    <t>Rahul Gandhi ❤️</t>
  </si>
  <si>
    <r>
      <rPr>
        <sz val="11"/>
        <color rgb="FF000000"/>
        <rFont val="Calibri"/>
      </rPr>
      <t xml:space="preserve">5 mnt --30 k views.
</t>
    </r>
    <r>
      <rPr>
        <sz val="11"/>
        <color rgb="FF000000"/>
        <rFont val="Linux Libertine G"/>
      </rPr>
      <t>सत्य की ताक़त</t>
    </r>
    <r>
      <rPr>
        <sz val="11"/>
        <color rgb="FF000000"/>
        <rFont val="Calibri"/>
      </rPr>
      <t>....</t>
    </r>
  </si>
  <si>
    <t>PUNJAB ME 13 me se 2 seat mil sakti hai bjp ko 
Ferozepur and Jalandhar 
Bas</t>
  </si>
  <si>
    <t>Punjab bjp 0</t>
  </si>
  <si>
    <t>Kon  log rahul gandhi ko pm banana chahta hai</t>
  </si>
  <si>
    <t>Gjjjjjjjjjb bhiya</t>
  </si>
  <si>
    <r>
      <rPr>
        <sz val="11"/>
        <color rgb="FF000000"/>
        <rFont val="Linux Libertine G"/>
      </rPr>
      <t>सुनो चुनाव आयोग तेरे खिलाफ मैने सबूत इक्कठी  कर लिया है</t>
    </r>
    <r>
      <rPr>
        <sz val="11"/>
        <color rgb="FF000000"/>
        <rFont val="Calibri"/>
      </rPr>
      <t xml:space="preserve">, </t>
    </r>
    <r>
      <rPr>
        <sz val="11"/>
        <color rgb="FF000000"/>
        <rFont val="Linux Libertine G"/>
      </rPr>
      <t>जिस तरह से बीजेपी के लोगो को चुनाव मे धांधली करने की छुट दे दिया है</t>
    </r>
    <r>
      <rPr>
        <sz val="11"/>
        <color rgb="FF000000"/>
        <rFont val="Calibri"/>
      </rPr>
      <t xml:space="preserve">,  </t>
    </r>
    <r>
      <rPr>
        <sz val="11"/>
        <color rgb="FF000000"/>
        <rFont val="Linux Libertine G"/>
      </rPr>
      <t>और बीजेपी के लोग बूथ कैपचरिंग  और फर्जी वोटिंग अपने अधिकारियों से करवाया है</t>
    </r>
    <r>
      <rPr>
        <sz val="11"/>
        <color rgb="FF000000"/>
        <rFont val="Calibri"/>
      </rPr>
      <t xml:space="preserve">, </t>
    </r>
    <r>
      <rPr>
        <sz val="11"/>
        <color rgb="FF000000"/>
        <rFont val="Linux Libertine G"/>
      </rPr>
      <t xml:space="preserve">गांव गांव मे मैने सबूत </t>
    </r>
    <r>
      <rPr>
        <sz val="11"/>
        <color rgb="FF000000"/>
        <rFont val="Calibri"/>
      </rPr>
      <t xml:space="preserve">video  </t>
    </r>
    <r>
      <rPr>
        <sz val="11"/>
        <color rgb="FF000000"/>
        <rFont val="Linux Libertine G"/>
      </rPr>
      <t>और ऑडिओ सहित इकट्टा  कर ली है चुनाव आयोग को घसीटते हुए सुप्रीम कोर्ट मे ले जाएंगे</t>
    </r>
    <r>
      <rPr>
        <sz val="11"/>
        <color rgb="FF000000"/>
        <rFont val="Calibri"/>
      </rPr>
      <t xml:space="preserve">, </t>
    </r>
    <r>
      <rPr>
        <sz val="11"/>
        <color rgb="FF000000"/>
        <rFont val="Linux Libertine G"/>
      </rPr>
      <t>गाँव  वाले</t>
    </r>
    <r>
      <rPr>
        <sz val="11"/>
        <color rgb="FF000000"/>
        <rFont val="Calibri"/>
      </rPr>
      <t>,</t>
    </r>
  </si>
  <si>
    <r>
      <rPr>
        <sz val="11"/>
        <color rgb="FF000000"/>
        <rFont val="Calibri"/>
      </rPr>
      <t>303-100=400.</t>
    </r>
    <r>
      <rPr>
        <sz val="11"/>
        <color rgb="FF000000"/>
        <rFont val="Linux Libertine G"/>
      </rPr>
      <t xml:space="preserve">इस तरह बीजेपी </t>
    </r>
    <r>
      <rPr>
        <sz val="11"/>
        <color rgb="FF000000"/>
        <rFont val="Calibri"/>
      </rPr>
      <t xml:space="preserve">400 </t>
    </r>
    <r>
      <rPr>
        <sz val="11"/>
        <color rgb="FF000000"/>
        <rFont val="Linux Libertine G"/>
      </rPr>
      <t>पार हो रही हैं</t>
    </r>
  </si>
  <si>
    <t>Sab bakwas hai bhai</t>
  </si>
  <si>
    <t>❤❤❤🎉🎉</t>
  </si>
  <si>
    <r>
      <rPr>
        <sz val="11"/>
        <color rgb="FF000000"/>
        <rFont val="Linux Libertine G"/>
      </rPr>
      <t>सब फर्जी है सीट से ज्यादा को जीता दिया गोदी मीडिया ने। तमिलनाडु</t>
    </r>
    <r>
      <rPr>
        <sz val="11"/>
        <color rgb="FF000000"/>
        <rFont val="Calibri"/>
      </rPr>
      <t xml:space="preserve">, </t>
    </r>
    <r>
      <rPr>
        <sz val="11"/>
        <color rgb="FF000000"/>
        <rFont val="Linux Libertine G"/>
      </rPr>
      <t>बिहार</t>
    </r>
    <r>
      <rPr>
        <sz val="11"/>
        <color rgb="FF000000"/>
        <rFont val="Calibri"/>
      </rPr>
      <t xml:space="preserve">, </t>
    </r>
    <r>
      <rPr>
        <sz val="11"/>
        <color rgb="FF000000"/>
        <rFont val="Linux Libertine G"/>
      </rPr>
      <t>हरियाणा</t>
    </r>
    <r>
      <rPr>
        <sz val="11"/>
        <color rgb="FF000000"/>
        <rFont val="Calibri"/>
      </rPr>
      <t xml:space="preserve">, </t>
    </r>
    <r>
      <rPr>
        <sz val="11"/>
        <color rgb="FF000000"/>
        <rFont val="Linux Libertine G"/>
      </rPr>
      <t>राजस्थान सब जगह सीट से ज्यादा पर जीत दिखा रहे😂😂भक्तों को बेवकूफ बना रहे</t>
    </r>
  </si>
  <si>
    <r>
      <rPr>
        <sz val="11"/>
        <color rgb="FF000000"/>
        <rFont val="Linux Libertine G"/>
      </rPr>
      <t>जय हिंद महासागर</t>
    </r>
    <r>
      <rPr>
        <sz val="11"/>
        <color rgb="FF000000"/>
        <rFont val="Calibri"/>
      </rPr>
      <t>....❤🎉😊</t>
    </r>
  </si>
  <si>
    <t>NOBEL PRIZE FOR RAVISH KUMAR'
In an era where media integrity seems to have taken a backseat, Ravish Kumar emerges as a beacon of true journalism. His unwavering commitment to journalistic ethics has earned him the prestigious Ramon Magsaysay Award, a symbol of his relentless pursuit of truth in the face of adversity.
While the majority of the media surrendered to government influence, Ravish Kumar stood tall, earning the moniker "godi media" for those who succumbed.
His resilience in challenging times embodies the spirit of Tagore's "Ekla Cholo Re," inspiring young and aspiring journalists to uphold integrity and fight against the odds.
The success of the 'Ravish Kumar Official' YouTube channel is a testament to his impact. With 10 million views in just 18 months, it surpasses giants like Aaj Tak, which took over two decades to amass 63.8 million subscribers. The reason for this lies in Ravish's unwavering dedication to journalism over sensationalism. While others compromise for political favours, Ravish remains committed to his principles and refuses to bow down to pressure.
Like Dashrath Das Manjhi, the "Mountain Man" who carved a path through a mountain, Ravish has carved a path through the dense landscape of Indian journalism, overcoming obstacles and paving the way for truth-seekers.
Ravish Kumar's brand of journalism is not just about reporting news; it's about standing up against injustice, holding power accountable, and giving a voice to the voiceless.
In a media landscape marred by bias and sensationalism and where the owner's stoop to a low and ask the system (government) to "RUN THEIR SHOP", Ravish remains a towering figure of integrity, reminding us of the true essence of journalism.
Ravish would be completing 50 years on Dec 5, 2024. The 140 crore Indians wish him to hit a century.
Tonnes of love from all</t>
  </si>
  <si>
    <t>Bjp King of India ❤❤❤❤❤</t>
  </si>
  <si>
    <r>
      <rPr>
        <sz val="11"/>
        <color rgb="FF000000"/>
        <rFont val="Linux Libertine G"/>
      </rPr>
      <t>बहुत परेशान हूं यार सरकार चेंज होना चाहिए</t>
    </r>
    <r>
      <rPr>
        <sz val="11"/>
        <color rgb="FF000000"/>
        <rFont val="Calibri"/>
      </rPr>
      <t>..w.i.t...</t>
    </r>
  </si>
  <si>
    <t>गोदी मीडिया वाले ने जितना काला धन लिया था टेंपो में भर भर के उतना एग्जिट पोल दिखा दिया 
अब रही बात इलेक्शन कमीशन की कि उन्होंने कितना काला धन लिया अपने जमीर को बेचा या नहीं</t>
  </si>
  <si>
    <t>4 june 4 bje se Burnol ready rakhna rabbish Kumar ji🌚</t>
  </si>
  <si>
    <r>
      <rPr>
        <sz val="11"/>
        <color rgb="FF000000"/>
        <rFont val="Calibri"/>
      </rPr>
      <t>Sp</t>
    </r>
    <r>
      <rPr>
        <sz val="11"/>
        <color rgb="FF000000"/>
        <rFont val="Linux Libertine G"/>
      </rPr>
      <t>हर हर महादेव</t>
    </r>
  </si>
  <si>
    <t>कौन कौन चाहता है कि कॉन्ग्रेस की सरकार बने ❤❤</t>
  </si>
  <si>
    <t>Bjp ko hatao</t>
  </si>
  <si>
    <t>Ravish Kumar ko Bharat Ratna milna chahiye😢😢😢😢</t>
  </si>
  <si>
    <r>
      <rPr>
        <sz val="11"/>
        <color rgb="FF000000"/>
        <rFont val="Linux Libertine G"/>
      </rPr>
      <t xml:space="preserve">सिद्धू मुसेवाला का गाना कौन कौन सुन लिया </t>
    </r>
    <r>
      <rPr>
        <sz val="11"/>
        <color rgb="FF000000"/>
        <rFont val="Calibri"/>
      </rPr>
      <t>295</t>
    </r>
  </si>
  <si>
    <t>Kab se wait h apki vedio ka</t>
  </si>
  <si>
    <t>good job sir</t>
  </si>
  <si>
    <t>राहूल जी जितेङ्गे ❤❤❤❤❤</t>
  </si>
  <si>
    <t>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t>
  </si>
  <si>
    <t>only mody sarkar</t>
  </si>
  <si>
    <t>😄😄😄😄😄😄😄😄😄😄 pappu ke chamche pattalkaar ye mental ho jaayega thode din me aur chamchon ko bhi kar dega 😄😄😄😄</t>
  </si>
  <si>
    <t>Rahul Gandhi great swag</t>
  </si>
  <si>
    <t>CONGRESS TIME ( RAHUL GANDHI ❤️❤️❤️)</t>
  </si>
  <si>
    <r>
      <rPr>
        <sz val="11"/>
        <color rgb="FF000000"/>
        <rFont val="Linux Libertine G"/>
      </rPr>
      <t xml:space="preserve">कौन कौन चाहते है की </t>
    </r>
    <r>
      <rPr>
        <sz val="11"/>
        <color rgb="FF000000"/>
        <rFont val="Calibri"/>
      </rPr>
      <t xml:space="preserve">india </t>
    </r>
    <r>
      <rPr>
        <sz val="11"/>
        <color rgb="FF000000"/>
        <rFont val="Linux Libertine G"/>
      </rPr>
      <t>महागठबंधन का सरकार बने।❤❤</t>
    </r>
  </si>
  <si>
    <t>Next PM kaun 💯</t>
  </si>
  <si>
    <t>Sir ham log up lekhpal mamle se sambandhit hai. Sir hamari ek team hai aap jab bolenge tab ham log aap se mil sakte hai ya apne sabhi proof apse share kar sakte hai.</t>
  </si>
  <si>
    <r>
      <rPr>
        <sz val="11"/>
        <color rgb="FF000000"/>
        <rFont val="Linux Libertine G"/>
      </rPr>
      <t xml:space="preserve">राहुल गांधी प्रधानमंत्री बने ओर केजरीवाल गृहमंत्री बने </t>
    </r>
    <r>
      <rPr>
        <sz val="11"/>
        <color rgb="FF000000"/>
        <rFont val="Calibri"/>
      </rPr>
      <t>...</t>
    </r>
    <r>
      <rPr>
        <sz val="11"/>
        <color rgb="FF000000"/>
        <rFont val="Linux Libertine G"/>
      </rPr>
      <t xml:space="preserve">तब आये मज़ा  सत्ता दल के कितने भरस्टाचारी नेता है सब सामने आ जाएंगे </t>
    </r>
    <r>
      <rPr>
        <sz val="11"/>
        <color rgb="FF000000"/>
        <rFont val="Calibri"/>
      </rPr>
      <t>!!!</t>
    </r>
  </si>
  <si>
    <t>Sabhi loot macha rakha hai 💕</t>
  </si>
  <si>
    <t>abko baar modi sarkar</t>
  </si>
  <si>
    <t>INDIA alliance will win 300 + seats</t>
  </si>
  <si>
    <t>Normal Delivery hua to INDIA jeetega 
Operation (Ghotala) Se hua to BJP jeetega</t>
  </si>
  <si>
    <t>इंडिया गठबंधन की सरकार से कोन कोन समय ह</t>
  </si>
  <si>
    <t>All exit polls speak about more than 400 seats to BJP. Let the actual results reveal on 4-6-2024 who wins and firms govt till 2029.</t>
  </si>
  <si>
    <r>
      <rPr>
        <sz val="11"/>
        <color rgb="FF000000"/>
        <rFont val="Calibri"/>
      </rPr>
      <t xml:space="preserve">EVM </t>
    </r>
    <r>
      <rPr>
        <sz val="11"/>
        <color rgb="FF000000"/>
        <rFont val="Linux Libertine G"/>
      </rPr>
      <t>गर्भवती है जो नार्मल डिलिवरी हुई तो कांग्रेस और जो सिजेरियन डिलिवरी हुई तो बीजेपी 😂😂</t>
    </r>
  </si>
  <si>
    <t>राहुल गांधी आज झूठों के बाप बन गए है।</t>
  </si>
  <si>
    <t>This is not exist poll 
This is fixit poll from Modi media</t>
  </si>
  <si>
    <t>You are doing a great job for India ❤❤❤❤❤</t>
  </si>
  <si>
    <t>Ham ant tak dekhtaihaint</t>
  </si>
  <si>
    <r>
      <rPr>
        <sz val="11"/>
        <color rgb="FF000000"/>
        <rFont val="Calibri"/>
      </rPr>
      <t xml:space="preserve">Exit </t>
    </r>
    <r>
      <rPr>
        <sz val="11"/>
        <color rgb="FF000000"/>
        <rFont val="Linux Libertine G"/>
      </rPr>
      <t xml:space="preserve">पोल </t>
    </r>
    <r>
      <rPr>
        <sz val="11"/>
        <color rgb="FF000000"/>
        <rFont val="Calibri"/>
      </rPr>
      <t xml:space="preserve">manipulated </t>
    </r>
    <r>
      <rPr>
        <sz val="11"/>
        <color rgb="FF000000"/>
        <rFont val="Linux Libertine G"/>
      </rPr>
      <t xml:space="preserve">है।इंडिया गठबंधन </t>
    </r>
    <r>
      <rPr>
        <sz val="11"/>
        <color rgb="FF000000"/>
        <rFont val="Calibri"/>
      </rPr>
      <t xml:space="preserve">270+. YSR, BJD, JDU, TDP 45 </t>
    </r>
    <r>
      <rPr>
        <sz val="11"/>
        <color rgb="FF000000"/>
        <rFont val="Linux Libertine G"/>
      </rPr>
      <t>सीट जीतेगी और किंग मेकर होंगे।</t>
    </r>
  </si>
  <si>
    <t>bhai tu dar kyo rha hai evm ka bhi rr bacha hai</t>
  </si>
  <si>
    <t>Yah exit poll taadipaar kr ghar bana hain hume faith ground reports se hain. Hume pta hai india alliance jeet rhi hain😊</t>
  </si>
  <si>
    <t>, here are 1000 reasons to vote, : Congress 
1. Vote for nation
2. Vote for democracy
3. Vote for jobs
4. Vote for education
5. Vote for healthcare
6. Vote for equality
7. Vote for justice
8. Vote for freedom
9. Vote for security
10. Vote for development
11. Vote for prosperity
12. Vote for stability
13. Vote for innovation
14. Vote for infrastructure
15. Vote for environment
16. Vote for transparency
17. Vote for accountability
18. Vote for diversity
19. Vote for unity
20. Vote for the future
21. Vote for progress
22. Vote for human rights
23. Vote for clean energy
24. Vote for technology
25. Vote for science
26. Vote for agriculture
27. Vote for industry
28. Vote for public transport
29. Vote for urban planning
30. Vote for rural development
31. Vote for small businesses
32. Vote for entrepreneurship
33. Vote for culture
34. Vote for heritage
35. Vote for arts
36. Vote for sports
37. Vote for youth
38. Vote for seniors
39. Vote for veterans
40. Vote for children
41. Vote for families
42. Vote for women’s rights
43. Vote for LGBTQ+ rights
44. Vote for indigenous rights
45. Vote for migrant rights
46. Vote for peace
47. Vote for diplomacy
48. Vote for international relations
49. Vote for public safety
50. Vote for law enforcement
51. Vote for judicial reform
52. Vote for economic growth
53. Vote for fiscal responsibility
54. Vote for tax reform
55. Vote for poverty reduction
56. Vote for social services
57. Vote for welfare
58. Vote for community development
59. Vote for affordable housing
60. Vote for homelessness solutions
61. Vote for clean water
62. Vote for clean air
63. Vote for wildlife conservation
64. Vote for national parks
65. Vote for disaster preparedness
66. Vote for emergency response
67. Vote for mental health
68. Vote for disability rights
69. Vote for public health
70. Vote for healthcare reform
71. Vote for disease prevention
72. Vote for vaccination
73. Vote for scientific research
74. Vote for space exploration
75. Vote for digital infrastructure
76. Vote for internet access
77. Vote for cybersecurity
78. Vote for privacy
79. Vote for data protection
80. Vote for artificial intelligence
81. Vote for sustainable development
82. Vote for green jobs
83. Vote for recycling
84. Vote for waste management
85. Vote for renewable energy
86. Vote for climate action
87. Vote for carbon neutrality
88. Vote for international aid
89. Vote for humanitarian efforts
90. Vote for human dignity
91. Vote for freedom of speech
92. Vote for freedom of press
93. Vote for freedom of religion
94. Vote for individual liberties
95. Vote for the rule of law
96. Vote for constitutional rights
97. Vote for legislative integrity
98. Vote for civic engagement
99. Vote for voter rights
100. Vote for fair elections
101. Vote for anti-corruption
102. Vote for ethical governance
103. Vote for a better tomorrow
104. Vote for economic stability
105. Vote for higher wages
106. Vote for labor rights
107. Vote for job training
108. Vote for career advancement
109. Vote for workplace safety
110. Vote for work-life balance
111. Vote for retirement security
112. Vote for pension reform
113. Vote for affordable childcare
114. Vote for maternity leave
115. Vote for paternity leave
116. Vote for paid sick leave
117. Vote for unemployment benefits
118. Vote for fair trade
119. Vote for consumer protection
120. Vote for small business loans
121. Vote for startup incubators
122. Vote for tech innovation
123. Vote for STEM education
124. Vote for vocational training
125. Vote for lifelong learning
126. Vote for literacy programs
127. Vote for school funding
128. Vote for teacher salaries
129. Vote for special education
130. Vote for arts education
131. Vote for physical education
132. Vote for after-school programs
133. Vote for school safety
134. Vote for bullying prevention
135. Vote for mental health services in schools
136. Vote for college affordability
137. Vote for student debt relief
138. Vote for scholarships
139. Vote for financial aid
140. Vote for research grants
141. Vote for academic freedom
142. Vote for university funding
143. Vote for campus safety
144. Vote for online education
145. Vote for educational technology
146. Vote for lifelong learning opportunities
147. Vote for public libraries
148. Vote for literacy programs
149. Vote for adult education
150. Vote for historical preservation
151. Vote for cultural institutions
152. Vote for museums
153. Vote for performing arts
154. Vote for public broadcasting
155. Vote for independent media
156. Vote for investigative journalism
157. Vote for media literacy
158. Vote for free and open internet
159. Vote for net neutrality
160. Vote for tech innovation hubs
161. Vote for startup ecosystems
162. Vote for entrepreneurial training
163. Vote for incubator programs
164. Vote for venture capital access
165. Vote for angel investors
166. Vote for business mentorship
167. Vote for market access
168. Vote for trade policies
169. Vote for export support
170. Vote for import regulation
171. Vote for intellectual property protection
172. Vote for patent reform
173. Vote for trademark enforcement
174. Vote for copyright protection
175. Vote for anti-piracy laws
176. Vote for open source initiatives
177. Vote for creative commons
178. Vote for innovation hubs
179. Vote for research parks
180. Vote for tech transfer offices
181. Vote for R&amp;D tax credits
182. Vote for innovation clusters
183. Vote for industry-academia collaboration
184. Vote for public-private partnerships
185. Vote for infrastructure development
186. Vote for road maintenance
187. Vote for bridge repair
188. Vote for public transit systems
189. Vote for bike lanes
190. Vote for pedestrian walkways
191. Vote for urban renewal
192. Vote for smart cities
193. Vote for sustainable architecture
194. Vote for green buildings
195. Vote for energy-efficient homes
196. Vote for solar panels
197. Vote for wind turbines
198. Vote for hydroelectric power
199. Vote for geothermal energy
200. Vote for tidal energy
201. Vote for biomass energy
202. Vote for renewable energy incentives
203. Vote for carbon pricing
204. Vote for emissions trading
205. Vote for climate adaptation
206. Vote for climate resilience
207. Vote for disaster recovery
208. Vote for emergency services
209. Vote for fire departments
210. Vote for police departments
211. Vote for ambulance services
212. Vote for disaster relief funding
213. Vote for community resilience
214. Vote for flood defenses
215. Vote for storm shelters
216. Vote for earthquake preparedness
217. Vote for wildfire prevention
218. Vote for drought mitigation
219. Vote for water conservation
220. Vote for water infrastructure
221. Vote for clean drinking water
222. Vote for sewage treatment
223. Vote for stormwater management
224. Vote for irrigation systems
225. Vote for watershed protection
226. Vote for groundwater recharge
227. Vote for river restoration
228. Vote for wetland conservation
229. Vote for coral reef protection
230. Vote for marine conservation
231. Vote for sustainable fisheries
232. Vote for sustainable agriculture
233. Vote for organic farming
234. Vote for agroecology
235. Vote for permaculture
236. Vote for urban farming
237. Vote for community gardens
238. Vote for farmers markets
239. Vote for food security
240. Vote for nutrition programs
241. Vote for school lunches
242. Vote for food banks
243. Vote for hunger relief
244. Vote for food waste reduction
245. Vote for composting
246. Vote for sustainable forestry
247. Vote for reforestation
248. Vote for afforestation
249. Vote for forest management
250. Vote for biodiversity
251. Vote for endangered species
252. Vote for wildlife corridors
253. Vote for habitat restoration
254. Vote for national parks funding
255. Vote for wilderness protection
256. Vote for public lands access
257. Vote for outdoor recreation
258. Vote for trail maintenance
259. Vote for campsite upkeep
260. Vote for visitor education
261. Vote for environmental education
262. Vote for eco-tourism
263. Vote for sustainable tourism
264. Vote for cultural heritage
265. Vote for historical sites
266. Vote for archaeological preservation
267. Vote for world heritage sites
268. Vote for indigenous culture
269. Vote for traditional knowledge
270. Vote for community engagement
271. Vote for civic pride
272. Vote for social cohesion
273. Vote for neighborhood safety
274. Vote for local governance
275. Vote for participatory budgeting
276. Vote for public consultation
277. Vote for community policing
278. Vote for crime prevention
279. Vote for youth programs
280. Vote for after-school clubs
281. Vote for mentorship programs
282. Vote for sports leagues
283. Vote for arts programs
284. Vote for music education
285. Vote for theater programs
286. Vote for dance classes
287. Vote for visual arts
288. Vote for creative writing</t>
  </si>
  <si>
    <r>
      <rPr>
        <sz val="11"/>
        <color rgb="FF000000"/>
        <rFont val="Linux Libertine G"/>
      </rPr>
      <t xml:space="preserve">रवीश कुमार सर जी भारत को आप जैसे निष्पक्ष महान पत्रकार की बहोत जरूरत हैं मैं आपको </t>
    </r>
    <r>
      <rPr>
        <sz val="11"/>
        <color rgb="FF000000"/>
        <rFont val="Calibri"/>
      </rPr>
      <t xml:space="preserve">Salute </t>
    </r>
    <r>
      <rPr>
        <sz val="11"/>
        <color rgb="FF000000"/>
        <rFont val="Linux Libertine G"/>
      </rPr>
      <t>करता हूँ 🇮🇳🇮🇳🇮🇳🇮🇳❤️❤️❤️❤️</t>
    </r>
  </si>
  <si>
    <t>🙏 🫡 👍 👏 👋 👌 💯 ✅️</t>
  </si>
  <si>
    <t>जितने एग्जिट पोल के आंकड़े हैं उतनी दलाली मिलती है सबको😢आज पता चला किस को कितनी दिलाली मिलती है</t>
  </si>
  <si>
    <t>ये मोदी पोल है गोदी मिडिया का बड़ा झोल है 😂😂😂😂😂😂</t>
  </si>
  <si>
    <t>India jit rha</t>
  </si>
  <si>
    <r>
      <rPr>
        <sz val="11"/>
        <color rgb="FF000000"/>
        <rFont val="Linux Libertine G"/>
      </rPr>
      <t>ज्यादातर यूट्यूबर जमीनी स्तर पर काम कर रहे हैं</t>
    </r>
    <r>
      <rPr>
        <sz val="11"/>
        <color rgb="FF000000"/>
        <rFont val="Calibri"/>
      </rPr>
      <t xml:space="preserve">, </t>
    </r>
    <r>
      <rPr>
        <sz val="11"/>
        <color rgb="FF000000"/>
        <rFont val="Linux Libertine G"/>
      </rPr>
      <t>उसके बाद वे दूसरों के एग्जिट पोल के नतीजों को बढ़ावा दे रहे हैं</t>
    </r>
    <r>
      <rPr>
        <sz val="11"/>
        <color rgb="FF000000"/>
        <rFont val="Calibri"/>
      </rPr>
      <t xml:space="preserve">, </t>
    </r>
    <r>
      <rPr>
        <sz val="11"/>
        <color rgb="FF000000"/>
        <rFont val="Linux Libertine G"/>
      </rPr>
      <t>इससे पता चलता है कि या तो आप आश्वस्त नहीं हैं या आप सी वोटर एग्जिट पोल सर्वे कंपनी के लिए आसान चारा हैं।</t>
    </r>
  </si>
  <si>
    <t>Ravish Kumar good bola</t>
  </si>
  <si>
    <t>Modi chor hai Modi chor hai Modi chor hai Modi chor hai Modi chori kar raha hai</t>
  </si>
  <si>
    <t>Rahul ki media bhi kamal ki hai 😂😂😂</t>
  </si>
  <si>
    <t>INDIA❤❤❤❤❤❤❤❤</t>
  </si>
  <si>
    <t>Dekha Modi ka kamal</t>
  </si>
  <si>
    <t>Khel ho chuka h...Exit pole Dhoka.dene ke liye dya h taki dhandhli ho saky</t>
  </si>
  <si>
    <r>
      <rPr>
        <sz val="11"/>
        <color rgb="FF000000"/>
        <rFont val="Linux Libertine G"/>
      </rPr>
      <t>इंडिया गठबंधन जीत रहा है 
राहुल गांधी के प्रधानमंत्री बनेंगे 
कितने लोग लोग सहमत</t>
    </r>
    <r>
      <rPr>
        <sz val="11"/>
        <color rgb="FF000000"/>
        <rFont val="Calibri"/>
      </rPr>
      <t>!!</t>
    </r>
  </si>
  <si>
    <t>Budadhi Kharab Modi Parem Mei</t>
  </si>
  <si>
    <t>Hardeep Sadesia ?</t>
  </si>
  <si>
    <r>
      <rPr>
        <sz val="11"/>
        <color rgb="FF000000"/>
        <rFont val="Linux Libertine G"/>
      </rPr>
      <t xml:space="preserve">इंडिया </t>
    </r>
    <r>
      <rPr>
        <sz val="11"/>
        <color rgb="FF000000"/>
        <rFont val="Calibri"/>
      </rPr>
      <t xml:space="preserve">300 </t>
    </r>
    <r>
      <rPr>
        <sz val="11"/>
        <color rgb="FF000000"/>
        <rFont val="Linux Libertine G"/>
      </rPr>
      <t>जीतेगा</t>
    </r>
  </si>
  <si>
    <t>Sir ab to hum soch rahe h ki bhagwan ko ye dharti nast kar deni chahiye ❤❤❤❤❤❤❤❤❤❤❤❤❤❤❤❤❤❤❤❤❤❤❤❤❤❤❤❤❤❤❤+</t>
  </si>
  <si>
    <t>चुनाव आयोग ❌ बीजेपी आयोग ✅</t>
  </si>
  <si>
    <t>Ye Godi Media bhi ab China saman ki thrha hai....😂😅</t>
  </si>
  <si>
    <t>What Pk was speaking for past 15 days now exit poll is reflecting, so agenda is set by BJP, only manipulation is remaining while counting, so India alliance should be cautious while counting, Jai hind</t>
  </si>
  <si>
    <r>
      <rPr>
        <sz val="11"/>
        <color rgb="FF000000"/>
        <rFont val="Linux Libertine G"/>
      </rPr>
      <t xml:space="preserve">कितने भाई इंडिया में वाकई  </t>
    </r>
    <r>
      <rPr>
        <sz val="11"/>
        <color rgb="FF000000"/>
        <rFont val="Calibri"/>
      </rPr>
      <t xml:space="preserve">India </t>
    </r>
    <r>
      <rPr>
        <sz val="11"/>
        <color rgb="FF000000"/>
        <rFont val="Linux Libertine G"/>
      </rPr>
      <t xml:space="preserve">सरकार देखना चाहते है </t>
    </r>
    <r>
      <rPr>
        <sz val="11"/>
        <color rgb="FF000000"/>
        <rFont val="Calibri"/>
      </rPr>
      <t>?🎉🎉</t>
    </r>
  </si>
  <si>
    <t>🤣🤣😂😂😂🤣🤣😂.👎👎👎👎</t>
  </si>
  <si>
    <t>Sab prasasnik adhikari bike hue h 100 %  EVM m gadbadi ki gai h</t>
  </si>
  <si>
    <t>Please sabhi log 5 ped jaroor lagaye🌲🌲🌲🌴🌴🌴🌳🌳😢😢</t>
  </si>
  <si>
    <t>आप के जजबे को सलाम सर ❤❤❤❤❤</t>
  </si>
  <si>
    <t>ISBAR RAHUL GANDHI KI SARKAR❤🎉</t>
  </si>
  <si>
    <t>Godi Media Exit</t>
  </si>
  <si>
    <t>Congress only 🎉</t>
  </si>
  <si>
    <r>
      <rPr>
        <sz val="11"/>
        <color rgb="FF000000"/>
        <rFont val="Linux Libertine G"/>
      </rPr>
      <t xml:space="preserve">जो बंदा </t>
    </r>
    <r>
      <rPr>
        <sz val="11"/>
        <color rgb="FF000000"/>
        <rFont val="Calibri"/>
      </rPr>
      <t xml:space="preserve">10 </t>
    </r>
    <r>
      <rPr>
        <sz val="11"/>
        <color rgb="FF000000"/>
        <rFont val="Linux Libertine G"/>
      </rPr>
      <t xml:space="preserve">साल सत्ता में रहने के बाद अपनी </t>
    </r>
    <r>
      <rPr>
        <sz val="11"/>
        <color rgb="FF000000"/>
        <rFont val="Calibri"/>
      </rPr>
      <t xml:space="preserve">203 </t>
    </r>
    <r>
      <rPr>
        <sz val="11"/>
        <color rgb="FF000000"/>
        <rFont val="Linux Libertine G"/>
      </rPr>
      <t>रैलियों में एक काम न गिना सका हो क्या उसको लैंड स्लाइड बहुमत मिल सकता अगर हां तो इससे बड़ा मजाक लोकतंत्र में हो नहीं सकता</t>
    </r>
  </si>
  <si>
    <t>Election commission chor Dalal rip 😂</t>
  </si>
  <si>
    <t>Supream leader rahul gandhi❤</t>
  </si>
  <si>
    <t>EVM EVM … 4 june ko</t>
  </si>
  <si>
    <t>India303</t>
  </si>
  <si>
    <t>INDIA 300++</t>
  </si>
  <si>
    <r>
      <rPr>
        <sz val="11"/>
        <color rgb="FF000000"/>
        <rFont val="Calibri"/>
      </rPr>
      <t>*</t>
    </r>
    <r>
      <rPr>
        <sz val="11"/>
        <color rgb="FF000000"/>
        <rFont val="Linux Libertine G"/>
      </rPr>
      <t>हाथ बदलेगा हालात ✋</t>
    </r>
    <r>
      <rPr>
        <sz val="11"/>
        <color rgb="FF000000"/>
        <rFont val="Calibri"/>
      </rPr>
      <t>*
*#Vot4INDIA** 🇮🇳🙏*
*</t>
    </r>
    <r>
      <rPr>
        <sz val="11"/>
        <color rgb="FF000000"/>
        <rFont val="Linux Libertine G"/>
      </rPr>
      <t>जय संविधान जय लोकतंत्र 🇮🇳🙏</t>
    </r>
    <r>
      <rPr>
        <sz val="11"/>
        <color rgb="FF000000"/>
        <rFont val="Calibri"/>
      </rPr>
      <t>*</t>
    </r>
  </si>
  <si>
    <t>Pm koyi bhi banjayega par Desh me ekta bhaichara insan insaniyat salamat rahe 🤲🇮🇳🤲🤝💐</t>
  </si>
  <si>
    <t>Good luck sir</t>
  </si>
  <si>
    <t>Ravish kumar sir ji , ye BJP/RSS ki group kisi bhi party ko apne Daal, baal, chaal and Maal se jeetne aur Government banane nahi dega, likh ke rakh loo 2050 tak BJP ke dictator hi Mere India pe Raaj karega</t>
  </si>
  <si>
    <r>
      <rPr>
        <sz val="11"/>
        <color rgb="FF000000"/>
        <rFont val="Calibri"/>
      </rPr>
      <t xml:space="preserve">Pls 🙏 bhagwan </t>
    </r>
    <r>
      <rPr>
        <sz val="11"/>
        <color rgb="FF000000"/>
        <rFont val="Linux Libertine G"/>
      </rPr>
      <t>इंडिया गठबंधन की मेहनत सफल कर दीजिये।</t>
    </r>
  </si>
  <si>
    <t>Boycott godi exit poll</t>
  </si>
  <si>
    <t>Poll k baad Congress ki ulti ginti suru 
#EVM 
#North_South
#Andhbhagat
Chlao Congress walo 😂😂😂😂</t>
  </si>
  <si>
    <t>Change the EVM machine how many place EVM change you know</t>
  </si>
  <si>
    <t>😭😭😭😭😭 एक्जिट पोल देखकर दुखी हूं निराश हूं 😭😭😭😭😭😭😭 समझ नहीं आ रहा देश किधर जा रहा है 😢😢 परिणाम चाहे जो कुछ हो मैं हमेशा इंडिया गठबंधन के साथ रहूंगा भगवान रक्षा करे हमारी😭😭😭😭😔😔😔😔 जान लड़ाकर लोकतंत्र को कारपोरेट के चंगुल से आजाद कराने की भरपूर कोशिश करने के बावजूद यदि ये हल आएगा तो निराशा जाहिर है 😢😢😢😢</t>
  </si>
  <si>
    <t>Exit pol godi poll</t>
  </si>
  <si>
    <t>Pm rahul gandhi</t>
  </si>
  <si>
    <t>Fucking dog India today no guts no column for comment</t>
  </si>
  <si>
    <t>sir aap ne to bola tha vidieo ab nahi aa ye gi</t>
  </si>
  <si>
    <t>बिक चुका है न्यूज़ चैनल🙈🙈🙈🙈</t>
  </si>
  <si>
    <t>Ye sab chutiya he .........jab tak EVM he tab tak BJP he. .. Mano ya Mano ye Sach he</t>
  </si>
  <si>
    <t>Next PM Rahul Gandhi of India</t>
  </si>
  <si>
    <t>Exit poll ki polls 
Chirag paswan 5 sites me 6 jeet rehe hai, Rajasthan 26 Me 33 pe chunav ho Raha hai, Ak jagah Cong 9 lad rahi hai, aur 14 jeet rhi hai,</t>
  </si>
  <si>
    <t>Abki baar Congress ❤❤</t>
  </si>
  <si>
    <t>Agar agar Galti se bhi BJP Aagai To Bhaiyyo Janta ko Road pe Aana Parega. Q ke Uske baad ke din Khoon ke Aasu Rone parengy😔😔</t>
  </si>
  <si>
    <r>
      <rPr>
        <sz val="11"/>
        <color rgb="FF000000"/>
        <rFont val="Linux Libertine G"/>
      </rPr>
      <t xml:space="preserve">मोदी 😂😂😂 </t>
    </r>
    <r>
      <rPr>
        <sz val="11"/>
        <color rgb="FF000000"/>
        <rFont val="Calibri"/>
      </rPr>
      <t xml:space="preserve">4 </t>
    </r>
    <r>
      <rPr>
        <sz val="11"/>
        <color rgb="FF000000"/>
        <rFont val="Linux Libertine G"/>
      </rPr>
      <t>जुन</t>
    </r>
  </si>
  <si>
    <t>Kon kon manta hai Modi pagal ho gya hai</t>
  </si>
  <si>
    <t>Modi hatao desh bachavo</t>
  </si>
  <si>
    <t>Mainstream media has completely been given the rule that if the government falls, you too will go to jail, that is why mainstream media is dancing naked 😂.</t>
  </si>
  <si>
    <t>Shame on BJP 😢</t>
  </si>
  <si>
    <t>#lok_tantra</t>
  </si>
  <si>
    <t>Rahul Gandhi Respect Button ☑️</t>
  </si>
  <si>
    <r>
      <rPr>
        <sz val="11"/>
        <color rgb="FF000000"/>
        <rFont val="Linux Libertine G"/>
      </rPr>
      <t xml:space="preserve">🙋➡️ जब चुनाव चल रहा था उस समय समय मेरे कुछ साथी लगभग </t>
    </r>
    <r>
      <rPr>
        <sz val="11"/>
        <color rgb="FF000000"/>
        <rFont val="Calibri"/>
      </rPr>
      <t xml:space="preserve">10 </t>
    </r>
    <r>
      <rPr>
        <sz val="11"/>
        <color rgb="FF000000"/>
        <rFont val="Linux Libertine G"/>
      </rPr>
      <t xml:space="preserve">या </t>
    </r>
    <r>
      <rPr>
        <sz val="11"/>
        <color rgb="FF000000"/>
        <rFont val="Calibri"/>
      </rPr>
      <t xml:space="preserve">12 </t>
    </r>
    <r>
      <rPr>
        <sz val="11"/>
        <color rgb="FF000000"/>
        <rFont val="Linux Libertine G"/>
      </rPr>
      <t>लोगों के पास कई बार मोबाइल पर फोन आया था।
 उसमें उनसे जानकारी ली गई थी कि आप किस को प्रधानमंत्री के रूप में देखना चाहते हैं और किस पार्टी को वोट देंगे</t>
    </r>
    <r>
      <rPr>
        <sz val="11"/>
        <color rgb="FF000000"/>
        <rFont val="Calibri"/>
      </rPr>
      <t xml:space="preserve">?
 </t>
    </r>
    <r>
      <rPr>
        <sz val="11"/>
        <color rgb="FF000000"/>
        <rFont val="Linux Libertine G"/>
      </rPr>
      <t xml:space="preserve">सभी ने बीजेपी को बताया और </t>
    </r>
    <r>
      <rPr>
        <sz val="11"/>
        <color rgb="FF000000"/>
        <rFont val="Calibri"/>
      </rPr>
      <t xml:space="preserve">10 </t>
    </r>
    <r>
      <rPr>
        <sz val="11"/>
        <color rgb="FF000000"/>
        <rFont val="Linux Libertine G"/>
      </rPr>
      <t xml:space="preserve">से </t>
    </r>
    <r>
      <rPr>
        <sz val="11"/>
        <color rgb="FF000000"/>
        <rFont val="Calibri"/>
      </rPr>
      <t xml:space="preserve">12 </t>
    </r>
    <r>
      <rPr>
        <sz val="11"/>
        <color rgb="FF000000"/>
        <rFont val="Linux Libertine G"/>
      </rPr>
      <t xml:space="preserve">लोगों में से सभी ने इंडिया गठबंधन को वोट किया।
</t>
    </r>
    <r>
      <rPr>
        <sz val="11"/>
        <color rgb="FF000000"/>
        <rFont val="Calibri"/>
      </rPr>
      <t xml:space="preserve">* </t>
    </r>
    <r>
      <rPr>
        <sz val="11"/>
        <color rgb="FF000000"/>
        <rFont val="Linux Libertine G"/>
      </rPr>
      <t>अब यह बताया जाए कि जो जो कंपनियां उन लोगों पर भरोसा करके सैंपल कलेक्ट की थी क्या वह सही था</t>
    </r>
    <r>
      <rPr>
        <sz val="11"/>
        <color rgb="FF000000"/>
        <rFont val="Calibri"/>
      </rPr>
      <t>?
Jai Hind 🧡🤍💚</t>
    </r>
  </si>
  <si>
    <t>Ye video you tube pe aag laga di 🎉</t>
  </si>
  <si>
    <t>paglooo ka DEsssss</t>
  </si>
  <si>
    <t>inko paihle se maloom hai</t>
  </si>
  <si>
    <t>modi rss ka dar bhot afsoos</t>
  </si>
  <si>
    <t>Evm hack ho gai 😂😂😂😂😂😂😂😂😂😂😂</t>
  </si>
  <si>
    <t>Modani media</t>
  </si>
  <si>
    <t>Sir I'm airforce aspirants I want to win congress so remove agniveer sceem 😔 now I'm going to stop me preperation for agniveer 😥</t>
  </si>
  <si>
    <t>आम आदमी देश के संस्थानों पर से भरोशा खो चुका है जब सांसद विधायक खरीदे बेचे जाते हो तो चुनाव और लोकतंत्र पर कैसे भरोसा किया जा सकता है</t>
  </si>
  <si>
    <t>Dugal ravish khan dugal ravish khan dugal</t>
  </si>
  <si>
    <t>Total exit pool wrong</t>
  </si>
  <si>
    <t>Ye BJP ke dalal ho chuke Hain media vale agar chunav aayog or BJP ne milkar koi gadbadi nahi Kari toh</t>
  </si>
  <si>
    <t>Janab abhi Modi ka bhoot logo ke sar se utarne wala nhi.. Jabtak bhukmari na ajai.. Isliye.. Abhi aur tamasha dekhein..</t>
  </si>
  <si>
    <r>
      <rPr>
        <sz val="11"/>
        <color rgb="FF000000"/>
        <rFont val="Linux Libertine G"/>
      </rPr>
      <t xml:space="preserve">सब ठीक है बस </t>
    </r>
    <r>
      <rPr>
        <sz val="11"/>
        <color rgb="FF000000"/>
        <rFont val="Calibri"/>
      </rPr>
      <t xml:space="preserve">4 </t>
    </r>
    <r>
      <rPr>
        <sz val="11"/>
        <color rgb="FF000000"/>
        <rFont val="Linux Libertine G"/>
      </rPr>
      <t>को ईवीएम पर ठीकरा मत फोड़ना रवीश 😂😂</t>
    </r>
  </si>
  <si>
    <t>Sir love you too much ❤❤❤❤❤</t>
  </si>
  <si>
    <t>Exit poll fraud kar raha hai too sabot dikhaye ravish ji sirf bolne see kuch nahi hota saboot chahiye .</t>
  </si>
  <si>
    <t>#india</t>
  </si>
  <si>
    <r>
      <rPr>
        <sz val="11"/>
        <color rgb="FF000000"/>
        <rFont val="Calibri"/>
      </rPr>
      <t>*</t>
    </r>
    <r>
      <rPr>
        <sz val="11"/>
        <color rgb="FF000000"/>
        <rFont val="Linux Libertine G"/>
      </rPr>
      <t xml:space="preserve">मोदी गोदी मीडिया ने </t>
    </r>
    <r>
      <rPr>
        <sz val="11"/>
        <color rgb="FF000000"/>
        <rFont val="Calibri"/>
      </rPr>
      <t xml:space="preserve">Exit Poll </t>
    </r>
    <r>
      <rPr>
        <sz val="11"/>
        <color rgb="FF000000"/>
        <rFont val="Linux Libertine G"/>
      </rPr>
      <t>में चमचे वाला काम कर दिया अब देखना हैं कि चंडीगढ़ मेयर चुनाव की तरह काम करेगा चुनाव की निष्पक्ष</t>
    </r>
    <r>
      <rPr>
        <sz val="11"/>
        <color rgb="FF000000"/>
        <rFont val="Calibri"/>
      </rPr>
      <t>?*
*</t>
    </r>
    <r>
      <rPr>
        <sz val="11"/>
        <color rgb="FF000000"/>
        <rFont val="Linux Libertine G"/>
      </rPr>
      <t>जागरूक बनो देश</t>
    </r>
    <r>
      <rPr>
        <sz val="11"/>
        <color rgb="FF000000"/>
        <rFont val="Calibri"/>
      </rPr>
      <t xml:space="preserve">, </t>
    </r>
    <r>
      <rPr>
        <sz val="11"/>
        <color rgb="FF000000"/>
        <rFont val="Linux Libertine G"/>
      </rPr>
      <t>संविधान</t>
    </r>
    <r>
      <rPr>
        <sz val="11"/>
        <color rgb="FF000000"/>
        <rFont val="Calibri"/>
      </rPr>
      <t xml:space="preserve">, </t>
    </r>
    <r>
      <rPr>
        <sz val="11"/>
        <color rgb="FF000000"/>
        <rFont val="Linux Libertine G"/>
      </rPr>
      <t>लोकतंत्र बचाओ</t>
    </r>
    <r>
      <rPr>
        <sz val="11"/>
        <color rgb="FF000000"/>
        <rFont val="Calibri"/>
      </rPr>
      <t>* 🇮🇳🙏</t>
    </r>
  </si>
  <si>
    <r>
      <rPr>
        <sz val="11"/>
        <color rgb="FF000000"/>
        <rFont val="Linux Libertine G"/>
      </rPr>
      <t xml:space="preserve">किस किस को लगता है </t>
    </r>
    <r>
      <rPr>
        <sz val="11"/>
        <color rgb="FF000000"/>
        <rFont val="Calibri"/>
      </rPr>
      <t xml:space="preserve">Bjp 200 </t>
    </r>
    <r>
      <rPr>
        <sz val="11"/>
        <color rgb="FF000000"/>
        <rFont val="Linux Libertine G"/>
      </rPr>
      <t>पार भी नही कर पायेगी</t>
    </r>
    <r>
      <rPr>
        <sz val="11"/>
        <color rgb="FF000000"/>
        <rFont val="Calibri"/>
      </rPr>
      <t>?</t>
    </r>
  </si>
  <si>
    <t>ऐसे पत्रकार को कोटि कोटि नमन करता हू ❤हमारे देश को ऐसी ही पत्रकार की जरूरत है👑 रविश कुमार जी ग्रेट❤❤❤❤❤❤❤❤❤</t>
  </si>
  <si>
    <t>TMC  32 - 37 in West Bengal</t>
  </si>
  <si>
    <t>3 minutes and 15000+ views that’s the power of true journalism and RAVISH SIR ❤</t>
  </si>
  <si>
    <t>अगर यह एग्जिट पोल सही साबित होते हैं तो महँगाई शिक्षा बेरोजगारी स्वास्थ्य इन मुद्दों का क्या🎉😢</t>
  </si>
  <si>
    <t>Shame on ECI</t>
  </si>
  <si>
    <t>Indian support me</t>
  </si>
  <si>
    <r>
      <rPr>
        <sz val="11"/>
        <color rgb="FF000000"/>
        <rFont val="Calibri"/>
      </rPr>
      <t xml:space="preserve">Evm </t>
    </r>
    <r>
      <rPr>
        <sz val="11"/>
        <color rgb="FF000000"/>
        <rFont val="Linux Libertine G"/>
      </rPr>
      <t xml:space="preserve">प्रेगनेंट है नॉर्मल डिलीवरी हुआ तो कांग्रेस जीतेगी और </t>
    </r>
    <r>
      <rPr>
        <sz val="11"/>
        <color rgb="FF000000"/>
        <rFont val="Calibri"/>
      </rPr>
      <t xml:space="preserve">operetion </t>
    </r>
    <r>
      <rPr>
        <sz val="11"/>
        <color rgb="FF000000"/>
        <rFont val="Linux Libertine G"/>
      </rPr>
      <t>हुआ तो भाजपा जीतेगी</t>
    </r>
  </si>
  <si>
    <t>Kon kon india ko kal vot da rha haiKon kon india ko  vot da rha hai</t>
  </si>
  <si>
    <t>News channels are just diverting the voters by their exit polls. I think in reality they are going to make it happen by manupulating the EVM so that no one would have objection because already the media would have brainwashed the people</t>
  </si>
  <si>
    <t>Sacchai ki jeet hogi</t>
  </si>
  <si>
    <t>*Ravish Kumar (1962-2024) Om Shanti*</t>
  </si>
  <si>
    <r>
      <rPr>
        <sz val="11"/>
        <color rgb="FF000000"/>
        <rFont val="Calibri"/>
      </rPr>
      <t>#</t>
    </r>
    <r>
      <rPr>
        <sz val="11"/>
        <color rgb="FF000000"/>
        <rFont val="Linux Libertine G"/>
      </rPr>
      <t xml:space="preserve">अभी </t>
    </r>
    <r>
      <rPr>
        <sz val="11"/>
        <color rgb="FF000000"/>
        <rFont val="Calibri"/>
      </rPr>
      <t xml:space="preserve">EVM </t>
    </r>
    <r>
      <rPr>
        <sz val="11"/>
        <color rgb="FF000000"/>
        <rFont val="Linux Libertine G"/>
      </rPr>
      <t xml:space="preserve">प्रेगनेंट है 
अगर ऑपरेशन हुआ तो </t>
    </r>
    <r>
      <rPr>
        <sz val="11"/>
        <color rgb="FF000000"/>
        <rFont val="Calibri"/>
      </rPr>
      <t xml:space="preserve">BJP 😂
</t>
    </r>
    <r>
      <rPr>
        <sz val="11"/>
        <color rgb="FF000000"/>
        <rFont val="Linux Libertine G"/>
      </rPr>
      <t xml:space="preserve">अगर नॉर्मल डिलीवरी हुई तो </t>
    </r>
    <r>
      <rPr>
        <sz val="11"/>
        <color rgb="FF000000"/>
        <rFont val="Calibri"/>
      </rPr>
      <t>INDIA❤</t>
    </r>
  </si>
  <si>
    <t>Bhai NDA jit rhi hai for sure. 
But INDIA alliance bhi minimum 222 seate layegi
NDA 290 pay simat jayegi</t>
  </si>
  <si>
    <t>As per exit poll jammu and kashmir 3 seats for bjp
But as per ground report bjp ko 1 vote bhi nhi mila</t>
  </si>
  <si>
    <r>
      <rPr>
        <sz val="11"/>
        <color rgb="FF000000"/>
        <rFont val="Linux Libertine G"/>
      </rPr>
      <t xml:space="preserve">🙋➡️ जब चुनाव चल रहा था उस समय समय मेरे कुछ साथी लगभग </t>
    </r>
    <r>
      <rPr>
        <sz val="11"/>
        <color rgb="FF000000"/>
        <rFont val="Calibri"/>
      </rPr>
      <t xml:space="preserve">10 </t>
    </r>
    <r>
      <rPr>
        <sz val="11"/>
        <color rgb="FF000000"/>
        <rFont val="Linux Libertine G"/>
      </rPr>
      <t xml:space="preserve">या </t>
    </r>
    <r>
      <rPr>
        <sz val="11"/>
        <color rgb="FF000000"/>
        <rFont val="Calibri"/>
      </rPr>
      <t xml:space="preserve">12 </t>
    </r>
    <r>
      <rPr>
        <sz val="11"/>
        <color rgb="FF000000"/>
        <rFont val="Linux Libertine G"/>
      </rPr>
      <t>लोगों के पास कई बार मोबाइल पर फोन आया था।
 उसमें उनसे जानकारी ली गई थी कि आप किस को प्रधानमंत्री के रूप में देखना चाहते हैं और किस पार्टी को वोट देंगे</t>
    </r>
    <r>
      <rPr>
        <sz val="11"/>
        <color rgb="FF000000"/>
        <rFont val="Calibri"/>
      </rPr>
      <t xml:space="preserve">?
 </t>
    </r>
    <r>
      <rPr>
        <sz val="11"/>
        <color rgb="FF000000"/>
        <rFont val="Linux Libertine G"/>
      </rPr>
      <t xml:space="preserve">सभी ने बीजेपी को बताया और </t>
    </r>
    <r>
      <rPr>
        <sz val="11"/>
        <color rgb="FF000000"/>
        <rFont val="Calibri"/>
      </rPr>
      <t xml:space="preserve">10 </t>
    </r>
    <r>
      <rPr>
        <sz val="11"/>
        <color rgb="FF000000"/>
        <rFont val="Linux Libertine G"/>
      </rPr>
      <t xml:space="preserve">से </t>
    </r>
    <r>
      <rPr>
        <sz val="11"/>
        <color rgb="FF000000"/>
        <rFont val="Calibri"/>
      </rPr>
      <t xml:space="preserve">12 </t>
    </r>
    <r>
      <rPr>
        <sz val="11"/>
        <color rgb="FF000000"/>
        <rFont val="Linux Libertine G"/>
      </rPr>
      <t xml:space="preserve">लोगों में से सभी ने इंडिया गठबंधन को वोट किया।
</t>
    </r>
    <r>
      <rPr>
        <sz val="11"/>
        <color rgb="FF000000"/>
        <rFont val="Calibri"/>
      </rPr>
      <t xml:space="preserve">* </t>
    </r>
    <r>
      <rPr>
        <sz val="11"/>
        <color rgb="FF000000"/>
        <rFont val="Linux Libertine G"/>
      </rPr>
      <t>अब यह बताया जाए कि जो जो कंपनियां उन लोगों पर भरोसा करके सैंपल कलेक्ट की थी क्या वह सही था
हम भारत के लोग हैं हम लोगों से अमेरिका परेशान है तो एग्जिट पोल कैसे सही बता लेगा</t>
    </r>
    <r>
      <rPr>
        <sz val="11"/>
        <color rgb="FF000000"/>
        <rFont val="Calibri"/>
      </rPr>
      <t xml:space="preserve">, </t>
    </r>
    <r>
      <rPr>
        <sz val="11"/>
        <color rgb="FF000000"/>
        <rFont val="Linux Libertine G"/>
      </rPr>
      <t xml:space="preserve">एग्जिट पोल की धज्जियां उड़ा कर रख देते हैं।
</t>
    </r>
    <r>
      <rPr>
        <sz val="11"/>
        <color rgb="FF000000"/>
        <rFont val="Calibri"/>
      </rPr>
      <t>Jai Hind 🧡🤍💚</t>
    </r>
  </si>
  <si>
    <t>http://youtube.com/post/Ugkx1OUAfFPqU6qZoysf_zlikTFdnCAZ-xN4?si=wQ_zxD0_xMaf9K6s</t>
  </si>
  <si>
    <t>Love you  akhilesh yadav ji 🤟 Rahul Baba Ji jindanad 🎉 🎁 Coming Soon 🔜 azamgarh 😊</t>
  </si>
  <si>
    <t>Siddhu musewala mast panch line</t>
  </si>
  <si>
    <t>Thanks for ravish Kumar officials</t>
  </si>
  <si>
    <r>
      <rPr>
        <sz val="11"/>
        <color rgb="FF000000"/>
        <rFont val="Linux Libertine G"/>
      </rPr>
      <t>आएगा तो मोदी ही</t>
    </r>
    <r>
      <rPr>
        <sz val="11"/>
        <color rgb="FF000000"/>
        <rFont val="Calibri"/>
      </rPr>
      <t>......💪💪💪💪</t>
    </r>
  </si>
  <si>
    <t>Good job Sir</t>
  </si>
  <si>
    <t>कोन कोन चाहता है की कांग्रेस सरकार बने</t>
  </si>
  <si>
    <t>India ghatbandhana jeetega</t>
  </si>
  <si>
    <t>Kon kon Rahul gandhi ko pm bnana chahta hai like Karen❤</t>
  </si>
  <si>
    <t>🌹🌹🙏🇮🇳</t>
  </si>
  <si>
    <t>🙏💐</t>
  </si>
  <si>
    <t>लोगों में भ्रम की स्थिति पैदा करने के लिए एग्जिट पोल लाये गये हैं</t>
  </si>
  <si>
    <t>EVM hack on bjp 😅</t>
  </si>
  <si>
    <t>इंतज़ार खत्म रवीश जी का वीडियो आ गया।</t>
  </si>
  <si>
    <t>My exit poll Congrass 260 to 305 seats 🗳️</t>
  </si>
  <si>
    <t>295 Sidhu moose wala ❤</t>
  </si>
  <si>
    <t>BURNOL LELOOO BURNOL.......MODIJI   IS BACK 😂😂😂😂</t>
  </si>
  <si>
    <t>Abki baar 2004 😂</t>
  </si>
  <si>
    <t>evm jabtak bjp tab tak</t>
  </si>
  <si>
    <t>अबकी बार फाइनल कांग्रेस की सरकार जय कांग्रेस विजय कांग्रेस 👍🏻👍🏻👍🏻👍🏻👍🏻 कांग्रेस वाले कॉमेंट्स को लाइक करें</t>
  </si>
  <si>
    <t>विपक्ष में घोर निराशा😢</t>
  </si>
  <si>
    <r>
      <rPr>
        <sz val="11"/>
        <color rgb="FF000000"/>
        <rFont val="Calibri"/>
      </rPr>
      <t xml:space="preserve">India </t>
    </r>
    <r>
      <rPr>
        <sz val="11"/>
        <color rgb="FF000000"/>
        <rFont val="Linux Libertine G"/>
      </rPr>
      <t>महागठबंधन जिंदाबाद 😊🥰</t>
    </r>
    <r>
      <rPr>
        <sz val="11"/>
        <color rgb="FF000000"/>
        <rFont val="Calibri"/>
      </rPr>
      <t>300</t>
    </r>
    <r>
      <rPr>
        <sz val="11"/>
        <color rgb="FF000000"/>
        <rFont val="Linux Libertine G"/>
      </rPr>
      <t>सीट 😊😊</t>
    </r>
  </si>
  <si>
    <t>Nice Exit Poll Ravish sir</t>
  </si>
  <si>
    <t>Don't afraid till 4rth June ♦️</t>
  </si>
  <si>
    <t>Sir India ki govt bne hum yehi chate h godi sarkar na aaye</t>
  </si>
  <si>
    <t>Reality</t>
  </si>
  <si>
    <t>EVM is a fake voting machine</t>
  </si>
  <si>
    <t>https://youtube.com/shorts/IbSREOHvtBI?si=tPDRcAbFOtJcVCip</t>
  </si>
  <si>
    <r>
      <rPr>
        <sz val="11"/>
        <color rgb="FF000000"/>
        <rFont val="Linux Libertine G"/>
      </rPr>
      <t>युवाओं</t>
    </r>
    <r>
      <rPr>
        <sz val="11"/>
        <color rgb="FF000000"/>
        <rFont val="Calibri"/>
      </rPr>
      <t xml:space="preserve">,, </t>
    </r>
    <r>
      <rPr>
        <sz val="11"/>
        <color rgb="FF000000"/>
        <rFont val="Linux Libertine G"/>
      </rPr>
      <t>गरीबों</t>
    </r>
    <r>
      <rPr>
        <sz val="11"/>
        <color rgb="FF000000"/>
        <rFont val="Calibri"/>
      </rPr>
      <t xml:space="preserve">,, </t>
    </r>
    <r>
      <rPr>
        <sz val="11"/>
        <color rgb="FF000000"/>
        <rFont val="Linux Libertine G"/>
      </rPr>
      <t>बेरोजगार युवाओं</t>
    </r>
    <r>
      <rPr>
        <sz val="11"/>
        <color rgb="FF000000"/>
        <rFont val="Calibri"/>
      </rPr>
      <t xml:space="preserve">,, </t>
    </r>
    <r>
      <rPr>
        <sz val="11"/>
        <color rgb="FF000000"/>
        <rFont val="Linux Libertine G"/>
      </rPr>
      <t xml:space="preserve">महिलाओ और मजदूरों के लिए खुशी का दिन </t>
    </r>
    <r>
      <rPr>
        <sz val="11"/>
        <color rgb="FF000000"/>
        <rFont val="Calibri"/>
      </rPr>
      <t xml:space="preserve">4 </t>
    </r>
    <r>
      <rPr>
        <sz val="11"/>
        <color rgb="FF000000"/>
        <rFont val="Linux Libertine G"/>
      </rPr>
      <t>जून होगा 😊😊
इंडिया एलाइंस जीतेगा</t>
    </r>
    <r>
      <rPr>
        <sz val="11"/>
        <color rgb="FF000000"/>
        <rFont val="Calibri"/>
      </rPr>
      <t>,,</t>
    </r>
    <r>
      <rPr>
        <sz val="11"/>
        <color rgb="FF000000"/>
        <rFont val="Linux Libertine G"/>
      </rPr>
      <t>भारत जीतेगा ❤❤</t>
    </r>
  </si>
  <si>
    <t>Is baar Congress sarkar ❤❤❤</t>
  </si>
  <si>
    <t>Jo apne Mata pita ko Pasand Karta hai Wo like kare...❤❤❤❤</t>
  </si>
  <si>
    <t>Abki baar india gatbandhan ki sarkaar</t>
  </si>
  <si>
    <t>Kuch pata nahi chalta.</t>
  </si>
  <si>
    <r>
      <rPr>
        <sz val="11"/>
        <color rgb="FF000000"/>
        <rFont val="Calibri"/>
      </rPr>
      <t xml:space="preserve">ECI </t>
    </r>
    <r>
      <rPr>
        <sz val="11"/>
        <color rgb="FF000000"/>
        <rFont val="Linux Libertine G"/>
      </rPr>
      <t xml:space="preserve">को </t>
    </r>
    <r>
      <rPr>
        <sz val="11"/>
        <color rgb="FF000000"/>
        <rFont val="Calibri"/>
      </rPr>
      <t xml:space="preserve">z+ ki </t>
    </r>
    <r>
      <rPr>
        <sz val="11"/>
        <color rgb="FF000000"/>
        <rFont val="Linux Libertine G"/>
      </rPr>
      <t xml:space="preserve">सुरक्षा दे दिया गया </t>
    </r>
    <r>
      <rPr>
        <sz val="11"/>
        <color rgb="FF000000"/>
        <rFont val="Calibri"/>
      </rPr>
      <t xml:space="preserve">, </t>
    </r>
    <r>
      <rPr>
        <sz val="11"/>
        <color rgb="FF000000"/>
        <rFont val="Linux Libertine G"/>
      </rPr>
      <t xml:space="preserve">इसका मतलब साफ है घोटाला साफ है </t>
    </r>
    <r>
      <rPr>
        <sz val="11"/>
        <color rgb="FF000000"/>
        <rFont val="Calibri"/>
      </rPr>
      <t xml:space="preserve">ye </t>
    </r>
    <r>
      <rPr>
        <sz val="11"/>
        <color rgb="FF000000"/>
        <rFont val="Linux Libertine G"/>
      </rPr>
      <t xml:space="preserve">लोग घोटाला जरूर करेंगे । 
ये इलेक्शन कमिशन को किस बात का डर है जब की </t>
    </r>
    <r>
      <rPr>
        <sz val="11"/>
        <color rgb="FF000000"/>
        <rFont val="Calibri"/>
      </rPr>
      <t xml:space="preserve">ECI </t>
    </r>
    <r>
      <rPr>
        <sz val="11"/>
        <color rgb="FF000000"/>
        <rFont val="Linux Libertine G"/>
      </rPr>
      <t>के हाथ में पूरा पावर है । 
जनता को अब सड़क पे आना ही पड़ेगा</t>
    </r>
  </si>
  <si>
    <t>रवीश जी इंडिया गठबंधन जनता में जीत चुका है अगर परिणाम में नहीं जीता तो इसका सीधा मतलब ईवीएम में धांधली है।</t>
  </si>
  <si>
    <t>Kitne log maante hein
Ye modi media ka exit poll he</t>
  </si>
  <si>
    <t>Pray for india</t>
  </si>
  <si>
    <r>
      <rPr>
        <sz val="11"/>
        <color rgb="FF000000"/>
        <rFont val="Linux Libertine G"/>
      </rPr>
      <t xml:space="preserve">हे प्रभु अब तो आप चुप हो जाए </t>
    </r>
    <r>
      <rPr>
        <sz val="11"/>
        <color rgb="FF000000"/>
        <rFont val="Calibri"/>
      </rPr>
      <t xml:space="preserve">BJP </t>
    </r>
    <r>
      <rPr>
        <sz val="11"/>
        <color rgb="FF000000"/>
        <rFont val="Linux Libertine G"/>
      </rPr>
      <t>का बुराई करने से आपका मुंह नहीं थकता 😅😅😅😅😅</t>
    </r>
  </si>
  <si>
    <t>India... 👍👍👍 win..🎉🎉🎉</t>
  </si>
  <si>
    <r>
      <rPr>
        <sz val="11"/>
        <color rgb="FF000000"/>
        <rFont val="Calibri"/>
      </rPr>
      <t xml:space="preserve">Ravish Kumar </t>
    </r>
    <r>
      <rPr>
        <sz val="11"/>
        <color rgb="FF000000"/>
        <rFont val="Linux Libertine G"/>
      </rPr>
      <t xml:space="preserve">को कौन कौन पसंद </t>
    </r>
    <r>
      <rPr>
        <sz val="11"/>
        <color rgb="FF000000"/>
        <rFont val="Calibri"/>
      </rPr>
      <t xml:space="preserve">karta </t>
    </r>
    <r>
      <rPr>
        <sz val="11"/>
        <color rgb="FF000000"/>
        <rFont val="Linux Libertine G"/>
      </rPr>
      <t>हैं</t>
    </r>
  </si>
  <si>
    <t>Jitne like utni indiaa ki seat❤❤❤❤</t>
  </si>
  <si>
    <t>Ravish kumar sir ji jaisa koi nhi ❤</t>
  </si>
  <si>
    <t>Exitpoll Godimediya ne Galat Dekhaya</t>
  </si>
  <si>
    <t>#RAHUL GANDHI 💪💪💪💪🚩🚩🇮🇳🇮🇳</t>
  </si>
  <si>
    <t>अपनी हार देख कर चौकीदार और तड़ीपार कंपनी बखोला गए हैं इसलिए गोदी मिडिया वाले दलाल पालतू कुत्तों को भौंकने चाटने के लिए खुल्ला छोड़ा गया है ताकि ये बेईमानी धांधली कर सकें 😂😂😂😂😂</t>
  </si>
  <si>
    <r>
      <rPr>
        <sz val="11"/>
        <color rgb="FF000000"/>
        <rFont val="Linux Libertine G"/>
      </rPr>
      <t xml:space="preserve">राहुल गांधी जी  प्रधानमंत्री बनेंगे </t>
    </r>
    <r>
      <rPr>
        <sz val="11"/>
        <color rgb="FF000000"/>
        <rFont val="Calibri"/>
      </rPr>
      <t xml:space="preserve">280 </t>
    </r>
    <r>
      <rPr>
        <sz val="11"/>
        <color rgb="FF000000"/>
        <rFont val="Linux Libertine G"/>
      </rPr>
      <t xml:space="preserve">से </t>
    </r>
    <r>
      <rPr>
        <sz val="11"/>
        <color rgb="FF000000"/>
        <rFont val="Calibri"/>
      </rPr>
      <t xml:space="preserve">310 🪑 </t>
    </r>
    <r>
      <rPr>
        <sz val="11"/>
        <color rgb="FF000000"/>
        <rFont val="Linux Libertine G"/>
      </rPr>
      <t>मिलेगी गठबंधन को ✌️💖</t>
    </r>
  </si>
  <si>
    <t>Exit poll fake Godi media ✅</t>
  </si>
  <si>
    <t>Kya EVM Me chedchad kiya ja sakta hai kya</t>
  </si>
  <si>
    <r>
      <rPr>
        <sz val="11"/>
        <color rgb="FF000000"/>
        <rFont val="Calibri"/>
      </rPr>
      <t xml:space="preserve">Bjp ❌ </t>
    </r>
    <r>
      <rPr>
        <sz val="11"/>
        <color rgb="FF000000"/>
        <rFont val="Linux Libertine G"/>
      </rPr>
      <t>भीकमंगी✅</t>
    </r>
  </si>
  <si>
    <t>Rahul Gandhi Next prime minister ❤</t>
  </si>
  <si>
    <t>Ya, ok</t>
  </si>
  <si>
    <t>ELECTION CHOR COMMISSION OF INDIA</t>
  </si>
  <si>
    <t>Rahul Gandhi zindabad bakkt chahe jayesa ho ham Rahul Gandhi ke sath h</t>
  </si>
  <si>
    <t>Democracy will win 2024</t>
  </si>
  <si>
    <t>Sir Ravish Kumar, Appke is video ka background accha nhi h. Aaanko par effect par rha h. Your well-wisher.</t>
  </si>
  <si>
    <t>India🇮🇳 295+</t>
  </si>
  <si>
    <t>Pm rahul</t>
  </si>
  <si>
    <t>गोदी मीडिया को गाली देने वाले लाइक करे 😅</t>
  </si>
  <si>
    <r>
      <rPr>
        <sz val="11"/>
        <color rgb="FF000000"/>
        <rFont val="Linux Libertine G"/>
      </rPr>
      <t>टका</t>
    </r>
    <r>
      <rPr>
        <sz val="11"/>
        <color rgb="FF000000"/>
        <rFont val="Calibri"/>
      </rPr>
      <t>-</t>
    </r>
    <r>
      <rPr>
        <sz val="11"/>
        <color rgb="FF000000"/>
        <rFont val="Linux Libertine G"/>
      </rPr>
      <t>टक टका</t>
    </r>
    <r>
      <rPr>
        <sz val="11"/>
        <color rgb="FF000000"/>
        <rFont val="Calibri"/>
      </rPr>
      <t>-</t>
    </r>
    <r>
      <rPr>
        <sz val="11"/>
        <color rgb="FF000000"/>
        <rFont val="Linux Libertine G"/>
      </rPr>
      <t>टक टका</t>
    </r>
    <r>
      <rPr>
        <sz val="11"/>
        <color rgb="FF000000"/>
        <rFont val="Calibri"/>
      </rPr>
      <t>-</t>
    </r>
    <r>
      <rPr>
        <sz val="11"/>
        <color rgb="FF000000"/>
        <rFont val="Linux Libertine G"/>
      </rPr>
      <t xml:space="preserve">टक
</t>
    </r>
    <r>
      <rPr>
        <sz val="11"/>
        <color rgb="FF000000"/>
        <rFont val="Calibri"/>
      </rPr>
      <t>295+INDIA ❤🇮🇳❤️
👇🏻</t>
    </r>
  </si>
  <si>
    <t>Sir fir lagta hai Modi Aayega Keya</t>
  </si>
  <si>
    <t>India alliance 🔥</t>
  </si>
  <si>
    <t>Godi Media is driving Modis fake narrative</t>
  </si>
  <si>
    <t>I like you</t>
  </si>
  <si>
    <t>Modi media Poll😅</t>
  </si>
  <si>
    <t>Sarkar kisi ki v bane apne ko kya apne ko bas kam karwane se aur sawal puchhne se matlab h😂</t>
  </si>
  <si>
    <r>
      <rPr>
        <sz val="11"/>
        <color rgb="FF000000"/>
        <rFont val="Linux Libertine G"/>
      </rPr>
      <t xml:space="preserve">गोदी मिडिया सबको डरा रही है खेला हो चुका है </t>
    </r>
    <r>
      <rPr>
        <sz val="11"/>
        <color rgb="FF000000"/>
        <rFont val="Calibri"/>
      </rPr>
      <t xml:space="preserve">evm </t>
    </r>
    <r>
      <rPr>
        <sz val="11"/>
        <color rgb="FF000000"/>
        <rFont val="Linux Libertine G"/>
      </rPr>
      <t xml:space="preserve">मशीन से पहले ही चाहे रगाडो चाहे घसिटो आयेगा ही </t>
    </r>
    <r>
      <rPr>
        <sz val="11"/>
        <color rgb="FF000000"/>
        <rFont val="Calibri"/>
      </rPr>
      <t xml:space="preserve">....... </t>
    </r>
    <r>
      <rPr>
        <sz val="11"/>
        <color rgb="FF000000"/>
        <rFont val="Linux Libertine G"/>
      </rPr>
      <t>ही 😂😂😂😂</t>
    </r>
  </si>
  <si>
    <r>
      <rPr>
        <sz val="11"/>
        <color rgb="FF000000"/>
        <rFont val="Calibri"/>
      </rPr>
      <t>*"</t>
    </r>
    <r>
      <rPr>
        <sz val="11"/>
        <color rgb="FF000000"/>
        <rFont val="Linux Libertine G"/>
      </rPr>
      <t>किस किस ने कांग्रेस को वोट दिया</t>
    </r>
    <r>
      <rPr>
        <sz val="11"/>
        <color rgb="FF000000"/>
        <rFont val="Calibri"/>
      </rPr>
      <t>,,❤️🥺😢....!!*</t>
    </r>
  </si>
  <si>
    <t>India jeethegaq</t>
  </si>
  <si>
    <t>Modi ji ka Fantasy poll 😇😇😇😇</t>
  </si>
  <si>
    <t>आप एकदम सच्चे आकड़े देश के समक्ष प्रदर्शित करते हो आपकी पत्रकारिता का मापदंड बिल्कुल स्पष्ट और देशहित मे होता है रविश कुमार जी हमे आप पर गर्व है❤</t>
  </si>
  <si>
    <t>2024 india gatbandhan ..if not than it means India walking towards the dictatorship</t>
  </si>
  <si>
    <r>
      <rPr>
        <sz val="11"/>
        <color rgb="FF000000"/>
        <rFont val="Linux Libertine G"/>
      </rPr>
      <t xml:space="preserve">इंडिया गठबंधन </t>
    </r>
    <r>
      <rPr>
        <sz val="11"/>
        <color rgb="FF000000"/>
        <rFont val="Calibri"/>
      </rPr>
      <t>390+❤</t>
    </r>
  </si>
  <si>
    <t>First view</t>
  </si>
  <si>
    <t>Ravish ji please tag me</t>
  </si>
  <si>
    <t>कांग्रेस पार्टी जिंदाबाद</t>
  </si>
  <si>
    <t>❤ Nice Sir❤</t>
  </si>
  <si>
    <t>Jay ravish❤</t>
  </si>
  <si>
    <t>Pm rahul gandhi hi honge 👍👍</t>
  </si>
  <si>
    <t>🙏.  💐</t>
  </si>
  <si>
    <t>Good on ravish ji</t>
  </si>
  <si>
    <r>
      <rPr>
        <sz val="11"/>
        <color rgb="FF000000"/>
        <rFont val="Calibri"/>
      </rPr>
      <t>*</t>
    </r>
    <r>
      <rPr>
        <sz val="11"/>
        <color rgb="FF000000"/>
        <rFont val="Linux Libertine G"/>
      </rPr>
      <t xml:space="preserve">देश की जनता का </t>
    </r>
    <r>
      <rPr>
        <sz val="11"/>
        <color rgb="FF000000"/>
        <rFont val="Calibri"/>
      </rPr>
      <t>Exit Poll 🔥*
*INDIA 300+</t>
    </r>
    <r>
      <rPr>
        <sz val="11"/>
        <color rgb="FF000000"/>
        <rFont val="Linux Libertine G"/>
      </rPr>
      <t xml:space="preserve">जीतेगा </t>
    </r>
    <r>
      <rPr>
        <sz val="11"/>
        <color rgb="FF000000"/>
        <rFont val="Calibri"/>
      </rPr>
      <t>INDIA 🇮🇳🙏*
*</t>
    </r>
    <r>
      <rPr>
        <sz val="11"/>
        <color rgb="FF000000"/>
        <rFont val="Linux Libertine G"/>
      </rPr>
      <t>जय संविधान जय लोकतंत्र 🇮🇳🙏</t>
    </r>
    <r>
      <rPr>
        <sz val="11"/>
        <color rgb="FF000000"/>
        <rFont val="Calibri"/>
      </rPr>
      <t>*</t>
    </r>
  </si>
  <si>
    <t>Sabse pahle aya hoon swagat nahi karenge regularly hoon🎉</t>
  </si>
  <si>
    <r>
      <rPr>
        <sz val="11"/>
        <color rgb="FF000000"/>
        <rFont val="Linux Libertine G"/>
      </rPr>
      <t xml:space="preserve">गोदी मीडिया का </t>
    </r>
    <r>
      <rPr>
        <sz val="11"/>
        <color rgb="FF000000"/>
        <rFont val="Calibri"/>
      </rPr>
      <t xml:space="preserve">Exit poll </t>
    </r>
    <r>
      <rPr>
        <sz val="11"/>
        <color rgb="FF000000"/>
        <rFont val="Linux Libertine G"/>
      </rPr>
      <t>बिल्कुल फेल है</t>
    </r>
  </si>
  <si>
    <t>Judega Bharat jeetega INDIA🇮🇳</t>
  </si>
  <si>
    <r>
      <rPr>
        <sz val="11"/>
        <color rgb="FF000000"/>
        <rFont val="Linux Libertine G"/>
      </rPr>
      <t>रंगा</t>
    </r>
    <r>
      <rPr>
        <sz val="11"/>
        <color rgb="FF000000"/>
        <rFont val="Calibri"/>
      </rPr>
      <t>-</t>
    </r>
    <r>
      <rPr>
        <sz val="11"/>
        <color rgb="FF000000"/>
        <rFont val="Linux Libertine G"/>
      </rPr>
      <t>बिल्ला के पक्ष में अप्रत्याशित वोट प्रतिशत बढ़ा कर केंचुआ  ने खुल्लम खुल्ला बड़ी धांधली की है</t>
    </r>
    <r>
      <rPr>
        <sz val="11"/>
        <color rgb="FF000000"/>
        <rFont val="Calibri"/>
      </rPr>
      <t xml:space="preserve">, </t>
    </r>
    <r>
      <rPr>
        <sz val="11"/>
        <color rgb="FF000000"/>
        <rFont val="Linux Libertine G"/>
      </rPr>
      <t>केंचुआ बीजेपी एजेंट है</t>
    </r>
    <r>
      <rPr>
        <sz val="11"/>
        <color rgb="FF000000"/>
        <rFont val="Calibri"/>
      </rPr>
      <t xml:space="preserve">, </t>
    </r>
    <r>
      <rPr>
        <sz val="11"/>
        <color rgb="FF000000"/>
        <rFont val="Linux Libertine G"/>
      </rPr>
      <t>लोकतंत्र का हत्यारा है।</t>
    </r>
  </si>
  <si>
    <r>
      <rPr>
        <sz val="11"/>
        <color rgb="FF000000"/>
        <rFont val="Calibri"/>
      </rPr>
      <t xml:space="preserve">Bjp </t>
    </r>
    <r>
      <rPr>
        <sz val="11"/>
        <color rgb="FF000000"/>
        <rFont val="Linux Libertine G"/>
      </rPr>
      <t xml:space="preserve">चोर </t>
    </r>
    <r>
      <rPr>
        <sz val="11"/>
        <color rgb="FF000000"/>
        <rFont val="Calibri"/>
      </rPr>
      <t>button ✅</t>
    </r>
  </si>
  <si>
    <t>मोदी जी चार जून को जा रहे है</t>
  </si>
  <si>
    <t>Media poll india🏆💪 victory</t>
  </si>
  <si>
    <t>Praud. Of. You. Sir</t>
  </si>
  <si>
    <t>Thank God INDIA is winning 😊</t>
  </si>
  <si>
    <t>TERA BAAP PHIR SE SAPATH LE RAHA HAI 4 KO ❤😂😂😂😂</t>
  </si>
  <si>
    <t>मोदी मिडिया पोल सही बात है</t>
  </si>
  <si>
    <t>कुछ और तरीका अपना लो दरसल राहुल बाबा को फिर से लॉन्च जो करना हैँ।।।।</t>
  </si>
  <si>
    <r>
      <rPr>
        <sz val="11"/>
        <color rgb="FF000000"/>
        <rFont val="Linux Libertine G"/>
      </rPr>
      <t xml:space="preserve">कोन कोन </t>
    </r>
    <r>
      <rPr>
        <sz val="11"/>
        <color rgb="FF000000"/>
        <rFont val="Calibri"/>
      </rPr>
      <t xml:space="preserve">ravish Kumar </t>
    </r>
    <r>
      <rPr>
        <sz val="11"/>
        <color rgb="FF000000"/>
        <rFont val="Linux Libertine G"/>
      </rPr>
      <t xml:space="preserve">को पसंद करता है 
</t>
    </r>
    <r>
      <rPr>
        <sz val="11"/>
        <color rgb="FF000000"/>
        <rFont val="Calibri"/>
      </rPr>
      <t xml:space="preserve">Like </t>
    </r>
    <r>
      <rPr>
        <sz val="11"/>
        <color rgb="FF000000"/>
        <rFont val="Linux Libertine G"/>
      </rPr>
      <t>करो 👍</t>
    </r>
  </si>
  <si>
    <r>
      <rPr>
        <sz val="11"/>
        <color rgb="FF000000"/>
        <rFont val="Calibri"/>
      </rPr>
      <t>*"</t>
    </r>
    <r>
      <rPr>
        <sz val="11"/>
        <color rgb="FF000000"/>
        <rFont val="Linux Libertine G"/>
      </rPr>
      <t>मोदीजी और उनकी दोगली नीतियों से कौन कौन तंग आ चुका है</t>
    </r>
    <r>
      <rPr>
        <sz val="11"/>
        <color rgb="FF000000"/>
        <rFont val="Calibri"/>
      </rPr>
      <t>,,❤️🥺😢...!!*</t>
    </r>
  </si>
  <si>
    <t>Bjp vale ek no chor hai</t>
  </si>
  <si>
    <t>Exactly 😂😂</t>
  </si>
  <si>
    <t>Legend sidhu moose wala .. #justiceforsidhumoosewala 😢😢</t>
  </si>
  <si>
    <t>Galat hai exit poll</t>
  </si>
  <si>
    <r>
      <rPr>
        <sz val="11"/>
        <color rgb="FF000000"/>
        <rFont val="Calibri"/>
      </rPr>
      <t xml:space="preserve">395 </t>
    </r>
    <r>
      <rPr>
        <sz val="11"/>
        <color rgb="FF000000"/>
        <rFont val="Linux Libertine G"/>
      </rPr>
      <t>इंडिया गठबंधन को</t>
    </r>
  </si>
  <si>
    <t>Exit poll❌ Modi media poll✅</t>
  </si>
  <si>
    <t>Fixit poll hai</t>
  </si>
  <si>
    <t>Ravish Kumar ji apka report karne ka andaz bahut achcha he 🎉</t>
  </si>
  <si>
    <t>I met you at airport but you ignored me😊</t>
  </si>
  <si>
    <t>I my state bjp is contesing to only on 2 seats &amp; Polls show , 0-5 seats for them (j&amp;k)</t>
  </si>
  <si>
    <t>Congress aa rhi hai</t>
  </si>
  <si>
    <t>राहुल गांधी प्रधानमंत्री अवश्य बनेंगे</t>
  </si>
  <si>
    <r>
      <rPr>
        <sz val="11"/>
        <color rgb="FF000000"/>
        <rFont val="Calibri"/>
      </rPr>
      <t>#</t>
    </r>
    <r>
      <rPr>
        <sz val="11"/>
        <color rgb="FF000000"/>
        <rFont val="Linux Libertine G"/>
      </rPr>
      <t xml:space="preserve">एग्जिट पोल तो प्रांजल रेवन्ना को भी जीता दिया </t>
    </r>
    <r>
      <rPr>
        <sz val="11"/>
        <color rgb="FF000000"/>
        <rFont val="Calibri"/>
      </rPr>
      <t xml:space="preserve">, </t>
    </r>
    <r>
      <rPr>
        <sz val="11"/>
        <color rgb="FF000000"/>
        <rFont val="Linux Libertine G"/>
      </rPr>
      <t>वाह मोदी जी वाह</t>
    </r>
    <r>
      <rPr>
        <sz val="11"/>
        <color rgb="FF000000"/>
        <rFont val="Calibri"/>
      </rPr>
      <t>..😂😂😂</t>
    </r>
  </si>
  <si>
    <t>मुझे तो बीजेपी की सरकार बनी तो सोच कर ही चिंता हो रही है की आने वाले दिन कैसे होंगे राहुल गांधी अगले प्रधानमंत्री बनना ही चाहिए कौन कौन सहमत है मेरी बात से</t>
  </si>
  <si>
    <t>Bhot bdia Bhai ji ❤❤❤❤</t>
  </si>
  <si>
    <t>Aesthetic name</t>
  </si>
  <si>
    <t>Ravish ji aapke piche dhuaa bhut nikal rha hai😂</t>
  </si>
  <si>
    <t>Humein sabr karna padhega</t>
  </si>
  <si>
    <t>ABP NEWS INDIA TV NEWS 24 AAJ TAK SAB GODI MEDIA DALAL BJP KO JEETA RAHA HAI</t>
  </si>
  <si>
    <t>Bs modi ko jana chahiye desh ki bhalai esi me h</t>
  </si>
  <si>
    <t>Exit poll results sahi hai ya nahi ye to pata nahi hai lekin 4 Jun ko pm Rahul Gandhi hoga</t>
  </si>
  <si>
    <t>गोदी मीडिया ने लोगो को चौका रक्खा है  फेक एग्जिट पोल दिखाकर</t>
  </si>
  <si>
    <t>Modi poll  hai sahi baat bolen hain rahul gandhi ji</t>
  </si>
  <si>
    <t>Likw me 😅🎉</t>
  </si>
  <si>
    <t>Jojo new dekh raha hai vah mujhe like karo</t>
  </si>
  <si>
    <t>आवाज कम आ रहा है सर</t>
  </si>
  <si>
    <t>Congress like button ✅✅✅</t>
  </si>
  <si>
    <t>Gaand jli na</t>
  </si>
  <si>
    <t>BJP bhagao Desh Bachao</t>
  </si>
  <si>
    <t>India Alliance will Win 300 Seats on 4th June</t>
  </si>
  <si>
    <r>
      <rPr>
        <sz val="11"/>
        <color rgb="FF000000"/>
        <rFont val="Linux Libertine G"/>
      </rPr>
      <t xml:space="preserve">जीतेगा इंडिया ❤❤❤  
</t>
    </r>
    <r>
      <rPr>
        <sz val="11"/>
        <color rgb="FF000000"/>
        <rFont val="Calibri"/>
      </rPr>
      <t>Like karo India jindabad ❤</t>
    </r>
  </si>
  <si>
    <r>
      <rPr>
        <sz val="11"/>
        <color rgb="FF000000"/>
        <rFont val="Linux Libertine G"/>
      </rPr>
      <t>जो बेचारे सत्ता के दबाव में टीवी के स्क्रीन पर झूठे आँकड़े देने को मजबूर हैं वो भी अकेले</t>
    </r>
    <r>
      <rPr>
        <sz val="11"/>
        <color rgb="FF000000"/>
        <rFont val="Calibri"/>
      </rPr>
      <t>-</t>
    </r>
    <r>
      <rPr>
        <sz val="11"/>
        <color rgb="FF000000"/>
        <rFont val="Linux Libertine G"/>
      </rPr>
      <t xml:space="preserve">अकेले में दबी ज़ुबान में कह रहे हैं कि भाजपा हार रही है। ये विवश लोग </t>
    </r>
    <r>
      <rPr>
        <sz val="11"/>
        <color rgb="FF000000"/>
        <rFont val="Calibri"/>
      </rPr>
      <t xml:space="preserve">4 </t>
    </r>
    <r>
      <rPr>
        <sz val="11"/>
        <color rgb="FF000000"/>
        <rFont val="Linux Libertine G"/>
      </rPr>
      <t>जून को सही नतीजे आने पर जनता को मुँह दिखा सकें</t>
    </r>
    <r>
      <rPr>
        <sz val="11"/>
        <color rgb="FF000000"/>
        <rFont val="Calibri"/>
      </rPr>
      <t xml:space="preserve">, </t>
    </r>
    <r>
      <rPr>
        <sz val="11"/>
        <color rgb="FF000000"/>
        <rFont val="Linux Libertine G"/>
      </rPr>
      <t xml:space="preserve">इसीलिए ये कह रहे हैं कि </t>
    </r>
    <r>
      <rPr>
        <sz val="11"/>
        <color rgb="FF000000"/>
        <rFont val="Calibri"/>
      </rPr>
      <t xml:space="preserve">13  </t>
    </r>
    <r>
      <rPr>
        <sz val="11"/>
        <color rgb="FF000000"/>
        <rFont val="Linux Libertine G"/>
      </rPr>
      <t>महत्वपूर्ण राज्यों में कड़ी टक्कर</t>
    </r>
    <r>
      <rPr>
        <sz val="11"/>
        <color rgb="FF000000"/>
        <rFont val="Calibri"/>
      </rPr>
      <t xml:space="preserve">, </t>
    </r>
    <r>
      <rPr>
        <sz val="11"/>
        <color rgb="FF000000"/>
        <rFont val="Linux Libertine G"/>
      </rPr>
      <t xml:space="preserve">बाक़ी राज्यों में तो भाजपा की उपस्थिति वैसे भी शून्य के बराबर है। 
</t>
    </r>
    <r>
      <rPr>
        <sz val="11"/>
        <color rgb="FF000000"/>
        <rFont val="Calibri"/>
      </rPr>
      <t>#</t>
    </r>
    <r>
      <rPr>
        <sz val="11"/>
        <color rgb="FF000000"/>
        <rFont val="Linux Libertine G"/>
      </rPr>
      <t>इंडिया</t>
    </r>
    <r>
      <rPr>
        <sz val="11"/>
        <color rgb="FF000000"/>
        <rFont val="Calibri"/>
      </rPr>
      <t>_</t>
    </r>
    <r>
      <rPr>
        <sz val="11"/>
        <color rgb="FF000000"/>
        <rFont val="Linux Libertine G"/>
      </rPr>
      <t>की</t>
    </r>
    <r>
      <rPr>
        <sz val="11"/>
        <color rgb="FF000000"/>
        <rFont val="Calibri"/>
      </rPr>
      <t>_</t>
    </r>
    <r>
      <rPr>
        <sz val="11"/>
        <color rgb="FF000000"/>
        <rFont val="Linux Libertine G"/>
      </rPr>
      <t>जीत</t>
    </r>
    <r>
      <rPr>
        <sz val="11"/>
        <color rgb="FF000000"/>
        <rFont val="Calibri"/>
      </rPr>
      <t>_</t>
    </r>
    <r>
      <rPr>
        <sz val="11"/>
        <color rgb="FF000000"/>
        <rFont val="Linux Libertine G"/>
      </rPr>
      <t>जनता</t>
    </r>
    <r>
      <rPr>
        <sz val="11"/>
        <color rgb="FF000000"/>
        <rFont val="Calibri"/>
      </rPr>
      <t>_</t>
    </r>
    <r>
      <rPr>
        <sz val="11"/>
        <color rgb="FF000000"/>
        <rFont val="Linux Libertine G"/>
      </rPr>
      <t>की</t>
    </r>
    <r>
      <rPr>
        <sz val="11"/>
        <color rgb="FF000000"/>
        <rFont val="Calibri"/>
      </rPr>
      <t>_</t>
    </r>
    <r>
      <rPr>
        <sz val="11"/>
        <color rgb="FF000000"/>
        <rFont val="Linux Libertine G"/>
      </rPr>
      <t>जीत</t>
    </r>
  </si>
  <si>
    <t>TUM BETA RO AUUR VLOG BANAO 😂😂😂</t>
  </si>
  <si>
    <t>Aaye Rahul hi kuch bhi kar lo</t>
  </si>
  <si>
    <t>Comment bhi maine kiya</t>
  </si>
  <si>
    <t>JAY CONGRESS VIJAY CONGRESS RAHUL GANDHI JI JINDABAD</t>
  </si>
  <si>
    <t>1st comment always</t>
  </si>
  <si>
    <t>First comment our democracy is always build and powerful</t>
  </si>
  <si>
    <t>❤❤❤❤❤❤
❤
❤
❤
❤❤
❤❤
❤
❤
❤
❤
❤
❤
❤
❤❤
❤❤
❤
❤
❤
❤
❤
❤
❤
❤
❤
❤
❤
❤
❤
❤
❤
❤
❤
❤
❤
❤
❤
❤
❤
❤
❤
❤
❤
❤
❤
❤
❤
❤
❤
❤
❤
❤
❤❤
❤❤❤❤
❤
❤
❤
❤
❤
❤
❤
❤
❤
❤
❤
❤
❤
❤
❤
❤
❤
❤
❤
❤
❤
❤
❤
❤
❤
❤
❤
❤
❤
❤
❤
❤
❤
❤
❤</t>
  </si>
  <si>
    <r>
      <rPr>
        <sz val="11"/>
        <color rgb="FF000000"/>
        <rFont val="Calibri"/>
      </rPr>
      <t>*"</t>
    </r>
    <r>
      <rPr>
        <sz val="11"/>
        <color rgb="FF000000"/>
        <rFont val="Linux Libertine G"/>
      </rPr>
      <t>राहुल गांधी को दिल से पसंद करने वाले लाईक करें</t>
    </r>
    <r>
      <rPr>
        <sz val="11"/>
        <color rgb="FF000000"/>
        <rFont val="Calibri"/>
      </rPr>
      <t>,,❤️🥺😢....!!*</t>
    </r>
  </si>
  <si>
    <t>NDA 200 se niche</t>
  </si>
  <si>
    <t>Aayega to Rahul Gandhi</t>
  </si>
  <si>
    <t>Rivish kumar fan like ❤❤</t>
  </si>
  <si>
    <t>अबकी बार मोदी की विदाई तय है</t>
  </si>
  <si>
    <r>
      <rPr>
        <sz val="11"/>
        <color rgb="FF000000"/>
        <rFont val="Calibri"/>
      </rPr>
      <t xml:space="preserve">Modi ji ja rhe </t>
    </r>
    <r>
      <rPr>
        <sz val="11"/>
        <color rgb="FF000000"/>
        <rFont val="Linux Libertine G"/>
      </rPr>
      <t>हैं</t>
    </r>
  </si>
  <si>
    <t>Sir namaste   🙏</t>
  </si>
  <si>
    <t>❤️</t>
  </si>
  <si>
    <t>Bjp aur uski media ek alag narative set kar raha h</t>
  </si>
  <si>
    <r>
      <rPr>
        <sz val="11"/>
        <color rgb="FF000000"/>
        <rFont val="Linux Libertine G"/>
      </rPr>
      <t>कौन</t>
    </r>
    <r>
      <rPr>
        <sz val="11"/>
        <color rgb="FF000000"/>
        <rFont val="Calibri"/>
      </rPr>
      <t>-</t>
    </r>
    <r>
      <rPr>
        <sz val="11"/>
        <color rgb="FF000000"/>
        <rFont val="Linux Libertine G"/>
      </rPr>
      <t>कौन चाहते हैं राहुल गांधी जी देश के प्रधानमंत्री बने 💚🇮🇳🇮🇳✔️</t>
    </r>
  </si>
  <si>
    <t>4 June tak Exit poll per nahi Strong Room per Nazar rakhen.</t>
  </si>
  <si>
    <t>superb work by you sir .. lots of respect to you :) :)</t>
  </si>
  <si>
    <t>BECHARA DALLA RO RAHA HAI 😂😂😂</t>
  </si>
  <si>
    <t>Mai to kahta hu yar road par utrne ki bari aa gyi hai</t>
  </si>
  <si>
    <t>Please pray all. Only God is our saviour.</t>
  </si>
  <si>
    <t>U r true legend journalist sir,..
Love your journalism sir...❤❤❤</t>
  </si>
  <si>
    <t>Congress tu gyi is bar</t>
  </si>
  <si>
    <t>Desh ko to  Bhagwan bharose</t>
  </si>
  <si>
    <t>Rapist party BJP prajwal revanna ko dekhlo andbhakton apni ma bahen hoti unke sat bhi hona chahiye tha kya shame on you</t>
  </si>
  <si>
    <t>First comment, Congress party jindabad 😊</t>
  </si>
  <si>
    <r>
      <rPr>
        <sz val="11"/>
        <color rgb="FF000000"/>
        <rFont val="Calibri"/>
      </rPr>
      <t xml:space="preserve">4 </t>
    </r>
    <r>
      <rPr>
        <sz val="11"/>
        <color rgb="FF000000"/>
        <rFont val="Linux Libertine G"/>
      </rPr>
      <t>जून को कांग्रेस आ रही है कौन कौन सहमत है ✅❤️</t>
    </r>
  </si>
  <si>
    <t>Kon kon Manta hai ki abki baar congres ki sarkaar ban Raha hai wo sab like kare</t>
  </si>
  <si>
    <t>Evm haarne nhi dega modi ko😂</t>
  </si>
  <si>
    <r>
      <rPr>
        <sz val="11"/>
        <color rgb="FF000000"/>
        <rFont val="Linux Libertine G"/>
      </rPr>
      <t xml:space="preserve">धन्यवाद </t>
    </r>
    <r>
      <rPr>
        <sz val="11"/>
        <color rgb="FF000000"/>
        <rFont val="Calibri"/>
      </rPr>
      <t>l</t>
    </r>
  </si>
  <si>
    <t>Achha koun Jeet Raha hai,,??????
??????</t>
  </si>
  <si>
    <t>Rahul sir</t>
  </si>
  <si>
    <t>India jitega 🇮🇳🇮🇳🇮🇳</t>
  </si>
  <si>
    <t>Ravish Kumar Desh ki sachhi Taaqat 
Abki baar Rahul ki Sarkar</t>
  </si>
  <si>
    <t>Ravish Kumar ke liye ek like ❤❤</t>
  </si>
  <si>
    <t>Congress ko support karna wala like kara</t>
  </si>
  <si>
    <t>Abki baar Congress Sarkar 🎉🎉🎉295+
  Congratulations 🎉👏🎉👏🎉👏</t>
  </si>
  <si>
    <t>U r great sir</t>
  </si>
  <si>
    <t>Huge fan sir 🙏
loktantra or patrakarita ko bachane ke prayas ke liye  shukriya</t>
  </si>
  <si>
    <t>देश की जनता धर्म से ज्यादा सोचने योग्य नहीं बची हैं</t>
  </si>
  <si>
    <t>Modi pool😂😂😂</t>
  </si>
  <si>
    <t>Aapko naman ravish ji</t>
  </si>
  <si>
    <t>Ravish kumar ji sat shri akal ji</t>
  </si>
  <si>
    <t>Ravish Kumar ji ab btao bina mayawati k kya gathbandhan kaam kr paya up me .....dlle ho aap Congress k</t>
  </si>
  <si>
    <t>Good 👍 👍 👍 👍 👍 👍 👍 👍 👍 👍 👍 👍 sir</t>
  </si>
  <si>
    <t>Great journalism sir jii</t>
  </si>
  <si>
    <t>❤❤❤❤❤🎉🎉🎉🎉🎉</t>
  </si>
  <si>
    <t>👇Congress Party❤</t>
  </si>
  <si>
    <r>
      <rPr>
        <sz val="11"/>
        <color rgb="FF000000"/>
        <rFont val="Calibri"/>
      </rPr>
      <t xml:space="preserve">India </t>
    </r>
    <r>
      <rPr>
        <sz val="11"/>
        <color rgb="FF000000"/>
        <rFont val="Linux Libertine G"/>
      </rPr>
      <t>गठबंधन</t>
    </r>
  </si>
  <si>
    <r>
      <rPr>
        <sz val="11"/>
        <color rgb="FF000000"/>
        <rFont val="Calibri"/>
      </rPr>
      <t>*"</t>
    </r>
    <r>
      <rPr>
        <sz val="11"/>
        <color rgb="FF000000"/>
        <rFont val="Linux Libertine G"/>
      </rPr>
      <t>आपकी बेखौफ पत्रकारिता को नमन</t>
    </r>
    <r>
      <rPr>
        <sz val="11"/>
        <color rgb="FF000000"/>
        <rFont val="Calibri"/>
      </rPr>
      <t>,,❤️🥺😢.…!!*</t>
    </r>
  </si>
  <si>
    <t>इंडिया गटबंधन जिन्दा बाद</t>
  </si>
  <si>
    <t>Is bar Rahul Gandhi new  PM</t>
  </si>
  <si>
    <t>Respect, DHRUV RATHI,and RAVISH kumar,ji ❤❤❤</t>
  </si>
  <si>
    <t>Hii best choice your neta</t>
  </si>
  <si>
    <t>Congress ❤❤😊😊</t>
  </si>
  <si>
    <t>Very nice ❤❤❤❤❤bohot allaa ❤❤❤</t>
  </si>
  <si>
    <r>
      <rPr>
        <sz val="11"/>
        <color rgb="FF000000"/>
        <rFont val="Linux Libertine G"/>
      </rPr>
      <t>हर शाख पे संघी बैठे</t>
    </r>
    <r>
      <rPr>
        <sz val="11"/>
        <color rgb="FF000000"/>
        <rFont val="Calibri"/>
      </rPr>
      <t xml:space="preserve">, </t>
    </r>
    <r>
      <rPr>
        <sz val="11"/>
        <color rgb="FF000000"/>
        <rFont val="Linux Libertine G"/>
      </rPr>
      <t xml:space="preserve">अंजाम ऐ गुलिस्तां क्या होगा। हर जगह अनिल मसीह </t>
    </r>
    <r>
      <rPr>
        <sz val="11"/>
        <color rgb="FF000000"/>
        <rFont val="Calibri"/>
      </rPr>
      <t>(</t>
    </r>
    <r>
      <rPr>
        <sz val="11"/>
        <color rgb="FF000000"/>
        <rFont val="Linux Libertine G"/>
      </rPr>
      <t>चंडीगढ़</t>
    </r>
    <r>
      <rPr>
        <sz val="11"/>
        <color rgb="FF000000"/>
        <rFont val="Calibri"/>
      </rPr>
      <t xml:space="preserve">) </t>
    </r>
    <r>
      <rPr>
        <sz val="11"/>
        <color rgb="FF000000"/>
        <rFont val="Linux Libertine G"/>
      </rPr>
      <t xml:space="preserve">जैसे </t>
    </r>
    <r>
      <rPr>
        <sz val="11"/>
        <color rgb="FF000000"/>
        <rFont val="Calibri"/>
      </rPr>
      <t xml:space="preserve">DM </t>
    </r>
    <r>
      <rPr>
        <sz val="11"/>
        <color rgb="FF000000"/>
        <rFont val="Linux Libertine G"/>
      </rPr>
      <t>बैठे हैं</t>
    </r>
    <r>
      <rPr>
        <sz val="11"/>
        <color rgb="FF000000"/>
        <rFont val="Calibri"/>
      </rPr>
      <t xml:space="preserve">,  </t>
    </r>
    <r>
      <rPr>
        <sz val="11"/>
        <color rgb="FF000000"/>
        <rFont val="Linux Libertine G"/>
      </rPr>
      <t>इलेक्शन रिजल्ट का क्या होगा</t>
    </r>
    <r>
      <rPr>
        <sz val="11"/>
        <color rgb="FF000000"/>
        <rFont val="Calibri"/>
      </rPr>
      <t>?</t>
    </r>
  </si>
  <si>
    <t>Sir Aapki sachi patarkarita ko salam</t>
  </si>
  <si>
    <t>Congress will be win🎉</t>
  </si>
  <si>
    <t>Super speech Rahul Gandhi ❤❤❤</t>
  </si>
  <si>
    <t>Ravish sir I love❤❤❤❤you comments hide</t>
  </si>
  <si>
    <t>Modi midia poll hai 😂😂😂😂</t>
  </si>
  <si>
    <t>BECHARA KA MUH DEKHO RO RAHA HAI 😂😂😂😂</t>
  </si>
  <si>
    <t>Ravish kumar g Dhanyawad 🙏🙏</t>
  </si>
  <si>
    <t>India 289+❤❤❤❤❤❤❤</t>
  </si>
  <si>
    <t>Shi baat</t>
  </si>
  <si>
    <t>Log kya soch kar vate karta hai</t>
  </si>
  <si>
    <t>Ravish Kumar ke liye ek like ❤</t>
  </si>
  <si>
    <t>Kon kon chahta h rahul gandhi pm bne ❤❤</t>
  </si>
  <si>
    <t>Modi Poll</t>
  </si>
  <si>
    <t>Kya lagta hai Rahul Gandhi pm Ban sakte hain 2024 mein</t>
  </si>
  <si>
    <t>Sir.allah.aap.ko.salmat.rakea</t>
  </si>
  <si>
    <t>Jo Bhi sir se Pyar Karte hai like Kare pl 🙏🏻</t>
  </si>
  <si>
    <t>First coment</t>
  </si>
  <si>
    <t>First like😊</t>
  </si>
  <si>
    <t>पहली लाइक मेरी थी सर 😅🎉</t>
  </si>
  <si>
    <t>India❤❤</t>
  </si>
  <si>
    <t>Love u rahul gandhi</t>
  </si>
  <si>
    <r>
      <rPr>
        <sz val="11"/>
        <color rgb="FF000000"/>
        <rFont val="Linux Libertine G"/>
      </rPr>
      <t>कौन</t>
    </r>
    <r>
      <rPr>
        <sz val="11"/>
        <color rgb="FF000000"/>
        <rFont val="Calibri"/>
      </rPr>
      <t>-</t>
    </r>
    <r>
      <rPr>
        <sz val="11"/>
        <color rgb="FF000000"/>
        <rFont val="Linux Libertine G"/>
      </rPr>
      <t>कौन चाहता है इंडिया गठबंधन की सरकार बने</t>
    </r>
  </si>
  <si>
    <t>India win like</t>
  </si>
  <si>
    <t>INDIA JITEGA 100%</t>
  </si>
  <si>
    <r>
      <rPr>
        <sz val="11"/>
        <color rgb="FF000000"/>
        <rFont val="Linux Libertine G"/>
      </rPr>
      <t>सर कांग्रेस सरकार आएगी</t>
    </r>
    <r>
      <rPr>
        <sz val="11"/>
        <color rgb="FF000000"/>
        <rFont val="Calibri"/>
      </rPr>
      <t>..!</t>
    </r>
  </si>
  <si>
    <t>Pahla like hamne kiya sir❤❤</t>
  </si>
  <si>
    <t>First viewer</t>
  </si>
  <si>
    <t>Respect ravish kumar sir ❤</t>
  </si>
  <si>
    <t>Like For - Rahul Gandhi ❤</t>
  </si>
  <si>
    <t>I am the first please give me some likes</t>
  </si>
  <si>
    <t>U r great person</t>
  </si>
  <si>
    <t>This is heart breaking and depressing.</t>
  </si>
  <si>
    <t>India jindabad 👍</t>
  </si>
  <si>
    <r>
      <rPr>
        <sz val="11"/>
        <color rgb="FF000000"/>
        <rFont val="Linux Libertine G"/>
      </rPr>
      <t>कितने लोगों का मानना है कि गोदी मीडिया के द्वारा दिखाए गए
एग्जिट पोल गलत है</t>
    </r>
    <r>
      <rPr>
        <sz val="11"/>
        <color rgb="FF000000"/>
        <rFont val="Calibri"/>
      </rPr>
      <t>?</t>
    </r>
  </si>
  <si>
    <t>Fast Comment ❤❤</t>
  </si>
  <si>
    <t>Greatest journalist</t>
  </si>
  <si>
    <t>First like mene Kiya</t>
  </si>
  <si>
    <t>#INDIA GATHBANDHAN 300+ 
👇</t>
  </si>
  <si>
    <t>The way you explain is good ❤</t>
  </si>
  <si>
    <t>Modi midiya ka poll</t>
  </si>
  <si>
    <t>💞first 💞</t>
  </si>
  <si>
    <t>India allance ❤</t>
  </si>
  <si>
    <t>Great work sir</t>
  </si>
  <si>
    <t>Ravish Sir love you❤</t>
  </si>
  <si>
    <t>1st comment I think</t>
  </si>
  <si>
    <t>Aise patrakaar ki jarurat hai is samay desh ko</t>
  </si>
  <si>
    <t>1st comment😍😍😍</t>
  </si>
  <si>
    <t>HAPPY AS FIRST VIEWING 
KUDOS RAVISH SIR....😂❤😂</t>
  </si>
  <si>
    <t>Frst like frst comment❤</t>
  </si>
  <si>
    <t>Sir ab to thoda maan lo😂</t>
  </si>
  <si>
    <t>Give like please 🥺</t>
  </si>
  <si>
    <t>❣️❣️❣️❣️❣️</t>
  </si>
  <si>
    <t>राहुल गांधी जी एक सच्चे नेता हैं ❤❤</t>
  </si>
  <si>
    <r>
      <rPr>
        <sz val="11"/>
        <color rgb="FF000000"/>
        <rFont val="Linux Libertine G"/>
      </rPr>
      <t>कौन</t>
    </r>
    <r>
      <rPr>
        <sz val="11"/>
        <color rgb="FF000000"/>
        <rFont val="Calibri"/>
      </rPr>
      <t>-</t>
    </r>
    <r>
      <rPr>
        <sz val="11"/>
        <color rgb="FF000000"/>
        <rFont val="Linux Libertine G"/>
      </rPr>
      <t>कौन चाहते हैं मोदी जी को हटाकर राहुल गांधी को प्रधानमंत्री बनाना❤❤❤</t>
    </r>
  </si>
  <si>
    <t>First comment ❤</t>
  </si>
  <si>
    <t>अबकी बार कांग्रेस सरकार पूर्ण बहुमत से जय हिंद🎉🎉🎉</t>
  </si>
  <si>
    <t>Ist comment india win</t>
  </si>
  <si>
    <t>INDIA for 2024 ✅️</t>
  </si>
  <si>
    <r>
      <rPr>
        <sz val="11"/>
        <color rgb="FF000000"/>
        <rFont val="Linux Libertine G"/>
      </rPr>
      <t xml:space="preserve">कौन कौन </t>
    </r>
    <r>
      <rPr>
        <sz val="11"/>
        <color rgb="FF000000"/>
        <rFont val="Calibri"/>
      </rPr>
      <t xml:space="preserve">4 </t>
    </r>
    <r>
      <rPr>
        <sz val="11"/>
        <color rgb="FF000000"/>
        <rFont val="Linux Libertine G"/>
      </rPr>
      <t>जून को राहुल गांधी को पीएम देखना चाहता है ❤</t>
    </r>
  </si>
  <si>
    <t>राहुल गांधी के प्रति मेरा सम्मान दिन –ब – दिन बढ़ता जा रहा है ❤❤❤</t>
  </si>
  <si>
    <t>Hii ravish jii</t>
  </si>
  <si>
    <t>First comment ravish ji 🎉🎉🎉🎉🎉</t>
  </si>
  <si>
    <t>Great job sir 👍</t>
  </si>
  <si>
    <t>Kon jitega bato</t>
  </si>
  <si>
    <t>Sir ji I m first see</t>
  </si>
  <si>
    <t>First comment sir</t>
  </si>
  <si>
    <t>First like ❤</t>
  </si>
  <si>
    <t>♥️✌️♥️</t>
  </si>
  <si>
    <t>I am first like ans first comment ❤</t>
  </si>
  <si>
    <t>Good evening sir</t>
  </si>
  <si>
    <t>First view ❤</t>
  </si>
  <si>
    <t>🙏 Ravish Ji</t>
  </si>
  <si>
    <t>bhai wah. welcome back</t>
  </si>
  <si>
    <t>whaoo   like it we both are from bihar</t>
  </si>
  <si>
    <r>
      <rPr>
        <sz val="11"/>
        <color rgb="FF000000"/>
        <rFont val="Linux Libertine G"/>
      </rPr>
      <t>ग्रेट सर</t>
    </r>
    <r>
      <rPr>
        <sz val="11"/>
        <color rgb="FF000000"/>
        <rFont val="Calibri"/>
      </rPr>
      <t>...</t>
    </r>
  </si>
  <si>
    <t>❤❤❤❤❤❤❤❤❤❤❤❤❤❤❤❤❤❤❤❤❤❤❤❤❤❤❤❤❤</t>
  </si>
  <si>
    <t>First comment salute sir</t>
  </si>
  <si>
    <t>Comment first</t>
  </si>
  <si>
    <t>Congress ki lye 2000 like❤ saport please 🥺</t>
  </si>
  <si>
    <t>I'm 1St viewer</t>
  </si>
  <si>
    <t>Superb</t>
  </si>
  <si>
    <t>First Comment</t>
  </si>
  <si>
    <t>Thanks sir ji</t>
  </si>
  <si>
    <t>I was waiting for ur news❤❤</t>
  </si>
  <si>
    <t>4 th June Congress win ❤</t>
  </si>
  <si>
    <t>Nice one India</t>
  </si>
  <si>
    <t>India 🎉</t>
  </si>
  <si>
    <t>Modi poll 😅</t>
  </si>
  <si>
    <t>Ravish kumaar sir Respect 👇</t>
  </si>
  <si>
    <t>First view.. First comment ❤</t>
  </si>
  <si>
    <t>Modi Media exit poll 😂😂😂😂</t>
  </si>
  <si>
    <t>Fake exit poll by Godi Media</t>
  </si>
  <si>
    <t>My first comment</t>
  </si>
  <si>
    <t>Hard work ❤</t>
  </si>
  <si>
    <t>INDIA❤❤</t>
  </si>
  <si>
    <t>Congress Sarkar Zindabad ✅🇮🇳❣️🥳 Win 300 + ❤️🥳🥳</t>
  </si>
  <si>
    <t>🎉🎉🎉🎉🎉 india</t>
  </si>
  <si>
    <t>First one to comment .. love u sir</t>
  </si>
  <si>
    <t>1st comment</t>
  </si>
  <si>
    <t>India gathbandhan ki sarkar bann rahi hai 4 june ko.</t>
  </si>
  <si>
    <t>First comment</t>
  </si>
  <si>
    <t>God bless you for true journalism</t>
  </si>
  <si>
    <t>Likhkar Le Lo 273 seat aaegi India gathbandhan ki🎉🎉</t>
  </si>
  <si>
    <t>Super sir❤</t>
  </si>
  <si>
    <t>First comment 
Like kro 
Gathbandhan walon ❤❤❤❤🎉🎉🎉</t>
  </si>
  <si>
    <r>
      <rPr>
        <sz val="11"/>
        <color rgb="FF000000"/>
        <rFont val="Linux Libertine G"/>
      </rPr>
      <t>केजरीवाल एक व्यक्ति नहीं</t>
    </r>
    <r>
      <rPr>
        <sz val="11"/>
        <color rgb="FF000000"/>
        <rFont val="Calibri"/>
      </rPr>
      <t xml:space="preserve">, </t>
    </r>
    <r>
      <rPr>
        <sz val="11"/>
        <color rgb="FF000000"/>
        <rFont val="Linux Libertine G"/>
      </rPr>
      <t>एक सोच है</t>
    </r>
    <r>
      <rPr>
        <sz val="11"/>
        <color rgb="FF000000"/>
        <rFont val="Calibri"/>
      </rPr>
      <t xml:space="preserve">, </t>
    </r>
    <r>
      <rPr>
        <sz val="11"/>
        <color rgb="FF000000"/>
        <rFont val="Linux Libertine G"/>
      </rPr>
      <t>तानाशाही का एक ही काल</t>
    </r>
    <r>
      <rPr>
        <sz val="11"/>
        <color rgb="FF000000"/>
        <rFont val="Calibri"/>
      </rPr>
      <t xml:space="preserve">... </t>
    </r>
    <r>
      <rPr>
        <sz val="11"/>
        <color rgb="FF000000"/>
        <rFont val="Linux Libertine G"/>
      </rPr>
      <t>केजरीवाल केजरीवाल</t>
    </r>
  </si>
  <si>
    <t>Nice reporting</t>
  </si>
  <si>
    <t>Pm Rahul Gandhi banega kon kon chate he o like kare ❤</t>
  </si>
  <si>
    <t>First like</t>
  </si>
  <si>
    <t>RAVISH KUMAR ROYE GA 4 ko 😂😂😂</t>
  </si>
  <si>
    <t>Love you sir</t>
  </si>
  <si>
    <r>
      <rPr>
        <sz val="11"/>
        <color rgb="FF000000"/>
        <rFont val="Linux Libertine G"/>
      </rPr>
      <t xml:space="preserve">बिहार चुनाव </t>
    </r>
    <r>
      <rPr>
        <sz val="11"/>
        <color rgb="FF000000"/>
        <rFont val="Calibri"/>
      </rPr>
      <t xml:space="preserve">2015 </t>
    </r>
    <r>
      <rPr>
        <sz val="11"/>
        <color rgb="FF000000"/>
        <rFont val="Linux Libertine G"/>
      </rPr>
      <t xml:space="preserve">के एग्जिट पोल </t>
    </r>
    <r>
      <rPr>
        <sz val="11"/>
        <color rgb="FF000000"/>
        <rFont val="Calibri"/>
      </rPr>
      <t xml:space="preserve">...
</t>
    </r>
    <r>
      <rPr>
        <sz val="11"/>
        <color rgb="FF000000"/>
        <rFont val="Linux Libertine G"/>
      </rPr>
      <t xml:space="preserve">टुडे चाणक्या   </t>
    </r>
    <r>
      <rPr>
        <sz val="11"/>
        <color rgb="FF000000"/>
        <rFont val="Calibri"/>
      </rPr>
      <t xml:space="preserve">: BJP 155
</t>
    </r>
    <r>
      <rPr>
        <sz val="11"/>
        <color rgb="FF000000"/>
        <rFont val="Linux Libertine G"/>
      </rPr>
      <t xml:space="preserve">टाइम्स नाउ     </t>
    </r>
    <r>
      <rPr>
        <sz val="11"/>
        <color rgb="FF000000"/>
        <rFont val="Calibri"/>
      </rPr>
      <t xml:space="preserve">: BJP 111
</t>
    </r>
    <r>
      <rPr>
        <sz val="11"/>
        <color rgb="FF000000"/>
        <rFont val="Linux Libertine G"/>
      </rPr>
      <t>दैनिक जागरण</t>
    </r>
    <r>
      <rPr>
        <sz val="11"/>
        <color rgb="FF000000"/>
        <rFont val="Calibri"/>
      </rPr>
      <t xml:space="preserve">: BJP 130
</t>
    </r>
    <r>
      <rPr>
        <sz val="11"/>
        <color rgb="FF000000"/>
        <rFont val="Linux Libertine G"/>
      </rPr>
      <t xml:space="preserve">एबीपी नेल्सन </t>
    </r>
    <r>
      <rPr>
        <sz val="11"/>
        <color rgb="FF000000"/>
        <rFont val="Calibri"/>
      </rPr>
      <t xml:space="preserve">: BJP 130
</t>
    </r>
    <r>
      <rPr>
        <sz val="11"/>
        <color rgb="FF000000"/>
        <rFont val="Linux Libertine G"/>
      </rPr>
      <t xml:space="preserve">इंडिया टुडे      </t>
    </r>
    <r>
      <rPr>
        <sz val="11"/>
        <color rgb="FF000000"/>
        <rFont val="Calibri"/>
      </rPr>
      <t xml:space="preserve">: BJP  120
</t>
    </r>
    <r>
      <rPr>
        <sz val="11"/>
        <color rgb="FF000000"/>
        <rFont val="Linux Libertine G"/>
      </rPr>
      <t xml:space="preserve">नतीजा           </t>
    </r>
    <r>
      <rPr>
        <sz val="11"/>
        <color rgb="FF000000"/>
        <rFont val="Calibri"/>
      </rPr>
      <t>: BJP 53</t>
    </r>
  </si>
  <si>
    <t>1st views 1st comment</t>
  </si>
  <si>
    <t>First views</t>
  </si>
  <si>
    <t>❤👍👍👍👍👍</t>
  </si>
  <si>
    <t>Bangladesh</t>
  </si>
  <si>
    <t>Jay ravish ❤</t>
  </si>
  <si>
    <t>First comment, ❤</t>
  </si>
  <si>
    <r>
      <rPr>
        <sz val="11"/>
        <color rgb="FF000000"/>
        <rFont val="Linux Libertine G"/>
      </rPr>
      <t>किस</t>
    </r>
    <r>
      <rPr>
        <sz val="11"/>
        <color rgb="FF000000"/>
        <rFont val="Calibri"/>
      </rPr>
      <t>-</t>
    </r>
    <r>
      <rPr>
        <sz val="11"/>
        <color rgb="FF000000"/>
        <rFont val="Linux Libertine G"/>
      </rPr>
      <t>किस को लगता है कि इस बार कांग्रेस जीतेगी🎉</t>
    </r>
  </si>
  <si>
    <t>Sir namaskar, 1st comment sir please ping me 🎉</t>
  </si>
  <si>
    <r>
      <rPr>
        <sz val="11"/>
        <color rgb="FF000000"/>
        <rFont val="Linux Libertine G"/>
      </rPr>
      <t>रावण काल के हत्यार</t>
    </r>
    <r>
      <rPr>
        <sz val="11"/>
        <color rgb="FF000000"/>
        <rFont val="Calibri"/>
      </rPr>
      <t xml:space="preserve">, </t>
    </r>
    <r>
      <rPr>
        <sz val="11"/>
        <color rgb="FF000000"/>
        <rFont val="Linux Libertine G"/>
      </rPr>
      <t>रवीश कुमार जी और अभिसार</t>
    </r>
    <r>
      <rPr>
        <sz val="11"/>
        <color rgb="FF000000"/>
        <rFont val="Calibri"/>
      </rPr>
      <t xml:space="preserve">, 
</t>
    </r>
    <r>
      <rPr>
        <sz val="11"/>
        <color rgb="FF000000"/>
        <rFont val="Linux Libertine G"/>
      </rPr>
      <t>मोदी जी खुद राम है</t>
    </r>
    <r>
      <rPr>
        <sz val="11"/>
        <color rgb="FF000000"/>
        <rFont val="Calibri"/>
      </rPr>
      <t xml:space="preserve">, </t>
    </r>
    <r>
      <rPr>
        <sz val="11"/>
        <color rgb="FF000000"/>
        <rFont val="Linux Libertine G"/>
      </rPr>
      <t>जो काम रामराज्य में हुआ था</t>
    </r>
    <r>
      <rPr>
        <sz val="11"/>
        <color rgb="FF000000"/>
        <rFont val="Calibri"/>
      </rPr>
      <t xml:space="preserve">, </t>
    </r>
    <r>
      <rPr>
        <sz val="11"/>
        <color rgb="FF000000"/>
        <rFont val="Linux Libertine G"/>
      </rPr>
      <t>वो ही अब हो रहा है।
   फ़र्क सिर्फ़ इतना है</t>
    </r>
    <r>
      <rPr>
        <sz val="11"/>
        <color rgb="FF000000"/>
        <rFont val="Calibri"/>
      </rPr>
      <t xml:space="preserve">, </t>
    </r>
    <r>
      <rPr>
        <sz val="11"/>
        <color rgb="FF000000"/>
        <rFont val="Linux Libertine G"/>
      </rPr>
      <t>तब राजतंत्र थ</t>
    </r>
    <r>
      <rPr>
        <sz val="11"/>
        <color rgb="FF000000"/>
        <rFont val="Calibri"/>
      </rPr>
      <t xml:space="preserve">, </t>
    </r>
    <r>
      <rPr>
        <sz val="11"/>
        <color rgb="FF000000"/>
        <rFont val="Linux Libertine G"/>
      </rPr>
      <t>अब लोकतंत्र है</t>
    </r>
    <r>
      <rPr>
        <sz val="11"/>
        <color rgb="FF000000"/>
        <rFont val="Calibri"/>
      </rPr>
      <t xml:space="preserve">....
</t>
    </r>
    <r>
      <rPr>
        <sz val="11"/>
        <color rgb="FF000000"/>
        <rFont val="Linux Libertine G"/>
      </rPr>
      <t>शिक्षा उचित वर्ग में उपलब्ध होती तो ऐसी स्थिति नही पैदा होती 
दो चार किताबें पढ़कर</t>
    </r>
    <r>
      <rPr>
        <sz val="11"/>
        <color rgb="FF000000"/>
        <rFont val="Calibri"/>
      </rPr>
      <t xml:space="preserve">, </t>
    </r>
    <r>
      <rPr>
        <sz val="11"/>
        <color rgb="FF000000"/>
        <rFont val="Linux Libertine G"/>
      </rPr>
      <t>भगवान राम जी से लड़नेवाले असुर</t>
    </r>
    <r>
      <rPr>
        <sz val="11"/>
        <color rgb="FF000000"/>
        <rFont val="Calibri"/>
      </rPr>
      <t xml:space="preserve">, </t>
    </r>
    <r>
      <rPr>
        <sz val="11"/>
        <color rgb="FF000000"/>
        <rFont val="Linux Libertine G"/>
      </rPr>
      <t xml:space="preserve">सेना </t>
    </r>
    <r>
      <rPr>
        <sz val="11"/>
        <color rgb="FF000000"/>
        <rFont val="Calibri"/>
      </rPr>
      <t xml:space="preserve">...... </t>
    </r>
    <r>
      <rPr>
        <sz val="11"/>
        <color rgb="FF000000"/>
        <rFont val="Linux Libertine G"/>
      </rPr>
      <t>आगे आगे देखना 
🙏 जय श्री राम 🙏</t>
    </r>
  </si>
  <si>
    <t>Hello ravish sir</t>
  </si>
  <si>
    <t>India alance jeetega ❤❤❤❤</t>
  </si>
  <si>
    <t>Nest pm Rahul ji❤</t>
  </si>
  <si>
    <t>I m the first viewer....</t>
  </si>
  <si>
    <t>Congress will win this time ! ❤</t>
  </si>
  <si>
    <t>Jai ho ravish ji</t>
  </si>
  <si>
    <t>Iam fully satisfied with you sir</t>
  </si>
  <si>
    <t>Bhut badya🎉🎉</t>
  </si>
  <si>
    <t>Hello sir first comment</t>
  </si>
  <si>
    <t>इतिहास याद रखेगा की हजारों गीदड़ पत्रकारों के बीच एक मात्र शेर पत्रकार था जिसने अपना काम पूरी ईमानदारी से किया सलाम है रवीश कुमार को🇮🇳♥️❤️❤️</t>
  </si>
  <si>
    <t>Jay hind sir</t>
  </si>
  <si>
    <t>I'm First view ❤</t>
  </si>
  <si>
    <t>First</t>
  </si>
  <si>
    <t>Aap mahan hai sar</t>
  </si>
  <si>
    <t>First comment ❤🎉</t>
  </si>
  <si>
    <t>Good evening sir 🙏🏻</t>
  </si>
  <si>
    <t>Joi Hind sir</t>
  </si>
  <si>
    <t>You are my ideal</t>
  </si>
  <si>
    <t>First comment ❤️❣️❣️❤️❣️</t>
  </si>
  <si>
    <t>Voice of Nation ❤ Rahul Gandhi</t>
  </si>
  <si>
    <t>Purrrr</t>
  </si>
  <si>
    <t>I m first</t>
  </si>
  <si>
    <t>Ravish sir ❤❤❤</t>
  </si>
  <si>
    <t>1 views</t>
  </si>
  <si>
    <t>Jai ho ravish kumar</t>
  </si>
  <si>
    <t>First like sir</t>
  </si>
  <si>
    <t>first view</t>
  </si>
  <si>
    <t>First 🎉</t>
  </si>
  <si>
    <r>
      <rPr>
        <sz val="11"/>
        <color rgb="FF000000"/>
        <rFont val="Calibri"/>
      </rPr>
      <t xml:space="preserve">EXIT POLL </t>
    </r>
    <r>
      <rPr>
        <sz val="11"/>
        <color rgb="FF000000"/>
        <rFont val="Linux Libertine G"/>
      </rPr>
      <t>के जरिये आपका माइंड सेट किया जा रहा है</t>
    </r>
    <r>
      <rPr>
        <sz val="11"/>
        <color rgb="FF000000"/>
        <rFont val="Calibri"/>
      </rPr>
      <t xml:space="preserve">, </t>
    </r>
    <r>
      <rPr>
        <sz val="11"/>
        <color rgb="FF000000"/>
        <rFont val="Linux Libertine G"/>
      </rPr>
      <t>ताकि धांधली होने पर आप बोल नही पाएं</t>
    </r>
    <r>
      <rPr>
        <sz val="11"/>
        <color rgb="FF000000"/>
        <rFont val="Calibri"/>
      </rPr>
      <t xml:space="preserve">.
</t>
    </r>
    <r>
      <rPr>
        <sz val="11"/>
        <color rgb="FF000000"/>
        <rFont val="Linux Libertine G"/>
      </rPr>
      <t>और कुछ नहीं है</t>
    </r>
    <r>
      <rPr>
        <sz val="11"/>
        <color rgb="FF000000"/>
        <rFont val="Calibri"/>
      </rPr>
      <t>.</t>
    </r>
  </si>
  <si>
    <t>First cmnt ❤</t>
  </si>
  <si>
    <r>
      <rPr>
        <sz val="11"/>
        <color rgb="FF000000"/>
        <rFont val="Calibri"/>
      </rPr>
      <t xml:space="preserve">*2004 </t>
    </r>
    <r>
      <rPr>
        <sz val="11"/>
        <color rgb="FF000000"/>
        <rFont val="Linux Libertine G"/>
      </rPr>
      <t xml:space="preserve">रिपीट होगी </t>
    </r>
    <r>
      <rPr>
        <sz val="11"/>
        <color rgb="FF000000"/>
        <rFont val="Calibri"/>
      </rPr>
      <t xml:space="preserve">2024 </t>
    </r>
    <r>
      <rPr>
        <sz val="11"/>
        <color rgb="FF000000"/>
        <rFont val="Linux Libertine G"/>
      </rPr>
      <t>में।</t>
    </r>
    <r>
      <rPr>
        <sz val="11"/>
        <color rgb="FF000000"/>
        <rFont val="Calibri"/>
      </rPr>
      <t>*
*</t>
    </r>
    <r>
      <rPr>
        <sz val="11"/>
        <color rgb="FF000000"/>
        <rFont val="Linux Libertine G"/>
      </rPr>
      <t xml:space="preserve">गोदी मीडिया एग्जिट और भारत </t>
    </r>
    <r>
      <rPr>
        <sz val="11"/>
        <color rgb="FF000000"/>
        <rFont val="Calibri"/>
      </rPr>
      <t xml:space="preserve">&amp; </t>
    </r>
    <r>
      <rPr>
        <sz val="11"/>
        <color rgb="FF000000"/>
        <rFont val="Linux Libertine G"/>
      </rPr>
      <t>पाकिस्तान के मैच पूर्णरुप से बहिष्कार करती हूं।</t>
    </r>
    <r>
      <rPr>
        <sz val="11"/>
        <color rgb="FF000000"/>
        <rFont val="Calibri"/>
      </rPr>
      <t>*</t>
    </r>
  </si>
  <si>
    <t>First view sir 🙌💕💕</t>
  </si>
  <si>
    <t>Love you</t>
  </si>
  <si>
    <t>First view first' comments</t>
  </si>
  <si>
    <t>Exit poll😢</t>
  </si>
  <si>
    <t>कांग्रेस ❤️‍🔥🤞💥</t>
  </si>
  <si>
    <t>Nice 😊</t>
  </si>
  <si>
    <t>1st viewer</t>
  </si>
  <si>
    <t>AAYEGA TOH MODI HI ❤❤</t>
  </si>
  <si>
    <t>Jai hind dosto</t>
  </si>
  <si>
    <t>Aacharya prashant❤❤</t>
  </si>
  <si>
    <t>Respect!</t>
  </si>
  <si>
    <t>Gud Eve Sir ji 🙏🙏</t>
  </si>
  <si>
    <r>
      <rPr>
        <sz val="11"/>
        <color rgb="FF000000"/>
        <rFont val="Linux Libertine G"/>
      </rPr>
      <t xml:space="preserve">क्या इंडिया गठबंधन जीतेगा </t>
    </r>
    <r>
      <rPr>
        <sz val="11"/>
        <color rgb="FF000000"/>
        <rFont val="Calibri"/>
      </rPr>
      <t xml:space="preserve">? </t>
    </r>
    <r>
      <rPr>
        <sz val="11"/>
        <color rgb="FF000000"/>
        <rFont val="Linux Libertine G"/>
      </rPr>
      <t>लाइक करने से पता चलेगा देखते हैं कितने लाइक आते हैं ।</t>
    </r>
  </si>
  <si>
    <t>Don't miss the part from 37:45. 
Get 5000 audiobooks for free 🔥
Start your 7 day free trial now
🎧 Kuku FM Download link (For Android Users Only) - https://kukufm.sng.link/Apksi/bw9n/wwmx</t>
  </si>
  <si>
    <t>Modi na 15 lakh ki baat ki thi uska bara ma nhi compare kiye</t>
  </si>
  <si>
    <t>Man I love his video he criticize all parties and show us truth without any bias</t>
  </si>
  <si>
    <t>Sir how can find 1999lok sabha election Congress manifesto?? you have any link?? please provide it</t>
  </si>
  <si>
    <t>Ata ghol kar bechta h</t>
  </si>
  <si>
    <t>500 Cr to cast survey that too for one state !!!😱😱😱</t>
  </si>
  <si>
    <t>Good video bro ... 
I am not a modi supporter or nor a Rahul supporter ..... 
We the people India should questions and criticized political party and leadership... 
We shouldn't s fond of any political party because all political party work under their profit...</t>
  </si>
  <si>
    <t>Modi : unpad admi party 🤣🤣😂 Bharat todo party  while modi  &gt;&gt;&gt; mai helicopter 🚁 se by road aa raha tha 🤣 wow what a legendary dialogue 😂
Rahul Gandhi :  Educated  party 🎉❤ Bharat jodo Yatra party 🎉🎈</t>
  </si>
  <si>
    <t>if congress changes it's stance on reservation it will win a THUMPING majority</t>
  </si>
  <si>
    <t>rahul gandhi toh raebareli and wayanad se contest kiya both won</t>
  </si>
  <si>
    <t>Bhai please make a video on the incident on kerala film industry😢</t>
  </si>
  <si>
    <t>Very informative it was</t>
  </si>
  <si>
    <t>17:30</t>
  </si>
  <si>
    <t>I support you</t>
  </si>
  <si>
    <t>Remarkable video that is accessible to all! 
 Every Indian must read or listen to the Singapore Story and delve deep into the work of Lee Kuan Yew. Simultaneously listening to the Late Charlie Munger of Berkshire Hathaway is highly recommended. Unless we understand Indian Politics as a Business Model and how incentives drive behaviour, we will continue to suffer. Our vote has ceased to make a difference for the most part because there is a systemic flaw in the quality of our representatives. India is a conundrum too immense to be overcome. The best one can do is suck it up and cope. I believe Charlie Munger offers the best tools to surviving such a flawed political system.</t>
  </si>
  <si>
    <t>BJP accha kam kar rahi hai isse acche abhi koi government nahi hai samajho .....</t>
  </si>
  <si>
    <t>There should be only one reservation gareeb kota. but not any other reservation</t>
  </si>
  <si>
    <t>lol. Make a video on Rahul Gandhi now. No offence</t>
  </si>
  <si>
    <t>Rahul gandhi actually don't deserve to be sit in opposition too</t>
  </si>
  <si>
    <t>I have read the full manifesto of Congress I don't find topic of 100% reservation. What it says is 50% reservation. We have already 25- 30 % reservations and they raise 10% of OBC</t>
  </si>
  <si>
    <t>Modi ji shoes dust &gt;&gt;&gt;&gt;&gt;&gt;&gt;&gt;&gt;&gt;whole congress party</t>
  </si>
  <si>
    <t>congress sudhar gaya</t>
  </si>
  <si>
    <t>True secular 🫡</t>
  </si>
  <si>
    <t>sir aapki sabhi cet classes video ke note chaiye</t>
  </si>
  <si>
    <t>sir video ke notes chaiye</t>
  </si>
  <si>
    <t>Lagta hai ki BJP ke terrorists ne mohak ko utha liya hai</t>
  </si>
  <si>
    <t>Hindu nahi general category k log khatra mai hain</t>
  </si>
  <si>
    <t>Itne crores rupaye kharch kr rhe h sirf caste censes ke liye ki kon garib h isse badiya sab Bhartiyon ko 1-1 crore dete to koi gareeb rhata  hi nhi 😢😅😊</t>
  </si>
  <si>
    <t>Data clearly shows that 1% of top rich indian have 90 % wealth of India.....where is equality??.... Indian constitution gives the right of reservation to poor so that they will live their lives with dignity....mohak I am big fan of you ......but this analysis is not good</t>
  </si>
  <si>
    <t>What's up bjp it Cell?</t>
  </si>
  <si>
    <t>Feko apni puri sakti k sath feko....</t>
  </si>
  <si>
    <t>while cong. was talking about giving more reservation to lower class people, he  is saying they are giving it to everyone</t>
  </si>
  <si>
    <t>Rahul Gandhi ko incapable dikhana bjp ke logo ka kam hai I hope people understand that</t>
  </si>
  <si>
    <t>It's better to question on gov not on opposition let them what they can do in such a situation. And  Rahul Gandhi is not pm so question your gov  your pm</t>
  </si>
  <si>
    <t>Mohit, buddy just come out n say you have no problem with caste discrimination because it doesn't affect you but wish to remove reservations.. u didn't have to make a long winded video to vent...</t>
  </si>
  <si>
    <t>You should do a video on him now...</t>
  </si>
  <si>
    <t>Shri Ram aapki baato ko MOHAK  aur sehat ko MANGAL Rakhein</t>
  </si>
  <si>
    <t>Faredoon jahangir gandhi --- FEROZE GANDHI---RAJIV GANDHI----RAHUL GANDHI ......JO APNE PUVAJO KA NAM B carry ni kr paya wo kya desh smbhalega aur kya responsibility smbhalega 😂😂</t>
  </si>
  <si>
    <t>OMG! When he said 1 trillion or 10 billion for the Apprenticeship scheme, my heart sank. Does the Congress  know how to count?</t>
  </si>
  <si>
    <t>Good insights.</t>
  </si>
  <si>
    <t>Bjp is best abhi congress and made there family business we want india should develop 
Bjp don't target particular community or caste that y they 
Sabka sath 
Sabka Vikas
Congress say general wale maro we will focus undercaste  will won then get lost all</t>
  </si>
  <si>
    <t>I think 🤔 Rahulji will get more female votes 🗳 if he actually is CLEAN SHAVEN !!!</t>
  </si>
  <si>
    <t>Caste census ke vajhase unke hi bith bahot ladai zhagda hoga</t>
  </si>
  <si>
    <t>Caste census will only lead to more caste politics.. Bihar is a prime example of that, where caste was used as a tool by those in power to remain in power and to spread hatred. They never worked to uplift the poor sections of the society. Bihar's dalits still work as laborers in other states. Is this why u need caste census?</t>
  </si>
  <si>
    <t>Firstly your title is wrong. Raga IS the problem</t>
  </si>
  <si>
    <t>Please make a post election analysis</t>
  </si>
  <si>
    <t>Hi thank you so much for the video. It was the same case with me ..I recently read their manifesto after election whuch I initially thought was okayish but during the read I felt that something is missing which I am not able to figure out. This video proved very insightful</t>
  </si>
  <si>
    <t>Congress ko support karna mazburi he humare: Mohak</t>
  </si>
  <si>
    <t>representation le kar jab nalayak logo ko job milega, to aage job kya vo khak create krege, hahaha</t>
  </si>
  <si>
    <t>ST ST wale baba logo ke pas is liye jate hai kyuki unko equal status milta hai, par government ke data mein vo apni caste ko hold karke rakkhe rehna chahte hai... vajah kya hai bus reservation</t>
  </si>
  <si>
    <t>If my husband would be pm man he will bang on the country ek tow guju and brain for law is more than this politician but he is business man digital coch</t>
  </si>
  <si>
    <t>Very good analysis, fake promises given by Netas always</t>
  </si>
  <si>
    <t>She is not the Finance Minister of BJP, she is Finance Minister of India</t>
  </si>
  <si>
    <t>i like your videos your point of view is so balanced and unique ... they are just best , systematic and really good .. your videos look like an answer of upsc that will get full marks .</t>
  </si>
  <si>
    <t>Congress itself is based on the most bogus policies because its run by the countries biggest crooks.😂😅😅❤❤</t>
  </si>
  <si>
    <t>It's wrong to do caste survey. It will only create more Casteism and racism.</t>
  </si>
  <si>
    <t>Reservation ke naam pr vote hona weise bhi jisko reservation milta hai usko free me hi chahiye sari chije jabki wo log deserving bhi nhi hote h reservation system me remove kr dena chahiye jo deserve krta hai usko hi dena chahiye</t>
  </si>
  <si>
    <t>We do not require a caste census in the country. We need a skill census. Mind my word! Bharat Jaayetu.</t>
  </si>
  <si>
    <t>इसलिए नही कर रहे की मुसलमानो की संख्या बढ़ रही।</t>
  </si>
  <si>
    <t>भाई कभी जनसंख्या कानून की मांग करो ट्वीटर पर ट्रेंड करो। डाटा निकल कर लाओ। फिर बेरोजगारी का जवाब मिल जायेगा।</t>
  </si>
  <si>
    <t>When we he make a video on problem with modi</t>
  </si>
  <si>
    <t>The biggest problem with you is that you can’t see the truth</t>
  </si>
  <si>
    <t>😂😂 pappu</t>
  </si>
  <si>
    <r>
      <rPr>
        <sz val="11"/>
        <color rgb="FF000000"/>
        <rFont val="Linux Libertine G"/>
      </rPr>
      <t>मुझे आपका वीडियो पसंद आया</t>
    </r>
    <r>
      <rPr>
        <sz val="11"/>
        <color rgb="FF000000"/>
        <rFont val="Calibri"/>
      </rPr>
      <t xml:space="preserve">, </t>
    </r>
    <r>
      <rPr>
        <sz val="11"/>
        <color rgb="FF000000"/>
        <rFont val="Linux Libertine G"/>
      </rPr>
      <t>आपने क्या कहा</t>
    </r>
    <r>
      <rPr>
        <sz val="11"/>
        <color rgb="FF000000"/>
        <rFont val="Calibri"/>
      </rPr>
      <t xml:space="preserve">, </t>
    </r>
    <r>
      <rPr>
        <sz val="11"/>
        <color rgb="FF000000"/>
        <rFont val="Linux Libertine G"/>
      </rPr>
      <t>आपने बहुत शिक्षित कहा</t>
    </r>
    <r>
      <rPr>
        <sz val="11"/>
        <color rgb="FF000000"/>
        <rFont val="Calibri"/>
      </rPr>
      <t xml:space="preserve">, </t>
    </r>
    <r>
      <rPr>
        <sz val="11"/>
        <color rgb="FF000000"/>
        <rFont val="Linux Libertine G"/>
      </rPr>
      <t>मुझे आशा है कि सभी यूट्यूबर्स ने इस आदमी से सीखा है</t>
    </r>
  </si>
  <si>
    <r>
      <rPr>
        <sz val="11"/>
        <color rgb="FF000000"/>
        <rFont val="Linux Libertine G"/>
      </rPr>
      <t>मुझे आपका वीडियो पसंद आया</t>
    </r>
    <r>
      <rPr>
        <sz val="11"/>
        <color rgb="FF000000"/>
        <rFont val="Calibri"/>
      </rPr>
      <t xml:space="preserve">, </t>
    </r>
    <r>
      <rPr>
        <sz val="11"/>
        <color rgb="FF000000"/>
        <rFont val="Linux Libertine G"/>
      </rPr>
      <t>आपने क्या कहा</t>
    </r>
    <r>
      <rPr>
        <sz val="11"/>
        <color rgb="FF000000"/>
        <rFont val="Calibri"/>
      </rPr>
      <t xml:space="preserve">, </t>
    </r>
    <r>
      <rPr>
        <sz val="11"/>
        <color rgb="FF000000"/>
        <rFont val="Linux Libertine G"/>
      </rPr>
      <t>आपने बहुत शिक्षित कहा</t>
    </r>
    <r>
      <rPr>
        <sz val="11"/>
        <color rgb="FF000000"/>
        <rFont val="Calibri"/>
      </rPr>
      <t xml:space="preserve">, </t>
    </r>
    <r>
      <rPr>
        <sz val="11"/>
        <color rgb="FF000000"/>
        <rFont val="Linux Libertine G"/>
      </rPr>
      <t>मुझे आशा है कि सभी यूट्यूबर्स ने इस आदमी से सीखा है</t>
    </r>
  </si>
  <si>
    <t>Chal ab bjp k birudh hi jeet gaya up mein</t>
  </si>
  <si>
    <t>8:47 Point to be noted my lord</t>
  </si>
  <si>
    <t>Mohak😂😂😂😂 BJP ka manefesto bhi parliya karo😂</t>
  </si>
  <si>
    <t>I'm here after general election results.... and rahul gandhi proved you wrong</t>
  </si>
  <si>
    <t>Caste census worked for congress</t>
  </si>
  <si>
    <t>I left India because of reservation and corruption.</t>
  </si>
  <si>
    <t>Rahul Gandhi is like Muhammad bin Tughlaq 😅😅😅</t>
  </si>
  <si>
    <t>Aaj hai 5 June 2014 Naidu aur Nitish Kumar bahut demands rakh rahe hain Modiji ke samne.
 Aaj agar ham log ka government coalition nahin hota to Modi ji bahut sare naye aur acche Kanoon le a sakte the per India ki Janata ne apne hi pairon per hathoda maar liya.</t>
  </si>
  <si>
    <t>General category mar jaaye 🫤</t>
  </si>
  <si>
    <t>🤣🤣🤣 unexpected line aataa 22rs ltr.</t>
  </si>
  <si>
    <t>Bachpan me lagta tha ki politics bhot serious cheez h, ab memes ruk ni ri h😂</t>
  </si>
  <si>
    <t>Rahul gada tho gada hi rehega kabhi bi gora nehi ban paiga</t>
  </si>
  <si>
    <t>400 par waalo 300 par bhi nhi hua.😂</t>
  </si>
  <si>
    <t>Rahul Gandhi is a joke. Only Pappu kind of people would vote for this Pappu</t>
  </si>
  <si>
    <t>Godi</t>
  </si>
  <si>
    <t>Haan bhai, aagya swaad?</t>
  </si>
  <si>
    <t>Bhai kitne paise mile hai 
Modi ke bhi bare me kuchh kaho</t>
  </si>
  <si>
    <r>
      <rPr>
        <sz val="11"/>
        <color rgb="FF000000"/>
        <rFont val="Linux Libertine G"/>
      </rPr>
      <t xml:space="preserve">सब लोग </t>
    </r>
    <r>
      <rPr>
        <sz val="11"/>
        <color rgb="FF000000"/>
        <rFont val="Calibri"/>
      </rPr>
      <t xml:space="preserve">freebbies freebbies </t>
    </r>
    <r>
      <rPr>
        <sz val="11"/>
        <color rgb="FF000000"/>
        <rFont val="Linux Libertine G"/>
      </rPr>
      <t>चिल्ला रहे
आमदनी नही रोजगार नही
ल</t>
    </r>
    <r>
      <rPr>
        <sz val="11"/>
        <color rgb="FF000000"/>
        <rFont val="Calibri"/>
      </rPr>
      <t xml:space="preserve">nd </t>
    </r>
    <r>
      <rPr>
        <sz val="11"/>
        <color rgb="FF000000"/>
        <rFont val="Linux Libertine G"/>
      </rPr>
      <t xml:space="preserve">से खरीदो </t>
    </r>
    <r>
      <rPr>
        <sz val="11"/>
        <color rgb="FF000000"/>
        <rFont val="Calibri"/>
      </rPr>
      <t xml:space="preserve">ge </t>
    </r>
    <r>
      <rPr>
        <sz val="11"/>
        <color rgb="FF000000"/>
        <rFont val="Linux Libertine G"/>
      </rPr>
      <t>अन्न</t>
    </r>
  </si>
  <si>
    <t>Raibareli se khada hua aur jeet v gaya Rahul Gandhi.</t>
  </si>
  <si>
    <t>Both parties are fraud
Ppl are suffering more than before guys stop supporting for both BJP and Congress</t>
  </si>
  <si>
    <t>Aa gya bhai result 😂😂😂😂😂 phir se re-upload karo😂😂</t>
  </si>
  <si>
    <t>See no party is perfect even bjp has loop holes so Congress has its own loophole congress have done there job in past.</t>
  </si>
  <si>
    <t>Reservation problem is a classic example of whether to breakdown the pie infinitely or grow the pie. For the Indian case one will realize in the near to medium term it is more prudent to grow the pie. Distribution works when there is enough of something to distribute otherwise it is a non-solution.</t>
  </si>
  <si>
    <t>After watching this program and the clips of Rahul Gandhi, I can say that he is not a seasoned or mature politician. I also predict that he will likely remain the same. That is the reason Modi has a very good chance to win this election, as he is a shrewd, crooked politician. It is now the 4th of June, 1 am. Let's see who wins the election.</t>
  </si>
  <si>
    <t>Teri soch bhi teri aawaz ki tarah hai..Zaat barabar 😂😂😂</t>
  </si>
  <si>
    <t>A wish CONGRESS heard all the plea of janta, even if they don’t want Sri- Narendra Modi ji, who else? Do we have a leader who can take a stand, galti karna, ya hojana, normal hai, us galti se kuch na sikhna or baar baar dohrana samajdari nahin hain, aakhir Sirf samajdaar kohi ishara kaphi hai, Har kisoko nahin, samay  aagar nikalgeya phir kaabhi nahin aata, aapna kaam ko nishtha purvak nibhana nidaar hoke hi karma hai, aagar dil se kuch nahin kaar raheho jijhaak sihai to woh Sabko najaar aata hai, it’s not necessary every super stars son will be a superstar however can carry the legacy sincerely- JAI HIND</t>
  </si>
  <si>
    <t>Believe me rahul Gandhi</t>
  </si>
  <si>
    <t>bhakk</t>
  </si>
  <si>
    <t>Image of congres is hinduviroadhi deshvirodhi party X Diffence minister AK Antony</t>
  </si>
  <si>
    <t>Mohak bhai Pahle ki speech's kyu dokha rahe ho?? Jo parliament me abhi 2-3 sal me di hai wo toh dikhaiye???</t>
  </si>
  <si>
    <t>Classic video......deep analysis and hard work.....I appreciate</t>
  </si>
  <si>
    <t>This is really good video and makes the important points.</t>
  </si>
  <si>
    <t>India me kisi bhi political party par trust kar hi nahi sakte , kash koi jawaharlal nehru jesa hota 🇮🇳🥺</t>
  </si>
  <si>
    <t>Sir, sari party hamare country ke sath  game khel rahai  hai  jisme har to sach ki ji ho rahi hai 😔😟 🇮🇳 india ka sach me ab india raha hai 🇮🇳 , polities ke karn and many things.......</t>
  </si>
  <si>
    <t>Sir you are doing great work and the best thing is that you are doing it without picking a side</t>
  </si>
  <si>
    <t>इतना पैसा बंटेगा तो बेचेगा क्या हमारा देश तो पाकिस्तान की तरह कंगाल हो सकता है</t>
  </si>
  <si>
    <t>Public sector jobs should go way way way down. We don't need more bureaucrats.</t>
  </si>
  <si>
    <t>13 rs cheeni dekhar jeethi</t>
  </si>
  <si>
    <t>Rahul gandhi should develop public speaking
Leadership qualities</t>
  </si>
  <si>
    <t>Good Analysis bro, appreciate it 👍 👏</t>
  </si>
  <si>
    <t>Rahul Gandhi  Mungerilal kei  haseen sapne</t>
  </si>
  <si>
    <t>Aab raja ka beta raaja nhi banega re 😂</t>
  </si>
  <si>
    <t>BJP- We don't know what rahul gandhi is doing 
Rahul Gandhi - I don't know what I am doing</t>
  </si>
  <si>
    <t>India needs to change to voting system as Germany and America mixed model will suitable for India</t>
  </si>
  <si>
    <t>Only reason not to vote for congress is , increase in reservation by them</t>
  </si>
  <si>
    <t>Vote for party who will remove reservations❤</t>
  </si>
  <si>
    <t>Noise maker Shashi Tharoor will be quiet for a while.</t>
  </si>
  <si>
    <t>Jai Jai Shree Raam is here!!</t>
  </si>
  <si>
    <t>But his mame is NEHRU not Gandhi!</t>
  </si>
  <si>
    <t>Book learning is not Intelligence  and Wisdom. But Papus does even has that!!</t>
  </si>
  <si>
    <t>Karan Thappar must be seething!!!</t>
  </si>
  <si>
    <t>Bur Nehru had no cast!!
He was Parsee (mogul)?😢
Churchill name him  Pandit
He knew NO Hindi!!!</t>
  </si>
  <si>
    <t>Bhai tu ban ja yr pm 😂meko to tum log hi best lgte ho aur nitish bhi</t>
  </si>
  <si>
    <t>Bro it’s cota</t>
  </si>
  <si>
    <t>Fearless person be like 🇮🇳</t>
  </si>
  <si>
    <t>4 june ki karo taiyari congress aa rhi hai</t>
  </si>
  <si>
    <t>Congress is hazardous for our country</t>
  </si>
  <si>
    <t>Bjp Reservation problem video dalo</t>
  </si>
  <si>
    <t>Nice joki 👍</t>
  </si>
  <si>
    <t>Chalo lets wait for 4th. Let's wait for a new environment.</t>
  </si>
  <si>
    <t>अंधभक्तों से पटी हुई भु है पहचान कहां उसमें तू है</t>
  </si>
  <si>
    <t>India’s enemy No. one is not at all Mr.Rahul Gandhi. The worst enemy of India, and of the Congress, Is Sonia Gandhi. 
Her politics of Social Justice, what she calls divide and rule, is a campaign to vote for BJP. Her attempts to downplay other prominent leaders like MMS to debut for 1054th time Rahul Gandhi to be the Prime Ministerial Candidate has lead to the downfall of Brain, Spine and leadership in the Congress Party.
She was involved in every corruption of India. She is the reason behind the 2014 No-Confidence fall of the Congress from over 200 seats to mere 40. She is CWC’s resistance to change. Her hold over the country’s opposition is the biggest disservice to the nation since Independence. She has no love for the country, no ethics and humanity in her heart and no intent to see the country prosper and grow. That is know internally and Internationally.</t>
  </si>
  <si>
    <t>Ab toh Rahul Gandhi ka bhi comeback hogya humara kab hoga?😅😂😂😅😅❤</t>
  </si>
  <si>
    <t>Brilliant analysis and full video👏👏👏👏</t>
  </si>
  <si>
    <r>
      <rPr>
        <sz val="11"/>
        <color rgb="FF000000"/>
        <rFont val="Linux Libertine G"/>
      </rPr>
      <t>यदि आप भारत की एवं सनातन धर्म की रक्षा करना चाहते हैं तो एक बात ध्यान रखिए की हम सभी हिंदुओं को एकजुट होकर मोदीजी को जिताना होगा</t>
    </r>
    <r>
      <rPr>
        <sz val="11"/>
        <color rgb="FF000000"/>
        <rFont val="Calibri"/>
      </rPr>
      <t xml:space="preserve">..
</t>
    </r>
    <r>
      <rPr>
        <sz val="11"/>
        <color rgb="FF000000"/>
        <rFont val="Linux Libertine G"/>
      </rPr>
      <t>आप सभी हिंदू वोटिंग के दिन को छुट्टी का दिन मानकर घर पर मत बैठे रहिए</t>
    </r>
    <r>
      <rPr>
        <sz val="11"/>
        <color rgb="FF000000"/>
        <rFont val="Calibri"/>
      </rPr>
      <t>..</t>
    </r>
    <r>
      <rPr>
        <sz val="11"/>
        <color rgb="FF000000"/>
        <rFont val="Linux Libertine G"/>
      </rPr>
      <t>वोट देने जाइए और दूसरों को भी कहिए कि वो भी वोट देने अवश्य ही जाएं</t>
    </r>
    <r>
      <rPr>
        <sz val="11"/>
        <color rgb="FF000000"/>
        <rFont val="Calibri"/>
      </rPr>
      <t>....</t>
    </r>
    <r>
      <rPr>
        <sz val="11"/>
        <color rgb="FF000000"/>
        <rFont val="Linux Libertine G"/>
      </rPr>
      <t>मत भूलिए कि जितने भी सनातन विरोधी और मोदी विरोधी हैं वो सब विपक्षी पार्टियों को वोट देने जाते ही हैं</t>
    </r>
    <r>
      <rPr>
        <sz val="11"/>
        <color rgb="FF000000"/>
        <rFont val="Calibri"/>
      </rPr>
      <t>..</t>
    </r>
    <r>
      <rPr>
        <sz val="11"/>
        <color rgb="FF000000"/>
        <rFont val="Linux Libertine G"/>
      </rPr>
      <t>अतः हम सभी राष्ट्रभक्तों को भी देशहित में मोदीजी को वोट देने अवश्य ही जाना होगा</t>
    </r>
    <r>
      <rPr>
        <sz val="11"/>
        <color rgb="FF000000"/>
        <rFont val="Calibri"/>
      </rPr>
      <t xml:space="preserve">....
</t>
    </r>
    <r>
      <rPr>
        <sz val="11"/>
        <color rgb="FF000000"/>
        <rFont val="Linux Libertine G"/>
      </rPr>
      <t>तो मोदीजी को वोट दीजिए</t>
    </r>
    <r>
      <rPr>
        <sz val="11"/>
        <color rgb="FF000000"/>
        <rFont val="Calibri"/>
      </rPr>
      <t>,</t>
    </r>
    <r>
      <rPr>
        <sz val="11"/>
        <color rgb="FF000000"/>
        <rFont val="Linux Libertine G"/>
      </rPr>
      <t>क्योंकि चुनाव ऐसे ही जीता जाएगा</t>
    </r>
    <r>
      <rPr>
        <sz val="11"/>
        <color rgb="FF000000"/>
        <rFont val="Calibri"/>
      </rPr>
      <t xml:space="preserve">..
</t>
    </r>
    <r>
      <rPr>
        <sz val="11"/>
        <color rgb="FF000000"/>
        <rFont val="Linux Libertine G"/>
      </rPr>
      <t>जय जय श्रीराम🕉️🛕🪔🏹🙏</t>
    </r>
  </si>
  <si>
    <t>Mohak Congress has done such unrealistic promises because they never intend to fulfill them, they know they are not going to be voted into power, they are doing such promises just to cut bjp votes.</t>
  </si>
  <si>
    <t>Pappu Gandhi will destroy Bharat if he gets in power</t>
  </si>
  <si>
    <t>Thumbnail 😂chori</t>
  </si>
  <si>
    <t>What is your qualifications?</t>
  </si>
  <si>
    <t>Kitna Paisa Mila uncle!???</t>
  </si>
  <si>
    <t>What was he doing in Thailand? 😂</t>
  </si>
  <si>
    <t>Vote for bjp</t>
  </si>
  <si>
    <t>Best prime minister Narendrabhai Damodar Modi of India and Amit Shah and his team and indian army and Indian people working for India Bharat Hindustan 🇮🇳 👌 🙏 👍 😀 👏 🇮🇳 👌 🙏 👍</t>
  </si>
  <si>
    <t>Ye khud BJP he😂</t>
  </si>
  <si>
    <t>Arey kehna kya chahte ho</t>
  </si>
  <si>
    <t>I m from gujarat  development here is fabulous just need to invest in education sector more 😊</t>
  </si>
  <si>
    <t>Bhaiyya congress ko jeetne do is baar ab...warna bjp kha jayegi desh ko</t>
  </si>
  <si>
    <t>The last one minute 👍</t>
  </si>
  <si>
    <t>Kindly ask BJP - where is 15 Lakh?</t>
  </si>
  <si>
    <t>Where is 15 lakh ... Kindly ask BJP</t>
  </si>
  <si>
    <t>Rahul gandhi Rae bareli sey lad rha hai chunav half knowledge</t>
  </si>
  <si>
    <t>Mohak Mangal slowly turing RIGHT</t>
  </si>
  <si>
    <t>Tu bas video banana me buzy hain bhai isliye tujhe rahul me kuch change najar nai aayega aur hum aur hum usse kal Pappu bolte the lekin aaj EK leader najar aata hain ..  EK bacha Suru se badmas rahta hain  usse hum najane Kon Kon se naam se bulate hain. lekin jab uski sadi kardo phir usse apne jimmedar najar aati hain   Phir usse jaj karna bewkufi hain😏</t>
  </si>
  <si>
    <t>Godi youtuber ....</t>
  </si>
  <si>
    <t>Are ye dhruve vali bate time waste ho gaya 😢</t>
  </si>
  <si>
    <t>Resetvation hatao desh bachao</t>
  </si>
  <si>
    <t>Tumse bada youtuber hai rahul gandhi 😂😂😂...channel jake view dekho subscribers dekho...😅😅</t>
  </si>
  <si>
    <t>Lal Singh only called for CBI inquiry never supported rape accused, so correct your facts</t>
  </si>
  <si>
    <t>The biggest problem with Congress’s manifesto and Rahul Gandhi is Rahul Gandhi himself. He’s not fit to be a manager in a start-up company. Forget being the PM of the country. And pls see how he is fooling the poor people by offering one lakh rupees to poor women. He’s not gonna stick up to any of these promises.</t>
  </si>
  <si>
    <t>Bjp ne punji pathi lokoko kithna lack kororod frie me diaya he aap ko nahi patha congress gareb ko deneka wada kerega tho aapko thakleef hothaahe sir</t>
  </si>
  <si>
    <t>Isko bhi kharadliye shayad 🙄....</t>
  </si>
  <si>
    <t>We vote for modi ji BJP</t>
  </si>
  <si>
    <t>We want a leader who can be friendly with neighbouring countries… open trades with China. The development will skyrocket. China can be a good friend and help for India</t>
  </si>
  <si>
    <t>Your videos are informative but this video lacks some more additional information on all the subjects you have mentioned including Rahul Gandhi has changed or not, comparison of BJP's manifesto, disqualification of opposition leaders from lok sabha preventing them from speaking against any bill, what made farmers to protest twice, new Agnivir scheme for youths in Indian army,  women protection weather in Manipur, Karnataka, foreign tourist woman rape in UP, BJP selling public PSU's to selected private players, favouring very few corporate houses over others while removing level playing field in corporate sector, changing name's of government schemes under the name of PM and so on. Humble request to please do so, which will give the video a view from all the directions rather than doing cherry picking and just touching a few topics. Jay Hind.</t>
  </si>
  <si>
    <t>good video.. this congress will win easily and Rahul Gandhi ji will be PM</t>
  </si>
  <si>
    <t>Very well researched video! I doesn't like bjp party at all because of their anti secular stance but I can't deny that how little faith I have in congress party. Ek party desh ko dharma ke naam par baatne me lagi hai air dusri party ke toh kya hi kehne. 
Well for me personally social fabric of country is very important so I can never vote for bjp.</t>
  </si>
  <si>
    <t>Das din me karja maf  ka vada kiya kaha gaya vo vada javab do ab ap pm banoge</t>
  </si>
  <si>
    <t>The BIGGEST Problem with Rahul Gandhi is SCAMS - BIGGEST LOOT</t>
  </si>
  <si>
    <t>much support to you bro</t>
  </si>
  <si>
    <r>
      <rPr>
        <sz val="11"/>
        <color rgb="FF000000"/>
        <rFont val="Linux Libertine G"/>
      </rPr>
      <t>मोहित जी में आपका बहुत बड़ा फैन हूं</t>
    </r>
    <r>
      <rPr>
        <sz val="11"/>
        <color rgb="FF000000"/>
        <rFont val="Calibri"/>
      </rPr>
      <t xml:space="preserve">! </t>
    </r>
    <r>
      <rPr>
        <sz val="11"/>
        <color rgb="FF000000"/>
        <rFont val="Linux Libertine G"/>
      </rPr>
      <t>गोदी मीडिया बिना रिसर्च के बकवास करती है</t>
    </r>
    <r>
      <rPr>
        <sz val="11"/>
        <color rgb="FF000000"/>
        <rFont val="Calibri"/>
      </rPr>
      <t xml:space="preserve">, </t>
    </r>
    <r>
      <rPr>
        <sz val="11"/>
        <color rgb="FF000000"/>
        <rFont val="Linux Libertine G"/>
      </rPr>
      <t>किंतु आपने काफी   रिसर्च करके विपक्ष के खिलाफ वीडियो बनाया है</t>
    </r>
    <r>
      <rPr>
        <sz val="11"/>
        <color rgb="FF000000"/>
        <rFont val="Calibri"/>
      </rPr>
      <t xml:space="preserve">! </t>
    </r>
    <r>
      <rPr>
        <sz val="11"/>
        <color rgb="FF000000"/>
        <rFont val="Linux Libertine G"/>
      </rPr>
      <t>आपको धन्यवाद</t>
    </r>
    <r>
      <rPr>
        <sz val="11"/>
        <color rgb="FF000000"/>
        <rFont val="Calibri"/>
      </rPr>
      <t xml:space="preserve">! </t>
    </r>
    <r>
      <rPr>
        <sz val="11"/>
        <color rgb="FF000000"/>
        <rFont val="Linux Libertine G"/>
      </rPr>
      <t xml:space="preserve">लेकिन देश के जागरूक नागरिक होने के नाते आपको वर्तमान सरकार और उसकी नीतियों को लेकर भी </t>
    </r>
    <r>
      <rPr>
        <sz val="11"/>
        <color rgb="FF000000"/>
        <rFont val="Calibri"/>
      </rPr>
      <t xml:space="preserve">100 </t>
    </r>
    <r>
      <rPr>
        <sz val="11"/>
        <color rgb="FF000000"/>
        <rFont val="Linux Libertine G"/>
      </rPr>
      <t xml:space="preserve">गुना ज्यादा वीडियो बनाकर जनता को सही गलत समझना चाहिए </t>
    </r>
    <r>
      <rPr>
        <sz val="11"/>
        <color rgb="FF000000"/>
        <rFont val="Calibri"/>
      </rPr>
      <t xml:space="preserve">! </t>
    </r>
    <r>
      <rPr>
        <sz val="11"/>
        <color rgb="FF000000"/>
        <rFont val="Linux Libertine G"/>
      </rPr>
      <t>और यदि आप  भगत सिंह  या अन्य क्रांतिकारियों की तरह अपना थोड़ा बहुत देश के प्रति  उत्तरदायित्व समझते हैं</t>
    </r>
    <r>
      <rPr>
        <sz val="11"/>
        <color rgb="FF000000"/>
        <rFont val="Calibri"/>
      </rPr>
      <t xml:space="preserve">, </t>
    </r>
    <r>
      <rPr>
        <sz val="11"/>
        <color rgb="FF000000"/>
        <rFont val="Linux Libertine G"/>
      </rPr>
      <t>तो जनता को यह बताएं की जनता के लिए कौन सी पार्टी जनहितकारी और लोकतांत्रिक है</t>
    </r>
    <r>
      <rPr>
        <sz val="11"/>
        <color rgb="FF000000"/>
        <rFont val="Calibri"/>
      </rPr>
      <t>!</t>
    </r>
  </si>
  <si>
    <t>So not again BJP, yep congress is not 100% good but it is 1000 time better than BJP, Atleast some communal hate will be stopped.</t>
  </si>
  <si>
    <t>Bhai equal opportunity article 16, this opportunity only for state owned organisation, it's not a bad thing, atleast it will give a chance to a privileged class, and i think your video has shown only one side but you should have told the vote line at very first part.</t>
  </si>
  <si>
    <t>Thanks for this video ❤</t>
  </si>
  <si>
    <t>bjp gunde,police  prevent people from voting  in their areas if people think of voting other parties</t>
  </si>
  <si>
    <t>For Congress Social justice means abuse and harrass Hindus and loot them.. and handover everything to muslims to appease their vote bank who vote for Islam not for country or development</t>
  </si>
  <si>
    <t>18:15 this scene with chair is lit, and its me after studying indian politics, Not sure who's more poisonous, atlast all are poisonous</t>
  </si>
  <si>
    <t>chup be godi media</t>
  </si>
  <si>
    <t>Kitna paisa mila hai pm ke 
against bolne ke bete 😏😏
Kuch bhi karlo 😏😏
I only voted for BJP ❤❤🚩🚩😎😎</t>
  </si>
  <si>
    <t>Although BJP has problems, but take from me, Congress will deteriorate the country's condition. I know about MPs from my region, how corrupt and inadequate they are. It's really hard to judge. But number of startups increased are way way more in BJP government</t>
  </si>
  <si>
    <t>I am first time voter from haryana and i gone for vote for nation 
Jai shree ram</t>
  </si>
  <si>
    <t>Bjp again ❤❤❤...lemd ka baao mohak mangal</t>
  </si>
  <si>
    <t>India has a very weak opposition and this is a huge issue for a democracy</t>
  </si>
  <si>
    <t>BJP bahut kharab party he...jisne duniya me india ka naam roshan kiya...kyu ye desh hinduo ka karni chahti he...are 50 desh he muslim ke or ek desh ban gaya to kya problem hoga....kyo mahan banana he iss desh ko ...kya public uss layak hai...iss se to congress hi acchi thi 70 saal me india ka page hila hi nahi..bombspot hote the....bin bulaye terrorist aate the...usme sub khush the...pakistan bhi khush tha..ab wo bhi naraz hai ...samaj nahi aa raha kya ho raha he</t>
  </si>
  <si>
    <t>Social justice ke naam pe kya kar raha hai congress</t>
  </si>
  <si>
    <t>Congress is showing a new level of politics, the sad part is it is going down day by day</t>
  </si>
  <si>
    <t>Rahul gandi is star campigner of BJP..</t>
  </si>
  <si>
    <t>Sab chor hain</t>
  </si>
  <si>
    <t>Did PM took any responsibility on Inflation, Unemployment, Manipur, China , LPG, Petrol, Dieael, ₹vs$?</t>
  </si>
  <si>
    <t>Teri problem yahi hai.....tujhe bjp ka corruption nahi dikhta ... 😂😂😂😂😂</t>
  </si>
  <si>
    <t>apne fyde ke liye likes ke liye kuch v mt bolo kam se kam ....bjp ke manifesto se acha hi likha hai , 75 jgah picture to nahi laga rakhi hai n , jitna  v likha hai lgrha hai ki kuch change hoga 15 lakh k wada to nhi krrhe na jo sunne me hi fake lgta hai</t>
  </si>
  <si>
    <t>Rahul Gandhi - real educated politician!!🗿
Vote for congress</t>
  </si>
  <si>
    <t>Thanks brother for right information love you from ulhasnagar</t>
  </si>
  <si>
    <t>Reservation is Cancer for our country only people who are "really" economically backward deserves that</t>
  </si>
  <si>
    <t>Betuka matlab illogical manifesto...</t>
  </si>
  <si>
    <t>6:44 whi patrkar hai jisase ft k Modi ji interview chhodh ker bhag gye the😅😅</t>
  </si>
  <si>
    <t>Same ek baar Modi ji k upar video bana do bhaiya😂😂
Don't forget 
Brijbhushan Singh
Ajit power 
Praful patel 
Ashok chavan
Adani 
Ambani
Gan* ft gyi na
😂😂😂</t>
  </si>
  <si>
    <t>Vote for Congress ❤</t>
  </si>
  <si>
    <t>Respect for Rahulji. Vote for Congress ❤❤❤</t>
  </si>
  <si>
    <t>Jab tak Rahul Gandi rahega, tabtak BJP sarkar raheega.</t>
  </si>
  <si>
    <t>Manifesto was done by pappu takatak katakat😂</t>
  </si>
  <si>
    <t>Bjp will win ❤</t>
  </si>
  <si>
    <t>Mohak am from Jammu and Kashmir we know what the ground reality is don’t spread rumours if you don’t know anything about Choudhary laal singh . Don’t speak the national media statement on your channel firstly come here in our state and then raise the issue 
If you found anything wrong 
Be a sensible we subscribed your channel for better content not for the shit</t>
  </si>
  <si>
    <r>
      <rPr>
        <sz val="11"/>
        <color rgb="FF000000"/>
        <rFont val="Calibri"/>
      </rPr>
      <t xml:space="preserve">Wo 50 saal ke </t>
    </r>
    <r>
      <rPr>
        <sz val="11"/>
        <color rgb="FF000000"/>
        <rFont val="Linux Libertine G"/>
      </rPr>
      <t xml:space="preserve">नौजवान 😂
</t>
    </r>
    <r>
      <rPr>
        <sz val="11"/>
        <color rgb="FF000000"/>
        <rFont val="Calibri"/>
      </rPr>
      <t xml:space="preserve">Or ham, 18 saal ke </t>
    </r>
    <r>
      <rPr>
        <sz val="11"/>
        <color rgb="FF000000"/>
        <rFont val="Linux Libertine G"/>
      </rPr>
      <t>बूढ़े 😂</t>
    </r>
  </si>
  <si>
    <t>Time to implement a 99% reservation</t>
  </si>
  <si>
    <t>Go out and see the world for yourself, sweat and toil a little ,consider humility, integrity and the basic human traits… you must also be lacking those…. Numbers padh padh ke Andhaa hogye ho!</t>
  </si>
  <si>
    <t>Jai Hind 🇮🇳</t>
  </si>
  <si>
    <t>Seems fishy. The timing of this video. Looks like Mr. Mohak's integrity has been compromised :)</t>
  </si>
  <si>
    <t>Bro i loved when you said you should decide  whom you want to vote. Some so called youtuber are campaigning on internet for political parties.</t>
  </si>
  <si>
    <t>I actually used to love this channel but i am unsubscribing because he is also being BJP godimedia... and FYI, Rahul Gandhi mentioned in his vasan... 16 lac crores worth of public money and property was righten off from banks and govt... to those 22 friends of Modi... 
There are 800M poor people in India where we can still be filtered out but... 800M/5ppl in family = 16lac crores... this is where that money will come... not sure but Rahul Gandhi will try to get atleast half so that he can fulfill half of his promises at the very least.... 
I am Nepali but i don't want Modi anymore .... because he might be dictator and might do war with Nepal</t>
  </si>
  <si>
    <t>To tumhara problem kya hai congress strong  bantahi hai?</t>
  </si>
  <si>
    <t>BJP ki FM nahi..country ki FM bhau.</t>
  </si>
  <si>
    <t>After his idea of caste census and 50 percent+ reservation many of my OBC friends who are from Creamy layer voted for BJP. The fact is that many OBC come in creamy layer and dont want this thing.If obc are about 50 percent of India population then about 20+percent of them are from creamy layer.</t>
  </si>
  <si>
    <t>CFBR</t>
  </si>
  <si>
    <t>We definitely need an opposition party. But Congress ain't it.</t>
  </si>
  <si>
    <r>
      <rPr>
        <sz val="11"/>
        <color rgb="FF000000"/>
        <rFont val="Calibri"/>
      </rPr>
      <t>//Those who are thinking and working accordingly to replace BJP and bring a new party in Delhi are 1000% living in the worst fools' paradise. ... You want to end Bharata !!!!!
//</t>
    </r>
    <r>
      <rPr>
        <sz val="11"/>
        <color rgb="FF000000"/>
        <rFont val="Linux Libertine G"/>
      </rPr>
      <t>যারা বিজেপি</t>
    </r>
    <r>
      <rPr>
        <sz val="11"/>
        <color rgb="FF000000"/>
        <rFont val="Calibri"/>
      </rPr>
      <t>-</t>
    </r>
    <r>
      <rPr>
        <sz val="11"/>
        <color rgb="FF000000"/>
        <rFont val="Linux Libertine G"/>
      </rPr>
      <t xml:space="preserve">কে সরিয়ে নতুন কোনো দলকে দিল্লিতে আনবেন বলে ভাবছেন এবং সেই অনুযায়ী কাজ করছেন </t>
    </r>
    <r>
      <rPr>
        <sz val="11"/>
        <color rgb="FF000000"/>
        <rFont val="Calibri"/>
      </rPr>
      <t>,</t>
    </r>
    <r>
      <rPr>
        <sz val="11"/>
        <color rgb="FF000000"/>
        <rFont val="Linux Libertine G"/>
      </rPr>
      <t xml:space="preserve">তারা শ্রেষ্ঠ বোকাদের স্বর্গে বাস করছেন। </t>
    </r>
    <r>
      <rPr>
        <sz val="11"/>
        <color rgb="FF000000"/>
        <rFont val="Calibri"/>
      </rPr>
      <t xml:space="preserve">... </t>
    </r>
    <r>
      <rPr>
        <sz val="11"/>
        <color rgb="FF000000"/>
        <rFont val="Linux Libertine G"/>
      </rPr>
      <t xml:space="preserve">আপনারা ভারতকে শেষ করে দিতে চাচ্ছেন </t>
    </r>
    <r>
      <rPr>
        <sz val="11"/>
        <color rgb="FF000000"/>
        <rFont val="Calibri"/>
      </rPr>
      <t>!!!!!</t>
    </r>
  </si>
  <si>
    <t>Bro He is the Face of Congress</t>
  </si>
  <si>
    <t>Informative. Thank you.</t>
  </si>
  <si>
    <t>congress was already defeated when during many paty election for president sonia gandhi fav person was elected for the position.
if BJP wins this is gonna start internal war against gandhi family and trust me if they're kicked out tbh a better person could come out to reform congress.</t>
  </si>
  <si>
    <t>Kya ghoomaya Congress ki taraf 😂... Funny dude ‼️‼️
Aayega tho Modi hi 🚩 🚩 🚩 🇮🇳 🇮🇳 🇮🇳</t>
  </si>
  <si>
    <t>So bro is saying reservation is not a problem cause not all ppl from those castes are benefitting. Waah!</t>
  </si>
  <si>
    <t>Only people who believe Rahul Gandhi is changed is his PR, that too for 11824th time.</t>
  </si>
  <si>
    <t>When would this caste reservation system come to an end? Aren't we differentiating either way , why does it matter..</t>
  </si>
  <si>
    <t>Modi ne bhi to 15kakh rupe ka jumla diya tha congrass bhi 1lakh ka jumla de ri hai 😅</t>
  </si>
  <si>
    <t>why can't we just give reservation on the basis of just economic condition without looking at the caste except for civil services.</t>
  </si>
  <si>
    <t>Not interested ye bhi bikgaya hai modi 2014 mai pm banne se pehle bolta tha na khaunga na khane dunga abh khud bhi khara hai or khilara bhi hai 😂</t>
  </si>
  <si>
    <t>This is the problem with Congress, they are very lazy to take our country to greater heights, My vote for BJP</t>
  </si>
  <si>
    <t>mohak thank you for this video</t>
  </si>
  <si>
    <t>Mudde ki BAAT karo, Janata ko barbad mat karo,,,</t>
  </si>
  <si>
    <t>Keep the good work going 💯</t>
  </si>
  <si>
    <t>aata 22 rupiye per ltr.</t>
  </si>
  <si>
    <t>Ye to bjp wala nikla😅</t>
  </si>
  <si>
    <t>90% reservation= RIOTS IN INDIA 💀
Not kidding 🌚</t>
  </si>
  <si>
    <t>Bro😅</t>
  </si>
  <si>
    <t>Hmre sath dhoka hoga to 5 Sal bd inko hta bhi to dege❤ bharat hm sb ka hai srkr ka nhi</t>
  </si>
  <si>
    <t>Log vo chal na bhulen jo is desh ne aajadi k baad bhi matlab  ....  dhokha 
.iska upay kuch ho jaye baki time bomb par sb hain... jo lakho khopdi  chordo</t>
  </si>
  <si>
    <t>bjp might have problems but i cannot cast my vote to a person who talks like that in public just imagine him representing india in the UN i mean he has no vision bas ek baari pm ki seat par bethna h he has nothing planned for india to actually make it grow</t>
  </si>
  <si>
    <t>Bjp wale ho tum.</t>
  </si>
  <si>
    <t>National joker😅</t>
  </si>
  <si>
    <t>Hamare desh mai neta khud ke liye ladte hai or bhar desho mai dekh ke liye 😐</t>
  </si>
  <si>
    <t>Too many ads WHY?</t>
  </si>
  <si>
    <t>Vai tum apni bahan bati ko vajo kamati pura mea</t>
  </si>
  <si>
    <t>Congress has become a joke and Rahul is its biggest clown.... He is  not intelligent enough and is completely incompetent to be even a politician let alone the PM of a country like India..... Its high time Congress restructure and get rid of the Gandhi family.... The Gandhi family definitely needs to retire from politics forever because they are of absolutely no use to our country now.</t>
  </si>
  <si>
    <t>RAGA aisa admi hai jo direct pm banna chata hai
Jitne bar launch hoga fail hoga</t>
  </si>
  <si>
    <t>Only BSP</t>
  </si>
  <si>
    <t>Kya mtlb congress ka Asli leader, bjp supporter hai</t>
  </si>
  <si>
    <t>Dear mohak,
Just letting you know that both BJP and congress are pawns in the game. Our nation is consumed by Freemasons</t>
  </si>
  <si>
    <t>4 june ko pata chal jayega 
Wait Karo</t>
  </si>
  <si>
    <t>Rahul Gandhi is a joker...we cant vote him and congress</t>
  </si>
  <si>
    <t>Bhai tumhari bat samajh me nhi aa rhi hai</t>
  </si>
  <si>
    <t>i was suffring from cervical pain in 2023 and due to that i got 74 percentile i am general EWS aur papa me driver hai  and not got any college and my friend who is SC and his family has 2,3 govt jobs and pradhani also have got 47 percentile he got college and today he is doing enginnering also but i am doing bsc from private local soooo😭☹☹☹☹😭😭</t>
  </si>
  <si>
    <t>rahul gandhi congress ki sari poll khol deta hai pappuuu</t>
  </si>
  <si>
    <t>Privatisation is important but most of the people don't understand because they don't know that how do privatisation of companies work in favor of people.</t>
  </si>
  <si>
    <t>Rahul Gandhi is the prime example of a key problem of India. Parents and Peers pressuring people into a profession they are not interested in.</t>
  </si>
  <si>
    <t>The rise and thrive of BJP is not because bjp is so strong, its also because the opposition is weak and irresponsible</t>
  </si>
  <si>
    <t>Hugo Chavez real id se aao.</t>
  </si>
  <si>
    <t>Yes you are correct 💯</t>
  </si>
  <si>
    <t>Pura video dekha bhai maine har ek second 39:26</t>
  </si>
  <si>
    <t>As a BJP supporter i acknowledge you🙌</t>
  </si>
  <si>
    <t>Once a Pappu, always a Pappu</t>
  </si>
  <si>
    <t>Wealth redistribution? Haha, as if. It makes sense why they don't want to talk about it. If the rich are forced to give away more of their wealth than they already do (India's 3% of the population are responsible for 97% of the entire income tax revenue generated) every one of them will default, which will cause an economic crisis. No way this will happen. Also, private sector reservation will ruin the country in a different way. If the companies wont have the power to decide who to hire based on their skillset, they can choose two paths - outsource the bulk of their labor to countries where such issues aren't there and automation. If the parties force the companies to not do these things, well the innovation in the country will come to a standstill, cuz no one would want to invest in the business space.</t>
  </si>
  <si>
    <t>NO,, 1,,,,KACHADA</t>
  </si>
  <si>
    <t>Excellent analysis bro keep u.the good work dear</t>
  </si>
  <si>
    <t>Appeal to all youth and all those who are supporting congress please open your eyes 🙏🏻🙏🏻🙏🏻🙏🏻🙏🏻</t>
  </si>
  <si>
    <t>Satta se jyada sadyantra koi nhi krta chanykya k anusar chhal se kamaya sattabya sampati ki maximum age 10year uske bad patan</t>
  </si>
  <si>
    <t>I wonder why bjp invest so much in election campaign when Rahul can do it for themselves that too in free of cost😂</t>
  </si>
  <si>
    <t>Reservation for income tax payers I'll support and vote</t>
  </si>
  <si>
    <t>kranaka obc muslim ko de diya uspe aapke vichar</t>
  </si>
  <si>
    <r>
      <rPr>
        <sz val="11"/>
        <color rgb="FF000000"/>
        <rFont val="Linux Libertine G"/>
      </rPr>
      <t>टीवी गोदी काम नही कर रहा तो</t>
    </r>
    <r>
      <rPr>
        <sz val="11"/>
        <color rgb="FF000000"/>
        <rFont val="Calibri"/>
      </rPr>
      <t xml:space="preserve">, </t>
    </r>
    <r>
      <rPr>
        <sz val="11"/>
        <color rgb="FF000000"/>
        <rFont val="Linux Libertine G"/>
      </rPr>
      <t xml:space="preserve">गोदी </t>
    </r>
    <r>
      <rPr>
        <sz val="11"/>
        <color rgb="FF000000"/>
        <rFont val="Calibri"/>
      </rPr>
      <t>u</t>
    </r>
    <r>
      <rPr>
        <sz val="11"/>
        <color rgb="FF000000"/>
        <rFont val="Linux Libertine G"/>
      </rPr>
      <t>ट्यूब</t>
    </r>
    <r>
      <rPr>
        <sz val="11"/>
        <color rgb="FF000000"/>
        <rFont val="Calibri"/>
      </rPr>
      <t xml:space="preserve">r </t>
    </r>
    <r>
      <rPr>
        <sz val="11"/>
        <color rgb="FF000000"/>
        <rFont val="Linux Libertine G"/>
      </rPr>
      <t>उतार दिया</t>
    </r>
  </si>
  <si>
    <t>Video dekhne ke baad, mera vote Modi ko. 400+</t>
  </si>
  <si>
    <t>Can we make a political party where caste is not even talked about and anyone who joins the party would have to let go of their last name.
I am calling it NCR. No caste ring.</t>
  </si>
  <si>
    <t>Rahul Gandhi can do many things right by just seeing this video 😂</t>
  </si>
  <si>
    <t>Rahul gandhi manifesto me development ka baat kiya hi nhi</t>
  </si>
  <si>
    <t>Isko dekhne ke baad to bjp ko ji vote dyunga</t>
  </si>
  <si>
    <t>We need a educated PM rather than uneducated PM</t>
  </si>
  <si>
    <t>Baat to sahi h free dene se desh ka development ruk jayega par is bar government change hona chahiye</t>
  </si>
  <si>
    <t>Bhai tune ye nahi sunaya ki RaGa ne ye kaha hai ki Ambani Adani ki jo loan maafi nahi hogi aur us paiso se Garibo aur padhe likho ko apprenticeship ke according per month 8500 rs.denge, kyonki modiji ne Ambani adani ke hazare crores ke loan maaf kiye hai par kisano par 3 kaale kanoon dale 
2) Rahi baat reservation ki agar cast census hua to ye pata chalega ki population kiski kitni hai aur sachme jo on paper reservation mila hua hai uska implementation nahin ho raha hai, jo Brahman samaj ke log hai woh actual minorities me aate hai leki desh ke sabhi important pado par baithe hue hai, aur Rural areas me kabhi gaye ho abhi bhi logo ke pass pakke ghar nahin hai, aur jiske hai us ghar me koi naa koi Govt. Job kar rahe honge, kyon? kyon ki unke samay jobs bhi the aur govt. Ki niyat bhi thi.
3) Amethi ki janta ne RaGa ko haraya fir smriti irani ne sanjay Gandhi hospital bandh karva diya aaj ke din Amethi ke most of log smriti ko kosh rahe hai?2aur  tum ye bol rahe ho ki log smriti irani ki tarif kar rahe hai, bhai usne 400 ka cylinder 1200 ka kar diya woh bata
2)</t>
  </si>
  <si>
    <t>Ek kaam kro hum chalejate hain iss Desh se phir humne kya karna hai yahan pr rehke</t>
  </si>
  <si>
    <t>Mr. Mohak, Exellent...you covered both the sides...Regarding caste census kindly see the AIPC re launch video of Rahul Gandhi, where he mentioned that Corporates have the very important role in our economy i am not against them, but whether we are giving opportunity to everyone...In this point I can connect with some private organization where priority of giving jobs to so called upper caste only because of Caste and reputed family. If you see Syrian Christian Family institutions will give preference for upper class community but not giving opportunity to Backwards...Its a fact...Regarding other things in the manifesto you should have a discussion with a manifesto committee member</t>
  </si>
  <si>
    <t>"Rahul gandhi himself" is the EVM heck for Bjp</t>
  </si>
  <si>
    <t>please make a brief video about communist party in India</t>
  </si>
  <si>
    <t>You are right on point. Private sector needs to be grown, quality needs to improve, mindset change that each gully, each community, each town needs to be cleaned and better organized, voluntary organization that improves local, city, state.</t>
  </si>
  <si>
    <t>Rather than reservations we need to focus on merit...</t>
  </si>
  <si>
    <t>Indian politics is resting in 90s. They think people are still fools. Specially congress. A brilliant mind can change the face of Indian politics but its not gonna happen because Indian politics is still stuck in the 90s.</t>
  </si>
  <si>
    <t>Basically he is saying both are waste.</t>
  </si>
  <si>
    <t>I thought he was one of rahul men but now no he is netural</t>
  </si>
  <si>
    <t>Modi bhakti band kar...</t>
  </si>
  <si>
    <t>You have been very liberal with facts. CBI Director was removed by a commission comprising of PM, CJI representative &amp; opposition LoP for corruption &amp; not because he was investigating Rafale. You should not have hid that fact if you were genuine.</t>
  </si>
  <si>
    <t>Best video 👍👍
Not for Congress or bjp
But only for people of India</t>
  </si>
  <si>
    <t>Its so refreshing to see that amidst majority of the Indian Influencers on social media who blindly pump out videos, all under the weak facade of this term: 'dictatorship'; there exists someone like Mohak Mangal, to see facts as what they are, to perform research in its truest sense so that young impressionable minds grow to know their country and not detest it. 
The fact that you include all of your sources in the comments section, shows that you have more credibility and information than most politicians today 😂😂 
As a 15 year old who takes part in debates, elocutions, youth parliaments and MUNs, I thank you from the bottom of my heart for spreading your practicality and objectivity worldwide. 
Lots of love and respect</t>
  </si>
  <si>
    <t>Firoz khan ka pota hai ye bhulo mat.</t>
  </si>
  <si>
    <t>Neither Bjp nor cong. Only if Aap soon becomes National party.
Every parties are corrupt no doubt but i want our basic amenities fullfilled like Delhi.</t>
  </si>
  <si>
    <t>Banreservation</t>
  </si>
  <si>
    <t>Much better than Modi who actually want to India United</t>
  </si>
  <si>
    <t>Vote for Congress</t>
  </si>
  <si>
    <t>Still no one is better than  bjp😅</t>
  </si>
  <si>
    <t>Rahul Gandhi ko ram mandir ja k aana chahiye... 10 seat jyada jeetega</t>
  </si>
  <si>
    <t>Congress uses Gandhi surname for party gain</t>
  </si>
  <si>
    <t>it's like choosing between cancer and coronavirus</t>
  </si>
  <si>
    <r>
      <rPr>
        <sz val="11"/>
        <color rgb="FF000000"/>
        <rFont val="Linux Libertine G"/>
      </rPr>
      <t xml:space="preserve">जय श्री राम मोदी जी का राज </t>
    </r>
    <r>
      <rPr>
        <sz val="11"/>
        <color rgb="FF000000"/>
        <rFont val="Calibri"/>
      </rPr>
      <t xml:space="preserve">, </t>
    </r>
    <r>
      <rPr>
        <sz val="11"/>
        <color rgb="FF000000"/>
        <rFont val="Linux Libertine G"/>
      </rPr>
      <t xml:space="preserve">राम राज्य है </t>
    </r>
    <r>
      <rPr>
        <sz val="11"/>
        <color rgb="FF000000"/>
        <rFont val="Calibri"/>
      </rPr>
      <t xml:space="preserve">||
</t>
    </r>
    <r>
      <rPr>
        <sz val="11"/>
        <color rgb="FF000000"/>
        <rFont val="Linux Libertine G"/>
      </rPr>
      <t xml:space="preserve">बच्चे </t>
    </r>
    <r>
      <rPr>
        <sz val="11"/>
        <color rgb="FF000000"/>
        <rFont val="Calibri"/>
      </rPr>
      <t xml:space="preserve">, </t>
    </r>
    <r>
      <rPr>
        <sz val="11"/>
        <color rgb="FF000000"/>
        <rFont val="Linux Libertine G"/>
      </rPr>
      <t>महिलाये</t>
    </r>
    <r>
      <rPr>
        <sz val="11"/>
        <color rgb="FF000000"/>
        <rFont val="Calibri"/>
      </rPr>
      <t xml:space="preserve">, </t>
    </r>
    <r>
      <rPr>
        <sz val="11"/>
        <color rgb="FF000000"/>
        <rFont val="Linux Libertine G"/>
      </rPr>
      <t>हर व्यक्ति सुरक्षित है</t>
    </r>
    <r>
      <rPr>
        <sz val="11"/>
        <color rgb="FF000000"/>
        <rFont val="Calibri"/>
      </rPr>
      <t xml:space="preserve">| </t>
    </r>
    <r>
      <rPr>
        <sz val="11"/>
        <color rgb="FF000000"/>
        <rFont val="Linux Libertine G"/>
      </rPr>
      <t>करोडो युवाओं को भरपूर रोजगार मिला है</t>
    </r>
    <r>
      <rPr>
        <sz val="11"/>
        <color rgb="FF000000"/>
        <rFont val="Calibri"/>
      </rPr>
      <t xml:space="preserve">, </t>
    </r>
    <r>
      <rPr>
        <sz val="11"/>
        <color rgb="FF000000"/>
        <rFont val="Linux Libertine G"/>
      </rPr>
      <t>स्टार्ट उप हो रहें है</t>
    </r>
    <r>
      <rPr>
        <sz val="11"/>
        <color rgb="FF000000"/>
        <rFont val="Calibri"/>
      </rPr>
      <t xml:space="preserve">,  </t>
    </r>
    <r>
      <rPr>
        <sz val="11"/>
        <color rgb="FF000000"/>
        <rFont val="Linux Libertine G"/>
      </rPr>
      <t>हमारा देश संस्कार के रास्ते से धर्म गुरु बन रहा है</t>
    </r>
    <r>
      <rPr>
        <sz val="11"/>
        <color rgb="FF000000"/>
        <rFont val="Calibri"/>
      </rPr>
      <t>|</t>
    </r>
  </si>
  <si>
    <t>Basic problem is the failure to control the the population. Exponential growth of population has destroyed all our economic achievements.</t>
  </si>
  <si>
    <t>Congress's one biggest problem is Rahul Gandhi.</t>
  </si>
  <si>
    <t>Wonderful analysis</t>
  </si>
  <si>
    <t>Hope congress wins this time🎉🎉</t>
  </si>
  <si>
    <t>haa tu wahi hain na jay chand, ghar ka vedi, dimak? Public samajh gayi...</t>
  </si>
  <si>
    <t>What will happen i don't know but i support Congress until i die</t>
  </si>
  <si>
    <t>Govt giving jobs is no way sustainable.....people want govt job just for job security.....only half of them work properly</t>
  </si>
  <si>
    <t>Godi-tuber</t>
  </si>
  <si>
    <r>
      <rPr>
        <sz val="11"/>
        <color rgb="FF000000"/>
        <rFont val="Linux Libertine G"/>
      </rPr>
      <t xml:space="preserve">ध्रुव राठी का वीडियो </t>
    </r>
    <r>
      <rPr>
        <sz val="11"/>
        <color rgb="FF000000"/>
        <rFont val="Calibri"/>
      </rPr>
      <t xml:space="preserve">12 </t>
    </r>
    <r>
      <rPr>
        <sz val="11"/>
        <color rgb="FF000000"/>
        <rFont val="Linux Libertine G"/>
      </rPr>
      <t xml:space="preserve">घंटे मे </t>
    </r>
    <r>
      <rPr>
        <sz val="11"/>
        <color rgb="FF000000"/>
        <rFont val="Calibri"/>
      </rPr>
      <t xml:space="preserve">1.3 </t>
    </r>
    <r>
      <rPr>
        <sz val="11"/>
        <color rgb="FF000000"/>
        <rFont val="Linux Libertine G"/>
      </rPr>
      <t>करोड़ हो जाता है 😄😄😄</t>
    </r>
  </si>
  <si>
    <t>Aise video bnao bhai only fact ye nhi ki bjp ya congress ke support m bass fact pr baat kro aur logo pr chor do</t>
  </si>
  <si>
    <t>Vote for congress❤❤❤❤</t>
  </si>
  <si>
    <t>Bjp win 🚩</t>
  </si>
  <si>
    <t>He is giving false info about problem with existing reservation</t>
  </si>
  <si>
    <t>I Voted for congress.</t>
  </si>
  <si>
    <t>Godi bhaiya 😅</t>
  </si>
  <si>
    <t>Kakkad are almost mentally weak.</t>
  </si>
  <si>
    <t>Aur itna tay hai modi ji modi ji 2024 mai bharat se Pakistan bhej rhi hai public</t>
  </si>
  <si>
    <t>Rahul Gandhi jitna jhela hai pichle 10 saal se koi nhi jhel sakta</t>
  </si>
  <si>
    <t>Yaar 😂 Rahul Gandhi purana mudda ho gaya hai kuch nya layyao</t>
  </si>
  <si>
    <t>Rahul rathe ❌
Mohak mangal ✅
Nice video sir....
O jerman rahul to Mindwash kar raha hai....har bar election's ke time</t>
  </si>
  <si>
    <t>Congress kuch nahi karegi sirf satta paane ke liye bhadkaayegi</t>
  </si>
  <si>
    <t>Jab tak rahul gandhi hai 😂😂Tab Tak congress dubte rahega re baba😂😂</t>
  </si>
  <si>
    <t>WE SHOULD VOTE FOR MODI</t>
  </si>
  <si>
    <t>All these youtubers are just trying to make money</t>
  </si>
  <si>
    <t>Excellent  analysis, Thank you so much from Sikkim💐💐</t>
  </si>
  <si>
    <t>Are u BJP puppet???</t>
  </si>
  <si>
    <t>Bjp - create discrimination between religions
Congress - create discrimination between hindus</t>
  </si>
  <si>
    <t>Congress might have actually been a good opposition if Rahul Gandhi would have never taken the Wheel again. Congress is completely finished party.
The best thing about BJP is that they have Modi and that he is someone who has extremely good track record as CM of Gujarat. Rahul Gandhi has no experience anywhere whatsoever. Rahul Gandhi apne aap Villages me Panchayat Chunav bhi nahi Jeet sakta hai 😒</t>
  </si>
  <si>
    <t>Godi youtuber 😂😂</t>
  </si>
  <si>
    <r>
      <rPr>
        <sz val="11"/>
        <color rgb="FF000000"/>
        <rFont val="Linux Libertine G"/>
      </rPr>
      <t>⭐ श्री अरविंद केजरीवाल 😍 जी</t>
    </r>
    <r>
      <rPr>
        <sz val="11"/>
        <color rgb="FF000000"/>
        <rFont val="Calibri"/>
      </rPr>
      <t xml:space="preserve">, </t>
    </r>
    <r>
      <rPr>
        <sz val="11"/>
        <color rgb="FF000000"/>
        <rFont val="Linux Libertine G"/>
      </rPr>
      <t>दिल्ली को नदियों ☄️🌎🌍🌏🦀🌉🏞🌅🌄🏙🗻🏔⛰️🏝⛱️🏖🏕 का शहर कहा जायेगा आपकी वह सोच गारंटी में क्यों नहीं ❌ 🏜🌋 है</t>
    </r>
    <r>
      <rPr>
        <sz val="11"/>
        <color rgb="FF000000"/>
        <rFont val="Calibri"/>
      </rPr>
      <t xml:space="preserve">? 
</t>
    </r>
    <r>
      <rPr>
        <sz val="11"/>
        <color rgb="FF000000"/>
        <rFont val="Linux Libertine G"/>
      </rPr>
      <t>क्यों ना आप उस सोच को बड़ी करके सारे भारत 🇮🇳 को एक विशाल नदी से जोड़ दें और देश के बाढ़ 🎑🗻⛲🏜🌬🌫🌊🌪💨⛈️🌩🌨🌥🌦🌈🌤⛅🌧☀🌋💦और सूखे 🐪 की समस्या को खत्म कर दें</t>
    </r>
    <r>
      <rPr>
        <sz val="11"/>
        <color rgb="FF000000"/>
        <rFont val="Calibri"/>
      </rPr>
      <t xml:space="preserve">? 
</t>
    </r>
    <r>
      <rPr>
        <sz val="11"/>
        <color rgb="FF000000"/>
        <rFont val="Linux Libertine G"/>
      </rPr>
      <t>साथ ही इससे लोगों को बहुत सारा मछली 🐠🐋🐟 पालन का व्यवसाय भी मिलेगा पेड़ों खेतों को पानी मिलेगा</t>
    </r>
    <r>
      <rPr>
        <sz val="11"/>
        <color rgb="FF000000"/>
        <rFont val="Calibri"/>
      </rPr>
      <t xml:space="preserve">, </t>
    </r>
    <r>
      <rPr>
        <sz val="11"/>
        <color rgb="FF000000"/>
        <rFont val="Linux Libertine G"/>
      </rPr>
      <t>ज्यादा पेड़ होंगे तो ज्यादा बारिश 🌊 होगी</t>
    </r>
    <r>
      <rPr>
        <sz val="11"/>
        <color rgb="FF000000"/>
        <rFont val="Calibri"/>
      </rPr>
      <t xml:space="preserve">, </t>
    </r>
    <r>
      <rPr>
        <sz val="11"/>
        <color rgb="FF000000"/>
        <rFont val="Linux Libertine G"/>
      </rPr>
      <t>लोगों के लिए पानी भी मुफ्त 😇😃🥰🤗🤑🥳👌✌👐🫂👑🆓 होगा। 
🌤⛅🌥🌦🌈☁🌧⛈️🌩🌨🌬💨🌪🌊💧💦☔ ज्यादा बरसात से ज्यादा बिजली बनेगी</t>
    </r>
    <r>
      <rPr>
        <sz val="11"/>
        <color rgb="FF000000"/>
        <rFont val="Calibri"/>
      </rPr>
      <t xml:space="preserve">, </t>
    </r>
    <r>
      <rPr>
        <sz val="11"/>
        <color rgb="FF000000"/>
        <rFont val="Linux Libertine G"/>
      </rPr>
      <t>ज्यादा बिजली होगी</t>
    </r>
    <r>
      <rPr>
        <sz val="11"/>
        <color rgb="FF000000"/>
        <rFont val="Calibri"/>
      </rPr>
      <t xml:space="preserve">, </t>
    </r>
    <r>
      <rPr>
        <sz val="11"/>
        <color rgb="FF000000"/>
        <rFont val="Linux Libertine G"/>
      </rPr>
      <t xml:space="preserve">तब उस बिजली से अच्छा </t>
    </r>
    <r>
      <rPr>
        <sz val="11"/>
        <color rgb="FF000000"/>
        <rFont val="Calibri"/>
      </rPr>
      <t xml:space="preserve">infrastructure </t>
    </r>
    <r>
      <rPr>
        <sz val="11"/>
        <color rgb="FF000000"/>
        <rFont val="Linux Libertine G"/>
      </rPr>
      <t>पूल</t>
    </r>
    <r>
      <rPr>
        <sz val="11"/>
        <color rgb="FF000000"/>
        <rFont val="Calibri"/>
      </rPr>
      <t xml:space="preserve">, dam, </t>
    </r>
    <r>
      <rPr>
        <sz val="11"/>
        <color rgb="FF000000"/>
        <rFont val="Linux Libertine G"/>
      </rPr>
      <t>नहर</t>
    </r>
    <r>
      <rPr>
        <sz val="11"/>
        <color rgb="FF000000"/>
        <rFont val="Calibri"/>
      </rPr>
      <t xml:space="preserve">, road, </t>
    </r>
    <r>
      <rPr>
        <sz val="11"/>
        <color rgb="FF000000"/>
        <rFont val="Linux Libertine G"/>
      </rPr>
      <t>सड़क</t>
    </r>
    <r>
      <rPr>
        <sz val="11"/>
        <color rgb="FF000000"/>
        <rFont val="Calibri"/>
      </rPr>
      <t xml:space="preserve">, air port </t>
    </r>
    <r>
      <rPr>
        <sz val="11"/>
        <color rgb="FF000000"/>
        <rFont val="Linux Libertine G"/>
      </rPr>
      <t>बनेंगे 🌉 🛤🛣🏗🎢🚦🚏⛴️🛳🚤🛥⛵🛶🚉🚅🚝🚞🚟🛫🛬✈️🚢🗺🗽⛲😊</t>
    </r>
  </si>
  <si>
    <t>Hi bro. Ap video &amp; fact bohot ache se bana te ho.. Lekin vedeo thoda fast me banaya karo. Bohot slow lagti he.</t>
  </si>
  <si>
    <t>But I know whom to vote for, after watching your information and other videos, according to that, I have to make lotus bloom in the mud.😊</t>
  </si>
  <si>
    <t>Childhood issues</t>
  </si>
  <si>
    <t>Go for BJP ,, Reservation is a big problem 😢😢 our country and congress increase Reservation. Talented people suffer for Reservation...</t>
  </si>
  <si>
    <t>itne peyar se and andvakti na karo bhai</t>
  </si>
  <si>
    <t>Thanks Bhai for showing the truth</t>
  </si>
  <si>
    <t>Amazing clarity on reservation. Reservation is all about zero sum game. We need to grow jobs to meet growing population need</t>
  </si>
  <si>
    <t>Everyone making joke of Nitish kumar dont know how good politician he is. He did everything he could to improve bihar.</t>
  </si>
  <si>
    <t>Please come out in large numbers.........Please dont hide in your homes for fear of hot weather or anything.....Its now or never.....................Vote now or repent later</t>
  </si>
  <si>
    <t>Mujhe mera 15 Lakh chaiyeh…</t>
  </si>
  <si>
    <t>1 lakh tu every poor women is impossible</t>
  </si>
  <si>
    <t>Modi rip.... Congress live long</t>
  </si>
  <si>
    <t>We need Modi 🙏</t>
  </si>
  <si>
    <t>Sirf rahul Gandhi pr bolna asan hai..kabhi modi k khilaf bol k dekh ..ek media krmi pr bjp k log hi fod Dale hai</t>
  </si>
  <si>
    <t>Tu sirf ek vichar dhar k liye kam kr rha hai</t>
  </si>
  <si>
    <t>Respect Nitish Kumar++</t>
  </si>
  <si>
    <t>Rahul Gandhi is unwritten manifesto of BJP.
We don't need caste reservation.
We need caste abolishment.
We need scholarship reservation for the poor.</t>
  </si>
  <si>
    <t>Vote For Bjp❤</t>
  </si>
  <si>
    <t>Spread this message to everyone
Share this as much as possible</t>
  </si>
  <si>
    <t>Private sector me reservation aaya to sari company bahar chali jayegi phir jhun jhuna jhulate rahenge desh ke prabhav shali log , aur bahar chali jayegi jisse desh piche chala jayega</t>
  </si>
  <si>
    <t>Wealth redistribution Sam pitroda ne bole the jo congress ke hi hai</t>
  </si>
  <si>
    <r>
      <rPr>
        <sz val="11"/>
        <color rgb="FF000000"/>
        <rFont val="Linux Libertine G"/>
      </rPr>
      <t xml:space="preserve">🕉️🚩जय श्री राम 🚩🕉️
🌺💖जय श्री राधे कृष्णा 💘
🔱🕉️वंदे मातरम् 💝🌺🇳🇪💞 </t>
    </r>
    <r>
      <rPr>
        <sz val="11"/>
        <color rgb="FF000000"/>
        <rFont val="Calibri"/>
      </rPr>
      <t>*</t>
    </r>
    <r>
      <rPr>
        <sz val="11"/>
        <color rgb="FF000000"/>
        <rFont val="Linux Libertine G"/>
      </rPr>
      <t>धर्म की जय हो और अधर्म का विनाश हो</t>
    </r>
    <r>
      <rPr>
        <sz val="11"/>
        <color rgb="FF000000"/>
        <rFont val="Calibri"/>
      </rPr>
      <t>* 🍁🚩🌹</t>
    </r>
  </si>
  <si>
    <t>Love you bro</t>
  </si>
  <si>
    <t>But still congress is far better than BJP</t>
  </si>
  <si>
    <t>Congress ❌
Kangress ✅
          (I will Vote BJP)🪷 👍</t>
  </si>
  <si>
    <t>Thansk bro, you are the only one showing the otherside</t>
  </si>
  <si>
    <t>Congress is better than any other party</t>
  </si>
  <si>
    <t>Bhai dekho bjp Ne methods of implementation manifesto me mention nhi kiye but unhone apne interviews mention Kiya hai</t>
  </si>
  <si>
    <t>Why do you make video about this guy ,He claims that poverty is just a "state of mind"</t>
  </si>
  <si>
    <t>I want to vote for modi ji but the candidate of gurdaspur  constituency  dnt deserve to win.
. Really confused</t>
  </si>
  <si>
    <t>Bjp can be bad
But congress is worst 😢</t>
  </si>
  <si>
    <t>We can criticise BJP's work...
 We can hate BJP's work 
But we can't ignore BJP's work for development 🔥</t>
  </si>
  <si>
    <t>Problem with Kejriwal video banayega? Seriously asking.</t>
  </si>
  <si>
    <t>I wanted to CONGRESS but thier manifesto is horrifying.
Thus Modi ji is far better.
My vote for modiji</t>
  </si>
  <si>
    <t>BJP: modi h to mumkin k 🗿
CONGRESS: pappu h to mushkil h 🤡</t>
  </si>
  <si>
    <t>Im  an Atheist but I will vote for BJP as congress is simply worser.</t>
  </si>
  <si>
    <t>भाई ने पार्टी बदल लिया</t>
  </si>
  <si>
    <t>GODI SOCIAL MEDIA</t>
  </si>
  <si>
    <t>My name is Mohak bro</t>
  </si>
  <si>
    <t>Congress should focus on growth instead of reservation then only seat will go up.......indians need growth and manufacturing infrastructure......</t>
  </si>
  <si>
    <t>APPEASEMENT KE LIYE CONGRESS HINDU  ST / SC / OBC KE RIGHT BHI SNATCH KAR KE MUSALMANO KO DEGI</t>
  </si>
  <si>
    <t>CONGRESS KI MENIFESTO ME CLEAR KAR DIYA HAI KI PRIORITY MUSALMAN HI HONGE AUR MUSALMANO KE LIYE CONGRESS KISI BHI LEVEL PER UTAR SAKTI HAI YEH CLEAR HAI</t>
  </si>
  <si>
    <r>
      <rPr>
        <sz val="11"/>
        <color rgb="FF000000"/>
        <rFont val="Linux Libertine G"/>
      </rPr>
      <t>नेहरू गांधी के कहने पर इसी भारत की जनता ने अपनी जमीन</t>
    </r>
    <r>
      <rPr>
        <sz val="11"/>
        <color rgb="FF000000"/>
        <rFont val="Calibri"/>
      </rPr>
      <t xml:space="preserve">, </t>
    </r>
    <r>
      <rPr>
        <sz val="11"/>
        <color rgb="FF000000"/>
        <rFont val="Linux Libertine G"/>
      </rPr>
      <t>जयदाद देश को दि थी</t>
    </r>
    <r>
      <rPr>
        <sz val="11"/>
        <color rgb="FF000000"/>
        <rFont val="Calibri"/>
      </rPr>
      <t xml:space="preserve">, </t>
    </r>
    <r>
      <rPr>
        <sz val="11"/>
        <color rgb="FF000000"/>
        <rFont val="Linux Libertine G"/>
      </rPr>
      <t>ये इतिहास शायद तुम भूल गये हो या तो तुम्हे मालूम नही है</t>
    </r>
    <r>
      <rPr>
        <sz val="11"/>
        <color rgb="FF000000"/>
        <rFont val="Calibri"/>
      </rPr>
      <t>.</t>
    </r>
  </si>
  <si>
    <r>
      <rPr>
        <sz val="11"/>
        <color rgb="FF000000"/>
        <rFont val="Linux Libertine G"/>
      </rPr>
      <t>राहुल गांधी कौन है</t>
    </r>
    <r>
      <rPr>
        <sz val="11"/>
        <color rgb="FF000000"/>
        <rFont val="Calibri"/>
      </rPr>
      <t xml:space="preserve">? </t>
    </r>
    <r>
      <rPr>
        <sz val="11"/>
        <color rgb="FF000000"/>
        <rFont val="Linux Libertine G"/>
      </rPr>
      <t>वो जिम्मेदारी क्यों ले</t>
    </r>
    <r>
      <rPr>
        <sz val="11"/>
        <color rgb="FF000000"/>
        <rFont val="Calibri"/>
      </rPr>
      <t xml:space="preserve">? </t>
    </r>
    <r>
      <rPr>
        <sz val="11"/>
        <color rgb="FF000000"/>
        <rFont val="Linux Libertine G"/>
      </rPr>
      <t>सत्ता में जो है उन्होने आज तक किसी बात की जिम्मेदारी ली है</t>
    </r>
    <r>
      <rPr>
        <sz val="11"/>
        <color rgb="FF000000"/>
        <rFont val="Calibri"/>
      </rPr>
      <t xml:space="preserve">? </t>
    </r>
    <r>
      <rPr>
        <sz val="11"/>
        <color rgb="FF000000"/>
        <rFont val="Linux Libertine G"/>
      </rPr>
      <t>राहुल गांधी प्रेस कॉन्फरन्स लेके जनता के सवालों पर चर्चा करता है</t>
    </r>
    <r>
      <rPr>
        <sz val="11"/>
        <color rgb="FF000000"/>
        <rFont val="Calibri"/>
      </rPr>
      <t xml:space="preserve">, </t>
    </r>
    <r>
      <rPr>
        <sz val="11"/>
        <color rgb="FF000000"/>
        <rFont val="Linux Libertine G"/>
      </rPr>
      <t>दस साल से जो सत्ता में है</t>
    </r>
    <r>
      <rPr>
        <sz val="11"/>
        <color rgb="FF000000"/>
        <rFont val="Calibri"/>
      </rPr>
      <t xml:space="preserve">, </t>
    </r>
    <r>
      <rPr>
        <sz val="11"/>
        <color rgb="FF000000"/>
        <rFont val="Linux Libertine G"/>
      </rPr>
      <t>वो जवाब क्यों नही देता</t>
    </r>
    <r>
      <rPr>
        <sz val="11"/>
        <color rgb="FF000000"/>
        <rFont val="Calibri"/>
      </rPr>
      <t xml:space="preserve">? </t>
    </r>
    <r>
      <rPr>
        <sz val="11"/>
        <color rgb="FF000000"/>
        <rFont val="Linux Libertine G"/>
      </rPr>
      <t>राहुल गांधी को बदनाम करने के चक्कर में तुम ये भूल गये की</t>
    </r>
    <r>
      <rPr>
        <sz val="11"/>
        <color rgb="FF000000"/>
        <rFont val="Calibri"/>
      </rPr>
      <t xml:space="preserve">, </t>
    </r>
    <r>
      <rPr>
        <sz val="11"/>
        <color rgb="FF000000"/>
        <rFont val="Linux Libertine G"/>
      </rPr>
      <t>राहुल गांधी ने आज तक कभी किसी बात का क्रेडिट नहीं लिया</t>
    </r>
    <r>
      <rPr>
        <sz val="11"/>
        <color rgb="FF000000"/>
        <rFont val="Calibri"/>
      </rPr>
      <t xml:space="preserve">, </t>
    </r>
    <r>
      <rPr>
        <sz val="11"/>
        <color rgb="FF000000"/>
        <rFont val="Linux Libertine G"/>
      </rPr>
      <t>लेकिन हार की जिम्मेदारी लेता है</t>
    </r>
    <r>
      <rPr>
        <sz val="11"/>
        <color rgb="FF000000"/>
        <rFont val="Calibri"/>
      </rPr>
      <t xml:space="preserve">. </t>
    </r>
    <r>
      <rPr>
        <sz val="11"/>
        <color rgb="FF000000"/>
        <rFont val="Linux Libertine G"/>
      </rPr>
      <t>क्या ये हिम्मत है मोदी में</t>
    </r>
    <r>
      <rPr>
        <sz val="11"/>
        <color rgb="FF000000"/>
        <rFont val="Calibri"/>
      </rPr>
      <t xml:space="preserve">? </t>
    </r>
    <r>
      <rPr>
        <sz val="11"/>
        <color rgb="FF000000"/>
        <rFont val="Linux Libertine G"/>
      </rPr>
      <t>कर्म करो</t>
    </r>
    <r>
      <rPr>
        <sz val="11"/>
        <color rgb="FF000000"/>
        <rFont val="Calibri"/>
      </rPr>
      <t xml:space="preserve">, </t>
    </r>
    <r>
      <rPr>
        <sz val="11"/>
        <color rgb="FF000000"/>
        <rFont val="Linux Libertine G"/>
      </rPr>
      <t>फल की चिंता मत करो</t>
    </r>
    <r>
      <rPr>
        <sz val="11"/>
        <color rgb="FF000000"/>
        <rFont val="Calibri"/>
      </rPr>
      <t xml:space="preserve">', </t>
    </r>
    <r>
      <rPr>
        <sz val="11"/>
        <color rgb="FF000000"/>
        <rFont val="Linux Libertine G"/>
      </rPr>
      <t>यही है गांधी परिवार का असली सच</t>
    </r>
    <r>
      <rPr>
        <sz val="11"/>
        <color rgb="FF000000"/>
        <rFont val="Calibri"/>
      </rPr>
      <t xml:space="preserve">. </t>
    </r>
    <r>
      <rPr>
        <sz val="11"/>
        <color rgb="FF000000"/>
        <rFont val="Linux Libertine G"/>
      </rPr>
      <t>जिस परिवार ने आज तक सिर्फ बलिदान ही दिया है</t>
    </r>
    <r>
      <rPr>
        <sz val="11"/>
        <color rgb="FF000000"/>
        <rFont val="Calibri"/>
      </rPr>
      <t xml:space="preserve">, </t>
    </r>
    <r>
      <rPr>
        <sz val="11"/>
        <color rgb="FF000000"/>
        <rFont val="Linux Libertine G"/>
      </rPr>
      <t>उस परिवार के संस्कार में बडे हुए है राहुल गांधी</t>
    </r>
    <r>
      <rPr>
        <sz val="11"/>
        <color rgb="FF000000"/>
        <rFont val="Calibri"/>
      </rPr>
      <t>.</t>
    </r>
  </si>
  <si>
    <t>Thanks for an informative podcast. But you are mixing census and survey as though they are the same. But they are not.
Please view Prof Dilip Mandal's interview with ANI. He discusses the difference between census and survey. The previous government didn't include caste questions on the census. They did a caste survey. The census process has more controls to prevent errors. A census has to be completed in a month. In contrast, surveys do not have the same legal status and hence do not have the same controls for managing errors. The caste survey was done over five years.
It is my understanding that a census can be done only by the central government. State governments can do surveys, not census.
It would be great if you can do a follow up video that differentiates between the two and summarize what's learned from the census and surveys.</t>
  </si>
  <si>
    <t>Koi confusion nehi hai bhai, modi ko dena hai vote</t>
  </si>
  <si>
    <t>Why can’t they plan something employment for youth for lakhs of crore rather than distributing it free which makes no difference to poor and is very less individually</t>
  </si>
  <si>
    <t>Vote toh Modi ji ko dunga bro</t>
  </si>
  <si>
    <t>Why just dividing Hindus in caste? Why not count other religions also</t>
  </si>
  <si>
    <t>What about non dalit and non student</t>
  </si>
  <si>
    <t>In leftisto ko itni chul hai na Modi ko harane ki....gussa jhalak rha tha mohak bhai ke chehre se</t>
  </si>
  <si>
    <t>actually, Chaudhary Lal Singh didn’t take out rallies in favour of Kathua rapists but for the demand of CBI investigation in the case. 3:42</t>
  </si>
  <si>
    <t>actually, Chaudhary Lal Singh didn’t take out rallies in favour of Kathua rapists but for the demand of CBI investigation in the case.</t>
  </si>
  <si>
    <t>Never miss Kuku FM</t>
  </si>
  <si>
    <t>The Congress manifesto doesn't talk about infrastructure railway defence transport communication. If congress win no company is gonna come to india FDI will fall sharply. Entire economy will collapse. Sach mei koi option ni hai bjp ko hi vote dena hoga Mai khud congress ko dena chahta tha par ab ni sirf freebies baat rakhe inhone.</t>
  </si>
  <si>
    <t>you said some soo hard line truth irrespective of supporting any party (like you mostly do) , people generally didn't have courage to say, you just mentioned so straight forwardly, great work dear keep it up.</t>
  </si>
  <si>
    <t>If general caste wants to survive they have no option other than voting to bjp. Congress approach is always been horrible to general category. They paying price for that.</t>
  </si>
  <si>
    <t>Sometimes it gets hard to recognise whether the Indian Politics is a joke or is the joke on us as the citizens?!</t>
  </si>
  <si>
    <t>Rahul Gandhi is biggest campaigner of BJP</t>
  </si>
  <si>
    <t>Appo ko bjp se kitne mila hai</t>
  </si>
  <si>
    <t>We can crtisice BJP but we have no other option to Vote after seeing cong manifesto....more then 50% reservation, ₹ 1 lakh to each women....how is it possible.....india needs a change but as of now its better to vote for PM MODI ....bcz jb tak change congress ke ander ni ayega tb tak wo Desh ka kush bhala ni kr skte</t>
  </si>
  <si>
    <t>congress plans to distribute hard earning money among poor muslims and freebies voters. this is problem of Congress and Rahul gandhi. that's why he is PAPPU. Please don't vote for Congress.</t>
  </si>
  <si>
    <t>Social justice.. Wo bhi CONGRESS 😂😂</t>
  </si>
  <si>
    <t>No substitute of modi</t>
  </si>
  <si>
    <t>Once a pappu...always pappu</t>
  </si>
  <si>
    <t>Once a donkey wore tiger's  outfit. Every body thought its a tiger. But as soon as he opened his mouth, it was evedent that a donkey will alwYs be a donkey😂😂😂😂</t>
  </si>
  <si>
    <t>1.Digital India Initiative: Aims to transform India into a digitally empowered society and knowledge economy.
2.Make in India Campaign: Encourages companies to manufacture products in India and boosts the manufacturing sector.
3.Swachh Bharat Abhiyan: Launched a nationwide cleanliness and sanitation campaign, leading to improvements in hygiene and waste management.
4.Jan Dhan Yojana: A financial inclusion program that has provided millions of unbanked citizens access to banking and financial services.
5.Demonetization: In 2016, the ban on high-value currency notes aimed to curb black money and promote digital transactions.
6.Pradhan Mantri Ujjwala Yojana: Provides free LPG connections to poor households, reducing indoor air pollution and improving health.
7.Pradhan Mantri Awas Yojana: A housing scheme aimed at providing affordable homes to the urban and rural poor.
8.Ayushman Bharat: National health insurance scheme providing healthcare coverage to low-income families.
9.Pradhan Mantri Kisan Samman Nidhi (PM-KISAN): Provides direct income support to small and marginal farmers.
10.Skill India Mission: Focused on training and skill development for young people to enhance their employability.
11.Beti Bachao, Beti Padhao: Campaign to promote the welfare of girls and their education.
12.Statue of Unity: Inaugurated the world's tallest statue, honoring Sardar Vallabhbhai Patel, a key figure in India's independence movement.
13.Surgical Strikes: Conducted surgical strikes across the Line of Control in response to terrorist attacks, showcasing a proactive approach to national security.
14.International Solar Alliance: Co-founded this global alliance to promote solar energy and sustainable development.
15.NamamiGange: An initiative to clean and rejuvenate the Ganges River, which is considered sacred in India.
16.Smart Cities Mission: Aims to transform selected cities into smart, sustainable, and inclusive urban spaces.
17.Atmanirbhar Bharat Abhiyan: Self-Reliant India Campaign launched in response to the COVID-19 pandemic, promoting local industries.
18.Farm Bills: Controversial farm reforms intended to modernize agriculture and provide more options for farmers.
19.Foreign Policy and Diplomacy: Strengthened India's global standing through active engagement with world leaders and international organizations.
20.BharatmalaPariyojana: A road and highways development project aimed at improving connectivity across India.
21.Sagarmala Project: Aims to develop ports and maritime infrastructure to boost trade and economic growth.
22.PM-CARES Fund: A public charitable trust established to tackle emergencies such as the COVID-19 pandemic.
23.Pradhan Mantri Awas Yojana (Gramin): Providing affordable housing to rural areas.
24.National Pension Scheme: Reformed the pension system to increase social security coverage.
25.Ek Bharat Shreshtha Bharat: Promotes cultural exchange and unity among states and union territories.
26.Vande Bharat Express: India's first indigenous semi-high-speed train, aiming to modernize rail transport.
27.Khelo India: A national program aimed at developing sports talent in the country.
28.Gaganyaan Mission: India's ambitious human spaceflight program.
29.New Education Policy (NEP) 2020: A comprehensive reform of the Indian education system.
30.One Nation, One Ration Card: Allows migrant workers to access their food ration anywhere in the country.
31.Affordable Medicine and Reliable Implants for Treatment (AMRIT) Stores: Providing affordable medicine and medical implants.
32.Startup India: Supports entrepreneurship and innovation through policies and financial support.
33.Mudra Yojana: Provides loans to small and micro-enterprises.
34.Digital Payment Infrastructure: UPI and BHIM have revolutionized digital payments.
35.India's Entry into MTCR and Wassenaar Arrangement: Strengthening India's position in international arms control and trade regimes.
36.GST Council: Establishment of a collaborative body for decisions on GST.
37.NITI Aayog: Replacing the Planning Commission, NITI Aayog focuses on research and policy formulation.
38.Pradhan Mantri Garib Kalyan Yojana: Welfare measures for the underprivileged during the COVID-19 pandemic.
39.Operation Samudra Setu: Repatriation mission for Indian citizens stranded abroad due to COVID-19.
40.Reform in Defense Procurement: Focus on indigenous production and modernization of armed forces.
41.Ease of Doing Business: Improvement in India's ranking and focus on streamlining regulations.
42.Pradhan Mantri Jan Aushadhi Yojana: Providing generic medicines at affordable prices.
43.Amendment to Insolvency and Bankruptcy Code: Strengthened legal framework for corporate resolution.
44.India's Bid to the United Nations Security Council: Elected as a non-permanent member for 2021-22.
45.Expanding Access to Electricity: Nearly universal household electrification under Saubhagya Yojana.
46.National Education Policy (NEP) 2020: Transforming the education system with a new structure.
47.India's Performance in International Space Missions: Mars Orbiter Mission and Chandrayaan-2.
48.Jal Jeevan Mission: Aiming to provide piped water supply to all households by 2024.
49.Pradhan Mantri Matsya Sampada Yojana: Aims to boost the fisheries sector and increase employment.
50.Operation Ganga: A mission to evacuate Indian students and citizens from war-torn Ukraine.</t>
  </si>
  <si>
    <t>51.North East Special Infrastructure Development Scheme: Focused on developing infrastructure in the North East region.
52.Housing for All: Aiming to provide affordable housing to all Indians by 2022.
53.GEM (Government e-Marketplace): An online platform for government procurement that ensures transparency and efficiency.
54.National Health Mission: Aimed at improving the availability and accessibility of quality healthcare services.
55.Infrastructure Development in Jammu and Kashmir: Boosted development projects in the region to improve connectivity and economic growth.
56.Railway Modernization: Introduction of new trains and upgradation of railway stations across India.
57.National Policy on Electronics 2019: Promoting domestic manufacturing of electronic goods.
58.Pradhan Mantri Mudra Yojana: Facilitating access to credit for small businesses and entrepreneurs.
59.Mission Indradhanush: Focused on immunizing children and pregnant women against preventable diseases.
60.PM SVANidhi: Providing working capital loans to street vendors to support their businesses during the pandemic.
61.National Recruitment Agency: Streamlines recruitment for various government jobs through a common entrance test.
62.India's Successful Handling of COVID-19: Implementation of strict lockdowns, testing, and vaccination campaigns.
63.eNAM (Electronic National Agriculture Market): Created a unified national market for agricultural commodities.
64.Extension of Maternity Leave: Increased maternity leave from 12 to 26 weeks for working women.
65.GST Revenue Growth: Consistent growth in GST revenue due to efficient tax collection mechanisms.
66.Labor Reforms: Consolidation of labor laws into four codes to improve the business environment and labor welfare.
67.Direct Benefit Transfer (DBT): Streamlining subsidy distribution and welfare schemes.
68.International Yoga Day: Modi's initiative led to the UN declaring June 21 as International Yoga Day.
69.Digital Locker: Providing citizens with secure digital storage for important documents.
70.Pradhan Mantri Shram Yogi Maandhan Yojana: A pension scheme for unorganized sector workers.
71.Coal Reforms: Opening up the coal mining sector to commercial mining and increasing transparency.
72.Mission Karmayogi: Aims to build a skilled, efficient, and future-ready civil service.
73.Kisan Rail: Launched special trains to transport perishable goods like fruits and vegetables.
74.PM-PRANAM (Programme for Restoration, Awareness, Nourishment, and Amelioration of Mother Earth): A program to encourage sustainable farming practices.
75.Arunachal Pradesh and Assam Border Agreement: Resolved long-standing border disputes between the two states.
76.Tribal Development Initiatives: Launched schemes and projects to improve the lives of tribal communities.
77.PM-DAKSH Yojana: A scheme for the development of backward classes through skill training and employment opportunities.
78.Saubhagya Yojana: A scheme aimed at providing electricity connections to all households.
79.One Nation, One Mobility Card: An interoperable transport card that can be used across different modes of transport.
80.Poshan Abhiyaan: A national nutrition mission to improve the nutritional status of children, pregnant women, and lactating mothers.
81.Mann Ki Baat: A monthly radio program where Prime Minister Modi addresses the nation on various topics.
82.PM CARES for Children: A scheme to support children who have lost their parents or guardians to COVID-19.
83.Indian Ocean Rim Association: Strengthened India's engagement with the association to enhance maritime cooperation.
84.Global Bio-India Summit: Showcased India's capabilities in biotechnology and the life sciences.
85.Kisan Credit Card (KCC) Reforms: Simplified the process of availing KCCs for farmers and increased coverage.
86.Expanding India's Renewable Energy Capacity: Set ambitious targets for renewable energy capacity expansion.
87.Defense Modernization: Initiatives to modernize the armed forces and promote indigenous defense manufacturing.
88.Pradhan Mantri Fasal Bima Yojana (PMFBY): Crop insurance scheme to protect farmers from losses due to adverse weather conditions.
89.Transforming Aspirational Districts: Identified underdeveloped districts and implemented targeted interventions.
90.National Adaptation Fund on Climate Change: Providing support to states for climate change adaptation projects.
91.PM-DevINE: Scheme aimed at addressing the developmental gaps in the North Eastern region of India.
92.North East Industrial Development Scheme: Promoting industrialization in the North East region.
93.Agri-Infrastructure Fund: Established to provide medium to long-term debt financing for investment in agriculture infrastructure.
94.International Relations: Enhanced India's global standing through strategic partnerships with other countries.
95.Border Road Infrastructure: Focus on strengthening road connectivity and infrastructure in border areas.
96.Affordable Internet Access: Expansion of affordable internet connectivity across rural and urban areas.
97.Empowerment of Women: Various schemes and initiatives to support and uplift women across the country.
98.Tribal Cooperatives: Promoting the establishment of tribal cooperatives to empower tribal communities.
99.Disinvestment and Asset Monetization: Strategic disinvestment of public sector undertakings and monetization of government assets.
100.India's Role in International Organizations: Active participation in G20, BRICS, SCO, and other global forums.</t>
  </si>
  <si>
    <t>Bhai yeah leftiest tha ki ideology kaise change ho gaye kya kand hua oata he nahi lagta darr gaya kyunki manifesto mein nuclear bombs ko disposed karne ke baat ho rahe ja saahi mein bahut serious baat hai</t>
  </si>
  <si>
    <t>Bahut sahi bhai be fearless</t>
  </si>
  <si>
    <t>2024=Bjp👍 vs YouTube ❤️</t>
  </si>
  <si>
    <t>Rahul gandhi bhi BJP ko vote krte honge😂😂😂confuse itna rhte h 😅😂</t>
  </si>
  <si>
    <t>Ghum phir ke baat reservation pe keyu aati hai?</t>
  </si>
  <si>
    <t>sorry to say but you have worst research team because facts are missing.I have witnessed a very nonsense video ever 😅</t>
  </si>
  <si>
    <t>30 age wale graduate berojgar Apprenticeship kar sakenge Jo congress bol rahi hai</t>
  </si>
  <si>
    <t>39:02 best part ❤</t>
  </si>
  <si>
    <t>i dont want my vote to go to TMC OR DMK  hence  will vote for NDA</t>
  </si>
  <si>
    <t>Development should be based on Economic conditions not on the basis of caste</t>
  </si>
  <si>
    <t>😂😂😂😂😂 pappu</t>
  </si>
  <si>
    <t>Great video👍👍👍</t>
  </si>
  <si>
    <t>Congress hatao desh bachao, I am serious🙏🙏
Nahi to ye hamare desh ko islamistan banadenge 🙏🙏 jai shree ram 🚩🚩</t>
  </si>
  <si>
    <t>Abki bar 400 par Rahul Gandhi tadipar 😂😂</t>
  </si>
  <si>
    <t>Congress is a family run company</t>
  </si>
  <si>
    <r>
      <rPr>
        <sz val="11"/>
        <color rgb="FF000000"/>
        <rFont val="Linux Libertine G"/>
      </rPr>
      <t xml:space="preserve">🗳️ वोट देने के लिए सिर्फ़ एक उँगली ही ज़रूरी है।
</t>
    </r>
    <r>
      <rPr>
        <sz val="11"/>
        <color rgb="FF000000"/>
        <rFont val="Calibri"/>
      </rPr>
      <t xml:space="preserve">* </t>
    </r>
    <r>
      <rPr>
        <sz val="11"/>
        <color rgb="FF000000"/>
        <rFont val="Linux Libertine G"/>
      </rPr>
      <t xml:space="preserve">मगर वोट किसे देना है उसके लिये बहुत ज़रूरी है आपकी सोच।
</t>
    </r>
    <r>
      <rPr>
        <sz val="11"/>
        <color rgb="FF000000"/>
        <rFont val="Calibri"/>
      </rPr>
      <t xml:space="preserve">* </t>
    </r>
    <r>
      <rPr>
        <sz val="11"/>
        <color rgb="FF000000"/>
        <rFont val="Linux Libertine G"/>
      </rPr>
      <t>क्या अपने सोचा है के कांग्रेस अगर सरकार बनती है तो बेरोज़गार युवा को साल का एक लाख रुपए कहा सी देगी</t>
    </r>
    <r>
      <rPr>
        <sz val="11"/>
        <color rgb="FF000000"/>
        <rFont val="Calibri"/>
      </rPr>
      <t>? 
* ⁠</t>
    </r>
    <r>
      <rPr>
        <sz val="11"/>
        <color rgb="FF000000"/>
        <rFont val="Linux Libertine G"/>
      </rPr>
      <t xml:space="preserve">इसका जवाब है अमीरो और नौकरी वालों के टैक्स से। 
</t>
    </r>
    <r>
      <rPr>
        <sz val="11"/>
        <color rgb="FF000000"/>
        <rFont val="Calibri"/>
      </rPr>
      <t xml:space="preserve">* </t>
    </r>
    <r>
      <rPr>
        <sz val="11"/>
        <color rgb="FF000000"/>
        <rFont val="Linux Libertine G"/>
      </rPr>
      <t>मगर जब अमीर की दौलत को बराबर सब लोगो मैं बाट दिया जाएगा तो वो क्या उतना टैक्स दे पाएगा जितना अब देता है</t>
    </r>
    <r>
      <rPr>
        <sz val="11"/>
        <color rgb="FF000000"/>
        <rFont val="Calibri"/>
      </rPr>
      <t xml:space="preserve">? 
* </t>
    </r>
    <r>
      <rPr>
        <sz val="11"/>
        <color rgb="FF000000"/>
        <rFont val="Linux Libertine G"/>
      </rPr>
      <t>क्या वो टैक्स चोरी नहीं करेगा</t>
    </r>
    <r>
      <rPr>
        <sz val="11"/>
        <color rgb="FF000000"/>
        <rFont val="Calibri"/>
      </rPr>
      <t xml:space="preserve">?
</t>
    </r>
    <r>
      <rPr>
        <sz val="11"/>
        <color rgb="FF000000"/>
        <rFont val="Linux Libertine G"/>
      </rPr>
      <t>क्या वो इतने लोगो को रोज़गार पे रखेगा या लोगो के छटनी करेगा</t>
    </r>
    <r>
      <rPr>
        <sz val="11"/>
        <color rgb="FF000000"/>
        <rFont val="Calibri"/>
      </rPr>
      <t xml:space="preserve">?
* </t>
    </r>
    <r>
      <rPr>
        <sz val="11"/>
        <color rgb="FF000000"/>
        <rFont val="Linux Libertine G"/>
      </rPr>
      <t xml:space="preserve">छटनी करने से क्या होगा फिर और बेरोज़गारी।
</t>
    </r>
    <r>
      <rPr>
        <sz val="11"/>
        <color rgb="FF000000"/>
        <rFont val="Calibri"/>
      </rPr>
      <t xml:space="preserve">* </t>
    </r>
    <r>
      <rPr>
        <sz val="11"/>
        <color rgb="FF000000"/>
        <rFont val="Linux Libertine G"/>
      </rPr>
      <t>जब अमीर का पैसा बराबर सब पे बटेगा तो जिससे वो पैसा बिना मेहनत के मिलेगा तो वो क्या करेगा</t>
    </r>
    <r>
      <rPr>
        <sz val="11"/>
        <color rgb="FF000000"/>
        <rFont val="Calibri"/>
      </rPr>
      <t>? 
-</t>
    </r>
    <r>
      <rPr>
        <sz val="11"/>
        <color rgb="FF000000"/>
        <rFont val="Linux Libertine G"/>
      </rPr>
      <t xml:space="preserve">बरबाद।
</t>
    </r>
    <r>
      <rPr>
        <sz val="11"/>
        <color rgb="FF000000"/>
        <rFont val="Calibri"/>
      </rPr>
      <t xml:space="preserve">* </t>
    </r>
    <r>
      <rPr>
        <sz val="11"/>
        <color rgb="FF000000"/>
        <rFont val="Linux Libertine G"/>
      </rPr>
      <t xml:space="preserve">फिर वो पैसा ख़त्म होने के बाद वो ग़रीब फिर क्या करेगा क्योंकि उसे तो मुफ़्त के पैसे की आदत पड़ गई। 
</t>
    </r>
    <r>
      <rPr>
        <sz val="11"/>
        <color rgb="FF000000"/>
        <rFont val="Calibri"/>
      </rPr>
      <t xml:space="preserve">* </t>
    </r>
    <r>
      <rPr>
        <sz val="11"/>
        <color rgb="FF000000"/>
        <rFont val="Linux Libertine G"/>
      </rPr>
      <t xml:space="preserve">शायद वो फिर दोबारा कोशिश करेगा के उससे दोबारा बिना मेहनत के पैसा मिल जाये।
</t>
    </r>
    <r>
      <rPr>
        <sz val="11"/>
        <color rgb="FF000000"/>
        <rFont val="Calibri"/>
      </rPr>
      <t xml:space="preserve">* </t>
    </r>
    <r>
      <rPr>
        <sz val="11"/>
        <color rgb="FF000000"/>
        <rFont val="Linux Libertine G"/>
      </rPr>
      <t xml:space="preserve">उसके लिए शायद उससे चोरी करनी पड़े।
</t>
    </r>
    <r>
      <rPr>
        <sz val="11"/>
        <color rgb="FF000000"/>
        <rFont val="Calibri"/>
      </rPr>
      <t xml:space="preserve">* </t>
    </r>
    <r>
      <rPr>
        <sz val="11"/>
        <color rgb="FF000000"/>
        <rFont val="Linux Libertine G"/>
      </rPr>
      <t xml:space="preserve">और रही बात बेरोज़गार युवा को सालाना एक लाख रुपए देना।
</t>
    </r>
    <r>
      <rPr>
        <sz val="11"/>
        <color rgb="FF000000"/>
        <rFont val="Calibri"/>
      </rPr>
      <t xml:space="preserve">* </t>
    </r>
    <r>
      <rPr>
        <sz val="11"/>
        <color rgb="FF000000"/>
        <rFont val="Linux Libertine G"/>
      </rPr>
      <t xml:space="preserve">क्या जिस युवा को बिना मेहनत करे एक लाख रुपये मिल रहे है क्या वो कभी रोज़गार की तरफ़ जाएगा। वो हमेशा चाहेगा के इस मुफ़्त के लाख को जाने ना दु।
</t>
    </r>
    <r>
      <rPr>
        <sz val="11"/>
        <color rgb="FF000000"/>
        <rFont val="Calibri"/>
      </rPr>
      <t xml:space="preserve">* </t>
    </r>
    <r>
      <rPr>
        <sz val="11"/>
        <color rgb="FF000000"/>
        <rFont val="Linux Libertine G"/>
      </rPr>
      <t xml:space="preserve">आपका वोट क़ीमती है उससे भी ज़्यादा आपकी सोच इसलिए दोनों चीज़ों का इस्तेमाल सही जगह करे।
</t>
    </r>
    <r>
      <rPr>
        <sz val="11"/>
        <color rgb="FF000000"/>
        <rFont val="Calibri"/>
      </rPr>
      <t xml:space="preserve">* </t>
    </r>
    <r>
      <rPr>
        <sz val="11"/>
        <color rgb="FF000000"/>
        <rFont val="Linux Libertine G"/>
      </rPr>
      <t>मुफ़्त की चीज़ कभी मुफ़्त की नहीं होती। आप मुफ़्त की चीज़ लेते हुए बदले मैं अपने क़िस्मत देते है।
जय हिन्द 🇮🇳</t>
    </r>
  </si>
  <si>
    <t>May this video get viral</t>
  </si>
  <si>
    <t>Just to please Modi bhakts you are doing all this Mohak... very sad to see that you no longer support the truth... this will lead to your downfall not get you best creator award😂😂</t>
  </si>
  <si>
    <t>Manifestos are not detailed in some places for good reasons. An average person who has not been an administrator in this country cannot understand the problems of working in a system that is corrupt, especially when their research is weak. Have you seen govt. Officials/bureaucrats?? They are sooooo efficient in our country right?  Majority of them?? Really??!! Imagine running a ship with a thousand holes. Not easy for any govt, by the way   
Criticizing is easy and cheap, but it takes work to actually do sound research. My suggestion is instead of flying off the handle ridiculing any party, esp. BJP who has followed through on some major points in their manifesto earlier. For eg. Article 370. Classic case of why a well meaning government cannot have 100 press conferences and  share everything!! It is not pragmatic.
Though i do understand why you would say this for congress 😂😂😂</t>
  </si>
  <si>
    <t>Rahul is going to destroy the country. All his plans are stupid and not applicable. The Congress party 👎👎👎👎 is a dictatorship party.</t>
  </si>
  <si>
    <t>Pappu khan and Pinki khan .
 Both are hilarious 😂</t>
  </si>
  <si>
    <t>Pls don't cry 😂</t>
  </si>
  <si>
    <t>Please vote for BJP ❤</t>
  </si>
  <si>
    <t>Before casting your vote to BJP please think carefully you may found in the situation like the people of Manipur.
Before casting your vote to BJP please think about inflation in last ten years.
Before casting your vote to BJP please think about the sufferings of "note bandi"
Before casting your vote to BJP please think about religious violence in last ten years.
Before casting your vote to BJP please think about Rafael scam,Nirab Modi, Vijaya Maliya........
Before casting your vote to BJP please think about the alarming rate of increasing IMF loans in last ten years.
Before casting your vote to BJP please think about the unemployment rate in last ten years.
If you are satisfied with this good works of BJP government then vote for BJP "this is just trailer, movie will come soon"</t>
  </si>
  <si>
    <t>RaGa showing lollipop of reservation and khata khat 1 lakh. But he is unaware about public, no one believe him and his party.
BJP is good choice among both, as they work on capital investment along with social welfare. And Narendra Modi credibility is a biggest reason as central government worked on almost all promises of their manifesto.</t>
  </si>
  <si>
    <t>I will vote for prime minister candidate (definitely Modi ji)and not for MP face</t>
  </si>
  <si>
    <r>
      <rPr>
        <sz val="11"/>
        <color rgb="FF000000"/>
        <rFont val="Calibri"/>
      </rPr>
      <t xml:space="preserve">BJP </t>
    </r>
    <r>
      <rPr>
        <sz val="11"/>
        <color rgb="FF000000"/>
        <rFont val="Linux Libertine G"/>
      </rPr>
      <t xml:space="preserve">का </t>
    </r>
    <r>
      <rPr>
        <sz val="11"/>
        <color rgb="FF000000"/>
        <rFont val="Calibri"/>
      </rPr>
      <t xml:space="preserve">EVM </t>
    </r>
    <r>
      <rPr>
        <sz val="11"/>
        <color rgb="FF000000"/>
        <rFont val="Linux Libertine G"/>
      </rPr>
      <t>हॅकर जो हैं राहुल गांधी 😂😂</t>
    </r>
  </si>
  <si>
    <t>So u r indirectly promoting Congress manifesto</t>
  </si>
  <si>
    <t>I'm not sure why we're spending so much money on a caste census. Shouldn't we be focusing more on our nationality rather than dividing ourselves by caste? It feels like there are bigger issues to address.</t>
  </si>
  <si>
    <t>PM modi ke bare me 1 video banao bro</t>
  </si>
  <si>
    <t>You are absolutely right, everyone cant get govt job. But there are jobs in india ....people want govt jobs...thats it....if not, they will stay unemployed.</t>
  </si>
  <si>
    <t>In a different speech, he said clearly that he will re distribute...</t>
  </si>
  <si>
    <t>They are desperate and will do anything to win. They know Indians will vote if they are offered free money.....</t>
  </si>
  <si>
    <t>i form karanatak i support BJP and CAA ❤❤❤❤❤❤❤❤❤❤❤❤</t>
  </si>
  <si>
    <t>Aap kaya kay  chahatru ho , Past is Past , We all have seen the mistakes Don by Congress , Also we now could understand how we were bluffed in last 10 years by BJP.  We want change - Age dekha jayegs.</t>
  </si>
  <si>
    <t>LOOK AT ALL THESE BOTS IN THE ENTIRE COMMENT SECTION COMING HERE TO WATCH THE TRAIN WRECK IN SLOW MOTION THAT IS THEIR BELOVED CHOICE OF HUSBAND/LEADER ! BAAHAAHAAA 😆😂😂🤣🤣😆😂😂😂😂😂😂😂😂😂🤣😂😂😂😂😂😂😂☝🤣🤣🤣🤣😆🤣🤣🤣🤣😆😆😂😂😂</t>
  </si>
  <si>
    <r>
      <rPr>
        <sz val="11"/>
        <color rgb="FF000000"/>
        <rFont val="Linux Libertine G"/>
      </rPr>
      <t xml:space="preserve">काँग्रेस गरिबी हटाव हटाव करके </t>
    </r>
    <r>
      <rPr>
        <sz val="11"/>
        <color rgb="FF000000"/>
        <rFont val="Calibri"/>
      </rPr>
      <t xml:space="preserve">60 </t>
    </r>
    <r>
      <rPr>
        <sz val="11"/>
        <color rgb="FF000000"/>
        <rFont val="Linux Libertine G"/>
      </rPr>
      <t>साल राज कर लिया पर 
   गरिबी हटाव के नाम पे सिर्फ गरिबी गीनने का तरीके बदले गये</t>
    </r>
    <r>
      <rPr>
        <sz val="11"/>
        <color rgb="FF000000"/>
        <rFont val="Calibri"/>
      </rPr>
      <t xml:space="preserve">. Eg. 26 </t>
    </r>
    <r>
      <rPr>
        <sz val="11"/>
        <color rgb="FF000000"/>
        <rFont val="Linux Libertine G"/>
      </rPr>
      <t xml:space="preserve">रुपय मे पुरे दीन का जो खर्च करे वो गरीब नहीं😂
      </t>
    </r>
    <r>
      <rPr>
        <sz val="11"/>
        <color rgb="FF000000"/>
        <rFont val="Calibri"/>
      </rPr>
      <t xml:space="preserve">10 </t>
    </r>
    <r>
      <rPr>
        <sz val="11"/>
        <color rgb="FF000000"/>
        <rFont val="Linux Libertine G"/>
      </rPr>
      <t xml:space="preserve">रुपय की तो सिर्फ चाय हे बाकी </t>
    </r>
    <r>
      <rPr>
        <sz val="11"/>
        <color rgb="FF000000"/>
        <rFont val="Calibri"/>
      </rPr>
      <t xml:space="preserve">2 </t>
    </r>
    <r>
      <rPr>
        <sz val="11"/>
        <color rgb="FF000000"/>
        <rFont val="Linux Libertine G"/>
      </rPr>
      <t>टाईम का खाना भी नहीं आयेंगा इस्मे😂😂😂</t>
    </r>
  </si>
  <si>
    <t>Thanks for showing reality of Congress to your viewers 🔥 respect brother ❤️✨</t>
  </si>
  <si>
    <t>Mohak I guess you r not aware of the debt that Modi govt. has  borrowed. It is the highest till date. Please research properly before making videos.</t>
  </si>
  <si>
    <t>BJP apna manifesto ki lagbhag har cheez Puri ki</t>
  </si>
  <si>
    <t>I am from raebareli meri city me congress na aye to acha hi hoga</t>
  </si>
  <si>
    <t>Rahul sir 2014 ma GDP Per capita income $1512aur abhi $2800</t>
  </si>
  <si>
    <t>General Category gets injustice</t>
  </si>
  <si>
    <t>Cost can be managed if the govt projects are given at competitive rate rather than at very high rates. Govt projects are given at more than double the rate than it is quoted between two unrelated private companies/parties. And now these are only given to Adani by Modi</t>
  </si>
  <si>
    <t>Congress supporter means Anti India, obvious no doubt about it.</t>
  </si>
  <si>
    <t>After congress manifesto, where will a general male middle class person go. He has done nothing wrong, prepares so hard for jee/cat but will find it difficult to secure admission in college or a decent job. If god forbids this govt comes to power, brain drain will be scary</t>
  </si>
  <si>
    <t>Vote for modi ji</t>
  </si>
  <si>
    <t>Bhai congress ko election jeetne to do uske baad aalochana karna😅😅😅😅😅</t>
  </si>
  <si>
    <t>India is in a serious stage of Electoral Autocracy. Guys wake up and cast your vote for the right candidate before our country turns into Dictatorship! Period!!</t>
  </si>
  <si>
    <t>Same goes for Karnataka.. this is a classic case study similar to Venezuela Downfall</t>
  </si>
  <si>
    <t>I vote for 400❤</t>
  </si>
  <si>
    <t>I m a jaat OBC ..but I m against reservation.....this should be removed....</t>
  </si>
  <si>
    <t>You r fake ( support Rahul Gandhi )❤</t>
  </si>
  <si>
    <t>Papu naam ase hi nwhi mila😂😂</t>
  </si>
  <si>
    <t>धूर्त के आंड सच नही सुन पाए गै</t>
  </si>
  <si>
    <r>
      <rPr>
        <sz val="11"/>
        <color rgb="FF000000"/>
        <rFont val="Calibri"/>
      </rPr>
      <t xml:space="preserve">Vote for modi  </t>
    </r>
    <r>
      <rPr>
        <sz val="11"/>
        <color rgb="FF000000"/>
        <rFont val="Linux Libertine G"/>
      </rPr>
      <t>वो बंदा सही हे कांग्रेस के लिए पाकिस्तान से दुआ कर रहे हे भारत में डेमोक्रेसी खतरे में हे</t>
    </r>
  </si>
  <si>
    <t>Bhai
  Why is media not holding Rahul Gandhi accountable by demanding an interview during the course  of this election campaign to explain implementation and outcomes his nationalistic policies?</t>
  </si>
  <si>
    <t>I’m watching it for 3rd time</t>
  </si>
  <si>
    <t>Caste Census se food distribution hoga.. Lgta tum govt. Ki RASHAN CARD  KANAK nhi khate 😂😂😂 hum khate hai bhai</t>
  </si>
  <si>
    <t>11crore toilet Lol... 1 lakh dikha de P.M fake</t>
  </si>
  <si>
    <t>The ones confused are mohak Mangal &amp; co with their thumbnails. Jk love your content brother♥️😂</t>
  </si>
  <si>
    <t>People keep on criticising BJP but they forget to provide an alternative. Its not BJPs fault they are winning because of weak opposition. Opposition leaders in India blur the line between opposing and hating. They oppose just for the sake of opposing, not providing any alternatives or explaining a different solution for the thing they are opposing for. Many leaders of opposition go out in international forums and badmouth Bharat just because they want to oppose the party in power. Their hate for the party in power turns into hate towards the nation itself.</t>
  </si>
  <si>
    <t>Aap rss ko agent hai.</t>
  </si>
  <si>
    <t>Rahul gandhi will make a bridge with the pillar of his middle leg where is no river😂😂😂😂😂😂😂😂😂</t>
  </si>
  <si>
    <t>Rahul Gandhi's lack of formal leadership positions and inconsistent efforts have hindered the Congress party's performance. The party's manifesto lacks details on the costs of its economic promises, raising concerns about fiscal sustainability. The focus on caste census and reservations diverts attention from more pressing issues like job creation.
Key moments:
00:00 Rahul Gandhi, the face of the Congress Party, lacks official responsibilities, showcasing a power-responsibility imbalance. Despite his leadership roles, he faces criticism for insufficient public accountability and performance.
          -Rahul Gandhi's progression within the Congress Party from 2007 to 2019 highlights his leadership roles but limited public accountability, leading to criticism.
          -Rahul Gandhi's image transformation during the Bharat Jodo Yatra and his statements about self-improvement contrast with criticisms of his performance and lack of accountability.
          -Analysis of Congress's manifesto reveals a lack of detailed promises, reflecting a common issue in political manifestos to avoid accountability post-election.
06:02 The fiscal health of a country is crucial, as demonstrated by the debate between BJP and Congress in India over promises and fiscal deficit. Understanding the costs of promises and managing revenue are vital for economic stability.
          -Importance of fiscal responsibility in government policies and promises, highlighted by Finance Minister Nirmala Sitharaman's concerns over budget implications of promises made by political parties.
          -The lack of transparency in cost calculations and revenue generation strategies by political parties like Congress, raising concerns about the impact on India's fiscal deficit and overall economic health.
          -The significance of conducting a caste census in India, its historical context, and the current political motivations behind demands for a caste census by parties like Congress to regain support.
12:06 The video discusses the importance of caste census and reservations in Indian politics, focusing on Rahul Gandhi's promises for a caste census and private sector reservations during his campaigning.
          -The significance of caste census and reservations in Indian politics. It explores the challenges faced by non-dominant caste communities and the political promises made by leaders like Rahul Gandhi.
          -Debate on wealth redistribution and private sector reservations. The video highlights the confusion surrounding Rahul Gandhi's speech on wealth redistribution and the historical demand for private sector reservations by Congress.
          -Reservation policies in different states. It compares the reservation quotas in various states like Tamil Nadu and Maharashtra, along with the challenges and controversies related to increasing reservation percentages.
18:10 Reservation policies in India, particularly in government jobs and education, may not effectively address the root issue of insufficient opportunities due to limited job availability and inadequate infrastructure in the country.
          -The limitations of reservation policies in addressing the core problem of job scarcity and inadequate educational opportunities in India.
          -The concept of a zero-sum game in the context of reservation policies and the need to focus on overall economic growth and innovation.
          -Critique of political focus on reservation policies over strategies to enhance job creation and economic development for all sections of society.
24:25 Rahul Gandhi's leadership in Amethi and Wayanad has faced criticism for lack of development and disconnect with voters, leading to questions about his effectiveness and the internal dynamics of the Congress party.
          -Comparison of development efforts in Amethi by different political figures. The impact of industrial projects initiated by Rajiv Gandhi and their subsequent decline under Sonia Gandhi's tenure.
          -Evaluation of Rahul Gandhi's leadership in Amethi and Wayanad. Criticism from residents and experts on his disconnect with voters and lack of significant contributions to the party's growth.
          -Internal challenges within the Congress party. Analysis of the Udaipur Declaration, leadership changes, and the struggle to implement reforms like One Family, One Ticket.
30:17 Rahul Gandhi has faced a dilemma for years about leading the Congress Party, with missed opportunities and inconsistent efforts impacting his political career and potential for success.
          -Missed opportunities for Rahul Gandhi to lead the Congress Party despite popular support and potential, as seen in various instances from 2009 to 2014.
          -Rahul Gandhi's inconsistent efforts and lack of formal leadership roles have hindered his political progress and effectiveness, leading to doubts about his political instincts.
          -The impact of Rahul Gandhi's focus on issues like the Rafale scam, despite public disinterest, on Congress Party's electoral strategy and his political maturity.
36:20 Rahul Gandhi's focus on the Rafale scam during the campaign led to BJP's claim that people won't question PM Modi's integrity, impacting Congress's credibility and resources.
          -Comparison between Congress and BJP credibility based on the Rafale scam and election results.
          -Impact of Rahul Gandhi's campaigning strategy on Congress's credibility and resources.
          -The importance of choosing candidates who represent constituents' rights in Parliament over the Prime Minister.</t>
  </si>
  <si>
    <t>I am from Karnataka, I oppose caste census and freebies. Whoever does it.</t>
  </si>
  <si>
    <t>He is a high Court convicted criminal. He will tear apart our society into pieces through his castiest ideas</t>
  </si>
  <si>
    <t>My family vote this time for Rahul ghandi ❤</t>
  </si>
  <si>
    <t>Let us think  . What if rahul become our PM😂😂😂... India finished</t>
  </si>
  <si>
    <t>Nehru parivar won't leave congress...😂😂..</t>
  </si>
  <si>
    <t>Congress partykk main weakness is nehru parivar 😂😂......</t>
  </si>
  <si>
    <t>If only Congress had done 50% what Modi government did, they would have won this election.</t>
  </si>
  <si>
    <t>You are soft spoken person</t>
  </si>
  <si>
    <t>Are bhai direct bolo na pappu toh pappu rehega.</t>
  </si>
  <si>
    <t>PAPPU   RAHUL</t>
  </si>
  <si>
    <t>Rahul Gandhi jindabad 🎉🌹❤</t>
  </si>
  <si>
    <t>What about general people 🥲🥲🥲</t>
  </si>
  <si>
    <t>ONLY BJP</t>
  </si>
  <si>
    <t>For me physical debt is more important because if we maintain that all the class of the society will be beneficial if not each and everyone will suffer</t>
  </si>
  <si>
    <t>10000 crore kuch b nhi hota</t>
  </si>
  <si>
    <t>Too good</t>
  </si>
  <si>
    <t>23:47 khan sir 💀????</t>
  </si>
  <si>
    <t>Vote for individual 👤</t>
  </si>
  <si>
    <t>Bjp se 100% sahi hai 
Rahul Gandhi
Vote for Congress party ❤❤❤❤❤❤❤❤</t>
  </si>
  <si>
    <t>This is the only time I am supporting Mohak 😅</t>
  </si>
  <si>
    <t>free paisa in account, free electricity, free bus ride, free water, free ration, free ghar, free education,free hospital.... Yahi toh hain zindagi.  Bas ek motorcycle  🚲 dede iss baar koi party .</t>
  </si>
  <si>
    <t>In bharat jodi yatra he invited every person who aim to break India</t>
  </si>
  <si>
    <t>Party badal liya bhai</t>
  </si>
  <si>
    <t>Tera study kamjor h bete. Desh ko Congress ki jarurat h abhi❤</t>
  </si>
  <si>
    <t>Modi pr bhi bana bhai video..tujme dum h to..</t>
  </si>
  <si>
    <t>Pakistani Media is clearly praising Rahulji and congress..china and Pakistan wants Rahulji as PM...True Indians want Modi ji as PM...we need to be safe as a natiion..vote for Modi ji❤</t>
  </si>
  <si>
    <t>What you say about RADHIKA 
KHARE ALLEGATIONS</t>
  </si>
  <si>
    <t>Uper se dekh k kisi ko judge karna aur field pe kaam karna do alag alag cheez hai... Kiya aap local councilor ka bhi election's jeet sakte hu. Aapne jo tute hai congress k isiye liye aapko kabhi desh muaf nahi karega</t>
  </si>
  <si>
    <t>So Kharge is the best</t>
  </si>
  <si>
    <t>Sure means you also think that Congress is going to loose, because of Rahul gandhi</t>
  </si>
  <si>
    <t>Rahul’s attendance in parliament is less than 50%</t>
  </si>
  <si>
    <t>Government freebies can distort market incentives and lead to unintended consequences, such as reduced workforce participation and innovation.</t>
  </si>
  <si>
    <t>Are Mohak ji, pappu kya boltha hai stage utharthehi kudh unko patha nahi rehatha. Kya gantaa hamko samajhme aayega?</t>
  </si>
  <si>
    <t>Congress aur kux nai but desh ki economy aur infrastructure barbad karke rakh degi. So my vote will go to bjp after watching your video and thanks bro ✌</t>
  </si>
  <si>
    <t>Rahul Gandhi nhi rahul khan h</t>
  </si>
  <si>
    <t>Vote for employment not for andhbhakti</t>
  </si>
  <si>
    <r>
      <rPr>
        <sz val="11"/>
        <color rgb="FF000000"/>
        <rFont val="Linux Libertine G"/>
      </rPr>
      <t>मजबूरी समझो इस युटुबर की</t>
    </r>
    <r>
      <rPr>
        <sz val="11"/>
        <color rgb="FF000000"/>
        <rFont val="Calibri"/>
      </rPr>
      <t xml:space="preserve">, </t>
    </r>
    <r>
      <rPr>
        <sz val="11"/>
        <color rgb="FF000000"/>
        <rFont val="Linux Libertine G"/>
      </rPr>
      <t>आंकड़ों में जीतने खेल सके खेल लेगा लेकिन मुंह खोल कर कैसे बोलेगा की टुकड़े टुकड़े ठगबंधन को वोट दो😂</t>
    </r>
    <r>
      <rPr>
        <sz val="11"/>
        <color rgb="FF000000"/>
        <rFont val="Calibri"/>
      </rPr>
      <t xml:space="preserve">, </t>
    </r>
    <r>
      <rPr>
        <sz val="11"/>
        <color rgb="FF000000"/>
        <rFont val="Linux Libertine G"/>
      </rPr>
      <t>धूर्त राठी तो एक बार को बोल भी दे केजरीवाली को वोट दो😅</t>
    </r>
    <r>
      <rPr>
        <sz val="11"/>
        <color rgb="FF000000"/>
        <rFont val="Calibri"/>
      </rPr>
      <t xml:space="preserve">! </t>
    </r>
    <r>
      <rPr>
        <sz val="11"/>
        <color rgb="FF000000"/>
        <rFont val="Linux Libertine G"/>
      </rPr>
      <t>खैर चिंता की बात नहीं तुम अपने और भी वीडियो की तरह झूठ को सच और सच को झूठ बताने में पसीना बहाते रहो</t>
    </r>
    <r>
      <rPr>
        <sz val="11"/>
        <color rgb="FF000000"/>
        <rFont val="Calibri"/>
      </rPr>
      <t xml:space="preserve">,... </t>
    </r>
    <r>
      <rPr>
        <sz val="11"/>
        <color rgb="FF000000"/>
        <rFont val="Linux Libertine G"/>
      </rPr>
      <t>लेकिन हमारा देश यों ही मोदी के नेतृत्व में विकास की सीढियां चढ़ता रहेगा🎉</t>
    </r>
  </si>
  <si>
    <t>Dude just see the latest campaign speech of Rahul Gandhi. He called a person and the he says that these folks are 50% and they have 2% wealth, when we will come to power, these folks will get 50% wealth</t>
  </si>
  <si>
    <t>Because of Raja beta Rahul, congress will never come in power. Changing to a better leader candidate is the only option of survival for this nepotism run party.</t>
  </si>
  <si>
    <t>The failure of congress to place talented people on proper power position and properly plan &amp; execute, IS the success of BJP.</t>
  </si>
  <si>
    <t>BJP govt in Harayana brought a bill for reservation due to pressure from JJP (its ally in Harayana). So BJP supporting this idea is misleading.</t>
  </si>
  <si>
    <t>I will vote for BJP</t>
  </si>
  <si>
    <t>Ek tarf democracy bachana h ek taraf Congress ki aisi harkate 🤦 hey bhagwan yeh kaisi halat hogyi h desh m 😢😢</t>
  </si>
  <si>
    <t>Sachin Pilot should be the PM ✅</t>
  </si>
  <si>
    <t>Jo party apni party ki andaar hi sudhar nehi kar raha woh desh mein sudhar karega. No vote to family-run party.</t>
  </si>
  <si>
    <t>Mohak bhai chahte hain ke Communist Party aye but abhi woh possible nehi hain so isiliye Congress sehi kaam chala rahe hain !! Baki baad mein dekha jayga !!</t>
  </si>
  <si>
    <t>Bohot accha laga bhai kafi badhiya tarike se bataya aapne Jai BJP❤</t>
  </si>
  <si>
    <t>Kake debt to GDP increased 25 percent</t>
  </si>
  <si>
    <t>Rahul gandhi should leave polititics and should get married &amp; get sattled in Italy</t>
  </si>
  <si>
    <r>
      <rPr>
        <sz val="11"/>
        <color rgb="FF000000"/>
        <rFont val="Linux Libertine G"/>
      </rPr>
      <t>भाई तू कमाल का आदमी है यार</t>
    </r>
    <r>
      <rPr>
        <sz val="11"/>
        <color rgb="FF000000"/>
        <rFont val="Calibri"/>
      </rPr>
      <t xml:space="preserve">,
13 </t>
    </r>
    <r>
      <rPr>
        <sz val="11"/>
        <color rgb="FF000000"/>
        <rFont val="Linux Libertine G"/>
      </rPr>
      <t>हजार कंमेंट है तू देख लेंगा क्या नाही ये भी मालूम नही</t>
    </r>
    <r>
      <rPr>
        <sz val="11"/>
        <color rgb="FF000000"/>
        <rFont val="Calibri"/>
      </rPr>
      <t xml:space="preserve">..
</t>
    </r>
    <r>
      <rPr>
        <sz val="11"/>
        <color rgb="FF000000"/>
        <rFont val="Linux Libertine G"/>
      </rPr>
      <t>रिप्लाय का सोच भी नही सकता</t>
    </r>
    <r>
      <rPr>
        <sz val="11"/>
        <color rgb="FF000000"/>
        <rFont val="Calibri"/>
      </rPr>
      <t xml:space="preserve">..
</t>
    </r>
    <r>
      <rPr>
        <sz val="11"/>
        <color rgb="FF000000"/>
        <rFont val="Linux Libertine G"/>
      </rPr>
      <t xml:space="preserve">पर </t>
    </r>
    <r>
      <rPr>
        <sz val="11"/>
        <color rgb="FF000000"/>
        <rFont val="Calibri"/>
      </rPr>
      <t>'</t>
    </r>
    <r>
      <rPr>
        <sz val="11"/>
        <color rgb="FF000000"/>
        <rFont val="Linux Libertine G"/>
      </rPr>
      <t>तेरी इन्फॉर्मशन बहुत सही है</t>
    </r>
    <r>
      <rPr>
        <sz val="11"/>
        <color rgb="FF000000"/>
        <rFont val="Calibri"/>
      </rPr>
      <t xml:space="preserve">..
</t>
    </r>
    <r>
      <rPr>
        <sz val="11"/>
        <color rgb="FF000000"/>
        <rFont val="Linux Libertine G"/>
      </rPr>
      <t xml:space="preserve">यार ऐसे लागेल रहा है की मैने काम से काम </t>
    </r>
    <r>
      <rPr>
        <sz val="11"/>
        <color rgb="FF000000"/>
        <rFont val="Calibri"/>
      </rPr>
      <t xml:space="preserve">3 </t>
    </r>
    <r>
      <rPr>
        <sz val="11"/>
        <color rgb="FF000000"/>
        <rFont val="Linux Libertine G"/>
      </rPr>
      <t xml:space="preserve">महिने के अखबार पढे हो एकसाथ वो भी </t>
    </r>
    <r>
      <rPr>
        <sz val="11"/>
        <color rgb="FF000000"/>
        <rFont val="Calibri"/>
      </rPr>
      <t xml:space="preserve">40 </t>
    </r>
    <r>
      <rPr>
        <sz val="11"/>
        <color rgb="FF000000"/>
        <rFont val="Linux Libertine G"/>
      </rPr>
      <t>मिनिट मे</t>
    </r>
    <r>
      <rPr>
        <sz val="11"/>
        <color rgb="FF000000"/>
        <rFont val="Calibri"/>
      </rPr>
      <t xml:space="preserve">..
</t>
    </r>
    <r>
      <rPr>
        <sz val="11"/>
        <color rgb="FF000000"/>
        <rFont val="Linux Libertine G"/>
      </rPr>
      <t xml:space="preserve">लेकिन मेरा एक कहना है भाई तूने सब संच बतया बस लास्ट का </t>
    </r>
    <r>
      <rPr>
        <sz val="11"/>
        <color rgb="FF000000"/>
        <rFont val="Calibri"/>
      </rPr>
      <t xml:space="preserve">2 </t>
    </r>
    <r>
      <rPr>
        <sz val="11"/>
        <color rgb="FF000000"/>
        <rFont val="Linux Libertine G"/>
      </rPr>
      <t>मिनिट खराब कर दिया</t>
    </r>
    <r>
      <rPr>
        <sz val="11"/>
        <color rgb="FF000000"/>
        <rFont val="Calibri"/>
      </rPr>
      <t xml:space="preserve">..
</t>
    </r>
    <r>
      <rPr>
        <sz val="11"/>
        <color rgb="FF000000"/>
        <rFont val="Linux Libertine G"/>
      </rPr>
      <t>यार तुम लोगो को सुनो ना तो प्रॉब्लेम नही सुनो तो भी प्रॉब्लेम</t>
    </r>
    <r>
      <rPr>
        <sz val="11"/>
        <color rgb="FF000000"/>
        <rFont val="Calibri"/>
      </rPr>
      <t>..</t>
    </r>
    <r>
      <rPr>
        <sz val="11"/>
        <color rgb="FF000000"/>
        <rFont val="Linux Libertine G"/>
      </rPr>
      <t xml:space="preserve">भाई मेरे कॉन्स्टिटयून्सी मे बहुत लोगो को मालूम </t>
    </r>
    <r>
      <rPr>
        <sz val="11"/>
        <color rgb="FF000000"/>
        <rFont val="Calibri"/>
      </rPr>
      <t xml:space="preserve">i </t>
    </r>
    <r>
      <rPr>
        <sz val="11"/>
        <color rgb="FF000000"/>
        <rFont val="Linux Libertine G"/>
      </rPr>
      <t>नही कोण कॅण्डिते है</t>
    </r>
  </si>
  <si>
    <t>What a horrific manifesto .... caste census, economic survey, wealth redistribution n all ....
I'll change my vote from Cong to Bjp on 7-May.</t>
  </si>
  <si>
    <r>
      <rPr>
        <sz val="11"/>
        <color rgb="FF000000"/>
        <rFont val="Linux Libertine G"/>
      </rPr>
      <t>జైశ్రీరామ్</t>
    </r>
    <r>
      <rPr>
        <sz val="11"/>
        <color rgb="FF000000"/>
        <rFont val="Calibri"/>
      </rPr>
      <t>..</t>
    </r>
  </si>
  <si>
    <t>Simple who Devide and Ruled INDIA ? same thing is happened again to save KURSI.... 14% never threat for 80% its just illusion to get VOTE on the name of HATE</t>
  </si>
  <si>
    <t>Thanks for the video. Voting for BJP and Modi</t>
  </si>
  <si>
    <t>Nice Work, we as voters are in blank state, on one hand have a confused opposition without a strong leadership and on the other hand have an arrogant ruling party without any vision and accountability. Had so much trust on Modi, but he has disappointment big time, not speaking of his work instead drawing into past or future, religion or opposition</t>
  </si>
  <si>
    <t>Godi youtubers</t>
  </si>
  <si>
    <t>Jail the Options and Cry for opposition!</t>
  </si>
  <si>
    <t>Vote for congress ✊</t>
  </si>
  <si>
    <t>Me to muje achha admit manta  tha but tu to girgit nikla</t>
  </si>
  <si>
    <t>mujhe lagta hai insteadd of contracting tendering projects to private infra crooks govt should focus on building their own quality infra development body that employees people locally wherever govt projects are happening.</t>
  </si>
  <si>
    <t>Rahul Gandhi only....when he speaks, even an outsider seeing 1st time would say that an educated man is speaking. When modi speaks, it is either
1. Appeasement
2. Hatred
3. Anti congress stuff
4. His heroics, his childhood; which tries to show a larger than life kind on character.
5. Non understandble things.</t>
  </si>
  <si>
    <t>I feel PM also matters for making good decisions of the country.</t>
  </si>
  <si>
    <t>Look at the congress manfesto there are feeebies and wealth redistribution the two things are capable to destroying indian economy... finally i decided to vote for BJP vote for mother india...</t>
  </si>
  <si>
    <t>We vote for development of india</t>
  </si>
  <si>
    <t>Useful information 👍 thank you so much</t>
  </si>
  <si>
    <t>General + male = Internal demolition</t>
  </si>
  <si>
    <t>2:02 is se pehle Ladki Tha kya ? 😂
Thailand Gaya hoga 😂😂😂</t>
  </si>
  <si>
    <t>Only Congress 🇮🇳</t>
  </si>
  <si>
    <t>Nepo guy Rahul Gandhi wanted to built USSI.</t>
  </si>
  <si>
    <t>koi acha option ni h vote dene k liye</t>
  </si>
  <si>
    <r>
      <rPr>
        <sz val="11"/>
        <color rgb="FF000000"/>
        <rFont val="Linux Libertine G"/>
      </rPr>
      <t xml:space="preserve">भाई जलन क्यू हो रही है गोदी </t>
    </r>
    <r>
      <rPr>
        <sz val="11"/>
        <color rgb="FF000000"/>
        <rFont val="Calibri"/>
      </rPr>
      <t>you tuber😂😂😂😂😂</t>
    </r>
  </si>
  <si>
    <t>In this election We have to support PM Modi CM Yogi only🕉️🇮🇳❤️💪🪷</t>
  </si>
  <si>
    <t>does rahul gandhi deserve a 39 minute video? XD i mean let's be honest he is the instigator of his doom. 
1, one one hand he says congress party works for poor. on te other hand, congress party sits on mandal commission recommendation for 10 years.
 2,one one hand Rahul Gandhi makes video with truckwalas and farmers, on the other hand he call modi a meagre chaiwala and chor chowkidaar.
3. on one hand he is against caste discrimination, on the other hand he targets modi community and calls then chor.
4, on one hand he accuses adani, on the other hand Rajasthan Gehlot government makes tie ups with Adani group.
5, on the hand he accuses corruption in rafael deal, on the other hand he remains mum on bofors scandal.
I can go on with the paradoxes he shows in his personality. forget as a leader, i don't like rahul gandhi as a person.</t>
  </si>
  <si>
    <t>Bahut hi jabardast research hai bhai. Keep up the good work 💪👍</t>
  </si>
  <si>
    <t>Achievement of Congress 
(a) In 1991, Dr. Manmohan Singh spearheaded a series of bold economic reforms that liberalized the Indian economy, dismantling the infamous 'License Raj' and paving the way for market-oriented policies.
(b) His reforms included devaluing the rupee, reducing import tariffs, promoting foreign investment, and privatizing state-owned enterprises, which helped India overcome a severe balance of payments crisis and set the stage for sustained economic growth.
But BJP given more Inflation, unemployment.</t>
  </si>
  <si>
    <t>Thanks a lot ❤</t>
  </si>
  <si>
    <t>मनौफोस्टो का महत्व केवल बकवास करने बालो केलिऐ है
आजतक कितनी पार्टीयो ने अपने मेनोफेस्टो को पूरा किया</t>
  </si>
  <si>
    <t>Jai hind unity ❤</t>
  </si>
  <si>
    <t>Congress was deliberately shouting for RAFALE JETS bcz if govt would gave been forced to disclose the information the handlers  of rahul gandhi in  China and Pakistan would have known the secrets of fighter jets which would have resulted in zero surprise element during war times</t>
  </si>
  <si>
    <t>Congress manifesto is scary</t>
  </si>
  <si>
    <t>Mohank is now godi youtuber</t>
  </si>
  <si>
    <t>Unt to BJP ko bhi denge Kyunki Dan Gaya to aur Kama Lenge lekin Dharm Gaya to Dharmik Musalman Jeene Nahin Denge</t>
  </si>
  <si>
    <r>
      <rPr>
        <sz val="11"/>
        <color rgb="FF000000"/>
        <rFont val="Linux Libertine G"/>
      </rPr>
      <t>भई कठुआ गैंगरेप वाली बात तुम भी सुधारो। उसमें जबरदस्ती हिंदू लड़कों को कोशिश की थी फंसाने की</t>
    </r>
    <r>
      <rPr>
        <sz val="11"/>
        <color rgb="FF000000"/>
        <rFont val="Calibri"/>
      </rPr>
      <t xml:space="preserve">, </t>
    </r>
    <r>
      <rPr>
        <sz val="11"/>
        <color rgb="FF000000"/>
        <rFont val="Linux Libertine G"/>
      </rPr>
      <t>मुल्ला</t>
    </r>
    <r>
      <rPr>
        <sz val="11"/>
        <color rgb="FF000000"/>
        <rFont val="Calibri"/>
      </rPr>
      <t xml:space="preserve">, </t>
    </r>
    <r>
      <rPr>
        <sz val="11"/>
        <color rgb="FF000000"/>
        <rFont val="Linux Libertine G"/>
      </rPr>
      <t>मीडिया मार्कसिस्ट्स नें।</t>
    </r>
  </si>
  <si>
    <t>Congress is playing Bernie Sanders Politics in India. Bernie Sandeep failed there, RaGa will here. The only problem is that we have seen BSP, SP, AIMIM, RJD, TMC and DMK rise up. That’s scary. Congress might be a 20 seats party today, but if regional parties started toeing the line?
India, as we know it, will die in 30secs.</t>
  </si>
  <si>
    <t>Rahul Gandhi bachhe se Adami ban gaya 😂</t>
  </si>
  <si>
    <t>I don't want 1 lakh rupees I want peace at least in Congress time I can go out without any fear of those people who come in groups and beat the Muslims to call ram name and mob lynching. At least Congress can stop manipur violence . BJP supports those Neta who speak against Muslims and it's too violent speech and they always target Muslims and justice is gonna end if BJP comes in 2024 . I really feel scared to go anywhere alone or I also feel scared when my brother and father go out .everyday  is a tense day for us because if same thing happens with them if someone beat them or something happens with them I don't want this fear in my life or dangerous environment for our future generations .</t>
  </si>
  <si>
    <t>I love you bro ,nice explained</t>
  </si>
  <si>
    <t>Still Rahul ji is better than Godi ji</t>
  </si>
  <si>
    <t>The CPSE comparison is unfair if you are not controlling for number of PSUs- BJP pushes for privatization. Govt jobs is not the solution, this discussion is incomplete without reference to start up ecosystem currently thriving in India, or without infrastructure projects in progress. Instead hand waving arguments, you need to explain direct indirect effects to laymen. These are the nuances where the laymen could benefit from your economic expertise. 
Similarly, comparing reservation for locals to caste/ religion based one is pointless. 
When you are showing csds survey and talking about inflation, didn't you think you should also dispel doubts about increasing inflation comparing numbers!!!
How about SC reprimand of RG for Rafael or his rhetorics that you mentioned? 
Since your" responsibility is to share information", please share full information to really help people not confusing half baked facts.</t>
  </si>
  <si>
    <t>90 percent reservation jaisa kuch ni likh h menefesto me, it's fake.</t>
  </si>
  <si>
    <t>Kangress apne tijori se degi 100000 sabko😂</t>
  </si>
  <si>
    <t>Good video.</t>
  </si>
  <si>
    <t>There is a saying in our city. Eating rice without curry is way better than eating expensive food on debt.
Freebies will lead to that debt path.
This free, that free. where will it eventually end ? &amp; where will the money come from ?
One promises reckless freebies to come into power. Another promises more to remain in power.
They won't change. ppl shd change.</t>
  </si>
  <si>
    <t>Bjp ke 80% neta rape aur murder convict hai toh unhe kaise seat do gayi?😊</t>
  </si>
  <si>
    <t>Thanks Mohak, I have watched the complete 40 min video. It has broaden my horizon about Indian politics. I will decide my vote with my own conscience. 😊🌟👍💯</t>
  </si>
  <si>
    <t>As the day pass by , I am feeling into Mohak's dedication and commitment. I always like his non-bias nature. The true pillar of media. ❤</t>
  </si>
  <si>
    <t>Ek bar barbad desh dekhne ke liye congress ko vote kar deta hu mujhe dekhna hain Venezuelans kaisa feel karte hain</t>
  </si>
  <si>
    <t>Ayega to rahul hi</t>
  </si>
  <si>
    <t>😂 ये वीडियो तो मेनिफेस्टो के लिए थी या राहुल गांधी की वर्किंग पर या कांग्रेस की अंदरूनी बातों की 😂😂</t>
  </si>
  <si>
    <t>तुम जातिवाद से तोड़ोगे हम राष्ट्रवाद से जोड़ेंगे 
कर्नाटका में मुस्लिमों को ओबीसी कोटा में आरक्षण क्यों दिया कांग्रेस हिंदू विरोधी है</t>
  </si>
  <si>
    <t>Note:- 
 6:21 Nirmala Sitaraman is not FM of BJP she is FM of India</t>
  </si>
  <si>
    <t>This caste census is such a mess!!!! Plus they want to economic redistribution based on that!</t>
  </si>
  <si>
    <t>RaGa = Complete Blend of Confusion and Comedy</t>
  </si>
  <si>
    <t>Very well edited</t>
  </si>
  <si>
    <t>BJP ❤ for life.</t>
  </si>
  <si>
    <t>Congress force people to vote bjp!😂🚩</t>
  </si>
  <si>
    <t>Modi is the pride of india!💯</t>
  </si>
  <si>
    <t>I will vote bjp because they have fulfilled their promises which they made to public!💯</t>
  </si>
  <si>
    <t>Main problem of congress is Ghandhi family!💯</t>
  </si>
  <si>
    <t>Thank You</t>
  </si>
  <si>
    <t>Hum jo log geenral hya wo log to in future mye to minority ho jayega</t>
  </si>
  <si>
    <t>Plzz must add epfo data in next video❤😊</t>
  </si>
  <si>
    <t>how long we are gonna fight 
in reservations
this will never bring real equality 
we will be forever in identity politics</t>
  </si>
  <si>
    <t>Stat true as true now.</t>
  </si>
  <si>
    <t>So basically there are atleast 20 crore poor households and one beneficiary per household leads to an annual bill of 10 lakh crore. That's like 30% of India's total annual budget. This will lead to disastrous economic outcomes and stagnation in the job growth and will promote joblessness.</t>
  </si>
  <si>
    <t>After adding more RAM, you told. Now it's working great. Many Thanks</t>
  </si>
  <si>
    <t>Right now, bjp government is the only suitable option but they should listen to the critics of public and journalists and should work on it if they win the elections.</t>
  </si>
  <si>
    <t>In today's scenario, no party is suitable to govern India.</t>
  </si>
  <si>
    <t>Manlo indi alliance jit gaya 2 saal se jyada nahi tikegi govt suppose raga pm ban gaya kuch mahine baad mamta kejriwal lalu apne support kich lenge to strong govt ke liye modi hi chahiye</t>
  </si>
  <si>
    <t>15lakh black money fr all from Swiss Bank bt got Tax Terrorism n Corruption. Always Keep Changing da Govt.
Never choose Uneducated Corrupt Criminals who only loot people in da name of religion caste race n all to smartly loot n divide n rule. Always choose Educated Leaders who talks about Education Health Economy Development</t>
  </si>
  <si>
    <t>Hey make a video on Karnataka Prajwal Revanna rape case</t>
  </si>
  <si>
    <t>In my opinion criticizing bjp modi is good also best thing but we should not change this modi govt never because we dont want that congress era anymore please dont repeat the same mistake our elder gen did in 2004</t>
  </si>
  <si>
    <t>2:11 😂😂😂😂</t>
  </si>
  <si>
    <t>me to usko vote dunga jo reservation band karwayegi...................ye reservation kisi din le dobega Bharat ko...jo kabil he job ussi ko milni chayea.....aurreservation dena hi he to sirf gareebo ko milna chayea nah ki jati dekh ke</t>
  </si>
  <si>
    <t>I was about to vote congress but after seeing the menifesto I'm forced to go with BJP🙏🙏</t>
  </si>
  <si>
    <t>Modi kb press conference krenge? Hme bhi dekhna hai godi media kaise Q puchenge.</t>
  </si>
  <si>
    <t>Arre mohak bhai godi media aur aap jaise youtubers ne unki image khrab ki hai.</t>
  </si>
  <si>
    <t>173 lakh crore ka Graveyard me daal Diya is gov. Ne itna acha kaam ho rha h to itna karz me q dub gya h India</t>
  </si>
  <si>
    <r>
      <rPr>
        <sz val="11"/>
        <color rgb="FF000000"/>
        <rFont val="Linux Libertine G"/>
      </rPr>
      <t>कांग्रेस को कोंग्रेसी नकार चुके है</t>
    </r>
    <r>
      <rPr>
        <sz val="11"/>
        <color rgb="FF000000"/>
        <rFont val="Calibri"/>
      </rPr>
      <t xml:space="preserve">,, </t>
    </r>
    <r>
      <rPr>
        <sz val="11"/>
        <color rgb="FF000000"/>
        <rFont val="Linux Libertine G"/>
      </rPr>
      <t>अपने चाटुकार पत्रकारों के वीडियो के हिसाब से अपनी पॉलिटिक्स चला रहे है</t>
    </r>
  </si>
  <si>
    <t>Vote for development but not for freebies ❤</t>
  </si>
  <si>
    <t>50 percent reservation 1 lakh to youth to ladies per year means approximately 80-100 lakh crore freebies in a year 25 lakh in health card per year matlab majak hai kya sab free mai 🙄🙄🙄</t>
  </si>
  <si>
    <t>Presently everyone is voting for party rather than person. Goons or ill read or candidates having no knowledge and interest in good governance are flooded as candidates and the good ones don't get attention mainly due to lesser clout and spare money with them to fund their image building. Like has any party manifesto mentioned police reforms and autonomy? It's good time influencers can spread a word to vote for candidate and not party. This is the only way it seems to protect a healthy democracy and good governance.</t>
  </si>
  <si>
    <t>Congress govt k liye to hai hi nhi.... Mujhe lagta hai wo opposition k layak bhi nhi h</t>
  </si>
  <si>
    <t>I am lingayat and it's reality we want just BJP to win</t>
  </si>
  <si>
    <t>ऐसे झुठे व्हिडिओ मत देखो</t>
  </si>
  <si>
    <r>
      <rPr>
        <sz val="11"/>
        <color rgb="FF000000"/>
        <rFont val="Linux Libertine G"/>
      </rPr>
      <t>आदानी</t>
    </r>
    <r>
      <rPr>
        <sz val="11"/>
        <color rgb="FF000000"/>
        <rFont val="Calibri"/>
      </rPr>
      <t>,</t>
    </r>
    <r>
      <rPr>
        <sz val="11"/>
        <color rgb="FF000000"/>
        <rFont val="Linux Libertine G"/>
      </rPr>
      <t>आंबानी को सबसिडी मिलती है गरिबों को नही</t>
    </r>
  </si>
  <si>
    <t>Congress hatawo des bachawo</t>
  </si>
  <si>
    <t>Why can't you have  English podcast you can have a wider  audience and our vocabulary also improves.</t>
  </si>
  <si>
    <t>Rahul " cong  has 4:trillions in foreign banks, earned thr corruption &amp; loot after decades of mis governance, apart has  govt land occupied for party offices, like  herald papers etc....let this ill gotten loot be distributed to garibh so slogan of garibhi hatao is achieved</t>
  </si>
  <si>
    <t>Congress manifesto is a Joke</t>
  </si>
  <si>
    <t>Ye kya gareeb gareeb laga ke rakha hai</t>
  </si>
  <si>
    <t>Sorry to disappoint you. MNREGA was not a UPA scheme. It was forced upon India by IMF.and Congress took the credit. It was a part of UN Millennium Development Goals. Just imagine if some political party took credit for a Pakistan IMF Bail out package.</t>
  </si>
  <si>
    <t>Your knowledge is useless cause you have spent your time and skill to evaluate this dustbin we call it Pappu</t>
  </si>
  <si>
    <t>My 16 member family voted for modi</t>
  </si>
  <si>
    <t>Fantastic job bro. Love for your work from Bangladesh</t>
  </si>
  <si>
    <t>Thank 4 ur information sir</t>
  </si>
  <si>
    <t>AAP aur CONGRESS se bhai ko paisa nhi aaya time pe😂</t>
  </si>
  <si>
    <t>बीजेपी को वोट देने के हजारों कारण हैं लेकिन नेहरु गांधी परिवार को वोट देने का कोई कारण नहीं है लेकिन कांग्रेस को वोट न देने के हजारों कारण हैं।</t>
  </si>
  <si>
    <t>Pehle aek bat batao patel Maratha jat ko reservation bi bat karti hai bad me adivasi and dalit ki bat karti hai bad me obc ke bat karte hai usme kishiko kaya miliga wo rahul Gandhi bataye</t>
  </si>
  <si>
    <t>Bahi bas kar tune to Kheke li Congress ki😂</t>
  </si>
  <si>
    <t>Make a video on the statement "If MPs are not from same party which is in power in state ,then MPs can not use their 5 crore funds for development or for any other work"</t>
  </si>
  <si>
    <t>मोहित आपकी बातें तो बिल्कुल सही है लेकिन यह सारी चर्चाएं तो तब होगी पाएंगीजब लोकतंत्र बचेगा।
फिलहाल लड़ाई लोकतंत्र को सुरक्षित रखने की है जिसके लिए मोदी को हटाना जरूरी है</t>
  </si>
  <si>
    <t>Those hindu votes congress party they are just😂😂😂😂 kya bolun unhe</t>
  </si>
  <si>
    <r>
      <rPr>
        <sz val="11"/>
        <color rgb="FF000000"/>
        <rFont val="Linux Libertine G"/>
      </rPr>
      <t xml:space="preserve">जा पेहली फुरसत से  निकल  </t>
    </r>
    <r>
      <rPr>
        <sz val="11"/>
        <color rgb="FF000000"/>
        <rFont val="Calibri"/>
      </rPr>
      <t xml:space="preserve">Only </t>
    </r>
    <r>
      <rPr>
        <sz val="11"/>
        <color rgb="FF000000"/>
        <rFont val="Linux Libertine G"/>
      </rPr>
      <t>काँग्रेस ✌️</t>
    </r>
  </si>
  <si>
    <t>Congress horrifying manifesto which will damadge indias peace
1.Pakistan se dosti karenge
2.Womens ko 50%reservation denge
In short ab India ko Pakistan banake rahenge aur apne nehru aur So called Gandhi ka sapna pura karenge</t>
  </si>
  <si>
    <t>500 cr in census only for bihar 😂😂😂</t>
  </si>
  <si>
    <t>Balanced !!!!!❤</t>
  </si>
  <si>
    <t>kya matlab AIR 1 hoke bhi seat nhi mili kyuki mai general mai ata hu</t>
  </si>
  <si>
    <t>Mohak says there is a problem without saying why him not being the  secretary is a problem? It doesn't matter who is where, its important what they do</t>
  </si>
  <si>
    <t>One of the most prominent reasons I (18 year old) would not cast my vote to congress is their reservation system. Being a middle-class general category student, I faced several issues during my college admissions which is a big problem for many more students like me. If they would come to power, even surviving would become an issue for people in general category (and they tell about to the so-called equality). Congress according to me has a clear policy of winning votes on the basis of dividing people on the basis of their casts which they have been doing for decades since independence. 17:27</t>
  </si>
  <si>
    <t>Vote BJP for betterment</t>
  </si>
  <si>
    <t>At this point this video is not necessary 
Once the govt is formed then u should ask and u only highlighted 2 points in the manifesto and what about other positive things</t>
  </si>
  <si>
    <t>@mohak_mangal bhai aapke yaha bhi ED pohoch gyi kya😂</t>
  </si>
  <si>
    <t>Education free kar do</t>
  </si>
  <si>
    <t>Reservation remove hona chahiye</t>
  </si>
  <si>
    <t>Sara companies bhag jayengi</t>
  </si>
  <si>
    <t>Jo inhone 70sal se kiye</t>
  </si>
  <si>
    <t>Sarkar vote pane k lye hum youth ko gareeb banara... Taki hum b basic chije pane wali scene le... Aur hum modi sarkar ko vote den</t>
  </si>
  <si>
    <t>Kamal Khilegi</t>
  </si>
  <si>
    <r>
      <rPr>
        <sz val="11"/>
        <color rgb="FF000000"/>
        <rFont val="Linux Libertine G"/>
      </rPr>
      <t>मैंने कांग्रेस का घोषणा पत्र देखा</t>
    </r>
    <r>
      <rPr>
        <sz val="11"/>
        <color rgb="FF000000"/>
        <rFont val="Calibri"/>
      </rPr>
      <t>,,</t>
    </r>
    <r>
      <rPr>
        <sz val="11"/>
        <color rgb="FF000000"/>
        <rFont val="Linux Libertine G"/>
      </rPr>
      <t>फिर बीजेपी का घोषणा पत्र देखा</t>
    </r>
    <r>
      <rPr>
        <sz val="11"/>
        <color rgb="FF000000"/>
        <rFont val="Calibri"/>
      </rPr>
      <t>,,</t>
    </r>
    <r>
      <rPr>
        <sz val="11"/>
        <color rgb="FF000000"/>
        <rFont val="Linux Libertine G"/>
      </rPr>
      <t>फिर मैंने विचार किया कि मैं वोट किसको दूं</t>
    </r>
    <r>
      <rPr>
        <sz val="11"/>
        <color rgb="FF000000"/>
        <rFont val="Calibri"/>
      </rPr>
      <t>,,</t>
    </r>
    <r>
      <rPr>
        <sz val="11"/>
        <color rgb="FF000000"/>
        <rFont val="Linux Libertine G"/>
      </rPr>
      <t>फिर मैंने फैसला किया कि मैं वोट सिर्फ बीजेपी को दूंगा💕🙏🇮🇳🇮🇳🇮🇳</t>
    </r>
  </si>
  <si>
    <t>Bro I show your two videos about popularity of Modi and Congress manifesto...such a nutral (good)explanation.. in that you already cleared the things why  people support bjp or Modi because they have given information to public regards all the public welfare and how they are take the advantage..we all know people want clear communication regarding service or government achivement .in same way congress failed to do . other points also most of the people are below or parallel poverty line in India and government know his basic need same they implemented on ground link nal jal yojna ,ladli betiya,sukaniya yojna Jan dhan yojna , pension in direct account,home , washroom,gas stove..this all comes under people basis need...so ofcourse people will know the government @modi ..it's called Use of resources and clear vision leadership</t>
  </si>
  <si>
    <t>All parties r evil I agree but can we Imagine Rahul gandhi and priyanka bhadra as our PM. They dnt leave  chance to derogate our own country  abroad..Nahh..</t>
  </si>
  <si>
    <t>Just irradicate caste reservation and help people based on economic status.</t>
  </si>
  <si>
    <t>Haryana main jaat ko reservation nhi h don't spread misinformation</t>
  </si>
  <si>
    <t>Congress manifesto will bankrupt India 🇮🇳. Socialism is not possible without capitalism.</t>
  </si>
  <si>
    <t>The real problem with Rahul Gandhi is that he want power without accountability... 
And even if we go State by state
Mamta We know the kind of hatred &amp; Violence would happen in india what she's done in bengal.
DMK Might actually destroy our religion like malaria or dengue And are hyper ballistic supreme court or other courts Will.
Do nothing.
Kejriwal He is.
The biggest fraud I have ever Voted for
Now considering the massive global events , which would have a major implication on global economy.. Modi has done fairly better on infrastructure development , fiscal deficit , exponential increase in digital economy , massive financial inclusion, GST and done away of systemic laws that lead to policy paralysis are some feather in hat of this government even considering prevalent unemployment and inflation. Modi is the most successful candidate to lead for atleast another 5 years</t>
  </si>
  <si>
    <t>Fiscal position revenue expenditure</t>
  </si>
  <si>
    <r>
      <rPr>
        <sz val="11"/>
        <color rgb="FF000000"/>
        <rFont val="Calibri"/>
      </rPr>
      <t xml:space="preserve">Rahul Gandhi  </t>
    </r>
    <r>
      <rPr>
        <sz val="11"/>
        <color rgb="FF000000"/>
        <rFont val="Linux Libertine G"/>
      </rPr>
      <t xml:space="preserve">की समस्याएं </t>
    </r>
    <r>
      <rPr>
        <sz val="11"/>
        <color rgb="FF000000"/>
        <rFont val="Calibri"/>
      </rPr>
      <t xml:space="preserve">Sham Sharma </t>
    </r>
    <r>
      <rPr>
        <sz val="11"/>
        <color rgb="FF000000"/>
        <rFont val="Linux Libertine G"/>
      </rPr>
      <t>ने ज्यादा अच्छे से समझे हैं</t>
    </r>
  </si>
  <si>
    <r>
      <rPr>
        <sz val="11"/>
        <color rgb="FF000000"/>
        <rFont val="Calibri"/>
      </rPr>
      <t xml:space="preserve">Multi political party  </t>
    </r>
    <r>
      <rPr>
        <sz val="11"/>
        <color rgb="FF000000"/>
        <rFont val="Linux Libertine G"/>
      </rPr>
      <t xml:space="preserve">वाले राष्ट्र में क्या यह संभव है कि किसी एक सांसद को चुनना या एक </t>
    </r>
    <r>
      <rPr>
        <sz val="11"/>
        <color rgb="FF000000"/>
        <rFont val="Calibri"/>
      </rPr>
      <t xml:space="preserve">party </t>
    </r>
    <r>
      <rPr>
        <sz val="11"/>
        <color rgb="FF000000"/>
        <rFont val="Linux Libertine G"/>
      </rPr>
      <t>को चुन्ना</t>
    </r>
  </si>
  <si>
    <t>Vote for congress🫣lets give a chance</t>
  </si>
  <si>
    <t>my vote go for bjp . congress keep working on team and idology</t>
  </si>
  <si>
    <t>Before watching this video i was thinking that am i the only one who noticed this problem</t>
  </si>
  <si>
    <t>But rahul gandhi better than Narendra Modi</t>
  </si>
  <si>
    <t>As a BJP supporter I shared ur video with 100's of people to make people aware about there congress manifesto</t>
  </si>
  <si>
    <t>Vote for nota , not congress - BJP</t>
  </si>
  <si>
    <t>Congress ne is bar mahgai aur berojgari ko hi mudda banaya hai jo is bar janta ka mudda hai , sabse badi bat ye hai ki unhone apne  bhasan me jhut nahi bola hai aur hate speech nahi diya hai,bakiyo ki tarah
Rahi bat manifesto ki to use implement krne ki puri strategy nahi batai ja sakti biswas na ho to bjp ka manifesto bhi pad kr dekh lo usme bhi jyada details nahi hai bas hai modi ki guarantee.</t>
  </si>
  <si>
    <t>माफ करणा लेकिन दाढी के कारण सिरीयस पोलिटीशन 
मेरी हसी छूट गयी😅😅😂😅😂😅😂😮😢</t>
  </si>
  <si>
    <t>Rahul Gandhi saw your video and decided to fight the loksbha election from raibareli against BJP candidate 💀</t>
  </si>
  <si>
    <t>Was going to vote for Congress because at the time I had Zero Interested or dislike BJP because of Politics, and before 1 week of Vote in 2019, my BJP Supporter Bestie brought me Congress Manifesto book and I realized they ( Congress ) doesn't want my Future Son or descendants to enter Govt job ! Because I'm Brahmin. So i vote form BJP and I make good decisions because they allow ppl form different to get govt jobs, regardless of One's Caste or Religion.</t>
  </si>
  <si>
    <t>Congress desh ko barbad kr degi... ise kbhi nhi aane dena hai</t>
  </si>
  <si>
    <t>What is No. 1 Reason to Vote for BJP. Ans = Congress</t>
  </si>
  <si>
    <t>Point is to increase the pie size. Not fight for single pie. Congress and BJP knows about it. Both are fooling people. Congress says BJP is not giving job. BJP says Congress will take away what you have. 😅</t>
  </si>
  <si>
    <t>Bhgwaan rahul gandhi ko lmbi Umar de🤣🤣</t>
  </si>
  <si>
    <t>sam piroda ne confirm kr diya wealth redistribution</t>
  </si>
  <si>
    <t>Agar vote ke liye pappu ye sab kar rahabto main kabhi pappu ko maff nahin karunga</t>
  </si>
  <si>
    <t>Excellent insight</t>
  </si>
  <si>
    <t>Very very humble person mohak❤</t>
  </si>
  <si>
    <t>They all fool the people to come to power.</t>
  </si>
  <si>
    <t>Pappu pom pom</t>
  </si>
  <si>
    <t>Wait until you see CPI(M) Manifesto😂😂</t>
  </si>
  <si>
    <t>Conclusion 😂😂😂
BJP SUPPORTER</t>
  </si>
  <si>
    <t>2019 election me maine modi ko vote diya tha ..but i will vote  for congress...mera think hai ki       after every five years government should be changed.. competition bna rahna chahiye...bjp ke das saal to dekh liye .. religion based party lga ..mere ko..ab congress ko moka milna chahiye..😂</t>
  </si>
  <si>
    <t>Mohak bhai ne party badal liya😂😂😂</t>
  </si>
  <si>
    <t>7:28 its almost one hundred billion ruppes because I calculated in ruppes</t>
  </si>
  <si>
    <t>BJP good</t>
  </si>
  <si>
    <t>Moral of the story - BJP is the best, Vote for BJP...</t>
  </si>
  <si>
    <r>
      <rPr>
        <sz val="11"/>
        <color rgb="FF000000"/>
        <rFont val="Calibri"/>
      </rPr>
      <t xml:space="preserve">Vote for </t>
    </r>
    <r>
      <rPr>
        <sz val="11"/>
        <color rgb="FF000000"/>
        <rFont val="Linux Libertine G"/>
      </rPr>
      <t>बेरोजगारी</t>
    </r>
    <r>
      <rPr>
        <sz val="11"/>
        <color rgb="FF000000"/>
        <rFont val="Calibri"/>
      </rPr>
      <t xml:space="preserve">.. Vote for 2 crore job jumla.... Vote </t>
    </r>
    <r>
      <rPr>
        <sz val="11"/>
        <color rgb="FF000000"/>
        <rFont val="Linux Libertine G"/>
      </rPr>
      <t>फॉर फेकेंद्र 😂😂</t>
    </r>
  </si>
  <si>
    <t>There is no MP in my constituency who leads us in parliament, 😢
I decided NOTA</t>
  </si>
  <si>
    <t>The prince is in reality a mentally popper, never earned anything save &amp; except more idiocy !The source of income of the "family" since 1931 is not clearly known yet, although a neo royal style mode of living witnessed, what is still continuing. Great magicians, indeed!</t>
  </si>
  <si>
    <t>The prince is in reality a popper, never earned anything save &amp; except more idiocy !The source of income of the "family" since 1931 is not clearly known yet, although a neo royal style mode of living witnessed, what is still continuing. Great magicians, indeed!</t>
  </si>
  <si>
    <t>Good alalysis</t>
  </si>
  <si>
    <r>
      <rPr>
        <sz val="11"/>
        <color rgb="FF000000"/>
        <rFont val="Calibri"/>
      </rPr>
      <t xml:space="preserve">Mohak Mangal ji, during your studies in the College / University have you participated in a very critical Final game ?
I had faced BIG TENSION because I was Capton Of The Hocky Team DURING SCHOOL/COLLEGE &amp; university. I had seen experienced player/s missing Penalty Stroke in the final matches.
</t>
    </r>
    <r>
      <rPr>
        <sz val="11"/>
        <color rgb="FF000000"/>
        <rFont val="Linux Libertine G"/>
      </rPr>
      <t>मोहक मंगल जी</t>
    </r>
    <r>
      <rPr>
        <sz val="11"/>
        <color rgb="FF000000"/>
        <rFont val="Calibri"/>
      </rPr>
      <t xml:space="preserve">, </t>
    </r>
    <r>
      <rPr>
        <sz val="11"/>
        <color rgb="FF000000"/>
        <rFont val="Linux Libertine G"/>
      </rPr>
      <t>कॉलेज</t>
    </r>
    <r>
      <rPr>
        <sz val="11"/>
        <color rgb="FF000000"/>
        <rFont val="Calibri"/>
      </rPr>
      <t>/</t>
    </r>
    <r>
      <rPr>
        <sz val="11"/>
        <color rgb="FF000000"/>
        <rFont val="Linux Libertine G"/>
      </rPr>
      <t>यूनिवर्सिटी में पढ़ाई के दौरान क्या आपने किसी बेहद महत्वपूर्ण फाइनल गेम में हिस्सा लिया है</t>
    </r>
    <r>
      <rPr>
        <sz val="11"/>
        <color rgb="FF000000"/>
        <rFont val="Calibri"/>
      </rPr>
      <t xml:space="preserve">?
</t>
    </r>
    <r>
      <rPr>
        <sz val="11"/>
        <color rgb="FF000000"/>
        <rFont val="Linux Libertine G"/>
      </rPr>
      <t>मुझे बड़े तनाव का सामना करना पड़ा क्योंकि मैं स्कूल</t>
    </r>
    <r>
      <rPr>
        <sz val="11"/>
        <color rgb="FF000000"/>
        <rFont val="Calibri"/>
      </rPr>
      <t>/</t>
    </r>
    <r>
      <rPr>
        <sz val="11"/>
        <color rgb="FF000000"/>
        <rFont val="Linux Libertine G"/>
      </rPr>
      <t>कॉलेज और विश्वविद्यालय के दौरान हॉकी टीम का कैप्टन था। मैंने फाइनल मैचों में अनुभवी खिलाड़ियों को पेनल्टी स्ट्रोक चूकते देखा था।</t>
    </r>
  </si>
  <si>
    <t>Great Yaar</t>
  </si>
  <si>
    <t>Omg this vedio is a master piece.</t>
  </si>
  <si>
    <t>Suprime cought already said that their was no irregularity and corruption in the Rafal jet deal onthe date of 14 DIS 2018</t>
  </si>
  <si>
    <t>Vote for Congress 🙏🙏🙏👍</t>
  </si>
  <si>
    <t>Make a video on priyanka Gandhi too</t>
  </si>
  <si>
    <t>1:07 in 2013 he became vice president and in 2017 he became president so what you showed is incorrect.</t>
  </si>
  <si>
    <t>Fraud Family.</t>
  </si>
  <si>
    <t>bjp isnt good . but just look at the other option we have,,,,,,as a whole they r better than cong</t>
  </si>
  <si>
    <t>About manifesto, listening to Sam Pitroda has no confusion. He clearly states the same thing what BJP said. I think your assessment should account Sam Pitroda's statements to avoid any confusion.</t>
  </si>
  <si>
    <t>Corporate tax increase</t>
  </si>
  <si>
    <t>What a wonderful analysis! I am so proud of you, Mohak! We don't get this type of coverage in even developed countries like the United States.
Watched, liked, shared, commented, and subscribed!
May you keep serving Mother India through your wonderful work for a very long time to come!</t>
  </si>
  <si>
    <t>THE GANDHIS HAVE FAILED BIG TIME...PAPPU SHOULD WITHDRAW GRACEFULLY instead of CLINGING ON and HOLD the INC like they own it...moreover the other leaders in the party should STOP ENSLAVING THEMSELVES TO THE GANDHIS...THE TRUTH IS THE INC HAD NEVER STOOD UP FOR THE PEOPLE OF INDIA...IT IS SHAMEFULL</t>
  </si>
  <si>
    <t>Le bhai....Tehelka omelet bana diya..</t>
  </si>
  <si>
    <t>Good solution, Vote for MP not for Prime minister and also please vote for good people not for criminals just because they are from your favorite party.</t>
  </si>
  <si>
    <t>Vote mat do. Tax Bharo. Desh Sudhrega.</t>
  </si>
  <si>
    <r>
      <rPr>
        <sz val="11"/>
        <color rgb="FF000000"/>
        <rFont val="Linux Libertine G"/>
      </rPr>
      <t>इस व्हिडीओ के बाद मेरे पास कुछ सवाल हैं</t>
    </r>
    <r>
      <rPr>
        <sz val="11"/>
        <color rgb="FF000000"/>
        <rFont val="Calibri"/>
      </rPr>
      <t>, 
(</t>
    </r>
    <r>
      <rPr>
        <sz val="11"/>
        <color rgb="FF000000"/>
        <rFont val="Linux Libertine G"/>
      </rPr>
      <t>१</t>
    </r>
    <r>
      <rPr>
        <sz val="11"/>
        <color rgb="FF000000"/>
        <rFont val="Calibri"/>
      </rPr>
      <t xml:space="preserve">) </t>
    </r>
    <r>
      <rPr>
        <sz val="11"/>
        <color rgb="FF000000"/>
        <rFont val="Linux Libertine G"/>
      </rPr>
      <t>अगर राजनेता के तौर पर राहुल गांधी इतरा बूरा व्यक्ती है</t>
    </r>
    <r>
      <rPr>
        <sz val="11"/>
        <color rgb="FF000000"/>
        <rFont val="Calibri"/>
      </rPr>
      <t xml:space="preserve">, </t>
    </r>
    <r>
      <rPr>
        <sz val="11"/>
        <color rgb="FF000000"/>
        <rFont val="Linux Libertine G"/>
      </rPr>
      <t xml:space="preserve">तो मेरे दोस्तों में कुछ मोदी समर्थक </t>
    </r>
    <r>
      <rPr>
        <sz val="11"/>
        <color rgb="FF000000"/>
        <rFont val="Calibri"/>
      </rPr>
      <t>(</t>
    </r>
    <r>
      <rPr>
        <sz val="11"/>
        <color rgb="FF000000"/>
        <rFont val="Linux Libertine G"/>
      </rPr>
      <t>या अंधभक्त</t>
    </r>
    <r>
      <rPr>
        <sz val="11"/>
        <color rgb="FF000000"/>
        <rFont val="Calibri"/>
      </rPr>
      <t xml:space="preserve">) </t>
    </r>
    <r>
      <rPr>
        <sz val="11"/>
        <color rgb="FF000000"/>
        <rFont val="Linux Libertine G"/>
      </rPr>
      <t>राहुल गांधी समर्थक क्यों बने</t>
    </r>
    <r>
      <rPr>
        <sz val="11"/>
        <color rgb="FF000000"/>
        <rFont val="Calibri"/>
      </rPr>
      <t xml:space="preserve">? </t>
    </r>
    <r>
      <rPr>
        <sz val="11"/>
        <color rgb="FF000000"/>
        <rFont val="Linux Libertine G"/>
      </rPr>
      <t>२०१४ के समय एक तो इतना अंधभक्त था</t>
    </r>
    <r>
      <rPr>
        <sz val="11"/>
        <color rgb="FF000000"/>
        <rFont val="Calibri"/>
      </rPr>
      <t xml:space="preserve">, </t>
    </r>
    <r>
      <rPr>
        <sz val="11"/>
        <color rgb="FF000000"/>
        <rFont val="Linux Libertine G"/>
      </rPr>
      <t>कि अगर मोदी कुछ बोले</t>
    </r>
    <r>
      <rPr>
        <sz val="11"/>
        <color rgb="FF000000"/>
        <rFont val="Calibri"/>
      </rPr>
      <t xml:space="preserve">, </t>
    </r>
    <r>
      <rPr>
        <sz val="11"/>
        <color rgb="FF000000"/>
        <rFont val="Linux Libertine G"/>
      </rPr>
      <t xml:space="preserve">तो वह बहोत घुस्सा हो जाता था। कुछ बार मुझे मध्यस्थी कर के उसे शांत करना पडा। अब वह मोदी की माँ </t>
    </r>
    <r>
      <rPr>
        <sz val="11"/>
        <color rgb="FF000000"/>
        <rFont val="Calibri"/>
      </rPr>
      <t xml:space="preserve">- </t>
    </r>
    <r>
      <rPr>
        <sz val="11"/>
        <color rgb="FF000000"/>
        <rFont val="Linux Libertine G"/>
      </rPr>
      <t xml:space="preserve">बहन एक करता है। 
</t>
    </r>
    <r>
      <rPr>
        <sz val="11"/>
        <color rgb="FF000000"/>
        <rFont val="Calibri"/>
      </rPr>
      <t>(</t>
    </r>
    <r>
      <rPr>
        <sz val="11"/>
        <color rgb="FF000000"/>
        <rFont val="Linux Libertine G"/>
      </rPr>
      <t>२</t>
    </r>
    <r>
      <rPr>
        <sz val="11"/>
        <color rgb="FF000000"/>
        <rFont val="Calibri"/>
      </rPr>
      <t xml:space="preserve">) </t>
    </r>
    <r>
      <rPr>
        <sz val="11"/>
        <color rgb="FF000000"/>
        <rFont val="Linux Libertine G"/>
      </rPr>
      <t>अगर राहुल गांधी इतना ही बूरा राजनेता है</t>
    </r>
    <r>
      <rPr>
        <sz val="11"/>
        <color rgb="FF000000"/>
        <rFont val="Calibri"/>
      </rPr>
      <t xml:space="preserve">, </t>
    </r>
    <r>
      <rPr>
        <sz val="11"/>
        <color rgb="FF000000"/>
        <rFont val="Linux Libertine G"/>
      </rPr>
      <t xml:space="preserve">तो अब तक उसका राजनीतिक करीयर खतम होना चाहिए था। बार </t>
    </r>
    <r>
      <rPr>
        <sz val="11"/>
        <color rgb="FF000000"/>
        <rFont val="Calibri"/>
      </rPr>
      <t xml:space="preserve">- </t>
    </r>
    <r>
      <rPr>
        <sz val="11"/>
        <color rgb="FF000000"/>
        <rFont val="Linux Libertine G"/>
      </rPr>
      <t>बार चुनाव हारने से अगर राजनीति छोडना चाहिए</t>
    </r>
    <r>
      <rPr>
        <sz val="11"/>
        <color rgb="FF000000"/>
        <rFont val="Calibri"/>
      </rPr>
      <t xml:space="preserve">, </t>
    </r>
    <r>
      <rPr>
        <sz val="11"/>
        <color rgb="FF000000"/>
        <rFont val="Linux Libertine G"/>
      </rPr>
      <t>तो अटलबिहारी वाजपेयी</t>
    </r>
    <r>
      <rPr>
        <sz val="11"/>
        <color rgb="FF000000"/>
        <rFont val="Calibri"/>
      </rPr>
      <t xml:space="preserve">, </t>
    </r>
    <r>
      <rPr>
        <sz val="11"/>
        <color rgb="FF000000"/>
        <rFont val="Linux Libertine G"/>
      </rPr>
      <t xml:space="preserve">लालकृष्ण आडवाणी इन के दौर में भी जन संघ और भाजपा बार बार चुनाव हारते थे। 
</t>
    </r>
    <r>
      <rPr>
        <sz val="11"/>
        <color rgb="FF000000"/>
        <rFont val="Calibri"/>
      </rPr>
      <t>(</t>
    </r>
    <r>
      <rPr>
        <sz val="11"/>
        <color rgb="FF000000"/>
        <rFont val="Linux Libertine G"/>
      </rPr>
      <t>३</t>
    </r>
    <r>
      <rPr>
        <sz val="11"/>
        <color rgb="FF000000"/>
        <rFont val="Calibri"/>
      </rPr>
      <t xml:space="preserve">) </t>
    </r>
    <r>
      <rPr>
        <sz val="11"/>
        <color rgb="FF000000"/>
        <rFont val="Linux Libertine G"/>
      </rPr>
      <t>अगर राहुल गांधी नाकारा हैं</t>
    </r>
    <r>
      <rPr>
        <sz val="11"/>
        <color rgb="FF000000"/>
        <rFont val="Calibri"/>
      </rPr>
      <t xml:space="preserve">, </t>
    </r>
    <r>
      <rPr>
        <sz val="11"/>
        <color rgb="FF000000"/>
        <rFont val="Linux Libertine G"/>
      </rPr>
      <t xml:space="preserve">तो प्रधानमंत्री नरेंद्र मोदी के साथ कई भाजपा नेता आज भी राहुल गांधी का उल्लेख करते क्यों है। नाकारे राहुल गांधी की तरफ पूरा नजरअंदाज करें। 
</t>
    </r>
    <r>
      <rPr>
        <sz val="11"/>
        <color rgb="FF000000"/>
        <rFont val="Calibri"/>
      </rPr>
      <t>(</t>
    </r>
    <r>
      <rPr>
        <sz val="11"/>
        <color rgb="FF000000"/>
        <rFont val="Linux Libertine G"/>
      </rPr>
      <t>४</t>
    </r>
    <r>
      <rPr>
        <sz val="11"/>
        <color rgb="FF000000"/>
        <rFont val="Calibri"/>
      </rPr>
      <t xml:space="preserve">) </t>
    </r>
    <r>
      <rPr>
        <sz val="11"/>
        <color rgb="FF000000"/>
        <rFont val="Linux Libertine G"/>
      </rPr>
      <t xml:space="preserve">राहुल गांधी को बार बार लाँच किया जाता है। यह नरेटिव्ह भाजपा और गोदी मीडिया ने सेट किया है। राजनीति में किसी को भी बार बार लाँच नहीं किया जाता है। 
विशेष सूचना </t>
    </r>
    <r>
      <rPr>
        <sz val="11"/>
        <color rgb="FF000000"/>
        <rFont val="Calibri"/>
      </rPr>
      <t xml:space="preserve">: </t>
    </r>
    <r>
      <rPr>
        <sz val="11"/>
        <color rgb="FF000000"/>
        <rFont val="Linux Libertine G"/>
      </rPr>
      <t>राहुल गांधी का बचाव करना</t>
    </r>
    <r>
      <rPr>
        <sz val="11"/>
        <color rgb="FF000000"/>
        <rFont val="Calibri"/>
      </rPr>
      <t xml:space="preserve">, </t>
    </r>
    <r>
      <rPr>
        <sz val="11"/>
        <color rgb="FF000000"/>
        <rFont val="Linux Libertine G"/>
      </rPr>
      <t>मेरा उद्देश नहीं है। कई मुद्दों पर मैं नरेंद्र मोदी और भाजपा का समर्थन करता हूँ और राहुल गांधी</t>
    </r>
    <r>
      <rPr>
        <sz val="11"/>
        <color rgb="FF000000"/>
        <rFont val="Calibri"/>
      </rPr>
      <t xml:space="preserve">, </t>
    </r>
    <r>
      <rPr>
        <sz val="11"/>
        <color rgb="FF000000"/>
        <rFont val="Linux Libertine G"/>
      </rPr>
      <t>काँग्रेस का विरोध करता हूँ। साथ में कई मुद्दों पर राहुल गांधी</t>
    </r>
    <r>
      <rPr>
        <sz val="11"/>
        <color rgb="FF000000"/>
        <rFont val="Calibri"/>
      </rPr>
      <t xml:space="preserve">, </t>
    </r>
    <r>
      <rPr>
        <sz val="11"/>
        <color rgb="FF000000"/>
        <rFont val="Linux Libertine G"/>
      </rPr>
      <t>काँग्रेस का समर्थन करता हूँ</t>
    </r>
    <r>
      <rPr>
        <sz val="11"/>
        <color rgb="FF000000"/>
        <rFont val="Calibri"/>
      </rPr>
      <t xml:space="preserve">, </t>
    </r>
    <r>
      <rPr>
        <sz val="11"/>
        <color rgb="FF000000"/>
        <rFont val="Linux Libertine G"/>
      </rPr>
      <t>और नरेंद्र मोदी</t>
    </r>
    <r>
      <rPr>
        <sz val="11"/>
        <color rgb="FF000000"/>
        <rFont val="Calibri"/>
      </rPr>
      <t xml:space="preserve">, </t>
    </r>
    <r>
      <rPr>
        <sz val="11"/>
        <color rgb="FF000000"/>
        <rFont val="Linux Libertine G"/>
      </rPr>
      <t>भाजपा का विरोध करता हूँ। मेरा अनुभव है कि राहुल गांधी की गलतियाँ बडी कर के दिखाई जाती है</t>
    </r>
    <r>
      <rPr>
        <sz val="11"/>
        <color rgb="FF000000"/>
        <rFont val="Calibri"/>
      </rPr>
      <t xml:space="preserve">, </t>
    </r>
    <r>
      <rPr>
        <sz val="11"/>
        <color rgb="FF000000"/>
        <rFont val="Linux Libertine G"/>
      </rPr>
      <t xml:space="preserve">और उनकी सही बात दबाई जाती है। नरेंद्र मोदी की गलतियाँ दबाई जाती है और सही बात बार </t>
    </r>
    <r>
      <rPr>
        <sz val="11"/>
        <color rgb="FF000000"/>
        <rFont val="Calibri"/>
      </rPr>
      <t xml:space="preserve">- </t>
    </r>
    <r>
      <rPr>
        <sz val="11"/>
        <color rgb="FF000000"/>
        <rFont val="Linux Libertine G"/>
      </rPr>
      <t>बार बताई जाती है।</t>
    </r>
  </si>
  <si>
    <t>Bhaiya mujhe samajh nhi aaya ki reservations ko badhane ya kam karne se problem solve kyu nhi hogi ?</t>
  </si>
  <si>
    <t>Aap ke jagah bana raha mangal communist😅😊</t>
  </si>
  <si>
    <t>Apprentenship nahi hota yaar. Its appren+tice+ship</t>
  </si>
  <si>
    <t>We must need modi ❤❤❤❤</t>
  </si>
  <si>
    <t>Well done 👍</t>
  </si>
  <si>
    <t>A good video with fair analysis ... Vote for whichever candidate but voting is a must.</t>
  </si>
  <si>
    <t>BJP 😊</t>
  </si>
  <si>
    <t>What is your comment on Rahul now. Yes chose MPs, your fantastic advice. But, nows Thags have been caught and bold. Change is a must.what do you think. Please comment on your next vedeo</t>
  </si>
  <si>
    <t>BJP Star campaigner is RAHUL GANDHI</t>
  </si>
  <si>
    <t>Congress is becoming the new communist party</t>
  </si>
  <si>
    <t>जर्मन शेफर्ड के अंधभक्तो को ये विडियो देखना चाहिए</t>
  </si>
  <si>
    <t>No one is doing these videos the way you have. Great job.</t>
  </si>
  <si>
    <t>To be honest rahul Gandhi targets muslim  and caste (st;sc) , and afcourse language 🤣
Bjp targets idk😂😂 you say ....may be hindus</t>
  </si>
  <si>
    <t>Why link Congress Manifesto to Rahul Gandhi?</t>
  </si>
  <si>
    <t>Having good heart wont win you elections</t>
  </si>
  <si>
    <t>*Are Bhai dono party Ka doglapan kholo na ek party ka kiu kar rahe ho pro BJP ho kiya?? *</t>
  </si>
  <si>
    <t>I will only vote for BJP ✅ Jai Hind 🇮🇳🇮🇳</t>
  </si>
  <si>
    <t>Dalai ki koi had hoti h</t>
  </si>
  <si>
    <t>Then i will vote for modi 
Atleast he is visionary and have a good track record ❤</t>
  </si>
  <si>
    <t>i dont agree with him where we shud look at candidate and vote. We shud look at PM and vote, coz he will lead d nation, and will be face of d country.</t>
  </si>
  <si>
    <t>BJP motivates people to vote for them for nation building but Congress forces people to vote for BJP as they do many self goals that make people scared how the country will be ruled under Congress especially their manifesto which may look sugar coated but looking deep one can identify their true intentions.</t>
  </si>
  <si>
    <t>Isne aisa kya kiya hai ki yeh Congress ka president ban guya hai</t>
  </si>
  <si>
    <t>20:38</t>
  </si>
  <si>
    <t>Vote for BJP 🔱⬇</t>
  </si>
  <si>
    <t>12:30 12:30</t>
  </si>
  <si>
    <t>11:14 11:22 11:45</t>
  </si>
  <si>
    <t>Hahaha</t>
  </si>
  <si>
    <t>Change is a must. The present government is very autocratic, grown beyond their boots, very   high headed, corrupt, bereft of developmental schemes &amp; most importantly having divisive ideology. Let's give the opposition a chance &amp; if they don't deliver then we can definitely change them. But don't question the intention of the opposition manifesto without giving them a chance. That's unfair.</t>
  </si>
  <si>
    <t>Baja di Congress ki bhi 😂😂😂 sachhhi bata di, sab party bogas lgti ab</t>
  </si>
  <si>
    <t>All party frod</t>
  </si>
  <si>
    <t>Bjp ko vote mt dena laws bdl diye jange... isiliye Pappu hi chahiye hume</t>
  </si>
  <si>
    <t>Congress is trying to bring communism which brought  ussr,china, Venezuela,cuba economy at its lowest.
However china followed pure capitalism after that</t>
  </si>
  <si>
    <t>2:00 ab finally wo ek admi ban gaye😂😂😂😂😂😂😂🤣🤣🤣🤣🤣🤣🤣🤣🤣🤣🤣🤣🤣🤣😆😆😆😆😆😆😆😆😆😆😆😆😆😆😆😆😆😆😆😆</t>
  </si>
  <si>
    <t>I thought this time I could've voted for Congress but not after reading their manifesto. 
90% reservation is horrifying.</t>
  </si>
  <si>
    <t>Choose PM not MP..so that he Can do better work ...MP cannot do anything on its own</t>
  </si>
  <si>
    <t>Caste system bharat ke liye abhishaap hai</t>
  </si>
  <si>
    <t>If there is no development then why ask for vote</t>
  </si>
  <si>
    <t>75% + 10% (+50% for women) is a horrifying number.</t>
  </si>
  <si>
    <t>Pls tell me Which position did Narendra Modi had in BJP when he contested in 2014 elections?</t>
  </si>
  <si>
    <t>Traitor</t>
  </si>
  <si>
    <t>This man of Congress Gandhi is the most useless, stubborn and short-sighted person unfit to be a politician and leader. 17:44</t>
  </si>
  <si>
    <t>Problem is not bjp problem is congress itself , bcz they lack in vision and there party is very messed, one side they say they will stand with  minority and poor other side they are doing opposite, issue is that congress see people from divided view this is the issue, PM should be equal to everyone, and bcz of it people from middle class are not in his favor bcz we don't belong in minority nor in majority</t>
  </si>
  <si>
    <t>Nowadays , youtubers do not have guts to say anything against ruling government.</t>
  </si>
  <si>
    <t>I think all general should leave this country......being a minority they are suffering from all sides...government is ignoring real talent for  votes......indian government and its policies are just  jokes</t>
  </si>
  <si>
    <t>Jo rich people hai woh apna property q dega ?? 
Woh to business karke risk leke paisa invest kiya hai ya kuch log mehnat karke paise kamake aaj rich bana hai , par woh apna property q dega !! Jo log garib garib bahana marte hai kaam dhaam kuch to karte nhi ~~</t>
  </si>
  <si>
    <t>Dont vote congress... Entrance exam me du numberi fir hoga paisa deke  grade 1 job lena</t>
  </si>
  <si>
    <t>Congress mukt Bharat</t>
  </si>
  <si>
    <t>Rahul gandhi bhabishyat ujjala hai</t>
  </si>
  <si>
    <t>Vote for India alliance</t>
  </si>
  <si>
    <t>India alliance (4 June ,350) 2024</t>
  </si>
  <si>
    <t>Save democracy, save Indian constitution</t>
  </si>
  <si>
    <t>Vote for women's rights 
Vote for Manipur 
Vote for democracy 
Vote for Education 
Vote for Farmers 
Vote for laddakh 
Vote for India alliance</t>
  </si>
  <si>
    <r>
      <rPr>
        <sz val="11"/>
        <color rgb="FF000000"/>
        <rFont val="Linux Libertine G"/>
      </rPr>
      <t xml:space="preserve">अबकी बार </t>
    </r>
    <r>
      <rPr>
        <sz val="11"/>
        <color rgb="FF000000"/>
        <rFont val="Calibri"/>
      </rPr>
      <t xml:space="preserve">: -👇
400  </t>
    </r>
    <r>
      <rPr>
        <sz val="11"/>
        <color rgb="FF000000"/>
        <rFont val="Linux Libertine G"/>
      </rPr>
      <t>पार।  ❌</t>
    </r>
  </si>
  <si>
    <t>Nice vdo mere bhai ❤</t>
  </si>
  <si>
    <t>Lakin ye Modi jaisa jhoot nhi bolta hai</t>
  </si>
  <si>
    <t>Appreciate your effort, keep growing</t>
  </si>
  <si>
    <t>Congress family party have 3 prime minister from where family Nehru Indira and Rajiv his son talking about Garibi Naukri, what a joke 😂😂😂 I can’t control my laugh. I apologise for that.</t>
  </si>
  <si>
    <t>Vikaash under bjp rule:-
1) rapidx
2) vande bharat
3) bullet train in 2026
4) introduced lhb coaches in india in 1999 and now almost all icf coaches are replaced by lhb.
5) upgradation of railway signalling system
6) upgradation of railway tracks for semi speed
7) humsafar express
8) tejas express
9) conversion of tejas rajdhani train
10) gatiman train
11) jan shatabdiContinue from point 124 from development of bjp
12) amrit bharat trains
13) antyoday train
14) ramayana trains
15) construction of 18 IIITs
16) construction of 23 AIIMS
17) construction of 10+ IITs
18) construction of 18+ Nits
19) construction of high-tech railway station
20) construction of metro in major cities
21) indian economy growth increased.
22) record made in gdp growth
world tallest railway bridge
24) provided internet connection in almost 99.37% places in india.
25) provided light connection of almost 95% of indian villages.
26)  killed top mafias in india
27) removed articles 370
28) increased indian army salary.
29) increaased border roads organization fundings and created many roads in border areas.
30) central model school scheme(PM SHRI)
31)  increased ISRO fundings.
32) most of the cabinet minister are educated.
33) urbanization
34) digitization like cowin, digilocker, cashless payments.
35) vistadome coaches
36)Article 370 - Done.
37)Ram Mandir - Done.
38)Triple Talaq - Done.
39(UCC - Draft almost ready.
40)CAA - Done.
41)NRC/NPR - Pending for nationwide implementation.
42) World class airports
43) becoming 4th country having 50 satelites
44) isro missions like human in space i.e. gaganyan will happen in coming years
45)In 2014 the total internet connections were 25.15 crores but In 2019 it becomes 63.67 crore it means the rate of increase if internet connections is 2.5 times greater than congress. In 2024 The total number of Internet connections in India becomes 85.1032 crores.
46) modi every year met our isro scientists and
Indian army
47) world tallest statue
48) Indias first semiconductor plant to be set up
49) gpu hub to be set up
50) atmanirbhar bharat scheme
51) India's first green hydrogen bus
52) ev car's era
53) swatch Bharat mission
54) hyperloop india research
55) smart City project 
56) DRDO research increased
57) best diplomacy of india
58) chandrayan - 3 = india is only country to land on moon's south pole.
59) G20
60) Number of missiles increased in indian defence system
61) swatch bharat abhiyaan
62) surat diamond bourse
63) bharat atta - low cost atta
64) inflation - modi has handled the inflation, refer other countries such as Switzerland, pakistan, finland etc. That the inflation in these country have increased drastically more than indian inflation
65) every district will have its government hospital by 2025
66) total mbbs government seats - 24,000 to 48,000
67) qatar relief 8 ex indian navy soldiers.
68) uttar Pradesh is in 2nd largest economy of India.
69) ijai bridge, manipur
70) Free covid vaccine all over india provided by this government and foreign countries also used indian vaccines.
71) startups fundings increased
72) unknown man missions all over the world by our R&amp;AW
73) INCREASED airports
74) investments in india increased a lot.
75) revenge for pulwama not like congress refused indian airforce for revenge of 26/11.
76) increases minority affairs budget
77) 38 km roads built daily. Its world record.
78) While congress built 12.1 km roads daily. Shame on congress.
79) in the last 9 years. India had a total of 97,830 km of national highways in 2014-15 which has been expanded to 145,155 km by march 2023.
80) the laying of railway tracks increased. 
81) 4th most powerful army in the world ranked.
82) 2nd leading mobile manufacturer.
83) prices of petrol was ₹35 in 2003 and in 2013 it was ₹75 se ₹40 increased in manmohan era. In 2014 the prices of petrol was ₹76 and in 2024 its ₹105 in kolkata urban. So modi increased ₹29. So compare who handled petrol prices good.
84) the prices of cylinders in 2013 was ₹1,013 and in 2024 it is ₹1,200 in kolkata urban. So where the price increased man in lpg witn subsidy. Hat's off to modi for not increasing inflation in lpg for 10 years. Source :- see official site of lpg yearwise pricings.
85) lakshadweep impact
86) brings backs abhinandan.
87) lakshadweep e connect
88) green energy: solar city, etc
89) Till 2014 indian defence export was just mere 680cr/yr and in year 21/22 it is 13000crore(70%from from private sector and till 25 we will complete 35,000/yr export.
90) every heritage place is being reconstructed.
91) before 2014(35.5% indian have toilets) - 29019 (99.99% have toilets) and by this good sanitation every year were saving aprrox 5.5% =(of GDP) wHICH WE LOST EARLIER DUE TO Poor sanitation (one of the biggest achievement).
92) before 2014 (650km expressway) - by 2022 nov(3300km achieved and 31,000km expressway work going on till 2026 all will complete and we will have 34,000km expressway biggest achievement bcoz our logistics cost is around 18% (ofGDP) and after completing this would decrease mere 11% which is comparable with developed countries like US (10.15%)and china(10%)
93) till 2104 only 38% adults had bank account and by 2019 it achieved 100% due to jan dhan yojna.
94) before 2014 the GDP of the nation was 1.8 trillion and now it is 3.7 trillion.
95) before 2014 the export was 200 billion and now it is 750+ billion
96) before 2014 there was 5 metro cities and after 2014 it is 20.
97) total airports before 2014 was 74 and after 2014 it is 152.
98) before 2014 the road quality index was :88 and now after 2014 it is 42 number in the world.
99) the price of 1gb data before 2014 was 200rs and now it is rs 15 only,
100) Before 2014 the PG Medical seats were 31,152. and after 2014 it is now 65,335.
101) medical colleges colleges before 2014 was 387 and after 2014 it is 1,01,148.
102) rail line length before 2014 was 22,048 and after 2014 it is now 55,198km.
103) world largest stadium.
104) asias biggest helicopter manufacturing unit.
105) world longest electrified rail tunnel.
106) world longest cruise ship
107) increased rail connectivity in kashmir and northeast.
108) Ayushmaan bharat facility for defence employees.
109) ayushmaan arogya mandir for early detection of cancer
110) atal setu
111) Khelo india
112) Raynagar, A massive housing project for bpl.
113) Amrut 2.0
114) maritime hub : isrf at cal
115) NACIN Campus
116) Surya drinking water project
117) mahila sashaktikaran yojana
118) Nest fosters
119) Bharat ratnam
120) escalators and lifts quantity in railway stations increased a lot.
121) free rice
122) sagar mala project and bharat mala projects 
123) pm awas yojna
124) har ghar jal mission
Name of aiims , iiit , iit built under bjp:-
Aiims
1. Aiims raebareli
2. Aiims mangalrir
3. Aiims nagpur
4. Aiims gorakhpur
5. Aiims kalyani
6. Aiims bathinda
7. Aiims guwahati
8. Aiims jammu
9. Aiims bilashpur
10. Aiims madurai
11. Aiims dharbhanga
12. Aiims awantipora
13. Aiims deoghar
14. Aiims rajkot
15. Aiims bibinagar
16. Aiims majra
17. Aiims manipur
18. Aiims karnataka
IIT
1.  Iit roorkee
2. Iit palakkad
3. Iit tirupati
4. iit dhanbad
5. iit bhilai
6. iit dharwad
7. iit jammu
8. iit goa
9. iit tanzania
10 . iit abu dhabi (oversea like bits pilani)
nit
1. iiit raichur
2. iiit agartala
3. iiit bhagalpur
4. iiit bhopal
5. iiit surat
6. iiit ranchi
7. iiit pune
8. iiit nagpur
9. iiit manipur
10. iiit kurnoor
11. iiit kottyam
12. iiit dharwad
13. iiit lucknow
14. iiit kalyani
15. iiit sonepat
16. iiit una
17. iiit allahabad
18. iiit mg
Developments of Congress:-
1) commonwealth scam of 80,000 crores
2) aadarsh scam
3) satyam scam
4) chopper scam
5) tata truck scam
6) coal scma
7) 2 g scam
8) cash for vote scam
9) ipl scam
10) augusta westland scam
11) Maharashtra irrigation scam
12) scorpene submarine scam
13) bofors
14) fodder scam
15) ghaziabad provident fund scam
16) mining scam
17) punjab scert scam
18) wb telecom scam
19 ) damad ji robert vadra scam
20) junior teacher recruitment scam
21) ketan parekh scam
22) lic housing scam
23) oriental bank scam
24) qualification and certification scam
25) railway ration card scam
26) uti scam
27) Volkswagen equity scam
28) crb scam
29) NREGA acam
30) human trafficking scam
31) IPO scam
32) DSQ software scam
33) bangalore mysore scamm
34) I think you have seen the photo that the birthday of teen rahul gandhi was happening luxurious airplane but isro scientists lifting the rocket in a rickshaw
35) dhiraj sahu. Etc
REASONS FOR CONSTRUCTION OF IIT , AIIMS REASONS:-
Aap logo se koi kahega congress ne AIIMS , iit banaye. Mai kahunga ki sirf institute bana dene se nahi ho jaata har Desh mai sarkaar institute kholte hai yeh normal hai. Modi ke under ye iit and AIIMS increase world university rankings mai aayi hai matlab abhi iit world mai 140 mai aati hai congress ke time mai hazar mai bhi naa tha. Institute mai funds Dena hota hai aur kaam sirf institute buildings bana dene se nahi hota.
contributors :- Priyanshi singh[IIT DELHI], youtube user NHSRCL. , IRCTC- INFO, Rohit kumar (works at BHEL), nikhil jain ( works at IRCTC).</t>
  </si>
  <si>
    <t>The biggest problem is congress does give clear roadmap for India in today's time like bjp ...they just wanna divide and rule like old days......today's India has different challanges but congress approach is outdated and no hardwork</t>
  </si>
  <si>
    <t>This time also Rahul Gandhi willl be responsible for the downfall of Congress</t>
  </si>
  <si>
    <t>dam he to modi ke upar ak ' biggest problem' ka video banao. List e khatam nahi hoga</t>
  </si>
  <si>
    <t>Great video.</t>
  </si>
  <si>
    <t>Freebies ke chakker mai des ko barbaad mat karo</t>
  </si>
  <si>
    <t>Rahul Gandhi was a loser 10 years ago and he is still a loser. Him and His mother behave like they are doing us a great favor by being our leaders. As bad as some people think Modi get he atleast has clarity. The other side don't even know whats happening.</t>
  </si>
  <si>
    <t>Congress manifesto only has freebies no development</t>
  </si>
  <si>
    <t>Congress party is confident about Shri Rahul Gandhi but Rahul ji is confused, now the chances of drowning are more than that of crossing the river.</t>
  </si>
  <si>
    <t>Lol lol, the wise people like it better than him, BJP is today a favourite in the internal and external environment</t>
  </si>
  <si>
    <t>India will go 50 years back if Congress comes to power where minorities have more opportunities than majorities</t>
  </si>
  <si>
    <t>Congress manifesto has nothing about development of India</t>
  </si>
  <si>
    <t>Hamare desh mei aise log hai jo free ke chakkar mei aise gathbandhan ko vote dete hai jo hamaari sanskriti, sabhyata, desh aur khajaane ko barbaad karne ko tatpar hai.
NDA ke liye vote kare 
Desh aur Sanskriti ke baare mei soche
Nikamma mat baniye 
Kuchh karke pet bharne ke chakkar mei rahiye
Free ke chakkar mei mat pariye</t>
  </si>
  <si>
    <t>no doubt Rahul is a gud soul ...,thts y respected and loved by his  mother and her sister .......we can't  forget his family's contribution and sacrifices to india....for sure modi will win this election by using EC in his hands.....but modi can't win thousands of hearts and their prayers like him........he already a winner of hearts so winning or loosing the election is not a matter at all for him.......but he already wins more than 100 thousands of indian citizens heart by his bharath jodo yathra till now he is loved by all ......Rahul is a silver spoon born so he never run for money or fame or for position like modi or Amithshaa ,he just want to serve people like his father and grandmother, great grand father Nehru ji....he just trying to serve people of india in any way possible he could do like his father.....when u compare both modi and Rahul.....Rahul gandhi is loved by his family and by the people of india too but when u take modi - his family members  hate him   they don't even want to take his name in their mouth  bcoz of his character....his own family never liked to meet him once this much hatred he is getting from his family and by the people of india</t>
  </si>
  <si>
    <t>Learn to speak hindi, do not speak like Rahul.</t>
  </si>
  <si>
    <t>I can say apprentice trainee still happening... It was since 2016-17. Hal, sail, many psu companies as well as private companies are  taking apprentice trainee both diploma and degree, stipend amount 8k -14k. Nothing new in congress promise. Apprentice is not permanent employee guarantee</t>
  </si>
  <si>
    <t>इसमें तुझे क्या समस्या है। अनावश्यक मुद्दा।</t>
  </si>
  <si>
    <t>Ache politicians ke lia bhashan nhi niyat chahiye bhai modi ke tarah waqta our dhokebaz nhi chahiye</t>
  </si>
  <si>
    <t>TM log mujhe vote dedo ESA kro😁❤</t>
  </si>
  <si>
    <t>vote for congress 330+</t>
  </si>
  <si>
    <t>60 saal ka ho gaya pappu.. Itne mai  aam aadmi sab kaam karke naukri se retire ho jata hai.. Shame on you pappu..</t>
  </si>
  <si>
    <t>I want only caste census.....😂😂😂 But where Rahul gandhi will stand??</t>
  </si>
  <si>
    <t>If you don't want to do wealth redistribution, then what business do you have over which community owns how much wealth?</t>
  </si>
  <si>
    <t>BHAIYA MAI TO NOTA YA BJP VALA HU 😢😂😂😂😂</t>
  </si>
  <si>
    <t>Pappu 😂😂😂😂pm😂😂😂😂</t>
  </si>
  <si>
    <t>Conclusion Vote for BJP</t>
  </si>
  <si>
    <t>As per the Gastrological predictions, all the stars have aligned, and I.n.d.i. alliance will win all the Lok Sabha seats, the ever and young youth leader Rahul Gandhi will become the PM and rule the country for the next 50 years. A highly empowered committee will be formed with the help of global leaders and this committee will select the Congress party scientists who will invent the aloo se sona machine (potato to gold machine). The Nobel Prize will be awarded after the invention to the Congress party scientists, the Nobel prize will be given in both physics and chemistry. Congress party workers will also write about the rule of the Congress party for 50 years and they will be awarded the Nobel prize in literature after which they will be awarded Bharat Ratna's. Leaders of the alliance parties will be awarded Padma Shri, after which Rahul Gandhi will retire and hand over the country to the legal heir who will rule the country. The entire 50-year rule of Rahul Gandhi will be known as the golden era since the aloo se sona the machine will be invented in the 50th year of Rahul becoming the PM. 
Jai Shree Ram</t>
  </si>
  <si>
    <t>Atleast Rahul Ghandi is not a Criminal.</t>
  </si>
  <si>
    <t>i will tell about facts that you can actually check for yourself currently there are around 200 million poor people in india and if we go by the congress regime and give 1 lakh rupees to every poor household women so if we take every household to be 5 person big every year the government will give out about 50 billion dollars or 415000 crores 415 lakh crore which is higher than nearly most of the budgets such as railways and roadways and this is not taking into consideration the fake people who will take the money as well those women who are alone so i would like you all to question me as to how it is possible to garner such a huge sum of money which is greater than what we use daily such as railways and roadways.</t>
  </si>
  <si>
    <t>As a whole he wants us to vote for bjp...😂</t>
  </si>
  <si>
    <t>Internal Politics aside , But we seriously need a strong govt. to potray us as a strong country geopolitically !</t>
  </si>
  <si>
    <t>Paisay bjp kay minister pay ed raid karwa kay milega,😂</t>
  </si>
  <si>
    <t>Bhai sarkari hospital ma mara papki name dharani jagapa Roni or Rani liki hai abbata o koi male name Rani hosakti hai kya 😂😂😂 unpar doctor 😂😂</t>
  </si>
  <si>
    <t>Thanks for such explanation  .</t>
  </si>
  <si>
    <t>People should go and vote dont think modi will win anyways.. vote.. vote...</t>
  </si>
  <si>
    <t>अच्छा विश्लेषण</t>
  </si>
  <si>
    <t>Areeeee papu</t>
  </si>
  <si>
    <t>Ab Nota ...🙄</t>
  </si>
  <si>
    <t>Who is behind the Congress Manifesto.?TN ruling party is behind  it!rumour spreads!</t>
  </si>
  <si>
    <t>Ye Rahul ke forefathers are muslim. So congress will work for behalf of muslims  not be half of Hindus and country</t>
  </si>
  <si>
    <t>Congress ki gov ayi to hum general walo ka ky hoga 50 to 60 percent reservation 😢 isliye mai bjp ko vote dunga</t>
  </si>
  <si>
    <t>BJP dictatorship hatao desh bachao vote for CONGRESS ✋✋✋✋✋✋✋✋✋✋✋✋✋✋✋✋✋✋✋✋✋✋✋✋✋✋✋✋✋✋✋✋✋✋✋✋✋✋✋✋✋✋✋✋✋✋✋</t>
  </si>
  <si>
    <t>Politics k chakkar me logo ka bht nuksaan hua hai.. Ab ye change hona chaiye.. Lets vote for those who will perform.</t>
  </si>
  <si>
    <t>Skill Sensus hona chahiye</t>
  </si>
  <si>
    <t>Rahul is a joke. A person with so much resentment. How can he be a PM😂😂😂</t>
  </si>
  <si>
    <t>Detailed calculation - congress ye kya hota hai😅😅</t>
  </si>
  <si>
    <t>जब तक पार्टी सिस्टम है तब तक कैंडिडेट को देखकर वोट देने का कोई मतलब नहीं है।</t>
  </si>
  <si>
    <t>Bhai desh bankcrupt ho jayega . Mahalakshmi scheme se becoz
If 10lakh people got 1 lakh rs . 
Then the Total ammount distributed will be 
100000×1000000= 100billion rs 😮😮🌀🌀..
Almost  trillions of rs  touch ho jayega agar 30lakh + logo ko mila for 5 years.  , Pakistan se bhi bura halat jayega desh ka Fhir har chiz pe 30%- 50%tax lagega . 😢😢
Dont Vote Congress. 
Vote NDA . ❤</t>
  </si>
  <si>
    <t>vote for bjp🎉🎉</t>
  </si>
  <si>
    <t>Modi th ek word kehte waqt 1 m lagjata hain 😂😂</t>
  </si>
  <si>
    <t>Congress manifesto push me to vote BJP .........</t>
  </si>
  <si>
    <t>Ok bjp ko vote dunga 
Thank u bhai</t>
  </si>
  <si>
    <r>
      <rPr>
        <sz val="11"/>
        <color rgb="FF000000"/>
        <rFont val="Linux Libertine G"/>
      </rPr>
      <t xml:space="preserve">मोदी जी भारत के लिए </t>
    </r>
    <r>
      <rPr>
        <sz val="11"/>
        <color rgb="FF000000"/>
        <rFont val="Calibri"/>
      </rPr>
      <t xml:space="preserve">best </t>
    </r>
    <r>
      <rPr>
        <sz val="11"/>
        <color rgb="FF000000"/>
        <rFont val="Linux Libertine G"/>
      </rPr>
      <t>हैं।</t>
    </r>
  </si>
  <si>
    <t>Pls do detail discussion on bjp manifesto too and a comparison btwn congess and bjp maifesto would help.</t>
  </si>
  <si>
    <t>Bjp is best.</t>
  </si>
  <si>
    <t>If voted all good candidates of all parties, then how to form a Govt?  Stable Govt is also one of the matter for development? tell me in this case how to vote for all good candidates? Coalition Govt also we saw in the past.</t>
  </si>
  <si>
    <t>Godi media 😂😂😂😂😂</t>
  </si>
  <si>
    <t>Vote for BJP ❤ Say No to reservations &amp; freebies ✌️</t>
  </si>
  <si>
    <t>I will vote for Congress!</t>
  </si>
  <si>
    <t>Sir aap eak video pension per banao 
2004 ka bad bala peoples ko bhe pensions milne chaheya 
Yha mp ,mla 2,2,3,3, pensions lay raha h 
M eak student hu muja lagta h yha galat ho raha ha unka sath sir 😢</t>
  </si>
  <si>
    <t>I may sound as bjp but still, I think there are 3 major problems with congress where they don't have any stand.
1. UCC in 2024, Congress are not considering everyone equal.
2.WAQF board i personally think this not good. When I got to know this act I was stunned, This shows we have not got complete independence on our land.
3. Gandhi family, there are many good people who can represent Congress. Sachin pilot, Revanth Reddy, many other who have clarity than Rahul Gandhi. Eg. BJP is making a new big thing as Annamalai.
Additional point,  no one (both BJP and Congress) is taking about how to revive water, nature and sustainable population growth. In this fight of hindu and muslim or any other religion, people will start fighting for clean water. Thats for sure. I will be happy if someone prove me wrong for this specific point. Above three points are just politics.</t>
  </si>
  <si>
    <t>Loved it ❤</t>
  </si>
  <si>
    <t>muslim put in obc category is justified for who actually belong the obc caste and its a totally unjustified with obc  whose population in more than 50+ percent</t>
  </si>
  <si>
    <t>Want more videos on congress as well as BJP cause you're the only one who is talking about both</t>
  </si>
  <si>
    <t>The research, the analysis, the perspective. Everything is just 🔥🔥🔥</t>
  </si>
  <si>
    <t>BJP is not exceptional but it teaches us how to fish and doesnt give the fish hence promising developments</t>
  </si>
  <si>
    <t>Caste based reservation will be abolished</t>
  </si>
  <si>
    <t>Wish Congress has strategists like BJP. I myself was Congress supporter but because of their appeasement for Muslims I can never vote for Congress again. Most of Congress Supporters particularly Hindus have shifted to BJP because Congress is associated with Muslim appeasement only.</t>
  </si>
  <si>
    <t>Bro everyone expects male to work and that expectations are very less with female so how is 50% reservation is good for male, policies should be family oriented not gender oriented.</t>
  </si>
  <si>
    <t>Vote for our culture our wealth 
Vote for safe india ❤</t>
  </si>
  <si>
    <t>I will leave this country if they bring reservation in private sector also</t>
  </si>
  <si>
    <t>Bhai aasu aa gaye abb lag raha hai secular journalism</t>
  </si>
  <si>
    <t>Don't vote Congress</t>
  </si>
  <si>
    <t>Nice job❤</t>
  </si>
  <si>
    <t>Vote for BJP 🚩</t>
  </si>
  <si>
    <t>Keep it up bro you are owsom</t>
  </si>
  <si>
    <t>You Are  bjp supported person 😀</t>
  </si>
  <si>
    <t>Rahul is a joker ye india k pm bn gya to india k L lg jaayenge.......</t>
  </si>
  <si>
    <t>BJP Valo ne bundle beja hai kya?😂😂</t>
  </si>
  <si>
    <t>How much money you got from bjp to speak against congress</t>
  </si>
  <si>
    <t>Rahul khandi cant do it. He is not capable</t>
  </si>
  <si>
    <t>He is wrong , jats are genral in haryana , they have no reservation in haryana till now</t>
  </si>
  <si>
    <t>Imtiyaz jaleel from Aurangabad</t>
  </si>
  <si>
    <t>23:43 khan sir🗿</t>
  </si>
  <si>
    <t>29:17  G VIVEK CAME FROM BJP NOT VINOD. ALSO PIC OF VAMSI KRISHNA IS WRONG.</t>
  </si>
  <si>
    <t>I respect you but don't make people influenced against Rahul Gandhi...He is our upcoming PM ❤</t>
  </si>
  <si>
    <t>I support Congress This Time 💯💯💯💯</t>
  </si>
  <si>
    <t>Janab ke sur kuch badle badle lag rahe h 😂😂</t>
  </si>
  <si>
    <t>Aree bokka tujhe Rahul k ye sab points dikh raha hai tujhe Modi ji kya kya bol jate hai wo nahi dikha.... agar jab dekhega to tujhe samjh aayega kon sahi hai kon galat</t>
  </si>
  <si>
    <t>Sonia family is serving the cause of Church, Soros, China, ISI &amp; CIA. Missionaries &amp; Jihadis are running the Congress, hlped by the leftists.</t>
  </si>
  <si>
    <t>Vote for strong leader strong india
Means?</t>
  </si>
  <si>
    <t>Sahi hai</t>
  </si>
  <si>
    <t>Harsh truth is there is no better option than BJP for Central GoV election. 😕</t>
  </si>
  <si>
    <t>If devil had a good face, that is Rahul Gandhi</t>
  </si>
  <si>
    <t>Joe Biden of India</t>
  </si>
  <si>
    <t>My father said all u do is give fake news ....wow</t>
  </si>
  <si>
    <t>Modi ne jab 15 lac ka vada kiya tha tab to kisine nahi kiya tha calculation na kisine sawal uthaya tha... matlab 15 lac per person dena possible tha but 1 lac nahi...waahhh...kya hypocrisy hai 😒</t>
  </si>
  <si>
    <t>Being an obc , i will give my vote to bjp , we know very well rahul gandhi is doing this reservation stuff just to appease, at last he's gonna give more benefits to muslims. If congress is really on the line of "jiski jitni abadi uski utni abadi " then sbse pehle muslims ka reservation htakr vapas obc ko dena chahiye, muslims ko kaha se reservation dediya hmara</t>
  </si>
  <si>
    <t>Modi 400+</t>
  </si>
  <si>
    <t>A new political patry from different from AAP , BJP, I.N.D.I.A / congeress</t>
  </si>
  <si>
    <t>A very very important video.... A strong opposition is an absolute need of the hour.... One with minimum public opinion to be able to check the ruling party.... But alas in name of opposition we have rahul who has been more of a meme than anything credible 🙃</t>
  </si>
  <si>
    <t>BJP's menifesto pdh lo to lgega ki Congress's menifesto better h</t>
  </si>
  <si>
    <t>Ask the Congress committee na which has made these promises? You cannot ask any leader and say the party doesn't know.</t>
  </si>
  <si>
    <t>My First Vote To BJP.... ❤❤❤❤</t>
  </si>
  <si>
    <t>Well explained</t>
  </si>
  <si>
    <t>Never vote to congress to save our Pyara Bharat</t>
  </si>
  <si>
    <t>On bjp manifesto of bringing start ups to tier 2 and 3 cities is already underway. I know this due to connections at headstart network. They and many startup ecosystem enablers are working with Niti Ayog to create this. Headstart already is a non profit company that is spread to 25 cities and they are constantly working on it. It is a volunteer based network who want to work to make difference to the country with startup ecosystem</t>
  </si>
  <si>
    <t>Chalo guys nai party banate hai 🗿, let's follow Lee Quan Eu's steps and bring a revolution in this country like singapore comments mai bata do kise kya ban na hai party mai. Leader mai hu baaki apna apna dekhlo 🗿🗿🗿</t>
  </si>
  <si>
    <t>private reservation, wtf?</t>
  </si>
  <si>
    <t>Why is caste survey so important</t>
  </si>
  <si>
    <t>Ideas are like sperm ...one in a million works !!!👤</t>
  </si>
  <si>
    <t>Tu pehle disclaimer daal Rahul Gandhi ki tareef kar rha ya burai kar rha. Confuse mat kar 😂😂</t>
  </si>
  <si>
    <t>People fail to understand Rahul gandhi is Agent of BJP.</t>
  </si>
  <si>
    <t>Mohak mangal is creating nuisance content. Without logical and proper data.
Current situation of India is vast population.
More reservation means more jobs means more consumption of products, means more circulation of economy.
More women become empowered means less children profuction and more structure society, less destruction.
Simple structure this channel won't understand.
Bjp govt if formed with higher majority they will change laws for their favour and benefits.
Making it similar to Russia.</t>
  </si>
  <si>
    <t>Make one video on AAP  &amp; TMC please</t>
  </si>
  <si>
    <t>19:10 that's because of privatization which is a good thing</t>
  </si>
  <si>
    <t>Im sorry Godi YouTuber 😂😂😂😂
Koshish karne walon ki kabhi har nahin hota hai yah baat to aap yad rakhna🇮🇳👑❤️</t>
  </si>
  <si>
    <t>Rahul gandhi is bjp's hero</t>
  </si>
  <si>
    <t>Congress also making false promises and gandhi family must leave the politics</t>
  </si>
  <si>
    <t>Vote for Development but not for freebies</t>
  </si>
  <si>
    <t>I agree 👍</t>
  </si>
  <si>
    <t>OMG😮</t>
  </si>
  <si>
    <t>please make a video on nitin gadkari</t>
  </si>
  <si>
    <t>Can SC suvomoto take action on the political parties who have given wrong manifesto and Amend after getting benefited.</t>
  </si>
  <si>
    <t>Pappu ne Daadhi toh Modi Ji ko dekh kar bada kiya🤣🤣🤣</t>
  </si>
  <si>
    <t>Vote for aap</t>
  </si>
  <si>
    <t>Even if bjp had 100 problems.. it doesn't matter as long as they are keeping the financial health, healthy</t>
  </si>
  <si>
    <r>
      <rPr>
        <sz val="11"/>
        <color rgb="FF000000"/>
        <rFont val="Linux Libertine G"/>
      </rPr>
      <t>घट बंधन मतलब गड़बड़</t>
    </r>
    <r>
      <rPr>
        <sz val="11"/>
        <color rgb="FF000000"/>
        <rFont val="Calibri"/>
      </rPr>
      <t xml:space="preserve">, </t>
    </r>
    <r>
      <rPr>
        <sz val="11"/>
        <color rgb="FF000000"/>
        <rFont val="Linux Libertine G"/>
      </rPr>
      <t>वोट काटना</t>
    </r>
    <r>
      <rPr>
        <sz val="11"/>
        <color rgb="FF000000"/>
        <rFont val="Calibri"/>
      </rPr>
      <t xml:space="preserve">, </t>
    </r>
    <r>
      <rPr>
        <sz val="11"/>
        <color rgb="FF000000"/>
        <rFont val="Linux Libertine G"/>
      </rPr>
      <t>घोटला चैंपियन्स 🏆</t>
    </r>
  </si>
  <si>
    <t>Kauva agar white color kra le to kya hans bn jayega😂😂
Pappu toh pappu rhega🤣🤣</t>
  </si>
  <si>
    <t>looking at the comments i can clearly understand that though mohak mangal is left leaning his audience is much more mature and acceptable to debates than other left leaning or radical left youtubers</t>
  </si>
  <si>
    <t>Caste census will break Bharat</t>
  </si>
  <si>
    <t>Kitne paise mile
By birth bahut kam talented hote baaki wo kaam karte karte seekh jate 
Rahul bhi seekh jayege
Rhi baat manifesto ki 
To
Congress manifesto&gt;&gt;&gt;&gt;&gt;&gt;&gt;&gt;&gt;&gt;bjp manifesto</t>
  </si>
  <si>
    <t>The talk of removing cap on 50 percent reservation and bringing back reservation politics is a strict deal breaker for me.The country has gone through that politics.We do not want such politics back again.We need more growth not redistribution.Because in a massive country like India we still haven’t reached or achieved that substantial economic growth.What we need is more growth first.</t>
  </si>
  <si>
    <t>Jo leader apna seat nahi bacha sakta vo leader nahi baklol hai.</t>
  </si>
  <si>
    <t>Kisi ne kaha dadi laga kar Saddam Hussein jaise dikhta hai.</t>
  </si>
  <si>
    <t>Rahul Gandhi do not have that Calibre and  mass appeal as a nation Leader.  Congress party don't think beyond the Gandhi clan..😮.</t>
  </si>
  <si>
    <t>Sir pls 🙏 make a video on Covishield Vaccine.... AstraZeneca admitted that its Vaccine can cause rare side effects like low platelet count and blot clot. It was most administered vaccine in India. Public needs to know that.</t>
  </si>
  <si>
    <t>Whole India truly believe Rahul ji a secret agent of MODI 😅</t>
  </si>
  <si>
    <t>Not interested in politics</t>
  </si>
  <si>
    <t>If congress cannot secure decent amount of seats, rahul gandi should step aside. Even if BJP wins it should not be a landslide victory.</t>
  </si>
  <si>
    <t>Bro time stamps.</t>
  </si>
  <si>
    <t>Too many ads</t>
  </si>
  <si>
    <t>अबकी बार कांग्रेस को वोट राहुल गांधी 😊</t>
  </si>
  <si>
    <t>Dude mohak , he doesn’t need to use the word wealth redistribution. He just explained the process of redistribution. Not sure what are you trying here Mr.Mohak</t>
  </si>
  <si>
    <t>BJP manifesto video?</t>
  </si>
  <si>
    <t>He atleast not targeting single party like someone else</t>
  </si>
  <si>
    <t>I will vote to bjp</t>
  </si>
  <si>
    <t>Inflation kitna percent he qki upa ke tym ye 13 percentage tk aa gyi thi berojgari v us tym jyada tha upar 12 13 lakhs crores ke ghotalo pr ghotale...kahi v bomb blasts so many terrorist attack..ni chahiye fir se ye sab</t>
  </si>
  <si>
    <t>Vote for growth not for redistribution 😊</t>
  </si>
  <si>
    <t>If private reservation comes into existence, I'm going to leave this country.</t>
  </si>
  <si>
    <t>This is the weakest manifesto I’ve ever seen. They literally want to impose a 55% inheritance tax on people so that the regular public can stop buying land. They want to provide freebies to graduates even if they don’t have a job, this will give them less incentive to find work. The I.N.D.I.A alliance members also want to destroy our stockpile of nukes so we can loose our one leverage we have against Pakistan and China. 
This doesn’t even sound like an Indian party anymore, this sounds like a foreign party that wants India to take Ls. Problem isn’t them though, it’s people who believe doing things like this will actually help them. 
If you want money from the government they will happily give it, just be prepared to give up your freedom in the process. It’s so sad because we need a good opposition to maintain balance in our democracy. Truly heartbreaking but not entirely unexpected. 
Hopefully BJP wins this time around or else I’m packing up and asking for asylum from some remote island country lol.</t>
  </si>
  <si>
    <t>Topically communist manifesto 😂😂😂😂</t>
  </si>
  <si>
    <t>Even rahul gandhi himself vote for BJP 😂😂</t>
  </si>
  <si>
    <t>Sab clear hai Congress vote do</t>
  </si>
  <si>
    <t>Congress jindabad 🇮🇳🕉️❤</t>
  </si>
  <si>
    <t>Happy to have come across this channel 👍🏻</t>
  </si>
  <si>
    <t>Rahul Gandhi manifesto is scarry.hope that people will know the reality of him.he is really a fool in his manifesto many scarry things are there.without thinking they promised all the things.</t>
  </si>
  <si>
    <t>Rahul Gandhi is not made for politics 😅</t>
  </si>
  <si>
    <t>Third class podcast</t>
  </si>
  <si>
    <r>
      <rPr>
        <sz val="11"/>
        <color rgb="FF000000"/>
        <rFont val="Calibri"/>
      </rPr>
      <t xml:space="preserve">BJP </t>
    </r>
    <r>
      <rPr>
        <sz val="11"/>
        <color rgb="FF000000"/>
        <rFont val="Linux Libertine G"/>
      </rPr>
      <t xml:space="preserve">के </t>
    </r>
    <r>
      <rPr>
        <sz val="11"/>
        <color rgb="FF000000"/>
        <rFont val="Calibri"/>
      </rPr>
      <t xml:space="preserve">Leaders </t>
    </r>
    <r>
      <rPr>
        <sz val="11"/>
        <color rgb="FF000000"/>
        <rFont val="Linux Libertine G"/>
      </rPr>
      <t xml:space="preserve">इस लिए तारीफ करते है मोदी की वो </t>
    </r>
    <r>
      <rPr>
        <sz val="11"/>
        <color rgb="FF000000"/>
        <rFont val="Calibri"/>
      </rPr>
      <t xml:space="preserve">result </t>
    </r>
    <r>
      <rPr>
        <sz val="11"/>
        <color rgb="FF000000"/>
        <rFont val="Linux Libertine G"/>
      </rPr>
      <t>देता है राहुल नही</t>
    </r>
  </si>
  <si>
    <t>Unemployment and Inflation is Always a Big Issue for  voters since 70years.</t>
  </si>
  <si>
    <t>I'm a bjp supporter but this is like just pointing all the bad points.</t>
  </si>
  <si>
    <t>Quite the ‘history’ lesson! ❤ Well, history and politics rolled into one, at any rate. A lot of research and effort clearly went into this. 👍🏻</t>
  </si>
  <si>
    <t>Best video ❤❤❤ weldone</t>
  </si>
  <si>
    <t>Nice video Man , just one thing to add , Congress party always to vote bank politics , they never took , India's issues</t>
  </si>
  <si>
    <t>Yaar ye to galat h. Rahul Gandhi Raibareli se election contest karege. And by the way itna open calender employment k lie bnana, BJP k bas ka to nahi lag raha. No caste no religion, only vote for our country.</t>
  </si>
  <si>
    <t>No reservation please, only merit</t>
  </si>
  <si>
    <t>Dhruva rathe copy karne ka koshish.</t>
  </si>
  <si>
    <t>Reservation will eventually destroy this country</t>
  </si>
  <si>
    <t>indias development and Modi is unstoppable...keep developing India 🇮🇳.</t>
  </si>
  <si>
    <t>We are hindus thats it 🇮🇳🚩🚩⚔🕉</t>
  </si>
  <si>
    <t>Vote for India</t>
  </si>
  <si>
    <t>Rahul Gandhi is incarceration of Robert Mugabe. He wants to make India like Zimbabwe for satisfying his wish to rule India again. Hope better sense prevails in indian people by rejecting his dangerous ideas.</t>
  </si>
  <si>
    <t>Absolutely Right 🤯 This Need to Be change ✌️</t>
  </si>
  <si>
    <t>Support bjp modiji is doing so well</t>
  </si>
  <si>
    <t>Vote for employment</t>
  </si>
  <si>
    <t>Jai BJP Jai Bharat</t>
  </si>
  <si>
    <t>Aayega tho modi hi</t>
  </si>
  <si>
    <t>ध्रुव राठी के अंधभक्तों को दिखाई ही नहीं देता कि ध्रुव भाई एकतरफा डाटा पेश करता है। इससे ध्रुव राठी के अंधभक्त खुश हो जाते हैं😂😂😂😂</t>
  </si>
  <si>
    <t>I know one scheme, which is very efftive ODOP, one district one product , this scheme is very effective as a startup.</t>
  </si>
  <si>
    <t>To bjp ka bhokt hae bhai</t>
  </si>
  <si>
    <t>20 Rs liter Aata - Rahul Gandhi 😂😂😂 kya bol raha he ye Rahul Gandhi 😂😂😂😂😂😂</t>
  </si>
  <si>
    <t>Pappu hai ye😂😂😂</t>
  </si>
  <si>
    <r>
      <rPr>
        <sz val="11"/>
        <color rgb="FF000000"/>
        <rFont val="Linux Libertine G"/>
      </rPr>
      <t>ध्रुव राठी के अंधभक्त</t>
    </r>
    <r>
      <rPr>
        <sz val="11"/>
        <color rgb="FF000000"/>
        <rFont val="Calibri"/>
      </rPr>
      <t xml:space="preserve">, </t>
    </r>
    <r>
      <rPr>
        <sz val="11"/>
        <color rgb="FF000000"/>
        <rFont val="Linux Libertine G"/>
      </rPr>
      <t>ध्रुव राठी कुछ भी बोल दे सही मान लेते हैं 😂 ध्रुव राठी के अंधभक्तों वो इंसान कभी सच्चा नही होता जो केवल एक पार्टी को सपोर्ट करे। कांग्रेस का प्रवक्ता बन गया वो तो अभी।</t>
    </r>
  </si>
  <si>
    <t>OYE Prajwal Revanna ke uper video bana</t>
  </si>
  <si>
    <t>Mai AAP ko vote karga. 😊</t>
  </si>
  <si>
    <t>How much u receive through phonpe😂</t>
  </si>
  <si>
    <t>Growth Badhi Rahe Sandesh kali pe video banao rajsthan rape case please sandesh kali pe video bano wo topic samaj nahi aa raha jara apne team ko kaam pe lago aur jankari do hamko</t>
  </si>
  <si>
    <t>Ager juban se ulta nikal jaye is chiz se uska politics sahi  nahi ata unko to ayese to kistne video tumhare amit shah ke mil jatenge tumko YouTube par funy video sarch karo</t>
  </si>
  <si>
    <t>I am a die hard bjp supporter ..but i always agree to your words “ek Mp ko choose kro Prime minister ko nhi ...”  beaing a college student i always worry about this point people are just see pm face and not the mp 😐 Please spread these lines mohk sir 🙂 No doubt i love Modiji but i will never vote a currupt Mp 😢
U won my heart Sir❤</t>
  </si>
  <si>
    <t>Lagta hai bhai ko payment nahi mili 😂😂</t>
  </si>
  <si>
    <t>Tm bjp k bhkt ho sida bolo😂</t>
  </si>
  <si>
    <t>Wow full of knowledge gives clear insight</t>
  </si>
  <si>
    <t>39:30</t>
  </si>
  <si>
    <r>
      <rPr>
        <sz val="11"/>
        <color rgb="FF000000"/>
        <rFont val="Linux Libertine G"/>
      </rPr>
      <t xml:space="preserve">मैं जात पात अौर उनके भदभाव पर विश्वास नही करता हूँ । मैं हिन्दु अौर मुसलमान सभीको बराबर मानता हूँ </t>
    </r>
    <r>
      <rPr>
        <sz val="11"/>
        <color rgb="FF000000"/>
        <rFont val="Calibri"/>
      </rPr>
      <t xml:space="preserve">, </t>
    </r>
    <r>
      <rPr>
        <sz val="11"/>
        <color rgb="FF000000"/>
        <rFont val="Linux Libertine G"/>
      </rPr>
      <t xml:space="preserve">तथा इनमें कोई भेद नही देखता । हम सब भारतवासी हैं । हम सबको साथ मिलकर एकजुट हो इस लोकतन्त्रके महान पर्व चुनावमें अपना अपना अमूल्य मत दान करना चाहिए । मेरा वोट भाजपा को जाएगा । क्यूँकी भाजपा ही एक मात्र दल है जो सबका साथ सबका विकासकी बात करती है । न केवल बात करती है बल्की जो जो कहती आई है उसने उसे पूरा किया है । भाजपा के घोषणा पत्रमें जो जो रहा है उसने अपने </t>
    </r>
    <r>
      <rPr>
        <sz val="11"/>
        <color rgb="FF000000"/>
        <rFont val="Calibri"/>
      </rPr>
      <t xml:space="preserve">10 </t>
    </r>
    <r>
      <rPr>
        <sz val="11"/>
        <color rgb="FF000000"/>
        <rFont val="Linux Libertine G"/>
      </rPr>
      <t>वर्षके कार्यकालमें पूरा किया है । मुझे पूरा विश्वास है कि आगे भी वह अपने घोषणा पत्रके घोषणाएँ पूरा करेगी । मेरा चुनावी मुद्दा सुदृढ लोकतन्त्र</t>
    </r>
    <r>
      <rPr>
        <sz val="11"/>
        <color rgb="FF000000"/>
        <rFont val="Calibri"/>
      </rPr>
      <t xml:space="preserve">, </t>
    </r>
    <r>
      <rPr>
        <sz val="11"/>
        <color rgb="FF000000"/>
        <rFont val="Linux Libertine G"/>
      </rPr>
      <t>सुशासन</t>
    </r>
    <r>
      <rPr>
        <sz val="11"/>
        <color rgb="FF000000"/>
        <rFont val="Calibri"/>
      </rPr>
      <t xml:space="preserve">, </t>
    </r>
    <r>
      <rPr>
        <sz val="11"/>
        <color rgb="FF000000"/>
        <rFont val="Linux Libertine G"/>
      </rPr>
      <t>पन्थनिरपेक्षता</t>
    </r>
    <r>
      <rPr>
        <sz val="11"/>
        <color rgb="FF000000"/>
        <rFont val="Calibri"/>
      </rPr>
      <t xml:space="preserve">, </t>
    </r>
    <r>
      <rPr>
        <sz val="11"/>
        <color rgb="FF000000"/>
        <rFont val="Linux Libertine G"/>
      </rPr>
      <t>आर्थिक विकास एवं समृद्धी</t>
    </r>
    <r>
      <rPr>
        <sz val="11"/>
        <color rgb="FF000000"/>
        <rFont val="Calibri"/>
      </rPr>
      <t xml:space="preserve">, </t>
    </r>
    <r>
      <rPr>
        <sz val="11"/>
        <color rgb="FF000000"/>
        <rFont val="Linux Libertine G"/>
      </rPr>
      <t>राष्ट्रीय सुरक्षा</t>
    </r>
    <r>
      <rPr>
        <sz val="11"/>
        <color rgb="FF000000"/>
        <rFont val="Calibri"/>
      </rPr>
      <t xml:space="preserve">, </t>
    </r>
    <r>
      <rPr>
        <sz val="11"/>
        <color rgb="FF000000"/>
        <rFont val="Linux Libertine G"/>
      </rPr>
      <t xml:space="preserve">स्वाभिमानकी रक्षा आदि है । </t>
    </r>
    <r>
      <rPr>
        <sz val="11"/>
        <color rgb="FF000000"/>
        <rFont val="Calibri"/>
      </rPr>
      <t>Vote for BJP. Vote for Bharat. Love You Bharat.</t>
    </r>
  </si>
  <si>
    <t>The biggest problem with rahul ghandi is rahul ghandi. Him and his scam ridden family disgrace the name ghandi.</t>
  </si>
  <si>
    <t>You are doing.great work.</t>
  </si>
  <si>
    <t>Good video! Well explained</t>
  </si>
  <si>
    <t>Islamic party of Congress 😮 dangerous working for only one community</t>
  </si>
  <si>
    <t>Rahul Gandhi is a good person but he is yet to become a good politician. At present time, he is not suitable for PM's post.</t>
  </si>
  <si>
    <t>Shameless CONGRESS.</t>
  </si>
  <si>
    <t>vote for BJP</t>
  </si>
  <si>
    <r>
      <rPr>
        <sz val="11"/>
        <color rgb="FF000000"/>
        <rFont val="Linux Libertine G"/>
      </rPr>
      <t>भाई तो वोट किसको दे</t>
    </r>
    <r>
      <rPr>
        <sz val="11"/>
        <color rgb="FF000000"/>
        <rFont val="Calibri"/>
      </rPr>
      <t xml:space="preserve">, </t>
    </r>
    <r>
      <rPr>
        <sz val="11"/>
        <color rgb="FF000000"/>
        <rFont val="Linux Libertine G"/>
      </rPr>
      <t>तुम्हारा भाजपा का वीडियो देखे तो सोचे कांग्रेस को वोट देते हैं</t>
    </r>
    <r>
      <rPr>
        <sz val="11"/>
        <color rgb="FF000000"/>
        <rFont val="Calibri"/>
      </rPr>
      <t xml:space="preserve">, </t>
    </r>
    <r>
      <rPr>
        <sz val="11"/>
        <color rgb="FF000000"/>
        <rFont val="Linux Libertine G"/>
      </rPr>
      <t xml:space="preserve">अब तुम्हारा कांग्रेस </t>
    </r>
    <r>
      <rPr>
        <sz val="11"/>
        <color rgb="FF000000"/>
        <rFont val="Calibri"/>
      </rPr>
      <t xml:space="preserve">ka </t>
    </r>
    <r>
      <rPr>
        <sz val="11"/>
        <color rgb="FF000000"/>
        <rFont val="Linux Libertine G"/>
      </rPr>
      <t>वीडियो देखे तो भाजपा  को दे 😂😂 हटाओ यार भाड़ मे जाए इलेक्शन मटर पनीर पे फोकस करो</t>
    </r>
  </si>
  <si>
    <t>DO NOT VOTE FOR CAST OR MINORITY APPEASEMENT. VOTE FOR DEVELOPMENT, VOTE FOR BHARAT.</t>
  </si>
  <si>
    <t>He will be giving 8500 to all poor families,wow domestic workers need not have to go and beg for daily wages,MNREGA,wow many families will not have to go for work, farmers wont have to go for work regularly wow</t>
  </si>
  <si>
    <t>Vote bjp</t>
  </si>
  <si>
    <t>GANDHI’s MUST LEAVE CONGRESS</t>
  </si>
  <si>
    <t>CONGRESS HAS GONE DANGEROUS FOR THIS COUNTRY &amp; HINDUS</t>
  </si>
  <si>
    <t>I don't see this as a problem, the responsibility taken is proven by actions not by a sheet of paper. He is the future of India, and hopefully gonna be the next prime minister after this Lok Sabha elections</t>
  </si>
  <si>
    <t>10 years is already given to BJP......please examine the promises of BJP (This is the ONLY and ONLY way to see evidences or proofs) rather going into a jungle with no roads and compass or GPS....</t>
  </si>
  <si>
    <t>India is doing good in infrastructure, defence equipments and so on...but the 90% of Indian population's priority is not infrastructure, defence armaments and so on but unemployments, high prices of comsumer goods and medicine, education and so forth....the primary, secondary and tertiary  of BJP is not the medicine, education, unemployments, farmers and so on...I like the desire of opposition towards poorest....details could be explained by the experts with thousands of pages...</t>
  </si>
  <si>
    <t>Cpim manifesto deklo nightmares
Demilitarize border</t>
  </si>
  <si>
    <t>Congrats logo ko phir se pappu banane ki kousis kar raha hai</t>
  </si>
  <si>
    <t>Wow thank you so much....</t>
  </si>
  <si>
    <t>Bhai aap politics achaa karte hai nestle se sidha BJP Congess par agaye</t>
  </si>
  <si>
    <t>vote for bjp</t>
  </si>
  <si>
    <t>Lagta hai mohak bhai gen category ka hai. 😂😂😂😂</t>
  </si>
  <si>
    <t>Congress sidha sidha garibi badhane ki bat kar rhi h</t>
  </si>
  <si>
    <t>Nirmala Sita Raman ko puch hrr khate me 1500000 kese possible hai....chlo Congress toh parivar aur students ko 100000 de rhi hai lekin bjp toh hr vykti ko 1500000 Dene ki baat ho rhi hai😂😂😂</t>
  </si>
  <si>
    <t>Kbhi asse bina Dre bjp godi media pr bhi nna liya kr ..
Ya fir drr lgta hai😂</t>
  </si>
  <si>
    <t>BJP again 🔥</t>
  </si>
  <si>
    <t>Why dont this guy RG first become a CM to a state and prove his capability....why does he directly want to become PM...? What has he done or proven that he has a vision to develop this country....just because u have a surname GANDHI(that too fake one) people of INDIA should elect him as PM...times have changed man!</t>
  </si>
  <si>
    <t>Not voting for the end of democracy. ED scam. False promises . Caste hate. and gundagardi.</t>
  </si>
  <si>
    <t>Dectatorship khtma krha hi hoga</t>
  </si>
  <si>
    <t>16 lakh cr kase diye</t>
  </si>
  <si>
    <t>Rahul Gandhi's manifesto is like we will do everything big but how.....we don't Know.</t>
  </si>
  <si>
    <t>🤣🤣 agar congress manifesto paad liya tho congress ko vote karne se phale haat kaapne lag jayege</t>
  </si>
  <si>
    <t>Bjp hotao desh banchao</t>
  </si>
  <si>
    <t>I love the line " i will not tell you who to vote"</t>
  </si>
  <si>
    <t>I almost started to hate certain acts of Dr BR Ambedkar after finding out the partiality in college admissions. The cut off has moved off the concept of merit and rather onto something that feels nonsensical sometimes.</t>
  </si>
  <si>
    <t>Is this a rant against congress ?</t>
  </si>
  <si>
    <t>Mohak!! Very well done!! I have been waiting for an analysis like this!!!</t>
  </si>
  <si>
    <t>Sir Question is democracy or autocracy ... Modi on the way to autocracy</t>
  </si>
  <si>
    <t>Thank you for these videos. I too do not know ki vote kisko kare. But now I can ask this question. Pehle toh I used to say, "I don't understand politics." Please continue making such videos.</t>
  </si>
  <si>
    <t>19:00 watch this best part of video</t>
  </si>
  <si>
    <t>Bro you should be run for pm , i will vote you.</t>
  </si>
  <si>
    <t>CPIM Lal Selam❤❤</t>
  </si>
  <si>
    <t>Modi ji</t>
  </si>
  <si>
    <t>Is video ko dekh kar bahut gayn mila thank you bhai 🙏</t>
  </si>
  <si>
    <t>Congress is the reason why I'm voting for bjp</t>
  </si>
  <si>
    <t>Congress only cares for musalam appeasement for votes because  congi knows that its easy to fool hindus by talking about development... They gave WAKF for musalman, Haj subsidy for musalman, reservations to musalman by snatching reservation from SC,ST and OBC</t>
  </si>
  <si>
    <t>50 percent reservation
Increase tax inheritance from rich people 
Caste census across India
They are saying it openly
Choice is yours</t>
  </si>
  <si>
    <t>BJP SE PACKAGE AA GYA KYA 😂😂😂</t>
  </si>
  <si>
    <t>Agar private sectors mai reservations hua toh generals
Khaahn jaayenge</t>
  </si>
  <si>
    <t>you are wrong ...rahul is also fighting agianst most power bjp leader in kerala his name is K .surendran</t>
  </si>
  <si>
    <t>AS A BJP SUPPORTER I CAN CONFIRM THAT INDIA NEEDS A STRONG OPPOSITION PARTY 😊</t>
  </si>
  <si>
    <t>Mohak went ham on Congress XDDD</t>
  </si>
  <si>
    <t>Congress are making fools
Smart and Intelligent People should vote only BJP. Vote for Nation not to parties. And BJP is the only Nationalist Party</t>
  </si>
  <si>
    <t>16:38 Regarding wealth redistribution, Sam Pitroda has given clear hints that it will happen if congress came into power. I don't know that part is not included in this video</t>
  </si>
  <si>
    <t>mohak congress will never do what you are asking for , because they are not interested in just defeating narendra modi politically , they want to humiliate him and want him to be thrown out , just like they were in the 2014 election , the gandhis cant tolerate that according to them a small time leader of a party of dhoti wearers was able to defeat them humiliate them and has kept them from power for a decade , and that is why they go for these antics rather than focussing n issues</t>
  </si>
  <si>
    <t>BJP has 99 problems but Congress doesnt even has even 1 good thing in them. Thats why I'll  choose BJP over comgress</t>
  </si>
  <si>
    <t>BJP encourages people to vote for them and Congress forces people to vote BJP</t>
  </si>
  <si>
    <t>Ur last statement changed my view of sharing this video more. In my opinion leader leads the team and we have to see PM candidate and vote not just MP. If MP is good and leader not good, leader will not allow better things required for countries growth. Jai Hind !!</t>
  </si>
  <si>
    <t>Give reservation to whole bharat... problem solved😅</t>
  </si>
  <si>
    <t>Modi ne kharida hua Youtuber 💯</t>
  </si>
  <si>
    <t>If Bjp cant change the fate of India  then nobody can😮</t>
  </si>
  <si>
    <t>Your video are too long 😞</t>
  </si>
  <si>
    <t>how do you research for these type of videos like planning is really good did you manage different research ideas do you use notion for management</t>
  </si>
  <si>
    <t>last conclusion = THIS TIME ONLY MODI-YOGI BEST FOR INDIA GOVT.</t>
  </si>
  <si>
    <t>I went to election duty under Dapo constituency and did peacefully bt my frnd went to Nacho Constituency which escalated Re-polling.</t>
  </si>
  <si>
    <t>Rahul gandhi ❤</t>
  </si>
  <si>
    <t>Pappu is better then feku 😂</t>
  </si>
  <si>
    <t>8:50  aisa hai kya. To ye bhi bata de na ki modi ne election ladhne se pehle paise kaha se ayenhe bataya tha kya? Adani aur ambani ko arbo ki jamin daan di uska paisa kya hua? Aur congress manifesto me reservation ki baat ki hai lekin yaha bjp to hindu muslim pr votes le raha hai. Aur bjp ne to kuch kaha aur kuch aur kiya aisa kabhi hua hi nahi na?</t>
  </si>
  <si>
    <t>Developing countries me fiscal deficit hona achi baat hai.</t>
  </si>
  <si>
    <r>
      <rPr>
        <sz val="11"/>
        <color rgb="FF000000"/>
        <rFont val="Linux Libertine G"/>
      </rPr>
      <t>यतो धर्म</t>
    </r>
    <r>
      <rPr>
        <sz val="11"/>
        <color rgb="FF000000"/>
        <rFont val="Calibri"/>
      </rPr>
      <t xml:space="preserve">: </t>
    </r>
    <r>
      <rPr>
        <sz val="11"/>
        <color rgb="FF000000"/>
        <rFont val="Linux Libertine G"/>
      </rPr>
      <t>ततो जय</t>
    </r>
    <r>
      <rPr>
        <sz val="11"/>
        <color rgb="FF000000"/>
        <rFont val="Calibri"/>
      </rPr>
      <t xml:space="preserve">: - </t>
    </r>
    <r>
      <rPr>
        <sz val="11"/>
        <color rgb="FF000000"/>
        <rFont val="Linux Libertine G"/>
      </rPr>
      <t>जय श्री राम</t>
    </r>
  </si>
  <si>
    <t>😍😍😍😍😍</t>
  </si>
  <si>
    <t>Both BJP and Congress is not good for India and its a fact. we want a good party rather than bjp and congress</t>
  </si>
  <si>
    <t>I think you need to pull your pants up dude . We want the democracy back with all the indian constitutional institutions back on the lane of its own free and fare  rule of law .</t>
  </si>
  <si>
    <t>Heard somewhere that if Congress came into power with coalition then there will be multiple PMs to avoid infighting. Is it true?</t>
  </si>
  <si>
    <t>People of India be like, ek taraf kuaa dusre taraf khaayii... No good option left for people 😢 kya tho hoga</t>
  </si>
  <si>
    <t>Always supporter of BJP Karan  hai congress jab sasan mein the tab desh mein kya kya halat ho gaya tha log khulke ghumne ke liye dar Gaye the lekin BJP jab se aayi hai Hindu hone par garv hote hai</t>
  </si>
  <si>
    <t>Agreed with your reservation and caste views and on growth also..</t>
  </si>
  <si>
    <t>It is written in menifesto of Congress that they will monitor the land owned by your family</t>
  </si>
  <si>
    <t>BJP🕉️🙏🏻</t>
  </si>
  <si>
    <r>
      <rPr>
        <sz val="11"/>
        <color rgb="FF000000"/>
        <rFont val="Linux Libertine G"/>
      </rPr>
      <t xml:space="preserve">बीजेपी </t>
    </r>
    <r>
      <rPr>
        <sz val="11"/>
        <color rgb="FF000000"/>
        <rFont val="Calibri"/>
      </rPr>
      <t xml:space="preserve">400 </t>
    </r>
    <r>
      <rPr>
        <sz val="11"/>
        <color rgb="FF000000"/>
        <rFont val="Linux Libertine G"/>
      </rPr>
      <t>पार करेगी</t>
    </r>
  </si>
  <si>
    <t>In north this guy is often regarded as  rational and standing in middle grounds. If he is a south, even a uneducated south reject him easily.
 People in south will easily understand this man is nothing much. Spitting trash without considering socio economic status of 90% backward people in a highly inequal state like India.
He should rather do infotainment videos which he always used to do.</t>
  </si>
  <si>
    <t>My whole family of 100 members will now vote for BJP. This congress manifesto is muslim league manifesto</t>
  </si>
  <si>
    <t>Jai bhailog vote dalo please</t>
  </si>
  <si>
    <t>abhi bhe kuch loog hai jo mazak mazak k leya rahull ko pm bana na chah te hai its really shame by seeing there manifesto its clear they promoting terrorism by appling 370 again its soo simple to understand but still people follow congess blindly also the love jihad for supporting pakistan like latest ho they ignored karnataka congress daughter killed it self is a proof and 3rd majaor the 55% tax on what we earn uptill now WTF it is clearly nonsense yaar</t>
  </si>
  <si>
    <t>i have investments of12 lakhs distributed in adani companies stocks  so i will vote for bjp 😁😉.
it is proven whenever bjp wins stock prices goes up and whenever they looses stock prices goes down.
secondly i don't like coalition governments and stable government of bjp is much better than unstable government of 26 parties who don't even know who is their leader.</t>
  </si>
  <si>
    <t>Ya sab to thik he Modi pe kab video banao ge 😂😂😂ya ap ne bhi pase khaye he job ki bat kab karoge garib ko jobkab dilo ge ya sab video banao ya sab kuch kam nai</t>
  </si>
  <si>
    <t>38:25, hme ye pta hai ki aap kisko vote dena nahi chahte pr ye nhi pta ki kisko dena chahte ho.</t>
  </si>
  <si>
    <t>At this point the only government you can have faith in is None Of The Above.</t>
  </si>
  <si>
    <t>Isiliye ghar se bahar niklo aur vote dene jao BJP ko</t>
  </si>
  <si>
    <t>Modi se to achchhe hi hai</t>
  </si>
  <si>
    <t>19:49 this simple thing people don't understand
Govt. can't give govt job but they create opportunities for private sector to grow n generate employment</t>
  </si>
  <si>
    <t>Iam with Rahul Gandhi</t>
  </si>
  <si>
    <t>Congress is the one who has brought religion into the play. Har baar ek community ko faaltu ke benefits kyun? Koi party sahi nahi lekin ye dhakkanon ko leader banaya to gye.</t>
  </si>
  <si>
    <t>5.4 billion dollars(450000 crore INR) every year will be spent if they fulfill their promises for the unemployed graduates under 25. It's a burden on our economy. Anyone knows from where these money will be generated?</t>
  </si>
  <si>
    <t>India should abolish reservation now...Reservation should be only for those who dont have parents and who are from really poor families</t>
  </si>
  <si>
    <t>Brother in your video many mistakes. Rahul gandhi loudly spoke about unemployment and inflation and politics is not a single issue. In Election party does everything whatever it is right or not. Mostly we remember that congress is much much better then bjp. Bjp everytime called hindu- muslim..</t>
  </si>
  <si>
    <t>Bhai reservation kaise milega sb obc ko same reservation h ; ab koi 100 aadmi bna k new caste bna le toh koi kaiss janega</t>
  </si>
  <si>
    <t>This video creates confusion and reminds me of the meme "Akhir hum kare to kare kya..." 
Jokes apart.. I still cannot forgive and forget the bigger sins and corruption scams done by the current govt. Recently went thru the details of MANIPUR incident...shocking it was! Then the PULWAMA ATTACK and Satyapal Malik's interview about it with Ravish Kumar.. Also that disgusting case of Brij Bhushan... this party protects such criminals ! And the very recent ELECTORAL BOND SCAM.. it boils my blood when I got to know the details of this scam and it's link with PM Fasal Bima Yojna thru a video by Shyam Meera Singh... the big companies instead of giving money to the poor farmers gave all the money to this party..and yes, farmers are still committing suicide bcoz of this.. so if this govt is the reason for their death , atleast I don't want to  support such a govt</t>
  </si>
  <si>
    <t>Padha likha andbhakt 😅😂</t>
  </si>
  <si>
    <t>BJP is the only solution for great India</t>
  </si>
  <si>
    <t>Boycott pappu and Congress</t>
  </si>
  <si>
    <t>boycott Congress forever 
This party killed more than 50 thousand sikh from 1984 to 1996</t>
  </si>
  <si>
    <t>Congress 😂</t>
  </si>
  <si>
    <t>Okay i understand your point about reservation, i am still against it because of one simple fact, reservation kills meritocracy i am obc myself. Its not good for the country in long term</t>
  </si>
  <si>
    <t>My vote for CONGRESS</t>
  </si>
  <si>
    <t>Till now, Mohak criticized BJP in many videos and in just one video he has been termed Godi, and BJP supporter.😂</t>
  </si>
  <si>
    <t>Pura reservation manifesto hai baingan party ka!!! Desh ko duba ke hi chhodenge!!</t>
  </si>
  <si>
    <t>You missed 'S' in Problem(s)......</t>
  </si>
  <si>
    <t>MODI IS NEED OF THE TIME 🪷🪷 RAGA HAS NO ANY CREDIBILITY</t>
  </si>
  <si>
    <t>Awesome content bro...i hope everyone understands this</t>
  </si>
  <si>
    <t>We know the group of WhatsApp University 😂😆
How the neritive is running during election 
Country always run with check and balance ⚖️ 
The Delhi voters will show you who is winning 
Unimployment can not be removed in India we have a more population combine of Europe and USA
Even china don't able to remove it,s unimployment
Don't combin elvish with bjp support 
You everyone talk against Ambani adani 
But don't know how he helped India to degital India 
Yah jitne bhi Congress Wale Hain inhone tuch phone chalna  jio ke baad sikha hai THAT'S WHY EDUCATION IS IMPORTANT ❤❤❤❤</t>
  </si>
  <si>
    <t>Well this is a 360 degree turn.😂</t>
  </si>
  <si>
    <t>11:45 bas isliye muslims ko obc list me daal dia karnataka me</t>
  </si>
  <si>
    <t>9:00 congress jeeti toh khatarnaak inflation aur recession aane wala hai.</t>
  </si>
  <si>
    <t>Very informative video thanks 🙏🏼</t>
  </si>
  <si>
    <t>i will vote for bjp . because voting to bjp is far more better then kid party . vote for bjp 2024 .abki baar 400  paar</t>
  </si>
  <si>
    <t>If you support democracy and free speech in India... please support ex-muslim movement in india</t>
  </si>
  <si>
    <t>Gandhis should not lead india ever again, It must be a new face ❤</t>
  </si>
  <si>
    <t>I'll vote BJP because they talk about development of Bharat and world ses it  developing in various parameters.....</t>
  </si>
  <si>
    <t>I will support Rahul Gandhi rather than kejriwal,</t>
  </si>
  <si>
    <t>Mr mohak, never find mistakes in weak people even you should ignore the mistakes but always ask questions to the in power govt</t>
  </si>
  <si>
    <t>👌🏻</t>
  </si>
  <si>
    <t>If Rahul didn’t have his last name Gandhi, he wouldn’t even be qualified to be a clerk in a bank</t>
  </si>
  <si>
    <t>I think We should give a chance to india alliance..bjp has done us enough good in 10 years</t>
  </si>
  <si>
    <t>For 65 years Congress kept Indians poor for Vote Bank. Divided the society by Minority Appeasement and Muslim vote bank. Hindus were loyal to the GOP but completely betrayed by Congress. Now it is the time to teach Congress a lesson and remove it from the national political scene to protect our Children’s life from this CORRUPT CONGRESS</t>
  </si>
  <si>
    <t>Achha hai bjp ki manifesto ki operation nhi kiye,
Warna Kami nikalte nikalte video 2-4 ghante lambi ho jati😅</t>
  </si>
  <si>
    <t>Permanent job,ops sucks for the lower strata and its not a good culture</t>
  </si>
  <si>
    <t>Why reservations ?</t>
  </si>
  <si>
    <t>Ayenge rahul gandhi bharat ka biggest comedy show pe😅😅</t>
  </si>
  <si>
    <t>We want Narendramodi's fake dictatorship 🧡🧡🙏🙏</t>
  </si>
  <si>
    <t>Vote for BJP🧡🧡</t>
  </si>
  <si>
    <t>Pappu being pappu 🤡🤡</t>
  </si>
  <si>
    <t>Khongress🤡🤡</t>
  </si>
  <si>
    <t>Bhai modi k menifesto ka analysis kha h</t>
  </si>
  <si>
    <t>Cast politics minority appeasement yahi h Congress ki politics 😠</t>
  </si>
  <si>
    <t>Congress 😂😂😂</t>
  </si>
  <si>
    <t>Mohak bahut chatur h. Actually he didn't criticise Congress much but he clarified myth against Congress buzzing around.😂</t>
  </si>
  <si>
    <t>But still He is better than so called wanabe dictator who fears from press-conference and at least rahul is aware of the situation face by common people</t>
  </si>
  <si>
    <t>BJP hatao desh bachao 😢🙏</t>
  </si>
  <si>
    <t>Rahul Gandhi Zindabad ❤️🇮🇳</t>
  </si>
  <si>
    <t xml:space="preserve">Sir...  Jaisa bhi hai Congress ka Manifesto ...   for BJP -  A BIG NO..  NO Jumlaas...  NO Jhoot ...  NO Crocodile Tears..   Enough of BJP. </t>
  </si>
  <si>
    <t>Congress muft Bharat</t>
  </si>
  <si>
    <t>Congress personnsaid deficit. Means country will pay for it slowly</t>
  </si>
  <si>
    <t>Bhai ek baar ye fakeer Jhola utha ke chalajaye uske baad, hum dono mil ke Rahul Gandhi ko criticise karenge, lakin election se pehle ye video bhale hi bikul Libral ho, ager log Chor ko fir se vote dedenge toh problems jo abhi badi hain kal or bhi badi ho jaengi.</t>
  </si>
  <si>
    <t>Rahul and secularism...lol.
Mohak should mentioned about congress minority appeasement in their manifesto and how they tried temple tax bill in karnataka</t>
  </si>
  <si>
    <t>I personally believe that everyone deserves a chance to improve in their life. It's not Rahul Gandhi's mistake that he was brought up as a pampered kid. But he indeed is putting in efforts to understand the indian politics (which is quite messy) and implement the right things.</t>
  </si>
  <si>
    <t>Congress JINDABAD</t>
  </si>
  <si>
    <t>Ab toh election bhi festival jaisa lagta hai</t>
  </si>
  <si>
    <t>Plzz gi and vote for bjp don't be lazy 😢😢😢😢😢😢😢😢😢😢😢😢</t>
  </si>
  <si>
    <t>Private sector reservations will take us back atleast 50 years</t>
  </si>
  <si>
    <t>The biggest problem with Rahul Gandhi is that he's under bjp payroll</t>
  </si>
  <si>
    <t>🤬</t>
  </si>
  <si>
    <t>Congress sarkar zindabad ❤</t>
  </si>
  <si>
    <t>Glorious analysis sir</t>
  </si>
  <si>
    <t>Maifesto Mein kuch dalne ke liye BJP Walon ne kuch Chhora he almost total develop work ko apne manifesto mei represent kar diya hai pura opposition Sadma Mein Chala Gaya hoga, 
Unke pass ek he cheej hai jaati janganna ( caste census). 😅😂</t>
  </si>
  <si>
    <t>Atleast India with not become a Dictatorship under Congress</t>
  </si>
  <si>
    <t>Guys vote for last time for our country 🙏</t>
  </si>
  <si>
    <t>We need tax collection serway on cast and religion bases...patta chaljaye ge is deshnme kiskinkitni bhagidari hai🤣☝️👍🇮🇳</t>
  </si>
  <si>
    <t>U have a soft spot for congress</t>
  </si>
  <si>
    <t>We need Modi ❤❤</t>
  </si>
  <si>
    <t>I was pretty much convince this time about votting to opposition , but....man that manifesto gives me chills...
In  my village farmers are not getting labourers ( labour cost at Highest bec of modis freebies) ,and Maharashtras bjp draconian politics and  now raga said Wealth redistribution and more freebies ...
So tell me iss opposition ka me kay karruu</t>
  </si>
  <si>
    <t>Humara desh ek better opposition party deserve karta hai 
🔥🔥🔥🔥</t>
  </si>
  <si>
    <t>Criticize BJP , it's okay but don't change the government.
Their Manifesto is horrifying</t>
  </si>
  <si>
    <r>
      <rPr>
        <sz val="11"/>
        <color rgb="FF000000"/>
        <rFont val="Linux Libertine G"/>
      </rPr>
      <t>मोहक भाई अगर राहुल गांधी अगर हक दिलाने कि बात कर राहा है तो वो अमिरो का पैसा गरिबा मे बाटने कि ही तो होंगी ना</t>
    </r>
    <r>
      <rPr>
        <sz val="11"/>
        <color rgb="FF000000"/>
        <rFont val="Calibri"/>
      </rPr>
      <t xml:space="preserve">. </t>
    </r>
    <r>
      <rPr>
        <sz val="11"/>
        <color rgb="FF000000"/>
        <rFont val="Linux Libertine G"/>
      </rPr>
      <t>इसमे कोई भी दुविधा होने कि बात ही नाही</t>
    </r>
  </si>
  <si>
    <t>इसका मतलब तुम नीचे भी कांग्रेस को सपोर्ट करते हो</t>
  </si>
  <si>
    <t>aata 40rs litre🤣oo boii why is rahul like this</t>
  </si>
  <si>
    <t>I Love It No Party Support And Unbised Video ❤</t>
  </si>
  <si>
    <t>Bande america jaa re aur fast food ya gas station ya cleaning services like kaam krte h and a recent video of stealing alcohol from store ye sab hore h. And if india bring equality it will be like america how blacks are opressed there and police brutality ye sab india mein hone k bilkul bhi time nae lagega.</t>
  </si>
  <si>
    <t>Aurodeep nandi is the one i too follow for economics.  In his second video he said fiscal deficit may rise to even 9% if congress polices were calculated</t>
  </si>
  <si>
    <t>INDIANS Will not vote on the basis of Religion and Caste ✅✅✅</t>
  </si>
  <si>
    <t>Rahul's brain is like 1st standard child simple bro</t>
  </si>
  <si>
    <t>Vote For Congress 😊</t>
  </si>
  <si>
    <t>Their manefasto safroon colour is low as compare to green</t>
  </si>
  <si>
    <t>The way you ended the speech is so warming and in right direction. isiliye mai apka videos dekti hu</t>
  </si>
  <si>
    <t>Voting for bjp❤</t>
  </si>
  <si>
    <t>To all Anti Modi: Keep good stock of boronol ready...you all will need it on 1st June 😂😂😂</t>
  </si>
  <si>
    <t>Just give me one answer that you are telling that Rahul Gandhi is committed to secularism then why he is not supporting ucc which is the primary part of secularism 
Your Rahul Gandhi accusing PM Modi for participating in Ram Mandir inauguration on other hand he is visiting iftar party is this called the secularism</t>
  </si>
  <si>
    <t>With great power comes great responsibility!
Rahul Gandhi: Baigan 😂😂😂</t>
  </si>
  <si>
    <t>punjab govt commission mangti hai industry walo se</t>
  </si>
  <si>
    <t>meritmeritmerit....!!!!!!!!!!!!!!!!!!!!!!!!!!!!!!!!!!!!!!!!!!!!!!!!!!!!!!!!!</t>
  </si>
  <si>
    <t>Suppose Congress Jeet gya then Pm Kon banegaa???</t>
  </si>
  <si>
    <t>Lagta ha bhai ko bhi Paisa mil gya ya dhamki😂😂</t>
  </si>
  <si>
    <t>Vote for Bjp❤</t>
  </si>
  <si>
    <t>Badhya bolte ho bhai uss dictatorship wale jaisa nahi ki ek tarfa bole ja rhe ho</t>
  </si>
  <si>
    <t>Rahul Gandhi is the biggest joke of BHARAT !!!😂😂😂</t>
  </si>
  <si>
    <t>Gareeb pariwar ko. That itself is a conditio not unconditional. If it's only for one million it's negligible. If it's for 10 crore it's expensive but still not covering all who need.</t>
  </si>
  <si>
    <r>
      <rPr>
        <sz val="11"/>
        <color rgb="FF000000"/>
        <rFont val="Linux Libertine G"/>
      </rPr>
      <t xml:space="preserve">अगर उसे परिपक्व होने मैं </t>
    </r>
    <r>
      <rPr>
        <sz val="11"/>
        <color rgb="FF000000"/>
        <rFont val="Calibri"/>
      </rPr>
      <t xml:space="preserve">53 </t>
    </r>
    <r>
      <rPr>
        <sz val="11"/>
        <color rgb="FF000000"/>
        <rFont val="Linux Libertine G"/>
      </rPr>
      <t xml:space="preserve">साल लगे  तो उसे प्रधान मंत्री बन ने के लिए </t>
    </r>
    <r>
      <rPr>
        <sz val="11"/>
        <color rgb="FF000000"/>
        <rFont val="Calibri"/>
      </rPr>
      <t xml:space="preserve">53 </t>
    </r>
    <r>
      <rPr>
        <sz val="11"/>
        <color rgb="FF000000"/>
        <rFont val="Linux Libertine G"/>
      </rPr>
      <t>साल ओर लगेंगे 😂😂😂</t>
    </r>
  </si>
  <si>
    <t>Bhai tum Janata ke liye video banawo party ke liye nahi Nahin to viewer chale jayenge jo galat hain use galat batao</t>
  </si>
  <si>
    <t>varanasi me ek student ki zindgi achi h bhai</t>
  </si>
  <si>
    <t>बीजेपी से हो क्या</t>
  </si>
  <si>
    <t>Bhai your analysis is always the best and I agree your point k reservation 100% karne se bhi koi fayda nahi hoga people are not actually fighting for job they are fighting for reservation and isi wajah se ye political parties chuna laga rahi hai sbko... Developed nation banne k liye logo ko educated hona jaruri hai jisse unhe sarkari naukri mile ya nhi wo achha income kar sake ... Sarkari naukri chhodkar log private m achha kar rahe hai.. Aur aap educated hai aur guts hai aapke andar to aapko reservation ki jarurat hogi hi nahi</t>
  </si>
  <si>
    <t>Poor kaun hai ??? 
Kaise pata karenge 
Caste certificate 7000 me banjayega  !!</t>
  </si>
  <si>
    <t>Btana kya chate ho mhasya. App to confuse kr re hoo.</t>
  </si>
  <si>
    <t>I knew this, Mohak shows his true colors, he is a closet BJP supporter!</t>
  </si>
  <si>
    <t>Bjp is boon for India</t>
  </si>
  <si>
    <t>Only bjp❤</t>
  </si>
  <si>
    <t>The problem is only with congres, not with BJp</t>
  </si>
  <si>
    <t>Mohak Mangal is Mayawati of YouTube</t>
  </si>
  <si>
    <t>Vote for Congress 🎉🎉</t>
  </si>
  <si>
    <t>Karnataka me Already Implement Ho Kuch Hai.. garib Mahila K Account Me 5-7 Hazar Rupee Mahine Me Mil Raha..
BJP Ke 15 Lac Mile Kya?
Petrol 35rp Hua Kya
Gas 250rp Hua Kya
Kala Dhan Agaya Kya
2cr Hard Mahine Naukri Mila Kya
Congress Jhut Wade Nahi Kar ti..</t>
  </si>
  <si>
    <t>Bro your level of neutrality is commendable, these kind of videos should be consumed by the citizens instead of watching a specific side tilted video.</t>
  </si>
  <si>
    <t>"BJP government has 99 problems but a fiscal position ain't one"😂</t>
  </si>
  <si>
    <t>Ekadam Sahi baat 👌👌👌👍</t>
  </si>
  <si>
    <t>Modi jindabad BJP Jindabad ❤</t>
  </si>
  <si>
    <t>Vote for BJP only</t>
  </si>
  <si>
    <t>HAM SAB BOKHA RAHOO.
INDIA KA 55 PERCENT EDUCATION PAR KHARACH KAROO, OUR EDUCATION ENVIRONMENT BANOW, PHIR DAIKHO KUCH SALOONG MAY SUPER POWER BAN JAYEY GA LIKE AMERICA , ISRAEL, IRAN.</t>
  </si>
  <si>
    <t>Reservation wala analysis bahut sai laga. Could you make more detailed analysis ? or any links ?</t>
  </si>
  <si>
    <t>If the number of unemployed youth is 10 lac
Then
It is 10 thousand crores for apprenticeship. 
Less than the BJP's Looted amount through Narav Modi .</t>
  </si>
  <si>
    <t>This apprenticeship money is very less than the corruption done and allowed BJP.
Already BJP is giving apprenticship under skill India @72000 per yearĺ for few youth .
This not abig issue.
Clearly you are going under BJP
Godi  .</t>
  </si>
  <si>
    <t>As a General Category Middle Class Tax Paying Hindu i sometimes feel lost in my own country. What has any party ever in this country has done for us? Congress' Extremely Socialist Communist Manifesto is Cancer for the nation.</t>
  </si>
  <si>
    <t>dude the thing is we have to give vote to someone and Mp dekhkar vote kerne too party too rani he hai ek, and likely opposite he ayegi mere case mai too the thing is BJP didn't do well and I never saw Rahul as a Pm, also BJP promotes hindu Muslim a lot which is not good, we can't suppress the minority like that, agar mai muslim hot too mere andar bhai hatred start hojati. so that's why vote for congress and save the democracy kyku I don't think so next time election here hai ab this is the last time. and btw isle baad Govt is going to control or ban everything including YouTube, Twitter and WhatsApp.  after this election bjp will be too powerful</t>
  </si>
  <si>
    <t>Dhru of Blog archive alternative to did pl see the</t>
  </si>
  <si>
    <t>साहिब रो भी तो इसी को रो रहे हैं 😂😂</t>
  </si>
  <si>
    <t>I come from a family that has always voted congress. Thats changing in 2024</t>
  </si>
  <si>
    <t>Venugopal to de facto president hai</t>
  </si>
  <si>
    <t>Rahul Gandhi is secular ....😂😂 Good joke .If you ever need any help in finding statements of Rahul Gandhi against Hindus feel free to contact me.....but don't spread such nonsense</t>
  </si>
  <si>
    <t>mere yahan ke MP Shri Raj nath Singh ji hai...</t>
  </si>
  <si>
    <t>If you are not supporter of any political party
You should make video on 
1. Hate Speeches of Modi
2. Modi: The Biggest Liar</t>
  </si>
  <si>
    <t>since i have watched the whole video. i think i will  comment on the issue. Congress is not getting 272 seats for sure they are'nt even competing that much seats as per knowledge.if opposition wins it will be a   coalition government. and all these parties have released seperate manifestoes. congress manifesto being getting to reality is almost impossible. this is what basically it is. and even if INDIA alliance wins rahul gandhi becoming pm is almost impossible.</t>
  </si>
  <si>
    <t>Today I finally voted BJP 😅
Even my friends voted</t>
  </si>
  <si>
    <t>Isse achchaa toh BJP ko hee vote de dein , warnaa itne achche MANIFESTO se toh jo hai woh bhi chalaa jayega,
BJP-Bad
Congress- Worst
Bad is better than worst.</t>
  </si>
  <si>
    <t>Chatgpt generated manifesto</t>
  </si>
  <si>
    <t>Mujhe ek baat batao ye kaisi baat likhi hai iss Manifesto mein , aapne itni mehnat kari , poori zindagi apne liye apne baccho ke liye, itni mehnat se aapne paisa jodaa , aur koi XYZ aake apke paise le jaaye aur doosre logon ko de de, toh aapko kaisa lagega? Haq ke naam pe ye kyaa ho rahaa hai ? Itni sab schemes,reservation and facility hai minorities ke liye ab yeh aur kyaa aagayaa?  Govt. Minorities ko opportunities provide kar rahe hain , ab woh mehnat kare aur aage badhe , hum sab support karenge ,     par yeh?</t>
  </si>
  <si>
    <t>Godi youtuber😂</t>
  </si>
  <si>
    <t>Jo 10 saal se sarkar me hain unke baare me bol bhai🙏</t>
  </si>
  <si>
    <t>It's always the case of choosing the lesser evil. I believe in the ideology of congress (progress, innovation, development, etc) but I don't believe in the Congress party itself. I don't want to give the gun to a kid who doesn't know how to use it, I'd rather give it to a teen who has at least some awareness because we don't have any adults. And finally I'll say that nobody is a fool, we all choose whom we like, somebody who will listen to us more than the others, hence why I'd never hate someone for giving the vote to a party that i dislike.
Choose Wisely and Choose who YOU think is better, because there is no BEST.
JAI HIND 🇮🇳</t>
  </si>
  <si>
    <t>What about modhi</t>
  </si>
  <si>
    <t>Bjp must</t>
  </si>
  <si>
    <t>This time we will go for bjp but next time probably go for AAP only if they stop their freebies. Congress was never a option and after seeing thier cast policy in karnataka for muslims we are done.</t>
  </si>
  <si>
    <t>rahul gandhi ki dusre speeches mein bola hai.. .wealth redistribution</t>
  </si>
  <si>
    <t>Developments by BJP:
1) rapidx
2) vande bharat
3) bullet train in 2026
4) introduced lhb coaches in india in 1999 and now almost all icf coaches are replaced by lhb.
5) upgradation of railway signalling system
6) upgradation of railway tracks for semi speed
7) humsafar express
8) tejas express
9) conversion of tejas rajdhani train
10) gatiman train
11) jan shatabdi
12) amrit bharat trains
13) antyoday train
14) ramayana trains
15) construction of 18 IIITs
16) construction of 23 AIIMS
17) construction of 10+ IITs
18) construction of 18+ Nits
19) construction of high-tech railway station
20) construction of metro in major cities
21) indian economy growth increased.
22) record made in gdp growth
world tallest railway bridge
24) provided internet connection in almost 99.37% places in india.
25) provided light connection of almost 95% of indian villages.
26)  killed top mafias in india
27) removed articles 370
28) increased indian army salary.
29) increaased border roads organization fundings and created many roads in border areas.
30) central model school scheme(PM SHRI)
31)  increased ISRO fundings.
32) most of the cabinet minister are educated.
33) urbanization
34) digitization like cowin, digilocker, cashless payments.
35) vistadome coaches
36)Article 370 - Done.
37)Ram Mandir - Done.
38)Triple Talaq - Done.
39(UCC - Draft almost ready.
40)CAA - Done.
41)NRC/NPR - Pending for nationwide implementation.
42) World class airports
43) becoming 4th country having 50 satelites
44) isro missions like human in space i.e. gaganyan will happen in coming years
45)In 2014 the total internet connections were 25.15 crores but In 2019 it becomes 63.67 crore it means the rate of increase if internet connections is 2.5 times greater than congress. In 2024 The total number of Internet connections in India becomes 85.1032 crores.
46) modi every year met our isro scientists and Indian army
47) world tallest statue
48) Indias first semiconductor plant to be set up
49) gpu hub to be set up
50) atmanirbhar bharat scheme
51) India's first green hydrogen bus
52) ev car's era
53) swatch Bharat mission
54) hyperloop india research
55) smart City project 
56) DRDO research increased
57) best diplomacy of india
58) chandrayan - 3 = india is only country to land on moon's south pole.
59) G20
60) Number of missiles increased in indian defence system
61) swatch bharat abhiyaan
62) surat diamond bourse
63) bharat atta - low cost atta
64) inflation - modi has handled the inflation, refer other countries such as Switzerland, pakistan, finland etc. That the inflation in these country have increased drastically more than indian inflation
65) every district will have its government hospital by 2025
66) total mbbs government seats - 24,000 to 48,000
67) qatar relief 8 ex indian navy soldiers.
68) uttar Pradesh is in 2nd largest economy of India.
69) ijai bridge, manipur
70) Free covid vaccine all over india provided by this government and foreign countries also used indian vaccines.
71) startups fundings increased
72) unknown man missions all over the world by our R&amp;AW
73) INCREASED airports
74) investments in india increased a lot.
75) revenge for pulwama not like congress refused indian airforce for revenge of 26/11.
76) increases minority affairs budget
77) 38 km roads built daily. Its world record.
78) While congress built 12.1 km roads daily. Shame on congress.
79) in the last 9 years. India had a total of 97,830 km of national highways in 2014-15 which has been expanded to 145,155 km by march 2023.
80) the laying of railway tracks increased. 
81) 4th most powerful army in the world ranked.
82) 2nd leading mobile manufacturer.
83) prices of petrol was ₹35 in 2013 and in 213 it was ₹75 so ₹40 increased in manmohan era. In 2014 the prices of petrol was ₹76 and in 2024 its ₹105 in kolkata urban. So modi increased ₹29. So compare who handled petrol prices good.
84) the prices of cylinders in 2013 was ₹1,013 and in 2024 it is ₹1,200 in kolkata urban. So where the price increased man in lpg witn subsidy. Hat's off to modi for not increasing inflation in lpg for 10 years. Source :- see official site of lpg yearwise pricings.
85) lakshadweep impact
86) brings backs abhinandan.
87) lakshadweep e connect
88) green energy: solar city, etc
89) Till 2014 indian defence export was just mere 680cr/yr and in year 21/22 it is 13000crore(70%from from private sector and till 25 we will complete 35,000/yr export.
90) every heritage place is being reconstructed.
91) before 2014(35.5% indian have toilets) - 29019 (99.99% have toilets) and by this good sanitation every year were saving aprrox 5.5% =(of GDP) wHICH WE LOST EARLIER DUE TO Poor sanitation (one of the biggest achievement).
92) before 2014 (650km expressway) - by 2022 nov(3300km achieved and 31,000km expressway work going on till 2026 all will complete and we will have 34,000km expressway biggest achievement bcoz our logistics cost is around 18% (ofGDP) and after completing this would decrease mere 11% which is comparable with developed countries like US (10.15%)and china(10%)
93) till 2104 only 38% adults had bank account and by 2019 it achieved 100% due to jan dhan yojna.
94) before 2014 the GDP of the nation was 1.8 trillion and now it is 3.7 trillion.
95) before 2014 the export was 200 billion and now it is 750+ billion
96) before 2014 there was 5 metro cities and after 2014 it is 20.
97) total airports before 2014 was 74 and after 2014 it is 152.
98) before 2014 the road quality index was :88 and now after 2014 it is 42 number in the world.
99) the price of 1gb data before 2014 was 200rs and now it is rs 15 only,
100) Before 2014 the PG Medical seats were 31,152. and after 2014 it is now 65,335.
101) medical colleges colleges before 2014 was 387 and after 2014 it is 1,01,148.
102) rail line length before 2014 was 22,048 and after 2014 it is now 55,198km.
103) world largest stadium.
104) asias biggest helicopter manufacturing unit.
105) world longest electrified rail tunnel.
106) world longest cruise ship
107) increased rail connectivity in kashmir and northeast.
 ---) more and more developments but to write them in one comment is not possible.
Developments of Congress:-
1) commonwealth scam of 80,000 crores
2) aadarsh scam
3) satyam scam
4) chopper scam
5) tata truck scam
6) coal scma
7) 2 g scam
8) cash for vote scam
9) ipl scam
10) augusta westland scam
11) Maharashtra irrigation scam
12) scorpene submarine scam
13) bofors
14) fodder scam
15) ghaziabad provident fund scam
16) mining scam
17) punjab scert scam
18) wb telecom scam
19 ) damad ji robert vadra scam
20) junior teacher recruitment scam
21) ketan parekh scam
22) lic housing scam
23) oriental bank scam
24) qualification and certification scam
25) railway ration card scam
26) uti scam
27) Volkswagen equity scam
28) crb scam
29) NREGA acam
30) human trafficking scam
31) IPO scam
32) DSQ software scam
33) bangalore mysore scamm
34) I think you have seen the photo that the birthday of teen rahul gandhi was happening luxurious airplane but isro scientists lifting the rocket in a rickshaw</t>
  </si>
  <si>
    <t>There are many promising politicians in Congress like pilot and senior leaders like Shashi Tharoor, but the Gandhi family won't let anyone even near their position. Prime ministerial candidate was made M. Kharge, despite having so many good faces, they chose the one close to Gandhi family despite knowing that no one knows him. And that too against Modi.. They have to just sideline gandhi family a bit, to save congress..</t>
  </si>
  <si>
    <t>Es baar cheque BJP se aa gya kya😂😂😂</t>
  </si>
  <si>
    <t>Congress manifesto - Communism ideology based to destroy our nation Bharat</t>
  </si>
  <si>
    <t>NOW CONGRESS 🔥🙌❤
I read the complete congress manifesto - it is already in detailed bro - firstly got full knowledge 😏 and i read both menifesto  
Also now I understood what is best 👍💯</t>
  </si>
  <si>
    <t>Why not Nirmala seetharaman is not a expert in economy</t>
  </si>
  <si>
    <t>Freebies are cancer to our nation, they make people more lethargic and less intended towards finding work, eventually overburdens state exchequer</t>
  </si>
  <si>
    <t>90% reservation will simply take India 100 yrs backward, 
Whenever merit is comprised in a nation, empire collapses,
Eg, disintegration of later mughals empire 
ever wonder y pvt sector is flourishing, why we prefer pvt schools, hospitals etc, coz merit hails there unlike public sector.</t>
  </si>
  <si>
    <t>Are mohak bhai kucch bhi ho jaye lekin dictatorship ko aane se rokna hai..</t>
  </si>
  <si>
    <t>Congress calculations  is simple cut defense budget and  transfer it towards  subsidy in name of development  .</t>
  </si>
  <si>
    <t>There is no strongest leader in the opposition, during congress rule indeed Manmohan Singh ji is a great economist but tht doesn’t qualified him to be a good PM, which we had already seen, similarly Rahul Gandhi might be an educated person but he doesn’t fit in the seat of PM candidate, as he is way far away from ground realities, they always come out during election campaign only not before that, they undermine the quality people for eg, had Shashi Tharoor become the congress president, the manifesto would have been much better.</t>
  </si>
  <si>
    <t>Cant we just end this reservation system and provide only to them whom r economically weaker????</t>
  </si>
  <si>
    <t>bro stop manuplating the news for your own benefits</t>
  </si>
  <si>
    <t>Congress ko mai serious nahi lata😂😂</t>
  </si>
  <si>
    <t>mujhe to congress ka manifesto looks like - 6th grade wala bachche ka  essay hai with title- "What will you do if you become Prime Minister of India" - They do not know from where the money resources come from to fulfil the promises. .and what would be the consequences etc.</t>
  </si>
  <si>
    <t>i think manifesto doesn't matter much because can you prove that manifesto was implemented by winning party ever. couple of low impact commitments may get manifested as a shallow manifestations.
i think chose among the candidates merely on their personal performance and involment in your constituency, without looking in national and state leadership.
voting to a gangster or person with rape charges merely he belongs to such and such party is criminal. 
voting with this criteria will also make party more patient to listen to their representatives. if you will look at moon and walk ahead you will fall in a pit if not in a well.</t>
  </si>
  <si>
    <t>Papuu always pappu I am ex Muslim now I vote Bjp 🎉🎉🎉</t>
  </si>
  <si>
    <t>The current situation of congress is not ready for running this country</t>
  </si>
  <si>
    <t>After seeing the congress manifesto, I have to go with BJP</t>
  </si>
  <si>
    <t>BJP se paisa mila hae....</t>
  </si>
  <si>
    <t>Always choose a stable government. Never vote for any weak coalition that is the biggest threat to our country. If you go to market you buy something that you have full knowledge about not something that you don’t know. The opposition doesn’t have a PM face yet. Why should i believe them. One coalition party in its manifesto says they will demolish our nuclear program. Just ask yourself this question do you want such party in power that wants to destroy our nuclear weapons so that china and Pakistan can enjoy</t>
  </si>
  <si>
    <t>Waah bohot accha...aap sara baat sach acche se batao zarur hum bhi aapko support karege but agar sirf ek tarfa video banaogi toh hate milega...nice video</t>
  </si>
  <si>
    <t>Bohot soch samaj k congree ka khamiya nikal raha hai thora sa bhi line cross hota toh fund aana muskil ho jata😂😂😂</t>
  </si>
  <si>
    <t>1:04 Rahul Gandhi can be a Model😮</t>
  </si>
  <si>
    <t>ये ध्रुव राठी का पालतू है😂😂</t>
  </si>
  <si>
    <t>it's high time we need to change the ruling government and call the I.N.D.I.A alliance has this is our last hope seeing their work for the next five years would be great and then you can actually differentiate if you choose BJP surely they'll do everything to make Namo a great personality and the savior of the country but actually it's all on just paper the ground reality is far away from this. People are jobless, water crisis we don't want a PM who just spreads hatred.</t>
  </si>
  <si>
    <t>Vote for Development.
Vote For MODI.
❤❤❤</t>
  </si>
  <si>
    <t>Tm To le liye Bhai Congress ka
But BJP ka Clear jadah Nhi btaya 😂</t>
  </si>
  <si>
    <t>So divide and rule policy still running strong apparently.</t>
  </si>
  <si>
    <t>@dhruvrathee learn! Leave it to people to decide for whom to vote!</t>
  </si>
  <si>
    <t>The only good thing about Congress is that it's not the BJP. 🤦
Vote your candidates because they're directly responsible for the area.</t>
  </si>
  <si>
    <t>Vote to save democracy now. Vote to Save Bharat, Vote to Save our constitution.</t>
  </si>
  <si>
    <t>Essne Congress paise liye hai</t>
  </si>
  <si>
    <t>Vote for BJP ,  mohak should join BJP</t>
  </si>
  <si>
    <t>Mohan beta</t>
  </si>
  <si>
    <t>A great video showing the deficiencies of the Congress part and Rahul as a politicians. I am sure every politician went through the same phase including Narendra Modi when he was the CM of Gujrat but he seems to have the ability to surround himself with people who make him better and make him seem better. The current govt and BJP functions like a corporate entity where they are able to effectively capture the pulse of the people through the issues that matter and consistently win with it.</t>
  </si>
  <si>
    <t>Rafale is fake information for you</t>
  </si>
  <si>
    <t>Well said 👏</t>
  </si>
  <si>
    <t>Bro will not talk about Modi hate speech</t>
  </si>
  <si>
    <t>Bhai kisko vote de aap he bta do...</t>
  </si>
  <si>
    <t>faltu ka bayanbazi krwalo only contents no facts no prrof just doing character assisnation hai himmat to bna modi 2002 p me de rha proof hai himat</t>
  </si>
  <si>
    <t>tu modi ka chehrahta hum rahul gandhi ka chehra hta denge</t>
  </si>
  <si>
    <t>India needs a better opposition</t>
  </si>
  <si>
    <t>Nitish Kumar agar 500 cr achchey kaam lagati toh achcha hota as a poor state</t>
  </si>
  <si>
    <t>1lakh will really help small scale trade and it can be implemented</t>
  </si>
  <si>
    <t>wait for 40 years</t>
  </si>
  <si>
    <t>I want only modi sarkar for peace and development</t>
  </si>
  <si>
    <t>Bjp ke menifesto par bhi ek video vana dete dost.</t>
  </si>
  <si>
    <t>Shame on you man. Jab caste samajh nahi aati to gyaan mat do. You lost respect.</t>
  </si>
  <si>
    <t>BJP UP mein to startup tier 2 tier 3 cities mein to leke aa gyi h,</t>
  </si>
  <si>
    <t>Was there in amethi for 2 years as bank employees nothing has been done no infrastructure no transport facility nothing. After smriti irani came now there is some development in gauriganj area but still needs lot of work. To travel. 22 kms from musafirkhana to gauriganj it will require 1.5 hrs as roads are in worst condition</t>
  </si>
  <si>
    <t>ur channel is really the best</t>
  </si>
  <si>
    <t>Video on drake passage</t>
  </si>
  <si>
    <t>both side of the ppl have poltical ego, relegious ego. so political parties will ride that to gain vote. if for once ppl start to question what development these idiots have done, n ask the report card, both parties will start to look at development or else they will continue to feel your ego n loot nation. we need to change. we are the change india needs, not the one who vote for them after taking 1000-2000 from some party . 140cr ppl should start to learn economics. they will start to understand national debt, state debt &amp; will start to question freebies. till  then they will continue to feed our ego</t>
  </si>
  <si>
    <t>Bhai ek bath ki sau bath.. please after listening to any other youtubers or journalist.. do your own research before getting to a decision.. i dont understand people are so blind..</t>
  </si>
  <si>
    <t>Vote for congress to become rahul gandhi PM. It is far better  than Religius matters like hindu muslims 😅</t>
  </si>
  <si>
    <t>fact check- in 2016, Haryana govt definitely promised reservation for jaats but doesn't implement it.</t>
  </si>
  <si>
    <t>If you're unsure who to vote for, ask:
Abhinandan's mother: Remember the brave pilot who was held captive in Pakistan? Ask his mother how she feels about the current government.
Kashmiri Hindus: Ask them about their experiences and how the government has addressed their concerns.
Ayodhya saints: Ask them about the Ram Mandir construction and their views on the government's handling of the issue.
Kothari brothers' sister: Ask her about the justice she received after the tragic incident involving her brothers.
Students studying in Ukraine: Ask them about the government's efforts to evacuate them during the war.
Farmers receiving PM Kisan Nidhi: Ask them if the scheme has benefited them and improved their lives.
ISRO scientists: Ask them about the advancements in space technology under the current government.
Soldiers deployed at the border: Ask them about their morale and the government's support for their well-being.
Devotees of Kashi Vishwanath: Ask them about the positive changes they've witnessed at the temple under the current administration.
Muslim women who are safe from Triple Talaq: Ask them how the government's decision has empowered them.
Devotees of Baba Barfani Kedarnath: Ask them about the improved infrastructure and accessibility to the holy shrine.
Indians working abroad: Ask them about the government's efforts to protect their rights and interests overseas.
Kanhaiya Lal's family in Udaipur: Ask them about the justice they seek after the horrific incident and the government's response.
Victims of Kerala and Northeast India: Ask them about the government's assistance and rehabilitation efforts.
Ordinary people who dreamt of Ram Janmabhoomi temple: Ask them about their satisfaction with the temple construction and the government's role in it.
Historians who wrote the history of India's partition: Ask them about their views on the current government's approach to national unity.
People who now receive 24-hour electricity: Ask them about the positive impact on their lives and businesses.
People who benefit from the network of expressways: Ask them about the improved connectivity and economic opportunities.
Indian Army personnel: Ask them about their morale, equipment, and the government's support for their needs.
People receiving money directly in their accounts: Ask them about the transparency and efficiency of government schemes.
People who received free ration during the COVID-19 pandemic: Ask them about the government's efforts to alleviate their suffering.
People who received Ayushman cards: Ask them about the access to quality healthcare they now have.
Poor people who received pucca houses: Ask them about the improvement in their living conditions and the government's housing schemes.
People who got toilets built in their homes: Ask them about the improved sanitation and hygiene in their lives.
Families of the 8 ex-army officers who were sentenced to death in Qatar but were brought back to India by Modi: Ask them about their gratitude and the government's intervention.
Share this message with 10 of your Hindu friends and relatives. Every vote counts in reaching this number.
Why is it important to cross 400 seats this time?
Lok Sabha has 543 members.
Rajya Sabha has 238 members.
A 2/3rd majority in Rajya Sabha is 521.
NDA currently has 117 members in Rajya Sabha.
521-117-404
Therefore, I urge you to give Modi 407 seats this time.
What will be special in MODI 3.0 in 2024?
Need 407 seats in Lok Sabha to abolish the Waqf Board (even more dangerous than Article 370 of Kashmir)
With 407 seats in Lok Sabha, Modi can implement the CAA_NRC law and deport 10 crore Bangladeshi infiltrators
If Modi gets 407 seats in Lok Sabha, the Minority Commission will be abolished
If Modi has 407 seats in Lok Sabha, the Places of Worship Act will be abolished (thousands of Hindu temples will be returned/which were converted into mosques)
With 407 seats in Lok Sabha, Modi can ban madrasas, which are factories of terrorism, and implement a uniform education law</t>
  </si>
  <si>
    <t>00:02 Rahul Gandhi's significant role in the Congress Party
02:12 Rahul Gandhi's struggle to bring change through penance and political performance scrutiny
06:31 Importance of fiscal health in governance decisions
08:46 Congress Party lacks clarity on manifesto cost and fiscal plans
13:09 Unreleased data causing fear in communities
15:27 Debates on wealth redistribution and reservations in private sector.
19:33 Reservation should focus on increasing jobs and money for everyone, especially the poor sections of society.
21:39 Cook FM offers diverse audio content with a trial period
25:14 Rajiv Gandhi developed industrial units in Amethi, but many closed after Sonia Gandhi took over.
27:02 Congress Party's internal issues and leadership struggles
30:52 Manmohan Singh's role in the 2009 elections
33:00 Rahul Gandhi's inconsistent leadership and political instincts
36:55 Congress repeating mistakes with Caste Census
38:41 Encouraging to vote responsibly for constituency candidates</t>
  </si>
  <si>
    <t>super trading</t>
  </si>
  <si>
    <t>Reason of huge victory of bjp is MR  RAHUL GANDHI........</t>
  </si>
  <si>
    <t>Rahul gandhi is not mature politician.. So we vote BJP for better future</t>
  </si>
  <si>
    <t>Just a suggestion that brother your video editing quality decreased Have u changed ur editor?</t>
  </si>
  <si>
    <t>Was about to vote for Congress. But now Congress will Take away everything and distribute it. I want to save my money. Tum log apna apna dekh lo</t>
  </si>
  <si>
    <t>Vote for Bharat vote for bjp abki baar 400 paar</t>
  </si>
  <si>
    <t>You are also giving confusing statements, ek taraf aap bolte to BJP bekar hai then aap congress ko bhi galat batate ho at least show us who is better, congress manifesto jyada aacha hai usme clear points aur samajne layak hai Rahul is a true politician atleast ye to batao..</t>
  </si>
  <si>
    <t>জয় বিজ্ঞান জয় সংবিধান জয় ভীম</t>
  </si>
  <si>
    <t>Only for 4bjp❤</t>
  </si>
  <si>
    <t>Tu ban ja Bhai cm😂</t>
  </si>
  <si>
    <t>Bjp ka parchar karna ka tarika thoda cazual ha😂</t>
  </si>
  <si>
    <t>Bhai vaynad mein bhi bjp ka candidate khada hai</t>
  </si>
  <si>
    <t>Bjp hatao desh bachao mene bjp wali b vdo dekhi dono ko dekhne k bad mera vote Congress ko</t>
  </si>
  <si>
    <t>Bjp ne 16 lakh crore maf kiye h mitro k usi paise se denge 1 lakh</t>
  </si>
  <si>
    <t>A big reason as to why BJP is doing so well is because of Indians are highly educated and Indian companies are good. We have smart enterpenuers and this has helped the nation and praise should also be  given to the Modi government for turning around the infrastructure, power and psu sectors. This is nothing short of amazing. Turning these around has seriously helped make "Make in India" a reality. It is still shrouded in issues, but "make in India" is working. India is a self sufficient nation in most things. I am not a supporter of BJP or congress, and I try to stay nuetral. I do feel bjp has done a very good job in last few years. India can be be superpower in the future if things remain good. I hope congress finds its footing and both parties promote smart and respected candidates as MP's in the future and not criminals and corrupt people. Congress needs a makeover and a good respected person in leadership. Rahul Ghandi should have taken the position of a prime minister, and he should have put in the effort.  I hope to see some change and I hope these parties love India like the people do.</t>
  </si>
  <si>
    <t>In Maharashtra reservation is 72 ℅</t>
  </si>
  <si>
    <t>अगर बीजेपी का फंड मैनेजमेंट इतना अच्छा है तो उन्होंने सामान्य जनगणना भी क्यों नहीं कराई😂</t>
  </si>
  <si>
    <t>Aur do rahul gandhi ko vote. Jab aayega to sabki property loot lega. Tab pata chalega kon dictator hai Modi ya Rahul Gandhi. Kam se kam modi kisi ka property to nhi loota.</t>
  </si>
  <si>
    <t>In karnataka we Voted for congress now regreting it never going to repeat that mistake again</t>
  </si>
  <si>
    <t>Say no to nepotism. Vote Modi Ji.</t>
  </si>
  <si>
    <t>BJP does the work on ground. Obviously it'll criticised by left who wants to everyone poor and strive for utopia.</t>
  </si>
  <si>
    <t>Just ask BJP n Modi 2014 se 2024 tak pechle 10 salon mei kya ganta phada modi ne?</t>
  </si>
  <si>
    <t>I vote to party who is always working hard for Nation's development and progress.  Everyone should think same for Lok Sabha election.</t>
  </si>
  <si>
    <t>Sach to bataya lekin adhda! jitna aap usse anti na lago!!! Wah!! Pura such bats dete to godi media lagte!!!! 😄😄 Bhadda behavoir to kal hi kiya!!!</t>
  </si>
  <si>
    <t>Kya Horlicks ya complan pine se height badh jaati hai? 
Cream lagane se skin gora ho jata hai kya?
Red bull pine se energy milti hai kya?
Shampoo karne se baal jhadne band ho jaate hain kya?
Pan gutaka wale Surrogate karte hain inpe koi action hua kya?</t>
  </si>
  <si>
    <t>Reservations
1.state reservations for state students
2.zonal reservation for district students
3.district reservation for districts
4.govt employee death...pension plus job reservation (80% people in state govts through this channel)..
5.women reservation.
6.EWS
India is reserved for everone😂😂😂😂😂😂</t>
  </si>
  <si>
    <t>Jo truth hai bo hi upar jayega</t>
  </si>
  <si>
    <t>I am looking for the you and what you say yes because of the video are so long the dictation are the many having science to saying the something but you can't say directly but people watching the video recognise what you say what are you trying to say it is relevant to the express what you want in the platform of the individually platform that gives you right to play the any role behind the scenes the arrangement of some some old clips which are got viral at the time and the they have the so many misconceptions about the leader were the not able to lead their team but the significant come back also be noted by the any leader who are the trying to come back again it isn't matter how the leader was is the matter how the people made the leader because the someone says if the Modi was I am in prime minister honourable prime minister are defected many time it can't be has a prime minister and show the seat are going with the hand in the ship are not doing well but the leader behind the opposed the parties who are the trying their best it doesn't matter if pass or not pass if the matter how he express their matter until he not get the better result and wanted be in a better form</t>
  </si>
  <si>
    <t>Amazing video</t>
  </si>
  <si>
    <t>Biggest problem is Rahul Gandhi</t>
  </si>
  <si>
    <t>23:50  khan sir</t>
  </si>
  <si>
    <t>This auditor mindset will be no good for poor vulnerable and backward classes. Empowering the vulnerable section is the only policy which is often costly but will pay off in long run. I witness this from tamilnadu. Yes my state did it. 
This deviation in basic idea make a huge difference in macro economy in long run.</t>
  </si>
  <si>
    <t>Leftists dhurv rathe ki wat laga di😅</t>
  </si>
  <si>
    <t>Pappu 😂😂</t>
  </si>
  <si>
    <t>Agar aisa hua to jo new rich uth rahe hain average middle class - middle class ho raha hai, Middle class- upper middle class mein pahuch raha hai ,aur Upper middle class - New rich bane hai ,agar yeh Congress aayi to yeh sab peeche chale jayenge,aapko kya lagta hai jitna rich hai woh pehle hi Singapore bhagega,dabega,doobega kaun??</t>
  </si>
  <si>
    <t>Redistribution, seriously?? Apne ko phir Mumbai ka Antilla mein share chahiye.Punjab, Maharashtra, Karnataka se finance lekar bhi Bihar mein lagana.......</t>
  </si>
  <si>
    <t>I think this is not the right time to make a video on opposition problems when we are looking forward to the possibility of dictatorship on the nation ( this could have been released after the elections ) .</t>
  </si>
  <si>
    <t>Just see Palki Sharma's speech at Oxford Union, you will get the best picture. 😊
Voting for BJP is important for better infrastructure, better policies, better diplomacy and a better India. 
Congress wants to give 1lakh to every female and graduate but where will that money come from? Their policies will just burden the budget. Choose Wisely. 😅</t>
  </si>
  <si>
    <t>still Congress party is much better then BJP and modi. rahul gandhi is much more educated then modi</t>
  </si>
  <si>
    <t>Mohak Babu... Rahul Gandhi ko.. Hindi language.. acche se nahi aati hai..bas yahi ek Kami hai..yakin na ho to..up, Bihar, gujrat k logo ki Hindi dekh Lo....bas logo ko pravachan acche se Suna do.. fir Janta apki ur vote bhi...</t>
  </si>
  <si>
    <t>2 problem but more agreement 4:05</t>
  </si>
  <si>
    <t>Vote wisely 😊</t>
  </si>
  <si>
    <t>*Rahul Gandhi can never become a Prime Minister by opposing BJP's policies and BJP's ideology because his birth chart (Kundali) does not promise so. There is only one way Rahul Gandhi can become Prime Minister as per his Kundali - by taking BJP's policy ten steps ahead, not by opposing it. e.g. If BJP is following Hindutva ideology, Rahul Gandhi has to follow Hindutva Pro Max ideology. If BJP is claiming only three-four Temples which have been converted into Mosques during the Mughal era, Rahul Gandhi has to claim all 30,000-40,000 of the Temples. If BJP is shutting down only the illegal Madrassas, Rahul Gandhi has to shut down all of them. This is the only way Rahul Gandhi can become a Prime Minister. Rest is up to him and the Congress party.*</t>
  </si>
  <si>
    <t>Dekh liya video jo mene bola tha mohak mangal tum ko...</t>
  </si>
  <si>
    <t>Rahul Gandhi ki sali timing hi kharab hai jis din woh thik karega us din se sab badal jayega. His still a part timer there's is no doubt about it.
Wants to be king maker but not a king.</t>
  </si>
  <si>
    <t>Rahul gandhi is best than a dictator</t>
  </si>
  <si>
    <t>1 Vote to Modi Ensured
1. Тор 5 Есопomy from Most 5 fragile Economy, Freedom from Appeasement politics
2.Abroggation of Article 370(Reduced terrrism to almost 0, Revived Kashmir for sustainable development)
3. Infrastructure Devlopment Across Borders like Arunachal, Laddakh (Great Nehru said even grass doesn't grow there). Deporting illegal immigrants from manipur, Fence development across Mizoram-Myanmar border
4. Tap water in 71% of Rural India, 4 crore Houses to poor families, uplifting 25+ Crore people out of Poverty, 5 lakh Insurance Cover Ayushman Bharat
5.10 Crore free Gas connection, Empowering Muslim Women by Banning triple talak, 11Crore women's safety and dignity through toilets built at their homes, 33% reservation in Lok Sabha and Lesislative Assembly, 3Crore Lakhpati Didi
6.46 Crore loans worth 27Lakh Crore to Startups, 7 IITs,16 TITTS, 15AZIMS, 315 Medical Colleges, 398Universities
7.World's 3rd Largest Startup Ecosystem,
8.11 Crore farmers receiving Geee/Acre(Some end up Receiving Itakn +) Hike In MSP, 4Crore Farmers proteted under Fasal Bima Yojna, Affordable Fertilisers despite Volatale Global Markets through subsidy of 11 Lakh Crore
10. Constitutional status to NCBS, 10% reservation for EWS, Easy credit for 63+ lakh Street vendors, 50,000 crore of Credit to 2.2Lakh Beneficiary from SC, ST and Women
11.Highway-28 KM/Day, 14.5KM/Day Railway Line, Redeveloping 1300+ Railway stations, 3.7 Lakh KM Rural Roads, 100% Electrification by Connection 2.8 +Crore New Families
12. Evacuation and safe return of 1.5+ Crore Citizen, Trading in INR with 27 Countries, First country to land on South pole of Moon, UN Declaration of 21June as international yoga day
13.Successful hosting of G20-100% Consensus, UPI becomes Global
And More to Count.
Your one vote to Modi will ensure
1.Strengthning of GYAN: Garib, Yuva, Annadata(Farmer) and Nart
2.Becoming 3rd Economy
3. Security in Volatalie Global Conditions Israel-Gaza Conflict Escalating.</t>
  </si>
  <si>
    <t>Bhai BJP manifesto k baare m bhi bta dete kuch</t>
  </si>
  <si>
    <t>He is our leader and former congress president ❤</t>
  </si>
  <si>
    <t>Pappu hai wo pehle vi pappu tha avi vi pappu hai</t>
  </si>
  <si>
    <t>Wah bhai kya dhoya hai Congress ko sarf kam pade tho bolna dhone ke liye</t>
  </si>
  <si>
    <t>Jai ho Narendra Modi</t>
  </si>
  <si>
    <r>
      <rPr>
        <sz val="11"/>
        <color rgb="FF000000"/>
        <rFont val="Linux Libertine G"/>
      </rPr>
      <t xml:space="preserve">मोहक भैया आप एक </t>
    </r>
    <r>
      <rPr>
        <sz val="11"/>
        <color rgb="FF000000"/>
        <rFont val="Calibri"/>
      </rPr>
      <t xml:space="preserve">dhird </t>
    </r>
    <r>
      <rPr>
        <sz val="11"/>
        <color rgb="FF000000"/>
        <rFont val="Linux Libertine G"/>
      </rPr>
      <t>पार्टी जॉब की वीडियो बनाएं ❤❤</t>
    </r>
  </si>
  <si>
    <t>Vote for modi sarkar 🇮🇳🛕🚩</t>
  </si>
  <si>
    <t>I am shouting the same thing for past 2 months.
Rahul wayanad MP but he haven't spoke about ongoing Human-Wildlife conflict in lok sabha for past 2yrs in his wayanad constituency claiming 20+ lifes.</t>
  </si>
  <si>
    <t>Good video ! Now share it with your deep state satanist masters !</t>
  </si>
  <si>
    <t>आखिरकार मंगल मोहक विपक्ष के खिलाफ आ ही गया😂 अंधभक्तों को चाहने वालों को खुश कर ही दिया😂। मोदी के खिलाफ कब लाएगा बेटा मोहक वीडियो😜</t>
  </si>
  <si>
    <t>Congress voters attendance do</t>
  </si>
  <si>
    <t>BJP voters attendance do</t>
  </si>
  <si>
    <t>What we actually need is a new party. A party lead by youngsters looking to lead india forward with modern and innovatice views, not be held back by religious differences. Unfortunately with these old people controlling everyobe from the top, young politicians barely get a chance to come into power.</t>
  </si>
  <si>
    <t>They have mentioned regarding education that they will extend RTE till 12 th . That's very good step you should have mentioned this</t>
  </si>
  <si>
    <t>congress itna right to deri hai ki unko question kro. bjp ke against bjp ki problems ko openly discuss krna or logo ko aware krna zyada important hai. jb tumhe pta hai sara media opppositin parties ke against hai to congress kuch b kre unko potray glt hi kia jara hai. mohak tumhara b muh congress ke khilaf hi khul rha hai😂😂😂. bjp ke manifesto launch pe dekhte hai kitna problem discuss hote hai vo to education ki baat hi nai kre divide on the basis of religion yaa gundagardi se jeeto. kher yeh problem thodi bdi hai aao congress ki galtiya nikalte hai jo 10 saal se hai b nai seat pr. you are a hypocrite</t>
  </si>
  <si>
    <t>Congress they will give 1,00,000 rs to all poor people who are below poverty it means they will give 300 billion $ because there are 4-5 crores people in our india is rahul gandhi have any sense what he is talking about it will make INDIA again poor</t>
  </si>
  <si>
    <t>If you Don't think reservation as a solution, then you need to read more and understand more about India. 😁</t>
  </si>
  <si>
    <t>In Karnataka Congress put all Muslims in OBC...
Please stop getting fooled by Congress they are looting us in every possible way...
I know bjp has many flaws 
but don't vote for Congress just because you don't like some ideology of bjp...</t>
  </si>
  <si>
    <t>Now thats callled a rational video.... !</t>
  </si>
  <si>
    <t>If someone is supporting Congress because they don't like bjp it's fine i understand.....
But who the hell is supporting papu 😂</t>
  </si>
  <si>
    <t>Good work</t>
  </si>
  <si>
    <t>Rahul Gandi mai hai burai lekin modi se bura koi  nahi hai jo desh ko barbad kerne mai laga hai?</t>
  </si>
  <si>
    <t>Vote for your own interests. I do not like either side because each have their obvious and major flaws. I would like to vote NOTA.  But the situation is that if the current dispensation wins, no one will bother to even care for what YOU need in a very long time to come.  And what I need in this country is a free fair judiciary, police and investigative agencies free from political influence so that I can approach them with MY problems.  I need an MP who will care to listen to my problem.  I know neither will give me what I need but the current one man rule is simply making it a hundred times worse.  Everyone in government is treating us people like dirt when we are in trouble.  But come election there is one man who has to come and show his face and all sins are forgotten. This will not do.</t>
  </si>
  <si>
    <t>Vote for best candidate from your constituency who will ask your questions in loksabha session ….and capable of bringing funds for your constituency……do not vote based on party</t>
  </si>
  <si>
    <t>Kathua is anti hindu false case whr baby has not got real criminal. Haq means islam ❤</t>
  </si>
  <si>
    <t>Hindu were falsely accused in kathua case. Plz read judgement &amp; Victim of gazwa e hind by Madhu kishwar</t>
  </si>
  <si>
    <t>Vishal jangotra kashmir brahmin exodus victim Priest Son UP agri engg student 👩‍ Main accused of Katua Gang ra P accused was acquitted when beyond doubt evidence of his presence of CCTV in ATM of UP at time of Crime. Hence Judge 👨‍⚖️ordered equry on false evidence created on him. Plz read 📖judgement order and "Victim of Gawa e hind" Book by Madhu kishwar. His and his family career is ruined for gazwa mission of India 🇮🇳🙏🛐plz read 📖and see 👀open temple with 3 side big window 😂🙏justice ⚖for our daughter kathua baby 👶and release hindu innocent survival of 1990 exodus priests</t>
  </si>
  <si>
    <t>Make a video on Mamata Banerjee &amp; West Bengal. And it's situations</t>
  </si>
  <si>
    <t>Rahul Gandhi ❌❌
Modi ❌
Need someone else 😢</t>
  </si>
  <si>
    <t>Man I don’t want my country to turn into Venezuela.</t>
  </si>
  <si>
    <t>Syayadh He wants to earn position ...</t>
  </si>
  <si>
    <t>Today congress in Karnataka made all Muslims OBC 👀</t>
  </si>
  <si>
    <t>attempt to discredit RG to dent the raising popularity among voters..he is responsible or not and a full time politician or not..which is not going to harm anyone..but on the other side how things are shaping will certainly hit hard every Indians..</t>
  </si>
  <si>
    <t>Actually tu bhi andhabhakt ha😂😂</t>
  </si>
  <si>
    <t>well presented on both bjp and congress</t>
  </si>
  <si>
    <t>Video beech me rok k comment kr rha hu, ek batao jab 3 bar chunne hue mukh mantri, judges and raj sabha mp bjp ki ed , cbi se dar rhe hai ton rahul gandhi kaise apne leadro ko pakad k rakhega , je v baat kro</t>
  </si>
  <si>
    <t>I hope Rahul Gandi loose seat in Wayanad and indi alliance win. In that case he won't be Prime minister</t>
  </si>
  <si>
    <t>@Mohak Tujhe PM ne Social media influencer ka award apne hatho se diya tha?
Wah bete wah!
Agar itna Troll PM ko kiye hote na to ab tak bahot sare log including you jail mei hote</t>
  </si>
  <si>
    <t>Vote for Congress ❤️🔥</t>
  </si>
  <si>
    <t>no reservation only increase job and opportunity..i am obc but not need reservation only job seat equal share UR/OBC/ST/SC 
UR JOB SEAT MORE THAN OBC,ST &amp; SC ... SO  no NEED RES.  we want only seat share equal..</t>
  </si>
  <si>
    <t>अबे कितना झूठ फैलाओ गे</t>
  </si>
  <si>
    <t>NOTA is better than any.</t>
  </si>
  <si>
    <t>App ko bhi award mile?</t>
  </si>
  <si>
    <t>only bjp guarantee is genuine</t>
  </si>
  <si>
    <t>BJP is all about spreading hate</t>
  </si>
  <si>
    <t>Localised ko state mein reservation dena and caste based reservation dena is very different...tumne do cheejo ko same level par compare kiya. Analysis ko improve karo apne</t>
  </si>
  <si>
    <t>जय भाजपा जय भारत 😎🤏🏼</t>
  </si>
  <si>
    <t>Fact fact krne vaala jermar Shephard kaha h😅😅</t>
  </si>
  <si>
    <t>Vore for modi</t>
  </si>
  <si>
    <t>Kharge=Rahul's puppet</t>
  </si>
  <si>
    <t>Hindu virodhi congress</t>
  </si>
  <si>
    <t>The UPA menifesto is terrifying</t>
  </si>
  <si>
    <t>Bjp = bhrashtachar Janata Party</t>
  </si>
  <si>
    <t>BOYCOTT CONGRESS!!!</t>
  </si>
  <si>
    <t>Vote dene k liye aage aao hinduwoo❤❤. Only modi</t>
  </si>
  <si>
    <t>CONGRESS ALWAYS SUPPORT FOR CASTE RELATED RESERVATION. THIS IS ONLY REASON DESERVING CANDIDATES ARE NOT GETTING JOB AND LEADS TO MORE CORRUPTON. pURE POLITICS.</t>
  </si>
  <si>
    <t>Whar abaut CPI manifesto</t>
  </si>
  <si>
    <t>Vote for bjp🇮🇳🇮🇳🇮🇳🇮🇳</t>
  </si>
  <si>
    <t>Why I never understand rahul gandhi , despite he is an MP from my constituency wayanad.</t>
  </si>
  <si>
    <t>Choose education, health, development, employment. Don't choose masjid vs Mandir.
Vote right person.</t>
  </si>
  <si>
    <t>कोयू पड़े हो जाती में सब लोग सनातनी ही है</t>
  </si>
  <si>
    <t>Kya Bak rahe ho aaap ??? Modi ji Aap ka YouTube Carrier Bhi barbaad Kar sakte hai isly aisa vedio banaya hai kya ?????
Bhut bure halat me hai BHARAT 🇮🇳.</t>
  </si>
  <si>
    <t>कांग्रेस जीत गयी तो प्रदानमंत्री पढ़ा लिखा होगा जो देश को आगे ले जायेगा ।ना की अनपढ प्रधानमंत्री जो सिर्फ फेकता रहता है झूठ जो हिन्दु मुस्लिम करता रहता है रोजगार के नाम पर राम मंदिर बकी कुछ नही ।ओर तो ओर सिर्फ बड़े बड़े प्यापारी को हि फायदा दिला रहा होगा ।ओर चंदा ले रहा होगा बिफ् कंपनियों से भी । इसलिए बीजेपी हटाओ देश बेचाओ</t>
  </si>
  <si>
    <t>2 corre rojgaar dete vkt ,humne pucha tha kha se aygi 2 crore jjob we still waiting 😂,</t>
  </si>
  <si>
    <t>their menifesto will take india 100 years back not only that they are bringing law on ancestors property wtf is this someone earned that money doing lots of effort and struggle and now they want to give 55% to gvt and 45% to the person who earned it.
how it's fair. 
BJP if you don't like it's fine but if you bring Congress they will destroy India so at the end BJP is far better then Congress</t>
  </si>
  <si>
    <t>Amethi ko khda hora h mnagal ji ,kuch bhi mtlb😂😂</t>
  </si>
  <si>
    <t>Bhai kitne paise liye hai bjp se video ke liye</t>
  </si>
  <si>
    <t>Reservation is not a solution cause if reservation became the dependence then skills and education will be lack in huge environment no one want to learn skill or education that's truth 😢😢.That's why Strong stable ideology is the better not the unstable, unideological mind .....which always want to break the country in every way for their profit .... Vote the better and stable option not the unstable, unmindful one ....😢😢</t>
  </si>
  <si>
    <t>Being from General caste never got any benefit from the govt. Now when I have started earning the govt asking tax from me. Where's the justice?
I worked hard. I went through sleepless nights. I gave up on many other things and prioritize my career. What is the govt's role in it?</t>
  </si>
  <si>
    <t>18:16 patt se headshott 😂</t>
  </si>
  <si>
    <t>i want more and more video like these.......pleaseee eeeeeeeeeeee</t>
  </si>
  <si>
    <t>15:58 either wealth redistribution or printing more money and distributing it, This policy's gonna destroy India's financial condition</t>
  </si>
  <si>
    <t>I Wil, vote for congress</t>
  </si>
  <si>
    <r>
      <rPr>
        <sz val="11"/>
        <color rgb="FF000000"/>
        <rFont val="Linux Libertine G"/>
      </rPr>
      <t xml:space="preserve">मैं स्वयं </t>
    </r>
    <r>
      <rPr>
        <sz val="11"/>
        <color rgb="FF000000"/>
        <rFont val="Calibri"/>
      </rPr>
      <t xml:space="preserve">Office Bearers </t>
    </r>
    <r>
      <rPr>
        <sz val="11"/>
        <color rgb="FF000000"/>
        <rFont val="Linux Libertine G"/>
      </rPr>
      <t>रहा।
अब नही हूं।
पार्टी चलानी है।
कोई मंत्रालय नही।
भाजपा को तो आरएसएस चला लेगी।
कांग्रेस को अकेला राहुल ही चलायेगा।</t>
    </r>
  </si>
  <si>
    <t>Do you expect congress to give details about every single thing in the manifesto? Then it'll become a book, no? It's one think to criticize them if they're not able to complete the promises in the manifesto should they come in power but creating doubts before that could happen seems in bad faith tbh.</t>
  </si>
  <si>
    <t>He promised 100000rs to poor people if congress win and if India alliance win he didn’t keep his promises and rahul knows that he cant win that much seat</t>
  </si>
  <si>
    <t>Jo bhi hai problems Rahul Gandhi ke - INDIA Alliance hi best option hai iss baar.
BJP and NDA is still worse to get elected. 
We need a strong government with coalition. Currently INDIA Alliance is the only best option. Keep aside problems of Gandhi's. Think collectively.</t>
  </si>
  <si>
    <t>Population control kro sb thik ho jayega</t>
  </si>
  <si>
    <t>congress talking about education , 
In the tenure of bjp , there are more iits and aiims(and other colleages also) , than whole congress era combine</t>
  </si>
  <si>
    <t>Thank you rahul 😅😅</t>
  </si>
  <si>
    <t>Vote kare to kisa kare 🤦‍♀️🤦‍♀️</t>
  </si>
  <si>
    <t>Congress only focus on wealth allocation rather than wealth creation😢</t>
  </si>
  <si>
    <t>Mohak bhai has not taken into consideration the apprenticeship and the wealth redistribution schemes into question... Thats the economical shift which u cannot ignore</t>
  </si>
  <si>
    <t>The Congress knows it will not come to power this time. Their manifesto is only an attempt to bring back some of the OBC, sc st and women voters they lost.</t>
  </si>
  <si>
    <t>बीजेपी जिंदाबाद</t>
  </si>
  <si>
    <r>
      <rPr>
        <sz val="11"/>
        <color rgb="FF000000"/>
        <rFont val="Calibri"/>
      </rPr>
      <t xml:space="preserve">1 </t>
    </r>
    <r>
      <rPr>
        <sz val="11"/>
        <color rgb="FF000000"/>
        <rFont val="Linux Libertine G"/>
      </rPr>
      <t>घंटा देश को दे वोट जरूर दे 🙏</t>
    </r>
  </si>
  <si>
    <t>7:35 congress aisi  promise karke uneducated voters ko apne taraf karna chahte hai jo aise calculations nhi kar payenge bus promise sun ke vote kar denge</t>
  </si>
  <si>
    <t>Ye bhi bik gaya.</t>
  </si>
  <si>
    <t>Dono NDA or UPI make a promise but dont fullfill</t>
  </si>
  <si>
    <t>Etna analysis bjp ke bare me bhi kr lo bhi</t>
  </si>
  <si>
    <t>OBC ke liye kaam kregi congress agar nahi kiya to hata denge 5 saal baad par uske paas option nhi hai😂😂</t>
  </si>
  <si>
    <t>If congress comes into party and implements these policies india will go back atleast 50 yrs</t>
  </si>
  <si>
    <t>And our youth loves lolipop</t>
  </si>
  <si>
    <t>Respect  mohak 🙏🏼</t>
  </si>
  <si>
    <t>कांग्रेस जीतेगी बको जो भी</t>
  </si>
  <si>
    <t>Until and unless the people of this country can look beyond freebies and then cast their vote, nothing will change.</t>
  </si>
  <si>
    <t>Bhai hotel ke Manu mai sirf dish ka naam hota hai ya puri recipe likhi hoti hai. Manifesto mai tarika bhi bata degay toh koi dusri party copy nhi kar legi</t>
  </si>
  <si>
    <t>Bhaiya dusri taraf ka paneer kha liye kya 👀👀</t>
  </si>
  <si>
    <t>Nepotism on peak 🤣</t>
  </si>
  <si>
    <t>D K Shivakumar ranked India's richest MLA with assets worth Rs 1,413 crore 🤐</t>
  </si>
  <si>
    <t>Rahul gandhi great man ❤❤</t>
  </si>
  <si>
    <t>Pappu is too naive to speak things like Wealth Distribution, some globalist nexus is surely controlling him.</t>
  </si>
  <si>
    <t>Mohak Mongal 
Apko ruler party ke merit or demerit Kam ko lekar question karna behtar hoga hamare Desh ke liye...</t>
  </si>
  <si>
    <t>Yah main tum batao ki 10 salon mein BJP ne kya kiya usse baat karo aur BJP ke manifesto mein kya likha uske bare mein batao Janata ko Congress ke piche pade Ho Desh mein vipaksh hona chahie ya nahin Apne dil per hath rakh kar batao</t>
  </si>
  <si>
    <t>I fact-checked Mohak and he lied - 
this is copy paste from manifesto - 
Congress will establish an authority to monitor the distribution to the poor of government land and surplus land under the land ceiling Acts.
What is land ceiling Act ? 
Provisions of the Land Ceiling Act: It defined a family of 5 members as a unit. A family of 5 members could own a maximum of 10 to 27 acres of irrigated land and 35 to 54 acres of dryland. The rest of the land was declared surplus and taken away by the Government 
in short, congress is talking about redistribution of land. if you or your family have land over the certain limit that land will be forced to sell to the government. Later it will be given to others who don't have land.</t>
  </si>
  <si>
    <t>The problem is the manifesto</t>
  </si>
  <si>
    <t>private sector me reservation de do 
hum paani Puri bheche ge 😂😂😂</t>
  </si>
  <si>
    <t>Bhai mohak humko samajh aa rha hi tumhare jaan ko khatra ho sakta hai bt agar bol rahe to dono party ki manifesto discuss kro ye godi media jese ek party ki kiu kr rhe…. Ya agar himmat nhi hai to kisiki v mt kro…. It’s ok</t>
  </si>
  <si>
    <t>I m going too vote NOTA simple.😊</t>
  </si>
  <si>
    <t>I m going too vote NOTA simple. 😊</t>
  </si>
  <si>
    <t>mujhe 8500 rupees Tak Tak aate rahe ge</t>
  </si>
  <si>
    <t>You really opened my mind to a new way of thinking..... Really learned something today......... Ur a gem.</t>
  </si>
  <si>
    <t>BJP❤❤❤❤</t>
  </si>
  <si>
    <t>He is far better than antinational modi.</t>
  </si>
  <si>
    <t>Baat ko gol gol mat ghumaoo.</t>
  </si>
  <si>
    <t>Tum sach bolta hai?
Humko to lag raha hai ki tum baat ko gol gol ghuma rahe ho congress se bjp 
Aur bjp se congress.</t>
  </si>
  <si>
    <t>Do a video on BJP MANIFESTO TOO</t>
  </si>
  <si>
    <t>Still he is better than modiji's darty politics</t>
  </si>
  <si>
    <t>modi compared to Hitler...what a shame but pn the same side it's the harsh reality....
even after all this a lots of people are blindly voting BJP without thinking of our and their future, IF BJP WINS, OUR COUNTRY WILL NOT HAVE ANY DIFFERENCE FROM OTHER DICTATORSHIP COUNTRIES...
PLEASE SAVE US, SAVE YOURSELF
JAI HIND!!</t>
  </si>
  <si>
    <t>Video on BJP manifesto bro??</t>
  </si>
  <si>
    <t>Mohak always provide us knowledgeable video</t>
  </si>
  <si>
    <t>We have no other option than selecting INDIA because we don’t want religion based politics anymore….. enough is enough…. And taking about financial stability you must include the increase in government debts in the name of development even after selling so many PSUs…. All governments are corrupt…. People selected bjp believing congress ministers were corrupt and then those corrupt politicians joined bjp…. Besides  bjp politicians are not only corrupt but they are corrupt criminals…. 
If we choose INDIA at least we will be able to ask questions to them unlike bjp who throw people just because of asking questions regarding their own promises….. people say we need new party we need new leaders…. How? How exactly a leader and a new party will get formed when no student…. No officer…. No employee…. No activists will be allowed to speak against injustice and fraud done by ruling government…. There is no favourable political environment for that…. This time we have to adjust and then we will take control….. we will take incharge…. We will make them accountable for everything they say… everything they do…. Jai hind🇮🇳🇮🇳</t>
  </si>
  <si>
    <t>jai modi ji jai. As a bangladeshi muslim i support removal of constitution of india. hindu rastra banana hai. hataw hataw hataw.</t>
  </si>
  <si>
    <t>Now you will be andbhakt for some ppls😂😂</t>
  </si>
  <si>
    <t>35 reservation hai aaj phle 70 tha fir 40 tha ab both kam  hai 😢😢😢</t>
  </si>
  <si>
    <t>Jinki khudki party me saari wealth aur resources ek parivar ke haath me ho, vo kya desh me pichhde warg me growth karaenge?</t>
  </si>
  <si>
    <t>Sabhi ko pata hy congress sabhi kuchh thik nahi kar dega .lekin har government kisi khash category ko jyada support karti hy aur agar yek hi government rahegi to 2 category ke beech bahut difference aa jayega ..jo country ke liye thik nahi hh ..is time poor log aur poor hote ja rahe hy aur rich log aur rich</t>
  </si>
  <si>
    <t>Congress mukt Bharat 😅😅😅</t>
  </si>
  <si>
    <t>Easily bjp win this time</t>
  </si>
  <si>
    <t>This video needs to be viral 🔥</t>
  </si>
  <si>
    <t>By seeing the Congress Manifesto, I have decided to go with BJP.</t>
  </si>
  <si>
    <t>Wealth Redistribution is not correct. 
Who will declare and give their wealth for redistribution?</t>
  </si>
  <si>
    <t>Chal hatt Bhai 😅 thora edit hai real video nhi hai Rahul Gandhi ke 😢</t>
  </si>
  <si>
    <t>Reservation nhi, govt ko population par kaam karna chahiye...</t>
  </si>
  <si>
    <t>Arvind Kejriwal is the best option, say big NO to Congress and BJP  both.</t>
  </si>
  <si>
    <t>Keep spreading the truth</t>
  </si>
  <si>
    <t>VOTE TO BJP</t>
  </si>
  <si>
    <t>Rahul Gandhi doesn't understand the difference between a dream and a vision. He has never undertaken a public office (been a lousy MP). As Ram Guha says, "he is a fifth-generation dynast", and nothing more. Unless Congress moves on from Rahul Gandhi, they will never be revived. Trying to force a so-called "leader" onto the citizens, without any credible leadership skills will not work.</t>
  </si>
  <si>
    <t>Rahul Gandhi ke positive site jyada bol diya ab negative site bhi to bol do</t>
  </si>
  <si>
    <t>Very good video...very less bias (if any)</t>
  </si>
  <si>
    <t>I.N.D.I.A allowance is a mess , they fight for pm seat before even contesting, they all fight for power. All of them want pm seat lol</t>
  </si>
  <si>
    <t>vote for the bad insteead of worst ..simple common sense!!</t>
  </si>
  <si>
    <t>Congress is ready to distribute wealth in the name of free bies ,they are so desperate to make our country begging at IMF for loans to support these freebies. Congress is well-known for their puppet ruling</t>
  </si>
  <si>
    <t>On one side 
Modi who i am very much satisfied with what he is doing for the development of the country BUT always plays the religion card 
and on the other side there is rahul gandhi 🤡 
I wish there was another "modi" who wasnt so involved in religion</t>
  </si>
  <si>
    <t>Pappu pappu hi rahega</t>
  </si>
  <si>
    <t>👍🏻</t>
  </si>
  <si>
    <t>Bhai ek bjp ke manifesto pe bhi  video banaye</t>
  </si>
  <si>
    <t>Rahul Gandhi is RCB of politics. He does not play for the win.</t>
  </si>
  <si>
    <t>Bhai bjp dekh ko karje me duba rha hai uska kya.. tu to youtube se kama ke kha lega lekin mere jaiso ka kya ?</t>
  </si>
  <si>
    <t>Moahk Bhai ye to BJP wala nikala 😮☹</t>
  </si>
  <si>
    <t>Sidhi si baat hai, wrong place se fund bachaya ja sakta hai, aur sahi place pe lagaya ja sakta hai,...</t>
  </si>
  <si>
    <t>I love rajul ji</t>
  </si>
  <si>
    <t>That’s why NOTA is best</t>
  </si>
  <si>
    <t>The congres will create if came in power will take years or several decades to rectify...</t>
  </si>
  <si>
    <t>Exactly, its no longer about bjp vs congress. Its about stupid promises vs possible promises.</t>
  </si>
  <si>
    <t>Talent and skills shall be rewaded instead of rewarding someone who belong to a particular caste being a student from genral category the biggest problem i face is reservation because even candidates who are far behind me in academics and skills get those seats in college rather than who is deserving</t>
  </si>
  <si>
    <t>Now only AAP left.</t>
  </si>
  <si>
    <t>you are ruining his image</t>
  </si>
  <si>
    <t>Yeh bjp kaisi ho shona  admi Hai</t>
  </si>
  <si>
    <t>Rahul tum sangharsh karo, ham BJP ke sath hain 🎉🎉</t>
  </si>
  <si>
    <t>Bhai reservation to khatam hi krna chahiye</t>
  </si>
  <si>
    <t>The story of congress should be made as a movie 😅to better reach the masses😂</t>
  </si>
  <si>
    <t>Mohank mentions about OBCs at 12:07. Today, officially, the government of Karnataka has included Muslims of all castes and  communities under OBC status for reservation of employment and educational institutions. This is just absurd and draconian 😕</t>
  </si>
  <si>
    <t>Best part begins at 19:00</t>
  </si>
  <si>
    <t>Congress is making sure India remain weak...
Imagine the brain drain that will increase if congress get elected. 
In short as voters we have to select between less evil out of two and i will vote for BJP</t>
  </si>
  <si>
    <t>When BJP eyes for 400,Congress will not even get 40.</t>
  </si>
  <si>
    <t>With an opposition face like him what is the point of having elections. 
Such a weak opposition against a 24x7 politician with a good administrative track record "perception" and a powerful well oiled party machinery to back him.  
They jailed Arvind Kejriwal for a very good reason. Except him no one comes close to giving Modiji a fight at the national level. Maintaining strategic ambiguity about the face is a failed strategy that has been proven time and time again.</t>
  </si>
  <si>
    <t>Congress has to come at power!! BJP is destroying our system, culture, free media, economy, education &amp; RnD units!! bjp is failed to fulfill its main moto of 2019 manifesto : "ROJGAR BADAYENGE", now we can see how our PSUs are out of req of skilled supplies! not even have proper budget for research &amp; new tools.</t>
  </si>
  <si>
    <t>This scheme will cost them $120 billion or 10 trillion in INR</t>
  </si>
  <si>
    <t>Tum bhi BJP ki dalali krne lage</t>
  </si>
  <si>
    <t>In the case of the OBC caste and the open, isn't it possible to do a survey the growth of the community in financial and education? Moreover, since the politics is being played for this particular, it has to be explained in a way how this won't solve the problem to the citizens. Indeed certain people would create a ruckus but need some or the other way to control it.</t>
  </si>
  <si>
    <t>Rest in peace unn logo ke liye Jo pappu ko matured samjhta tha 😂</t>
  </si>
  <si>
    <t>1 like = 1 choco</t>
  </si>
  <si>
    <t>Wealth distribution based on theoretical genealogy is the most dangerous thing ever. This is not first time, this will be implemented, it had been tried before. And the last time it happened the nation broke into two. This is against every form of equality, because a person from poor background, works hard and establishes themselves, only to find his wealth and property being taken by people, whom he never knew. The politicians and the wealthy will shift their wealth to some offshore account. But the middle class will bear the brunt, will have to desert everything he worked for, because some people he never knew agreed to give away their wealth for their perceptions of "equality".</t>
  </si>
  <si>
    <t>BJP apne manifesto Main kya Dene ka Wada Kiya bta de</t>
  </si>
  <si>
    <t>Reservation calculations seem and solution offered seems illogical.</t>
  </si>
  <si>
    <t>Between bad and worst don't choose worst 
Hence,don't choose congress otherwise whole india will be bankrupt like congress ruling state</t>
  </si>
  <si>
    <t>Vi dakho bjp sa pasa laka itna mot boko.... narandra modi is the detector of the IND... is sorkar ko Jana hoga is bar</t>
  </si>
  <si>
    <t>Lol. You're trying to say Rahul Gandhi isn't taking critical questions but u are forgetting that Modiji shutting mouth for asking him any questions and Hiding from Questions, he isn't able to answer a Penny question though. Rahul Gandhi is far better than Modiji by Education, Speech , Secularism etc.</t>
  </si>
  <si>
    <t>Bhai aayese to book likhne bol😂😂😂</t>
  </si>
  <si>
    <t>in India 
bjp vs congress
in bangladesh
bnp vs awami league</t>
  </si>
  <si>
    <t>Kabhi Modi ko bhi lie er bolke. Dikha😂</t>
  </si>
  <si>
    <t>Tum to ohi hai. Bjp ka trofi lene wala... Kitna pisa mila hai bro😂😂</t>
  </si>
  <si>
    <t>Paisa kha lia beta ne😂😂😂😂</t>
  </si>
  <si>
    <t>If Congress wants to redistribute wealth, they should first bring back all their hoarded money as well as their dynastic-centric allies.  It is their plunder that has left several states funds-starved.</t>
  </si>
  <si>
    <t>Reservation? Pehle se fati pari hai bhai 💀</t>
  </si>
  <si>
    <t>U lost my respect ,never follow u from today
Misinformation,misleading video....</t>
  </si>
  <si>
    <t>Rahul Gandhi should fight against BJP in Amethi without caring for the result... This is the demand of the INDIA alliance Supports</t>
  </si>
  <si>
    <t>Bhai kitna mila aapko ye batao bus? 😂</t>
  </si>
  <si>
    <t>I would request you to make some videos explaining some national tech issues like R&amp;D of nuclear fission and fusion reactors, jet and gas turbine engines, fighter jets, naval technology, military tech like failure of INSAS rifle, why India hasn't been able to R&amp;D any key technologies in the world, and why all the Indian companies focus on providing services and have no products of their own. Another great point would be to talk about the development of the COVID vaccine and its sources.</t>
  </si>
  <si>
    <r>
      <rPr>
        <sz val="11"/>
        <color rgb="FF000000"/>
        <rFont val="Linux Libertine G"/>
      </rPr>
      <t xml:space="preserve">तुम यार ट्रोलर बन गए </t>
    </r>
    <r>
      <rPr>
        <sz val="11"/>
        <color rgb="FF000000"/>
        <rFont val="Calibri"/>
      </rPr>
      <t xml:space="preserve">, </t>
    </r>
    <r>
      <rPr>
        <sz val="11"/>
        <color rgb="FF000000"/>
        <rFont val="Linux Libertine G"/>
      </rPr>
      <t>उम्मीद नहीं थी।</t>
    </r>
  </si>
  <si>
    <t>Kyoki O bhi Enfliansatio ko nehi rok sakta</t>
  </si>
  <si>
    <t>BJP had morphed Rahul Gandhi's image into that of a dumb dynastic politician but its high time Indians realise just how dangerous and vile his ideas actually are.</t>
  </si>
  <si>
    <t>If a 30 min video can make you decide who you will vote for then sorry you are not educated .</t>
  </si>
  <si>
    <r>
      <rPr>
        <sz val="11"/>
        <color rgb="FF000000"/>
        <rFont val="Linux Libertine G"/>
      </rPr>
      <t xml:space="preserve">सर </t>
    </r>
    <r>
      <rPr>
        <sz val="11"/>
        <color rgb="FF000000"/>
        <rFont val="Calibri"/>
      </rPr>
      <t xml:space="preserve">masterbation </t>
    </r>
    <r>
      <rPr>
        <sz val="11"/>
        <color rgb="FF000000"/>
        <rFont val="Linux Libertine G"/>
      </rPr>
      <t xml:space="preserve">पर </t>
    </r>
    <r>
      <rPr>
        <sz val="11"/>
        <color rgb="FF000000"/>
        <rFont val="Calibri"/>
      </rPr>
      <t xml:space="preserve">video </t>
    </r>
    <r>
      <rPr>
        <sz val="11"/>
        <color rgb="FF000000"/>
        <rFont val="Linux Libertine G"/>
      </rPr>
      <t>बनाए।</t>
    </r>
    <r>
      <rPr>
        <sz val="11"/>
        <color rgb="FF000000"/>
        <rFont val="Calibri"/>
      </rPr>
      <t>please like this comment 😢😢😢😢😢😢😢😢😢😢😢😢😢😢😢😢😢😢😢😢😢😢😢😢😢😢😢😢😢😢😢😢😢😢😢😢😢😢😢😢😢😢😢😢😢😢😢😢</t>
    </r>
  </si>
  <si>
    <t>Tell you what brother, please address the problems of the population bcz elections are on head don't down grace others and i can clearly  see by your uploads that you're trying to manipulate the audience. Can't you talk about employment?? Can't you talk about inflation??</t>
  </si>
  <si>
    <t>Irrelevant video right now!!</t>
  </si>
  <si>
    <t>What a Venezuela Manifesto ! 🙄</t>
  </si>
  <si>
    <t>👊</t>
  </si>
  <si>
    <t>Ye dekh lo rahul baba ka character buildup 😂😂</t>
  </si>
  <si>
    <r>
      <rPr>
        <sz val="11"/>
        <color rgb="FF000000"/>
        <rFont val="Linux Libertine G"/>
      </rPr>
      <t>कोई भी पार्टी परफेक्ट नही होती। कम से कम कांग्रेस अपनी मैनिफेस्टो में जो लिखते हैं</t>
    </r>
    <r>
      <rPr>
        <sz val="11"/>
        <color rgb="FF000000"/>
        <rFont val="Calibri"/>
      </rPr>
      <t xml:space="preserve">, </t>
    </r>
    <r>
      <rPr>
        <sz val="11"/>
        <color rgb="FF000000"/>
        <rFont val="Linux Libertine G"/>
      </rPr>
      <t>अपनी भाषणों में उसीके बारे में बात करती है। लेकिन मोदी तो अपनी भाषणों में सिर्फ विपक्ष की बुराई करते है।  मांस मछली की बात</t>
    </r>
    <r>
      <rPr>
        <sz val="11"/>
        <color rgb="FF000000"/>
        <rFont val="Calibri"/>
      </rPr>
      <t xml:space="preserve">, </t>
    </r>
    <r>
      <rPr>
        <sz val="11"/>
        <color rgb="FF000000"/>
        <rFont val="Linux Libertine G"/>
      </rPr>
      <t>हिंदू मुसलमान ऐसी बातें प्रधानमंत्री की भाषा में देखने को मिलता है। देश की प्रधानमंत्री अपनी भाषण में झूठ बोल रहा है और खुलम खुला नफरत फैला रहा है। देश में कोई भी पार्टी हो</t>
    </r>
    <r>
      <rPr>
        <sz val="11"/>
        <color rgb="FF000000"/>
        <rFont val="Calibri"/>
      </rPr>
      <t xml:space="preserve">, </t>
    </r>
    <r>
      <rPr>
        <sz val="11"/>
        <color rgb="FF000000"/>
        <rFont val="Linux Libertine G"/>
      </rPr>
      <t>वह बीजेपी पार्टी से बेहतर है।</t>
    </r>
  </si>
  <si>
    <t>salute to the hero rahul gandhi...who is fighting for our right without any self thinking 💕💕💕💕💕...vote congress ✋🏻</t>
  </si>
  <si>
    <t>Congress manifesto is dangerous</t>
  </si>
  <si>
    <t>Thank you Mohak for this video</t>
  </si>
  <si>
    <t>Bjp &amp; congress ko chodke koi 3rd option do😅</t>
  </si>
  <si>
    <t>भाई सच्चाई यही है और मोदी की जीत का असली कारण कमजोर विपक्ष है</t>
  </si>
  <si>
    <t>Redistribution of wealth is a really dictatorial law</t>
  </si>
  <si>
    <t>Haan jammu se h hum.... Aur lal singh zaroor haare ga, jai modi</t>
  </si>
  <si>
    <t>Neither modi nor gandhi. It’s time for the Aam Aadmi.</t>
  </si>
  <si>
    <t>Thanks mohak you are real critics</t>
  </si>
  <si>
    <t>electoral bond????????</t>
  </si>
  <si>
    <t>Rahul gandhi is not a leader that was clear way before thats  the point is his talks are just way to dumb..padhai ka fayada hi kya jab uska use nhi kr paa rhe name ki degree hai bas😂</t>
  </si>
  <si>
    <t>If Congress is part of INDIA alliance then INDIA must make manifesto and release to public. There is no value for individual party's manifesto. If the opposition gets power that government is not going to look Congress manifesto because Congress gets only less than 100 seats. The opposition will throw the Congress's manifesto to  waste box. Congress's leaders are not living in real world. They are dreaming like Left parties  that they will get majority to implement their manifesto. These leaders are called fools.</t>
  </si>
  <si>
    <t>Apki bar Mohak Mangal sarkar...... You would make a great Politician</t>
  </si>
  <si>
    <t>Bhai es pappu pelu se kuch nahi hone wala, ye comedy karne ke liye paida hua hai, toh comedy hi karni chahiye.😂😂😂😂😂😂</t>
  </si>
  <si>
    <t>Please breakdown BJPs manifesto as well</t>
  </si>
  <si>
    <t>Jitna bhi balance karne ki kosis karlo, idar udar karke lekin hogi toh 400 paar😂😂😂😂</t>
  </si>
  <si>
    <t>When RG asked for a wealth survey, what else can it be used for apart from redistribution?</t>
  </si>
  <si>
    <t>आंतकवादी सोच है राहुल गांधी की</t>
  </si>
  <si>
    <t>Bro said that BJP has 99 problem and 1 achivement by that we can clearly imagine Congress is better than BJP</t>
  </si>
  <si>
    <t>How smartly this guy ignored his stand in wealth redistribution topic . Great man ...</t>
  </si>
  <si>
    <t>Bhai khud fact check kre video me koi bhi kuchh bhi bol rha</t>
  </si>
  <si>
    <t>Congress ka manifesto sirf election jeetnay k liye h.. aur BJP ka Marketing h... Actual problem to koi solve hee nhi karna chahta</t>
  </si>
  <si>
    <r>
      <rPr>
        <sz val="11"/>
        <color rgb="FF000000"/>
        <rFont val="Linux Libertine G"/>
      </rPr>
      <t xml:space="preserve">कांग्रेस </t>
    </r>
    <r>
      <rPr>
        <sz val="11"/>
        <color rgb="FF000000"/>
        <rFont val="Calibri"/>
      </rPr>
      <t xml:space="preserve">60 </t>
    </r>
    <r>
      <rPr>
        <sz val="11"/>
        <color rgb="FF000000"/>
        <rFont val="Linux Libertine G"/>
      </rPr>
      <t xml:space="preserve">साल सत्ता में थी अब बीजेपी  </t>
    </r>
    <r>
      <rPr>
        <sz val="11"/>
        <color rgb="FF000000"/>
        <rFont val="Calibri"/>
      </rPr>
      <t xml:space="preserve">30 </t>
    </r>
    <r>
      <rPr>
        <sz val="11"/>
        <color rgb="FF000000"/>
        <rFont val="Linux Libertine G"/>
      </rPr>
      <t>साल तो देना पडेगा तभी तो कुछ होगा 🤔</t>
    </r>
  </si>
  <si>
    <r>
      <rPr>
        <sz val="11"/>
        <color rgb="FF000000"/>
        <rFont val="Linux Libertine G"/>
      </rPr>
      <t xml:space="preserve">अब की बार </t>
    </r>
    <r>
      <rPr>
        <sz val="11"/>
        <color rgb="FF000000"/>
        <rFont val="Calibri"/>
      </rPr>
      <t xml:space="preserve">400 </t>
    </r>
    <r>
      <rPr>
        <sz val="11"/>
        <color rgb="FF000000"/>
        <rFont val="Linux Libertine G"/>
      </rPr>
      <t>पार है भाई 🤔
गांवो में राहुल गांधी को कोई पहचानता नहीं। मोदी को हर जवान हो या बूढा सड मोदी के नाम की माला जप रहे। शहरो में एसी रूम बैठ विडियो बनाने से सरकार नहीं बनती सरकार जमीनी स्तर काम करने से बनती। और कांग्रेस जमीन स्तर पर पुरी तरह खतम हो चुकी कोई कांग्रेस का झेंडा नहीं उठाना चाहता 🤔</t>
    </r>
  </si>
  <si>
    <t>Apke guru bura maan jaenge jaldi se video delete kardo 😂
Only BJP ke khilaaf video banani hai 
mission bhool gaye kya 😂</t>
  </si>
  <si>
    <t>What ever it is I didn't want India to become a dictatorship</t>
  </si>
  <si>
    <t>You have a selective analysis on reservations and growth distribution. 
If you consider last 70 years of India"s development then India developed thier resource and infrastructure along with reservations. This was already proved since last 70 years. 
Because of last 10 years Modi government development was slowed and so unemployment will certainly increase.
Congress manifesto was extended manifesto what all they governed in last 70 years for development of India. 
In your current video you have mixed multiple things and confusing. Your video must full on reservations and wealth distribution. Whereas you mixed multiple things on Rahul Gandhi and congress and its history.</t>
  </si>
  <si>
    <r>
      <rPr>
        <sz val="11"/>
        <color rgb="FF000000"/>
        <rFont val="Linux Libertine G"/>
      </rPr>
      <t xml:space="preserve">दो </t>
    </r>
    <r>
      <rPr>
        <sz val="11"/>
        <color rgb="FF000000"/>
        <rFont val="Calibri"/>
      </rPr>
      <t xml:space="preserve">Candidate </t>
    </r>
    <r>
      <rPr>
        <sz val="11"/>
        <color rgb="FF000000"/>
        <rFont val="Linux Libertine G"/>
      </rPr>
      <t>हैं और दोनों लूटते अब बताओं कहां वोट करें😢😢</t>
    </r>
  </si>
  <si>
    <t>choose MP not a Prime minister</t>
  </si>
  <si>
    <t>Myllo ki party ko vote nahi denr ka</t>
  </si>
  <si>
    <t>18:00 reservation ka fayda maximum un logon ko milta hai jinke pehle se hi economy achi ho</t>
  </si>
  <si>
    <t>Love you brother 💕 ess video keliye......</t>
  </si>
  <si>
    <t>We have 10 professional graduation degrees in our family, strong local roots support of local political leaders but when we want to start a manufacturing unit, we had greatest of great ideas but the capital rising became so difficult that our projects are not fulfilled for the past 10yrs, my strong request to all political parties is that give room for private sector, don't make it impossible to make profits, then the unemployment issues will be gone in just 5yrs.</t>
  </si>
  <si>
    <t>Godi media ka hai ye channel bhai😂</t>
  </si>
  <si>
    <t>Congress be like likh do kuch bhi menifesto me.. jeet na hi nhi hai apne ko 2024 me.....😅😅😅</t>
  </si>
  <si>
    <t>What a great video🔥</t>
  </si>
  <si>
    <t>Yi ladka beek gya</t>
  </si>
  <si>
    <t>This election is fight  between 
Scientific temperament and pseudoscience</t>
  </si>
  <si>
    <t>I used to value your videos. No more.</t>
  </si>
  <si>
    <t>32:28 
Man, the pain in Rajnath singh’s voice can be clearly indicated because it was him who was the first choice of PM as he had the biggest role in removing L.K Advani from the power of BJP, from the PM candidate of BJP but modi ne baji marli because he’s more communal.</t>
  </si>
  <si>
    <t>Apke hisab se Modi bohat accha hai</t>
  </si>
  <si>
    <t>BJP konsa press conference Kiya hai</t>
  </si>
  <si>
    <t>But you just made bjp the better option for people by making this video and that too in the final hour when people are making their final decision. CBI ED se warning aya tha kya that you went on personal attacks based on older videos??
"In politics, Bhakti or hero-worship is a sure road to degradation and to eventual dictatorship"~ Dr. B. R Ambedkar, father of Indian Constitution
BJP= dictatorship</t>
  </si>
  <si>
    <t>Dear Mohak Sir,
This video is quite disturbing for me. I don't know till what extent one can contemplate either something is right or wrong  before it got executed.
I have watched almost all your videos . I feel a great sense of biasness in your head for someone.
I might be feeling so because I support RG,his party and what ideology he represents.
Although thanks for this critical Analysis about RG and Congress Manifesto.
Congress should look into it and  more particularly my RG.
Thanks for sharing all other valuable information over the years.
Someone who supports INC.</t>
  </si>
  <si>
    <t>Bro, you are picking on Rahul on things that dont matter much … pls question Mudi and bjp as to why they are making hate speeches .. ask mudi abt Gujrat 2002 … criminals belong in jail and not to be compared against other politicians</t>
  </si>
  <si>
    <t>I am just wondering how many people are eligible for voting in the comment section 😅😅😅</t>
  </si>
  <si>
    <t>His secret agreement with China was to probably sell off India… Congress clearly would make india into Pakistan if that means they could win.</t>
  </si>
  <si>
    <t>I have seen very mild criticism of bjp and full throttle on opposition, would be fair if you highlight bjp failures and it’s recent polarization by the man himself</t>
  </si>
  <si>
    <t>Bhai tumhare hisab se delhi  sab se poor state hona chahiye 😂😂😂</t>
  </si>
  <si>
    <t>one correction at 19:43 the seats are 17.7k something only considering iits</t>
  </si>
  <si>
    <t>If reservations reach private sector, Bharat is doomed.</t>
  </si>
  <si>
    <t>Rahul Gandhi is the dumbest politician India has ever seen.</t>
  </si>
  <si>
    <t>Kaha gaye 🥄 wale..😂😂</t>
  </si>
  <si>
    <t>Freebie givers should never be  in power</t>
  </si>
  <si>
    <t>Muje hmesha se yhi lgta hai ki Congress ko apna leader aur tarika badalne ki jrurat hai isiliye nhi ki muje congress se koi lagav hai bs isiliye kyuki Bjp k against koi major party nhi hai. Aur Desh ko behtar tarike se chalne k atleast 2 strong political parties and  leaders hone hi chahiye.</t>
  </si>
  <si>
    <t>I voted for Bjp tina (there is no alternative).  till gandhi is there  there i will never ever about think about even voting them</t>
  </si>
  <si>
    <t>The timing of this video is suspicious. India is in a crisis. We need to save it from dictatorship and this might be our only chance to do so! Criticising RG is not more imp than analysing what NaMo has done. Shame on you Mohak.</t>
  </si>
  <si>
    <t>dhuruv is agianst bjp and you are against rahul gandhi then vote to whom 
confusion hi confusion</t>
  </si>
  <si>
    <t>Mohak you’ve actually used Avinash Pandey’s photo instead of Avinash Pande. Avinash Pandey is the CEO of ABP News and Avinash Pande is a politician.</t>
  </si>
  <si>
    <t>How can one be the prime contender for a top job, when one doesn't have any experience in neither running a state nor a govt portfolio?? Can someone please explain.. please don't give the family or nepo reasons</t>
  </si>
  <si>
    <t>Aik congress ke peeche jo memtors kam kar rhe hain inke  advisor bilkul bekaar hain 😅😂 ideology badlo or vote lo</t>
  </si>
  <si>
    <t>Rahul gandhi us not good sachin pilot ashok gehlot very good then rahul</t>
  </si>
  <si>
    <t>Rahul gandhi worst candidate of congress 😂 leader toh achha leke aao pappu kon dega vote</t>
  </si>
  <si>
    <t>yaar jo prachar ads me kharch krte ho use yuva k job pe kharch kro</t>
  </si>
  <si>
    <t>if bjp wins this election then there will be no more opposition then there will be no use discussing if rahul gandhi is good or bad. atleast he is secular which is foundation of India.
This election is fight between people who think India is Hindu Rashtra or India is secular</t>
  </si>
  <si>
    <t>Bhai mohak ji chinta mat karo sab ho jaayega</t>
  </si>
  <si>
    <t>Itna long video dekhneka time nehi hai😂😂😂.</t>
  </si>
  <si>
    <t>Apke sath bhi bahut problem hai bhaiya.
Pahle apni problem khtm karo...</t>
  </si>
  <si>
    <t>BJP's third session is loading. 
Congress will fall short for sure this time.
Now,only one man can save INDIA Alliance... 
&amp; You all know who it is....</t>
  </si>
  <si>
    <t>Serious politician 😂😂😂
No one take him seriously 😂😂😂</t>
  </si>
  <si>
    <t>I think his followers wills be more confused than rahul gandhi in past he used to support Congress but after this video I think his followers will be upset</t>
  </si>
  <si>
    <t>You claim that Congress doesn't have a good fiscal policy but yet in 2006, the Congress announced a whopping Rs60,000-crore package to provide relief to the indebted farming community by waiving loans of small and marginal farmers.
About three crore small and marginal farmers benefited from the debt waiver, while another one crore farmers are estimated to get relief under the scheme of one-time settlement.</t>
  </si>
  <si>
    <t>Bjp ka manefisto bhi dekh le 👍</t>
  </si>
  <si>
    <t>Bjp se pese mil gye ladke ko 😂</t>
  </si>
  <si>
    <t>50%se jyada reservation hone pe ur kaha jayenge?????</t>
  </si>
  <si>
    <t>Not only bjp and congress but also cpim manifesto has no details</t>
  </si>
  <si>
    <t>soft CONgress supporter ; we know u bro:/</t>
  </si>
  <si>
    <t>Each and every Govt parties is corrupt but brings, religion, culture and the Sahid army to collect votes not acceptable. India is a secular country if the BJP runs 2024 Govt, BJP puts India into a big disaster, destroying other religions and our GDP Already India is in big debt next time they add more States in the same situation as, Andhra Pradesh, Karnataka, Kerala, and Tamil Nadu, Telangana, 2023 top GSDP debt achievement I don't want to see this type of achievement in 2024 with other states. 😂😂</t>
  </si>
  <si>
    <t>Bro ek video stock market par banao on election year kaise market re act kiya 2009 ka dekha it was epic historical double circuit India ne kiya aur 2014 and 2019 market gaya upar par niche bhi aaya</t>
  </si>
  <si>
    <t>Dari ugake???</t>
  </si>
  <si>
    <t>Rahul is best…</t>
  </si>
  <si>
    <t>BJP wala 😂</t>
  </si>
  <si>
    <r>
      <rPr>
        <sz val="11"/>
        <color rgb="FF000000"/>
        <rFont val="Linux Libertine G"/>
      </rPr>
      <t xml:space="preserve">हमारे देश में पढ़े लिखे भक्त लोग को शायद पता नहीं है कि </t>
    </r>
    <r>
      <rPr>
        <sz val="11"/>
        <color rgb="FF000000"/>
        <rFont val="Calibri"/>
      </rPr>
      <t xml:space="preserve">Direct Tax Code (DTC) </t>
    </r>
    <r>
      <rPr>
        <sz val="11"/>
        <color rgb="FF000000"/>
        <rFont val="Linux Libertine G"/>
      </rPr>
      <t xml:space="preserve">आते ही सारा शेयर बाज़ार की कमाई </t>
    </r>
    <r>
      <rPr>
        <sz val="11"/>
        <color rgb="FF000000"/>
        <rFont val="Calibri"/>
      </rPr>
      <t xml:space="preserve">Business Income (35% Tax) </t>
    </r>
    <r>
      <rPr>
        <sz val="11"/>
        <color rgb="FF000000"/>
        <rFont val="Linux Libertine G"/>
      </rPr>
      <t xml:space="preserve">में जुड़ जाएगा 
</t>
    </r>
    <r>
      <rPr>
        <sz val="11"/>
        <color rgb="FF000000"/>
        <rFont val="Calibri"/>
      </rPr>
      <t xml:space="preserve">10% ka LTCG </t>
    </r>
    <r>
      <rPr>
        <sz val="11"/>
        <color rgb="FF000000"/>
        <rFont val="Linux Libertine G"/>
      </rPr>
      <t xml:space="preserve">और </t>
    </r>
    <r>
      <rPr>
        <sz val="11"/>
        <color rgb="FF000000"/>
        <rFont val="Calibri"/>
      </rPr>
      <t xml:space="preserve">15% STCG </t>
    </r>
    <r>
      <rPr>
        <sz val="11"/>
        <color rgb="FF000000"/>
        <rFont val="Linux Libertine G"/>
      </rPr>
      <t xml:space="preserve">की विदाई हो जाएगी।
देश कल्याण में असली भक्त के लिए यह छोटा मोटा बलिदान क्या चीज़ है।
वैसे </t>
    </r>
    <r>
      <rPr>
        <sz val="11"/>
        <color rgb="FF000000"/>
        <rFont val="Calibri"/>
      </rPr>
      <t xml:space="preserve">DTC </t>
    </r>
    <r>
      <rPr>
        <sz val="11"/>
        <color rgb="FF000000"/>
        <rFont val="Linux Libertine G"/>
      </rPr>
      <t xml:space="preserve">तैयार है </t>
    </r>
    <r>
      <rPr>
        <sz val="11"/>
        <color rgb="FF000000"/>
        <rFont val="Calibri"/>
      </rPr>
      <t xml:space="preserve">New Govt. </t>
    </r>
    <r>
      <rPr>
        <sz val="11"/>
        <color rgb="FF000000"/>
        <rFont val="Linux Libertine G"/>
      </rPr>
      <t xml:space="preserve">के </t>
    </r>
    <r>
      <rPr>
        <sz val="11"/>
        <color rgb="FF000000"/>
        <rFont val="Calibri"/>
      </rPr>
      <t xml:space="preserve">implementation </t>
    </r>
    <r>
      <rPr>
        <sz val="11"/>
        <color rgb="FF000000"/>
        <rFont val="Linux Libertine G"/>
      </rPr>
      <t xml:space="preserve">के लिए </t>
    </r>
    <r>
      <rPr>
        <sz val="11"/>
        <color rgb="FF000000"/>
        <rFont val="Calibri"/>
      </rPr>
      <t>|</t>
    </r>
  </si>
  <si>
    <t>BJP understood the numbers game. They use hindutva and pitch Hindus against Muslims. So at some level, they claim that they are a uniting force which aim to blur the caste lines and give only one identity….hindu. However sinister bjps intentions are, this is a uniting idea, a positive and optimistic idea. It unites ppl. Congress wants to do caste census, it is again perceived as a divide and rule policy.</t>
  </si>
  <si>
    <t>Bjp ka b bnw vdo</t>
  </si>
  <si>
    <t>I'm gonna make my own political party 🎉</t>
  </si>
  <si>
    <t>Country reserve people se nahi deserve people's se hi agye jayegi. Wo chaye Jo bhi cast se belong kare it doesn't matter ..</t>
  </si>
  <si>
    <t>Hi Bro 😂 also Talk About BJP past Present and future manifesto with Congress Past Present and future manifesto 😂</t>
  </si>
  <si>
    <t>Was that Abhisar Sharma at 33:43? 😂</t>
  </si>
  <si>
    <t>भाई तु राहुल की बेज्जती कर रहा है की तारिफ कुछ समझ नही आ रहा है</t>
  </si>
  <si>
    <t>Aaj bhi rahul gandhi foreign bhag gya ghumne he is not serious at all</t>
  </si>
  <si>
    <t>Ab democracy be katre mein he aur aap Bol rahae hai ki nai party aayega .GODI media</t>
  </si>
  <si>
    <t>Best manifesto ever.</t>
  </si>
  <si>
    <t>Bhai sath Main BJP ka menifesto bhi dekha na chahiye Tha</t>
  </si>
  <si>
    <t>Vote For INDIA alliance or dictators will change the constitution</t>
  </si>
  <si>
    <t>Bhai Aap Rahul Gandhi Se Jyada Iq Wale insaan Ho Aap Bn jaao Hamare Pm.Unfortunatly Hamare Desh Me Aesa possible Nhi Hai..</t>
  </si>
  <si>
    <t>23:49 pr Khan Sir kya kr rhe mic liye haathon me 🙂😂</t>
  </si>
  <si>
    <t>You are talking Fully baseless,, it is just like intellectually manipulated</t>
  </si>
  <si>
    <t>1lac not at all possible. Desh kaha jayega yeh freebies.</t>
  </si>
  <si>
    <t>Congress ke liye vote maang rha h😂😂......</t>
  </si>
  <si>
    <t>Congress 💪❣️</t>
  </si>
  <si>
    <t>Everyone have their own flaws...but he is still a good educated politician..just give him a chance, he can change our country.</t>
  </si>
  <si>
    <t>Bhai ise kahte hai sach bhatana ❤❤❤❤</t>
  </si>
  <si>
    <t>Arey bhai pehle Congress ki govt to banney do phir criticized karo</t>
  </si>
  <si>
    <t>It cell se warning mili hogi</t>
  </si>
  <si>
    <t>Nitish kumar nahi tejaswi yadav karawaya</t>
  </si>
  <si>
    <t>So conclusion is "vote for bjp"</t>
  </si>
  <si>
    <t>Bjp ad on this video 😂😂😂😂</t>
  </si>
  <si>
    <t>Darshak thali ke baingan bane hue hain. Ravish kumar ke bjp manifesto ke episode video ke neeche log bjp ke bajaay congress aur samvidhan ke liye vote dene ki baat kar rahe hain. Mohak ke iss video ke neeche "isliye hum cong ko vote nahi dete" wali bheed aa gai hai. Neta keval vada karte hain koi pura nahi karta ya utna pura nahi karta jitna prachaar hota hai. Lekin bahut saal satta mein reh gaye toh voh sarkar janta ke liye ghaatak siddh hoti hai aur uski baaton ko ansuna kar deti hai. Isliye har 10 saal sarkar badal daalo taaki koi bhi satta ka lobhi tanashahi na kare aur aapatkaal ghoshit ya aghoshit roop se desh mein lagoo na ho jaaye. 
Govts, like diapers should be frequently changed. There is no alternative to this. Even if a govt has performed well and completed 2 terms, send them off. Even if you want them back wait for 5 years so that there is a power break to test their commitment to the public while in oppn. Changing govts every 5 or 10 yrs also gives us a chance to test biases of youtubers commenting on current or past circumstances. Pls vote and exercise your right on voting day even if horse trading happens later on. At least the initial verdict will tell leaders what various sections of the public want.</t>
  </si>
  <si>
    <t>Mtlb ab vote bjp ko 👍👍😊😊</t>
  </si>
  <si>
    <t>Holy shit we will never be rid of the demon of reservation in india. What a sad fucking state of affairs</t>
  </si>
  <si>
    <t>Sir ji BJP k kardo.</t>
  </si>
  <si>
    <t>Respwct to ypu man,finally a good YT giy</t>
  </si>
  <si>
    <t>u r bjp suporter</t>
  </si>
  <si>
    <t>End main bola vote to MP even if the growth is slow. 
Mohak in these ever changing times only a person sitting in a developed country can ask other people to choose slow governments. 
China jumping leaps of development but for India you want slow development. 
Sorry but your opinion is $hit</t>
  </si>
  <si>
    <t>U should dlt this video</t>
  </si>
  <si>
    <t>Don’t spread hatred against Rahul Gandhi</t>
  </si>
  <si>
    <t>Well done❤</t>
  </si>
  <si>
    <t>37:44 As a supporter of Modi ji and BJP, I fully agree with this point. Congress has failed as an Opposition. A weak Congress is one of the main reasons for BJP to become such a strong party. No wonder there are people who consider RaGa to be an undercover agent of the BJP 😂</t>
  </si>
  <si>
    <t>What a voice you have</t>
  </si>
  <si>
    <t>Ab ye banda Congress ko bhi criticise karne laga h...good good</t>
  </si>
  <si>
    <t>Both parties have no logic but rahi baat slip of tongue ki to ham sab jaante hain ki PM ki speech aur to aur Congress se jyada harm hai, isiliye is baar Congress.</t>
  </si>
  <si>
    <t>Please ask questions to rulings party also. I know you will not.😅 take rest man you still need to update your self 😅 so stop giving your childish opinions 🙏</t>
  </si>
  <si>
    <t>It’s his sitting seat..</t>
  </si>
  <si>
    <t>Rahul is a good human... But he is not capable yet  to handle such a vast country</t>
  </si>
  <si>
    <t>It’s always good to analyse both sides</t>
  </si>
  <si>
    <t>Ab ki baar... 400 paar 🔥🔥🔥</t>
  </si>
  <si>
    <t>2002, a SC person has to get only 13 out of 300 to get in 1 of the 2 government engineering college in Assam. One of my closest friend (SC) failed to get get 13. Guess where is he now? he is a manager in TCS. He cleared the engineering entrance test (13 marks) after thrid attempt. hehehehhe</t>
  </si>
  <si>
    <t>News channels against h congress k ..youtuber v agains h congress k ...bki Jo alliance bni h so cold wo ab v agains h congress k jaise left AAP rjd shiv Sena etc aakhir kuch to bt hoga congress Mai ho bjp k sth sth itne log lge h piche or jha tk rhi bt reservation ki to congress kbhi b use ni ki yeab lakin may be is br usko aan jaruri h islye bola hoga lakin Bina chance dye kaise judge kr le rhe ho ki bekar rule kregi bolkr ?</t>
  </si>
  <si>
    <r>
      <rPr>
        <sz val="11"/>
        <color rgb="FF000000"/>
        <rFont val="Linux Libertine G"/>
      </rPr>
      <t>आपका एक वोट भारत का भविष्य बचा सकता है
जैसा कि हम सब देख रहे हैं</t>
    </r>
    <r>
      <rPr>
        <sz val="11"/>
        <color rgb="FF000000"/>
        <rFont val="Calibri"/>
      </rPr>
      <t xml:space="preserve">, </t>
    </r>
    <r>
      <rPr>
        <sz val="11"/>
        <color rgb="FF000000"/>
        <rFont val="Linux Libertine G"/>
      </rPr>
      <t xml:space="preserve">हमारा प्रिय राष्ट्र तानाशाही बनने के गंभीर खतरे में है </t>
    </r>
    <r>
      <rPr>
        <sz val="11"/>
        <color rgb="FF000000"/>
        <rFont val="Calibri"/>
      </rPr>
      <t xml:space="preserve">-
❌ </t>
    </r>
    <r>
      <rPr>
        <sz val="11"/>
        <color rgb="FF000000"/>
        <rFont val="Linux Libertine G"/>
      </rPr>
      <t>सरकार आवश्यक वस्तुओं की कीमतें दोगुनी और तिगुनी करके लोगों को लूट रही है।
  नोट</t>
    </r>
    <r>
      <rPr>
        <sz val="11"/>
        <color rgb="FF000000"/>
        <rFont val="Calibri"/>
      </rPr>
      <t xml:space="preserve">: </t>
    </r>
    <r>
      <rPr>
        <sz val="11"/>
        <color rgb="FF000000"/>
        <rFont val="Linux Libertine G"/>
      </rPr>
      <t>कोविड के समय में अंतरराष्ट्रीय स्तर पर कच्चे तेल की कीमतों में जबरदस्त गिरावट आई है</t>
    </r>
    <r>
      <rPr>
        <sz val="11"/>
        <color rgb="FF000000"/>
        <rFont val="Calibri"/>
      </rPr>
      <t xml:space="preserve">, </t>
    </r>
    <r>
      <rPr>
        <sz val="11"/>
        <color rgb="FF000000"/>
        <rFont val="Linux Libertine G"/>
      </rPr>
      <t>लेकिन भारत में एक भी रुपये की कटौती नहीं की गई है</t>
    </r>
    <r>
      <rPr>
        <sz val="11"/>
        <color rgb="FF000000"/>
        <rFont val="Calibri"/>
      </rPr>
      <t xml:space="preserve">.
❌ </t>
    </r>
    <r>
      <rPr>
        <sz val="11"/>
        <color rgb="FF000000"/>
        <rFont val="Linux Libertine G"/>
      </rPr>
      <t>नोटबंदी से काला धन नहीं आया</t>
    </r>
    <r>
      <rPr>
        <sz val="11"/>
        <color rgb="FF000000"/>
        <rFont val="Calibri"/>
      </rPr>
      <t xml:space="preserve">, </t>
    </r>
    <r>
      <rPr>
        <sz val="11"/>
        <color rgb="FF000000"/>
        <rFont val="Linux Libertine G"/>
      </rPr>
      <t>लोग एटीएम पर लाइन लगाने लगे</t>
    </r>
    <r>
      <rPr>
        <sz val="11"/>
        <color rgb="FF000000"/>
        <rFont val="Calibri"/>
      </rPr>
      <t xml:space="preserve">, </t>
    </r>
    <r>
      <rPr>
        <sz val="11"/>
        <color rgb="FF000000"/>
        <rFont val="Linux Libertine G"/>
      </rPr>
      <t>बैंकों के चक्कर लगाने लगे और लोगों को काफी परेशानी हुई।
❌ जीएसटी के अनुचित कार्यान्वयन के कारण कई एमएसएमई कंपनियां बंद हो गई हैं।
❌ मणिपुर जल रहा है</t>
    </r>
    <r>
      <rPr>
        <sz val="11"/>
        <color rgb="FF000000"/>
        <rFont val="Calibri"/>
      </rPr>
      <t xml:space="preserve">, </t>
    </r>
    <r>
      <rPr>
        <sz val="11"/>
        <color rgb="FF000000"/>
        <rFont val="Linux Libertine G"/>
      </rPr>
      <t xml:space="preserve">लद्दाख लड़ रहा है।
❌ किसानों को अपने अधिकारों की मांग के लिए रबर की गोलियों और आंसू गैस का सामना करना पड़ा है
❌ हमारे ओलंपिक पहलवानों को एक बलात्कारी का विरोध करने पर पीटा गया
❌अरविंद केजरीवाल और हेमंत सोरेन जैसे विपक्षी नेताओं को बिना किसी सबूत के जेल में डाल दिया गया है
❌ सुप्रीम कोर्ट के जज दबाव में हैं
❌ ईडी और सीबीआई बीजेपी की वॉशिंग मशीन की कठपुतली बन गई हैं
❌ बलात्कारियों को माला पहनाकर जश्न मनाया जाता है
❌ सभी भ्रष्ट और अपराधी एक पार्टी में हैं
❌ भारत के इतिहास का सबसे बड़ा घोटाला </t>
    </r>
    <r>
      <rPr>
        <sz val="11"/>
        <color rgb="FF000000"/>
        <rFont val="Calibri"/>
      </rPr>
      <t xml:space="preserve">- </t>
    </r>
    <r>
      <rPr>
        <sz val="11"/>
        <color rgb="FF000000"/>
        <rFont val="Linux Libertine G"/>
      </rPr>
      <t>चुनावी बांड घोटाला जनता से छुपाया गया।
❌ सरकार से सवाल पूछने वाली मीडिया बिक चुकी है।
हम दुनिया के सबसे बड़े लोकतंत्र हैं</t>
    </r>
    <r>
      <rPr>
        <sz val="11"/>
        <color rgb="FF000000"/>
        <rFont val="Calibri"/>
      </rPr>
      <t xml:space="preserve">, </t>
    </r>
    <r>
      <rPr>
        <sz val="11"/>
        <color rgb="FF000000"/>
        <rFont val="Linux Libertine G"/>
      </rPr>
      <t>हमें भगत सिंह</t>
    </r>
    <r>
      <rPr>
        <sz val="11"/>
        <color rgb="FF000000"/>
        <rFont val="Calibri"/>
      </rPr>
      <t xml:space="preserve">, </t>
    </r>
    <r>
      <rPr>
        <sz val="11"/>
        <color rgb="FF000000"/>
        <rFont val="Linux Libertine G"/>
      </rPr>
      <t>नेताजी सुभाष चंद्र बोस और गांधीजी जैसे हमारे स्वतंत्रता सेनानियों ने जो संघर्ष किया</t>
    </r>
    <r>
      <rPr>
        <sz val="11"/>
        <color rgb="FF000000"/>
        <rFont val="Calibri"/>
      </rPr>
      <t xml:space="preserve">, </t>
    </r>
    <r>
      <rPr>
        <sz val="11"/>
        <color rgb="FF000000"/>
        <rFont val="Linux Libertine G"/>
      </rPr>
      <t>उसे संरक्षित करना चाहिए। आइए सत्ता के भूखे राजनेता के लिए इस विरासत को न खोएं। यह बहुत महत्वपूर्ण है कि हम भारत के लोग जागें और बहुत देर होने से पहले कार्रवाई करें। हमें</t>
    </r>
    <r>
      <rPr>
        <sz val="11"/>
        <color rgb="FF000000"/>
        <rFont val="Calibri"/>
      </rPr>
      <t xml:space="preserve">:
✅ </t>
    </r>
    <r>
      <rPr>
        <sz val="11"/>
        <color rgb="FF000000"/>
        <rFont val="Linux Libertine G"/>
      </rPr>
      <t>शिक्षा के लिए वोट करें
✅ किसानों के लिए वोट करें
✅महिलाओं के अधिकारों के लिए वोट करें
✅ पहलवानों के लिए वोट करें
✅ नौकरियों के लिए वोट करें
✅ स्कूलों के लिए वोट करें
✅ मणिपुर के लिए वोट करें
✅लद्दाख के लिए वोट करें
✅ ऐसे नेता को वोट दें जो बिना स्क्रिप्ट वाले इंटरव्यू दे सके
✅ऐसे नेता को वोट करें जिसमें प्रेस कॉन्फ्रेंस करने का साहस हो
✅ ऐसे नेता को वोट करें जो जुमलों की झूठी गारंटी न दे
✅ ऐसे नेता को वोट दें जो शिक्षित और विनम्र हो
और सबसे महत्वपूर्ण रूप से</t>
    </r>
    <r>
      <rPr>
        <sz val="11"/>
        <color rgb="FF000000"/>
        <rFont val="Calibri"/>
      </rPr>
      <t xml:space="preserve">:
✅ </t>
    </r>
    <r>
      <rPr>
        <sz val="11"/>
        <color rgb="FF000000"/>
        <rFont val="Linux Libertine G"/>
      </rPr>
      <t xml:space="preserve">लोकतंत्र के लिए वोट करें
✅ ✅ भारत </t>
    </r>
    <r>
      <rPr>
        <sz val="11"/>
        <color rgb="FF000000"/>
        <rFont val="Calibri"/>
      </rPr>
      <t xml:space="preserve">INDIA </t>
    </r>
    <r>
      <rPr>
        <sz val="11"/>
        <color rgb="FF000000"/>
        <rFont val="Linux Libertine G"/>
      </rPr>
      <t xml:space="preserve">के लिए वोट करें </t>
    </r>
    <r>
      <rPr>
        <sz val="11"/>
        <color rgb="FF000000"/>
        <rFont val="Calibri"/>
      </rPr>
      <t xml:space="preserve">!
</t>
    </r>
    <r>
      <rPr>
        <sz val="11"/>
        <color rgb="FF000000"/>
        <rFont val="Linux Libertine G"/>
      </rPr>
      <t>याद रखें</t>
    </r>
    <r>
      <rPr>
        <sz val="11"/>
        <color rgb="FF000000"/>
        <rFont val="Calibri"/>
      </rPr>
      <t xml:space="preserve">: </t>
    </r>
    <r>
      <rPr>
        <sz val="11"/>
        <color rgb="FF000000"/>
        <rFont val="Linux Libertine G"/>
      </rPr>
      <t>यदि भारत पूर्ण तानाशाही बन जाता है</t>
    </r>
    <r>
      <rPr>
        <sz val="11"/>
        <color rgb="FF000000"/>
        <rFont val="Calibri"/>
      </rPr>
      <t xml:space="preserve">!
☠️ </t>
    </r>
    <r>
      <rPr>
        <sz val="11"/>
        <color rgb="FF000000"/>
        <rFont val="Linux Libertine G"/>
      </rPr>
      <t>आपकी आवाज हमेशा के लिए खामोश कर दी जाएगी
☠️ सोशल मीडिया पर पूर्णतः सरकार का नियंत्रण रहेगा
☠️ फिर कभी किसी भी मुद्दे पर विरोध प्रदर्शन की इजाजत नहीं दी जाएगी
☠️ आप क्या खाते हैं</t>
    </r>
    <r>
      <rPr>
        <sz val="11"/>
        <color rgb="FF000000"/>
        <rFont val="Calibri"/>
      </rPr>
      <t xml:space="preserve">, </t>
    </r>
    <r>
      <rPr>
        <sz val="11"/>
        <color rgb="FF000000"/>
        <rFont val="Linux Libertine G"/>
      </rPr>
      <t>क्या पहनते हैं</t>
    </r>
    <r>
      <rPr>
        <sz val="11"/>
        <color rgb="FF000000"/>
        <rFont val="Calibri"/>
      </rPr>
      <t xml:space="preserve">, </t>
    </r>
    <r>
      <rPr>
        <sz val="11"/>
        <color rgb="FF000000"/>
        <rFont val="Linux Libertine G"/>
      </rPr>
      <t>क्या देखते हैं</t>
    </r>
    <r>
      <rPr>
        <sz val="11"/>
        <color rgb="FF000000"/>
        <rFont val="Calibri"/>
      </rPr>
      <t xml:space="preserve">, </t>
    </r>
    <r>
      <rPr>
        <sz val="11"/>
        <color rgb="FF000000"/>
        <rFont val="Linux Libertine G"/>
      </rPr>
      <t>सब पर सरकार का नियंत्रण होगा
☠️ जो भी आवाज उठाएगा उसे जेल होगी
☠️उत्तर कोरिया जैसा बन जाएगा भारत
लेकिन आपका एक वोट ☝️ यह सब बदल सकता है</t>
    </r>
    <r>
      <rPr>
        <sz val="11"/>
        <color rgb="FF000000"/>
        <rFont val="Calibri"/>
      </rPr>
      <t>!</t>
    </r>
  </si>
  <si>
    <t>You are implicitly supporting Modi's dictatorship ? You have lost respect</t>
  </si>
  <si>
    <t>Meko itni videos dekhne ke baad lag rha hai ki Owaisi ko vote daalni padegi😂😂😂</t>
  </si>
  <si>
    <t>At least koi manifesto aisa to hai jisme jobs wagera basic primary muddo pe baat ho rhi hai. Shukriya</t>
  </si>
  <si>
    <t>Bro knows ab congress ki chatukarita krke kuch ni milega , now changing sides , hypocrite 😂</t>
  </si>
  <si>
    <t>❌️❌️❌️❌️❌️❌️❌️❌️❌️❌️❌️❌️❌️GUYS YE JAAN LO ,CONGRESS KE MANIFESTO MEIN ARTICLE 370 LAANE KI BAAT KI HEIN, ,CPI NE NUCLEAR WEAPON DESTROY KRNE KI BAAT KI HEIN .YEH INDIA KO QUAD SE BHI NIKAL DENGE.INHE VOTE MAT DO DESH KO TABAH KR DENGE .PLS 🙏 .BJP HI OPTION HEIN SAMJHO 🔥🔥.</t>
  </si>
  <si>
    <t>But Rahul Gandhi is right and good face for Congress. I think he is one of the few good leaders out there overall</t>
  </si>
  <si>
    <t>Please make the same for BJP as well , so that normal people who vote with responsibility can have more clarity about both the party. Though I'm confused af already 😂 we need a new party on a national basis I think.</t>
  </si>
  <si>
    <t>Bro wo confused nehi hai, he is just in the wrong business</t>
  </si>
  <si>
    <t>Finally Dhruvji will some content to build a case for Rahulji</t>
  </si>
  <si>
    <t>Bhai make more videos like this to balance your blabber against BJP
All are politicians are bad only. we don't want to make country go in ruins. CONg has 100s other wrongs, take them out to a public 
Finally, dear all vote for nation, vote for development and vote for BJP-NDA without a fail. vote in large numbers</t>
  </si>
  <si>
    <t>Going to vote for Bjp this time (last time voted for congress) after seeing congress  manifesto.. 90% reservation? They don't want me or my descendants to enter any government college! Why would i vote for them again? Along with that i will influence atleast 30 votes (my cousins and their families) to vote for BJP. I will do my part this time.</t>
  </si>
  <si>
    <t>Sensible video</t>
  </si>
  <si>
    <t>Aam Aadmi Party ka naam suna h?</t>
  </si>
  <si>
    <t>Chlo bohot huaa me vote dunga modi ko ab😂</t>
  </si>
  <si>
    <t>Job of media is not to estol people in power. Job if media is to show everyone the mirror. People who are Modi bhakts need to understand that BJP is not here for eternity, and has made the environment more polarized. People who are Gandhi bhakts need to understand that Congress resulted in dynasty politics and bad decisions for the nation.</t>
  </si>
  <si>
    <t>Vote for development not for freebies</t>
  </si>
  <si>
    <t>Congress deserves its lowest tally this elections. NO VOTE TO CONG-COMMUNISTS</t>
  </si>
  <si>
    <t>Congress wale rona shuru karo 😅</t>
  </si>
  <si>
    <r>
      <rPr>
        <sz val="11"/>
        <color rgb="FF000000"/>
        <rFont val="Linux Libertine G"/>
      </rPr>
      <t xml:space="preserve">मेरा </t>
    </r>
    <r>
      <rPr>
        <sz val="11"/>
        <color rgb="FF000000"/>
        <rFont val="Calibri"/>
      </rPr>
      <t xml:space="preserve">vote </t>
    </r>
    <r>
      <rPr>
        <sz val="11"/>
        <color rgb="FF000000"/>
        <rFont val="Linux Libertine G"/>
      </rPr>
      <t>महंगाई</t>
    </r>
    <r>
      <rPr>
        <sz val="11"/>
        <color rgb="FF000000"/>
        <rFont val="Calibri"/>
      </rPr>
      <t>,</t>
    </r>
    <r>
      <rPr>
        <sz val="11"/>
        <color rgb="FF000000"/>
        <rFont val="Linux Libertine G"/>
      </rPr>
      <t>जॉब के आधार पर</t>
    </r>
  </si>
  <si>
    <t>When you have Rahul you forced to vote Modi.</t>
  </si>
  <si>
    <t>Great work! keep making such education videos.</t>
  </si>
  <si>
    <t>Bro,  This is very slogan like BJP... Where you're???? RG become more popular because of you and BJP party now.. and whole country is welcome RG now...... No more trust on BJP/Modi.... Bye bye BJP... Welcome Congress party and their allies(I.N.D.I.A)</t>
  </si>
  <si>
    <t>Kitna bada vala hai bhai 😂😂😂😂😂</t>
  </si>
  <si>
    <r>
      <rPr>
        <sz val="11"/>
        <color rgb="FF000000"/>
        <rFont val="Linux Libertine G"/>
      </rPr>
      <t>कांग्रिस ने राजस्थान में जाति की लड़ाई करवाई। असली मुद्दे कांग्रिस ने हटवा दिए थे। कांग्रिस को साफ़ बताना चाहिए की देश के संसाधनों पे पहला अधिकार मुसलामनो का है या दलित</t>
    </r>
    <r>
      <rPr>
        <sz val="11"/>
        <color rgb="FF000000"/>
        <rFont val="Calibri"/>
      </rPr>
      <t>/</t>
    </r>
    <r>
      <rPr>
        <sz val="11"/>
        <color rgb="FF000000"/>
        <rFont val="Linux Libertine G"/>
      </rPr>
      <t xml:space="preserve">गरीब भाइयों का है। कांग्रिस कर्नाटका के </t>
    </r>
    <r>
      <rPr>
        <sz val="11"/>
        <color rgb="FF000000"/>
        <rFont val="Calibri"/>
      </rPr>
      <t xml:space="preserve">lovejihad </t>
    </r>
    <r>
      <rPr>
        <sz val="11"/>
        <color rgb="FF000000"/>
        <rFont val="Linux Libertine G"/>
      </rPr>
      <t>पे क्यु नहीं बोलती।</t>
    </r>
  </si>
  <si>
    <t>I am already laughing hard at 6.50 mins when karan thapar is grilling the Congress data analytics guy about the cost 😂😂...pappu and his recruits😂😂</t>
  </si>
  <si>
    <t>Vote ka to humara clear hai bro 😂</t>
  </si>
  <si>
    <t>Vote for bjp please</t>
  </si>
  <si>
    <t>only 3 members of the Apex Congress working committee are contesting the elections!...Abki baar Congress 40 paar Lol</t>
  </si>
  <si>
    <t>As a person who usually supports Congress from Telangana, I will vote for BJP. I don't want the Gandhi's to lead India ever again.</t>
  </si>
  <si>
    <t>15 lacks aye kya ?</t>
  </si>
  <si>
    <t>Bilkul, Creators ki zimmedari hai ki woh jagrukta aur samajhdari bhadhayein, na ki siasat mein prabhav dal kar logon ko kisi disha mein dhakelain. Unka uddeshya hota hai logon ko sahi aur saaf dhang se sochne ke liye prerit karna, taaki ve svayam sahi faislon par pahunchein. @mohak_mangal.</t>
  </si>
  <si>
    <t>rahul gandhi khud ko robinhood smj rha h.</t>
  </si>
  <si>
    <t>Ek kaam karlo har jagah reservation rakh lo, vaise bhi merit me kya hi rakha hai. Thik hai agar development na ho toh⛄</t>
  </si>
  <si>
    <t>End dectetorship vote any one who you want</t>
  </si>
  <si>
    <t>ab lgta h bjp ko vote deke shi kiya</t>
  </si>
  <si>
    <t>We need skill based education system not slavery british clasroom memorise everything for 15 long year with lacks of price no job guarantee.</t>
  </si>
  <si>
    <t>Congress has released the caste census in Karnataka. Please google it.</t>
  </si>
  <si>
    <t>Jittna bhi hate faila lo vote toh bjp ko dunga</t>
  </si>
  <si>
    <t>Bahut badhiye bhai👏</t>
  </si>
  <si>
    <t>Guys plz don't vote for congress just because you hate bjp. These reservation schemes will kill us</t>
  </si>
  <si>
    <t>Best❤</t>
  </si>
  <si>
    <t>congress khud ke halat ni badal sk rhi aur karykarta kh rhe halat bdlo.</t>
  </si>
  <si>
    <t>I hate BJP for what they did to Manipur and Ladak but just because of that no way I am gonna vote for congress</t>
  </si>
  <si>
    <t>Thank you bro</t>
  </si>
  <si>
    <t>This video should get viral like fire</t>
  </si>
  <si>
    <t>Please watch the response of congress about budget</t>
  </si>
  <si>
    <t>Stay safe Mohak bhai</t>
  </si>
  <si>
    <t>He feels responsible. Such a nice person</t>
  </si>
  <si>
    <t>The fact is both has loopholes but BJP is way better In leading the country. And irony is current BJP is the best government since independent</t>
  </si>
  <si>
    <t>Himachal me bhi ese hi juth bolkr jeete thi Congress</t>
  </si>
  <si>
    <t>Rahul Gandhi is an asset for the BJP.</t>
  </si>
  <si>
    <t>BJP is dangerous for democracy.....</t>
  </si>
  <si>
    <t>@mohak_mangal please make a video on what if Priyanka Gandhi initiates the PM election.
why isn't she running for PM election?
is she planning to run shortly?
Rahul Gandhi is nowhere near the competition, he's flaky and inconsistent.</t>
  </si>
  <si>
    <t>Great explanation</t>
  </si>
  <si>
    <t>that means congress wanna play the old game, divide and rule on small sections, the thing is bjp is fishy and congress is useless. private sector education will just destroy in India as the caste this will never end</t>
  </si>
  <si>
    <r>
      <rPr>
        <sz val="11"/>
        <color rgb="FF000000"/>
        <rFont val="Calibri"/>
      </rPr>
      <t xml:space="preserve">Cong </t>
    </r>
    <r>
      <rPr>
        <sz val="11"/>
        <color rgb="FF000000"/>
        <rFont val="Linux Libertine G"/>
      </rPr>
      <t>का सिर्फ एक ही उद्देश्य रहा है</t>
    </r>
    <r>
      <rPr>
        <sz val="11"/>
        <color rgb="FF000000"/>
        <rFont val="Calibri"/>
      </rPr>
      <t>,</t>
    </r>
    <r>
      <rPr>
        <sz val="11"/>
        <color rgb="FF000000"/>
        <rFont val="Linux Libertine G"/>
      </rPr>
      <t>देश को गरीब रखो</t>
    </r>
    <r>
      <rPr>
        <sz val="11"/>
        <color rgb="FF000000"/>
        <rFont val="Calibri"/>
      </rPr>
      <t>,</t>
    </r>
    <r>
      <rPr>
        <sz val="11"/>
        <color rgb="FF000000"/>
        <rFont val="Linux Libertine G"/>
      </rPr>
      <t>और हर साल नारा दो गरीबी हटाओ</t>
    </r>
    <r>
      <rPr>
        <sz val="11"/>
        <color rgb="FF000000"/>
        <rFont val="Calibri"/>
      </rPr>
      <t xml:space="preserve">, </t>
    </r>
    <r>
      <rPr>
        <sz val="11"/>
        <color rgb="FF000000"/>
        <rFont val="Linux Libertine G"/>
      </rPr>
      <t>गरीबी हटाओ।आजकल इसमे लेफ़्टिस्ट  पूट दिखने लगा है</t>
    </r>
    <r>
      <rPr>
        <sz val="11"/>
        <color rgb="FF000000"/>
        <rFont val="Calibri"/>
      </rPr>
      <t>,</t>
    </r>
    <r>
      <rPr>
        <sz val="11"/>
        <color rgb="FF000000"/>
        <rFont val="Linux Libertine G"/>
      </rPr>
      <t>इधर से लो उधर दे दो।
चुनाव के लिए</t>
    </r>
    <r>
      <rPr>
        <sz val="11"/>
        <color rgb="FF000000"/>
        <rFont val="Calibri"/>
      </rPr>
      <t xml:space="preserve">, </t>
    </r>
    <r>
      <rPr>
        <sz val="11"/>
        <color rgb="FF000000"/>
        <rFont val="Linux Libertine G"/>
      </rPr>
      <t xml:space="preserve">इन्हें पता है मुस्लिम </t>
    </r>
    <r>
      <rPr>
        <sz val="11"/>
        <color rgb="FF000000"/>
        <rFont val="Calibri"/>
      </rPr>
      <t xml:space="preserve">bjp </t>
    </r>
    <r>
      <rPr>
        <sz val="11"/>
        <color rgb="FF000000"/>
        <rFont val="Linux Libertine G"/>
      </rPr>
      <t>को वोट देता नही है</t>
    </r>
    <r>
      <rPr>
        <sz val="11"/>
        <color rgb="FF000000"/>
        <rFont val="Calibri"/>
      </rPr>
      <t>,</t>
    </r>
    <r>
      <rPr>
        <sz val="11"/>
        <color rgb="FF000000"/>
        <rFont val="Linux Libertine G"/>
      </rPr>
      <t xml:space="preserve">हिंदुओ को जितना जातिवाद में लड़ाकर अगड़ी पिछड़ी करेगें उतना ही फायदा इन्हें होगा।
वहीं </t>
    </r>
    <r>
      <rPr>
        <sz val="11"/>
        <color rgb="FF000000"/>
        <rFont val="Calibri"/>
      </rPr>
      <t xml:space="preserve">bjp </t>
    </r>
    <r>
      <rPr>
        <sz val="11"/>
        <color rgb="FF000000"/>
        <rFont val="Linux Libertine G"/>
      </rPr>
      <t xml:space="preserve">को हिंदुओं के एकजुटता में फायदा है बात साफ है कांग्रेस जातिवाद की राजनीति करती है और </t>
    </r>
    <r>
      <rPr>
        <sz val="11"/>
        <color rgb="FF000000"/>
        <rFont val="Calibri"/>
      </rPr>
      <t xml:space="preserve">bjp </t>
    </r>
    <r>
      <rPr>
        <sz val="11"/>
        <color rgb="FF000000"/>
        <rFont val="Linux Libertine G"/>
      </rPr>
      <t>धर्म वाद पर।</t>
    </r>
  </si>
  <si>
    <t>Not for development do vote for environment first. Will lose all things in upcoming days.</t>
  </si>
  <si>
    <t>Mainefesto main environment ke liye kya he.</t>
  </si>
  <si>
    <t>Ryt menifesto main kuch nhi he.</t>
  </si>
  <si>
    <t>that is why i support modi; every politician is same only so why not to support a politicians those who are good in their work;</t>
  </si>
  <si>
    <t>In short, vote for BJP. I've already done that🤣🤣🤣</t>
  </si>
  <si>
    <t>loved your work</t>
  </si>
  <si>
    <t>As always, a wonderful and informative video. Thank you very much for your and your team's efforts.</t>
  </si>
  <si>
    <t>Imagine 90 percent reservation 💀 it will cause a riot no joke.</t>
  </si>
  <si>
    <t>Congress gareebon ki party
Bjp arbapatiyon ki party</t>
  </si>
  <si>
    <t>I don't think BJP or Congress or any political party should put their detailed proposal in a manifesto (about the how steps). A manifesto is a concise document highlighting what they are promising. Think of it as an elevator pitch. No one has the time to read an entire detailed proposal.</t>
  </si>
  <si>
    <t>Congress is completely controlled by the Nehru family since independence that is not a dictatorship.? What Rahul did to become PM.? Is there any past experience as any State CM or FM or any important minister role in past congress time.? Rahul Gandhi has only the Nehru family reservation for the PM seat. How to make a person PM who doesn't have any past experience. Even not able to Protect his own I.N.D.I.A group..? What administration can he give to a 140crore populated country..?
India is doing very well in many sectors. The strides made by India in the digital sector are helping it shine in sectors such as industrial, health and education. India has surprised many countries of the world by becoming a cashless country with digitization, he said.
Mr. Modi has made India shine in the last decade by bringing in amazing projects for the country. Projects such as PM Anna Yojana, Ujwala Yojana and Awas Yojana have been implemented keeping in mind the masses at the centre. All these have taken India towards development, he said.
The general perception a few years ago was that India may not be able to handle COVID-19 as it did not have enough well-equipped hospitals and other modern facilities. However, India changed everyone's assumptions in just one year. India is proud to have supplied the COVID-19 vaccine to more than a hundred countries. All this was possible because of Mr. Modi's vision and leadership qualities. The foreigner's perception of India has completely changed in the last few years, he said.
Once upon a time, there were only 17 passport centres in the country, but today there are 527 such centres. The Prime Minister's dream is to create new inventions, start-ups, employment-educational new skills and make India the third most powerful country in the world, Dr. Jaishankar said.
Dr. Jaishankar who had served as a probationary officer in Chikkodi for some time said that he was surprised to see Chikkodi develop over the decades. "During my service here, there was nothing. But now it has developed. Even the KLE Society has grown considerably.The team led by KLE Society chairman Prabhakar Kore has made significant achievements in the fields of education, health and research,"</t>
  </si>
  <si>
    <t>TU BE BOHOT SLOW HAIN BHAI</t>
  </si>
  <si>
    <t>Hello is BJP supporter ✅</t>
  </si>
  <si>
    <t>Vote BJP ❤</t>
  </si>
  <si>
    <t>Modi jo thoko apna vote ....m</t>
  </si>
  <si>
    <t>Vote for BJP</t>
  </si>
  <si>
    <t>I want this country to be become capitalist no matter how much freebies will cry we have enough power to control them</t>
  </si>
  <si>
    <t>60 years of congress= Democracy 
10 years of BJP = Dictatorship 
These phony people...</t>
  </si>
  <si>
    <r>
      <rPr>
        <sz val="11"/>
        <color rgb="FF000000"/>
        <rFont val="Calibri"/>
      </rPr>
      <t xml:space="preserve">Bhai tu </t>
    </r>
    <r>
      <rPr>
        <sz val="11"/>
        <color rgb="FF000000"/>
        <rFont val="Linux Libertine G"/>
      </rPr>
      <t>कितना बदल गया है😢😢😢😂</t>
    </r>
  </si>
  <si>
    <t>Bjp ke manifesto pr bhi aise hi discuss krleta😂</t>
  </si>
  <si>
    <t>Mohak bhaiya would please make a video about explanation of different political party's manifesto</t>
  </si>
  <si>
    <t>Feku se badkar hai rahul gandhi ❤</t>
  </si>
  <si>
    <t>STOP CASTE SYSTEM</t>
  </si>
  <si>
    <t>The best decision one can take this election is to not caste a vote.</t>
  </si>
  <si>
    <t>Congress is of no use</t>
  </si>
  <si>
    <t>BJP better than congress party no doubt</t>
  </si>
  <si>
    <t>koi mujhe inke editro se milwa do</t>
  </si>
  <si>
    <t>Video on ECI 👉👉</t>
  </si>
  <si>
    <t>Vote for Modi. Aab ki Baar, 400 Paar</t>
  </si>
  <si>
    <t>I felt he was talking about reservation in jobs. MORE RESERVATION.</t>
  </si>
  <si>
    <t>Congress IT cell ke bots ne video dekhi ni 1 Min m 1K congress ke support m comments bi aa gyeee😂😂😂😂Puri video dekh loo 🙏</t>
  </si>
  <si>
    <t>Congress ka Manifesto “ Divide and Rule “ 🙏</t>
  </si>
  <si>
    <t>Looks like mohak has some hard time after publishing Washington machine video so this was done for justification . My problem is not with Congress but YouTubers are just saying something and people are believing. I am surprised how mohak has used no data backup to support his theory this time</t>
  </si>
  <si>
    <t>I dont like bjp but congress just wont change my mind to vote for them . that's why I haven't given my vote since 2019</t>
  </si>
  <si>
    <t>Congress is just making bullsh*t promises to somehow come back in power. They have absolutely no plan.</t>
  </si>
  <si>
    <t>Bro they've promised us to give, jobs in increasing way, but it's clealy on an opposite way, beacause they've reduced the offerings, and you're saying, ismein sarkar ki galti nhi hai, ismein hmari galti hai k hm sarkari naukari krna chahate hai, waah ❤</t>
  </si>
  <si>
    <t>We whole Northeast India stand with Rahul Gandhi</t>
  </si>
  <si>
    <t>Supreme court High court sab sarkari daftar mai RSS, manuvaadi sanghi log baite hai mein cast census bahut jaruri hai 😡</t>
  </si>
  <si>
    <t>Imandaar logo sab Desh ke bahar jaara
Baimaan logo sab choonav me jaara
vOTE for nota</t>
  </si>
  <si>
    <t>Who would you vote ? Bad or worst ?  Modi for india 🎉</t>
  </si>
  <si>
    <t>Vhaii reeehhannn deeee</t>
  </si>
  <si>
    <t>Reservation is a sweet pill given to people of this country for 70 years. But who like it will not understand it. I don't care though I will just go outside to study.</t>
  </si>
  <si>
    <t>BJP is the worst party</t>
  </si>
  <si>
    <t>Lekin BjP to scam ka bhandar he...</t>
  </si>
  <si>
    <t>Worst Bjp (Hindu-Muslim only  )vs Static Congress almost equivalent to week or bad (Caste census and reservation) ,no body is talking about progressive politics that's what Prashant kishor said. We need to Vote for the change at our constituency level irrespective of the party and the PM candidate's face . Why we don't see good qualified candidates for Prime minister's post such as Jayshankar sir and Shashi tharur . Negative politics is prevailing over Progressive and citizens are happy to choose between bad and worst with lesser percentage in voting turnout.</t>
  </si>
  <si>
    <t>Unke team mai apana kon Rahul Rahul 😂😂</t>
  </si>
  <si>
    <t>This time only Congress not for 15 lakh jhumla to save democracy</t>
  </si>
  <si>
    <t>Everyone should vote for me.
I will make India's GDP 200+ Trillion 🙂</t>
  </si>
  <si>
    <t>Mohak Bhai appko Congress ko attack karne ke liye bjp ne tw nhi kharid liya  lag tw esa hi kuch rha hai</t>
  </si>
  <si>
    <t>@dhruvrathee</t>
  </si>
  <si>
    <t>A prince like rich son fed with golden spoon can never be narcissistic but can be a compassionate leader . I’m sure if he has to earn the vote by convincing people India will never get him as prime minister</t>
  </si>
  <si>
    <t>Bhai log thoda bjp wale ki Khichdi Kar do godi media ke Sath youtube bhi lagta bhik gya</t>
  </si>
  <si>
    <t>Bhai ya Jara public ke bare socho 
Hmm na bjp na cong chahiye hme job chahiye up 2018ke band na teacher na constable ro aro 2021 result Raj tak nahi Gaya 
Baad 2023 paper leak hi paper leak 
Centre ki baat upsc ssc high cutoff very less job 
Other state not recruiting up wale
Maharashtra Marathi</t>
  </si>
  <si>
    <t>Brilliant analysis, Mohak. You are a gem.</t>
  </si>
  <si>
    <t>If Rahul Gandhi watches your video, I think he will become a better politician, 
This is the golden opportunity for him , either make it or break it
its never too late , he needs to mature politically</t>
  </si>
  <si>
    <t>poora video dekhne ke baad itna hi kahna hai ki "Failure has many reasons. Success has none. It is meant to have" - Devang Vibhakar"</t>
  </si>
  <si>
    <t>Bjp:We will ruin u slowly
Congress:We will ruin u in one go</t>
  </si>
  <si>
    <t>Finally i'm decided whom to vote✨</t>
  </si>
  <si>
    <t>PLEASE A video on scams in West Bengal , And how tmc goons always capture booths we cant even vote freely here and how theres literally no recruitments happening...and also about the recent SSC scam ( 25k people got laid off at once today by the order of HC)  . I DONT KNOW WHY NO ONE TALKS ABOUT THE REAL DICTARORS , really sad</t>
  </si>
  <si>
    <t>Aur nafrat nahi chahiye mujhe mera pura bharat chahiye dekh liye acche din nhi chahiye</t>
  </si>
  <si>
    <t>Nitish Rajput 🥰😊 🔥🔥</t>
  </si>
  <si>
    <t>Pappu 😂😂😂😂</t>
  </si>
  <si>
    <t>Sab galat hi lag rahe he kiski side lunga but ne to apni vote Congress ko dunga isse opposition ki power maintain rahegi aur development chalta rahega</t>
  </si>
  <si>
    <t>Modi hatao desh baachao</t>
  </si>
  <si>
    <t>Bhai ne Jasbat badal diye last mein. Mein toh sach mein vote kisko karna hai isiliye dekh raha tha 😂. This will be my first vote!</t>
  </si>
  <si>
    <t>Bjpeeitcellgodimedia</t>
  </si>
  <si>
    <t>This is the information we need. As I have said here earlier facts not opinions and analysis.
People are capable of making their own mind trustable information is what we need.</t>
  </si>
  <si>
    <t>Even bad reputation is fame for that guy</t>
  </si>
  <si>
    <t>🫡</t>
  </si>
  <si>
    <r>
      <rPr>
        <sz val="11"/>
        <color rgb="FF000000"/>
        <rFont val="Calibri"/>
      </rPr>
      <t xml:space="preserve">Pappu : Biggest joker &amp; Biggest </t>
    </r>
    <r>
      <rPr>
        <sz val="11"/>
        <color rgb="FF000000"/>
        <rFont val="Linux Libertine G"/>
      </rPr>
      <t xml:space="preserve">पनौती </t>
    </r>
    <r>
      <rPr>
        <sz val="11"/>
        <color rgb="FF000000"/>
        <rFont val="Calibri"/>
      </rPr>
      <t>for india</t>
    </r>
  </si>
  <si>
    <t>Ata 22 rs ltr ata 40 rs ltr😂😂😂</t>
  </si>
  <si>
    <t>Vote for Rahul Gandhi 
1. If u want India to go in huge loan by giving
freebies to people
2. If u want to increase food prices by
accepting farmers protest demand
3. If u want to completely cripple Hindus by
giving free travel and education to minority
and make many more anti secular decision
which are in favour of muslims. Like what is
happening in many non bjp ruled states , Eg: Karnataka 2024 Govt. Becoming mini Pakistan.
4. If u want to remove meritocracy from govt
jobs by increasing reservation to 70%
5. lf u want to increase taxes on middle class
people by increasing taxes as proposed by
cong
6. If u want a weak coalition govt where
every party is thinking about themselves and
not the nation
7. If u want ur house or land to be one day
taken by waqf board.</t>
  </si>
  <si>
    <t>Tumne personal le liya Bhai............esa ak or video bna jisme Modi ko lapat..........nya Chanel bnana pdega 😂😂😂😂</t>
  </si>
  <si>
    <t>Rahul Gandhi is a confused and weak leader who always wanted to take an easy path. First Amethi and now Waynaad. Such a person shouldnt be even an MP.. forget about PM.</t>
  </si>
  <si>
    <t>Bhai bjp manifesto ka problem ke upar ek video chahiye</t>
  </si>
  <si>
    <t>I
L</t>
  </si>
  <si>
    <t>Rahul will be always a pappu... 😀😀</t>
  </si>
  <si>
    <t>Bro I am from IIT Bombay. The situation of mess food and cleanliness is horrible. New students join the mess council every year after winning elections by promising to be better than those who came before them. But nothing happens. You will find them walking with new iphones or macbooks in a month or two after becoming council members.
Extrapolate it to the entire nation, and you will know why even fresh faces who join politics, who initially think of doing good, become like the ones before them or even worse.</t>
  </si>
  <si>
    <t>Reservation 99% bana do naa</t>
  </si>
  <si>
    <t>I think that Rahul Gandhi is secret agent of BJP 🧐😂</t>
  </si>
  <si>
    <t>Your perception is incorrect about Lal Singh due to national media</t>
  </si>
  <si>
    <t>Are yar Cong knows they are not gonna win that's why they promise moon and back 😂</t>
  </si>
  <si>
    <t>2.5 Ye AbBhi Pappu Hai 😊</t>
  </si>
  <si>
    <t>No matter, what I still feel he's lot more better!</t>
  </si>
  <si>
    <t>Baat toh sahi hai.</t>
  </si>
  <si>
    <t>Rahul Gandhi ✌ is an honest and Hardworking Knowledgeable Wise person!</t>
  </si>
  <si>
    <t>"Minorities, Particularly Muslims. They must have the first claim on our resources" These are the exact words said by Manmohan Singh in his 2006 speech.
Congress is already doing wealth distribution in Karnataka. It recently passed laws to collect more money from Temples and give money for the development of Masjids and Churches.</t>
  </si>
  <si>
    <t>Too long videos nowadays... Unsubscribing Soch 
Subscriber for 4-5 years, when 2 guys were running this channel.</t>
  </si>
  <si>
    <t>Sorry India is not a monarchy. From Nehru to Indira Gandhi to Rajiv Gandhi to Sonia to Rahul. All flaunting and abusung the word Gandhi. Modiji is not here to stay forever. He will be replaced by a suitable successor who will not continue his dynasty. But the curse of Congress monarchy is here to stay. We could have lived in the princely states or the British rule if all we wanted was monarchy.</t>
  </si>
  <si>
    <t>great</t>
  </si>
  <si>
    <t>Modi Hatao Desh Bachao 😢😢</t>
  </si>
  <si>
    <t>Modi Hatao Desh Bachao 😢</t>
  </si>
  <si>
    <t>I used to like his videos but now they look as if he belongs to SC/ST category who has only to criticize the government and the general and OBC, even when no one discriminate.</t>
  </si>
  <si>
    <t>All miss information about Rahul Gandhi....godi it cell Youtuber</t>
  </si>
  <si>
    <t>Vai choti gire matkar</t>
  </si>
  <si>
    <t>Wtf.... government job m reservation Kam tha jo ab private sector m bhi daalna chahte hai yeh?  
Even private universities mai reservation? Lol not going to happen as private charges huge fees.</t>
  </si>
  <si>
    <t>Looks like Mohan's BJP paymasters weren't happy about his previous video. It's a shame that unqualified and ill-informed YouTubers with a poor vision are making such videos, thinking they're doing good. Look at what BJP has done in the past 10 years ... what Congress is promising is way better, even if it fulfills 50% of its promises.</t>
  </si>
  <si>
    <t>I vote for religion</t>
  </si>
  <si>
    <t>Voting for Congress means voting for INDIA alliance means, representation of various other parties which belong to third front as well. We will get alternatives for Congress as well by voting for Congress. And will get a change in leadership as well</t>
  </si>
  <si>
    <t>Yad rakho isko bhugatne k liye hamri next  generation ​ko inocent hote hue bhi difficulties dekhni hogi ,jin Muslimbachho me jahar ghol rahe ho unko 10 saal me educationse 25 % change kiya ja sakta tha , but any way insan apna vinash khud tay karta h ,pahle muslimo ne kiya ab hindu log bhi start kar rahe h</t>
  </si>
  <si>
    <t>Jai shree ram ❤❤</t>
  </si>
  <si>
    <t>we should vote for better  MP rather than choosing PM.
In my area constituency(North-Mumbai)  Piyush Goyal is fighting from Bjp!
Iam going to vote him ✌️</t>
  </si>
  <si>
    <t>Men did they say that they will destroy our neculer power?</t>
  </si>
  <si>
    <t>Bharath Jodo Yatra has improved his image.</t>
  </si>
  <si>
    <t>😑ye reservation ne already dimag kharab kr rakh h ab aur increase kroge toh general hi obc banjiege</t>
  </si>
  <si>
    <t>Vote for Congress Rahul Gandhi next pm</t>
  </si>
  <si>
    <t>Bhai ye Congress aa gyi to general wale kaha jaenge..😱</t>
  </si>
  <si>
    <t>Conclusion vote for BJP❤</t>
  </si>
  <si>
    <t>I really appreciate your effort to explain most important things in a simpler manner.</t>
  </si>
  <si>
    <t>26:20 Spelling mistake. Should be 'stuck' not 'struck'</t>
  </si>
  <si>
    <t>Hey Mohak 
Here in Surat Gujarat we don't have any option to choose to whom we can give vote for upcoming Lok sabha elections. only One party left here and not a single party remain in the election. Congress and other 8 candidates has withdraw the forms from the election. 
Make a video on that if you can.</t>
  </si>
  <si>
    <r>
      <rPr>
        <sz val="11"/>
        <color rgb="FF000000"/>
        <rFont val="Linux Libertine G"/>
      </rPr>
      <t>मुझे लगता है इस ने ठीक से मेनिफेस्टो और राहुल गांधी के बयान सुने नही हे</t>
    </r>
    <r>
      <rPr>
        <sz val="11"/>
        <color rgb="FF000000"/>
        <rFont val="Calibri"/>
      </rPr>
      <t xml:space="preserve">.... 
Congress party </t>
    </r>
    <r>
      <rPr>
        <sz val="11"/>
        <color rgb="FF000000"/>
        <rFont val="Linux Libertine G"/>
      </rPr>
      <t xml:space="preserve">ने कहा है के वो हर गरीब परिवार की एक महिला के </t>
    </r>
    <r>
      <rPr>
        <sz val="11"/>
        <color rgb="FF000000"/>
        <rFont val="Calibri"/>
      </rPr>
      <t xml:space="preserve">account me 8500 </t>
    </r>
    <r>
      <rPr>
        <sz val="11"/>
        <color rgb="FF000000"/>
        <rFont val="Linux Libertine G"/>
      </rPr>
      <t xml:space="preserve">रुपया प्रति माह देंगे यानी साल का </t>
    </r>
    <r>
      <rPr>
        <sz val="11"/>
        <color rgb="FF000000"/>
        <rFont val="Calibri"/>
      </rPr>
      <t xml:space="preserve">1 </t>
    </r>
    <r>
      <rPr>
        <sz val="11"/>
        <color rgb="FF000000"/>
        <rFont val="Linux Libertine G"/>
      </rPr>
      <t xml:space="preserve">लाख </t>
    </r>
    <r>
      <rPr>
        <sz val="11"/>
        <color rgb="FF000000"/>
        <rFont val="Calibri"/>
      </rPr>
      <t xml:space="preserve">....
So now </t>
    </r>
    <r>
      <rPr>
        <sz val="11"/>
        <color rgb="FF000000"/>
        <rFont val="Linux Libertine G"/>
      </rPr>
      <t xml:space="preserve">इंडिया में कुल </t>
    </r>
    <r>
      <rPr>
        <sz val="11"/>
        <color rgb="FF000000"/>
        <rFont val="Calibri"/>
      </rPr>
      <t xml:space="preserve">6.5 cr BPL card holder he </t>
    </r>
    <r>
      <rPr>
        <sz val="11"/>
        <color rgb="FF000000"/>
        <rFont val="Linux Libertine G"/>
      </rPr>
      <t xml:space="preserve">यानी </t>
    </r>
    <r>
      <rPr>
        <sz val="11"/>
        <color rgb="FF000000"/>
        <rFont val="Calibri"/>
      </rPr>
      <t xml:space="preserve">6.5cr×100000=6,500,000,000,000 cr rupees </t>
    </r>
    <r>
      <rPr>
        <sz val="11"/>
        <color rgb="FF000000"/>
        <rFont val="Linux Libertine G"/>
      </rPr>
      <t>चाहिए</t>
    </r>
    <r>
      <rPr>
        <sz val="11"/>
        <color rgb="FF000000"/>
        <rFont val="Calibri"/>
      </rPr>
      <t xml:space="preserve">.....
</t>
    </r>
    <r>
      <rPr>
        <sz val="11"/>
        <color rgb="FF000000"/>
        <rFont val="Linux Libertine G"/>
      </rPr>
      <t xml:space="preserve">और हिंदुस्तान के लिए प्रति साल </t>
    </r>
    <r>
      <rPr>
        <sz val="11"/>
        <color rgb="FF000000"/>
        <rFont val="Calibri"/>
      </rPr>
      <t xml:space="preserve">65 </t>
    </r>
    <r>
      <rPr>
        <sz val="11"/>
        <color rgb="FF000000"/>
        <rFont val="Linux Libertine G"/>
      </rPr>
      <t>हजार करोड़ रुपए देना कोई बड़ी बात नहीं है</t>
    </r>
    <r>
      <rPr>
        <sz val="11"/>
        <color rgb="FF000000"/>
        <rFont val="Calibri"/>
      </rPr>
      <t xml:space="preserve">...
</t>
    </r>
    <r>
      <rPr>
        <sz val="11"/>
        <color rgb="FF000000"/>
        <rFont val="Linux Libertine G"/>
      </rPr>
      <t>बीजेपी ने जितने अंबानी और अदानी के कर्ज माफ किए  है उतने रुपए कांग्रेस गरीबों को देगी 🙏🏻🙏🏻🙏🏻</t>
    </r>
  </si>
  <si>
    <t>Yes, there are problems in the Congress manifesto and those should be raised by the bjp leaders in election rallies but what our prime minister is doing is delivering hate speech. You can check his recent statement in Rajasthan. I am concerned about the freebies as I pay a hefty amount of income tax and that money will not be used productively but I am more concerned about the way the current government is behaving (electoral bonds, farmers protest, wrestlers protest, ladhak protest, Manipur ). Being a daughter of a farmer and coming from an extremely honest family I can't see my community being called khalistani,  How people who raise their voice against bad things of the government are put in the Jail, so overall I can see the opposite side is better than the current government. I am not saying they are the best but at least I will have the right to protest against their bad decisions.</t>
  </si>
  <si>
    <t>Sir Surat case pr video banayi pls</t>
  </si>
  <si>
    <t>BJP manifesto per bhi video hona chahiye</t>
  </si>
  <si>
    <t>Just heard on the news that the LEFT manifesto talks about scrapping India's nukes and cutting ties with USA and Europe and strengthen ties with China!!
Unbelievable! 
And to know that this party is part of the I.N.D.I.A alliance!
I remember during the UPA rule, the Congis disagreed with their LEFT ally over some issues, who immly removed their support, leaving the country in a precarious position after which Manmohan Singh decided to quit. Finally the SP gave their support to UPA
The LEFT (CPI) in kerala is so deep rooted that they are as radical and dogmatic about their beliefs, hate entrepreneurship, infuse political setup in campuses.
So now we know what to expect this time!!
A vulnerable border,
unstable national security, 
Untold corruptions, scams, riots and appeasement 
Poor development growth graph etc etc
GOD HELP US!!
It's definitely Modi for me anyday. 
O.M.Mathai, private secretary to Nehru wrote 2 books...(an eye opener) a) Reminiscences of the Nehru Age (1978) and 
b) My Days with Nehru (1979).
Where he has written (among other things), the feeling of entitlement the Gandhis have about India as though they inherited this country to do as they like.
They had their shot for 60 yrs and what much is there to show?
Unemployment,  poverty and inflation  has been there since independence and was at the highest till 2014. 
The percentage has come down drastically and they harp about it as though India was a garden of Eden till 2014</t>
  </si>
  <si>
    <t>Bhai sida campaign karlo na...andhbhak walo ke hi liye...
True Indian will vote for Democracy,not for religion.🙏</t>
  </si>
  <si>
    <t>I hate Rahul Gandhi and Congress for the way they’ve destroyed my country. With that being said, stop showing random people’s testimonies! Show stats! We don’t need drama! We need stats! I have left a like as I hope to see you grow</t>
  </si>
  <si>
    <r>
      <rPr>
        <sz val="11"/>
        <color rgb="FF000000"/>
        <rFont val="Calibri"/>
      </rPr>
      <t xml:space="preserve">Modi </t>
    </r>
    <r>
      <rPr>
        <sz val="11"/>
        <color rgb="FF000000"/>
        <rFont val="Linux Libertine G"/>
      </rPr>
      <t xml:space="preserve">जी की उपलब्धि 
</t>
    </r>
    <r>
      <rPr>
        <sz val="11"/>
        <color rgb="FF000000"/>
        <rFont val="Calibri"/>
      </rPr>
      <t>1. Built the new Modern Parliament of India.
2. Built The World's Biggest Cricket Stadium.
3. Built The World's Biggest Statue. 
4. Built The World's Longest Railway Station.
5. Built 34 India's First Semi High Speed Trains
(Vande Bharat)
6. Built India's Biggest Conference
Convention Exhibition Hall
(Bharat Mandapam)
7. Built 11* Crore Toilets. 
8. Built 262* Medical College. 
9. Built 10* IIT Colleges. 
10. Built 15* AIIMS.
11. Built 20* KVS Schools.
12. Built 13* NVs Schools.
13. Built Ram Mandir.
14. Passed Women Reservation Bill
15. Removal Of Article 370
16. Removal of Triple Talakh
17. CAA
18. NRC (Soon)
19. Abolished VIP Culture (LAAL BATTI)
20. Dedicated Freight Corridor
21. Beti Bachao Beti padhao 
22. Introduced Make in India
23. Introduced Wed in India
24. Digital India (UPI)
25. PM Awas Yojana
(Over 3 Crores Houses are Allotted to the Poor)
25. Atmanirbhar Bharat
26. Vocal for Local
27. Delhi Mumbai industrial Corridor
28. Jan Dhan Yojana
29. Char Dham Project
30. Bharat Mala
31. Sagar Mala
32. RRTS High Speed Trains
33. Swach Bharat Abhiyaan
34. Aayushman Bharat
(World's Largest Health Care
Scheme)
35. Indian NAVY Got it's Headquarters 77 years after independence!!
Nausena Bhawan, New Delhi Inaugurated by RM Rajnath Singh on 15 March
Earlier Navy used to operate from 13 different offices.
36. Built India's First 8 Lane Elevated
Expressway
37. Built The World's Highest Railway Bridge.
38. Built The World's Longest Highway
Tunnel.
39. Built The World's Longest River
Cruise Ship.
40. Built The World's Longest BI-Lane
Tunnel.
41. Built The World's Longest
Electrified Rail Tunnel.
42. Built The World's Biggest Office
Space.
43. Built India's First Bullet
Train(Completion in 2026)
44. Built India's First Underwater
Metro.
45. Built India's Longest Sea Bridge.
46. Built India's Longest Cable Bridge. 
47. Built The Asia's Biggest Helicopter
Manufacturing Unit.
48. Built World's 3rd Largest and
Asia's Largest Airport in
Noida (Completion in 2025)
49. Aayushman Bharat
(World's Largest Health Care Scheme)
50. World's Biggest Solar Park</t>
    </r>
  </si>
  <si>
    <t>Why there is no 3rd national party? Why just 2 ? We have multiple parties</t>
  </si>
  <si>
    <t>This is how a media person should be 
Always oppose wrong things  of any party 
❤❤</t>
  </si>
  <si>
    <t>BJP  🪷</t>
  </si>
  <si>
    <t>People are saying so many things, not single person said get to know your MP and choose right MP irrespective of party, parliament is group of owl so you have choose wiser and better owl.</t>
  </si>
  <si>
    <t>Jealous is the only reason why you always criticised R Gandhi</t>
  </si>
  <si>
    <t>4:23 exactly that's what i thought when i read both manifestos, they don't want to present any kind of ideas or gave numbers like how much ℅ of gdp they will contribute to a particular sector etc.</t>
  </si>
  <si>
    <t>Next pm rahul gandhi ❤</t>
  </si>
  <si>
    <t>NOTA should be given mandate so that people can able reject the unworthy candidates and force parties to pitch more worthy candidates for which people will vote for</t>
  </si>
  <si>
    <t>Why india don't have options beyond Rahul Gandhi and Modi?</t>
  </si>
  <si>
    <t>Congress is like pollution and BJP is like nuclear attack</t>
  </si>
  <si>
    <t>Vote any party except Congress and BJP</t>
  </si>
  <si>
    <t>Fir kisko vote kre😂</t>
  </si>
  <si>
    <t>Thank you very much for such a detailed video.</t>
  </si>
  <si>
    <t>Rahul Gandhi jindabaad ☝️✔️💯</t>
  </si>
  <si>
    <t>400 + ❤🎉</t>
  </si>
  <si>
    <t>sab ke sab chor h😂</t>
  </si>
  <si>
    <t>17:19 bro the general category in this country is cooked, its clear that for the congress representation&gt;development</t>
  </si>
  <si>
    <t>Thanks Mohak. I believe  Modi and Rahul Gandhi both are the reason for India's condition today. As long as Congress keeps on promoting RaGa India will keep getting feudal and go downhill.</t>
  </si>
  <si>
    <t>Bro make detailed analysis and  video on India's biggest recruitment scam of teachers in West Bengal.</t>
  </si>
  <si>
    <t>Now please make a same video on Modi....I bet you cant😂😂😊</t>
  </si>
  <si>
    <t>👍🏼</t>
  </si>
  <si>
    <t>So you be the CM 😂</t>
  </si>
  <si>
    <t>Galat time pe galat video lane k kya matlab hai yrr</t>
  </si>
  <si>
    <t>Bap ka maal h kya jo redistribution kar denge</t>
  </si>
  <si>
    <t>I like you video sir</t>
  </si>
  <si>
    <t>Can you create a research about all the politicians their track recrods and crime etc.</t>
  </si>
  <si>
    <t>Put 12th</t>
  </si>
  <si>
    <t>I will vote for BJP if they promise to remove reservation</t>
  </si>
  <si>
    <t>38:14 really 😢😮</t>
  </si>
  <si>
    <t>Rahul Gandhi is a secret agent of BJP in Congress 😂😂😂</t>
  </si>
  <si>
    <t>We have worst vs bad😢. Such big country and yet we don’t have a good candidate. I feel it’s high time to change these old parties and leaders. Young educated candidates should come.</t>
  </si>
  <si>
    <t>Rahul @papu</t>
  </si>
  <si>
    <t>Great episode for pointing out the problems with Congress as well for we know the problem with BJP</t>
  </si>
  <si>
    <t>no one say that congress funds him now</t>
  </si>
  <si>
    <t>Problem bjp ke menifesto me hai analysis karna or bolna</t>
  </si>
  <si>
    <t>O Bhai tum abhi ka speech dekho</t>
  </si>
  <si>
    <t>Pvt ko reservatio. denga toh haam kia karanga Congress ka Latrine Saaf karanga..</t>
  </si>
  <si>
    <t>I give vote to development , I don't give vote to just talking person who make Khichadi which everyone can't take decision 😂</t>
  </si>
  <si>
    <t>Rahul Gandhi - The Kendall Roy of Indian politics</t>
  </si>
  <si>
    <t>This channel is bjp’s support team</t>
  </si>
  <si>
    <t>India ❤❤❤❤❤❤❤❤❤❤</t>
  </si>
  <si>
    <t>How daffer u r??? Thu</t>
  </si>
  <si>
    <t>0 reservation in colleges and jobs, and a high reservation in schools, make them study instead of being a useless asset</t>
  </si>
  <si>
    <t>Tapasya ? Bangkok mein tapasya ? When the Congress talks of social justice, it has forgotten that Hindus are also part of this society. God save us if this is to be implemented. Of course Congress knows they don't have to implement these.</t>
  </si>
  <si>
    <t>Brother Just Check Once How Many Times Rahul Gandhi Has Given Hate Speeches About Hindus In His Campaigns And Rallies</t>
  </si>
  <si>
    <t>Almost everything is true what you have mentioned in the video but I felt you didn’t highlight the change in Rahul Gandhi I’m recent times compared to 2019 elections this time he is not dependent on single issue like Rafael scam this time he is one ground and he met people on ground also you told he failed to capitalize issues yes it’s true in 2019 but not this time CSDS survey came just couple of days ago Rahul gandhi is talking on unemployment and inflation from more than year and big ups for your efforts really good research</t>
  </si>
  <si>
    <t>ध्रुव राठी रो रहे हैं ये वीडियो देखने के बाद😂</t>
  </si>
  <si>
    <t>Sachme humare opposition acha chiye</t>
  </si>
  <si>
    <t>Great Video Mohak.
We should always question the government and politicians, no matter which party they are from.</t>
  </si>
  <si>
    <t>एक वीडियो तो बीजेपी मेनिफेस्टो और प्राइम मिनिस्टर की स्पीच पर भी बनती है।</t>
  </si>
  <si>
    <t>Congress ruled India for 65 years but in 65 years India couldn't able to become a developed nation and in same time China and Korea became rich nation.
Do not vote for religion or as per Friday prayer instructions instead vote for development.
If reservation starts happening in India then Private sector will be ruined and get corrupt like Government institution.</t>
  </si>
  <si>
    <t>हमारा वोट उसको जायेगा जो लोगों की प्राब्लम की बात करेगा</t>
  </si>
  <si>
    <r>
      <rPr>
        <sz val="11"/>
        <color rgb="FF000000"/>
        <rFont val="Calibri"/>
      </rPr>
      <t xml:space="preserve">FM </t>
    </r>
    <r>
      <rPr>
        <sz val="11"/>
        <color rgb="FF000000"/>
        <rFont val="Linux Libertine G"/>
      </rPr>
      <t>झूठी है</t>
    </r>
    <r>
      <rPr>
        <sz val="11"/>
        <color rgb="FF000000"/>
        <rFont val="Calibri"/>
      </rPr>
      <t>...</t>
    </r>
  </si>
  <si>
    <t>*congress is cancer for India, at least till a Gandhi is alive.* ALL THEY DO IS CASTE POLITICS AND BLAME BJP FOR HINDUTVA. BJP IS ALSO FOOLISH, HAS NO IDEA AS TO HOW TO DO A PR.</t>
  </si>
  <si>
    <t>" Rahul Gandhi is a part time politician "  that's correct.  If unfortunately he becomes the PM of india, his mother will take the charge just like she did in the Manmohan Singh's case and India will be done.</t>
  </si>
  <si>
    <t>Waise mujhe lgta h narendra modi se behatar to h</t>
  </si>
  <si>
    <t>I have been to Wayanad last year and people there were fine and ok with Rahul Gandhi. I really like your timing of this video. I hope you should have also covered how Rahul warned about Corona way before corona reached india, how he struggled to reach the hathras kand, how he struggled in Manipur to meet people. I believe is the most approachable politician in India by Media for press conferences. Yes he cannot talk cheap like our great comedian we have, but he has some dignity. He did not do petty politics on the hanging bridge massacre happened.. there are quite good great qualities he has, unfortunately he is not surrounded by good brains due to which he is facing failures</t>
  </si>
  <si>
    <t>Unlike other YouTuber who is busy criticizing one party mohak done a great job showing us the loopholes of both the parties.. Thank you mohak you are great man..</t>
  </si>
  <si>
    <t>i hate reservation and thus congress and am no longer scared to say that. i scored 94.45 percentile in jee mains but atill am unable to get into a government college.. i cant vote yet but never vote for policy of reservation if i could</t>
  </si>
  <si>
    <t>Bhai BJP ke aane ke baad democracy he nhi bache gyi toh kisi ko vote Dene layak he nhi bache gye.Abhi Desh bacha lo  fir dekh lenge.</t>
  </si>
  <si>
    <t>Guys plz talk out these issues with Rahul .. he said he is open to take issues</t>
  </si>
  <si>
    <t>rahul gandhi is most intelligent and educated leader</t>
  </si>
  <si>
    <t>Press conference deklethe</t>
  </si>
  <si>
    <r>
      <rPr>
        <sz val="11"/>
        <color rgb="FF000000"/>
        <rFont val="Calibri"/>
      </rPr>
      <t xml:space="preserve">1 </t>
    </r>
    <r>
      <rPr>
        <sz val="11"/>
        <color rgb="FF000000"/>
        <rFont val="Linux Libertine G"/>
      </rPr>
      <t xml:space="preserve">लाख दे कर देश को कर्ज में डाल दो और फिर देश </t>
    </r>
    <r>
      <rPr>
        <sz val="11"/>
        <color rgb="FF000000"/>
        <rFont val="Calibri"/>
      </rPr>
      <t xml:space="preserve">50 </t>
    </r>
    <r>
      <rPr>
        <sz val="11"/>
        <color rgb="FF000000"/>
        <rFont val="Linux Libertine G"/>
      </rPr>
      <t>साल पीछे कर दो। सट्टा में आने के लिए लालच नही चाहिए।</t>
    </r>
  </si>
  <si>
    <t>23:45 Khan sir namaste 🙏</t>
  </si>
  <si>
    <t>I</t>
  </si>
  <si>
    <t>Ek achcha sansad banao jisee seedha baat kar sako</t>
  </si>
  <si>
    <t>😂 bro soch by hata diya YT channel name se sahi bolne mai logo dikkat hoti thi...
Old - Soch by mohak mangal 
New - mohak mangal</t>
  </si>
  <si>
    <t>Vote for UNITY
(Hindu+ Muslim +Sikh+ Isai)                 = ✋️Congress</t>
  </si>
  <si>
    <t>is it right for a PM to call Muslims "Ghuspethiye" ya "zada bachche paida krne wale "
*kya ek PM ko aise Hate spread krni chaiye Communities a beech main*
shaanti bnana to dur jo thodi bohot hai wo bhi jayegi isse to 😥
*agar ek PM itna hate krta hai apne he desh ki Community se to i think Modi ke alawa koi bhi theek hoga abhi desh ke liye*</t>
  </si>
  <si>
    <t>Vote Congress ❤❤❤❤</t>
  </si>
  <si>
    <t>Modi moy moy</t>
  </si>
  <si>
    <t>vote for congress Zindabad</t>
  </si>
  <si>
    <t>Kisi ne award Diya h kya ????don't put words in others mouth...</t>
  </si>
  <si>
    <t>Same BJP also gave ticket, to the person on whom Indian female wrestlers accussed of harressment. Katwa gamg rape culprits are BJP mla's. In bjp government Ram Rahim on whom many rape, harressment cases are filed came out on parole. Where bjp stands with women? Bjp have most number of mla's and mp's on whom many cases are filed of corruption, rape cases, murder.  Where PM Modi and Home Minister Amit Sah are also the mass murderer and mass killing master mind on the incident of 2002 Gujrat case. Have guts ask questions to BJP</t>
  </si>
  <si>
    <t>Mai mp ko choose kru ek dullu mahto dusri ek don ki biwi dono bade wale criminal koi bhi aaye dhn me rangdari deni hogi aab btao</t>
  </si>
  <si>
    <t>Rahul chooses waynad just because he knew that he will get bulk vote of muslim community and he can easily win their</t>
  </si>
  <si>
    <t>18:00 Western Countries/America also have Reservation(also known as Affirmative actions) based on Race. Indians also get Reservation in Western countries.</t>
  </si>
  <si>
    <t>How smoothly you make fool to peoples 😌</t>
  </si>
  <si>
    <t>Bro...now I feel that every big party of India is corrupted to a different level be it BJP, Congress or AAP😮😮..India literally needs a democratically stronger party and a new face who would do justice to his/her post.</t>
  </si>
  <si>
    <t>Pappu 😂😂kbi pas nhi hoga</t>
  </si>
  <si>
    <t>Jai shree Krishna 🕉️🚩🕉️🚩</t>
  </si>
  <si>
    <t>You Earned a Subscriber here 38:30 🥂</t>
  </si>
  <si>
    <t>I have voted for Rahul Gandhi❤</t>
  </si>
  <si>
    <t>Nice ,awesome</t>
  </si>
  <si>
    <t>Hats off to Mohak Mangal for brining such details in this video. We are seen 'logical' youtubers who show 'facts' just blame BJP or 'blind' supporters lending support to BJP without any facts. But Mohak explained this side of story which is a huge thing.</t>
  </si>
  <si>
    <t>The biggest reason in gujarat for not voting congress is 
Hindutva. People think congress pushes muslim community ahead and it will be dangerous for Hinduism. Voting for modi is equal to voting for Hinduism they are saying. Just one reason</t>
  </si>
  <si>
    <t>BJP ka manifesto?</t>
  </si>
  <si>
    <t>BJP is worst
Congress is bad.
We choose bad over worst</t>
  </si>
  <si>
    <r>
      <rPr>
        <sz val="11"/>
        <color rgb="FF000000"/>
        <rFont val="Calibri"/>
      </rPr>
      <t>38:58 correctly said mohak "</t>
    </r>
    <r>
      <rPr>
        <sz val="11"/>
        <color rgb="FF000000"/>
        <rFont val="Linux Libertine G"/>
      </rPr>
      <t>अपनी कांस्टीट्यूएंसी में उसी प्रत्याशी को वोट दे जो आपके हक के बारे में संसद में बात करें।</t>
    </r>
    <r>
      <rPr>
        <sz val="11"/>
        <color rgb="FF000000"/>
        <rFont val="Calibri"/>
      </rPr>
      <t xml:space="preserve">" </t>
    </r>
    <r>
      <rPr>
        <sz val="11"/>
        <color rgb="FF000000"/>
        <rFont val="Linux Libertine G"/>
      </rPr>
      <t>चाहे वह किसी भी पार्टी का क्यों ना हो या फिर निर्दलीय हो। हमें अपना वोट इस आधार पर देना चाहिए कि वह अपने वादे पर कितने खरे उतर सकते हैं ना कि वह किस पार्टी से जुड़े हुए हैं। किसी भी पार्टी के लिए अंधभक्त होना हमारे लिए ही घातक है हमें इस देश की ग्रोथ चाहिए ना कि किसी पार्टी विशेष की</t>
    </r>
  </si>
  <si>
    <t>Bjp ka paisa khaya hai kya...why are you defaming Rahul.</t>
  </si>
  <si>
    <t>It would be great if you could shed some light on the past 10 years of bjp promises and the whole politics</t>
  </si>
  <si>
    <t>Its great job bro it’ll be very great if you could also make a similar  video on bjp manifesto and the whole bjp promises</t>
  </si>
  <si>
    <t>Rahul Gandhi will never play a dirty game like Modi.
Rahul will never betray his people.</t>
  </si>
  <si>
    <t>Bang on Mohak.</t>
  </si>
  <si>
    <t>17:23 competition between general caste ppl will get way harder if this shit party happen to win the elections.</t>
  </si>
  <si>
    <t>Reservation kese problem bai hai? Offcourse hai, reservation ke wajah se kuch undeserving candidate bhi job le lete aur reservation kuch 10-15% nai hai kuch kuch ismein 60% hai mtlb general public ke liye gini chuni seats hoti hai</t>
  </si>
  <si>
    <t>Balancing Act.</t>
  </si>
  <si>
    <t>This is one of your best detailed videos yet</t>
  </si>
  <si>
    <t>He is worst you tuber</t>
  </si>
  <si>
    <t>ME MARJANA PASAND KARUNGA LEKIN CONGRESS KO VOTE NHI DUNGA</t>
  </si>
  <si>
    <t>Mohkok timing is suspicious,, something is fishy...,</t>
  </si>
  <si>
    <t>modi can only tell us to vote for bjp
rahul will force us to  vote the bjp</t>
  </si>
  <si>
    <r>
      <rPr>
        <sz val="11"/>
        <color rgb="FF000000"/>
        <rFont val="Calibri"/>
      </rPr>
      <t xml:space="preserve">Crossing the limit of 404 is important in this election.
The fact is    Modi/BJP    need     "YOUR"    help!
Please don't slacken now.  Be alert and awake. 
For childrens’ sake, lead by example,  take your friends with you to vote.
And, tell your Facebook friends to do the same.
</t>
    </r>
    <r>
      <rPr>
        <sz val="11"/>
        <color rgb="FF000000"/>
        <rFont val="Linux Libertine G"/>
      </rPr>
      <t>जय श्री राम</t>
    </r>
    <r>
      <rPr>
        <sz val="11"/>
        <color rgb="FF000000"/>
        <rFont val="Calibri"/>
      </rPr>
      <t xml:space="preserve">, </t>
    </r>
    <r>
      <rPr>
        <sz val="11"/>
        <color rgb="FF000000"/>
        <rFont val="Linux Libertine G"/>
      </rPr>
      <t>जय श्री राम</t>
    </r>
    <r>
      <rPr>
        <sz val="11"/>
        <color rgb="FF000000"/>
        <rFont val="Calibri"/>
      </rPr>
      <t xml:space="preserve">, </t>
    </r>
    <r>
      <rPr>
        <sz val="11"/>
        <color rgb="FF000000"/>
        <rFont val="Linux Libertine G"/>
      </rPr>
      <t>जय जय श्री राम</t>
    </r>
  </si>
  <si>
    <t>I support congress I want the wealth of all rich people and myself won't work or do anything , I will just watch mohaks videos and give him views and after that I will ask my party to give me mohak's money 🤑💰.
25 din mai paisa double 
MY VOTE FOR CONGRESS solely on this point ❤</t>
  </si>
  <si>
    <t>Hi Mohak, watched your whole video and agree party. The logic that RG moving to the South is equal to relinquishing a fight for the pm seat is unexplainable (even if you weigh face presence in UP - nominations for where are pending btw for a few more weeks). 
In the end you said you wouldn't like to presume what the life of student in Indian univ.s or the life of someone in TN. Please don't,
 but your whole video seems ill timed. and as an afterthought, ill concieved.
Maybe this was balancing excercise considering your previous videos, it was a bad one.</t>
  </si>
  <si>
    <t>Bhai tu balance mat kar congress and bjp mein jo sach hai wahi bol.....</t>
  </si>
  <si>
    <t>Abki baar modi sarkkar❤❤</t>
  </si>
  <si>
    <t>ayga to Modi he</t>
  </si>
  <si>
    <t>Lets kick out bjp and save the country from dictatorship</t>
  </si>
  <si>
    <t>Vote kisko kare. Sabi tho corrupted and useless hai . Vote dena hi bekar hai</t>
  </si>
  <si>
    <t>Shameless propagandist</t>
  </si>
  <si>
    <t>Atleast gundagardi sarkar toh nahi h na</t>
  </si>
  <si>
    <t>Great video by you.
But a simple question.
Jab aap gruh Laxmi scheme ki baat kr rahe ho ki usse nuksan hoga to aap sath hi sath aap congress ki 30 lakh jobs ki bhi baat Karo farmers ki msp guarantee ki bhi baat Karo farm loan waiver ki bhi baat Karo 30000 jobs created by Telangana government in 3 to 4 months ki bhi baat Karo.
 If you are criticizing someone please show the things he and his party has done.</t>
  </si>
  <si>
    <t>Bhai bjp gaddari karra h iska matlab ye nhi ki rahul ayega rahul  ayega</t>
  </si>
  <si>
    <t>watching from amethi and here people give their votes on the basis of dharma or cast</t>
  </si>
  <si>
    <t>After reading Congress manifesto our family memeber's vote is for bjp only .. including me... no other option..</t>
  </si>
  <si>
    <t>Please also make video on BJP manifesto</t>
  </si>
  <si>
    <t>Congress menifesto - Caste Caste caste , Communism, wealth redistribution lol. Who will vote for them? No talk about devlopment</t>
  </si>
  <si>
    <t>One sanghi can not hide himself for long time. supari youtuber</t>
  </si>
  <si>
    <t>Ji, dhan jiskey paas mehnat kar key aya, ussey cheen lengey. Rahul ji, to aapkey saaley sahib key pass jo hazaron karodon rupay commission kha kar aaye hain, usey bhi aap cheenayngay na?</t>
  </si>
  <si>
    <t>Dost go nd meet with p chidambaram he'll let u know everything related to economics. 
Gynai itne bn rhe ho jaise ki sbhi subject ke vidwan ho thoda shi analysis kro mitra 
In very beginning tumne kha Rahul Gandhi ji serious politician nhi isase tumhara gyan pta chlta h ki tum kitne serious aur educated ho.</t>
  </si>
  <si>
    <t>2 min baad kisne kisne ye video nahi dekho like karo😅😅😅</t>
  </si>
  <si>
    <t>When your house is on fire and most firemen are either in jail or under pressure, and there is one fireman who wants to brave the fire and save your house, you don't have the privilege of asking that fireman ridiculous questions like  are you the right person to fight the fire? Your fellow firemen look weak and incapable? How can I trust you with my house? God there is no good fireman available, no one capable of dousing the fire. Let me critically analyze the fireman, do a SWOT analysis and say nahi bhaiya aap ek undeserving fireman ho..kaam bolta hain and non sense..isse acha mera ghar jalne do. 
People who are questioning the opposition now are of the mentality that's its better to let the house burn because there is no alternative to the fire. THIS VIDEO IS LITERALLY SAYING THAT PEOPLE WHO WANT TO SAVE MY HOUSE SHOULD BE DISCARDED because they are undeserving and I should see my house burnt to the the ashes and wait for some PERFECT ALTERNATIVE. People still have the illusion that they have the privilege of waiting to be spoon fed with a knight in shinning amour who will come and blow their mind five years later. What will that PERFECT ALTERNATIVE save? Ashes of our democracy? Kaam bolta hain my foot..yaha jobs ke liye apply karte karte aur reject hote hote dimag kharab ho gaya..koi future nahi dikh raha...North East ka state jal gaya ek saal me .aur Amethi ka us insaan ko whatsapp me jo bakwas khila diya aur usko kaam dikhne lag gaya aur.
 There are some youtubers whose Dictator video got nearly 30 million views and even he has often criticised the Congress but at least that man understands the gravity of this election and refused to make any such videos that casts any doubt in the minds of the people about voting for the INDIA alliance. Stop living in the past and dwelling on the past mistakes of the opposition and start worrying about the future, your own future. 
The INDIA alliance is not going to win this election but  people discouraging voters from voting for INDIA at this critical juncture, even with the best of intentions, are doing a disservice to this nation and I will blame the makers and supporters of this video for losing the battle for our democracy.
VOTE FOR INDIA.
THE INDIA ALLIANCE IS IMPERFECT. THE INDIA ALLIANCE IS LOSING. BUT ATLEAST ONCE IN YOUR LIFE  BE BRAVE TO BE ON THE LOSING SIDE. BE ON THE RIGHT SIDE OF HISTORY WHEN IT REALLY MATTERS. MAKE YOUR VOTE COUNT.</t>
  </si>
  <si>
    <t>INDIA INDIA INDIA RAHUL GANDHI JINDABAD</t>
  </si>
  <si>
    <t>Gujarat main famous dalit caste leader Jignesh mevani congress main hain to ham congress kohi vote denge jay bhim jay samvidhan, desh bachao modi bhagao, modi bhagao samvidhan bachao.</t>
  </si>
  <si>
    <t>Vote for which party you like, you love who cares.. Your life won't improve anyways</t>
  </si>
  <si>
    <t>Godi Youtuber</t>
  </si>
  <si>
    <t>How it will be effective because all time he try to do smething all media try to supress this man</t>
  </si>
  <si>
    <t>EK BAAR BJP KA V DEKH LOO😂</t>
  </si>
  <si>
    <t>Rahul Gandhi himself is not very serious about his own career but he is a sober person and an intelligent one. BJP politicians are mostly vulgar but they are stable. Some of their policies abd especially their foreign ones have been quite good. But BJP is doing a lot if scams and apart from few regional parties, the narional party like Congress or CPM is not doing much great of a work. We really should vote for the MP because now we need sensible people in the parliament</t>
  </si>
  <si>
    <t>Is liye asa kanun ana chahiye ki jiske pas 50 bigha se jyada agricultural land hain us 50 bigha se jyada agricultural land ko sc st obc caste jiske pas agricultural land hi nahi nain us cast ko de ni chahiye,</t>
  </si>
  <si>
    <t>jo congress ka supporter hai wo congress kay Favour may msg kar raha hai jo bjp kay favour may hai wo bjp ko ..to kon hai best?</t>
  </si>
  <si>
    <t>I like listening all side of stories…. Yes India do need new strong parties… that bring fear in all current parties and all focus on development to compete each other.</t>
  </si>
  <si>
    <t>Gujarat main patel our xhatriya ke pas 100 bigha 200 bigha 300 bigha agricultural land hain galat tarike se prapt ki hui aur pure Gujarat mai sabhi sc caste ke pas 20 bigha se jyada agricultural land nahi hongi aur sabhi st caste ke pas 10 bigha se jyada agricultur land nahi nongi, pure Gujarat main sabhi obc caste ke pas 30 bigha se jyada agricultural land nahi hongi.</t>
  </si>
  <si>
    <t>One more godi media</t>
  </si>
  <si>
    <t>A group of leaders working together who listen to people &gt;&gt;&gt; A leader who is arrogant and shuts down the voice of people...</t>
  </si>
  <si>
    <t>I think you are a BJP supporter</t>
  </si>
  <si>
    <t>Speak about the present government my dear</t>
  </si>
  <si>
    <t>Vote for Rahul Gandhi</t>
  </si>
  <si>
    <t>India democracy ka ye haal ho gaya hai na koe ruling party hai na opposition, hai to bas youtuber 😂</t>
  </si>
  <si>
    <t>Abki bar 400 par
Abki bar modi sarkar</t>
  </si>
  <si>
    <t>Only Vote BJP
BJP matter only....</t>
  </si>
  <si>
    <t>love you dada ,,,,aap yese infomative video late raho..</t>
  </si>
  <si>
    <t>Any govt is far better than current BJP govt who is imposing dictatorship.. Congress should come at least for 5 years to get rid of this current dictator</t>
  </si>
  <si>
    <t>Noo congress 🤘</t>
  </si>
  <si>
    <t>Karnatak Mein Pakistan jindabad ke nare lage uspe bol de kuch</t>
  </si>
  <si>
    <t>Ek aur godi you tuber.....😂😂😂😂😂😂</t>
  </si>
  <si>
    <t>You see such minor thing about Rahul G.but can't see so huge unconstitutional activities and dictatorial actions of BJP .Common its so obvious and don't think that Citizens are fools and idiots anymore.</t>
  </si>
  <si>
    <t>Just chose an honest MP. Can be of any party. Do not vote for any political party. Also rotate party in power, as gandhiji had said.</t>
  </si>
  <si>
    <t>Rahul Gandhi better than Narendra Modi 😊</t>
  </si>
  <si>
    <t>Don't vote for freebies, vote for development ,</t>
  </si>
  <si>
    <t>Mohak bhai bht izzat karta hu aap ki ...lekin isme jo bhi facts apne rahul gandhi ke bare ke bole wo sab zabardasti ke allegations hai..</t>
  </si>
  <si>
    <t>Thank you 😊</t>
  </si>
  <si>
    <t>Bhai ek video is topic pe banao jisme " voting arrangement for working professionals working in other states". Kitna possible he ye karna ki jo log bhi apne state ko chhodkar bahar kaam kar rahe hein, unke liye government usi state me koi jugaad kyun nahi karti ?  We are the people who are giving taxes, so we are important!!</t>
  </si>
  <si>
    <t>I am happy people still have analytical powers to critically analyse manifestos .</t>
  </si>
  <si>
    <t>Super..A Great Analysis Video..❤😊</t>
  </si>
  <si>
    <t>Their manifesto is the only reason to reject Congres!</t>
  </si>
  <si>
    <t>Even though I am a big BJP supporter, but yeah, India needs a better opposition.</t>
  </si>
  <si>
    <t>tapasya did rahul become an Hindu ? or still he is Muslim wat is he..... first he must accept what he is..... he cant be true Hindu or he cant be true Muslim ..... he don't respect himself he is nun ....:)</t>
  </si>
  <si>
    <t>BJP only</t>
  </si>
  <si>
    <t>Rahul Gandhi has proved himself to be a worthy leader in these 5 years. Bharat Jodo Yatra has proven his credibility in front of citizens. India can no longer bear a leadership of people like Narendra Modi who has lacked to work on common issues.</t>
  </si>
  <si>
    <t>Congress needs Nehru.</t>
  </si>
  <si>
    <t>mohak bhai, Apki bread naturally aagai ya apne koi external treatment use like like minoxidil etc.</t>
  </si>
  <si>
    <t>Don't Vote for One Face. Vote for A person who can help our country from taking it out from poverty, non education and unemployment and think for HINDUSTAN not for his selfishness... ❤️ Janta and constitution are supreme. ty...❤️....</t>
  </si>
  <si>
    <t>👎🏼 
Ab ki baar congress no matter what u say ..
 Frm karnataka 🇮🇳🤚🏼</t>
  </si>
  <si>
    <t>u r a blessing</t>
  </si>
  <si>
    <t>New andbaghat. New godi media.</t>
  </si>
  <si>
    <t>Vote for better MP rather than choosing PM.</t>
  </si>
  <si>
    <t>Very nicely explained  but BJP should  be in opposition now.
Jumlabazi se 10 yrs chala liya now there should be a change.</t>
  </si>
  <si>
    <t>Sir hm chahte hy 10 sal me hme kya mila or u hi hm pyse de hme chahiye ki ache rural mile or vo ache log abhi to nhi hy power me</t>
  </si>
  <si>
    <t>Please make one for BJP manifesto too. I want to know for making an informed decision.</t>
  </si>
  <si>
    <t>What about shitty idea of raising the reservation quota?</t>
  </si>
  <si>
    <t>IF v don't vote as per PM candidate n then v get a joker PM then???
For MLA v should vote for person who can get local level work done n for center v must choose a strong govt responsible 
with support from center MP can represent the constituents better in parliament
Without right policy at center there is no way forward</t>
  </si>
  <si>
    <t>Toh Bhai Rahul Gandhi modi ki tarah jhoota asha toh nahi deta na</t>
  </si>
  <si>
    <t>Kuch bhi ho congress fir bhi achcha hain</t>
  </si>
  <si>
    <t>Abhi ye sab video banane ka time nehi hai
Kiunki abhi Bjp Ko Harana hain aur BJP isse bhi bura hai</t>
  </si>
  <si>
    <t>WHY ONLY SC  , ST  &amp; OBC WHERE IS GENERAL PEOPLE</t>
  </si>
  <si>
    <t>BJP se paise liye ho kya beta</t>
  </si>
  <si>
    <t>Video wasn't good as compared to your standards 😞 I'm gonna be careful now before watching your videos 😊</t>
  </si>
  <si>
    <t>Toh nirmala kya bala kar deya.... Middle class walo kilye ..... Sirf gst laga rahi ...bus is baar koi aye is uneducated women ko mat gusao finance may....</t>
  </si>
  <si>
    <t>All political parties are corrupt.
They want to win elections just to fill their fund and banks.</t>
  </si>
  <si>
    <t>Support the truth is always appreciated God bless you brother</t>
  </si>
  <si>
    <t>18:47 Bro the percentage should be 6.5% not 0.51% thought the point broadly remains same that the reservation increase did not helped the community.</t>
  </si>
  <si>
    <t>कांग्रेस के “मोहब्बत की दुकान” में सिर्फ़ हिंदुओ और सनातन से नफ़रत का सामान मिलता है ।</t>
  </si>
  <si>
    <t>39:38 
❤❤❤
Thanks</t>
  </si>
  <si>
    <t>Congress se apna paisa bacha ke rakhe</t>
  </si>
  <si>
    <t>Wonderful video Mohak</t>
  </si>
  <si>
    <t>1 promised same in both bjp and congress/Gandhi....1lakh rupees ...but ak difference hai congress/Gandhi 1 lakh rupees direct yuhi de dene ki baat karta hai and bjp interest free lone upto 5 lakh for business.....dono me kisme profits hoga......
Sab party promised toh karta hai but implementation minimum . India need more national party/options (not like naam ki national party)</t>
  </si>
  <si>
    <r>
      <rPr>
        <sz val="11"/>
        <color rgb="FF000000"/>
        <rFont val="Linux Libertine G"/>
      </rPr>
      <t xml:space="preserve">राहुल गांधी एक शिक्षित व्यक्ति हैं और उनकी विचारधारा भारत में विकास के दीर्घकालिक दृष्टिकोण में विश्वास करती है और वे एक अच्छी टीम बनाकर </t>
    </r>
    <r>
      <rPr>
        <sz val="11"/>
        <color rgb="FF000000"/>
        <rFont val="Calibri"/>
      </rPr>
      <t xml:space="preserve">30-35% </t>
    </r>
    <r>
      <rPr>
        <sz val="11"/>
        <color rgb="FF000000"/>
        <rFont val="Linux Libertine G"/>
      </rPr>
      <t>बेरोजगारी को समाप्त कर सकते हैं। कुछ अच्छे निर्णय परिवर्तन ला सकते हैं। भाजपा ने बुनियादी ढांचे के निर्माण</t>
    </r>
    <r>
      <rPr>
        <sz val="11"/>
        <color rgb="FF000000"/>
        <rFont val="Calibri"/>
      </rPr>
      <t xml:space="preserve">, </t>
    </r>
    <r>
      <rPr>
        <sz val="11"/>
        <color rgb="FF000000"/>
        <rFont val="Linux Libertine G"/>
      </rPr>
      <t>पुल राजमार्गों और डिजिटल इंडिया पर काम किया है</t>
    </r>
    <r>
      <rPr>
        <sz val="11"/>
        <color rgb="FF000000"/>
        <rFont val="Calibri"/>
      </rPr>
      <t xml:space="preserve">... </t>
    </r>
    <r>
      <rPr>
        <sz val="11"/>
        <color rgb="FF000000"/>
        <rFont val="Linux Libertine G"/>
      </rPr>
      <t>लेकिन भाजपा ने लोकतंत्र की शक्ति को बदल दिया ताकि वह भ्रष्टाचार कर सके और जांच एजेंसी का इस्तेमाल अपने लिए कर सके ताकि वह बच सके। भाजपा हिंदू धर्म पर वोट मांगती है और धर्म के बारे में कोई भावना नहीं रखती है जबकि राम पर राजनीति की जा रही है और भाजपा वह भी कर रही है</t>
    </r>
    <r>
      <rPr>
        <sz val="11"/>
        <color rgb="FF000000"/>
        <rFont val="Calibri"/>
      </rPr>
      <t xml:space="preserve">... </t>
    </r>
    <r>
      <rPr>
        <sz val="11"/>
        <color rgb="FF000000"/>
        <rFont val="Linux Libertine G"/>
      </rPr>
      <t xml:space="preserve">वैसे अगर हम पिछले </t>
    </r>
    <r>
      <rPr>
        <sz val="11"/>
        <color rgb="FF000000"/>
        <rFont val="Calibri"/>
      </rPr>
      <t xml:space="preserve">10 </t>
    </r>
    <r>
      <rPr>
        <sz val="11"/>
        <color rgb="FF000000"/>
        <rFont val="Linux Libertine G"/>
      </rPr>
      <t xml:space="preserve">वर्षों को देखें तो भाजपा सरकार ने काम किया है लेकिन सेना में अग्निवीर योजना की आवश्यकता गलत है और भाजपा सरकार का निर्णय सहायक नहीं है क्योंकि सेना इतनी कमजोर है यही कारण है कि बड़ी संख्या में युवा </t>
    </r>
    <r>
      <rPr>
        <sz val="11"/>
        <color rgb="FF000000"/>
        <rFont val="Calibri"/>
      </rPr>
      <t xml:space="preserve">4 </t>
    </r>
    <r>
      <rPr>
        <sz val="11"/>
        <color rgb="FF000000"/>
        <rFont val="Linux Libertine G"/>
      </rPr>
      <t xml:space="preserve">साल की योजना के लिए सेना में रुचि नहीं ले रहे  उत्तर भारत में पहले अधिकतर </t>
    </r>
    <r>
      <rPr>
        <sz val="11"/>
        <color rgb="FF000000"/>
        <rFont val="Calibri"/>
      </rPr>
      <t xml:space="preserve">2 </t>
    </r>
    <r>
      <rPr>
        <sz val="11"/>
        <color rgb="FF000000"/>
        <rFont val="Linux Libertine G"/>
      </rPr>
      <t xml:space="preserve">विभागों रेलवे और आर्मी में लोगों को रोजगार मिलता था लेकिन अब भाजपा सरकार इसके जरिए रोजगार देने में सक्षम नहीं है। ऐसा लगता है कि कई </t>
    </r>
    <r>
      <rPr>
        <sz val="11"/>
        <color rgb="FF000000"/>
        <rFont val="Calibri"/>
      </rPr>
      <t xml:space="preserve">2 </t>
    </r>
    <r>
      <rPr>
        <sz val="11"/>
        <color rgb="FF000000"/>
        <rFont val="Linux Libertine G"/>
      </rPr>
      <t>विभागों में नौकरियां उपलब्ध थीं</t>
    </r>
    <r>
      <rPr>
        <sz val="11"/>
        <color rgb="FF000000"/>
        <rFont val="Calibri"/>
      </rPr>
      <t xml:space="preserve">... </t>
    </r>
    <r>
      <rPr>
        <sz val="11"/>
        <color rgb="FF000000"/>
        <rFont val="Linux Libertine G"/>
      </rPr>
      <t>लेकिन भाजपा सरकार ऐसा करने में सक्षम नहीं है</t>
    </r>
    <r>
      <rPr>
        <sz val="11"/>
        <color rgb="FF000000"/>
        <rFont val="Calibri"/>
      </rPr>
      <t xml:space="preserve">.... </t>
    </r>
    <r>
      <rPr>
        <sz val="11"/>
        <color rgb="FF000000"/>
        <rFont val="Linux Libertine G"/>
      </rPr>
      <t xml:space="preserve">सरकार शिक्षा पर </t>
    </r>
    <r>
      <rPr>
        <sz val="11"/>
        <color rgb="FF000000"/>
        <rFont val="Calibri"/>
      </rPr>
      <t xml:space="preserve">18% </t>
    </r>
    <r>
      <rPr>
        <sz val="11"/>
        <color rgb="FF000000"/>
        <rFont val="Linux Libertine G"/>
      </rPr>
      <t>जीएसटी लगाने की शिक्षा मुफ्त नीति के भी खिलाफ है</t>
    </r>
    <r>
      <rPr>
        <sz val="11"/>
        <color rgb="FF000000"/>
        <rFont val="Calibri"/>
      </rPr>
      <t xml:space="preserve">, </t>
    </r>
    <r>
      <rPr>
        <sz val="11"/>
        <color rgb="FF000000"/>
        <rFont val="Linux Libertine G"/>
      </rPr>
      <t>जबकि सरकार ने ऊंची कीमतों के साथ पेट्रोल</t>
    </r>
    <r>
      <rPr>
        <sz val="11"/>
        <color rgb="FF000000"/>
        <rFont val="Calibri"/>
      </rPr>
      <t xml:space="preserve">, </t>
    </r>
    <r>
      <rPr>
        <sz val="11"/>
        <color rgb="FF000000"/>
        <rFont val="Linux Libertine G"/>
      </rPr>
      <t>डीजल और तेल पर वैट और टैक्स बढ़ाकर उन्हें मांगने पर मजबूर कर दिया है</t>
    </r>
    <r>
      <rPr>
        <sz val="11"/>
        <color rgb="FF000000"/>
        <rFont val="Calibri"/>
      </rPr>
      <t xml:space="preserve">... </t>
    </r>
    <r>
      <rPr>
        <sz val="11"/>
        <color rgb="FF000000"/>
        <rFont val="Linux Libertine G"/>
      </rPr>
      <t>हाईस्कूल से लेकर पोस्ट ग्रेजुएशन तक फीस स्ट्रक्चर पर काफी टैक्स लगा दिया गया है</t>
    </r>
    <r>
      <rPr>
        <sz val="11"/>
        <color rgb="FF000000"/>
        <rFont val="Calibri"/>
      </rPr>
      <t xml:space="preserve">... </t>
    </r>
    <r>
      <rPr>
        <sz val="11"/>
        <color rgb="FF000000"/>
        <rFont val="Linux Libertine G"/>
      </rPr>
      <t>अभी तक सरकार ने सहारा इंडिया पॉलिसी कंपनी पर कोई कार्रवाई नहीं की है</t>
    </r>
    <r>
      <rPr>
        <sz val="11"/>
        <color rgb="FF000000"/>
        <rFont val="Calibri"/>
      </rPr>
      <t xml:space="preserve">, </t>
    </r>
    <r>
      <rPr>
        <sz val="11"/>
        <color rgb="FF000000"/>
        <rFont val="Linux Libertine G"/>
      </rPr>
      <t>हालांकि लाखों करोड़ों रुपए खर्च होते हैं। कई गरीब लोगों का पैसा इसमें लगा हुआ है। भाजपा सरकार ने किसानों के लिए कुछ नहीं किया है। खाद और एमएसपी पर सरकार का कोई ध्यान नहीं है</t>
    </r>
    <r>
      <rPr>
        <sz val="11"/>
        <color rgb="FF000000"/>
        <rFont val="Calibri"/>
      </rPr>
      <t xml:space="preserve">..... </t>
    </r>
    <r>
      <rPr>
        <sz val="11"/>
        <color rgb="FF000000"/>
        <rFont val="Linux Libertine G"/>
      </rPr>
      <t>सरकार ने मीडिया के साथ</t>
    </r>
    <r>
      <rPr>
        <sz val="11"/>
        <color rgb="FF000000"/>
        <rFont val="Calibri"/>
      </rPr>
      <t>-</t>
    </r>
    <r>
      <rPr>
        <sz val="11"/>
        <color rgb="FF000000"/>
        <rFont val="Linux Libertine G"/>
      </rPr>
      <t>साथ सोशल मीडिया पर भी अपना नियंत्रण स्थापित कर लिया है  हालांकि लोगों को लगता है कि ये जुल्म नहीं है</t>
    </r>
    <r>
      <rPr>
        <sz val="11"/>
        <color rgb="FF000000"/>
        <rFont val="Calibri"/>
      </rPr>
      <t xml:space="preserve">, </t>
    </r>
    <r>
      <rPr>
        <sz val="11"/>
        <color rgb="FF000000"/>
        <rFont val="Linux Libertine G"/>
      </rPr>
      <t>लेकिन ये एक तरह के जुल्म की तरफ कदम है। वैश्विक सूचकांक रैंकिंग में हमारे भारत का हर सूचकांक में हमारा रैंक बहुत ऊपर है। सबसे नीचे है और हर साल हम इसमें गिरावट देख सकते हैं</t>
    </r>
    <r>
      <rPr>
        <sz val="11"/>
        <color rgb="FF000000"/>
        <rFont val="Calibri"/>
      </rPr>
      <t xml:space="preserve">, </t>
    </r>
    <r>
      <rPr>
        <sz val="11"/>
        <color rgb="FF000000"/>
        <rFont val="Linux Libertine G"/>
      </rPr>
      <t>चाहे वो भूख सूचकांक हो</t>
    </r>
    <r>
      <rPr>
        <sz val="11"/>
        <color rgb="FF000000"/>
        <rFont val="Calibri"/>
      </rPr>
      <t xml:space="preserve">, </t>
    </r>
    <r>
      <rPr>
        <sz val="11"/>
        <color rgb="FF000000"/>
        <rFont val="Linux Libertine G"/>
      </rPr>
      <t>लोकतंत्र सूचकांक हो</t>
    </r>
    <r>
      <rPr>
        <sz val="11"/>
        <color rgb="FF000000"/>
        <rFont val="Calibri"/>
      </rPr>
      <t xml:space="preserve">, </t>
    </r>
    <r>
      <rPr>
        <sz val="11"/>
        <color rgb="FF000000"/>
        <rFont val="Linux Libertine G"/>
      </rPr>
      <t>खुशी सूचकांक हो</t>
    </r>
    <r>
      <rPr>
        <sz val="11"/>
        <color rgb="FF000000"/>
        <rFont val="Calibri"/>
      </rPr>
      <t xml:space="preserve">, </t>
    </r>
    <r>
      <rPr>
        <sz val="11"/>
        <color rgb="FF000000"/>
        <rFont val="Linux Libertine G"/>
      </rPr>
      <t>रोजगार संपर्क हो</t>
    </r>
    <r>
      <rPr>
        <sz val="11"/>
        <color rgb="FF000000"/>
        <rFont val="Calibri"/>
      </rPr>
      <t xml:space="preserve">, </t>
    </r>
    <r>
      <rPr>
        <sz val="11"/>
        <color rgb="FF000000"/>
        <rFont val="Linux Libertine G"/>
      </rPr>
      <t>मीडिया सूचकांक हो</t>
    </r>
    <r>
      <rPr>
        <sz val="11"/>
        <color rgb="FF000000"/>
        <rFont val="Calibri"/>
      </rPr>
      <t xml:space="preserve">, </t>
    </r>
    <r>
      <rPr>
        <sz val="11"/>
        <color rgb="FF000000"/>
        <rFont val="Linux Libertine G"/>
      </rPr>
      <t>सबमें गिरावट है</t>
    </r>
    <r>
      <rPr>
        <sz val="11"/>
        <color rgb="FF000000"/>
        <rFont val="Calibri"/>
      </rPr>
      <t xml:space="preserve">... </t>
    </r>
    <r>
      <rPr>
        <sz val="11"/>
        <color rgb="FF000000"/>
        <rFont val="Linux Libertine G"/>
      </rPr>
      <t>लोगों को झूठे सपने दिखाकर धर्म के नाम पर राजनीति करने वाली सरकार आचार संहिता के भी खिलाफ है और एक धर्मनिरपेक्ष राज्य में ऐसा माहौल धर्मनिरपेक्षता पर सवाल खड़ा करता है। चुनाव आयोग</t>
    </r>
    <r>
      <rPr>
        <sz val="11"/>
        <color rgb="FF000000"/>
        <rFont val="Calibri"/>
      </rPr>
      <t xml:space="preserve">, </t>
    </r>
    <r>
      <rPr>
        <sz val="11"/>
        <color rgb="FF000000"/>
        <rFont val="Linux Libertine G"/>
      </rPr>
      <t xml:space="preserve">सुप्रीम कोर्ट और कुछ जांच एजेंसियों को स्वतंत्र रूप से काम करने देना चाहिए। मैं बस इतना कहना चाहूंगा कि अगर बीजेपी सरकार को </t>
    </r>
    <r>
      <rPr>
        <sz val="11"/>
        <color rgb="FF000000"/>
        <rFont val="Calibri"/>
      </rPr>
      <t xml:space="preserve">10 </t>
    </r>
    <r>
      <rPr>
        <sz val="11"/>
        <color rgb="FF000000"/>
        <rFont val="Linux Libertine G"/>
      </rPr>
      <t xml:space="preserve">साल का मौका दिया गया तो उसे अगले साल मौका नहीं देना चाहिए क्योंकि बदलाव जरूरी है और सरकार को हर </t>
    </r>
    <r>
      <rPr>
        <sz val="11"/>
        <color rgb="FF000000"/>
        <rFont val="Calibri"/>
      </rPr>
      <t xml:space="preserve">5 </t>
    </r>
    <r>
      <rPr>
        <sz val="11"/>
        <color rgb="FF000000"/>
        <rFont val="Linux Libertine G"/>
      </rPr>
      <t xml:space="preserve">या </t>
    </r>
    <r>
      <rPr>
        <sz val="11"/>
        <color rgb="FF000000"/>
        <rFont val="Calibri"/>
      </rPr>
      <t xml:space="preserve">10 </t>
    </r>
    <r>
      <rPr>
        <sz val="11"/>
        <color rgb="FF000000"/>
        <rFont val="Linux Libertine G"/>
      </rPr>
      <t>सैलून में बदलते रहना चाहिए अगर भारत के लोग वास्तव में अपनी बुद्धि और मानसिकता बदल लें तो हमारा देश बहुत विकसित हो जाएगा और एक और बात सरकार न तो पर्यावरण पर ध्यान दे रही है और न ही सतत विकास पर ध्यान दे रही है। बहुत से लोग पर्यावरण को नष्ट करने में लगे हुए हैं। हमेशा सतत विकास होना चाहिए।  यह अंधा विकास किसी भी देश या हमारी धरती के लिए अच्छा नहीं है। कुछ उदाहरण देखने लायक हैं</t>
    </r>
    <r>
      <rPr>
        <sz val="11"/>
        <color rgb="FF000000"/>
        <rFont val="Calibri"/>
      </rPr>
      <t xml:space="preserve">, </t>
    </r>
    <r>
      <rPr>
        <sz val="11"/>
        <color rgb="FF000000"/>
        <rFont val="Linux Libertine G"/>
      </rPr>
      <t>जिसपर सरकार ध्यान बिलकुल।भी। नहीं दे रही हैं जैसे जैसे लद्दाख</t>
    </r>
    <r>
      <rPr>
        <sz val="11"/>
        <color rgb="FF000000"/>
        <rFont val="Calibri"/>
      </rPr>
      <t xml:space="preserve">, </t>
    </r>
    <r>
      <rPr>
        <sz val="11"/>
        <color rgb="FF000000"/>
        <rFont val="Linux Libertine G"/>
      </rPr>
      <t>जोशीमठ</t>
    </r>
    <r>
      <rPr>
        <sz val="11"/>
        <color rgb="FF000000"/>
        <rFont val="Calibri"/>
      </rPr>
      <t xml:space="preserve">, </t>
    </r>
    <r>
      <rPr>
        <sz val="11"/>
        <color rgb="FF000000"/>
        <rFont val="Linux Libertine G"/>
      </rPr>
      <t>हसदेव है और कई   सारे जंगल काट दिए गए हैं। जय हिंद</t>
    </r>
    <r>
      <rPr>
        <sz val="11"/>
        <color rgb="FF000000"/>
        <rFont val="Calibri"/>
      </rPr>
      <t xml:space="preserve">, </t>
    </r>
    <r>
      <rPr>
        <sz val="11"/>
        <color rgb="FF000000"/>
        <rFont val="Linux Libertine G"/>
      </rPr>
      <t>जय भारत। वोट देना आपका अधिकार है</t>
    </r>
    <r>
      <rPr>
        <sz val="11"/>
        <color rgb="FF000000"/>
        <rFont val="Calibri"/>
      </rPr>
      <t xml:space="preserve">, </t>
    </r>
    <r>
      <rPr>
        <sz val="11"/>
        <color rgb="FF000000"/>
        <rFont val="Linux Libertine G"/>
      </rPr>
      <t>इसलिए इसका सही कामों के लिए इस्तेमाल करें</t>
    </r>
    <r>
      <rPr>
        <sz val="11"/>
        <color rgb="FF000000"/>
        <rFont val="Calibri"/>
      </rPr>
      <t xml:space="preserve">, </t>
    </r>
    <r>
      <rPr>
        <sz val="11"/>
        <color rgb="FF000000"/>
        <rFont val="Linux Libertine G"/>
      </rPr>
      <t>खास तौर पर धार्मिक राजनीति से दूर रहें। इंकलाब जिंदाबाद। जय हिंद ❤❤</t>
    </r>
  </si>
  <si>
    <t>Caste system is a problem as well as reservation</t>
  </si>
  <si>
    <t>Correct 👍</t>
  </si>
  <si>
    <t>Rahul gandhi jindabad 🎉🎉🎉</t>
  </si>
  <si>
    <t>Either you are a BJP Supporter or Congress Supporter, the freebie culture should end or at least cease to exist.</t>
  </si>
  <si>
    <t>Who is in congress doing hard work for party❓if Rahul is nothing whay always modi and BJP gang talking abt Rahulji only❓</t>
  </si>
  <si>
    <t>Bhai bjp manefesto pe video release karo</t>
  </si>
  <si>
    <t>Opposition pe kaun sawal uthata hai bhai... Government se poocho😢❤😂</t>
  </si>
  <si>
    <t>Clickbait😂</t>
  </si>
  <si>
    <r>
      <rPr>
        <sz val="11"/>
        <color rgb="FF000000"/>
        <rFont val="Calibri"/>
      </rPr>
      <t xml:space="preserve">Papu ka kuch nahi hona 😂😂😂😂😂😂😂😂😂  </t>
    </r>
    <r>
      <rPr>
        <sz val="11"/>
        <color rgb="FF000000"/>
        <rFont val="Linux Libertine G"/>
      </rPr>
      <t>जय श्री राम🚩🙏</t>
    </r>
  </si>
  <si>
    <t>BJP ne kitna Diya hai re</t>
  </si>
  <si>
    <t>Bhai bjp religion ke naam pe todd ra hai desh ko, say no to BJP</t>
  </si>
  <si>
    <t>At least RaGa is not a hate monger and bold enough to address press conferences</t>
  </si>
  <si>
    <t>Lagta hai video banane wale bhai k ghar ED CBI KI raid ho gyi hai</t>
  </si>
  <si>
    <t>It is always a good thing to know the weaknessses and deficiencies of all parties and leaders. 
The Congress needs to bring dynamic, real and positive changes within the party and their ideals. 
I'm definitely not voting for the BJP because of their politics of religious divisiveness, corruption and hypocrisy. But I'm not happy with the present Congress as well.</t>
  </si>
  <si>
    <t>This is more of a Pro Modi Pro BJP video..</t>
  </si>
  <si>
    <t>Ya b bjp wala hai bhai</t>
  </si>
  <si>
    <t>Ham hamare desh or dhram or vikas k liy vote karenge or hamare desh k liy bjp hi best hai 💪💪</t>
  </si>
  <si>
    <t>Bai yeh EVM ka khail hai</t>
  </si>
  <si>
    <t>Mohak you also BJP favoring now,</t>
  </si>
  <si>
    <t>There's a clear answer to the question every buddy know it ki kis ko vote karna hai❤</t>
  </si>
  <si>
    <t>I think it's time to choose someone over a liar. May be, who hasn't been 'tried and tested' could be better than a proven failure since 2014.</t>
  </si>
  <si>
    <t>Better option is INDIA alliance better than BJP.</t>
  </si>
  <si>
    <t>Rahul Gandhi is the Best Leader of India</t>
  </si>
  <si>
    <t>Modi ne chai kab bechi ye video bhi bana de Bhai.. tumhari fate na bass😅</t>
  </si>
  <si>
    <r>
      <rPr>
        <sz val="11"/>
        <color rgb="FF000000"/>
        <rFont val="Calibri"/>
      </rPr>
      <t xml:space="preserve">6000 </t>
    </r>
    <r>
      <rPr>
        <sz val="11"/>
        <color rgb="FF000000"/>
        <rFont val="Linux Libertine G"/>
      </rPr>
      <t xml:space="preserve">करोड़ बिजेपी से कम्पनियां वापस लेकर </t>
    </r>
    <r>
      <rPr>
        <sz val="11"/>
        <color rgb="FF000000"/>
        <rFont val="Calibri"/>
      </rPr>
      <t>,</t>
    </r>
    <r>
      <rPr>
        <sz val="11"/>
        <color rgb="FF000000"/>
        <rFont val="Linux Libertine G"/>
      </rPr>
      <t>जो पैसा माफ किया उसमें से कुछ वापस लिया तो</t>
    </r>
    <r>
      <rPr>
        <sz val="11"/>
        <color rgb="FF000000"/>
        <rFont val="Calibri"/>
      </rPr>
      <t>,</t>
    </r>
    <r>
      <rPr>
        <sz val="11"/>
        <color rgb="FF000000"/>
        <rFont val="Linux Libertine G"/>
      </rPr>
      <t>ओर बहुत तरीके हैं।</t>
    </r>
  </si>
  <si>
    <t>Le bhai Congress ki bhi baja di 😂😂</t>
  </si>
  <si>
    <t>Congress is family run business😂</t>
  </si>
  <si>
    <t>This is the main problem with Congress. It's ruled by those people who are not even deserving in Indian politics</t>
  </si>
  <si>
    <t>Hitler BJP  nHi chahiye 🙏</t>
  </si>
  <si>
    <t>Congress zindabaad rahul gandhi❤❤</t>
  </si>
  <si>
    <t>Thank God someone is praising and criticising both parties in a single video</t>
  </si>
  <si>
    <t>Bhai jab congress power mey ayega tab na...voh log toh ghanta bhi nehi ayenge...opposition badi bath hey</t>
  </si>
  <si>
    <t>We can clearly see how brainwashed these people in comments are like we can clearly see congress is worse for country</t>
  </si>
  <si>
    <t>Bhai main aapki video phone side par rakhke during work sunta rehta hunn ,to mujhee bohot bar add skip krne ke liye thodi takleef hoti hainnn, dekho kitch sakte ho to😢 ,btw video is amazing 😉</t>
  </si>
  <si>
    <t>Koi dadhi rakhle to PM candidate ban gaya kya 😂</t>
  </si>
  <si>
    <t>INDI Alliance jitgaya fir congress se koi PM nahi bana to manifesto ka kya hoga. Ye alliance to aisa hai ki kab kya hi jaega pata nahi</t>
  </si>
  <si>
    <t>Vote for Congress 🎉🎉🎉🎉</t>
  </si>
  <si>
    <t>I think is not able to become PM because he doesn't have a y experience of governance</t>
  </si>
  <si>
    <t>Kya badlav ayega to modi hi</t>
  </si>
  <si>
    <t>2:34 aata 22 rupaye litre 😂😂😂</t>
  </si>
  <si>
    <t>BJP hatao desh bachao.. Jo savidhan badlne kisi koshish karega uske liye desh me koi jagah nahi</t>
  </si>
  <si>
    <t>Being a researcher I appreciate this video and his content. Its not to defame or condemn anyone or party its information and if see deep dive he has told where opposition is making mistake. 
2024 is surely for BJP no doubt and if the opposition do not change the strategy then they will loose 2029 by 2026. 
If you observe PM talk keenly, he may talk against religion at some rally but BJP will make sure such question arises in interview to their spokepersom in that they will clearly mention how PM is not discriminating the religion may be with example of Triple talak or by inauguration function or new parliament. 
BJP knows the current trend and they will catch that point speak about that, lets take olympic, there is olympic event that is gonna happen and PM told in his speech that we will target to host olympic with specific year. Now people may ask can this happens? No one knows but there is always win win situation for BJP. If they win in committee its win for them if they did not win votes to hoist olympic then they say we tried hard, no one know whether they tried or not, that is topic to be discussed later but by the time topic comes for discussion millions of tweet reels post would be out on how much Modi tried for hoisting it. 
If congress really has to regain atleast as strong opposition then they must restructure whole organisation, they must change their IT cell and strategist. Like BJP IT cell response just like nerves of body where as congress IT cell is like tubelight. By the time they start the issue BJP would have created another issue of congress to cover the flaw and later correct it. Congress did not even consider to stress on Manipur, industries, employment. 
They don't had to win the new votes, congress atleast must have struggled to retain their previous votes of 2014 rather in rush of winning votes of BJP they even lost the votes they had. On the other hand BJP always tries to retain their votes and win votes by learning mindset of bJP non voters, example with triple talak they will explain to muslim women how much it is beneficial they may not do that to men because they know the work they did is for women so they make videos of Muslim women and telecast it and same time they will make sure to reach it to specific audience.
In the world of Data, BJP is properly analysing and utilising the data where in other hand congress  people still not learning how to utilise data, social media, what topics to be stressed on etc.
...
Long way short more to explain but tired of typing.
..
Vote for the person who could improve your constituency.</t>
  </si>
  <si>
    <t>Vote for INDIA</t>
  </si>
  <si>
    <t>Cartoon character who just believes he should become pm</t>
  </si>
  <si>
    <t>He's talking about reservations</t>
  </si>
  <si>
    <t>Aap janata ko bhramit maat Karo please</t>
  </si>
  <si>
    <t>Mohak first bjp hatana hai baad mebaki bate</t>
  </si>
  <si>
    <t>And aap ko bjp ka menifesto achcha lag raha hai</t>
  </si>
  <si>
    <t>Kya baat kar rahe ho Rahul Gandhi Puri Bharat meyatra nikali mai mohak se sahamat nahi hu</t>
  </si>
  <si>
    <t>Very easy. Micro agronomic socio services</t>
  </si>
  <si>
    <t>Cringe centrist stance. Bro get some spine. You don't need to balance out BJP and Congress bashing videos to retain your chaddi base. Take a stance in this election.</t>
  </si>
  <si>
    <t>vote for economic freedom</t>
  </si>
  <si>
    <t>Because Rahul gandhi knows very well that if he takes a post or a credential job ,modi will right away put ED,cbi, and election commission to put a fake case against him to put him in jail without parole.</t>
  </si>
  <si>
    <t>Khan-gress should be speak about the spike in Muslim religion because of the illegal Rohingyas and Bangladeshi immigrants.</t>
  </si>
  <si>
    <t>*BY ABOLISHING CAA CONGRESS WANTS ALL INFILTRATED PEOPLE  FROM AFGANISTAN ,BANGLADESH AND MYANMAR TO GET SETTLED IN INDIA AND  SHARE OUR RESOURCES* 
 MANY PEOPLE WHO ARE BASICALLY FROM BANGLADESH GOT AADHAAR CARD AND WORKING AS LABOURS. 
THERE ARE MANY BROKERS TO HELP THEM TO GET THE AADHAAR CARD ALSO.. NIA ARRESTED FEW PEOPLE LIKE THAT BY TRACKING THE CALL RECORDS.
IT IS AN ALARMING PROBLEM WHICH CANNOT BE IGNIRED, NO COUNTRY ACCEPT  THIS..
CAA AND NPR IS A MUST FOR INDIA</t>
  </si>
  <si>
    <t>Khan-gress....the loot party 😂😂😂</t>
  </si>
  <si>
    <t>Yahi time mila tha tumko? Dikha di na.....</t>
  </si>
  <si>
    <t>Real ID se video banao Rahul Gandhi</t>
  </si>
  <si>
    <t>Beautiful presentation ❤</t>
  </si>
  <si>
    <t>I can see that Rahul Gandhi is refined leader who fought against all odds whatsoever. Leaders are not born but made.</t>
  </si>
  <si>
    <t>It takes Youtubers like you to bring balanced perspectives to us than the main stream Godhi media.</t>
  </si>
  <si>
    <t>Say no to caste based vote also. That is a ruse used by political parties to divide our attention from real issues of governance and implementation. Make issues like ease of doing business, value based education, constitutional rights of freedom, unemployment and real income as factors that influence your voting decision.</t>
  </si>
  <si>
    <t>I do like your content, but you are really overdoing it with the advertising. Every few minutes there’s an ad!It makes it hard to just stay within the flow of the content. 
Overtime you’re going to lose a lot of subscribers if you continue to do this. Please limit the ads so you can do one at the beginning ,one at the end and one in the middle but every few minutes, it gets very frustrating.</t>
  </si>
  <si>
    <t>Godi midia Gober bhagt hai</t>
  </si>
  <si>
    <t>So the conclusion is that the Gandhi family has to stop being stubborn; otherwise, a big opposition party will be vanished forever, which will give a dangerous amount of power to the governing party, and we'll be only one click away from the switch to become a dictatorship. Because let's be clear, almost everyone in history bowed down for money and power.</t>
  </si>
  <si>
    <t>Rahul Gandhi is very dangerous for general caste people.</t>
  </si>
  <si>
    <t>Loved it❤</t>
  </si>
  <si>
    <t>Position doesnt matter. He is the face of Congress he doesnt need office. 
Aur India kee janata ko padhe likhe logo ko neta banane ki aadat nahi. Unko anpad log hee pasand hai.😂</t>
  </si>
  <si>
    <t>Chal ab jake 2 biscuit le lena apne BJP se. Paltoo.</t>
  </si>
  <si>
    <t>it's not good vs bad it's always worst vs bad.....choose your option !.....I choose BJP</t>
  </si>
  <si>
    <t>don't mislead people with edited fake speech videos</t>
  </si>
  <si>
    <t>The problem with every party is that the public does not follow the manifesto, why should it look at the details of the manifesto or the congress party has at least raised the issue of the problems of the country which are the same as BJP's politics of religion, that is why we belong to the Congress party. Who should decide what will happen to the country's youth, till the number exceeds Rs 3 crore or they are unemployed,
Brother, you will earn money by making videos but at least something good is going to happen in the country, don't stop it.</t>
  </si>
  <si>
    <t>Modi bhak
Lol</t>
  </si>
  <si>
    <t>Bhai vote kise kare?</t>
  </si>
  <si>
    <t>Thanks for making this video.</t>
  </si>
  <si>
    <t>The main reason with rahul Gandhi is ki wo sirf bjp ko harana chahte hein na ki india ki main problem solve karna</t>
  </si>
  <si>
    <t>Congress is better than BJP</t>
  </si>
  <si>
    <t>Any day Rahul Gandhi - TRUE DEMOCRAT always zillion times better than Modi - THE DICTATOR...</t>
  </si>
  <si>
    <t>The Biggest problem with Modi is that -
He wants to be a full fledged DICTATOR
He wants to change the CONSTITUTION</t>
  </si>
  <si>
    <t>Modi ki goverment me kuch mila nahi or congress me kuch he nahi to bjp ko harana padega to kuchto hoga</t>
  </si>
  <si>
    <t>Ye hum sabko pta hai k chor ye saare k saare political parties hain bt haan ye Berozgari, mehngai, hindu-muslim  electoral bonds scam, failed demonetization, farmers, ladakh, manipur, or  baaki aise hi cheezo ki wajah se bjp ko vote nahi de payenge is baar.</t>
  </si>
  <si>
    <t>What u want to explain ,,,very confusing,,, do u think BJP did any good which helped general people in last 10 years , everyone know 10 years before India was much better than now , no one can afford to live in India even NRI ,, can u believe…</t>
  </si>
  <si>
    <t>One of the best video of yours 
i really believe that democratic country work if it had but strong  opposition parties</t>
  </si>
  <si>
    <t>Pura desh preshan h bjp se... Aur tumari jaise bina certificate ki media kamia nikalne m lgi manifesto ki .. are bhai bs kro.... Ladhak dikhao. Mani pur dikhao..desg m inte humale hue wo dikhao... College bki fees bdh gyi... Schoolo ki books mahngi ho gyi.. treval mahnga ho gya..</t>
  </si>
  <si>
    <t>Bhai tumhare subscriber bhag jayege... Aise to kisi ko moka hi nhi milega.. age median sahi hota to seriously na bjp stand krti ab tk na hi congress... Agr krti b to sudhar jati.. shyd aaj kuch aur hi treha ka desh hota .... Na hu tumare jaise log aa pate kamiyan niklane k .. bina certification ki median bni bathe hi.... Sharm kro desh bachao phle ... Fir nikl lena kamia</t>
  </si>
  <si>
    <t>Gover media</t>
  </si>
  <si>
    <t>Vote for the least worse politician</t>
  </si>
  <si>
    <t>Abhi    tak      rahul     ko     liter     or     kilo     me    farak nahi pata     ....    bucha    he   54    year old     boy.......</t>
  </si>
  <si>
    <t>Bjp ke. manifesto  ke baare mei baat. Kareye</t>
  </si>
  <si>
    <t>BJP was never a political party.
They are just scammers.</t>
  </si>
  <si>
    <t>Since long time I planned to vote lotus as I have been seeing the symbol often but since the beginning of your video you showed only palm symbol, i thought it is more popular so i voted on palm on 19th morning. Thanks for the video bro</t>
  </si>
  <si>
    <t>Really stupid points raised in this video. This fellow is not as smart as I thought earlier.</t>
  </si>
  <si>
    <t>In his speeches he correct himself and he is very humble and sensible leader unlike modi</t>
  </si>
  <si>
    <t>1L promise still bettr than 15L in account 😂
Though both will never b fulfilled</t>
  </si>
  <si>
    <t>Vote for any political parties but never vote for Congress party...👎</t>
  </si>
  <si>
    <t>I completely agree with him....i participated in Bharat Jodo Nyay Yatra and found there is absence of people connect and only few people are trying to control everything</t>
  </si>
  <si>
    <t>Isko bJP wala idea accha lagta hai..</t>
  </si>
  <si>
    <t>Ek video 🥭 🧍party par bhi 🤌</t>
  </si>
  <si>
    <t>Thek hain congress keee manifestu meee yeeea wealth distrubution or cashless transaction 25 lac yee problematic hain mger baki cheeze bhot achee hain jeseee 
Right to Appretanship 
MSP gurrante and direct transfer of money to bank account..........or constituonal changes jese national commision of judiciary or one week in a day of suugestion of oppposition or helping startup buissness funds yeee sab
overall rahul gandhi is very charismatic and dil kaaa saaf leader nice guy he is not a hate monger 👹 like modi  but 
Meee yeee congress koooo yeee suggestion doongaaa keew next time jab congress koi state election jeete too rahul gandhi kooo cm banayee 
or congress ki presidency priyanka gandhi kiii hawaleee kardee</t>
  </si>
  <si>
    <t>Kis kis ko lgta h 
AAP 🧹
BJP/ congress se better h 
👇👇</t>
  </si>
  <si>
    <t>CONGRESS IS  BEST PARTY</t>
  </si>
  <si>
    <t>Main baat ye h Mohak
Ki capable log politics me h hi nhi ..like u..jo seriously sochte ho apne country k liye</t>
  </si>
  <si>
    <t>Bip is building iits iims hospitals building infra roads getting investments making our defence stronger .. after doing btech and llb i can confirm with my consciousness.. BJP is the right party to 🇮🇳  at this time .. why not congress ? You can see above video and you can easily guess the vision of opposition ..no vision no plan nothing only making india into  a poor country with their scemes .. finance is the heart of the nation .. if heart stops working then everything is gone in seconds .. congress just wants to stop the beat of nation and kill finance of the nation .. even IMF  cant support this 140 billion populated nation ..nation will face every crisis if we go with congress ..</t>
  </si>
  <si>
    <t>please make a video on every political party and the respective leaders</t>
  </si>
  <si>
    <t>I am with Narendra Modi ❤❤</t>
  </si>
  <si>
    <t>Go more study shame on u</t>
  </si>
  <si>
    <t>Bhai Amethi ke ladega Rahul Gandhi 26 /4 /2024</t>
  </si>
  <si>
    <t>With his political career and experience, if Rahul Gandhi could say no to demonetisation, GST and electrol bond. Then he is heading it right. Predicting or judging a book by its cover is not right.. we vote bjp for stopping corruption promise. Results??</t>
  </si>
  <si>
    <t>Kitna paisa mila hain?</t>
  </si>
  <si>
    <t>Bjp IT celll😂😂😂😂</t>
  </si>
  <si>
    <t>Yar BJP ka kya????
Manipur
Electoral bond
Pulwama
Note bandi
ED/CBI dominance
15 lac to every individual
Black money
Adani 12000cr relief...
Much more</t>
  </si>
  <si>
    <t>Weak opponent is a serious problem of a democracy.</t>
  </si>
  <si>
    <t>Your timing is suspicious. Please tell us problems with our current PM as well, cause there are many.</t>
  </si>
  <si>
    <t>Rahul gandhi an honest person just see his live talks❤</t>
  </si>
  <si>
    <t>He criticised bjp also in the previous vedio and now when he criticised congress,some andhbhakts are thinking he is bjp supporter</t>
  </si>
  <si>
    <t>Rahul gandhi is here to initiate civil war in India.</t>
  </si>
  <si>
    <t>The BIGGEST Problem with Rahul Gandhi is  ki RAhul Kamchor hai</t>
  </si>
  <si>
    <t>Highly informative</t>
  </si>
  <si>
    <t>Menefesto to announce kiya he. Kya hoga, kaise hoga ye baad ki baat he. At least hindu muslim karne wale, jumla sarkar se pehle aajadi mile hame.</t>
  </si>
  <si>
    <t>My vote for Rahul Gandhi 👆✅</t>
  </si>
  <si>
    <t>Bjp hataao desh bachaao...</t>
  </si>
  <si>
    <t>Very informative video. 😊👍</t>
  </si>
  <si>
    <t>Tu  BJP ke errors per ek video bana air apne aap ko prove karr...</t>
  </si>
  <si>
    <t>Shayad BJP ne injection dediya hai mangal ko...</t>
  </si>
  <si>
    <t>First we need strong opposition in our country so i think india is best. It's bad vs worst</t>
  </si>
  <si>
    <t>kuch bheee kahuuu i pray for rahul gandhi tooo win 🙏🏼🙏🏼🙏🏼🙏🏼</t>
  </si>
  <si>
    <t>Bro caste census  se society  me Majoritarianism haavi nahi hoga ?</t>
  </si>
  <si>
    <t>Bhai thoda gyan BJP KE LIYE BHI DEDE</t>
  </si>
  <si>
    <t>नरेंद्र मोदी इतना सारा झूठ बोलते है झूठा फेकते है तब तुम्हारी आवाज नहीं निकलती</t>
  </si>
  <si>
    <t>Present Govt se tu kyu nahi poochta ki 150 lakh Crore kaise maaf kardiya...</t>
  </si>
  <si>
    <t>Dhamki milgayi apko 🤣🤣🤣</t>
  </si>
  <si>
    <t>तुमको सारे प्रॉब्लेम काँग्रेस मे ही दिख रहे है बीजेपी की गलती या नही दिखती है</t>
  </si>
  <si>
    <t>Tu bhi jaldi bada hoja beta..
Kyuki RAGA ke prati tera perception mature hojaye...
Growup kidd...</t>
  </si>
  <si>
    <t>I was prepared to vote for congress this time, due to my dislike of politics of BJP. But after congress manifesto, i cannot vote for someone who is promising 90% reservation and reservation in private sector. I cant vote for someone who will make me jobless and my children not get into college.</t>
  </si>
  <si>
    <t>BJP k alawa koi b option batter hai..</t>
  </si>
  <si>
    <t>u tube bhi bade kamal ki cheez hai yahan har banda jiski capability khud ka apna ghar khada karne ki nhi hoti wo desh ki badi badi partyon aur leaders ke bare me apne vichar rakhte hai.</t>
  </si>
  <si>
    <t>Vote fr revolution</t>
  </si>
  <si>
    <t>Rahul Ghandi ✌️ ✌️</t>
  </si>
  <si>
    <t>Dictator aa jayega tab tum hi log jyada Pachtaoge</t>
  </si>
  <si>
    <t>Godi media. 
Bhai kitna mila bjp se</t>
  </si>
  <si>
    <t>Bhai tum khud clear nhe ho</t>
  </si>
  <si>
    <t>Bjp harao desh bachao</t>
  </si>
  <si>
    <t>Tujhe BJP ne  kitne 💰 dia??</t>
  </si>
  <si>
    <t>I'm with you Rahul</t>
  </si>
  <si>
    <t>India needs only Congress ❤❤❤</t>
  </si>
  <si>
    <t>The title should've been "problems/issues". He got too many.</t>
  </si>
  <si>
    <t>Koi bhi country ka fiscal deficit hota hi hai.. But they dont compromise on the standard of living of the citizen of their nation.
But question is to give a better life to each citizen of India. Make the standard of living better, with a higher delivery standard of all essential needs of every citizens.</t>
  </si>
  <si>
    <t>Bhai jab 15lakh ka jumla diya gaya tha. Tab kyu nhi kiya aisa analysis</t>
  </si>
  <si>
    <t>tb to Baba sahab Ambedkar bhi galat the... Reservation ko lekr... us time to aur job kam thi...
Bhai Mohak Mangal tumhe.. abhi se darr lagne lga ... reservation se</t>
  </si>
  <si>
    <t>SIR HE WILL WIN</t>
  </si>
  <si>
    <t>टका टक टका टक टका टक 😂😂😂</t>
  </si>
  <si>
    <t>Kitte paise liya bjp se</t>
  </si>
  <si>
    <t>Niyat theek honi chahiye.</t>
  </si>
  <si>
    <t>Aap galat ho. Shaanti se baith jao.</t>
  </si>
  <si>
    <t>CHECKOUT TRENDING SONG "CHALO VOTE KARO "  BY SANDESH SANGEET</t>
  </si>
  <si>
    <t>Car sensors ky hota h</t>
  </si>
  <si>
    <t>RAGA❤❤❤❤ VOTE FOR INDIA ❤❤ 2024</t>
  </si>
  <si>
    <t>Mahilao k liye jo manifesto hai wo sab kuchh vote bank politics hai. Manaa ki mahilaye kaafi pichhde hue hai lekin abhi mahilao ko zaruri privilege mil rhi hai. Ab mahilao k liye kuchh mandate lani chahiye tab jaa k mahilaye kick off krenge. Baki ye unnecessary faida de k hum purusho ko harass kiya ja rha hai. Hum mehnat kre, hum paisa kamae, faltu ki faida mahilao ko kyu? Tab jyadatar purush Congress ko kyu vote kre!!</t>
  </si>
  <si>
    <t>My vote for Rahul Gandhi ❤</t>
  </si>
  <si>
    <t>The true Liberal Analysis of the politics 🔥</t>
  </si>
  <si>
    <t>bhai isme details daalenge to book ban jayegi</t>
  </si>
  <si>
    <t>He changed topic from personality based to document based</t>
  </si>
  <si>
    <t>The International Monetary Fund (IMF) has raised concerns about the long-term sustainability of India's debts. It cautioned that general government debt is likely to exceed 100 percent of India's gross domestic product (GDP) in the near future, Business Standard reported.</t>
  </si>
  <si>
    <t>Next p.m.
Rahul bhandi</t>
  </si>
  <si>
    <t>In the fiscal year ending March 31, 2023, the central government's debt stood at Rs 155.6 trillion, or 57.1 percent of the GDP.</t>
  </si>
  <si>
    <t>Agar Rahul congress ka command chor de or doosra koi asli Indian chehra dikhaye to hi aage badhegi , lekin ye dono party ki mili bhagat hai, public ko ullu bana rahe hai</t>
  </si>
  <si>
    <t>Dono party mili hui hai, or public ko murkh/ullu bana rahe hai, ye sab upar level ke politicians paise bana rahe hai , niche ki public pees rahi hai</t>
  </si>
  <si>
    <t>Its a constructive discrimination</t>
  </si>
  <si>
    <t>Yeah said many things against bjp also</t>
  </si>
  <si>
    <t>जब तक राहुल गाँधी है तब तक बीजेपी को कोई नहीं हरा सकता 👍</t>
  </si>
  <si>
    <t>Agniveer ke baare men kya gyan h bhai</t>
  </si>
  <si>
    <t>Not Rahul Gandhi but I think you have some serious problem.</t>
  </si>
  <si>
    <t>Vote for Congress 
 Vote for Congress 
Vote for Congress</t>
  </si>
  <si>
    <t>Bhai ko lagta hi picli report se taegda sandesh aaya hi</t>
  </si>
  <si>
    <t>400 par 👆🏻</t>
  </si>
  <si>
    <t>Bhot acche bro ❤</t>
  </si>
  <si>
    <t>I just want to Say Vote for MODI</t>
  </si>
  <si>
    <t>Every party talk about problems but nobody talks about solutions</t>
  </si>
  <si>
    <t>23:46 why does this picture of amethi voter looks ai generated image of khan sir</t>
  </si>
  <si>
    <t>at 20:9 Mohak mangal spitting facts</t>
  </si>
  <si>
    <t>Good bro tum kisi party ka nhi ho truth ke sath ho</t>
  </si>
  <si>
    <t>Abhi baar400par❤ modi❤</t>
  </si>
  <si>
    <t>Bhai kuch bhi bolo nale gas ⛽ nikal k chai banane bala Pradhan mantri nahi chahea 😂😂😂</t>
  </si>
  <si>
    <t>Double face</t>
  </si>
  <si>
    <t>Right minded honest people know who to vote .. They don’t have to be brainwashed by foreign influencers.. 
Work is seen in every field  from space to infrastructure! 
Instead of criticism, Every citizen of Bharat should acknowledge the hardwork of our all cabinet ministers ..
All faiths’s  bros n sisters , let’s all come under one Bharat umbrella to face internal &amp; external challenges.,</t>
  </si>
  <si>
    <t>The main issue here isn't whether Rahul gandhi is a good prime ministerial candidate or not.... the reality is any candidate is better than Modi in the current scenario 😂😂😂</t>
  </si>
  <si>
    <t>Only Congress. Rahul Gandhi</t>
  </si>
  <si>
    <t>Best analysis ❤</t>
  </si>
  <si>
    <t>bjp se log tang aachuke hai mera vote change ke liye</t>
  </si>
  <si>
    <t>Mohak 1 video BJP ke khilaf bana ta hai aur 10 video Congress ke Khilaf!!</t>
  </si>
  <si>
    <t>vote to the party which reduces corruption , increase employment and does not take votes based on religion</t>
  </si>
  <si>
    <t>rahul will be a good sympathetic with compassion and justice</t>
  </si>
  <si>
    <t>21:03 THIS !!! THIS !!!
That's what needs to be talked about and no one does. When Russia became the first socialist state, Vladimir Lenin stated it as policy that wealth creation must precede wealth distribution. The government didn't merely take over and hand freebies to the poor. The USSR went through rapid industrialisation.
The game that our parties play is pitting us against one another. That's how they would gain loyalists and votes. If there was enough stuff for everyone, who would support them after hollow manifestos whose manifestation one can't be betted on?</t>
  </si>
  <si>
    <t>People says Rahul Gandhi os educated? 😅😅 Is getting degree is educated then i am also qualified educate person then let me stand for PM post 😅.
Rhaul Gandhi has degree but not Skill</t>
  </si>
  <si>
    <t>Caste census is only for appeasing that caste by giving freebies more to them.</t>
  </si>
  <si>
    <t>VOTE FOR BJP 
VOTE FOR NDA
AVOID CONGRESS
DONT SUPPORT CONGRESS
DONT SUPPORT I.N.DI.A alliance if you want to save INDIA</t>
  </si>
  <si>
    <t>A video on bjp manifesto too !! People like to know about it in detail !!</t>
  </si>
  <si>
    <t>WHAT IS THIS 😃😃😃😃</t>
  </si>
  <si>
    <t>Modi supporter youtuber</t>
  </si>
  <si>
    <t>तुम्हारे जैसे छोटे दिमाग़ वाले लोग राहुल को नहीं समझ पायेंगे</t>
  </si>
  <si>
    <t>Ek nutral creator dekha aaj</t>
  </si>
  <si>
    <t>Beta bjp ka khaye hoo kya😂😂😂</t>
  </si>
  <si>
    <t>शिक्षा के लिए वोट करें
किसानों के लिए वोट करें
महिलाओं के अधिकारों के लिए वोट करें
पहलवानों के लिए वोट करें
नौकरियों के लिए वोट करें
स्कूलों के लिए वोट करें
मणिपुर के लिए वोट करें
लद्दाख के लिए वोट करें
ऐसे नेता को वोट दें जो बिना स्क्रिप्ट वाला इंटरव्यू दे सके
ऐसे नेता को वोट दें जिसमें प्रेस कॉन्फ्रेंस करने का साहस
हो
ऐसे नेता को वोट करें जो जुमलों की झूठी गारंटी न दे
ऐसे नेता को वोट दें जो शिक्षित और विनम्र हो</t>
  </si>
  <si>
    <t>Mi vote for Congress</t>
  </si>
  <si>
    <t>Bro why don't you tell about BJP?</t>
  </si>
  <si>
    <t>Ek video BJP ke against chalange 😂 accept Karo hai dam 😂</t>
  </si>
  <si>
    <t>College student from Banaras here✋😊</t>
  </si>
  <si>
    <t>Aap Jaise bol rahe hain Modi Sarkar Ko bhi to aise bolna chahie</t>
  </si>
  <si>
    <t>38:00
Commited towards secularism...
I'm not quite sure of that😅😅</t>
  </si>
  <si>
    <t>Congress🎉🎉🎉❤❤❤❤</t>
  </si>
  <si>
    <t>Im a Congress supporter,  but the problem is with the Congress manifesto, it is not relevant to state.</t>
  </si>
  <si>
    <t>@26:00 it pronounced as PAWAAR not PANWAR ;)</t>
  </si>
  <si>
    <t>Kyon itna bhakti kar rha h</t>
  </si>
  <si>
    <t>Bro I am pure Hindu but support Rahul sir hope next pm ❤❤❤love from nepal❤❤❤</t>
  </si>
  <si>
    <t>Indian Constitution is not fair..  some polices need to change.. and some to be removed...</t>
  </si>
  <si>
    <t>Congress nahi jeet ni chaiye</t>
  </si>
  <si>
    <t>बीजेपी के झूठे आँकड़े की तारीफ़ करने से क्या होगा</t>
  </si>
  <si>
    <t>Bhai tuu BJP ka Manifesto padh😒BJP se Paso lekar video banayo</t>
  </si>
  <si>
    <t>Vote to BJP ko denge yrr strong leadership chahiye desh ko</t>
  </si>
  <si>
    <t>Balance bana raha h</t>
  </si>
  <si>
    <r>
      <rPr>
        <sz val="11"/>
        <color rgb="FF000000"/>
        <rFont val="Linux Libertine G"/>
      </rPr>
      <t>अरे बेटे जी</t>
    </r>
    <r>
      <rPr>
        <sz val="11"/>
        <color rgb="FF000000"/>
        <rFont val="Calibri"/>
      </rPr>
      <t xml:space="preserve">,  </t>
    </r>
    <r>
      <rPr>
        <sz val="11"/>
        <color rgb="FF000000"/>
        <rFont val="Linux Libertine G"/>
      </rPr>
      <t>कितना रटा रटाया भाषण दोगे</t>
    </r>
    <r>
      <rPr>
        <sz val="11"/>
        <color rgb="FF000000"/>
        <rFont val="Calibri"/>
      </rPr>
      <t xml:space="preserve">?? </t>
    </r>
    <r>
      <rPr>
        <sz val="11"/>
        <color rgb="FF000000"/>
        <rFont val="Linux Libertine G"/>
      </rPr>
      <t>मोदीजी से कितने पैसे मिले</t>
    </r>
    <r>
      <rPr>
        <sz val="11"/>
        <color rgb="FF000000"/>
        <rFont val="Calibri"/>
      </rPr>
      <t>???🎉❤</t>
    </r>
  </si>
  <si>
    <t>Chal chal pta chsl gya tum bhi 400 paar wala h</t>
  </si>
  <si>
    <t>12:10
19:15</t>
  </si>
  <si>
    <t>Katva gang🤣</t>
  </si>
  <si>
    <t>Bhai tu kya mahal..</t>
  </si>
  <si>
    <r>
      <rPr>
        <sz val="11"/>
        <color rgb="FF000000"/>
        <rFont val="Linux Libertine G"/>
      </rPr>
      <t>अर्धसत्य</t>
    </r>
    <r>
      <rPr>
        <sz val="11"/>
        <color rgb="FF000000"/>
        <rFont val="Calibri"/>
      </rPr>
      <t>......
Vo bhi full election ke douraan 
Ye ya to compromised ho gaye hai 
Ya reach badhane ki koshish hai bhakto ke bich</t>
    </r>
  </si>
  <si>
    <t>bhai kehna kya chah rahe ho .. u are not concluding anything</t>
  </si>
  <si>
    <r>
      <rPr>
        <sz val="11"/>
        <color rgb="FF000000"/>
        <rFont val="Calibri"/>
      </rPr>
      <t xml:space="preserve">Muslim family became Gandhi due to political ambition. Nehru-Gandhi family has been playing dirty political game against the people of India since long time their dirty game still going on. </t>
    </r>
    <r>
      <rPr>
        <sz val="11"/>
        <color rgb="FF000000"/>
        <rFont val="Linux Libertine G"/>
      </rPr>
      <t>नेहरू का लिगेसी ये है</t>
    </r>
    <r>
      <rPr>
        <sz val="11"/>
        <color rgb="FF000000"/>
        <rFont val="Calibri"/>
      </rPr>
      <t xml:space="preserve">- 1962 </t>
    </r>
    <r>
      <rPr>
        <sz val="11"/>
        <color rgb="FF000000"/>
        <rFont val="Linux Libertine G"/>
      </rPr>
      <t xml:space="preserve">में लद्दाख चीन को सौपा जो आज अक्षय चीन है और </t>
    </r>
    <r>
      <rPr>
        <sz val="11"/>
        <color rgb="FF000000"/>
        <rFont val="Calibri"/>
      </rPr>
      <t xml:space="preserve">POK </t>
    </r>
    <r>
      <rPr>
        <sz val="11"/>
        <color rgb="FF000000"/>
        <rFont val="Linux Libertine G"/>
      </rPr>
      <t>पाकिस्तान को।</t>
    </r>
  </si>
  <si>
    <r>
      <rPr>
        <sz val="11"/>
        <color rgb="FF000000"/>
        <rFont val="Linux Libertine G"/>
      </rPr>
      <t xml:space="preserve">कंग्रेस कभी भाईचारा को बढावा नहीं दिये उलटा ये लोग समाज में </t>
    </r>
    <r>
      <rPr>
        <sz val="11"/>
        <color rgb="FF000000"/>
        <rFont val="Calibri"/>
      </rPr>
      <t>"</t>
    </r>
    <r>
      <rPr>
        <sz val="11"/>
        <color rgb="FF000000"/>
        <rFont val="Linux Libertine G"/>
      </rPr>
      <t>फुट डालो राज करो</t>
    </r>
    <r>
      <rPr>
        <sz val="11"/>
        <color rgb="FF000000"/>
        <rFont val="Calibri"/>
      </rPr>
      <t xml:space="preserve">" </t>
    </r>
    <r>
      <rPr>
        <sz val="11"/>
        <color rgb="FF000000"/>
        <rFont val="Linux Libertine G"/>
      </rPr>
      <t>कि नीति अपनाये है जो ये लोग अंग्रेज से सिखा है कंग्रेस ने जानबूझकर अल्पसंख्यकों को बिजेपी के खिलाफ भड़काया है ताकि मुसलमान डरकर बिजेपी को वोट ना दे। लेकिन बिजेपी समाज में माहौल ठीक रखने के लिए काम किया</t>
    </r>
  </si>
  <si>
    <r>
      <rPr>
        <sz val="11"/>
        <color rgb="FF000000"/>
        <rFont val="Linux Libertine G"/>
      </rPr>
      <t xml:space="preserve">बिपक्ष </t>
    </r>
    <r>
      <rPr>
        <sz val="11"/>
        <color rgb="FF000000"/>
        <rFont val="Calibri"/>
      </rPr>
      <t xml:space="preserve">BJP </t>
    </r>
    <r>
      <rPr>
        <sz val="11"/>
        <color rgb="FF000000"/>
        <rFont val="Linux Libertine G"/>
      </rPr>
      <t xml:space="preserve">को घेर रहा है </t>
    </r>
    <r>
      <rPr>
        <sz val="11"/>
        <color rgb="FF000000"/>
        <rFont val="Calibri"/>
      </rPr>
      <t xml:space="preserve">ElectoralBond </t>
    </r>
    <r>
      <rPr>
        <sz val="11"/>
        <color rgb="FF000000"/>
        <rFont val="Linux Libertine G"/>
      </rPr>
      <t xml:space="preserve">को लेकर लेकिन </t>
    </r>
    <r>
      <rPr>
        <sz val="11"/>
        <color rgb="FF000000"/>
        <rFont val="Calibri"/>
      </rPr>
      <t xml:space="preserve">ElectoralBonds </t>
    </r>
    <r>
      <rPr>
        <sz val="11"/>
        <color rgb="FF000000"/>
        <rFont val="Linux Libertine G"/>
      </rPr>
      <t xml:space="preserve">में कोई घोटाले नहीं हुआ </t>
    </r>
    <r>
      <rPr>
        <sz val="11"/>
        <color rgb="FF000000"/>
        <rFont val="Calibri"/>
      </rPr>
      <t xml:space="preserve">Bonds </t>
    </r>
    <r>
      <rPr>
        <sz val="11"/>
        <color rgb="FF000000"/>
        <rFont val="Linux Libertine G"/>
      </rPr>
      <t xml:space="preserve">तो स्टेट बैंक अफ इन्डिया </t>
    </r>
    <r>
      <rPr>
        <sz val="11"/>
        <color rgb="FF000000"/>
        <rFont val="Calibri"/>
      </rPr>
      <t xml:space="preserve">SBI </t>
    </r>
    <r>
      <rPr>
        <sz val="11"/>
        <color rgb="FF000000"/>
        <rFont val="Linux Libertine G"/>
      </rPr>
      <t xml:space="preserve">दे रहा था जो टैक्स के दायरे में था लेकिन बंगाल में जो कटमानी </t>
    </r>
    <r>
      <rPr>
        <sz val="11"/>
        <color rgb="FF000000"/>
        <rFont val="Calibri"/>
      </rPr>
      <t xml:space="preserve">Cutmoney </t>
    </r>
    <r>
      <rPr>
        <sz val="11"/>
        <color rgb="FF000000"/>
        <rFont val="Linux Libertine G"/>
      </rPr>
      <t>ममता की पार्टी चलाती है टिएमसी गुण्डे दादागिरी करके वसूलता है उसका क्या</t>
    </r>
    <r>
      <rPr>
        <sz val="11"/>
        <color rgb="FF000000"/>
        <rFont val="Calibri"/>
      </rPr>
      <t>? @BJP4India</t>
    </r>
  </si>
  <si>
    <t>जनसंख्या कम होगा तब जाकर बेरोजगारी घटेगा। मोदी प्रधानमंत्री बनना जरूरी है।</t>
  </si>
  <si>
    <t>Modi mangal</t>
  </si>
  <si>
    <t>Unsubscribing you I thought u are good researcher and reporter but during election making this video that Rahul is not deserving and showing him uneducated but he wins in Karnataka and he showed development and showing m0di that  he is good at economy Balance then y did India's loan has increased so badly you are a view seeker  shame on you</t>
  </si>
  <si>
    <t>Bhagvan ja rahe he😂</t>
  </si>
  <si>
    <t>Rahul Gandhi 
PM candidate ❌
Best comedian ✓</t>
  </si>
  <si>
    <t>INDIA KO NEED HAI RAHUL GANDHI JESE KI</t>
  </si>
  <si>
    <t>Who tells you he is serious 😂😂</t>
  </si>
  <si>
    <t>Congress me ab koi leader nahi hai... Ab bas ye party jabardasti kheech rahe hain with copy paste method... Log abhi bhi andhe hoke free ki rewdi lene ke chakkar me paglaaye hue hain</t>
  </si>
  <si>
    <t>BJP I.T cell kaa adami hai ye bach ke  koraho desh ko dictatorship ki karaf nahi leke Jana hai</t>
  </si>
  <si>
    <t>Not sure which speeches of rahul you watched. He's always talking about inflation and unemployment. Disliking this video as you're more focused on rahul becoming PM but its his choice as he can focus on party operations. He can choose an economist similar to Manmohan Singh to become PM.</t>
  </si>
  <si>
    <t>Better remove caste based reservation system.  It can't be used as a tool for politics.</t>
  </si>
  <si>
    <t>Don't vote modi, save democracy. Love from Nepal</t>
  </si>
  <si>
    <t>Bhai  thoda BJP ka bhi check karke batao</t>
  </si>
  <si>
    <t>Very happy to see that big honest youtubers like u are speaking abt these things</t>
  </si>
  <si>
    <t>Only BJP 🧡🚩</t>
  </si>
  <si>
    <t>Rahul Gandhi is a lazy unreliable leader, he can't even govern his constituencies (Amethi &amp; now Wayanad)let alone the nation, he is only winning on the basis of polarised Muslim votes and nothing else.</t>
  </si>
  <si>
    <t>Don't always blame Congress bro see what BJP is doing telling lie to the people</t>
  </si>
  <si>
    <t>problem</t>
  </si>
  <si>
    <t>Abki bar rozgar dene vali sarkar</t>
  </si>
  <si>
    <t>INLD BILLU BHAI SAAB VOTE FOR👍🏻👍🏻</t>
  </si>
  <si>
    <t>What about BJP or Modi ......you are the supporter of Modi</t>
  </si>
  <si>
    <t>Why didn't you mention the allegations against the current regime. RG is a perfect fit for a new age leader</t>
  </si>
  <si>
    <t>Strategies todhi koi show karega manifesto main?</t>
  </si>
  <si>
    <t>Godi Media Se Ho Kya Bhai Intro Bhi Puri Diya Kro 😅😂
Modi Ji Ke Bhashan Ka AkLaN Kro Yt Channel Band Ho Jayenga bhai 😅😂</t>
  </si>
  <si>
    <t>When will Modiji give open press conference, then we will see who is more confident.</t>
  </si>
  <si>
    <t>Now situtation is India should be handle by someone who really understand the India's Problem. NOT by traditional parties.</t>
  </si>
  <si>
    <t>Kick out the dictator and bond jumla party working for Adani and running 3.8 lac crore bond scam 👹
Vote for India 🇮🇳 
Listen to sensible vloggers and Reject godi vloggers getting share of bond money and awards 🤬🤡</t>
  </si>
  <si>
    <t>People advocating for Rahul mukt congress are the same people advocating for congress mukt Bharat 🇮🇳
Don’t listen to this bj party wolves wearing sheep clothes</t>
  </si>
  <si>
    <t>Rahul Gandhi is not bad from heart ❤.... He just needs to understand his priorities and concerns first... And stop listening to her dictator mom...
 ( He helped Nirbhaya silently changed my mind)
Until he become a true leader
My vote goes for BJP 🇮🇳🪷</t>
  </si>
  <si>
    <t>congress did same with telangana and karnataka promises because our telangana budget isnt capable of giving six guarantees</t>
  </si>
  <si>
    <t>YOU ARE MAKING FURZI VIDEO</t>
  </si>
  <si>
    <t>WHY ARE YOU CREATING NONSENSE, HOW MUCH ARE YOU TALKING ABOUT MODI, WHY CAN NOT YOU MAKE MENEFESTO</t>
  </si>
  <si>
    <t>Oops your prime minister candidate is in jail 😂</t>
  </si>
  <si>
    <t>To final 2024 bjp</t>
  </si>
  <si>
    <t>Bahut pyaar se BJP Ko support kar rahe ho bhai pahle baar aya tha Video pe lekin 
itna pyaar se BJP ko support kar rah apna YouTube channel bachane ke liye Q ki tumko bhi pata hai Kon sa Bill pass hua hai</t>
  </si>
  <si>
    <t>Problem with RaGa is whoever he trusted they all backstabbing him.
Jyotiraditya 
Milind deora 
Many have been made ministers in thier 35s</t>
  </si>
  <si>
    <t>Tumhe rooling party me sirf khubiya dikh rahi hai ur Rahul me sirf kamiya lekin 19 me sirf Rafal hi mudda tha ki pulwama bhi former rajyapal ka bayan yaad nhi aa rhi hai!</t>
  </si>
  <si>
    <t>Mohak bro thanks a lot for explaining the analysis in detail 🎉😊</t>
  </si>
  <si>
    <t>I think this is jumla report published 46 lakh how is this possible this report means we average calculate we get only 310 people per caste</t>
  </si>
  <si>
    <t>Sab Cheezo ka Solution Jatigat Janganna hai !! Hum log OBC logo ke Haq ka Reservation SC/ST leke baithe hai ! 50% Reservation Cap Hatega to Hume Zyada Reservation Milega ! Jitni Abadi Utna Haq ! Nyay ka Haq Milne Tak !!! Jatigat Janganna karo hamari abadi 70% hai hamara reservation 70% hona chaye na ke 10% !!!! Ukhad Fekna hai iss Satadhari Party ko Nyay ka Haq Milne Tak !</t>
  </si>
  <si>
    <t>Subscribe kr diya bhai</t>
  </si>
  <si>
    <t>Kudos to you and your team well researched video that we need today. But I think the primary issue is today of the democracy, misuse of institutions, put opposition leaders behind the bars, freeze accounts of main opposition party, electoral bonds but many people barely know about these issues due to lack of awareness. Opposition try to raise voice but they get suspended still remember Rahul warning about covid and tweet related to migrant workers when government told us to ring bells, clap. I think Rahul is that kid who face all criticism in his house and want to prove himself😂! At the end of the day we need strong government and opposition for strong democracy. 
P.S: I urge all the voters to not press NOTA button cause that is worthless use your right it come only a time in 5 years:)</t>
  </si>
  <si>
    <t>Naam nahi kaam bolta h ❤</t>
  </si>
  <si>
    <t>Rahul Gandhi is a well educated leader.. but they should not be a political leader because he doesn't known as politics and  economical issue..</t>
  </si>
  <si>
    <t>Aise time pr mohak mangal ji aapko ye video nikalne ki kya jaroorat  aan padi.... Ye video ya to election k pehle ya baad me release krni chahiye thi..voting k time pr kya voters ka mind divert krne ka irada hai kya aapka...</t>
  </si>
  <si>
    <t>One should Look Candidate &gt;&gt;&gt; Party</t>
  </si>
  <si>
    <t>Mujhe PTA hai kisko vote karna hai, 
BJP ✌🏼
National security and pro India attitude only matters for me</t>
  </si>
  <si>
    <t>Seriously Godi Media</t>
  </si>
  <si>
    <t>Vote karunga India airlines ko....✌️</t>
  </si>
  <si>
    <r>
      <rPr>
        <sz val="11"/>
        <color rgb="FF000000"/>
        <rFont val="Calibri"/>
      </rPr>
      <t>*</t>
    </r>
    <r>
      <rPr>
        <sz val="11"/>
        <color rgb="FF000000"/>
        <rFont val="Linux Libertine G"/>
      </rPr>
      <t xml:space="preserve">घबराइए नही राहुल गांधी जी </t>
    </r>
    <r>
      <rPr>
        <sz val="11"/>
        <color rgb="FF000000"/>
        <rFont val="Calibri"/>
      </rPr>
      <t xml:space="preserve">2024 </t>
    </r>
    <r>
      <rPr>
        <sz val="11"/>
        <color rgb="FF000000"/>
        <rFont val="Linux Libertine G"/>
      </rPr>
      <t>में पीएम बनने जा रहे हैं।</t>
    </r>
    <r>
      <rPr>
        <sz val="11"/>
        <color rgb="FF000000"/>
        <rFont val="Calibri"/>
      </rPr>
      <t xml:space="preserve">*
</t>
    </r>
    <r>
      <rPr>
        <sz val="11"/>
        <color rgb="FF000000"/>
        <rFont val="Linux Libertine G"/>
      </rPr>
      <t>दोस्तों पहले चरण के मतदान के बाद बीजेपी के लिए खतरे की घंटी बज गई है। 
मोदी ने हाल ही में यू ट्यूबरों से मुलाकात करके अपने पक्ष में वीडियो बनाने को कहा है इसलिए ये लोग कांग्रेस की बुराई कर रहे हैं जिससे की वोट बीजेपी के पक्ष में जाए।</t>
    </r>
  </si>
  <si>
    <t>Bhai aap to BJP ke boal bolrahe ho ketna diya BJP ne aap ko</t>
  </si>
  <si>
    <t>Pahle apna Gyan pura kar le Bhai phir dusre ko Gyan pelna</t>
  </si>
  <si>
    <t>Vai tum chate kya ho ham kise vote kare</t>
  </si>
  <si>
    <t>Mohak bhai ek detailed video NOTA par bhi banao.
Comparison jarur karna ki baaki desho me NOTA kaise kaam karta hai aur hamare yahan kaise.</t>
  </si>
  <si>
    <t>He indirectly supported congress in last 2 minutes.</t>
  </si>
  <si>
    <t>Rahul gandhi ko business karana ata he aur kuchh nahi politicis nahi ati</t>
  </si>
  <si>
    <t>kya bhai ... bjp se paise aye hai kya.... I was not expected this frm u, BJP se Congress haari hui thi, Rahul G nahi, aur vaise b BJP cheater thi ... hai, aur hamesh rahegi, aur ek baar haar gayi toh BJP direct BAN hogi, likhlena!!</t>
  </si>
  <si>
    <t>Dikkat kya h to agar yeh face hain</t>
  </si>
  <si>
    <t>3:16 It's BJP's question</t>
  </si>
  <si>
    <t>3:13</t>
  </si>
  <si>
    <t>bhai mujhe to sabse jyada confuse lag raha hai</t>
  </si>
  <si>
    <t>First remove BJP &amp; we will see CONGRESS letter 👍</t>
  </si>
  <si>
    <t>Pro BJP video</t>
  </si>
  <si>
    <t>jab bjp harega tab main modi ke twitter mein congr8 comment ka wait kar raha hu.</t>
  </si>
  <si>
    <t>Timed comment lagao</t>
  </si>
  <si>
    <t>What about jangarna in India...</t>
  </si>
  <si>
    <t>Mohak you are take the point of Prashant kishor to criticize the INDIA but when you are not taking all the point of Prashant kishor's .....</t>
  </si>
  <si>
    <t>Rhaul 😅 Hatao Congress Bachaooo</t>
  </si>
  <si>
    <t>I can't understand your problem</t>
  </si>
  <si>
    <t>Why we need party politics in country? Why independent candidates can't make a government?</t>
  </si>
  <si>
    <t>What u want to prove not clear..... This all is possible in our democracy in a democratic way so way r u accusing Rahul gandhi on this ground.</t>
  </si>
  <si>
    <t>Nice video good suggestion for public to give vote for a good MP not PM . Voters can also use KYC app to know about their MP who will represent them in lok sabha 👍</t>
  </si>
  <si>
    <t>Congress is always trying to do divisive politics among Hindu.</t>
  </si>
  <si>
    <t>I'm a financial professional holder.  I will give my vote for my mother land, for my cultural identity, for my religion, for development, for removal 370, for Ram temple, against appeasement, against riot.</t>
  </si>
  <si>
    <t>He cant make similar video on Modiji😅</t>
  </si>
  <si>
    <t>why so cringe about rahul gandhi, he is a front runner, you are just another tool to defame him. are you in love with congress or you want to field for bjp</t>
  </si>
  <si>
    <t>Waynad we have bjp candidate too, not just Ani Raja</t>
  </si>
  <si>
    <t>30 ya usse upr walo ko apprenticeship b ni milegi...😢</t>
  </si>
  <si>
    <t>Anything against dictatorship is far better than powerful dictator. First comes freedom and democracy. Then comes development</t>
  </si>
  <si>
    <t>Math mera bhi weak ho gaya hai, but that number was 10,000 crores =&gt; 10L *1L =&gt; 100 00 00 00 000 =  10 00 000  X 1 00 000</t>
  </si>
  <si>
    <t>❤truly as wonderful video</t>
  </si>
  <si>
    <t>If you say is True than why our PM goes to take the Credit of Chandrayan 3 and to World cup Finals ?? Does he alone do everything or what 😜😜 ??</t>
  </si>
  <si>
    <t>One extra point Rahul ji sees Mamta didi as best Friend but INC WB hate TMC but Rahul don't care his own party interest on state level</t>
  </si>
  <si>
    <t>India needs a third party
Tired of bjp and congress</t>
  </si>
  <si>
    <t>भाई  बीजेपी के मेनिफेस्टो पर भी वीडियो बनाये।</t>
  </si>
  <si>
    <r>
      <rPr>
        <sz val="11"/>
        <color rgb="FF000000"/>
        <rFont val="Linux Libertine G"/>
      </rPr>
      <t>ଯେତେବେଳେ ଲୋକ ଅସୁବିଧାରେ ସମ୍ମୁଖୀନ ହୋଉଥିଲେ ସେତେବେଳେ ତୋତେ ଏତେ ସବୁ କହିବାକୁ ସମୟ ନ ଥିଲାକି</t>
    </r>
    <r>
      <rPr>
        <sz val="11"/>
        <color rgb="FF000000"/>
        <rFont val="Calibri"/>
      </rPr>
      <t xml:space="preserve">, </t>
    </r>
    <r>
      <rPr>
        <sz val="11"/>
        <color rgb="FF000000"/>
        <rFont val="Linux Libertine G"/>
      </rPr>
      <t xml:space="preserve">ଧିକ ତମ ଚାନେଲ ଆସିଲା କଂଗ୍ରେସ </t>
    </r>
    <r>
      <rPr>
        <sz val="11"/>
        <color rgb="FF000000"/>
        <rFont val="Calibri"/>
      </rPr>
      <t xml:space="preserve">menofesto </t>
    </r>
    <r>
      <rPr>
        <sz val="11"/>
        <color rgb="FF000000"/>
        <rFont val="Linux Libertine G"/>
      </rPr>
      <t xml:space="preserve">କଂଗ୍ରେସ </t>
    </r>
    <r>
      <rPr>
        <sz val="11"/>
        <color rgb="FF000000"/>
        <rFont val="Calibri"/>
      </rPr>
      <t xml:space="preserve">mnt </t>
    </r>
    <r>
      <rPr>
        <sz val="11"/>
        <color rgb="FF000000"/>
        <rFont val="Linux Libertine G"/>
      </rPr>
      <t>ହୋଉଛି</t>
    </r>
    <r>
      <rPr>
        <sz val="11"/>
        <color rgb="FF000000"/>
        <rFont val="Calibri"/>
      </rPr>
      <t xml:space="preserve">, </t>
    </r>
    <r>
      <rPr>
        <sz val="11"/>
        <color rgb="FF000000"/>
        <rFont val="Linux Libertine G"/>
      </rPr>
      <t xml:space="preserve">ଆରେ ଲୋକ କଣ ପାଇଁ </t>
    </r>
    <r>
      <rPr>
        <sz val="11"/>
        <color rgb="FF000000"/>
        <rFont val="Calibri"/>
      </rPr>
      <t xml:space="preserve">gd media </t>
    </r>
    <r>
      <rPr>
        <sz val="11"/>
        <color rgb="FF000000"/>
        <rFont val="Linux Libertine G"/>
      </rPr>
      <t>କହୁଛନ୍ତି ଜାଣିପାରୁନ କି</t>
    </r>
    <r>
      <rPr>
        <sz val="11"/>
        <color rgb="FF000000"/>
        <rFont val="Calibri"/>
      </rPr>
      <t>.....</t>
    </r>
  </si>
  <si>
    <t>why Rahul Rahul hahahaah dictator. Modi  why not asking question</t>
  </si>
  <si>
    <t>If you hate BJP just vote Rahul ! Nothing else!</t>
  </si>
  <si>
    <t>Rahul Gandhi is the problem of Congress it is not letting party to reform which is very necessary</t>
  </si>
  <si>
    <t>Agree completely on these points, but this election is not about those 10-20% deficiency on part of congress party, it is about throwing out the BJP who is pushing to establish dictatorship in India. What is more threatening is the way laws are being passed, the way news channels are being controlled, not to forget the laws that will be passed in the next term to control youtube media which is the last option we have currently. Conclusion: Had this election between BJP &amp; Congress, I would not have voted for congress. But now that the election is between INDIA alliance and BJP, I would definitely prefer voting for INDIA alliance.</t>
  </si>
  <si>
    <t>Who are you to give advice to Rahul?? What do you know about his intentions?? There were many leaders who reprinted various political parties and campaigned without any position. If the party give him the special platform so what have you got to complain about?? You already have made up your mind that the congress manifesto won’t work. Did you ever question modi and his promises??? Congress don’t just make promises without scrutinising all revenues . You mr know it all</t>
  </si>
  <si>
    <t>caste politics ko social justice bol do kisko kya pata lgega</t>
  </si>
  <si>
    <t>Mera vote national security ko...mera vote BJP ko..  Only modi</t>
  </si>
  <si>
    <t>right now a true indian aim is to save our democracy &amp; to save our country from dictatorship and to vote in the basis our real problems in india not for targeting any particular religion....india means unity in diversity , freedom of speech, freedom to eat anything they want ,freedom to wear how they want, freedom to preach any religion ....these all trying to control only one party now thts non other than bjp so we want to save our country first then we will think who is best among all</t>
  </si>
  <si>
    <t>You nailed it Mohak....I don't know why some pple relate you with the left.</t>
  </si>
  <si>
    <t>Bhai vote kise kare. Dono nikamme thahare</t>
  </si>
  <si>
    <t>Hi write a YouTube script of professional way of this 
Hi dear friends as got to know about eletroler bonds which political leaders used take money from companies that money also comes form investing money as there collect money for themselves to win elections ans there our purposes there make corruption legal by electroler bonds which act as money and there coupon which valid to political leaders the donor buy them and as gift card and give to there favorite party as there donor of corporate companies get contracts by government and 100 percent tax benefit is thus is not scam to common people of our country as government get money from our taxes and it runs on it do it good for our country to didn't get tax form these companies which can help to develop our country but we all know corruption is not new in our country as many humans may want to earn money more if there is in position to do so like in government numbers pm cm or political power there may do so as we see in news so what is solution for this as we now political leaders and government employees get fix salaries even there work to develop country there do get anything extra as we know many is motivation to most one thing to think we can do to ask them and justifications to put corporate laws and same common laws to political leaders like there get money on performance bases so they may get motivated to develop country like the salaries and benefits of all political leaders is on country Gdp like there get 0.01 percent of amount to there salaries and benefits so they may motivated to work towards country development and ask them to apply stick laws to political leaders on corruption and spending money in elections like if party or political leaders spend more money then the money they can spend declares by election commotion there get removed from being in power even there win and stick punishment like all 
Now what about the companies which do illegal things to get profit as we know humans mad of money we can ask them by to put stick laws to companies which donate money to political parties and do illegal things other to aspect that true nothing is free except some
Sir make can you make YouTube video on my script may it slove our country problem of corruption 
Sir if political you can put me as your YouTube advisor and give me credit of script
If possible you can make me your YouTube advisor and give me credit</t>
  </si>
  <si>
    <t>Chitiyan tu jay congress</t>
  </si>
  <si>
    <t>Full vote for Congress ❤
Boycott BJP</t>
  </si>
  <si>
    <t>Really nice analysis.</t>
  </si>
  <si>
    <t>Bhai me videos sabka dekhta hu lekime vote BJP ko hi deta hu jai bhagwan parsuram</t>
  </si>
  <si>
    <t>you are brave brother</t>
  </si>
  <si>
    <t>To be precise, his efforts are not projected in the media. His visions are not understood by the many North Indians. Yes, there is some intense research that should have been done in the manifesto, but other things are good for the nation. Where 95% of the Indians live below less than 25k salary. How can we bring them up without any subsidy??</t>
  </si>
  <si>
    <t>Vote for congress ❤❤
Jetega india 🇮🇳 ❤
Badhega India 🇮🇳 ♥️</t>
  </si>
  <si>
    <t>Dont you think after all these years, now they are talking about this everytime and everywhere, to only make look non-muslims cense lower? So that the policies will be made Based on then?. Everyone knows that immigrants have been pouring and poured in from North East for vote purpose by the previous govt?. 
The purpose of the oppositions to eventually prove that non hindu’s census is lower than the other caste, will make politicians comment on hindu’s like the Stalin’s comment of malaria, Right?.</t>
  </si>
  <si>
    <t>Congress manifesto is a disaster for economy.</t>
  </si>
  <si>
    <t>One of the best analyses i have seen ❤</t>
  </si>
  <si>
    <t>Why do we need Congress?👇
Today I was traveling to Assam with my father,there were 100's of other passengers in the compartment but 3 Assam Police came directly and asked "What is there inside the bag? Can you open the bag?
My question is there were other passengers traveling why the Police didn't check all of their bags and why they checked only my dad's bag?
So much hatred has spread in our country especially in Assam led by its CM.</t>
  </si>
  <si>
    <t>Only BJP❤❤❤</t>
  </si>
  <si>
    <t>Gujarat is best, because of political stability. congress had enough time, now i will vote for bjp till my death. from Gujarat.</t>
  </si>
  <si>
    <t>Why talk about Congress without saying what bjp did for 10 yrs for developing  India. Only empty
 pots will talk about others .</t>
  </si>
  <si>
    <t>Next PM rahul gandhi..</t>
  </si>
  <si>
    <t>SIR,  VOTE   KISKO   DE FIR ............pLEASE ANSWER MY QUESTION  RELIGION BASED WALO KO DE YA CONGRESSS KO DE .......JANTA BAHUT CONFUSE HE .........BEROZGARRI   BADHTI   JA RAHI HE</t>
  </si>
  <si>
    <t>Bro you have triggered all india alliance supporters 😂</t>
  </si>
  <si>
    <t>UI</t>
  </si>
  <si>
    <t>Democracies are in a constant state of "emergence" ...therefore the changes are slow but have long term impact...right now the choice seems like a rock and a hard place...😂</t>
  </si>
  <si>
    <t>Kucha to gadabad hay daya video Banane me😂😂😂😂😂</t>
  </si>
  <si>
    <t>Job increase % calculation is wrong</t>
  </si>
  <si>
    <t>RAGA is pure soul</t>
  </si>
  <si>
    <r>
      <rPr>
        <sz val="11"/>
        <color rgb="FF000000"/>
        <rFont val="Linux Libertine G"/>
      </rPr>
      <t>श्री राहुल गांधी जी की कांग्रेस पार्टी की वरिष्ठ नेताओं को तुष्टिकरण की सिवाय यह नहीं मालूम हैं कि देश में महंगाई और बेरोज़गारी का मुख्य कारण तो जनसंख्या विस्फोट ही है</t>
    </r>
    <r>
      <rPr>
        <sz val="11"/>
        <color rgb="FF000000"/>
        <rFont val="Calibri"/>
      </rPr>
      <t xml:space="preserve">, </t>
    </r>
    <r>
      <rPr>
        <sz val="11"/>
        <color rgb="FF000000"/>
        <rFont val="Linux Libertine G"/>
      </rPr>
      <t>श्री राहुल गांधी जी को जाति जनगणना नहीं बल्कि जनसंख्या नियंत्रण करना चाहिए</t>
    </r>
  </si>
  <si>
    <t>I'm glad that I've NEVER subscribed his channel!</t>
  </si>
  <si>
    <t>BJP ka bhi batao na😮</t>
  </si>
  <si>
    <t>At the current situation india needs to change current government…this is the worst time of Indian history….. Congress Ka Haal Khasta Hai … Aur INDIA alliance Ka Tike Rehna Bhi Doubt full hai …. Aisi Situation me Sawaal To Banta Hai Kare to Kare kya….!!  Per Current government ko sabak sikhana bhi zaroori hai 😢😢</t>
  </si>
  <si>
    <t>Problem is
1. People trust Modi but not BJP 
2. BJP knows the point 1 hence they will make Modi next PM again
3. There is no alternative, No matter to whom you vote you have zero idea who will be the next PM if its not Modi
Anjan dost se jani dushman bharosedar lagta hai logo ko</t>
  </si>
  <si>
    <t>Congress up up🎉🎉🎉❤❤❤❤</t>
  </si>
  <si>
    <t>Chanda do dhanda lo  uska kya yai bhi bata</t>
  </si>
  <si>
    <t>Bjp’s rahtee. 😂😅😂😂😂</t>
  </si>
  <si>
    <t>It is Rcb of elections</t>
  </si>
  <si>
    <t>Bhai tu bjp ka andh Bhagt h</t>
  </si>
  <si>
    <t>One video create BJP manifesto</t>
  </si>
  <si>
    <t>Bhai bjp se kitna mila😂😂</t>
  </si>
  <si>
    <t>EWS is a scam</t>
  </si>
  <si>
    <t>Don't under estimate people of India . India need a new political party and Congress  is not the solution for the problem</t>
  </si>
  <si>
    <t>Pappu did tell about wealth redistribution in a telegana rally...do check out ..</t>
  </si>
  <si>
    <t>Paytm par 50,000₹ prapt huye…..kisse?
Kuku FM se😂</t>
  </si>
  <si>
    <t>Aayega to Modi hi 😂</t>
  </si>
  <si>
    <t>Congress to Papu Nikla ✅😂</t>
  </si>
  <si>
    <t>In this time this video..... we can understand ur fake neutrality.... India gonna win.... bjp will sit in opposition</t>
  </si>
  <si>
    <t>Rahul gandhi has to strongly reply to this video. Youngsters will vote on basis of development and manifesto.</t>
  </si>
  <si>
    <t>Reservation de kar hum logo ko weak bana diye hai</t>
  </si>
  <si>
    <t>Thank You for Your last Minute Suggestion for the Voters (Us) of India. ❤</t>
  </si>
  <si>
    <t>Vote 🗳️ BJP 2024 Jai Hind 🙏🏽🇮🇳🕉️🙏🏽</t>
  </si>
  <si>
    <t>There should be need of good conservative oppositions in democracy.
But think once that if he  will be our prime minister then how it will talk and how he will deliver his speeches.
But it's a bitter truth that he will become PM of India once in future as Congress will win in future 😢</t>
  </si>
  <si>
    <t>Jo Congress ke manifesto me hai us pe baat na kar ke un chizo pe baat kar rahe ho Jo nahi hai ..</t>
  </si>
  <si>
    <t>Mohak is so cute he criticised everyone so perfectly</t>
  </si>
  <si>
    <t>Still we want CONGRESS 😂</t>
  </si>
  <si>
    <t>For India its not about which is ideal party &amp; leaders, its all about which is lesser of evil.
Currently there's 1 evil that's bigger than all of them in terms of corruption &amp; whose ideologies are way more harmful which is borderline unconstitutional.</t>
  </si>
  <si>
    <t>Also Make Video on BJP manifesto</t>
  </si>
  <si>
    <t>Problems are and will always be with each political party.
We have to compare the parties relatively to give vote.
And as per the current scenario, the Congress\INDIA alliance seems more promising.
VOTE FOR INDIA!</t>
  </si>
  <si>
    <t>Same aap BJP ke menifesto ke liye banaye. N  Rahul se jyada responsibi behaviour kisi ne nhi dikhaya hai. N aap ko ek video banane ke jarurat pad gai ,issi se unke popularity ke bare me pata chal raha hai.</t>
  </si>
  <si>
    <t>Pahle tu bol to sahi survey likha hai service nhi</t>
  </si>
  <si>
    <r>
      <rPr>
        <sz val="11"/>
        <color rgb="FF000000"/>
        <rFont val="Linux Libertine G"/>
      </rPr>
      <t>जाति पर बात करने से पहले यह शब्द किस भाषा का है और इसका सही अर्थ क्या है</t>
    </r>
    <r>
      <rPr>
        <sz val="11"/>
        <color rgb="FF000000"/>
        <rFont val="Calibri"/>
      </rPr>
      <t xml:space="preserve">?? </t>
    </r>
    <r>
      <rPr>
        <sz val="11"/>
        <color rgb="FF000000"/>
        <rFont val="Linux Libertine G"/>
      </rPr>
      <t>यह भी जान लेना चाहिए</t>
    </r>
    <r>
      <rPr>
        <sz val="11"/>
        <color rgb="FF000000"/>
        <rFont val="Calibri"/>
      </rPr>
      <t xml:space="preserve">!
</t>
    </r>
    <r>
      <rPr>
        <sz val="11"/>
        <color rgb="FF000000"/>
        <rFont val="Linux Libertine G"/>
      </rPr>
      <t>हम सब इस शब्द का सही अर्थ जाने बिना इसका गलत अर्थ में प्रयोग कर रहे हैं</t>
    </r>
    <r>
      <rPr>
        <sz val="11"/>
        <color rgb="FF000000"/>
        <rFont val="Calibri"/>
      </rPr>
      <t xml:space="preserve">!
</t>
    </r>
    <r>
      <rPr>
        <sz val="11"/>
        <color rgb="FF000000"/>
        <rFont val="Linux Libertine G"/>
      </rPr>
      <t>जय श्री राम</t>
    </r>
    <r>
      <rPr>
        <sz val="11"/>
        <color rgb="FF000000"/>
        <rFont val="Calibri"/>
      </rPr>
      <t xml:space="preserve">, </t>
    </r>
    <r>
      <rPr>
        <sz val="11"/>
        <color rgb="FF000000"/>
        <rFont val="Linux Libertine G"/>
      </rPr>
      <t>जय हिन्द वन्दे मातरम्</t>
    </r>
  </si>
  <si>
    <t>Congress is sinking party</t>
  </si>
  <si>
    <t>I am a staunch BJP supporter. I am up for debate if anyone wants. I would like it to be respectful and fact-based. Please don't disrespect any one and talk on the facts?</t>
  </si>
  <si>
    <t>Rahul Gandhu is the illuminati of congress.</t>
  </si>
  <si>
    <t>You have no idea about economic and infrastructure. Don't try to apply your knowledge from WhatsApp university</t>
  </si>
  <si>
    <t>Vote for India🇮🇳</t>
  </si>
  <si>
    <t>Vote for India🇮🇳💪</t>
  </si>
  <si>
    <t>Rahul is the best</t>
  </si>
  <si>
    <t>Are din din rahul ka speach sodharrahahe</t>
  </si>
  <si>
    <t>Bringing back 370, triple talaq, halala, discarding UCC nad One nation one election are few more big problems with congress. I don't think they are secular at all. The recent example when they were silent on the bomb attackers in bengaluru but suddenly started blaming a hindu when his name got involved in the case who turned out to be a witness. These things are no less concerning then anything. They haven't done anything noticeable regarding jobs in the states they were ruling . How can one trust them. No way i am going to vote them. BJP has it's own issues but it's far better and best regarding many development issues.</t>
  </si>
  <si>
    <t>*VOTE FOR*
*HINDU-MUSLIM✖️*
*MANDIR-MASJID✖️*
*UNEMPLOYMENT☑️*
*INFLATION☑️*</t>
  </si>
  <si>
    <r>
      <rPr>
        <sz val="11"/>
        <color rgb="FF000000"/>
        <rFont val="Calibri"/>
      </rPr>
      <t xml:space="preserve">Isko bhut chinta hai apne </t>
    </r>
    <r>
      <rPr>
        <sz val="11"/>
        <color rgb="FF000000"/>
        <rFont val="Linux Libertine G"/>
      </rPr>
      <t xml:space="preserve">आका </t>
    </r>
    <r>
      <rPr>
        <sz val="11"/>
        <color rgb="FF000000"/>
        <rFont val="Calibri"/>
      </rPr>
      <t>ka 😂</t>
    </r>
  </si>
  <si>
    <t>Don't be per of bjp</t>
  </si>
  <si>
    <t>Tu abki baar 400 paar ❤❤🎉🎉</t>
  </si>
  <si>
    <t>Kyo drivert kar rahe ho Beth ke</t>
  </si>
  <si>
    <t>🙄unfortunately there is no strong opponent</t>
  </si>
  <si>
    <t>😒hn to bjp ne naak me dm kr rkha h uska kya kahoge tum,</t>
  </si>
  <si>
    <t>Nice video but it won’t change anything….
Power &amp; Population Both are Uncontrollable….</t>
  </si>
  <si>
    <t>You have absolute zero knowledge regarding Affirmative action policies such as reservation. Congress manifesto is to grab backward dalits vote..but removing 50 percent cap in reservation is necessary. Learn more before blabbering something!</t>
  </si>
  <si>
    <t>Why private sector reservation its already harming our government sector</t>
  </si>
  <si>
    <t>Modi's golden goose is RG.</t>
  </si>
  <si>
    <t>He will not want to be the PM . He stood from Wayanad earlier as well. It’s not as if he’s standing to oppose Ms. Raja.</t>
  </si>
  <si>
    <t>Whatever you say - many people like RG. He has single-handedly and consistently raised issues. And whatever you say, his family is linked to the history of this country.</t>
  </si>
  <si>
    <t>Caste census is right, it should have been done before...
And everybody deserves rights.</t>
  </si>
  <si>
    <t>I think Rahul Gandhi is a secret agent of BJP. He is not 1/10 of modi. He don't even know how to give speech. I think congress should represent a capable and responsible person as pm candidate. BJP is continuously winning not because they are doing well but they are winning just because of bad opposition like congress</t>
  </si>
  <si>
    <t>Good 😊</t>
  </si>
  <si>
    <r>
      <rPr>
        <sz val="11"/>
        <color rgb="FF000000"/>
        <rFont val="Linux Libertine G"/>
      </rPr>
      <t xml:space="preserve">इस बार मोदी </t>
    </r>
    <r>
      <rPr>
        <sz val="11"/>
        <color rgb="FF000000"/>
        <rFont val="Calibri"/>
      </rPr>
      <t xml:space="preserve">vs </t>
    </r>
    <r>
      <rPr>
        <sz val="11"/>
        <color rgb="FF000000"/>
        <rFont val="Linux Libertine G"/>
      </rPr>
      <t xml:space="preserve">मोदी के खिलाफ चुनाव है न की  </t>
    </r>
    <r>
      <rPr>
        <sz val="11"/>
        <color rgb="FF000000"/>
        <rFont val="Calibri"/>
      </rPr>
      <t>BJP VS CONGRESS</t>
    </r>
  </si>
  <si>
    <t>I think caste census should be done at a small level for trial. Thisbcan be done at a small community having multiple caste. Muslims caste census can be a good start.</t>
  </si>
  <si>
    <t>India ki mang sirf itna h ki sarkar badle bas</t>
  </si>
  <si>
    <t>Jo bhi ho modi chor se rahul gandhi achcha h</t>
  </si>
  <si>
    <t>That's the problem both bjp and congress are like worse choices</t>
  </si>
  <si>
    <t>Congress se sawal pucha jata haii….. bjp Ki sarkar it’s not possible …. Vote. For India</t>
  </si>
  <si>
    <t>Dhurubrathi harm😂</t>
  </si>
  <si>
    <t>Isme maza aaya 🎉</t>
  </si>
  <si>
    <t>Anti nehru channel</t>
  </si>
  <si>
    <t>Hi there, I'm not sure why they fight with each other if they genuinely work for India. To improve India's future, all parties must get down and form a single party.🙏</t>
  </si>
  <si>
    <t>Next Pm raga❤</t>
  </si>
  <si>
    <t>Ye bhi bik Gaya kya</t>
  </si>
  <si>
    <t>I want bipartisan in economic decisions of India.</t>
  </si>
  <si>
    <t>27:58 Bhaiya aap ya par wrong ho kyoki aapne sahi se reasearch nahi shayad aapko ye pata  nahi facebook twitter youtube whatsapp instagram par lakho channel account sirf aur sirf rahul gandi ko chavvi kharab karne ke liye banaye gye hai aur ye sab account 7,8 saal purane tabhi Rahul Gandhi ki aap kahe rahe wajah se harr gye .....</t>
  </si>
  <si>
    <t>Ek video sandeshkhali par bhi zaroori hai. Kyunki wo mahilao ka kaafi bada mudda hai. Har female k liye.</t>
  </si>
  <si>
    <t>it was a nice video with a good explanation without bias ness</t>
  </si>
  <si>
    <t>People like you should be in politics.</t>
  </si>
  <si>
    <t>Modani kam fresh kabhi haga</t>
  </si>
  <si>
    <t>27:01 Koi nahi jata MP ke pass apni problem leke bhai ........Mai Prayagraj se aaj tak MP se Mil bhi paya jabki kyi baar unse milne ki kosis ki aur aap jiski bat kar rahe hai wo to RAHUL GANDHI wo to puri barat se mil chuke hai aur unki problem bhi sun liye.....</t>
  </si>
  <si>
    <t>Democracy ke bare me bhi kuch bol do</t>
  </si>
  <si>
    <t>Modiji2024❤</t>
  </si>
  <si>
    <t>Kya bjp kee ho bhai</t>
  </si>
  <si>
    <t>Rahul Gandhi k alawa aur kisi ne 3000 km logo k bech chal k nahi yatra ki... AUr koi janta k bech nahi dikhta jitna wo dikhtey hai Aur jis insaan ne logo k sawal k peche apni parliament ki membership kho di Tou uska face manifesto mein hona chahiye</t>
  </si>
  <si>
    <t>In Karnataka people voted for Congress not for gurantees they promised but people are were fed up with BJP state politicians</t>
  </si>
  <si>
    <t>Election is the process of choosing between bad and worst. For me bad is BJP. So I chose BJP🫡
Now BJP hatters can abuse me. Thank you.😂😂😂</t>
  </si>
  <si>
    <t>Please make a full video on pros and cons of reservations on caste basis in health and educational sector.. Beacuse according to me it is just the way to snatch opportunities from deserving individuals</t>
  </si>
  <si>
    <t>23:49 khan Sir AI🤣🤣</t>
  </si>
  <si>
    <t>Well thought constructive criticism!</t>
  </si>
  <si>
    <t>whoever wins, will eventually loot the country, no more interested in party politics. just voting passively</t>
  </si>
  <si>
    <t>I just want  to tell that hazira jagdishpur pipeline map is incorrect...</t>
  </si>
  <si>
    <t>Vote for Congress 😢</t>
  </si>
  <si>
    <t>Rahul Gandhi is nly hope❤</t>
  </si>
  <si>
    <t>rahul sir is better than modi Bcz rahul.sir is Educated person not a fake ma Like modi</t>
  </si>
  <si>
    <t>His voice is crippling</t>
  </si>
  <si>
    <t>Par ek baat taw hei ki Rahul ji bahut badal gaye hei..pehle jeysa ab nahi rahi...We must give him a chance...hè can only open a 'mohabbat ki dukan'</t>
  </si>
  <si>
    <t>Up me to kam ho rha he 
Dange nahi hote abb
Chori nahi hoti 
Aur bhi bahut kuch ❤❤</t>
  </si>
  <si>
    <t>Make a video on bjp menifesto</t>
  </si>
  <si>
    <t>Bhai teri awaaz ❤❤❤❤</t>
  </si>
  <si>
    <t>Congress ki sarkaar banani chaahiye</t>
  </si>
  <si>
    <t>Desh bech dega aur tum partiality karte rahoge</t>
  </si>
  <si>
    <t>Is bar Rahul Gandhi PM</t>
  </si>
  <si>
    <t>Bhai tera analysis kafi superficial hai jiska koi practical application nhi hai. You should look into how western governments and public services work.</t>
  </si>
  <si>
    <t>Bro no person in this world is perfect but Rahul gandhi is 10x better then Modi</t>
  </si>
  <si>
    <t>vote for modi</t>
  </si>
  <si>
    <t>Even mohak can be a better PM candidate than rahul gandhi</t>
  </si>
  <si>
    <t>Why people can't understand there will be both positive and negative sides of every party?? People can't digest positives of the other parties and negatives of the party who they are supporting...
How can you say you are at the right side without knowing both sides??
If you are not really andhbakt of that party you will be able to accept both positives and negatives, And what this word"andhbakt" mean...  you can be andhbakt of any party, right??
please focus on meaningful things</t>
  </si>
  <si>
    <t>Is bar Congress ki Sarkar 🇮🇳</t>
  </si>
  <si>
    <t>Jabtak Modi 15 lakh nahi dega tab tak Modi ko vote denge</t>
  </si>
  <si>
    <t>Isliye to ham tumhara video nahin dekhte hain video banane ka aata hi nahin</t>
  </si>
  <si>
    <t>Whatever, I am supporting 👑 RAHUL GANDHI 👑 sir untill my death</t>
  </si>
  <si>
    <t>Mohak bhai ne Ramadhir ka lemchus le liya kya???😂😂😂😂</t>
  </si>
  <si>
    <t>Chalo maan liya ki rahul ji accountability nahi le rahe but dusri side ko dekho modi ji ne bhi to party ki responsibility nahi li hai...jab kahin bhi elect jeete to credit le liya yahan tak ki mayor election me bhi...aur jab haare to local leader ko responsible kar diya...rahul ji ne maana to ki unki wajah se haare</t>
  </si>
  <si>
    <t>Bhai ap kisko doge vote mein v usi ko de deti bcz mai to  confused hu kisse vote du koi v shi ni h</t>
  </si>
  <si>
    <t>Rahul Gandhi is incompetent. He should step down and let someone capable lead the congress party.</t>
  </si>
  <si>
    <t>1 crore women welfare- 1 Lakh crore 
10 crore apprentice - 10 Lakh crore
Farmers - 10 Lakh crore...need about 21 Lakh crore seems positive as already 16 Lakh crore corporate NPA and writeoff done by present Government.</t>
  </si>
  <si>
    <t>Bhai aaj first time aap ki video se BJP support ki boo aa rhi h
Aap to ese nhi the. 
Aap ne ye kya kiya. 
M is bat k liye Rahul ji ka selute krta hu. Ki unhone is bare me bat to ki.. ....</t>
  </si>
  <si>
    <t>Modi speech sunlo koi bhi vada Pura nahi keya</t>
  </si>
  <si>
    <t>Useless,baseless n hopeless party Congress</t>
  </si>
  <si>
    <t>Aadmi kuch bhi karke bura bolne wale hamesha honge …. Nepotism, gifted, not taking responsibility… kisi ke liye bhi bol sakte hai? Akhilesh ke kya qualifications hai ya BJP walon ki kya hai? Relatives are contractors? Taking all govt agencies like cylinders etc ?</t>
  </si>
  <si>
    <t>Congress as a party lacks vision. They don't have any ambitions for the country. They are not able to implant those in the minds of people.</t>
  </si>
  <si>
    <t>i know why he makes this video .</t>
  </si>
  <si>
    <t>Sir aap bjp supporter lagte hai you have to be nutral</t>
  </si>
  <si>
    <t>We want caste census.</t>
  </si>
  <si>
    <t>Iss bar bharat me v badlaw chahiye no bjp only INDIA</t>
  </si>
  <si>
    <t>Aaegi to Congress hi ❤❤❤❤❤❤</t>
  </si>
  <si>
    <t>Bhai question bjp ka hoga to use godi media hi bologe</t>
  </si>
  <si>
    <t>Prepare a report on Congress after 2019 you are showing old data</t>
  </si>
  <si>
    <t>Vote for India ❤❤❤</t>
  </si>
  <si>
    <t>Bhai kitne paise mile hai abb bjp party se 😂</t>
  </si>
  <si>
    <t>Bhai army ke naam pe vote lena legal nahi hai phir 2019 me bjp ne pulwama ke naam pe vote kyu liya.
Bjp ke netha log jail kyu nahi jaate  hai.
Bjp ke 2014 ke vaade dekho.</t>
  </si>
  <si>
    <t>Rahul Gandhi is equally responsible for current situation of country..BJP is bad but opposition helped them to stay in power..one man destroyed whole opposition and he is not ready to accept it..</t>
  </si>
  <si>
    <t>Lagta hai bhai aapko dono side gali khane ka showk hai</t>
  </si>
  <si>
    <t>Wow mohak never expected this from you. Bjp ka manifesto and 10 saal ka kaam dekho. Bahu beti surakhshit ni, naukri ni, mehngai, aur doglapan. Kaha h 15lakh har account pr jo 2014 pe Wade kiye!</t>
  </si>
  <si>
    <t>Chahe jo bhi jite bas BJP jeetna nahi chahiye</t>
  </si>
  <si>
    <t>Just vote No Vote</t>
  </si>
  <si>
    <t>The biggest problem of Rahul Gandhi is 'Rahul Gandhi' himself 😂😂😂😂</t>
  </si>
  <si>
    <t>I lost it when he said reservation is zero sum game🤦</t>
  </si>
  <si>
    <t>Great job Mohak ❤</t>
  </si>
  <si>
    <t>Managing revenue and expenditure is a plus of BJP? How? By looting in form of more than 45% taxes on Petroleum?? What economics is this??? 8:37</t>
  </si>
  <si>
    <t>Gandhi family is everything for congress , it doesn’t need any particular position. Please go and read what is Gandhi family for congress. If he doesn’t have any particular position but he controls everything. How powerful is he is . Why can’t you see his invisible power.</t>
  </si>
  <si>
    <t>Informative analysis. In my opinion, INC biggest problem it is become a family property of Gandhi family. INC has so many capable leaders whom are highly capable for Prime Minister position but in every where they are showing Rahul Gandhi face for Prime Minister position. INC needs to think about it seriously......</t>
  </si>
  <si>
    <t>Good and impartial observation 🎉</t>
  </si>
  <si>
    <t>So here is a jhhol. No matter how good an opposition candidate is(specially in MP election), always vote for party and it's promising policy u agree and not for the person. They have anti defection law so that person can never implement policy you want.</t>
  </si>
  <si>
    <t>Wonderful research Mohak bhai❤</t>
  </si>
  <si>
    <t>Revenue and expenditure both are part of budgets, so let them get elected first they will publish it 😊</t>
  </si>
  <si>
    <t>NDA 2014 - 2024
1. GDP $3.8 Trillion - Doubled
2. World Economic Rank - 5th from 10th
3. Per Capita Income-115000 - Double 
4. Exports - $750 Bn - Increased by 400%
5. Metro Cities - 20 - Increased by 400%
6. Village Power - 95% from 40%
7. Expressway Length - 4067 Kms Increased by 600%
8. National HighWays - 53700 Kms - Doubled
9. Railway Length - 55198 Kms- Doubled
10. Road Quality Index -42 from 88
11. Renewable Energy - 95. 7gW- Increased by 400%
12. Unicorn - 114 from just 1
13. Cost of 1GB Data ₹15 from ₹200
14. Internet Con - 771.3 Mn - Increased by 1200%
15. Digital Transactions- 76. 1% from 4%
16. IITs23 from 16
17. IIMs 25 from 13
18. Khadi Sales - 6. 69 Lac Cr - Tripled
19. Metro 860 Kms- Increased by 400%
20. Forex Reserves - $594 Bn Doubled
21. Railway Electrification - 37K RKMs - Increased by 700%.
22. MBBS Seats - 100163 - Doubled
23. PG Seats-65335 - Tripled
24. AIIMS 22 from 7
25. Medical Colleges - 660-Doubled
26. Airports - 148 - Doubled
27. FDI Inflows - $596 Bn - Doubled
28. Bank Accounts - 98% from 35%
29. High Speed Rail- 9 from 0
30. New Rail Launch Time - 2 Months - Improved by 800%
31. Sanitation - 85% from 39%
32. Rural Roads Construction - 130km/ Day - Doubled
33. Universities - 1100 from 723
34. Mobile Manufacturing - 31 Cr from 5 Cr-India World Leader Now
35. Gas Connections - 90% from 55%
36. Common Service Centre - 300000 - Increased by 400%
37. Optical Fibre - 50% from 0.2% 38. IT Returns - 7 Cr - Doubled
39. Ease of doing Business Rank - 70 from 142
40. Innovation Index - 57 from 72
41. e-Govt Index - 96 from 118
42. Tourism Index - 40 from 65
43. Climate Change Index - 14 from 30
44. e-Participation Index - 15 from 40
45. Defence Exports - 16K Cr from 1K Cr
46. Implemented OROP
47. Border Infrastructure- Increased by 2000%
48. Gusts Fighter Jets - 36
49. Apaches Attack Choppers - 22
50. Chinooks Attack Choppers - 15
51. S-400 Air Defence Systems - 5 Squads 
52. Infra spending - 33. 3 Lakh Cr - Increased by 33 Times
53. Wealth Created - 187 Lakh Cr- Increased by 14 Times
54. Bank NPA - Reduced it to 1% from 11%
55. Ayushman Bharat - World's Largest Healthcare Scheme for 30 Cr. 
And many more!</t>
  </si>
  <si>
    <t>Electrond bond 😂😂😂😂</t>
  </si>
  <si>
    <t>Congress is throwing so much BS around that just pointing it out makes you sound like a BJP guy. Not your fault Mohak.</t>
  </si>
  <si>
    <t>If reservation will be given in private jobs it will doom India. Companies will left India and there will be no jobs left. instead of jobs they should increase skills of people.</t>
  </si>
  <si>
    <t>Every critics has some prejudice 😊</t>
  </si>
  <si>
    <t>Rahul Gandhi always a great educated leader ❤</t>
  </si>
  <si>
    <t>Agega INC</t>
  </si>
  <si>
    <t>Cp</t>
  </si>
  <si>
    <t>Nice 🙂👍 video</t>
  </si>
  <si>
    <t>Abhe Modi  ne saharanpur hamne deka hai</t>
  </si>
  <si>
    <t>Only way I see it is people become opposition themselves. That is to become swing voters so no party or person can reap unlimited power. Change the government every time. So they can hold accountable each other.</t>
  </si>
  <si>
    <t>Rahul our new PM. We don’t need MODI who is a dictator and anti religion and anti minority</t>
  </si>
  <si>
    <t>Rahul gandhi ke bare me kuch bhi keh do lekin sachai unme dikhti hai.</t>
  </si>
  <si>
    <r>
      <rPr>
        <sz val="11"/>
        <color rgb="FF000000"/>
        <rFont val="Linux Libertine G"/>
      </rPr>
      <t xml:space="preserve">कल के पहले चरण के </t>
    </r>
    <r>
      <rPr>
        <sz val="11"/>
        <color rgb="FF000000"/>
        <rFont val="Calibri"/>
      </rPr>
      <t xml:space="preserve">voting </t>
    </r>
    <r>
      <rPr>
        <sz val="11"/>
        <color rgb="FF000000"/>
        <rFont val="Linux Libertine G"/>
      </rPr>
      <t xml:space="preserve">के बाद </t>
    </r>
    <r>
      <rPr>
        <sz val="11"/>
        <color rgb="FF000000"/>
        <rFont val="Calibri"/>
      </rPr>
      <t xml:space="preserve">Elon Musk </t>
    </r>
    <r>
      <rPr>
        <sz val="11"/>
        <color rgb="FF000000"/>
        <rFont val="Linux Libertine G"/>
      </rPr>
      <t xml:space="preserve">ने अपना </t>
    </r>
    <r>
      <rPr>
        <sz val="11"/>
        <color rgb="FF000000"/>
        <rFont val="Calibri"/>
      </rPr>
      <t xml:space="preserve">India </t>
    </r>
    <r>
      <rPr>
        <sz val="11"/>
        <color rgb="FF000000"/>
        <rFont val="Linux Libertine G"/>
      </rPr>
      <t xml:space="preserve">का दौरा रद्द कर दिया।
क्या </t>
    </r>
    <r>
      <rPr>
        <sz val="11"/>
        <color rgb="FF000000"/>
        <rFont val="Calibri"/>
      </rPr>
      <t xml:space="preserve">Exit Poll </t>
    </r>
    <r>
      <rPr>
        <sz val="11"/>
        <color rgb="FF000000"/>
        <rFont val="Linux Libertine G"/>
      </rPr>
      <t xml:space="preserve">तो नहीं देख लिया इन्होंने </t>
    </r>
    <r>
      <rPr>
        <sz val="11"/>
        <color rgb="FF000000"/>
        <rFont val="Calibri"/>
      </rPr>
      <t>?</t>
    </r>
  </si>
  <si>
    <t>Bhai modi toh bola tha 2 crore jobs dege bat means at that time also you should ask questions</t>
  </si>
  <si>
    <t>Ham log dekha hai BJP ne kiya kam kiya issbar Congress ko chance dena chahiye like kerala state</t>
  </si>
  <si>
    <t>It's too easy ask questions but that answers will be so hard .bro i didn't follow any party or politicians. But today's our leaders need education of democracy .take all kind of politicians test on our democracy i guarantee 100% almost 90% will be fail.</t>
  </si>
  <si>
    <t>Ye to thik hai congress 1 lakh de raha bjp to 15 lakh dene vala tha tab aap kahan thay mohan bhaiii😂😂😂😂</t>
  </si>
  <si>
    <t>i am open to know/hear criticism of all parties. only concern is, the vid began without any introduction, like you're doing this as a part of being equal. plus you look worried for some reason. are you okay. if you're inside india, there's a possibility someone is saying something to you.</t>
  </si>
  <si>
    <t>Raga is perfect
Pm in 2024 ❤</t>
  </si>
  <si>
    <t>ab situation ye hai ki bjp ko baghana na ki Congress ko jithana.. bjp haare tho automatically congress win karega . ..</t>
  </si>
  <si>
    <t>Bjp se kitna liya hai be? Thumbnail mein Congress ko daal rakha hai. Bjp kya doodh ka dhula hua hai?
Dono ke baare mein bol rha hai to dono ka thumbnail daal samjha.
Ek tarfa nahi hona chahiye kuch bhi.</t>
  </si>
  <si>
    <t>Such a shame!</t>
  </si>
  <si>
    <t>people like you give rahul gandhi phokat ki phootage. Everyone says modi nhi to kaun. I would say there are 140 cr people in india. Vote for good candidates in your constituency. This election may be last, i am not sure but Please vote wisely. Already all agencies have became BJP's payroll</t>
  </si>
  <si>
    <t>Wonderful video, learnt a lot and got to know things that are normally not spoken about</t>
  </si>
  <si>
    <t>Bro showed the real face of both opposition parties in these past days you gained my respect mohak bhai</t>
  </si>
  <si>
    <t>Bt why is your title only congress it's should be both the parties</t>
  </si>
  <si>
    <t>This chap is so privileged and cannot see the merit in the idea of reservations. Reservation is for representation and restoration of dignity. Please understand. Have some sense and sensitivity.</t>
  </si>
  <si>
    <t>What about inflation?</t>
  </si>
  <si>
    <t>तेरा ये वीडियो मोदी को नहीं बचा पाइगा 😂😂</t>
  </si>
  <si>
    <t>Modi 2024 .</t>
  </si>
  <si>
    <t>But this year may be Rahul will be prime minister 2024</t>
  </si>
  <si>
    <t>Tu bhi created hai kaa</t>
  </si>
  <si>
    <t>Modi Ji 😍🤟</t>
  </si>
  <si>
    <t>Kitna mila 😂</t>
  </si>
  <si>
    <t>Kux bhi karlo andhbhakto ...jitega to check Congress hi.</t>
  </si>
  <si>
    <t>Bakwas mat karo, BJP IT Cell, shame on you.</t>
  </si>
  <si>
    <t>Hindi or English. 
Not a mish mash</t>
  </si>
  <si>
    <t>khna kya chahta
modi bhact hum samjh gye</t>
  </si>
  <si>
    <t>Apko banda chahiye pm 😂</t>
  </si>
  <si>
    <t>I don't think INdia has serious parties to develop india. 😢😢😢 Apna ghar bharne m lage hai😢😢😢</t>
  </si>
  <si>
    <t>@mohak_mangal..don't spread false narrative that Prime ministrial candidate is important for the national election.. India should be ruled by a party or a coalition of parties.. not a single person..</t>
  </si>
  <si>
    <t>Superb video</t>
  </si>
  <si>
    <t>At last one true balanced video 😁</t>
  </si>
  <si>
    <t>BJP BAGAO DESH BACHAO</t>
  </si>
  <si>
    <t>🤚 Pappu media 😂😂😂</t>
  </si>
  <si>
    <t>I will vote</t>
  </si>
  <si>
    <t>We need a new party, new ideology to lead India Which is missing today.</t>
  </si>
  <si>
    <t>bjp andbhakt 🤡</t>
  </si>
  <si>
    <t>bjp andbhakt</t>
  </si>
  <si>
    <t>Pappu media 😁😁😁</t>
  </si>
  <si>
    <t>private sector reservation? wtf 😒</t>
  </si>
  <si>
    <t>Dude make video on porn addiction</t>
  </si>
  <si>
    <t>Rahul Gandhi is playing Divide and rule</t>
  </si>
  <si>
    <t>Tu kisko karega vote</t>
  </si>
  <si>
    <t>very detailed video. thanks</t>
  </si>
  <si>
    <r>
      <rPr>
        <sz val="11"/>
        <color rgb="FF000000"/>
        <rFont val="Linux Libertine G"/>
      </rPr>
      <t xml:space="preserve">बीजेपी से ज्यादा अच्छी तरह तो वर्तमान में कोई भी पार्टी देश के आंतरिक और बाहरी मामलो को नहीं संभाल सकती </t>
    </r>
    <r>
      <rPr>
        <sz val="11"/>
        <color rgb="FF000000"/>
        <rFont val="Calibri"/>
      </rPr>
      <t xml:space="preserve">, </t>
    </r>
    <r>
      <rPr>
        <sz val="11"/>
        <color rgb="FF000000"/>
        <rFont val="Linux Libertine G"/>
      </rPr>
      <t>पर फिर भी भगवान करे इस बार कांग्रेस जीत जाए और लोगो की आंखे खुले ।</t>
    </r>
  </si>
  <si>
    <t>no matter what we stromgly support congress ..no more vote for bjp</t>
  </si>
  <si>
    <t>Yarrr kabhi Narendra Modi ke Baare me bol liya kar , kitne paise mile hai ye bolne ke liye</t>
  </si>
  <si>
    <t>Bhai tu bhi godi tuber ban gaya</t>
  </si>
  <si>
    <t>Like how congress destroyed country in the same way it destroyed itself</t>
  </si>
  <si>
    <t>1. *Hitler married but appeared single.*
2. *Hitler had a belief that people of a certain religion were enemies of the nation.*
3. *Hitler’s supporters could not tolerate any criticism of Hitler.*
5. *All types of media e.g. newspapers, magazines were used to promote him.*
6. *He crushed all his opponents and would always call them anti-nationals/traitors.*
9. *Hitler’s campaign promise was that he would end all problems in a jiffy.*
10. *No problems were solved after he came to power, but he certainly managed to destroy Germany.*
11. *His campaign slogan was – "gute tage kommen" (good days will come).*
14. *Hitler used to love dressing up to look good.*
15. *Hitler had the consummate art of making lies look like truth.*
17. *Hitler used to love giving speeches on Radio.*
19. *Hitler always used in his speeches “Freunde, Brüder und Schwestern” (friends, brothers and sisters).*
20. *Hitler used to love getting photographed.*
--------------------------------------
(P.S: This post is about Hitler. Any imagined resemblance to anybody you know is a figment of your own imagination)</t>
  </si>
  <si>
    <t>Mahata Gandhi ❌
Rahul Gandhi ✅</t>
  </si>
  <si>
    <t>Do not vote for
Nepotism
Racism 
Castism 
Fake secularism
Minority appeasement politics</t>
  </si>
  <si>
    <r>
      <rPr>
        <sz val="11"/>
        <color rgb="FF000000"/>
        <rFont val="Linux Libertine G"/>
      </rPr>
      <t>ऐसी वीडियो से लोगों का मोरल डाउन होता है</t>
    </r>
    <r>
      <rPr>
        <sz val="11"/>
        <color rgb="FF000000"/>
        <rFont val="Calibri"/>
      </rPr>
      <t xml:space="preserve">, </t>
    </r>
    <r>
      <rPr>
        <sz val="11"/>
        <color rgb="FF000000"/>
        <rFont val="Linux Libertine G"/>
      </rPr>
      <t>बीजेपी के अलावा इंडिया गठबंधन को नही तो किसको वोट करेंगे</t>
    </r>
    <r>
      <rPr>
        <sz val="11"/>
        <color rgb="FF000000"/>
        <rFont val="Calibri"/>
      </rPr>
      <t xml:space="preserve">, </t>
    </r>
    <r>
      <rPr>
        <sz val="11"/>
        <color rgb="FF000000"/>
        <rFont val="Linux Libertine G"/>
      </rPr>
      <t>पब्लिक के पास कोई ऑप्शन नही है इंडिया गठबंधन के अलावा</t>
    </r>
  </si>
  <si>
    <t>vote for a review of CPI manifesto.</t>
  </si>
  <si>
    <t>Modi ka 15lakhs Mila Kiya tumko</t>
  </si>
  <si>
    <t>*_Main aapke saath sehmat nahi hoon ki MP ko chono PM ko nahi._* Aaj ke samay mein PM kaun banega, yeh dekhna bahut zaroori hai kyunki agar ek PM apne faisale independently nahi le paayega toh aise PM ko chune ke kya faayda hoga? *Bharatiya itihaas mein bahut se PM ne galatiyan ki hain, jo aaj bhi desh bhugat raha hai.*  Lekin yeh baat bilkul sahi hai ki aapka MP educated, non-criminal ho aur aapki consistency ke muddo ko parliament mein uthane wala hona chahiye.</t>
  </si>
  <si>
    <t>If there is Rahul in Congress they can't win any election 🤡😂😂</t>
  </si>
  <si>
    <t>bhai btao ...islam ke naam par 2 mulk pak or bangladesh de diye congress ne...or india ko secular bana kar Hindu ko second citizen bana diya..jo ram mandir ke liye 500 sall wait kare..Hindu ko kya mila jinka mulak tha....waha pak, Bangladesh,or afgan main sare hindu sikh khatam kar diye....56 mulk par kabza karne wale ..israil ke kabze par rotte hai...plz batao Hindu kaha pathar baji karte hai, kaha majsid torh ke kabza karte hai..aaj Europe,  Japan, u.k sab muslim ko kyu nikal rahe hai...UAE ne toh pakistan ki no entry kardi...sirf Hindu kyu secular rahe india main???muslim kuran ke hisaab se chalte hai..agar hindu jai shri ram bol de toh Tanasha bolte ho..</t>
  </si>
  <si>
    <t>I really appreciate your hardwork.....</t>
  </si>
  <si>
    <t>Great video brother 👏🏻</t>
  </si>
  <si>
    <t>PAPPU GANDHI</t>
  </si>
  <si>
    <t>SOCIALIST SECULAR 🍌 REPUBLIC OF INDIA</t>
  </si>
  <si>
    <t>Nice analysis.
The guarantee of an apprenticeship is better than the guarantee of free ration for 80 Cr people 😢.
One side we know what we got in 9 years, the highest unemployment, falling in every global index.
And on the other side is yet to see 😅</t>
  </si>
  <si>
    <t>Vote for aap aadmi party ❤</t>
  </si>
  <si>
    <t>Rahul might be having many flaws but Rahul&gt;&gt;&gt;&gt;&gt;&gt;&gt;&gt;&gt;&gt;&gt;&gt; modi</t>
  </si>
  <si>
    <t>Ye kitna ads deta hai video pai ?</t>
  </si>
  <si>
    <t>Mujhe Vijay Raghaban movie ki yaad a rhi h... waisa hi koi 3rd political party chahiye hume😂</t>
  </si>
  <si>
    <t>MP are just similar majority of work are done by MLA mine constituency MP just visit the area in 5 years to ask for vote then after winning we have to wait for 5 years to meet him when he again visit to ask for vote that's all MP do</t>
  </si>
  <si>
    <t>Tum kya chahte ho rahul Gandhi ki jagah Modi ki photo lga de Congress party.......😂😂😂😂</t>
  </si>
  <si>
    <t>As an 18 year old who's gonna vote for the first time, BJP has my vote 🇮🇳</t>
  </si>
  <si>
    <t>We should vote for national security and anti terrorism. 
No terrorist attacks in Modi's Regime</t>
  </si>
  <si>
    <t>India is mainly known for Hinduism in all over the world &amp; government need to protect it as Arabic countries does.</t>
  </si>
  <si>
    <t>Anti political party 👍👍👍</t>
  </si>
  <si>
    <t>So , after making such a detailed video, hardly 10% of our population aware about how they will going to choose their voting party. 
Please vote on the bases of your local MPs.. not on your PM. Your ground level problems is not resolved by Modi or by Rahul.. it will be done by your MPs.</t>
  </si>
  <si>
    <t>Vote For India....Bro BJP se loi sawal kyu ni karta h</t>
  </si>
  <si>
    <t>If you think RAHUL GANDHI is not good to become pm because he has also dark sides then you should see to MODI he had made kalyug♥️🤗</t>
  </si>
  <si>
    <t>If you want to save the country then stay away from a decadent party like Congress..</t>
  </si>
  <si>
    <t>I think too much reservations should be stop. Beacuse then other communities oppose these decision and party also.</t>
  </si>
  <si>
    <t>I Remember "The king's speech" of king geroge lV after listening Rahul gandhi.</t>
  </si>
  <si>
    <t>bjp jitega to modi harega to nadda.....modi ka ek news conference nehin 10 yr main aap opposition ke khilap video banaraheho....kuch to saram karo.........</t>
  </si>
  <si>
    <t>Worst performance of BJP &gt; best possible performance of Congress.</t>
  </si>
  <si>
    <t>That's why i prefer mohak over dhruve</t>
  </si>
  <si>
    <t>Congress Wale sharm kro...70 saal lge diye apne....wohi bjp ne 10 saal mein beech diye pura india🤣🤣🤣🤣</t>
  </si>
  <si>
    <t>सत्ता वाली पार्टी का मैनिफेस्टो भी डिस्कस करले भाई इससे लगता है आप सत्ता से लाभ ले रहे है।</t>
  </si>
  <si>
    <t>All the Godi media as well as a lot of youtube channels which support the BJP government are constantly attacking Congress and the rest of the opposition. And now you are joining that same group and that too when voting is happening. This is not good for a democracy where everybody is attacking the opposition only. BJP has been in power for too long a time now and the kind of changes they are making in the constitution and the laws that they are bringing in are very detrimental and dangerous for our country. We should go beyond this party politics and think in terms of saving our democratic structure and the social fabric and harmony of our country.</t>
  </si>
  <si>
    <t>Vote for Ram Mandir</t>
  </si>
  <si>
    <t>BJP ka batao Bhai 😊</t>
  </si>
  <si>
    <t>Thanks for speak to not against rulling party</t>
  </si>
  <si>
    <t>A democracy has always been a choice between the bad and worse, it is upon ourselves to decide what is which.</t>
  </si>
  <si>
    <t>Aap hei kar dijyei na</t>
  </si>
  <si>
    <t>Abki baar 400 baar🎉</t>
  </si>
  <si>
    <t>Is any one here to support the idea to create a new political party?!</t>
  </si>
  <si>
    <t>Thank u for this kind of info</t>
  </si>
  <si>
    <t>Fake.
  i don't waste  my time for writing more comments</t>
  </si>
  <si>
    <t>Ruhul Gandhi ❤️❤️</t>
  </si>
  <si>
    <t>Great episode...i am sure next episode will be this detailed on BJPs manifesto 2024 🤞🏻</t>
  </si>
  <si>
    <t>Vote for India, Judega Bharat, Jitega India..</t>
  </si>
  <si>
    <t>2:53  to modi v konsa accha h khud se ek line nhi bol skta sb teleprompter dekh k bolta h. Bs meme pages nd it cell uske memes nhi banate. Avi ek aaya tha ek mandir m ek usa ka ya kahi ka foreign minister to ise kuch samjh nhi aaya sirf has rha tha</t>
  </si>
  <si>
    <t>No to Godi....atleast Rahul is not like that.</t>
  </si>
  <si>
    <t>Vote for kejriwal and india alliance 
Vote for unemployment 
Vote for Ed and Cbi judiciary freedom</t>
  </si>
  <si>
    <t>Mi Punjab ke industrial area ludhiana se belong karta hu or sach me yaha bahut bure halat ban gye hai 😢😢😢😢jbse free free hua hai</t>
  </si>
  <si>
    <t>Rahil gandhi great person best leader 👍</t>
  </si>
  <si>
    <t>Kuch bhi ho change hona chahiye sarkar me tabhi kabiliyat aur best leader ka  selection ho skta hai</t>
  </si>
  <si>
    <t>Only one thing is clear 
Vote for change</t>
  </si>
  <si>
    <t>No vote to BJP no vote to Indi alliance vote for me.
Make me the PM. 😂</t>
  </si>
  <si>
    <t>Andh bagt aab thoda thoda bjp ki burai krke khud ko sahi dikha rahe h😂</t>
  </si>
  <si>
    <t>You are doing a great job. Keep it up.</t>
  </si>
  <si>
    <t>I personally don't like congress stand on the point of reservation. They can't reduce discrimination or injustice financial difference between people by bringing reservation. It will only increase anger between people . 
I won't vote them . Bjp may bring dictatorship but i know people will survive cause people survived Indira Gandhi's dictatorship. It may become like china but that not very bad .</t>
  </si>
  <si>
    <t>Meaningless vote 🗳 lotus 🪷 brings out  dictatorship &amp; Sanyas</t>
  </si>
  <si>
    <t>Raga said aata in LT that is wrong unit yes but at the same time modi ji said jab me helicopter se by road aaa raha tha you heard that also right so if raga is not a good politician then neither is modi and
on assets and development of country bjp govt is giving country wealth to few peoples hand privatization should have been an oppertunity so resources of country get distributed equally. Not some peoples who are dear to bjp or worst case who give donation to gain those favour biggest corruption bjp govt is not friendly to new ideas and innovative I mean they are worst dictator I mean you need to see what is happening in web3.0 space of india people's have left india due to unconstitutional law like 30% flat tax on crypto 1%bds Gst on trading and biggest one no loss offset and no clear direction no support from banks no security to traders and devs this is the reason matic left india in case you dont know matic is layer 1 solution on eth so ya I see bjp stand on new tech am not voting them they make it worst and if this keeps up I might move to a tax friendly country like dubia my self like most talent in space did. ....................
My Vote for change 
Man I use to buy a rought note book for 20rs now same note book cost 80rp If am as an adult cant buy a note book how poor kids going to afford it schools are looting parents every where I see tax every where on meds on  grocery on stationary road tax toll tax you name it soon they tax the air your breath  and where our tax money going  to bjp throw electorial bonds no way in hell am going to support it</t>
  </si>
  <si>
    <r>
      <rPr>
        <sz val="11"/>
        <color rgb="FF000000"/>
        <rFont val="Calibri"/>
      </rPr>
      <t xml:space="preserve">Next </t>
    </r>
    <r>
      <rPr>
        <sz val="11"/>
        <color rgb="FF000000"/>
        <rFont val="Linux Libertine G"/>
      </rPr>
      <t xml:space="preserve">प्रधानमंत्री राहुल गांधी 
</t>
    </r>
    <r>
      <rPr>
        <sz val="11"/>
        <color rgb="FF000000"/>
        <rFont val="Calibri"/>
      </rPr>
      <t>Next Prime Minister Rahul Gandhi</t>
    </r>
  </si>
  <si>
    <t>Bohot accha video hai bhai ye to . Dusra video bhi dekha hai tumhara . Bohot logical bate karte ho ..</t>
  </si>
  <si>
    <t>Good analysis.
You can only show a door by your videos, it is a common man who has to decide whether to walk through it. 
Let the common man decide wisely 👍</t>
  </si>
  <si>
    <t>Caste census is revolutionary idea but sometimes revolution can be fatal to revolution</t>
  </si>
  <si>
    <t>Loved the video!</t>
  </si>
  <si>
    <t>Media sirf congress se sawal puch rha bjp se kyun nhi puchta hai jo abhi ruling me hai aur unka 10 ka manifesto wala wada kaha gayab ho gya ye media aur youtuber kyun nhi puchte hai 😮😮 koi dar hai yaa himmat hi nhi puchhne kaa</t>
  </si>
  <si>
    <t>Well, it's the race to choose the lesser evil...............sadly the BJP, if it loses, has already created a bad precedent that others can follow and that is very dangerous.............. hope that if the new party comes in they won't follow the steps of BJP.
If BJP comes again, one party one nation is following...........</t>
  </si>
  <si>
    <t>as much people hate hindutva, but caste discrimination is actually against hindutva,s ideology,cause they want united hindus against foreign religions 😮</t>
  </si>
  <si>
    <t>I know both parties are not good
But congress is greater than bjp</t>
  </si>
  <si>
    <t>Rahul does not have leadership qualities cause he have not lead anything till now , he haven't been a cm of any state , trusting him as pm of India will be hard</t>
  </si>
  <si>
    <t>Godi media on youtube😢😢
No ifs and buts about rahul Gandhi 
Your doubts will be solved(mohak bhagwat) after this election when bjp will be suppressed by india in 2024 election to 150 seats</t>
  </si>
  <si>
    <t>Congress and BJP are pretty much two sides of the same coin</t>
  </si>
  <si>
    <t>Bhai wo already upa mein indirectly kaam kar chuka hain dekhna jab power mein aayega to kya mast Kam karega</t>
  </si>
  <si>
    <t>Matlab kuch bhi bolna hai
Phele aapko bhi itna experience nhi hoga video content pai Kam like hogai  ab  video content accha bna hai 
Vhi same baat Rahul Gandhi Kai sath hai ....</t>
  </si>
  <si>
    <t>Pappu Hain Toh Namumkin Hai</t>
  </si>
  <si>
    <t>I can't even imagine Rahul Gandhi as PM candidate.😅😅</t>
  </si>
  <si>
    <t>Congress's ideas are revolutionary 
In a long term vision it will make india a superpower
Having money in everyone's hand(farmers,womens and youngsters)not ambani adani
Vote for education health employment and msp
Vote for india vote for democracy</t>
  </si>
  <si>
    <t>superb</t>
  </si>
  <si>
    <t>Will have to change power every 5years</t>
  </si>
  <si>
    <t>आई लव माई इंडिया एंड रागा</t>
  </si>
  <si>
    <t>Vote for Rahul Congress party</t>
  </si>
  <si>
    <t>Congress need new reform leaders who can fight BJP in "hindi hinterland" strongly...Sachin Pilot is way better leader than Rahul, but commitee restricted him to Rajasthan- Chattisgarh only...AAP is the only party who dare to challenge BJP seriously but their main leaders are in jail so who will challenge BJP now? INDIA bloc is very weak and TMC,DMK,CPI have no interest in national politics</t>
  </si>
  <si>
    <t>Just imagine Agar India mein koi Lee qoun u jaisa koi aa jaye</t>
  </si>
  <si>
    <t>Modi bhakat h tabhi video bana rha....</t>
  </si>
  <si>
    <t>Jai bjp❤</t>
  </si>
  <si>
    <t>Bt ek baat bata duu Rahul Gandhi aur saare opposition leaders rallies mein unemployment price rise etc paar hi dhyan de rahe hai aur election ko localise kar rahe hai....</t>
  </si>
  <si>
    <t>15 lakh wale manifesto se lakh guna achha hai congress ka manifesto</t>
  </si>
  <si>
    <t>Good job❤</t>
  </si>
  <si>
    <t>🛑 JAB RAHUL GANDHI KO 10 SAAL SE PAPU PAPU BOL BOL KAR BJP PARTY NE NAME KHARAB KIYA TAB TU KAHA THA 💩</t>
  </si>
  <si>
    <t>Mohak mangal big fan 
Kya nagaland ma vote.....nhi hua😮😮......</t>
  </si>
  <si>
    <t>Ek video Modi ke upar bhi banao phir dekhte hai bt jumla party se better hai alliance ko vote dena kam se kam 2014 ke pehle wala din toh milega</t>
  </si>
  <si>
    <t>🛑 FRAUD ANALYSIS IN PARTIES:
      BJP : 1000%
      CONGRESS :00.1%</t>
  </si>
  <si>
    <t>are bhai agar adani ki 16000 hajar crore maf ho sakte</t>
  </si>
  <si>
    <t>I choose BJP ❤</t>
  </si>
  <si>
    <t>Abye kitna ghumayega.. sidha sidha bol tumhe NCP ko tu support nhi krta.</t>
  </si>
  <si>
    <t>Kitne paise mile hai 😂</t>
  </si>
  <si>
    <t>Congress hatao</t>
  </si>
  <si>
    <t>Vote for BJP Modi 🧡🇮🇳🕉️
Abki bar BJP 40ó par 🧡</t>
  </si>
  <si>
    <t>THERE may be problems and hitches in implementing these promises. But if it's not impossible. BJP's economic model is stealing rupees from the pockets of poor Indains and fill them in the pockets of corporates and themselves. This disatrous model must be stopped before we all die of hunger.</t>
  </si>
  <si>
    <t>I WILL GIVE VOTE FOR 1)DEVELOPMENT
2) FOR POK
3)5KG RATION
4) ARTICLE 370
5) DEFENCE
6)RAM. MANDIR
7) ROADS AND INFRASTRUCTURE
8)NOT FOR RESERVATION 
9)NOT FOR PRINTING OTHER COUNTRY DIRTY PHOTOS IN MANIFESTO 
10) DESTROYING GUNDA RAJ(UTTARPRADESH)
11)5LACK FOR MEDICAL SUPPORT FOR 70+ 
12)5G
13)3rd LARGEST ECONOMY</t>
  </si>
  <si>
    <t>No vote on tha basics of religion</t>
  </si>
  <si>
    <r>
      <rPr>
        <sz val="11"/>
        <color rgb="FF000000"/>
        <rFont val="Linux Libertine G"/>
      </rPr>
      <t xml:space="preserve">राहुल गांधी किसी राज्य के सीएम बन कर </t>
    </r>
    <r>
      <rPr>
        <sz val="11"/>
        <color rgb="FF000000"/>
        <rFont val="Calibri"/>
      </rPr>
      <t xml:space="preserve">5 </t>
    </r>
    <r>
      <rPr>
        <sz val="11"/>
        <color rgb="FF000000"/>
        <rFont val="Linux Libertine G"/>
      </rPr>
      <t xml:space="preserve">साल सरकार चलाकर दिखाए और काम करे तब तो आम जनता उन पर विश्वास करे सीधे पीएम बनने का सपना देखना जैसे मुन्ना भाई </t>
    </r>
    <r>
      <rPr>
        <sz val="11"/>
        <color rgb="FF000000"/>
        <rFont val="Calibri"/>
      </rPr>
      <t>MBBS 😂😂😂</t>
    </r>
  </si>
  <si>
    <t>I think Rahul Gandhi has been evolved a lot since 2014. He met people of India, saw their problems, talks about the importance of democracy we are about to lose.</t>
  </si>
  <si>
    <t>Now only one option Rahul Gandhi..but you try to destroy his images</t>
  </si>
  <si>
    <t>are bhai itna jhoot kiyun faila raha hai ???</t>
  </si>
  <si>
    <r>
      <rPr>
        <sz val="11"/>
        <color rgb="FF000000"/>
        <rFont val="Linux Libertine G"/>
      </rPr>
      <t xml:space="preserve">बेटा मोदी ने आदानी को कितने पैसे दिए हैं </t>
    </r>
    <r>
      <rPr>
        <sz val="11"/>
        <color rgb="FF000000"/>
        <rFont val="Calibri"/>
      </rPr>
      <t xml:space="preserve">16 </t>
    </r>
    <r>
      <rPr>
        <sz val="11"/>
        <color rgb="FF000000"/>
        <rFont val="Linux Libertine G"/>
      </rPr>
      <t>लाख करोड़ दिया है ये किसका है तुम्हारे पापा का है</t>
    </r>
  </si>
  <si>
    <t>Well for someone whose meals came  from mgnrega... And now whose younger brother will benefit from internship you'll understand that your argument holds no water... As someone who works in the capacity of interviewing candidates, I can testify that the intership idea is a genius move...</t>
  </si>
  <si>
    <t>Why they are not announcing their leader they are scared of unstableity of votes distribution 😂😂</t>
  </si>
  <si>
    <t>Rahul Gandhi,honest and energetic leader.</t>
  </si>
  <si>
    <t>ALL INDIA ALLIANCE ❌
ALL INDIA CONFUSION ✅</t>
  </si>
  <si>
    <t>Soch by Mohak, doing a fantastic Job</t>
  </si>
  <si>
    <t>Make video on china-Pakistan-terrorism  relationship with Congress 😅 
RATIO of terrorist attack and our actions taken in bjp vs congress government</t>
  </si>
  <si>
    <t>Bro
1000 crore koi jyada money nhi h
Muqable Adani ke 16 lakh crore maaf krne ke
Jab Congress satta me aayegi to sabse pahle inse gin gin ke hisaab legi
To 16 lakh crore kuchni
Or jyada money Desh ki economy majbut banane ke kaam aayega
Thoda dimag lao bhaiyya</t>
  </si>
  <si>
    <t>Indian me totally clean and corruption free party koi bhi nahi hee that mean we have to choose a government which is less corrupt</t>
  </si>
  <si>
    <t>Atleast Congress is doing everything possible, they're just not getting funds from central govt, everything they have given is out of their own funds ... also they ensure every religion is safe, but Modi has never talked about Minorities safety...Rahul Gandhi visited Manipur, but Modi never... Modi was busy in enjoying foreign trips, only development he has done is , he built Ram mandir...He uses every funds for advertisement and trips, but gives nothing to the poor... Shame on Modi for bringing Religion in between and spreading religious hate...If only he had guaranteed our safety, we would've voted him... Lots of Christians are getting prosecuted, churches are being burnt down, nobody shows these in media, if something bad happens to Hindus abroad they'll make it a huge thing...ugh whatever, no use of talking, but Just Praying...Congress has no money for advertisement, BJP'S have tons...if y'all have knowledge of Taxation you'll know...</t>
  </si>
  <si>
    <t>Jab tum ape desh ke culture ko hi nahi support karoge toh kaise jitoge</t>
  </si>
  <si>
    <t>@mohak_mangal Can you walk kanyakumari to jammu kashmir ? Is it possible for you?</t>
  </si>
  <si>
    <t>Don't go Deep it's politics but today election is not about party this election is to save our country democracy Modi hadao desh bajao</t>
  </si>
  <si>
    <t>Bjp bkwas h</t>
  </si>
  <si>
    <t>Ye sab manifesto wali goliya hoti isme Jo likha hota hai usme se ik bhi cheez ground pe lagu nhi hoti chahe koi bhi party aaye</t>
  </si>
  <si>
    <t>Love and Support to Rahul Gandhi ❤</t>
  </si>
  <si>
    <t>I love Rahul Gandhi ji ❤❤❤❤</t>
  </si>
  <si>
    <t>Earlier they used to laugh at Raga, now they are fighting him
First they ignore you
Then they laugh at you
Then they fight you 
And then you win !!</t>
  </si>
  <si>
    <t>Why he is against Rahul Gandhi 😂</t>
  </si>
  <si>
    <t>Jai congress tai congress</t>
  </si>
  <si>
    <t>Tab bhi vote bjp ku nai dengye😂</t>
  </si>
  <si>
    <t>Congress government has implemented mahalaxmi scheme</t>
  </si>
  <si>
    <t>Rahul Gandhi jindabad India alliance will win</t>
  </si>
  <si>
    <t>Ye video tu election k bad ni bana skta tha wo log constitution democracy hatane ki baat kar rahe h or tujhe abhi ki bagavat karni thi</t>
  </si>
  <si>
    <t>Apko ye line nhi bolni chaiye ki. Rahul berojgaro ko nokri k lollipop de rha h. Isse jo berojgar h wo confuse ho jayege. BJP tho nokri ke liye kuch bol hi nhi rhi. Aise m tho log vote hi nhi krege</t>
  </si>
  <si>
    <t>Pata nhi bhaiya aapko berojgari dikhti hai ya nahi.... Aapki YouTube se salary chalu hai pr un berojgaro ke bare me socho.... Jinki aamdani suru nahi hui.... Mera vote sirf jo rojgar ki bate karega.... Vote for INDIA</t>
  </si>
  <si>
    <t>He has massive responsibilities Even without holding post.
He is the face of INDIA</t>
  </si>
  <si>
    <t>People have accepted Raahul Gandhi that matters. Haven’t you seen the crowds he has pulled all across the country in his Bharat jodo and Bharat jodo Naya yatras.
So the party will always use Rahul’s personality. 
Modi was PM for ten years but did we see any progress in the country they did not full fill any of their promises.
So what wring if Rahul Gandhi becomes the PM.</t>
  </si>
  <si>
    <t>राहुल गाँधी जी पूरी जिम्मेदारी उठा रहे हैं निभा रहे हैं। राहुल गांधी जी की आलोचना करना बहुत आसान है लेकिन राहुल गांधी बनना आसान नहीं है।</t>
  </si>
  <si>
    <r>
      <rPr>
        <sz val="11"/>
        <color rgb="FF000000"/>
        <rFont val="Linux Libertine G"/>
      </rPr>
      <t xml:space="preserve">भाई तू गोदी मीडिया है
क्योंकि एक पार्टी तुम्हे </t>
    </r>
    <r>
      <rPr>
        <sz val="11"/>
        <color rgb="FF000000"/>
        <rFont val="Calibri"/>
      </rPr>
      <t xml:space="preserve">100% </t>
    </r>
    <r>
      <rPr>
        <sz val="11"/>
        <color rgb="FF000000"/>
        <rFont val="Linux Libertine G"/>
      </rPr>
      <t xml:space="preserve">अच्छी चाइए एक तो </t>
    </r>
    <r>
      <rPr>
        <sz val="11"/>
        <color rgb="FF000000"/>
        <rFont val="Calibri"/>
      </rPr>
      <t>10% nho</t>
    </r>
  </si>
  <si>
    <t>Vote for India 🇮🇳 , Modi hatao Desh Bachao</t>
  </si>
  <si>
    <t>we understood rahul gandhi is not perfect and matured person for the party and PM post, but he is better than modi, in so many other aspects like no hate speeches, no communal violence,  no jumlas, remember congress party who made the RTI act, now they are promising the right to apprenticeship act let's hope for the best, its better to choose rahul over modi in my point of view</t>
  </si>
  <si>
    <t>Pappu will always remain Pappu., will never mature. 😢😢😢😢</t>
  </si>
  <si>
    <t>Boycott BJP AND CONGRESS both parties</t>
  </si>
  <si>
    <t>@mohakmangal Bring this video now, you supporting bjp only. This is not the time to show rahul gandhi's weakness. He is a good human being let give him a chance to become prime minister once. Mohak i very disappointed with you. You don't have  guts to talk about modi's mistake like this and you not thinking about current situations in india and poor Indians are facing.</t>
  </si>
  <si>
    <t>I am not a Rahul Gandhi fan. I have been against him for all the years but show me one more politician who has travelled length and breadth of the country in last few years to connect with people. Show me one politician who has been consistently vocal about the governments anti people policies. You are only criticizing without any positive thing to say.</t>
  </si>
  <si>
    <t>Vote for Democracy 💯</t>
  </si>
  <si>
    <t>Genuine hai bhai</t>
  </si>
  <si>
    <t>My friend please understand - if 1 lakh rupees go to each poor family - it will add stimulus to the economy of the highest order. The 1 lakh money given will again come back into economy in form of purchases investments. So rather than asking - how will you pay for it- you should be asking whether it is a step in right direction or not</t>
  </si>
  <si>
    <t>Plz make a video on bjp manifesto with full detail .
It helps people to cast a vote...</t>
  </si>
  <si>
    <t>Fiscal health is important but can you tell me whether giving tax breaks to rich is good ? That does not add to your fiscal deficit argument? Stable financial macros under BJP - you know to maintain that stability what they are doing ? They are keeping youth of country unemployed and not giving msp to farmers …. so you need to balanced in your analysis and i am sorry in this case you are not. This was one of the weak videos</t>
  </si>
  <si>
    <t>Bhai tu banja PM , agar itna samajdaar hai.</t>
  </si>
  <si>
    <t>General Boys😢SC ST OBC😊</t>
  </si>
  <si>
    <t>Who the hell are you to analyze, its funny 😁 aaj kal koi b political analyst bnra hai</t>
  </si>
  <si>
    <t>Rahul is much much matured than...</t>
  </si>
  <si>
    <t>Aaj congress ke against kaise video bna di mohak</t>
  </si>
  <si>
    <t>Bhai 10 saal se jhel raha thha jumle BJ P ka but ab nai</t>
  </si>
  <si>
    <t>What you are talking is farcical.Bjp Is dividing india in name of religion, solve the cancer then talk about these issues.</t>
  </si>
  <si>
    <t>The problem is everyone see issues on congress and ask them so much to be good and truthful party siding the party as weak ..but when talk about speeches and melodies of present power we label them strong party with a vision of 2047 …Obviously everyone make mistakes but blunders are back breaking for the nation.I don’t know with what vision you made this video but this certainly doesn’t make sense especially during this time when institutions and media are made parazlyed.</t>
  </si>
  <si>
    <t>You are modi Bhagat</t>
  </si>
  <si>
    <r>
      <rPr>
        <sz val="11"/>
        <color rgb="FF000000"/>
        <rFont val="Linux Libertine G"/>
      </rPr>
      <t xml:space="preserve">भाजपा </t>
    </r>
    <r>
      <rPr>
        <sz val="11"/>
        <color rgb="FF000000"/>
        <rFont val="Calibri"/>
      </rPr>
      <t xml:space="preserve">300 </t>
    </r>
    <r>
      <rPr>
        <sz val="11"/>
        <color rgb="FF000000"/>
        <rFont val="Linux Libertine G"/>
      </rPr>
      <t>से ज़्यादा सीट की बहुमती पर है जबकि कोंग्रेस सिर्फ पचास सीटों पर। फिर भी भाजपा को माइलेज देने के लिए कोंग्रेस से तुलना करी जा रही है। कोंग्रेस से अलग भी तो विपक्ष है</t>
    </r>
    <r>
      <rPr>
        <sz val="11"/>
        <color rgb="FF000000"/>
        <rFont val="Calibri"/>
      </rPr>
      <t>!</t>
    </r>
  </si>
  <si>
    <r>
      <rPr>
        <sz val="11"/>
        <color rgb="FF000000"/>
        <rFont val="Linux Libertine G"/>
      </rPr>
      <t>वे देश के नागरिकों को मूर्ख समझते हैं</t>
    </r>
    <r>
      <rPr>
        <sz val="11"/>
        <color rgb="FF000000"/>
        <rFont val="Calibri"/>
      </rPr>
      <t xml:space="preserve">:
 1.  </t>
    </r>
    <r>
      <rPr>
        <sz val="11"/>
        <color rgb="FF000000"/>
        <rFont val="Linux Libertine G"/>
      </rPr>
      <t>वे सिद्धांतहीन</t>
    </r>
    <r>
      <rPr>
        <sz val="11"/>
        <color rgb="FF000000"/>
        <rFont val="Calibri"/>
      </rPr>
      <t xml:space="preserve">, </t>
    </r>
    <r>
      <rPr>
        <sz val="11"/>
        <color rgb="FF000000"/>
        <rFont val="Linux Libertine G"/>
      </rPr>
      <t xml:space="preserve">विचारहीन और अनैतिक लोग हैं।
 </t>
    </r>
    <r>
      <rPr>
        <sz val="11"/>
        <color rgb="FF000000"/>
        <rFont val="Calibri"/>
      </rPr>
      <t xml:space="preserve">2.  </t>
    </r>
    <r>
      <rPr>
        <sz val="11"/>
        <color rgb="FF000000"/>
        <rFont val="Linux Libertine G"/>
      </rPr>
      <t xml:space="preserve">वे अनुशासन और निष्ठा के नाम पर लोगों को हिंसा और घृणा का प्रशिक्षण देते हैं।
 </t>
    </r>
    <r>
      <rPr>
        <sz val="11"/>
        <color rgb="FF000000"/>
        <rFont val="Calibri"/>
      </rPr>
      <t xml:space="preserve">3.  </t>
    </r>
    <r>
      <rPr>
        <sz val="11"/>
        <color rgb="FF000000"/>
        <rFont val="Linux Libertine G"/>
      </rPr>
      <t xml:space="preserve">वे खुद को एक तानाशाह संगठन के रूप में प्रचारित करते हैं जो फूट डालो और राज करो के लक्ष्य के साथ काम करता है।
</t>
    </r>
    <r>
      <rPr>
        <sz val="11"/>
        <color rgb="FF000000"/>
        <rFont val="Calibri"/>
      </rPr>
      <t>They consider the citizens of the country as fools:
 1. They are unprincipled, thoughtless and immoral people.
 2. They train people in violence and hatred in the name of discipline and loyalty.
 3. They promote themselves as a dictatorial organization which works with the goal of divide and rule.</t>
    </r>
  </si>
  <si>
    <t>38:41 this is what separates Mohak from other content creators. Bringing out plain facts without leading their audience to vote one way or the other.</t>
  </si>
  <si>
    <t>I doubt anyone from Gandhi Family will become PM even if they win reason as they have lost Indira and Rajiv to terrorism they will choose someone like Narsimha Rao Or Manmohan no matter what like Sharad Pawar made split from congress as he was not made PM being a powerfull leader</t>
  </si>
  <si>
    <t>Kudos to to you mohan what a amazing video it is</t>
  </si>
  <si>
    <t>It is time for india to have new party come in play . BJP leadership is good but mp are not. Congress buys good mp but leadership is chintu. 
Imagine a trend where politician is not made by family money or local goon power instead a power consisting of  resigned civil servants . Everyone could judge them on their work in their districts and new civil servants would be competing to make better district to come in power.</t>
  </si>
  <si>
    <t>bjp se kitna liyo ho be</t>
  </si>
  <si>
    <t>Time to choose Rahul Gandhi as our new PM in 2024 . 10 years rule modi done Time to stop religious politics..we need new ideas new generation thinking leadership like Rahul Gandhi to encourage our youth and create new job opportunities for youth to develop new face of INDIA  to compete with Japan and China .</t>
  </si>
  <si>
    <t>You are educated parson..why support unrated party?
You shoud release new video on other party manifestos.</t>
  </si>
  <si>
    <r>
      <rPr>
        <sz val="11"/>
        <color rgb="FF000000"/>
        <rFont val="Calibri"/>
      </rPr>
      <t>,</t>
    </r>
    <r>
      <rPr>
        <sz val="11"/>
        <color rgb="FF000000"/>
        <rFont val="Linux Libertine G"/>
      </rPr>
      <t xml:space="preserve">कौन कौन </t>
    </r>
    <r>
      <rPr>
        <sz val="11"/>
        <color rgb="FF000000"/>
        <rFont val="Calibri"/>
      </rPr>
      <t>B,J,P, ko support karta hai 🎂🎈</t>
    </r>
  </si>
  <si>
    <t>Rahul Gandhi is like a Arjun Kapoor of Bollywood. I don't satisfied with BJP government but due to Rahul Gandhi we have to give vote to BJP. Election Commission should analyse political parties manifesto. If they aren't economically viable or not. Another wise we will become like Argentina.</t>
  </si>
  <si>
    <t>So happy thumbnail was NOT a click bait - Awesome video Mohak 👏</t>
  </si>
  <si>
    <t>Bhai Indian politics itni complex h kitno ko to samajh me bhi nhi aati hogi😅. Kitne to bas aese hi Bina kuch Jane vote de dete honge.</t>
  </si>
  <si>
    <t>This election is against dictatorial intentions of ruling government.</t>
  </si>
  <si>
    <t>Bjp manifesto pr bhi btao</t>
  </si>
  <si>
    <t>bhai ne balancing act kar diya 😁</t>
  </si>
  <si>
    <t>Join ka button kyu ata h kuch channels pr, kya inhe apne subscribers nhi bdane</t>
  </si>
  <si>
    <t>Aapke kehana bahut se jagha pe sahi hai lakin aapko yea to pata he hoga ki thoda badha chadha k bolna padta hai votes laane k liya....!! 
Atleast Modi ji sa to achi he script likhi hai  2 crore jobs k compare mai😂</t>
  </si>
  <si>
    <t>caste census se castism ghatega nhi balki or badhega logo mai or jyada jatiwad hoga</t>
  </si>
  <si>
    <t>Your whole video is just supporting the rising income inequality in our country</t>
  </si>
  <si>
    <t>Modi being an old age is not fitted to be the prime minister of India, especially during this modern age.</t>
  </si>
  <si>
    <t>Remember, we have to choose between better of two evils as of now
And start the healing of our country from all problems</t>
  </si>
  <si>
    <t>Vote to save democracy</t>
  </si>
  <si>
    <t>Guys don't forget about farmer protest , inequality, ego of the r*ling govt , unemployment, inflation, rising prices,laddakh protest, corporate takeover of india(adani and Ambani) and most of all, the stranglement of democracy and rise of a d*ctater</t>
  </si>
  <si>
    <t>Choosing a lesser evil ruling party is demand of the country at present.</t>
  </si>
  <si>
    <t>Sorry Sir Indian Democracy is already in weak hands 😢 Your Video grabs will be cut and bound to become WhatsApp forward by ONE Party which has a biggest IT CELL 😢 SORRY Timing of this Video is wrong. If possible show Mr Modi / Amit Shah slip of tongues and that SPECIAL MONITOR which he uses to deliver his speeches 😊👍Himmat hai to Banao Video Stanford wale Dost❤ I watch all your Videos and Show to my family as well 
Let's see your courage.JaiHind👍 0:37</t>
  </si>
  <si>
    <t>Rahul nehru 😅 or rahul khan 😂</t>
  </si>
  <si>
    <t>This election will not be an one sided election. It will be a very difficult election. 
1: NDA will get 295 seats . They will definitely win the election. However BJP will lose majority by 2 seats and get 270 seats . 
2: INDIA will get 205 seats. Many important candidates of NDA will lose the election. The vote percentage of India will be slightly greater or lesser than vote percentage of NDA. 
This is the election of return of the power of powerful opposition party. 
Others : 43 
Results of outcome : 
Some members of NDA will leave and join INDIA alliance . 
NDA will be reduced to 268 seats . A vote of no confidence may occur. NDA will make alliance with other opposition parties to keep the government stable upto 2029.</t>
  </si>
  <si>
    <t>This is real video ❤</t>
  </si>
  <si>
    <t>😅😅 Pappu Kumar</t>
  </si>
  <si>
    <t>rajiv dixit ji par ek video</t>
  </si>
  <si>
    <t>This should be the video fr 2019.. but now he has been doing good. This seriously looks like a video for BJP as he did a video against them . Ab ED ka koi notice aya hoga bechara dare gaya. Dictatorship karwate raho</t>
  </si>
  <si>
    <t>Tu bahut ded sayna h</t>
  </si>
  <si>
    <t>My vote is only for the one who educated and the one ready to give answers of questions. Not for the mankey baath</t>
  </si>
  <si>
    <t>Rahul Gandhi is congress x president and our prime minister</t>
  </si>
  <si>
    <t>Bhai can you also make detailed analysis video on 55 years of Congress rule??
✌🏼</t>
  </si>
  <si>
    <t>Amricon Mohawk Mongol scientific analysis of prince of congress</t>
  </si>
  <si>
    <t>Bjp aur congress dono hii bekar hai
Abhi india me koii government achha hai hii nii ab 😖😖 
Phle ke log kitne mstt the yr jo desh ke bare socha krte the ab ke neta bss apna profit dekhte hai 😢</t>
  </si>
  <si>
    <r>
      <rPr>
        <sz val="11"/>
        <color rgb="FF000000"/>
        <rFont val="Linux Libertine G"/>
      </rPr>
      <t>केजरीवाल की तरह सर्वेसर्वा तो हैं</t>
    </r>
    <r>
      <rPr>
        <sz val="11"/>
        <color rgb="FF000000"/>
        <rFont val="Calibri"/>
      </rPr>
      <t xml:space="preserve">! </t>
    </r>
    <r>
      <rPr>
        <sz val="11"/>
        <color rgb="FF000000"/>
        <rFont val="Linux Libertine G"/>
      </rPr>
      <t>जिम्मेदारी नहीं</t>
    </r>
    <r>
      <rPr>
        <sz val="11"/>
        <color rgb="FF000000"/>
        <rFont val="Calibri"/>
      </rPr>
      <t>?</t>
    </r>
  </si>
  <si>
    <t>AAP and CONGRESS have together are making Kanhaiya kumar, the anti nationalist fight for a seat in Delhi elections...WAKE UP GUYS</t>
  </si>
  <si>
    <t>Purana video speech kyu dekha raha hai badalab to ab aaya na kyu kisi ko badnam karte ho</t>
  </si>
  <si>
    <t>'Kehne kuchh or krrte he kuchh or 'is bat me to bjp expert he..</t>
  </si>
  <si>
    <r>
      <rPr>
        <sz val="11"/>
        <color rgb="FF000000"/>
        <rFont val="Linux Libertine G"/>
      </rPr>
      <t xml:space="preserve">मोदी भक्त  है तू </t>
    </r>
    <r>
      <rPr>
        <sz val="11"/>
        <color rgb="FF000000"/>
        <rFont val="Calibri"/>
      </rPr>
      <t>unfollow now</t>
    </r>
  </si>
  <si>
    <t>Bechara indian mentality me fas gaya h jaha pe parents decide karte aap kya karoge</t>
  </si>
  <si>
    <t>You sound like a formidable economic teacher.</t>
  </si>
  <si>
    <t>Vote for INDIA 
Raga is Raga</t>
  </si>
  <si>
    <t>You have said so many things against RaGa.
And I was just searching it and I got many things about PM speechs where sometimes he confuses us regarding a basic Maths formula, sometimes he says to sell pakodas, sometimes he says about using the gas from sewage pipes, sometimes he says about a machine where potato can turn into gold, 
And his famous jumlas: every citizen will get 15L into their accounts, jab vacancies to be filled in crores, GST demonetization will bring black money from culprits etc etc 
And what we get is we are paying more taxes now, inflation is record high, instead of building homes, they are destroying homes with their bulldozers, Demonetization became a failure. 
Manipur is still burning, China is continuously occupying our land in Ladakh and Arunachal Pradesh. 
Mohak I don't know if you are under pressure or what but if you said 100 things against RaGa then you should have mentioned same things about current government in the same video. And it is very much clear now that you have no issues with the one party one nation theory. 
Unsubscribing you.. you are not worth it</t>
  </si>
  <si>
    <r>
      <rPr>
        <sz val="11"/>
        <color rgb="FF000000"/>
        <rFont val="Linux Libertine G"/>
      </rPr>
      <t xml:space="preserve">वोट फॉर कांग्रेस </t>
    </r>
    <r>
      <rPr>
        <sz val="11"/>
        <color rgb="FF000000"/>
        <rFont val="Calibri"/>
      </rPr>
      <t>.....</t>
    </r>
    <r>
      <rPr>
        <sz val="11"/>
        <color rgb="FF000000"/>
        <rFont val="Linux Libertine G"/>
      </rPr>
      <t xml:space="preserve">तुझे अभी याद आई ये विडियो बना ने की </t>
    </r>
    <r>
      <rPr>
        <sz val="11"/>
        <color rgb="FF000000"/>
        <rFont val="Calibri"/>
      </rPr>
      <t>......</t>
    </r>
  </si>
  <si>
    <t>@meghnerd</t>
  </si>
  <si>
    <t>BJP ke baare main bhi boll do  bhai 😂😂😂😂😂😂😂😂</t>
  </si>
  <si>
    <t>mera vote india gath bandhan ko</t>
  </si>
  <si>
    <t>Modi is winning only because of rahul he will win again because of rahul</t>
  </si>
  <si>
    <t>Clowns to the right and jokers to the left...........who to vote for...Sophie's choice!</t>
  </si>
  <si>
    <t>You are talking about Rahul Gandhi who had 2019 election but this is 2024 election so your criticism of Rahul Gandhi is totally useless one sided video...
And
In the 2019 elections he may have lacked the political maturity of today but he had a good heart...</t>
  </si>
  <si>
    <t>Congress first bring democracy and transperancy in their own party, then talk about Bharat's democracy and promise fairytales 😅😅</t>
  </si>
  <si>
    <t>Seeing your political knowledge,,,I think ,I should start my own YouTube channel,,,at least my analysis will make sense and will earn more. Money than you😂</t>
  </si>
  <si>
    <t>All let go, 2019 Rahul was on his probation, now 2024 , he is matured enough to Act for politics.  And offcourse, 2019 , was BJP ruling party. How can opposing party be allowed to develop anything. So no use by your interpretation.. few statistics u have, u think that u are interpreting all correct. I hate what u told in your video .</t>
  </si>
  <si>
    <t>Congress will win 2024</t>
  </si>
  <si>
    <t>Can you explain about BJP manifesto , and it's improvement or at least attempt to improve by Modi from 2014 to 2023.-24 ..  release your video on this.. Mr Mohak.</t>
  </si>
  <si>
    <t>Why you not talking BJP fake promise you talking only about congress de- merite.. since 2014 modi was promised many projects like equality living reduce petrol diesel LPG gas daily usable items price but he cannot fulfill all of them MODI very big lier</t>
  </si>
  <si>
    <t>😂😂😂speaking half truth,,and neglecting fascism of bjp,,sooner or later Rahul will be PM</t>
  </si>
  <si>
    <t>Shashi tharoor should represent Congress</t>
  </si>
  <si>
    <t>Amethi want Rahul,,,,you missed ground report</t>
  </si>
  <si>
    <t>Bro you made video on every political front, now i demand a video on my preferred electoral symbol. Make a video to give more power to NOTA. NOTA gang needs some representation. I can provide some points in my support if you need any but make one video please.</t>
  </si>
  <si>
    <t>Yaar maja aa gya apka research dekh kar, Bahot kam log hai jo dono party ke fake promise dikha rhaa ho</t>
  </si>
  <si>
    <t>Chat lo bhaii</t>
  </si>
  <si>
    <t>Make video on Modis 10 years work.</t>
  </si>
  <si>
    <t>This is MP election and not PM election. 
Bcze MP will chose PM not citizens</t>
  </si>
  <si>
    <t>Bhai bjp k bhi manifesto k bare me bhi bat kr le</t>
  </si>
  <si>
    <t>Humari hi Expectations zyada hai to ask for basic Employment?! True true vada pav ka Stall lagana chahiye youth ko</t>
  </si>
  <si>
    <t>Problem with rahul gandhi is he is completely clueless about history, culture tradition and mindset of common indians. Neither he does any effort to understand us. He has surrounded himself with some boot lickers  who are just there for power. I don't understand if he supports any ideology at all so it seems he's just an opportunist. The new persona he portrays is clearly a drama to gain power. He is still that stupid clueless guy he was during 2014
 By being the face of congress, he's doing most damage to party. In my belief he should leave politics and give chance to better leaders in party.</t>
  </si>
  <si>
    <t>i don't know but rather than giving reservations in colleges government can provide an institute for the preparation for entrance exam in this way at least the talented and deserving can get college. mnc can see the students who got college due to reservations in their files and they end up not getting placed even from iit</t>
  </si>
  <si>
    <t>Bhai India m really ek strong opposition ki zaroorat h 🙂i know Rahul gandhi is not good but m tb vi vote dungi congress ko kyoki ab nhi dekh sakti new m bs religion p debate 🙂 if kaam kharab ki fir ajaenge 5 saal baad modi ji ko vote dene</t>
  </si>
  <si>
    <t>Brother Make a video on “What if Arvind Kejriwal becomes PM of India?”</t>
  </si>
  <si>
    <t>You are a grm criticising everyone is a real generalisom</t>
  </si>
  <si>
    <t>23:43 khan sir 😃</t>
  </si>
  <si>
    <t>Tera voice bhi achha nhi hai phir bhi tu paisa kama raha hai... YouTube se</t>
  </si>
  <si>
    <t>We don't want anymore bjp, save democracy</t>
  </si>
  <si>
    <t>kitna paisa mila bhai bjp se is video k liye ?</t>
  </si>
  <si>
    <t>mohak ko bjp ke taraf se paisa aagaya</t>
  </si>
  <si>
    <t>To all rationalist, do you have any other option or you all want to vote again to bjp?</t>
  </si>
  <si>
    <r>
      <rPr>
        <sz val="11"/>
        <color rgb="FF000000"/>
        <rFont val="Calibri"/>
      </rPr>
      <t xml:space="preserve">18:39 </t>
    </r>
    <r>
      <rPr>
        <sz val="11"/>
        <color rgb="FF000000"/>
        <rFont val="Linux Libertine G"/>
      </rPr>
      <t xml:space="preserve">कहा से लिया है भाई ये </t>
    </r>
    <r>
      <rPr>
        <sz val="11"/>
        <color rgb="FF000000"/>
        <rFont val="Calibri"/>
      </rPr>
      <t xml:space="preserve">data </t>
    </r>
    <r>
      <rPr>
        <sz val="11"/>
        <color rgb="FF000000"/>
        <rFont val="Linux Libertine G"/>
      </rPr>
      <t xml:space="preserve">हरियाणा तो बेरोजगारी का </t>
    </r>
    <r>
      <rPr>
        <sz val="11"/>
        <color rgb="FF000000"/>
        <rFont val="Calibri"/>
      </rPr>
      <t xml:space="preserve">hub </t>
    </r>
    <r>
      <rPr>
        <sz val="11"/>
        <color rgb="FF000000"/>
        <rFont val="Linux Libertine G"/>
      </rPr>
      <t>बना पड़ा है</t>
    </r>
  </si>
  <si>
    <t>Mohak you are extremely wrong about Reservation.... Reservation stands for Representation.... We are a country of 1.4B people. We don't have shortage of merit in all categories of General, SC, ST, OBC...
First step is, establishing proportional representation.
Next step is opening more educational institutions and creating employments where those proportional representation can be implemented.</t>
  </si>
  <si>
    <t>Khabar pad raha hai ya gaana ga raha hai😂</t>
  </si>
  <si>
    <t>Bhai sahab aap jo gyan de rahe hain... woh abhi relevant nahi hai. Aap ki baatein tab sahi lagti jab agla banda democratic sonch rakhta ho.. air conditioned room me baith ke cast  aur economic ki baatein kar lene se zameeni  haqiqat aap nahi samajh paoge</t>
  </si>
  <si>
    <t>I think you are bjp support 😁😁😁😁😁</t>
  </si>
  <si>
    <t>I believe I will be happy if you can speak the report of the last 10 years and there full filling promise</t>
  </si>
  <si>
    <t>Bikgaya ye😂😂</t>
  </si>
  <si>
    <t>I believe if the current govt can write off its rich friends then sure, India has enough money for middle and poor class</t>
  </si>
  <si>
    <t>Full 1 dam har wing apne leaders ko promote krne me laga hua hai jaan se magar unko ye nahi pata ki abki baar fir se modi sarkar</t>
  </si>
  <si>
    <r>
      <rPr>
        <sz val="11"/>
        <color rgb="FF000000"/>
        <rFont val="Linux Libertine G"/>
      </rPr>
      <t xml:space="preserve">मोदी का भी एक विडिओ बनाओ </t>
    </r>
    <r>
      <rPr>
        <sz val="11"/>
        <color rgb="FF000000"/>
        <rFont val="Calibri"/>
      </rPr>
      <t>.........</t>
    </r>
    <r>
      <rPr>
        <sz val="11"/>
        <color rgb="FF000000"/>
        <rFont val="Linux Libertine G"/>
      </rPr>
      <t xml:space="preserve">स्पेशल </t>
    </r>
    <r>
      <rPr>
        <sz val="11"/>
        <color rgb="FF000000"/>
        <rFont val="Calibri"/>
      </rPr>
      <t>...</t>
    </r>
    <r>
      <rPr>
        <sz val="11"/>
        <color rgb="FF000000"/>
        <rFont val="Linux Libertine G"/>
      </rPr>
      <t>फिर मानेंगे तूझे</t>
    </r>
  </si>
  <si>
    <r>
      <rPr>
        <sz val="11"/>
        <color rgb="FF000000"/>
        <rFont val="Linux Libertine G"/>
      </rPr>
      <t xml:space="preserve">मोदी के बारे मे भी एक विडिओ बनाओ </t>
    </r>
    <r>
      <rPr>
        <sz val="11"/>
        <color rgb="FF000000"/>
        <rFont val="Calibri"/>
      </rPr>
      <t xml:space="preserve">.......
</t>
    </r>
    <r>
      <rPr>
        <sz val="11"/>
        <color rgb="FF000000"/>
        <rFont val="Linux Libertine G"/>
      </rPr>
      <t xml:space="preserve">बडी हूशारी से बोला लास्ट मे कि तूम लोग निर्णय करो </t>
    </r>
    <r>
      <rPr>
        <sz val="11"/>
        <color rgb="FF000000"/>
        <rFont val="Calibri"/>
      </rPr>
      <t>........</t>
    </r>
    <r>
      <rPr>
        <sz val="11"/>
        <color rgb="FF000000"/>
        <rFont val="Linux Libertine G"/>
      </rPr>
      <t xml:space="preserve">सोलूशन तुम्हेही बताना होगा </t>
    </r>
    <r>
      <rPr>
        <sz val="11"/>
        <color rgb="FF000000"/>
        <rFont val="Calibri"/>
      </rPr>
      <t xml:space="preserve">...
</t>
    </r>
    <r>
      <rPr>
        <sz val="11"/>
        <color rgb="FF000000"/>
        <rFont val="Linux Libertine G"/>
      </rPr>
      <t xml:space="preserve">सोसायटी की उतनी समज नही </t>
    </r>
    <r>
      <rPr>
        <sz val="11"/>
        <color rgb="FF000000"/>
        <rFont val="Calibri"/>
      </rPr>
      <t>.........</t>
    </r>
  </si>
  <si>
    <t>Paisa pahunch gaya hai .... 😂😂😂😂</t>
  </si>
  <si>
    <t>Godi media Toh tv mein hai idhar Toh real news dekhne do bhai</t>
  </si>
  <si>
    <t>INDIA WON..❤ 
VOTE FOR INDIA..</t>
  </si>
  <si>
    <t>Vote For Congress Vote For India</t>
  </si>
  <si>
    <t>lagta hai bjp wale ke dhamki aaa gayi apko</t>
  </si>
  <si>
    <t>reservation solution hai</t>
  </si>
  <si>
    <t>Jab objective exam hoota h tab bhi har question ke option hoote h but yaha koi option hi nhi h 😂</t>
  </si>
  <si>
    <t>Sacha toh yehi h ki koi option hi nhi h moti nhi toh kon</t>
  </si>
  <si>
    <t>Don't fall for freebies.They are not going to give it out of their pockets,its our own tax money which will be used.Think this before u vote</t>
  </si>
  <si>
    <t>Bhai tmne dikha hi diya ki tm bhi godi hi ho. Saddening, really.</t>
  </si>
  <si>
    <t>Vote To Earn Respect</t>
  </si>
  <si>
    <t>Bjp ❤</t>
  </si>
  <si>
    <t>Rahul Gandhi Is Woking Tirelessly.</t>
  </si>
  <si>
    <t>THIS IS THE EFFECT OF AWARDS CEREMONY.  .. 😅😅😅😅</t>
  </si>
  <si>
    <t>BJP Sponsered hai 😂😂😂</t>
  </si>
  <si>
    <t>this is why I think this guy is correct not like some youtuber who solely make youtube video which show one side of coin</t>
  </si>
  <si>
    <t>What about electoral bonds??</t>
  </si>
  <si>
    <t>Brother please discuss about BJP manifesto ❤</t>
  </si>
  <si>
    <t>Kuch nahi karega RG</t>
  </si>
  <si>
    <t>BJP = WEALTH TO ADANI AND AMBANI 
BJP = RS. 10 LAKHS CRORES LOAN WAIVERS TO BJP GANGS OF BUSINESS CRIMINALS</t>
  </si>
  <si>
    <t>Andhbhakta</t>
  </si>
  <si>
    <t>paise mile lgta😁😂</t>
  </si>
  <si>
    <t>Shirf 10L logon ko 1L denge toh 1T ho jaye aur hamara GDP hi 4T hai 😅😅😅</t>
  </si>
  <si>
    <t>BJP First Day , First Show Flop 😅
Bad Dialogue 
Bad Hero 
Bad Story 
Jhoota Hero</t>
  </si>
  <si>
    <t>Let me keep it simple.. vote for INDIA.. not NDA..</t>
  </si>
  <si>
    <t>Who will become a PM of India</t>
  </si>
  <si>
    <t>Kitne me bike ho?</t>
  </si>
  <si>
    <t>Is manifesto ko kaise complete koi plan nhi 😅😅😅😅😅😅</t>
  </si>
  <si>
    <t>Arey kehna kya chahte hoooo?</t>
  </si>
  <si>
    <t>vote for INDIA</t>
  </si>
  <si>
    <t>Joy bjp</t>
  </si>
  <si>
    <t>Logic nhi lag raha dear</t>
  </si>
  <si>
    <t>If BJP win then its EVM SCAMMED 💯%</t>
  </si>
  <si>
    <t>If Congress had a good leader who is logical they wouldn't have slipped in 2014 and still stayed in power till now. Their half Gandhi dynasty has become stale</t>
  </si>
  <si>
    <t>Here in our town in Rajasthan, only 28% voted out of 67% voters. Reason? They hate both parties equally. Nota gonna lead atleast in here.</t>
  </si>
  <si>
    <t>Rahul gandhi❤</t>
  </si>
  <si>
    <t>What about bjp manifesto ??? Please  cover it</t>
  </si>
  <si>
    <t>Battling for BJP. This what you are doing.</t>
  </si>
  <si>
    <t>This is called reporting on every topic, good.❤🎉 keep it up.</t>
  </si>
  <si>
    <t>Bjp ka manifesto bhi dekho lo bhai religion k na k vote le rahe hai woh dekho lo please</t>
  </si>
  <si>
    <t>Please also make a video on TMC
We need to learn the dark and bright reality of all parties</t>
  </si>
  <si>
    <t>Nothing will happen if you choose your mp u need to vote for party as there is anti defection law. If you go against the party in passing the bill u will be fired as simple as that. And this was done by Congress to consolidate its power during 90s as the were in collation government.</t>
  </si>
  <si>
    <t>Oh my good friend thank you for clearing the air. I was going to vote NOTA, but now I will definitely vote BJP</t>
  </si>
  <si>
    <t>Selute soch</t>
  </si>
  <si>
    <t>Iam not saying he is wrong but, we need to change the central government just for getting stable democracy back.</t>
  </si>
  <si>
    <t>You're criticizing the only credible opposition against a probable future dictatorship and that too in election time. Bravo. Used to think so highly of you.</t>
  </si>
  <si>
    <t>I will vote for BJP . Abki baar 400 paar phir ek baar Modi Sarkar🗿🚩🕉</t>
  </si>
  <si>
    <t>The problem is he wants to be idealistic but he at the same time is forced to be pragmatic due to the brutalness and severeness of elections in India. He is not able to balance pragmatism as it seems its not in his nature, it could be seen in his speeches. I too had the same problem with education and competitive exams(though my circumstances are more than enough affected due to covid than anything else). The education and the competitive exam environment are too far away from what the "equality of opportunity" says, in the end one has to sacrifice education over the competitive exams otherwise the further higher education would get sacrificed ,considering the situations of State Government Colleges. And the fact is most of the people chose winning over morals, that itself in today's world is called being practical. Is it really is a question. I have mostly seen a fullstop after this question, never a question mark.</t>
  </si>
  <si>
    <t>You aren't aware that according to the INC Constitution, former presidents are de facto members of the Congress Working Committee. Please get your facts straight. You seem to be adamant about defaming Rahul Gandhi by hook or by crook. Its the party's decision if they want to field him from Wayanad. I'm not saying you should praise him but put a disclaimer that you're openly and actively working for the BJP.</t>
  </si>
  <si>
    <t>Bhai tumne toh  1000% Sach lag rha hai ki tumne Paisa liya h BJP se Bhai wo bhi bata de bjp se kitna paisa Liya hai 🤣🤣😂</t>
  </si>
  <si>
    <t>kitne me bike?</t>
  </si>
  <si>
    <t>Reservation is not the issue no Jobs are</t>
  </si>
  <si>
    <t>Are Bhai tera yea video dekh kar bjp ka vote share bar jaiyegi.....</t>
  </si>
  <si>
    <t>Wow 🎉kudos to you Mohak. You have poured your heart and souls into this mate.</t>
  </si>
  <si>
    <t>Bhai you are absolutely right that we should vote thev mps who are actually working for us 😊</t>
  </si>
  <si>
    <t>Time to  unfollow ur channel</t>
  </si>
  <si>
    <t>Ye video abhi kaise relevant hai???</t>
  </si>
  <si>
    <t>MAKE A VIDEO ON  *ELECTION COMMISSION OF INDIA* @mohak_mangal</t>
  </si>
  <si>
    <t>I want Hindu Dictatorship 🚩😎</t>
  </si>
  <si>
    <t>superb analysis</t>
  </si>
  <si>
    <t>It looks,Mohak you are going in wrong direction in the wrong time,it is not the time to talk about your confusion about the Congress party manifesto,if you had the confusion it is better for you to INTERVIEW THE P.CHIDAMBARAM former finance minister of Congress,there you could clear the doubts,and also interview the Rahul and ask his stand on the party function,without doing any thing you are throwing your confused tantrum on a party which is the party to win and try to work for the billions of Indians.</t>
  </si>
  <si>
    <t>@mohak_mangal 1st time vorers kisae vote pich video dekh laga ruling party chnage karae is ko dekh doubt createe hua ......</t>
  </si>
  <si>
    <t>You should know that video regarding atta per litre was fabricated by BJP, please make good research before making videos. Secondly, these are manifestos, not project reports,  where you will get bit and bytes.</t>
  </si>
  <si>
    <t>BJP 's  decision making capabilities are far superior than congress &amp; even their basic fundamentals are clear and transparent.
But that is where congress loses from BJP in every scenario.😂😂😂</t>
  </si>
  <si>
    <r>
      <rPr>
        <sz val="11"/>
        <color rgb="FF000000"/>
        <rFont val="Linux Libertine G"/>
      </rPr>
      <t>आदरणीय बौड़मदास</t>
    </r>
    <r>
      <rPr>
        <sz val="11"/>
        <color rgb="FF000000"/>
        <rFont val="Calibri"/>
      </rPr>
      <t xml:space="preserve">, </t>
    </r>
    <r>
      <rPr>
        <sz val="11"/>
        <color rgb="FF000000"/>
        <rFont val="Linux Libertine G"/>
      </rPr>
      <t xml:space="preserve">कठुआ कांड पर टिप्पणी करने से पहले कम से कम लेखिका मधु पूर्णिमा किश्वर जी की पुस्तक </t>
    </r>
    <r>
      <rPr>
        <sz val="11"/>
        <color rgb="FF000000"/>
        <rFont val="Calibri"/>
      </rPr>
      <t xml:space="preserve">"The Girl from Kathua: A Sacrificial Victim of Ghazwa-E-Hind" </t>
    </r>
    <r>
      <rPr>
        <sz val="11"/>
        <color rgb="FF000000"/>
        <rFont val="Linux Libertine G"/>
      </rPr>
      <t xml:space="preserve">तो पढ़ ली होती </t>
    </r>
    <r>
      <rPr>
        <sz val="11"/>
        <color rgb="FF000000"/>
        <rFont val="Calibri"/>
      </rPr>
      <t>!</t>
    </r>
  </si>
  <si>
    <t>Vote for BJP.</t>
  </si>
  <si>
    <t>I don't vote inc becoz of gandhi. He us not fit</t>
  </si>
  <si>
    <t>CPIM menefisto 💀</t>
  </si>
  <si>
    <t>Rahul gandhi modi ki taraha PM seat ka bhukha nahi hai</t>
  </si>
  <si>
    <t>This is not just a video about Congress and Rahul Gandhi, this is a case study on what poor leadership looks like. The traits highlighted here will tank any organization no matter how big and prosperous it is.
Rahul Gandhi needed a rude awakening 5 years ago, it is all pointless now.</t>
  </si>
  <si>
    <t>Congress Papu ko agar hatade tabhi inka kuch ho sakta hai</t>
  </si>
  <si>
    <t>Rahul gandhi is the reason for congress downfall. He is immature, incapable, incompetent. Congress must bring sachin pilot at centre. Rahul gandhi is not made for politics.</t>
  </si>
  <si>
    <t>Manmohan Singh was also not a good politician but he was the best prime minister of our country</t>
  </si>
  <si>
    <t>🧠 Ulpard ko vote Karke pm banane ola Janta ka dimag nahi ha kia jhuth pakarne ka 😂</t>
  </si>
  <si>
    <t>Modi ne youtubers bhi khareed liya advertisement krne ke liye 😂😂</t>
  </si>
  <si>
    <t>Go for nota</t>
  </si>
  <si>
    <t>Modi thinks he is almighty. Only his own praise and power. No respect for worship places and also religions. No BJP.  Please. Oh!God,  please let him come down. 😮</t>
  </si>
  <si>
    <t>At least they are answering questions. Why don't you show what BJP said. Oh They will say only if they talk about their Manifesto. Asking for in name of Religion is the only thing BJP does. On top, spread hate about other communities to get votes.</t>
  </si>
  <si>
    <t>Bjp hogaya congress bho hogaya, obviously AAP ke barre mein nahi bolenga 
Chalo agle baar Mamta didi</t>
  </si>
  <si>
    <t>Beta Kitna Chanda mila hai tumko is video ko banaye ke liye janta ka dhyan bhatka to rahe ho lekin is baar loktantra or samvidhan jeetega or burayi haregi jai hind jai bharat jai samvidhan Vande matram Bharat Mata ki jai 🇮🇳</t>
  </si>
  <si>
    <t>Vote for Healthcare, 
Vote for education, 
Vote for development, 
Vote for infrastructure
Vote for defence,
Vote for BJP</t>
  </si>
  <si>
    <t>Why don't you mind your party's business</t>
  </si>
  <si>
    <r>
      <rPr>
        <sz val="11"/>
        <color rgb="FF000000"/>
        <rFont val="Linux Libertine G"/>
      </rPr>
      <t xml:space="preserve">जब राहुल गांधी पैदा  हो रहे थे  तब डॉक्टर ने राजीव गांधी को कहा हम  मा और बच्चे  को बचा लेंगे लेकिन कांग्रेस को नहीं बचा पाएंगे 
</t>
    </r>
    <r>
      <rPr>
        <sz val="11"/>
        <color rgb="FF000000"/>
        <rFont val="Calibri"/>
      </rPr>
      <t>Congress party will be finish in 2024 election result</t>
    </r>
  </si>
  <si>
    <t>What offer you got?</t>
  </si>
  <si>
    <t>giving 1.3 trillion dollars for free well that make no sense</t>
  </si>
  <si>
    <t>Mohak very disappointed for this video 
India need a better governance than bjp</t>
  </si>
  <si>
    <t>Please itne crucial time pe aisi videos dalne se bchoooo</t>
  </si>
  <si>
    <t>Mohak you are trying to manipulate youths and your subscribers don't know why you did it but you should take away from these taglines</t>
  </si>
  <si>
    <t>bhai BJP ke manifesto ki kab baat hogi??,ya fir aapko darr lagta hai,btw video was good</t>
  </si>
  <si>
    <t>Where is BJP manifesto Video? 😠😡😡😡 Targeting on one ???</t>
  </si>
  <si>
    <t>Let's see who wins.</t>
  </si>
  <si>
    <t>Share this video to Rahul Gandhi</t>
  </si>
  <si>
    <t>Mohak 
Rather focus on problems please focus on good things</t>
  </si>
  <si>
    <t>Rahul gandhi is good human being</t>
  </si>
  <si>
    <t>Ladakh k barime Kuch ku nhi bolta</t>
  </si>
  <si>
    <t>Ufff😢😢😢😢 i need change this time in centre. And lets wait and see who wins this election ❤❤❤❤ congress</t>
  </si>
  <si>
    <t>Lagta hai inko aa gaye bjp se paise</t>
  </si>
  <si>
    <t>They only focus on cast count and  cast politics</t>
  </si>
  <si>
    <t>Kitna paisa mila tumko</t>
  </si>
  <si>
    <t>Ispe to ek film banani chahiye 😅</t>
  </si>
  <si>
    <t>You manipulate Rahul Gandhi statement about why he didn't go back to amethi this is half truth like aloo dalo Sona niklegi Rahul Gandhi said when this was asked by a reporter in press conference he replied  it's BJP questions and this decision was taken by CWC so he following his party guidelines truly!!! But people like you ll prove he is pappu he lost his grandmother his father for the country in this country !!! At least he attended a press conference where journalists can ask any BJP eyz questions !! Talk about pm press conference where 😂</t>
  </si>
  <si>
    <t>Now Rahul Gandhi is mature it now understand and conversation like us as a normal people's...</t>
  </si>
  <si>
    <t>Ye ladki ki awaaz wala pappu ka bhai</t>
  </si>
  <si>
    <t>From first video I got to know that this person is working for bjp</t>
  </si>
  <si>
    <t>Pappu ka mausa</t>
  </si>
  <si>
    <t>I think inflation is due to covid-19 crises</t>
  </si>
  <si>
    <t>Bhai apki jaw line bhot achi he</t>
  </si>
  <si>
    <t>Former US president Barack Obama " Rahul Gandhi is like a student eager to impress the teacher but lacking aptitude and passion to master the subject.”</t>
  </si>
  <si>
    <t>Ayega to modi hi....❤❤ vote for strong bharat🎉</t>
  </si>
  <si>
    <t>If he is office bearer, it's parivaarwaad. When he is not office bearer, he is not responsible....RaGa is like "hum kare to kare kya"</t>
  </si>
  <si>
    <t>Ahh just wanted to point out ki Nirmala Sitaraman BJP ki finance minister nhi hai voh desh ki finance minister hai.</t>
  </si>
  <si>
    <t>Wrong!  Rahul Gandhi being ex President of INC is also a post. Being Son and  Grandson of Martyrs is also a post</t>
  </si>
  <si>
    <t>you are slowly very slowly poisoned............................</t>
  </si>
  <si>
    <t>Bhai tu gaming video bana achha rehga ..😂😂😂</t>
  </si>
  <si>
    <t>app ak nutral  youtubr ho</t>
  </si>
  <si>
    <t>पैसा आएगा बीजेपी द्वारा वसूली की गई चंदा को जब्त कर के ।</t>
  </si>
  <si>
    <t>only vote for modi ji ,bjp 💯💯</t>
  </si>
  <si>
    <t>Tu ye bata Bhai ki iske pati ne ,i mean nirmala sitarman ke husband ne kaha ki narendra Modi ek tanashah he</t>
  </si>
  <si>
    <t>2024 main congress 
45 seat bhi nehi layega 
Ye sirf opposition hi nehi desh ke democracy ke liye bhi khatra hai 
Congress party ki har karya karta ko soch na chahiye 
Main ek cpim Comrade hu Congress policy destroyed Congress party for example 3 no barpeta LC belongs to mahajot cpim but last time Congress change the basic premise and declared his candidate now both are helping bjp to win</t>
  </si>
  <si>
    <t>Kum kuch bhi bolo aaega to 
Rahul sir</t>
  </si>
  <si>
    <t>I hope this wont be the last election for Indian secularism 🤞</t>
  </si>
  <si>
    <t>Lagta h bhai ko BJP ka parshad mil gaya 😀</t>
  </si>
  <si>
    <t>Yeh admi bik gya hai 😂</t>
  </si>
  <si>
    <t>Lol, you are really taking the Congress and bjp seriously.
Both the parties are useless and good for nothing 😂😂😂</t>
  </si>
  <si>
    <t>atta 20rs  liter</t>
  </si>
  <si>
    <t>Mr. Mohak please listen to Barkha Dutt's interview of Pradeep Gupta.</t>
  </si>
  <si>
    <t>BJP vote ke liye RAM ji ka nam istamal mat karo.
I am a Muslim but respect ram ji.☺️🫶🏼</t>
  </si>
  <si>
    <t>So what. Tumhari kiyu jaal rha 😂 falto</t>
  </si>
  <si>
    <t>shame on you , was your fan..this video has let u down</t>
  </si>
  <si>
    <t>Mohak Mangal ❌ BJP third party ✅</t>
  </si>
  <si>
    <t>Aaj tujh jaisa youtuber sakar ke jhuth ko chorkar oposition ki kamiya nikal rahe ho tum sache deshbhakt ho bhai 😂😂😂</t>
  </si>
  <si>
    <t>At 25:05 , you are showing data from 2016 and Smriti Irani became mp in 2019</t>
  </si>
  <si>
    <t>Subscribed</t>
  </si>
  <si>
    <t>Lgta h Rahul Gandhi ki supari le k hi aye hn</t>
  </si>
  <si>
    <t>Dalali mat kar Bhai employment par baat kar dum hai tho</t>
  </si>
  <si>
    <t>Tu sirph congress ki Kami nikalta rah😂😂</t>
  </si>
  <si>
    <t>Rojgar baat kar na Bhai dalali mat kar</t>
  </si>
  <si>
    <t>This video is just fire !! Talking about real issue</t>
  </si>
  <si>
    <t>I won't vote for bjp</t>
  </si>
  <si>
    <t>Sbb baatein sahi h but jo reservation and jobs ki example di wo sbb questions ruling party ko pucho, iss mai Rahul Gandhi ki kya galti h</t>
  </si>
  <si>
    <t>Bjp manifesto pe video banso bro, woh jeetne wali hai😂</t>
  </si>
  <si>
    <t>RaGa zindabaad</t>
  </si>
  <si>
    <t>Vote for Congress..</t>
  </si>
  <si>
    <r>
      <rPr>
        <sz val="11"/>
        <color rgb="FF000000"/>
        <rFont val="Linux Libertine G"/>
      </rPr>
      <t xml:space="preserve">जब बीजेपी ने देश में सेना की औसत उम्र </t>
    </r>
    <r>
      <rPr>
        <sz val="11"/>
        <color rgb="FF000000"/>
        <rFont val="Calibri"/>
      </rPr>
      <t xml:space="preserve">32 </t>
    </r>
    <r>
      <rPr>
        <sz val="11"/>
        <color rgb="FF000000"/>
        <rFont val="Linux Libertine G"/>
      </rPr>
      <t xml:space="preserve">से घटाकर </t>
    </r>
    <r>
      <rPr>
        <sz val="11"/>
        <color rgb="FF000000"/>
        <rFont val="Calibri"/>
      </rPr>
      <t xml:space="preserve">26 </t>
    </r>
    <r>
      <rPr>
        <sz val="11"/>
        <color rgb="FF000000"/>
        <rFont val="Linux Libertine G"/>
      </rPr>
      <t xml:space="preserve">वर्ष करना चाहा है तो ये बात नेताओं पर लागू क्यों नहीं होती । क्या आपको नहीं लगता कि हमारे देश में  नेता  भी युवा हों। नेताओं की भी रिटायरमेंट की </t>
    </r>
    <r>
      <rPr>
        <sz val="11"/>
        <color rgb="FF000000"/>
        <rFont val="Calibri"/>
      </rPr>
      <t xml:space="preserve">age fix </t>
    </r>
    <r>
      <rPr>
        <sz val="11"/>
        <color rgb="FF000000"/>
        <rFont val="Linux Libertine G"/>
      </rPr>
      <t>होनी चाहिए।</t>
    </r>
  </si>
  <si>
    <t>jyada expect kar rahe ho manifesto mein</t>
  </si>
  <si>
    <t>Bhai tu bhi Godi h yrr</t>
  </si>
  <si>
    <t>ek baad yaad rakhna ki agar pappu aaya toh desh gir jaayega ..... modi hain tab tak fir bhi theek hain desh ki haalat</t>
  </si>
  <si>
    <r>
      <rPr>
        <sz val="11"/>
        <color rgb="FF000000"/>
        <rFont val="Linux Libertine G"/>
      </rPr>
      <t xml:space="preserve">जब तक कांग्रेस सही चेहरों को सामने नही लाएगी तब तक कांग्रेस का कुछ नही हो सकता 😂😂
खैर आएगा तो मोदी ही
</t>
    </r>
    <r>
      <rPr>
        <sz val="11"/>
        <color rgb="FF000000"/>
        <rFont val="Calibri"/>
      </rPr>
      <t>Namo again 🇮🇳🇮🇳🚩🚩</t>
    </r>
  </si>
  <si>
    <t>Modi ko to baat karna bhi nahi aata</t>
  </si>
  <si>
    <t>Absolutely correct.
Regardless of his noble intentions,Rahul doesn't seem to be able to offer a viable alternative.but I'd still put my bets on congress.</t>
  </si>
  <si>
    <t>3:37 when did jethalal joined politics ?</t>
  </si>
  <si>
    <t>Mohak seems to be very angry in the video</t>
  </si>
  <si>
    <t>U think by insulting Congress party u can earn money or thinking about job 😂😂😂stop thinking that i am bjp party by saying that u can't get anything sham on u</t>
  </si>
  <si>
    <t>Amazing content. Thank you for sharing.</t>
  </si>
  <si>
    <t>Congress is far batter than hardliners</t>
  </si>
  <si>
    <t>Tum Hara bath mein Dom nhi hai  jese ki tum jut bol rahe hai</t>
  </si>
  <si>
    <t>Make two videos on Coronil and Electoral bonds, gain attention and then come to criticise INC manifesto. Will see when is he gonna make video on BJP manifesto?</t>
  </si>
  <si>
    <t>BJP ne kharid lia isse bhi 😢</t>
  </si>
  <si>
    <t>Godi media kahi ka</t>
  </si>
  <si>
    <t>Bhaiya ji namaskar Modi ji guarantee diye the notebandi ke bad 15 lakh aapke jio account per dal Diya jaega to uska Kya hua</t>
  </si>
  <si>
    <t>Rahul Gandhi had the Great Opportunity that No One has of becoming a PM. But he has messed up. Rahul Gandhi lacks the Leadership Qualities that A PM Candidate should be Having. Other then making meaningless comments and statements he has poor goal of winning at any cost by doing whatever it takes.</t>
  </si>
  <si>
    <t>I vote for congress</t>
  </si>
  <si>
    <t>choose between bad and worse</t>
  </si>
  <si>
    <t>Shashi tharoor For PM</t>
  </si>
  <si>
    <t>No matter how much i dislike Mr. Modi, i can't push myself to like this Rahul Gandhi,Rahul Gandhi is a fraud in his own right, even while repeating my self a millionth time I will say that Mr.Gandhi's only virtue is being born in a certain family,the people who say ooh he has learnt now and see he is still standing in front of Mr.Modi so I will ask them is there no one else in Congress who can stand against Mr.Modi &amp; what standing he has to stand against Mr.Modi, ooh he has a better library some will say,but is only qualification for being India' PM is being a better intellectual,what about a vision,what about actually working hard, actually taking responsibility for your own actions &amp; not blaming people of being fools for defeating you.</t>
  </si>
  <si>
    <t>We need a strong opposition leader for a healthy democracy....This video needs to reach to Rahul Gandhi, it's a excellent feedback for him
Let's spam it in INC's and Rahul Gandhi's youtube channel</t>
  </si>
  <si>
    <t>Jo apni party nahi sambhal sakta vo desh kya sambhalega🤔</t>
  </si>
  <si>
    <t>Ye do videos badhiya thi bhai, ek centralist approach jo mere jaise viewers ko pasand hai, you better know about you viewers that Congress know about their janta, thanks 💯</t>
  </si>
  <si>
    <t>i think BJP is gonna won everywhere 🎉</t>
  </si>
  <si>
    <t>Vote for your right PM</t>
  </si>
  <si>
    <t>We don't care about reservation. We only want peace which has been missing for time immemorial - BJP can't bring peace and Infra but only knows how to promote Religion, Congress don't know how to govern. I love this country, fck</t>
  </si>
  <si>
    <t>Mohak Mandal = NOTA Family</t>
  </si>
  <si>
    <t>This is the main reason i don't support Congress. Pariwaarvaad se azaadi</t>
  </si>
  <si>
    <t>Vote for democracy ❤</t>
  </si>
  <si>
    <t>Giving 1 lakh to 10 lakh people will cost 10 thousand crore.
This figure is very close to 8 thousand crore which BJP got via electoral bond. 
Wow what a coincidence. 😂</t>
  </si>
  <si>
    <t>Rahul 🔥</t>
  </si>
  <si>
    <t>He can become CM first and prove himself</t>
  </si>
  <si>
    <t>Down with BJP</t>
  </si>
  <si>
    <t>Pakka Bjp se chanda aaya hoga.
Chanda lo - pappu banao.
Creator awards lo.</t>
  </si>
  <si>
    <t>Bhai ne palat mardi abhi BJP pe 😅😅😅😅</t>
  </si>
  <si>
    <t>you are completely wrong here bro, you just putting the fact and why this is happening you never answer, you told leader are leaving Congress its rg failure but not accepting every party apart from bjp are in danger and this is happening because one fraud from guj is behaving like dictector , unka sidha concept h bjp me aao ya jail jaao, agr ye sb inc 2014 se phle kerti india me inc party hee bachti</t>
  </si>
  <si>
    <t>Congress have potential but RAHUL GANDHI is big kind of COMEDIAN... there is SASHI THARROR, who is well educated and a capable person too.... He's better than Rahul..</t>
  </si>
  <si>
    <t>Vote for education ❌
Vote for Health care ❌
Vote for employment ❌
Vote for infrastructure ❌
Vote for Note 🤑 ✅
✅</t>
  </si>
  <si>
    <t>एक लाख रुपया मुफ्त में नहीं मिलेगा। हमें एक साल तक प्रशिक्षु या स्वयंसेवक के रूप में काम करना होगा</t>
  </si>
  <si>
    <t>BJP won't win because it is the strongest party.
BJP will win because it has no strong opposition.</t>
  </si>
  <si>
    <t>Voters don't know what is manifesto.😢</t>
  </si>
  <si>
    <t>I really like that you are not just focusing on one particular person's mistakes.. 
You are giving a fair picture to your audience so that they can decide themselves.. 
There are some creators who just throw wrong allegations to a particular person.. I was also impressed by him but after some time I realized that he hides the facts which can be in favour of that person.. There are many incorrect information which he delivers from his video and people get influenced by him... 
Plus whenever I criticized him on his incorrect facts.. I noticed he deletes these comments. .</t>
  </si>
  <si>
    <t>great work mohak mangal /\  non baised  and detailed explanation</t>
  </si>
  <si>
    <t>Mohak ji you are perpetuating the decayed idea that development depends on there being an MP. .. pls understand thay we have bicameral system at center framing laws on few subjects and states have maximum power to frame as well as implement developments.. read and meet people in development sector who will give you more facts. We continue to be union of states not center over states .  This video is low quality and rhetoric but yes congress is based on family, there isn't doubt about that.</t>
  </si>
  <si>
    <t>Still 30 lakhs seats are vacant in govt sector of centre level.</t>
  </si>
  <si>
    <t>we lack in choices we have only two choice bad (bjp) worst (congress)</t>
  </si>
  <si>
    <t>modi hi ayyega</t>
  </si>
  <si>
    <t>Bhai mujhe toh ideology k hisab se AAP party achi lagti h Jo basic necessities ko improve krti h</t>
  </si>
  <si>
    <t>I supported aap because I believed aap can give tough fight to bjp , but the future aap is uncertain</t>
  </si>
  <si>
    <t>Aab ki baar 400 paar❤️
Love from Bangladesh, Modi ji🇧🇩</t>
  </si>
  <si>
    <t>My only point is, aap reservations rakho fir aap General walo ki seat ST SCs to mat do. 
Fir ye reservation General ke liye bhi honi chaiye</t>
  </si>
  <si>
    <t>How much money you get</t>
  </si>
  <si>
    <t>Bro do analysis also bjp menifesto .</t>
  </si>
  <si>
    <t>Hath Badlega Halat ♥️
RaGa hai to ummid hai ❤
Judega Bharat Jitega India ❤</t>
  </si>
  <si>
    <t>Ganga ulti behri 😂</t>
  </si>
  <si>
    <t>3% manuwadi soch ne Ambedkarwadi soch ko gulam bana rakha?
BJP BRAHMIN JANTA 🤔</t>
  </si>
  <si>
    <t>Shayad Sawal hi galat hai
Sawal ye karo ki vote kis BAAT pe kare
Ummed hai apni ashaye upar tak pahuche aur netao ko election ka mudda pradan kare</t>
  </si>
  <si>
    <t>SC ST OBC UTHAYE CHATAI?
BRAHMIN JANTA KHAYE MALAI</t>
  </si>
  <si>
    <t>केवल आप दिग्भ्रमित कर रहे हैं।</t>
  </si>
  <si>
    <t>Reservation in private sectors will destroy that sectors too in both educational and other sectors</t>
  </si>
  <si>
    <t>make shashi tharoor the face of congress then i might think about congress otherwise nope .. i will go for the bad, who want worse. this is sad no strong opposition in my country.</t>
  </si>
  <si>
    <t>DURIUV RATHORE CONFUSED FOLLOWERS 
HE MUST TALK ONLY LEFT. OR RIGHT.
MAY BE SOME MISSTAKE IN BOTH.SIDE</t>
  </si>
  <si>
    <t>Chalo kisi ne to bolaa!!</t>
  </si>
  <si>
    <t>A video on how NOTA works? please🙏</t>
  </si>
  <si>
    <t>Banger❤</t>
  </si>
  <si>
    <t>Bjp ma 😅</t>
  </si>
  <si>
    <t>Good work bro.full video was well searched.</t>
  </si>
  <si>
    <t>you lost me at 19 minutes, discrimination(reservation) is a problem whether you like it or not, I will never let my children face the same discrimination that I faced. so either the system will change or I will change the system(aka leave the country to a better place where merit is appreiciated).</t>
  </si>
  <si>
    <r>
      <rPr>
        <sz val="11"/>
        <color rgb="FF000000"/>
        <rFont val="Linux Libertine G"/>
      </rPr>
      <t>भाई जो असली नमूने हैं उन पर भी वीडियो बनादे</t>
    </r>
    <r>
      <rPr>
        <sz val="11"/>
        <color rgb="FF000000"/>
        <rFont val="Calibri"/>
      </rPr>
      <t>..?</t>
    </r>
  </si>
  <si>
    <t>Pl explain bjp manifesto  as well</t>
  </si>
  <si>
    <t>do more work on video editing</t>
  </si>
  <si>
    <t>3.17m following a fool....
leading 3.17m in wrong way</t>
  </si>
  <si>
    <t>Rahul toh modi ki hisab se baccha he</t>
  </si>
  <si>
    <t>He's not BJP supporter or anything, He's just telling truth...</t>
  </si>
  <si>
    <t>17:14 General be like hum kay kare job chorde 😃😃 ...</t>
  </si>
  <si>
    <t>Congress should get more than 100 seats for healthy functioning of democracy.</t>
  </si>
  <si>
    <t>BJP ne kitna paisa deya????</t>
  </si>
  <si>
    <t>Modi media😂😂😂😂😂</t>
  </si>
  <si>
    <t>You are doing very good work. Country need creators like you👍</t>
  </si>
  <si>
    <t>Bhai is deah ke logo ko in sab chizo se MATLAB nahi hai yaha ke log sirf Mandir ke naam per vote dete hai isliye mere hisaab se vipach ko bhi yahi politics karni chahiye</t>
  </si>
  <si>
    <t>Karnataka mein dekh 5 vade kaise pure hue hai.</t>
  </si>
  <si>
    <t>Issue about Indian politics is that it is influenced by religion so much that we can't vote with considering religious factor and every other issues take a back seat</t>
  </si>
  <si>
    <t>Tujhe modi ne ek award kya diya, opposition ko target karne laga. Bhai congress theak nahi hai rahul inexpirence hai mana par chor toh nahi, thagta toh nahi. Gandi family ne aapne jane kurban kia k desh aage badhe. Par tu sab galat boal raha hai.</t>
  </si>
  <si>
    <t>BJP's manifesto itself says Modi's guarantees in the first page not BJPs that itself show how much this party is dependent on this one person. How about other ministers in BJP.  Why not say BJP's manifesto instead of Modi's. That itself shows how dictatorial this party became..</t>
  </si>
  <si>
    <t>Apni itni badhi population h isme sbko job thodhi mil skti h.</t>
  </si>
  <si>
    <t>I’m not a big fan of RaGa but a person who walked 4000 kms (even for his own political career) in BJY cannot be ignored.. MK Gandhi was also not holding any position but we know his contribution in India’s freedom.. At present Our only goal should be to remove the current government.. Let’s make video later on Who can be our next PM.. Jai Hind ✊🏼</t>
  </si>
  <si>
    <t>Absolutely fabulous work. 🔥🔥🔥🔥🔥</t>
  </si>
  <si>
    <t>We all have seen that manifesto in kushal mehras video in carvaka podcast</t>
  </si>
  <si>
    <r>
      <rPr>
        <sz val="11"/>
        <color rgb="FF000000"/>
        <rFont val="Linux Libertine G"/>
      </rPr>
      <t>हम उसी को वोट देंगे जो मुफ़्त भोजन</t>
    </r>
    <r>
      <rPr>
        <sz val="11"/>
        <color rgb="FF000000"/>
        <rFont val="Calibri"/>
      </rPr>
      <t xml:space="preserve">, </t>
    </r>
    <r>
      <rPr>
        <sz val="11"/>
        <color rgb="FF000000"/>
        <rFont val="Linux Libertine G"/>
      </rPr>
      <t>मुफ़्त आवास</t>
    </r>
    <r>
      <rPr>
        <sz val="11"/>
        <color rgb="FF000000"/>
        <rFont val="Calibri"/>
      </rPr>
      <t xml:space="preserve">, </t>
    </r>
    <r>
      <rPr>
        <sz val="11"/>
        <color rgb="FF000000"/>
        <rFont val="Linux Libertine G"/>
      </rPr>
      <t>मुफ़्त शिक्षा और राजनेताओं के बराबर पेंशन देगा। और हम सभी जानते हैं कि कोई भी राजनेता ऐसा नहीं कर सकता क्योंकि उसे भारत के लोगों के लिए कुछ न करके केवल भारत के लोगों से एकत्र किए गए करों पर आनंद लेना है। अब तक भारत के किसी भी राजनेता ने आम लोगों के लिए अच्छी सड़कें</t>
    </r>
    <r>
      <rPr>
        <sz val="11"/>
        <color rgb="FF000000"/>
        <rFont val="Calibri"/>
      </rPr>
      <t xml:space="preserve">, </t>
    </r>
    <r>
      <rPr>
        <sz val="11"/>
        <color rgb="FF000000"/>
        <rFont val="Linux Libertine G"/>
      </rPr>
      <t>अच्छे शिक्षण संस्थान</t>
    </r>
    <r>
      <rPr>
        <sz val="11"/>
        <color rgb="FF000000"/>
        <rFont val="Calibri"/>
      </rPr>
      <t xml:space="preserve">, </t>
    </r>
    <r>
      <rPr>
        <sz val="11"/>
        <color rgb="FF000000"/>
        <rFont val="Linux Libertine G"/>
      </rPr>
      <t>अच्छे अस्पताल</t>
    </r>
    <r>
      <rPr>
        <sz val="11"/>
        <color rgb="FF000000"/>
        <rFont val="Calibri"/>
      </rPr>
      <t xml:space="preserve">, </t>
    </r>
    <r>
      <rPr>
        <sz val="11"/>
        <color rgb="FF000000"/>
        <rFont val="Linux Libertine G"/>
      </rPr>
      <t xml:space="preserve">अच्छे घर नहीं बनाए हैं। इसलिए भारत के सभी लोगों को वोट देने जाना चाहिए लेकिन </t>
    </r>
    <r>
      <rPr>
        <sz val="11"/>
        <color rgb="FF000000"/>
        <rFont val="Calibri"/>
      </rPr>
      <t>"</t>
    </r>
    <r>
      <rPr>
        <sz val="11"/>
        <color rgb="FF000000"/>
        <rFont val="Linux Libertine G"/>
      </rPr>
      <t>मेरा वोट किसी के लिए नहीं</t>
    </r>
    <r>
      <rPr>
        <sz val="11"/>
        <color rgb="FF000000"/>
        <rFont val="Calibri"/>
      </rPr>
      <t xml:space="preserve">" </t>
    </r>
    <r>
      <rPr>
        <sz val="11"/>
        <color rgb="FF000000"/>
        <rFont val="Linux Libertine G"/>
      </rPr>
      <t>बटन दबाना चाहिए।</t>
    </r>
  </si>
  <si>
    <t>i am a student in 2nd year of intermediate (12th) in hyderabad. the government gave free tickets to all women in telangana i bought a bus pass for commuting 7km to my college but there is no space to even stand in buses at all times due to crowding of people. why should i be suffering even though i pay money for travel. AND MOST WOEN TRAVEL IN BUSES AS ROUND TRIPS THAT IS TRAVELLING IN ONE ROUTE AND COMING BACK through same route again without any purpose of going to destination</t>
  </si>
  <si>
    <t>bhai mei general hoon , plzz baksh do mujhe . mushkil se govt college mei engineering kr rha hoon ab naukri mei reservation ni she skta.</t>
  </si>
  <si>
    <t>Hello. You are talking about Rahul Gandhi's weaknesses but he is far far better than Modi. What qualities Modi has to remain as PM.. No education, dividing country in the name of religion, Can't even speak before press , no respect towards opposition, using all gov agencies against opposition etc etc list is many more and you still need him as PM..Come on.. Rahul is way way better than any politician in India and he is most eligible to lead the country. Give him a chance.</t>
  </si>
  <si>
    <t>Wait for the alternative for an eternity. Till then vote for Modi.</t>
  </si>
  <si>
    <t>17:23 Yeh toh abhi bhi hai</t>
  </si>
  <si>
    <t>What a video brother!
Instead of targeting the ruling party to show that you are different and has guts to go against them, you make factual and intellectual videos where you not only point out the problems with ruling party but also the opposition party unlike someone , kuhum..ahem.dhr...athee.</t>
  </si>
  <si>
    <t>Mohak bhai se me belkul sehmat hu ...lekin ye bat inko kon bataaye ...aur dusry bat jabtak hum kisiko mouka nehi denge tabtak keyse patachel ki  woh kuch karsakta hey hamare bareme</t>
  </si>
  <si>
    <t>They all are same Just trying to increase reservations for vote. Gotta leave this country soon 🔜</t>
  </si>
  <si>
    <t>Ab 10 saal main toh kuchh kiya nhi ab dekho ab kuchh karenge ki nhi?</t>
  </si>
  <si>
    <t>If you have courage then make a video about Modi in this topic and give details of last 10 years.</t>
  </si>
  <si>
    <t>I'll definitely vote for BJP this time, ❤❤❤</t>
  </si>
  <si>
    <t>I appreciate you, you showed me the both sides of the coin</t>
  </si>
  <si>
    <t>17:27 agar itne 50% tak reservation leke aana hai, toh ham general caste ke log toh desh chodke hi nikal jaate hai na? Inn reservation ke wajah se ham jaise students ko kitna nuksaan hua hai ye koi samajh nahi raha. Acche acche Gov. colleges me inn reservation ke wajah se jin baccho ka haq hai, woh waha nahi pohoch paa rahe. Aur minority wae log bina acche marks laye unn colleges me entry le rahe hai, AISA KYU? Bass iss wajah se ki unki population desh me kam hai, toh jo deserving students hai, unhe mil nahi raha. Agar itna hi hai toh jaise Genral student ka JEE cut off 90%ile se upar hai, SC/ST ka cut off around 54%ile kyu hai? Unse kaho hamse jyada marks laye, fir hamari seat le. Ye reservation ke problems normal logo ko nahi dikhte, but students jinhe acche gov. colleges chahiye, ya jinhe acche gov. jobs nahi mil paa rahe, sirf unhe iss ka dukh samajh aayega.
Aaj kisi bhi student se puch lo ki kya woh India me Masters karna chahta hai? Answer "NO" hi milega, coz around 60% seats toh reservation me hi rakhi hui hai, aur general baccho ko nahi milenge yaha seats, isiliye sab abroad chale jaate hai apni higher studies ke liye</t>
  </si>
  <si>
    <t>Nota zindabad</t>
  </si>
  <si>
    <t>19:18 well said 👏</t>
  </si>
  <si>
    <t>MP ko select karo PM ko nahi</t>
  </si>
  <si>
    <t>They speak about dictorship in country par khud ke party ka incompetent chairman ke jagah acha strong leader ko chairman nahi banarahe</t>
  </si>
  <si>
    <t>Ruling party Modi k bare meh jada focus koro..</t>
  </si>
  <si>
    <t>Policies are made by top 90 ias ranked officers. Its only the intention of making good policiy  is lacking. This gov failed to their promises. So its time we give  another party a chance  . They also are focusing more on youth and its approx. half of our population.</t>
  </si>
  <si>
    <t>Missed the mark with this one</t>
  </si>
  <si>
    <t>We need a 3rd party in India... Strong, Realistic and Knowledgeable party with no personal interest.</t>
  </si>
  <si>
    <t>Reservation hatao</t>
  </si>
  <si>
    <t>Thank You,
Lekin, Hum Vote Congress ko hi denge.</t>
  </si>
  <si>
    <t>Reservation in Maharashtra is going to be 72% after the Maharashtra assembly passed Maratha reservation stay updated Mohak.</t>
  </si>
  <si>
    <t>Congress ✅ wale like kro</t>
  </si>
  <si>
    <t>10 saal bad bhi Cong ka manifesto discuss ho raha hai.... BJP ka bhi kar bhai..</t>
  </si>
  <si>
    <t>BJP Govt. ke time loan ka bojh desh ka upor sab se jyada hai na?? Wo kaise? Can somebody explain?</t>
  </si>
  <si>
    <t>Manifesto me implementation plan kaun batate hai? Scope bhi kahan hai?</t>
  </si>
  <si>
    <t>I am amazed by your research and presentation 👏👏. Let’s vote for developed, strong, united and confident India. Let’s vote for MODI 🇮🇳</t>
  </si>
  <si>
    <t>pappu😂</t>
  </si>
  <si>
    <t>Bihar Caste Census Is full of error's..
It was a Political Move just for Election Benifits..
But After Hindi Heartland Election, Nitish Realized it is not working and then Again gone with BJP</t>
  </si>
  <si>
    <t>Aap kisko vote doge vo btao 🙂</t>
  </si>
  <si>
    <t>12bi paas karke inter me ane walo k bare me baat nahi ki beti padhao beti patao ke bare me baat nahi ki lagta hai ab YouTube walo ko bho mota paisa milne laga hai b&amp;d ban gaya Tu bhi</t>
  </si>
  <si>
    <t>Dude.. someone just tell him, Reservations will simply fuel the hatred for lower castes. Though it might help him in getting voters but at severe expense. I really wish political parties were ethically strong rather than Just always following money current. Whenever donors demand from them, they will wag their tails. 😔 This has to stop at some point. What's the point of us studying for ethics in CSE when we can't even follow it because of every political leader.</t>
  </si>
  <si>
    <t>After 6:15 I left watching bull shit 😂😂</t>
  </si>
  <si>
    <t>Mohak I think this time you are too criticising congress .. if BJP spend too much on vande Bharat inauguration, then why can’t same money given to common poor people … I think you previous video hurt sentiments of BJP and from this pressure you made this video .. because  you are not looking like yourself , may be some external pressure or so ..</t>
  </si>
  <si>
    <t>Vote to MP not PM</t>
  </si>
  <si>
    <t>Bjd hatao</t>
  </si>
  <si>
    <t>Mohak did his job, now we should awake!!!💪💪💪💪!!!!</t>
  </si>
  <si>
    <t>6:15 jo paisa aaj modi ji ke gold embroidered suits bana ma jaa rha hai who use hoga 😊 ......Aap Giyan hai ......Rahul Gandhi ne Presidentship chodi ye unka badapan hai woh chate toh reh skte ya apni family se kisi ko bana skte thee......Parr unhone Malika Arjun Kharge ek SC ko banaya hai ....... isliye aap giyan .......Jay Shah......etc.</t>
  </si>
  <si>
    <t>Mohak mangal has to research  a lot about Reservation and then speak....Reservation is not just about providing jobs, it is mainly about Empowering the Downtrodden</t>
  </si>
  <si>
    <t>Mr. Mohak yeah ulti ganga kaise beh rahi hai?</t>
  </si>
  <si>
    <t>Modi Manipur se lare ok</t>
  </si>
  <si>
    <t>Modi hatao das bchao bs</t>
  </si>
  <si>
    <t>Good leader Rahul ji ❤ ok</t>
  </si>
  <si>
    <t>Rahul Gandhi dared to raised the voice against Aadani
So he is great than any leader</t>
  </si>
  <si>
    <t>To save my state and free us from the crisis we are facing now i wish congress came to rule once 
Its more becoming more of a scary place with the bjp misusing the power ❤MANIPUR❤</t>
  </si>
  <si>
    <t>Vot for bjp 🚩🔥
Jay shree Ram 🚩🚩</t>
  </si>
  <si>
    <t>PM ❤RG💚🤍🧡</t>
  </si>
  <si>
    <t>Fiscal deficit was around 3.5-4% when modi came to power. Now it's 7. How the fuck bjp managed well!</t>
  </si>
  <si>
    <t>For your kind info lal singh was not wrong and is it wrong to demand cbi enquiries</t>
  </si>
  <si>
    <t>सच्चाई है कि गांधी परिवार कांग्रेस की शक्ति भी है और कमजोरी भी</t>
  </si>
  <si>
    <t>Rahul Gandhi might be a decent person, and people like Narendra Modi, Arvind Kejriwal and Akhilesh Yadav might even be evil, we'll never know that for sure. But the latter are much much refined leaders and politicians compared to him. He was smothered too much by his mother, Sonia Gandhi has ruined RG and congress just how she ruined India as the BTS pm of our country.</t>
  </si>
  <si>
    <t>At the last you concluded very well</t>
  </si>
  <si>
    <t>Vote for BJP❤.</t>
  </si>
  <si>
    <t>Mohak mangal z now looking frustrated as the anti BJP videos were not getting that much air, so z trying to be ANTI - CONGRESS. 
Views k liye kuch bhi !!!!
Don't try to polarise people with one sided data, you could have done comparative analysis, instead of only booing the one, I really like your channel, so please don't loose you spine for gaining views .....</t>
  </si>
  <si>
    <t>Great video as always...
Now I am more confused than ever to whom to vote but as you said I will vote on a candidates merit</t>
  </si>
  <si>
    <t>Congress tho wada kar degi par pura nahin karegi 😢 track record</t>
  </si>
  <si>
    <t>He is a good human being . That's enough for me .</t>
  </si>
  <si>
    <t>Caste census may initiate civil war...I am worried</t>
  </si>
  <si>
    <r>
      <rPr>
        <sz val="11"/>
        <color rgb="FF000000"/>
        <rFont val="Linux Libertine G"/>
      </rPr>
      <t>जिसकी जितनी हिस्सेदारी</t>
    </r>
    <r>
      <rPr>
        <sz val="11"/>
        <color rgb="FF000000"/>
        <rFont val="Calibri"/>
      </rPr>
      <t xml:space="preserve">, </t>
    </r>
    <r>
      <rPr>
        <sz val="11"/>
        <color rgb="FF000000"/>
        <rFont val="Linux Libertine G"/>
      </rPr>
      <t>उतनी उसकी भागीदारी</t>
    </r>
  </si>
  <si>
    <t>Bjp politician umar me bade hai congress ke neta jese rahul gandhi sachin pailot kanhaiya kumar padhe likhe hai. Hum bas chahte hai filhal ke liy bjp satta se hate aur padha likha neta ho</t>
  </si>
  <si>
    <t>Y dont u make a video related to bjp and  Thier problem we need to see whos the best to take over the government</t>
  </si>
  <si>
    <t>37:07 Pakistani Politicians like Imran Khan and Nawaz Sharif have also praised BJP</t>
  </si>
  <si>
    <t>Only thing that congress needs to change is its principle and ideology.</t>
  </si>
  <si>
    <t>About Rahul gandhi..He is the prime Minister candidate ,, hypotheticaly if congress wins he wont become PM .
In past after 1984 Indra Gandhi  death .. Sonia Gandhi  feared  for Rajiv Gandhi to be PM .   Her fear came true after 1991 his death,  so they just represent the congress. 
So many times Gandhi family rejected the PM post in past all three Gandhis.   Life is not  gentle for them as we see</t>
  </si>
  <si>
    <t>Ondhovkto 😅</t>
  </si>
  <si>
    <t>ON point brother. I will vote  for my local party no vote to congress or TMC or BJP</t>
  </si>
  <si>
    <t>India is doomed. 🤦‍♂️</t>
  </si>
  <si>
    <t>No one wants to waste precious  40 min of life for … but watching beacause of Mohak d way he explined things unbaisedly</t>
  </si>
  <si>
    <t>Modi Only Modi</t>
  </si>
  <si>
    <t>Forceful analysis 😂
Mangal Bhai ... Paisa toh jaruri hai.😊</t>
  </si>
  <si>
    <t>Lagta h ED Ghar pahuch gyi...😂</t>
  </si>
  <si>
    <t>Need Change good or bad
No vote for bjp❤❤</t>
  </si>
  <si>
    <t>Now make a video on problems with Modi.</t>
  </si>
  <si>
    <t>Can you please make a video releted to global warming in India &amp; the solution</t>
  </si>
  <si>
    <t>Sirf reserved ko job de do. Fir usko bhi sarkaari office bana do.</t>
  </si>
  <si>
    <t>Bhai tu toh Rahul ji ko dikha ke views kama rhe ho</t>
  </si>
  <si>
    <t>Thank you...</t>
  </si>
  <si>
    <t>Bjo galthi ginne start karetho aage 50 saal honeka baadbee khatam nahee hota</t>
  </si>
  <si>
    <t>Me Muslim ham bhi accept karte he congress leader change karo . accha leader aana chahiye jaide doctor Manmohan Singh.jaise .</t>
  </si>
  <si>
    <t>Currently its better to elect bjp</t>
  </si>
  <si>
    <t>Bjp bjagao kuch bi ho</t>
  </si>
  <si>
    <t>Kya hua bhai modi manifesto pr video bhi bnao</t>
  </si>
  <si>
    <t>I love this dictatorship ❤</t>
  </si>
  <si>
    <t>Too good presentation and analysis!congratulations!</t>
  </si>
  <si>
    <t>Bhai Tu ladki ki tarak sound karta haii</t>
  </si>
  <si>
    <t>thanks mohak for providing info 
love your work</t>
  </si>
  <si>
    <t>Ye asli bjp ke b team hai yaa ye dono a and b team hai 😂😂 or inke dada rssssssss ho i think 😅😢😢</t>
  </si>
  <si>
    <t>50% reservation for women also 😢</t>
  </si>
  <si>
    <t>One can increase the corporate tax to increase the revenue.. so basically BJP sarkaar mei jo ameer huye hai..unhe zyada tax dena padega. There's a huge inequality right now. Then one can also make it mandatory for corporate to give apprenticeship to qualified ppl. instead of paying bjp through electoral bond, the corporates can pay public directly through apprenticeship. This will increase disposable income among consumer and boost the economy. Also, one can fill up the vacant job in public sector and add apprenticeship in publis sector too. We need people to work and it will automatically boost economy and collect VAT which will increase revenue for the Govt.</t>
  </si>
  <si>
    <t>Make shasi tharoor as PM candidate.. i wl vote for him</t>
  </si>
  <si>
    <t>It is parliamentary democracy and we do not understand that. Congress and BJP Are same, they do not think about common man. What Congress was before the same is BJP now. God bless us.</t>
  </si>
  <si>
    <t>Your vision by one eye 👁️,how others doing there businesses</t>
  </si>
  <si>
    <t>Jab tk congress ka yeh haal rehega vote nhi daingai. Hopefully if they lose this year election, we can see the long awaited change we all hope for. Baaki yeh log jeet gye galti sai toh koi change nhi ayega.</t>
  </si>
  <si>
    <t>Dono ki band baj gyi</t>
  </si>
  <si>
    <t>Bhut ache bhai... 🙏</t>
  </si>
  <si>
    <t>can u tell me about social justice by divide Hindus in caste?</t>
  </si>
  <si>
    <r>
      <rPr>
        <sz val="11"/>
        <color rgb="FF000000"/>
        <rFont val="Linux Libertine G"/>
      </rPr>
      <t xml:space="preserve">होना चाहिए कि नही </t>
    </r>
    <r>
      <rPr>
        <sz val="11"/>
        <color rgb="FF000000"/>
        <rFont val="Calibri"/>
      </rPr>
      <t xml:space="preserve">caste census ???? comment </t>
    </r>
    <r>
      <rPr>
        <sz val="11"/>
        <color rgb="FF000000"/>
        <rFont val="Linux Libertine G"/>
      </rPr>
      <t xml:space="preserve">करे </t>
    </r>
    <r>
      <rPr>
        <sz val="11"/>
        <color rgb="FF000000"/>
        <rFont val="Calibri"/>
      </rPr>
      <t>!</t>
    </r>
  </si>
  <si>
    <t>Today in India i don't see any other party (who can  work better) other than bjp..
-- Vikas Divyakirti Sir</t>
  </si>
  <si>
    <t>RAHUL GHANDI WILL WINN</t>
  </si>
  <si>
    <t>Papu 😂</t>
  </si>
  <si>
    <t>I don't care about other issues much but Hindu women being killed for their religion.( Neha Hiremath)
It is a civilizational battle.</t>
  </si>
  <si>
    <r>
      <rPr>
        <sz val="11"/>
        <color rgb="FF000000"/>
        <rFont val="Linux Libertine G"/>
      </rPr>
      <t xml:space="preserve">कांग्रेस की नीति के बारे में </t>
    </r>
    <r>
      <rPr>
        <sz val="11"/>
        <color rgb="FF000000"/>
        <rFont val="Calibri"/>
      </rPr>
      <t xml:space="preserve">BJP </t>
    </r>
    <r>
      <rPr>
        <sz val="11"/>
        <color rgb="FF000000"/>
        <rFont val="Linux Libertine G"/>
      </rPr>
      <t xml:space="preserve">जो </t>
    </r>
    <r>
      <rPr>
        <sz val="11"/>
        <color rgb="FF000000"/>
        <rFont val="Calibri"/>
      </rPr>
      <t xml:space="preserve">30 </t>
    </r>
    <r>
      <rPr>
        <sz val="11"/>
        <color rgb="FF000000"/>
        <rFont val="Linux Libertine G"/>
      </rPr>
      <t xml:space="preserve">साल से बोल रही थी वो सब आज कांग्रेस करके दिखा रही है </t>
    </r>
    <r>
      <rPr>
        <sz val="11"/>
        <color rgb="FF000000"/>
        <rFont val="Calibri"/>
      </rPr>
      <t xml:space="preserve">, </t>
    </r>
    <r>
      <rPr>
        <sz val="11"/>
        <color rgb="FF000000"/>
        <rFont val="Linux Libertine G"/>
      </rPr>
      <t xml:space="preserve">हमारे सामने वो सब हो रहा है जो हम सुनते आ रहे थे </t>
    </r>
    <r>
      <rPr>
        <sz val="11"/>
        <color rgb="FF000000"/>
        <rFont val="Calibri"/>
      </rPr>
      <t xml:space="preserve">,, </t>
    </r>
    <r>
      <rPr>
        <sz val="11"/>
        <color rgb="FF000000"/>
        <rFont val="Linux Libertine G"/>
      </rPr>
      <t>ओर इस का असर कर्नाटक में दिख रहा है</t>
    </r>
  </si>
  <si>
    <t>Pappa apni akhri bed p pade hue b Pappu h rahega😂😂😂</t>
  </si>
  <si>
    <t>Modi Hatao Desh Bachao 🇮🇳🙏🙏</t>
  </si>
  <si>
    <t>Rahul has changed a lot ❤
The next PM is Rahulji ❤</t>
  </si>
  <si>
    <t>I don't have a problem with bjp unless it doesn't interfere in my personal life: what I eat, wear, and which religion I should follow.</t>
  </si>
  <si>
    <t>At last , it was relief to hear that rahul gandhi helped the nirbhaya family on the other side modi government never helped victims like balkis bano who was gangraped in Gujarat riots when bjp was in power in central.</t>
  </si>
  <si>
    <t>Good , informational video</t>
  </si>
  <si>
    <t>The irony with India is that we have no party which is free from CRIMINALS, Corruption, brainless politicians. A beautiful nation like India is without a powerful leader-team, educated, who is a visionary, Intellectual people, non corrupt people, people who are sensitive towards environment. 
I really really wish people like Sonam Wangchuk, Padam Shree awardees who have contributed immensly to society &amp; environment, farmer leaders to somehow lead the country. I know it's impossible but..</t>
  </si>
  <si>
    <t>Last tak modi bokti ahi gaiya keya fakiri hhain bhai</t>
  </si>
  <si>
    <t>Probably this YouTuber himself is from OBC that's y his major concern is on OBC n Caste Census. But thats where the difference comes. BJP sees Hindu as one single entity. No caste based policies.  But sabka sath...sab k vikas. Irrespective of Caste System. Bhai tu kuch b kar...ayegi to BJP h😂. Abki bar 400 par. Are kisi b batsman h kyu k ap kodhi h ap ye h ap wo ho!! Irrespective ap policies lao n.... which apka fav @inc will never do. Pappu will always b Pappu😂😂😂</t>
  </si>
  <si>
    <t>Agla MLA tuhi banega😂😂😂</t>
  </si>
  <si>
    <t>Mohak, I am from Ludhiana, the place where major industrialists come from, including Bharti,  Munjal &amp; maany others. Will tell you that industry is doing really well but, BJP is more pro corruption..and there are many things a shrewd &amp; cunning industrialist wants to get their work done. More corrupt government means work gets done easily for them. Paisa fenk, tamasha dekh. Lot of layers into why an industrialist wants to shift to UP including cheaper labour. No industrialists has ever contributed towards betterment of the society in Ludhiana. Not in their blood. They rather sucked whatever they could.
For namesake,there's just a cancer hospital to show off that they are philanthropic which infact exists to get grants from the government &amp; to convert black to white.
For this reason perhaps I admire the Tata's who have done whatever they possibly could for Humanity, for the city they owe their existence (Jamshedpur) not to show off but actually on ground.</t>
  </si>
  <si>
    <t>Thanks again</t>
  </si>
  <si>
    <t>BJP ne 10 saal me kya kia uspe video banao</t>
  </si>
  <si>
    <t>*Rahul Gandhi's significant role in the Congress Party*
- Rahul Gandhi is not an official office bearer but plays a crucial role as the face of the party.
- Despite holding various positions within the party, his accountability has been questioned, leading to his resignation post the 2019 elections.
*Rahul Gandhi's struggle to bring change through penance and political performance scrutiny*
- Despite claiming to undergo a change through penance, Rahul Gandhi's performance remains questionable, particularly citing lack of change in his political actions and leadership decisions.
- His focus on defeating BJP contrasts with his choice of opponents in elections, like art of Kerala and CPI leader Annie Raj, raising doubts about his political strategy.
*Importance of fiscal health in governance decisions*
- Congress and BJP's approach to fiscal responsibility discussed
- Effects of fiscal decisions on industrial development and subsidies explained
*Congress Party lacks clarity on manifesto cost and fiscal plans*
- Current fiscal deficit in India is 5.1% of GDP, much higher than Congress' promise
- History of caste census in India and the controversy surrounding it
*Unreleased data causing fear in communities*
- Lingayat and Kalega communities concerned about reduced population ratios
- Congress government not releasing data despite its importance
*Debates on wealth redistribution and reservations in private sector.*
- Rahul Gandhi's speech lacked clarity on wealth redistribution but focused on giving rights and opportunities to all communities.
- Congress has historical support for private sector reservations and plans to increase reservations in various institutions for different communities.
*Reservation should focus on increasing jobs and money for everyone, especially the poor sections of society.*
- Debate about government jobs will not satisfy the hunger of 50 crore people in India's labor force. The responsibility is to create an environment for the private sector to create jobs.
- Focus on increasing jobs and money for everyone, rather than on how to distribute them among different communities. This will benefit the poor sections of society.
*Cook FM offers diverse audio content with a trial period*
- Cook FM provides a wide range of self-help, motivational, and finance audio books with a seven-day trial.
- Access over 5000 audio shows during the trial period and enjoy listening anytime, anywhere.
*Rajiv Gandhi developed industrial units in Amethi, but many closed after Sonia Gandhi took over.*
- Sonia Gandhi claimed she couldn't run the factories due to lack of power in Delhi and Lucknow.
- Rahul Gandhi's disconnect from voters is a major reason for lack of development in Amethi and Wayanad.
*Congress Party's internal issues and leadership struggles*
- Leaders expressing doubts about Rahul Gandhi's leadership and the party's direction
- Contradictions in party actions, such as not following through on promised changes
*Manmohan Singh's role in the 2009 elections*
- There was a belief in the Congress party that Manmohan Singh would be blamed if they lost the 2009 elections.
- Despite opportunities and support, Rahul Gandhi was not announced as the Prime Ministerial candidate.
*Rahul Gandhi's inconsistent leadership and political instincts*
- He rejected offers to join government, took extended leave during crucial sessions
- Despite holding many rallies, lacks consistency and faced criticism for poor political instincts
*Congress repeating mistakes with Caste Census*
- Prashant Kishor warns of repeated errors akin to 2019
- Leaders' blind loyalty hindering party growth and strategy
*Encouraging to vote responsibly for constituency candidates*
- Emphasizes choosing an MP focused on representing rights in Parliament, not the PM
- Believes sending good people to Parliament can positively impact system despite slow change</t>
  </si>
  <si>
    <t>Vote for swadhin party</t>
  </si>
  <si>
    <t>U turn congress se achanak bjp mein tumhe kitana milla electoral bond se</t>
  </si>
  <si>
    <t>Boycott BJP</t>
  </si>
  <si>
    <t>For for India</t>
  </si>
  <si>
    <t>Do not want to loose leader like s jaisankar,  nitin gadkari , aswini vaisnaw  , piyush goyal , nirmala sitaraman , smirti Irani</t>
  </si>
  <si>
    <t>BJP FUNDEDE HO BHAI TUM</t>
  </si>
  <si>
    <t>Bhai tum rajniti ke bare me kon sa Maham ban gye ho ki tum dusre logo ko bol rhe ho ki ek sahi political leader ni h aur hai krke ....</t>
  </si>
  <si>
    <t>What if our government remove the cast catagori in our india...???🤔🤔🤔🤔 please bhaiya make video on this topic</t>
  </si>
  <si>
    <t>The world looking towards us. Our decision will shape the world as we are the largest democracy, highest population and center of geopolitics 💪. We should VOTE as a responsible citizen of India 🇮🇳 and not get influenced by any foreign powers. 😌</t>
  </si>
  <si>
    <t>Bhai kuch nahi ho sakta  😢</t>
  </si>
  <si>
    <t>Increase reservation for dalid</t>
  </si>
  <si>
    <r>
      <rPr>
        <sz val="11"/>
        <color rgb="FF000000"/>
        <rFont val="Linux Libertine G"/>
      </rPr>
      <t xml:space="preserve">बीजेपी तो </t>
    </r>
    <r>
      <rPr>
        <sz val="11"/>
        <color rgb="FF000000"/>
        <rFont val="Calibri"/>
      </rPr>
      <t xml:space="preserve">400+ </t>
    </r>
    <r>
      <rPr>
        <sz val="11"/>
        <color rgb="FF000000"/>
        <rFont val="Linux Libertine G"/>
      </rPr>
      <t xml:space="preserve">का लक्ष्य लेकर चल रही है </t>
    </r>
    <r>
      <rPr>
        <sz val="11"/>
        <color rgb="FF000000"/>
        <rFont val="Calibri"/>
      </rPr>
      <t xml:space="preserve">..... </t>
    </r>
    <r>
      <rPr>
        <sz val="11"/>
        <color rgb="FF000000"/>
        <rFont val="Linux Libertine G"/>
      </rPr>
      <t xml:space="preserve">लेकिन राहुल गांधी बीजेपी के लिए </t>
    </r>
    <r>
      <rPr>
        <sz val="11"/>
        <color rgb="FF000000"/>
        <rFont val="Calibri"/>
      </rPr>
      <t xml:space="preserve">450+ </t>
    </r>
    <r>
      <rPr>
        <sz val="11"/>
        <color rgb="FF000000"/>
        <rFont val="Linux Libertine G"/>
      </rPr>
      <t>का लक्ष्य लेकर चल रहा है 😂😂😂😂</t>
    </r>
  </si>
  <si>
    <t>Baat toh sahi hai bhaiya lekin corrupt politics ki wajah se ghata public ka horaha ha uska batao kya karein jab koi kuch nahi kar sakraha hai? Apko khudko pata nahi ki apka channel kab badh hojay aur apko bataya bhi na jaye.</t>
  </si>
  <si>
    <t>Mass share ❤</t>
  </si>
  <si>
    <t>yarr kyaa majak bann kar reh gyi h indian politics...we truly need a strong opposition</t>
  </si>
  <si>
    <t>BRILLIANT VIDEO!!! You have come into your own as a journalist. Pressing the bell icon right now.</t>
  </si>
  <si>
    <t>Godi tuber</t>
  </si>
  <si>
    <t>If this was a 2019 video would have super liked it. But in 2024, there is a clear push from the opposition on corruption and unemployment</t>
  </si>
  <si>
    <t>Atleast India ka happiness index to upar ayega RaGa pm banne se😢</t>
  </si>
  <si>
    <t>i think mohak is truly now unbised</t>
  </si>
  <si>
    <t>The Last line was very important,  don't seek advice from creators on whom to vote use your own brain . Yahi mohak ko other creator se alag banata hai jo ki abhi star pracharak ban gye hai Indi alliance ke</t>
  </si>
  <si>
    <t>BTW that fact that the Modi government, blocked any investigation in the rafael deal, means that there definitely was a scam, otherwise they would not want to cover up.</t>
  </si>
  <si>
    <t>INDIA this time!</t>
  </si>
  <si>
    <t>Mohak bhai Ravish, Abhisar &amp; news laundry walon ko orgasm aa gya h congress manifesto dekhkar 😂</t>
  </si>
  <si>
    <t>BJP is trying to make India into a presidential form, but not even a democracy, but a one man dictatorship,  it doesn't matter who the PM is, it's better not to have a dictator. I don't trust bjp to work for the country, the amount of corruption and zero accountability  for corruption is bjp policy. Rahul Gandhi may not to PM material and he may not even take the responsibility of that position. But I'm sure there will be many leaders who could take up that position when the time comes.</t>
  </si>
  <si>
    <t>bjp ke against video to banadi par congress se paise tbh bhi ni aaye🥴🥴. Just kidding nice video👏👏</t>
  </si>
  <si>
    <t>Jab tak rahul gandhi hai tab tak BJP hai.</t>
  </si>
  <si>
    <t>bhaiya electoral bond ke baare mein bataiyee jo BJP ne kiya hain bhai 70 saal, ki party until aameer nahi hui jitni ye 10 saaal ki party hain through gst,notebandi and the biggest electoral bond</t>
  </si>
  <si>
    <t>bhai salary nahi aye kya??</t>
  </si>
  <si>
    <r>
      <rPr>
        <sz val="11"/>
        <color rgb="FF000000"/>
        <rFont val="Linux Libertine G"/>
      </rPr>
      <t xml:space="preserve">मतलब गरीब को कोई पैसा दे तो लाएगा कहां से और अमीर का </t>
    </r>
    <r>
      <rPr>
        <sz val="11"/>
        <color rgb="FF000000"/>
        <rFont val="Calibri"/>
      </rPr>
      <t xml:space="preserve">16 </t>
    </r>
    <r>
      <rPr>
        <sz val="11"/>
        <color rgb="FF000000"/>
        <rFont val="Linux Libertine G"/>
      </rPr>
      <t xml:space="preserve">लाख करोड़ </t>
    </r>
    <r>
      <rPr>
        <sz val="11"/>
        <color rgb="FF000000"/>
        <rFont val="Calibri"/>
      </rPr>
      <t xml:space="preserve">BJP </t>
    </r>
    <r>
      <rPr>
        <sz val="11"/>
        <color rgb="FF000000"/>
        <rFont val="Linux Libertine G"/>
      </rPr>
      <t xml:space="preserve">माफ कर दे तो बहुत अच्छा </t>
    </r>
    <r>
      <rPr>
        <sz val="11"/>
        <color rgb="FF000000"/>
        <rFont val="Calibri"/>
      </rPr>
      <t xml:space="preserve">manifesto </t>
    </r>
    <r>
      <rPr>
        <sz val="11"/>
        <color rgb="FF000000"/>
        <rFont val="Linux Libertine G"/>
      </rPr>
      <t xml:space="preserve">है।
</t>
    </r>
    <r>
      <rPr>
        <sz val="11"/>
        <color rgb="FF000000"/>
        <rFont val="Calibri"/>
      </rPr>
      <t xml:space="preserve">By the way </t>
    </r>
    <r>
      <rPr>
        <sz val="11"/>
        <color rgb="FF000000"/>
        <rFont val="Linux Libertine G"/>
      </rPr>
      <t xml:space="preserve">आज सोनम वांगचूक जी ने एक </t>
    </r>
    <r>
      <rPr>
        <sz val="11"/>
        <color rgb="FF000000"/>
        <rFont val="Calibri"/>
      </rPr>
      <t xml:space="preserve">video </t>
    </r>
    <r>
      <rPr>
        <sz val="11"/>
        <color rgb="FF000000"/>
        <rFont val="Linux Libertine G"/>
      </rPr>
      <t xml:space="preserve">बनाया है और बोला है की अमित शाह ने कहा है कि हम तुम्हारी मांग किसी भी हालत में पूरी नही करेंगे चाहे जो कुछ हो जाए क्योंकि तुम्हारी ज़मीन अंबानी अडानी को देकर हम प्रकृति के साथ खिलवाड़ करेंगे। 
वो सही है </t>
    </r>
    <r>
      <rPr>
        <sz val="11"/>
        <color rgb="FF000000"/>
        <rFont val="Calibri"/>
      </rPr>
      <t xml:space="preserve">, </t>
    </r>
    <r>
      <rPr>
        <sz val="11"/>
        <color rgb="FF000000"/>
        <rFont val="Linux Libertine G"/>
      </rPr>
      <t>है न</t>
    </r>
    <r>
      <rPr>
        <sz val="11"/>
        <color rgb="FF000000"/>
        <rFont val="Calibri"/>
      </rPr>
      <t>??</t>
    </r>
  </si>
  <si>
    <t>Rahul Gandhi is working for the development of India and its people, Rahul Gandhi will become the Prime Minister of India in 2024</t>
  </si>
  <si>
    <r>
      <rPr>
        <sz val="11"/>
        <color rgb="FF000000"/>
        <rFont val="Calibri"/>
      </rPr>
      <t xml:space="preserve">16 </t>
    </r>
    <r>
      <rPr>
        <sz val="11"/>
        <color rgb="FF000000"/>
        <rFont val="Linux Libertine G"/>
      </rPr>
      <t xml:space="preserve">लाख करोड़ 
 </t>
    </r>
    <r>
      <rPr>
        <sz val="11"/>
        <color rgb="FF000000"/>
        <rFont val="Calibri"/>
      </rPr>
      <t xml:space="preserve">4 </t>
    </r>
    <r>
      <rPr>
        <sz val="11"/>
        <color rgb="FF000000"/>
        <rFont val="Linux Libertine G"/>
      </rPr>
      <t xml:space="preserve">से </t>
    </r>
    <r>
      <rPr>
        <sz val="11"/>
        <color rgb="FF000000"/>
        <rFont val="Calibri"/>
      </rPr>
      <t xml:space="preserve">5 </t>
    </r>
    <r>
      <rPr>
        <sz val="11"/>
        <color rgb="FF000000"/>
        <rFont val="Linux Libertine G"/>
      </rPr>
      <t xml:space="preserve">अमीरजादों के माफ कर देना कोई </t>
    </r>
    <r>
      <rPr>
        <sz val="11"/>
        <color rgb="FF000000"/>
        <rFont val="Calibri"/>
      </rPr>
      <t xml:space="preserve">joke </t>
    </r>
    <r>
      <rPr>
        <sz val="11"/>
        <color rgb="FF000000"/>
        <rFont val="Linux Libertine G"/>
      </rPr>
      <t xml:space="preserve">नहीं है। सच है। और इससे कोई </t>
    </r>
    <r>
      <rPr>
        <sz val="11"/>
        <color rgb="FF000000"/>
        <rFont val="Calibri"/>
      </rPr>
      <t xml:space="preserve">inflation </t>
    </r>
    <r>
      <rPr>
        <sz val="11"/>
        <color rgb="FF000000"/>
        <rFont val="Linux Libertine G"/>
      </rPr>
      <t>नहीं होता है। है न मोहक</t>
    </r>
    <r>
      <rPr>
        <sz val="11"/>
        <color rgb="FF000000"/>
        <rFont val="Calibri"/>
      </rPr>
      <t xml:space="preserve">??
</t>
    </r>
    <r>
      <rPr>
        <sz val="11"/>
        <color rgb="FF000000"/>
        <rFont val="Linux Libertine G"/>
      </rPr>
      <t xml:space="preserve">ये पैसा उठाके </t>
    </r>
    <r>
      <rPr>
        <sz val="11"/>
        <color rgb="FF000000"/>
        <rFont val="Calibri"/>
      </rPr>
      <t xml:space="preserve">16 </t>
    </r>
    <r>
      <rPr>
        <sz val="11"/>
        <color rgb="FF000000"/>
        <rFont val="Linux Libertine G"/>
      </rPr>
      <t xml:space="preserve">लाख करोड़ लोगों में </t>
    </r>
    <r>
      <rPr>
        <sz val="11"/>
        <color rgb="FF000000"/>
        <rFont val="Calibri"/>
      </rPr>
      <t xml:space="preserve">1 </t>
    </r>
    <r>
      <rPr>
        <sz val="11"/>
        <color rgb="FF000000"/>
        <rFont val="Linux Libertine G"/>
      </rPr>
      <t xml:space="preserve">लाख के हिसाब से लगाओ भैया ज़रा।
दूसरों का मज़ाक बनाना आसान है मगर आम जनता के </t>
    </r>
    <r>
      <rPr>
        <sz val="11"/>
        <color rgb="FF000000"/>
        <rFont val="Calibri"/>
      </rPr>
      <t xml:space="preserve">tax ka Paisa </t>
    </r>
    <r>
      <rPr>
        <sz val="11"/>
        <color rgb="FF000000"/>
        <rFont val="Linux Libertine G"/>
      </rPr>
      <t xml:space="preserve">अमीरों को देना </t>
    </r>
    <r>
      <rPr>
        <sz val="11"/>
        <color rgb="FF000000"/>
        <rFont val="Calibri"/>
      </rPr>
      <t xml:space="preserve">BJP </t>
    </r>
    <r>
      <rPr>
        <sz val="11"/>
        <color rgb="FF000000"/>
        <rFont val="Linux Libertine G"/>
      </rPr>
      <t xml:space="preserve">का </t>
    </r>
    <r>
      <rPr>
        <sz val="11"/>
        <color rgb="FF000000"/>
        <rFont val="Calibri"/>
      </rPr>
      <t xml:space="preserve">development </t>
    </r>
    <r>
      <rPr>
        <sz val="11"/>
        <color rgb="FF000000"/>
        <rFont val="Linux Libertine G"/>
      </rPr>
      <t xml:space="preserve">है।
सही है भाई
और </t>
    </r>
    <r>
      <rPr>
        <sz val="11"/>
        <color rgb="FF000000"/>
        <rFont val="Calibri"/>
      </rPr>
      <t xml:space="preserve">205 </t>
    </r>
    <r>
      <rPr>
        <sz val="11"/>
        <color rgb="FF000000"/>
        <rFont val="Linux Libertine G"/>
      </rPr>
      <t xml:space="preserve">करोड़ से </t>
    </r>
    <r>
      <rPr>
        <sz val="11"/>
        <color rgb="FF000000"/>
        <rFont val="Calibri"/>
      </rPr>
      <t xml:space="preserve">205 </t>
    </r>
    <r>
      <rPr>
        <sz val="11"/>
        <color rgb="FF000000"/>
        <rFont val="Linux Libertine G"/>
      </rPr>
      <t xml:space="preserve">लाख करोड़ देश का कर्जा हो गया </t>
    </r>
    <r>
      <rPr>
        <sz val="11"/>
        <color rgb="FF000000"/>
        <rFont val="Calibri"/>
      </rPr>
      <t xml:space="preserve">2024 </t>
    </r>
    <r>
      <rPr>
        <sz val="11"/>
        <color rgb="FF000000"/>
        <rFont val="Linux Libertine G"/>
      </rPr>
      <t xml:space="preserve">में इस पर </t>
    </r>
    <r>
      <rPr>
        <sz val="11"/>
        <color rgb="FF000000"/>
        <rFont val="Calibri"/>
      </rPr>
      <t xml:space="preserve">IMF </t>
    </r>
    <r>
      <rPr>
        <sz val="11"/>
        <color rgb="FF000000"/>
        <rFont val="Linux Libertine G"/>
      </rPr>
      <t>कुछ नहीं बोला होगा है न</t>
    </r>
    <r>
      <rPr>
        <sz val="11"/>
        <color rgb="FF000000"/>
        <rFont val="Calibri"/>
      </rPr>
      <t>??</t>
    </r>
  </si>
  <si>
    <t>Yr jo bhi h rahul, kejru.. matt dikhao abhi negetive light main. 
Bas modi ko hatao</t>
  </si>
  <si>
    <t>bhai election ke bad tera bhi career khaatam hone wala hain 😂😂</t>
  </si>
  <si>
    <t>Bhai.. Mai toh BJP ko vote karunga  (Option hi nhi h koi) 🙂</t>
  </si>
  <si>
    <t>What you call "social justice" is no way social justice. They have mentioned seperate laws for muslims and hindus. They will destroy the indian economy by making a diversity commission and soend half of the central budget on freebies.  You haven't read the congress manifesto completely. Congress will destroy the India.</t>
  </si>
  <si>
    <t>Such an amazing video with no biases. Now that's called a beautiful "SOCH" ❤</t>
  </si>
  <si>
    <t>so vote to bjp 
because acche senapati ke bina acchi sena bhe bekar ha 
congress ki bhe same halat ha</t>
  </si>
  <si>
    <t>Papuu is Yoni pujak</t>
  </si>
  <si>
    <t>Mohak made this video after threat from BJP office.</t>
  </si>
  <si>
    <t>With All due Respect Bro...creators like you should tell your opinion on voting and bring more facts. You could make two videos explaining their manifesto. 
Also, Is Coalition govt. good for country ? More political content please !!</t>
  </si>
  <si>
    <t>Tu kya bolrahahay tereko samjh may arahahay kya</t>
  </si>
  <si>
    <t>EVERTHING NEEDS TO BE CHANGED....</t>
  </si>
  <si>
    <t>🤔🤔🤔🤔</t>
  </si>
  <si>
    <t>The point which you spoke about the Karnataka govt is 100% true</t>
  </si>
  <si>
    <t>Beta kbhi Modi ke baare me Aisa bol ke dekho</t>
  </si>
  <si>
    <r>
      <rPr>
        <sz val="11"/>
        <color rgb="FF000000"/>
        <rFont val="Linux Libertine G"/>
      </rPr>
      <t>इतना ज्ञान राहुल गांधी पे दे हो</t>
    </r>
    <r>
      <rPr>
        <sz val="11"/>
        <color rgb="FF000000"/>
        <rFont val="Calibri"/>
      </rPr>
      <t xml:space="preserve">, </t>
    </r>
    <r>
      <rPr>
        <sz val="11"/>
        <color rgb="FF000000"/>
        <rFont val="Linux Libertine G"/>
      </rPr>
      <t>आधा घंटा का ही सही</t>
    </r>
    <r>
      <rPr>
        <sz val="11"/>
        <color rgb="FF000000"/>
        <rFont val="Calibri"/>
      </rPr>
      <t xml:space="preserve">, </t>
    </r>
    <r>
      <rPr>
        <sz val="11"/>
        <color rgb="FF000000"/>
        <rFont val="Linux Libertine G"/>
      </rPr>
      <t>उस गोधरा वाले गपोड़ी का भी एनालिसिस कर देते तो जनता के लिए चुनाव आसान होता।</t>
    </r>
  </si>
  <si>
    <r>
      <rPr>
        <sz val="11"/>
        <color rgb="FF000000"/>
        <rFont val="Calibri"/>
      </rPr>
      <t>Mohak I agree with your points. But to be honest many points were exist there. But now we</t>
    </r>
    <r>
      <rPr>
        <sz val="11"/>
        <color rgb="FF000000"/>
        <rFont val="Linux Libertine G"/>
      </rPr>
      <t xml:space="preserve">। </t>
    </r>
    <r>
      <rPr>
        <sz val="11"/>
        <color rgb="FF000000"/>
        <rFont val="Calibri"/>
      </rPr>
      <t xml:space="preserve">can see many positive changes in Rahul Gandhi.
2nd thing now he is giving his more Focus on </t>
    </r>
    <r>
      <rPr>
        <sz val="11"/>
        <color rgb="FF000000"/>
        <rFont val="Linux Libertine G"/>
      </rPr>
      <t xml:space="preserve">महगाई </t>
    </r>
    <r>
      <rPr>
        <sz val="11"/>
        <color rgb="FF000000"/>
        <rFont val="Calibri"/>
      </rPr>
      <t xml:space="preserve">&amp; </t>
    </r>
    <r>
      <rPr>
        <sz val="11"/>
        <color rgb="FF000000"/>
        <rFont val="Linux Libertine G"/>
      </rPr>
      <t xml:space="preserve">बेरोजगारी।
</t>
    </r>
    <r>
      <rPr>
        <sz val="11"/>
        <color rgb="FF000000"/>
        <rFont val="Calibri"/>
      </rPr>
      <t xml:space="preserve">3rd thing , I don't know how do u take it, but this ia very genuine thing </t>
    </r>
    <r>
      <rPr>
        <sz val="11"/>
        <color rgb="FF000000"/>
        <rFont val="Linux Libertine G"/>
      </rPr>
      <t xml:space="preserve">जैसे अमीरों का </t>
    </r>
    <r>
      <rPr>
        <sz val="11"/>
        <color rgb="FF000000"/>
        <rFont val="Calibri"/>
      </rPr>
      <t xml:space="preserve">16 </t>
    </r>
    <r>
      <rPr>
        <sz val="11"/>
        <color rgb="FF000000"/>
        <rFont val="Linux Libertine G"/>
      </rPr>
      <t xml:space="preserve">लाख करोड़ </t>
    </r>
    <r>
      <rPr>
        <sz val="11"/>
        <color rgb="FF000000"/>
        <rFont val="Calibri"/>
      </rPr>
      <t xml:space="preserve">rs </t>
    </r>
    <r>
      <rPr>
        <sz val="11"/>
        <color rgb="FF000000"/>
        <rFont val="Linux Libertine G"/>
      </rPr>
      <t xml:space="preserve">माफ किया गया है यदि वो शिफ्ट करके गरीबों को </t>
    </r>
    <r>
      <rPr>
        <sz val="11"/>
        <color rgb="FF000000"/>
        <rFont val="Calibri"/>
      </rPr>
      <t xml:space="preserve">free </t>
    </r>
    <r>
      <rPr>
        <sz val="11"/>
        <color rgb="FF000000"/>
        <rFont val="Linux Libertine G"/>
      </rPr>
      <t xml:space="preserve">में दे दिया जाय तो चीजे बैलेंस की जा सकती हैं। और ये </t>
    </r>
    <r>
      <rPr>
        <sz val="11"/>
        <color rgb="FF000000"/>
        <rFont val="Calibri"/>
      </rPr>
      <t xml:space="preserve">possible </t>
    </r>
    <r>
      <rPr>
        <sz val="11"/>
        <color rgb="FF000000"/>
        <rFont val="Linux Libertine G"/>
      </rPr>
      <t xml:space="preserve">है और इस पर राहुल गांधी ने </t>
    </r>
    <r>
      <rPr>
        <sz val="11"/>
        <color rgb="FF000000"/>
        <rFont val="Calibri"/>
      </rPr>
      <t xml:space="preserve">direct </t>
    </r>
    <r>
      <rPr>
        <sz val="11"/>
        <color rgb="FF000000"/>
        <rFont val="Linux Libertine G"/>
      </rPr>
      <t xml:space="preserve">बात की थी। </t>
    </r>
    <r>
      <rPr>
        <sz val="11"/>
        <color rgb="FF000000"/>
        <rFont val="Calibri"/>
      </rPr>
      <t xml:space="preserve">But </t>
    </r>
    <r>
      <rPr>
        <sz val="11"/>
        <color rgb="FF000000"/>
        <rFont val="Linux Libertine G"/>
      </rPr>
      <t xml:space="preserve">आप शायद सुनना भूल गए।
</t>
    </r>
    <r>
      <rPr>
        <sz val="11"/>
        <color rgb="FF000000"/>
        <rFont val="Calibri"/>
      </rPr>
      <t xml:space="preserve">4th main thing </t>
    </r>
    <r>
      <rPr>
        <sz val="11"/>
        <color rgb="FF000000"/>
        <rFont val="Linux Libertine G"/>
      </rPr>
      <t xml:space="preserve">इस समय बीजेपी का सत्ता से जाना बहुत जरूरी है। नहीं तो </t>
    </r>
    <r>
      <rPr>
        <sz val="11"/>
        <color rgb="FF000000"/>
        <rFont val="Calibri"/>
      </rPr>
      <t xml:space="preserve">2029 </t>
    </r>
    <r>
      <rPr>
        <sz val="11"/>
        <color rgb="FF000000"/>
        <rFont val="Linux Libertine G"/>
      </rPr>
      <t xml:space="preserve">के </t>
    </r>
    <r>
      <rPr>
        <sz val="11"/>
        <color rgb="FF000000"/>
        <rFont val="Calibri"/>
      </rPr>
      <t xml:space="preserve">data </t>
    </r>
    <r>
      <rPr>
        <sz val="11"/>
        <color rgb="FF000000"/>
        <rFont val="Linux Libertine G"/>
      </rPr>
      <t xml:space="preserve">में अमीर गरीब की खाई जो अभी </t>
    </r>
    <r>
      <rPr>
        <sz val="11"/>
        <color rgb="FF000000"/>
        <rFont val="Calibri"/>
      </rPr>
      <t xml:space="preserve">40% </t>
    </r>
    <r>
      <rPr>
        <sz val="11"/>
        <color rgb="FF000000"/>
        <rFont val="Linux Libertine G"/>
      </rPr>
      <t xml:space="preserve">धन </t>
    </r>
    <r>
      <rPr>
        <sz val="11"/>
        <color rgb="FF000000"/>
        <rFont val="Calibri"/>
      </rPr>
      <t xml:space="preserve">1 % </t>
    </r>
    <r>
      <rPr>
        <sz val="11"/>
        <color rgb="FF000000"/>
        <rFont val="Linux Libertine G"/>
      </rPr>
      <t xml:space="preserve">के पास आया है वो </t>
    </r>
    <r>
      <rPr>
        <sz val="11"/>
        <color rgb="FF000000"/>
        <rFont val="Calibri"/>
      </rPr>
      <t xml:space="preserve">60 </t>
    </r>
    <r>
      <rPr>
        <sz val="11"/>
        <color rgb="FF000000"/>
        <rFont val="Linux Libertine G"/>
      </rPr>
      <t xml:space="preserve">तो </t>
    </r>
    <r>
      <rPr>
        <sz val="11"/>
        <color rgb="FF000000"/>
        <rFont val="Calibri"/>
      </rPr>
      <t xml:space="preserve">70% </t>
    </r>
    <r>
      <rPr>
        <sz val="11"/>
        <color rgb="FF000000"/>
        <rFont val="Linux Libertine G"/>
      </rPr>
      <t xml:space="preserve">में </t>
    </r>
    <r>
      <rPr>
        <sz val="11"/>
        <color rgb="FF000000"/>
        <rFont val="Calibri"/>
      </rPr>
      <t xml:space="preserve">convert </t>
    </r>
    <r>
      <rPr>
        <sz val="11"/>
        <color rgb="FF000000"/>
        <rFont val="Linux Libertine G"/>
      </rPr>
      <t xml:space="preserve">हो जायेगा।
</t>
    </r>
    <r>
      <rPr>
        <sz val="11"/>
        <color rgb="FF000000"/>
        <rFont val="Calibri"/>
      </rPr>
      <t xml:space="preserve">5th big point which you forget to mention Rahul Gandhi ko </t>
    </r>
    <r>
      <rPr>
        <sz val="11"/>
        <color rgb="FF000000"/>
        <rFont val="Linux Libertine G"/>
      </rPr>
      <t>मोदी जी की तरह भयंकर झूठ बोलना</t>
    </r>
    <r>
      <rPr>
        <sz val="11"/>
        <color rgb="FF000000"/>
        <rFont val="Calibri"/>
      </rPr>
      <t xml:space="preserve">, </t>
    </r>
    <r>
      <rPr>
        <sz val="11"/>
        <color rgb="FF000000"/>
        <rFont val="Linux Libertine G"/>
      </rPr>
      <t xml:space="preserve">हिंदू मुस्लिम करके देश को नफरत की आग में झोंकना नहीं आता और ये बहुत बड़ी वजह है उनके हारने की।
</t>
    </r>
    <r>
      <rPr>
        <sz val="11"/>
        <color rgb="FF000000"/>
        <rFont val="Calibri"/>
      </rPr>
      <t xml:space="preserve">6th point Gandhi family </t>
    </r>
    <r>
      <rPr>
        <sz val="11"/>
        <color rgb="FF000000"/>
        <rFont val="Linux Libertine G"/>
      </rPr>
      <t xml:space="preserve">कोई </t>
    </r>
    <r>
      <rPr>
        <sz val="11"/>
        <color rgb="FF000000"/>
        <rFont val="Calibri"/>
      </rPr>
      <t xml:space="preserve">post </t>
    </r>
    <r>
      <rPr>
        <sz val="11"/>
        <color rgb="FF000000"/>
        <rFont val="Linux Libertine G"/>
      </rPr>
      <t xml:space="preserve">लेती है तो परिवारवाद बोलते हो और नहीं लेती है तो </t>
    </r>
    <r>
      <rPr>
        <sz val="11"/>
        <color rgb="FF000000"/>
        <rFont val="Calibri"/>
      </rPr>
      <t xml:space="preserve">responsibility </t>
    </r>
    <r>
      <rPr>
        <sz val="11"/>
        <color rgb="FF000000"/>
        <rFont val="Linux Libertine G"/>
      </rPr>
      <t xml:space="preserve">नहीं लेते ये बोलते हो।
</t>
    </r>
    <r>
      <rPr>
        <sz val="11"/>
        <color rgb="FF000000"/>
        <rFont val="Calibri"/>
      </rPr>
      <t xml:space="preserve">Decide </t>
    </r>
    <r>
      <rPr>
        <sz val="11"/>
        <color rgb="FF000000"/>
        <rFont val="Linux Libertine G"/>
      </rPr>
      <t xml:space="preserve">कर लो बोलना क्या है।
</t>
    </r>
    <r>
      <rPr>
        <sz val="11"/>
        <color rgb="FF000000"/>
        <rFont val="Calibri"/>
      </rPr>
      <t xml:space="preserve">7th point, content creator </t>
    </r>
    <r>
      <rPr>
        <sz val="11"/>
        <color rgb="FF000000"/>
        <rFont val="Linux Libertine G"/>
      </rPr>
      <t>से पहले एक और भी फर्ज होता है देश के प्रति और उसके तहत</t>
    </r>
    <r>
      <rPr>
        <sz val="11"/>
        <color rgb="FF000000"/>
        <rFont val="Calibri"/>
      </rPr>
      <t xml:space="preserve">, </t>
    </r>
    <r>
      <rPr>
        <sz val="11"/>
        <color rgb="FF000000"/>
        <rFont val="Linux Libertine G"/>
      </rPr>
      <t>मणिपुर</t>
    </r>
    <r>
      <rPr>
        <sz val="11"/>
        <color rgb="FF000000"/>
        <rFont val="Calibri"/>
      </rPr>
      <t xml:space="preserve">, </t>
    </r>
    <r>
      <rPr>
        <sz val="11"/>
        <color rgb="FF000000"/>
        <rFont val="Linux Libertine G"/>
      </rPr>
      <t>लद्दाख</t>
    </r>
    <r>
      <rPr>
        <sz val="11"/>
        <color rgb="FF000000"/>
        <rFont val="Calibri"/>
      </rPr>
      <t xml:space="preserve">, </t>
    </r>
    <r>
      <rPr>
        <sz val="11"/>
        <color rgb="FF000000"/>
        <rFont val="Linux Libertine G"/>
      </rPr>
      <t>छत्तीसगढ़ और साक्षी मलिक</t>
    </r>
    <r>
      <rPr>
        <sz val="11"/>
        <color rgb="FF000000"/>
        <rFont val="Calibri"/>
      </rPr>
      <t xml:space="preserve">, </t>
    </r>
    <r>
      <rPr>
        <sz val="11"/>
        <color rgb="FF000000"/>
        <rFont val="Linux Libertine G"/>
      </rPr>
      <t xml:space="preserve">विनेश फोगाट न्याय का इंतजार कर रहे हैं और इन सबका न्याय सिर्फ एक ही है कि इस </t>
    </r>
    <r>
      <rPr>
        <sz val="11"/>
        <color rgb="FF000000"/>
        <rFont val="Calibri"/>
      </rPr>
      <t xml:space="preserve">BJP </t>
    </r>
    <r>
      <rPr>
        <sz val="11"/>
        <color rgb="FF000000"/>
        <rFont val="Linux Libertine G"/>
      </rPr>
      <t xml:space="preserve">सरकार के घमंड को तोड़कर इसे सत्ता से बाहर फेंकना। लेकिन आपने ये </t>
    </r>
    <r>
      <rPr>
        <sz val="11"/>
        <color rgb="FF000000"/>
        <rFont val="Calibri"/>
      </rPr>
      <t xml:space="preserve">video </t>
    </r>
    <r>
      <rPr>
        <sz val="11"/>
        <color rgb="FF000000"/>
        <rFont val="Linux Libertine G"/>
      </rPr>
      <t xml:space="preserve">बनाकर अपना </t>
    </r>
    <r>
      <rPr>
        <sz val="11"/>
        <color rgb="FF000000"/>
        <rFont val="Calibri"/>
      </rPr>
      <t xml:space="preserve">content creator </t>
    </r>
    <r>
      <rPr>
        <sz val="11"/>
        <color rgb="FF000000"/>
        <rFont val="Linux Libertine G"/>
      </rPr>
      <t xml:space="preserve">का धर्म तो निभा दिया लेकिन इन सभी लोगों को अन्याय तले रौंद दिया।
</t>
    </r>
    <r>
      <rPr>
        <sz val="11"/>
        <color rgb="FF000000"/>
        <rFont val="Calibri"/>
      </rPr>
      <t xml:space="preserve">Sir 1 </t>
    </r>
    <r>
      <rPr>
        <sz val="11"/>
        <color rgb="FF000000"/>
        <rFont val="Linux Libertine G"/>
      </rPr>
      <t xml:space="preserve">सही और </t>
    </r>
    <r>
      <rPr>
        <sz val="11"/>
        <color rgb="FF000000"/>
        <rFont val="Calibri"/>
      </rPr>
      <t xml:space="preserve">1 </t>
    </r>
    <r>
      <rPr>
        <sz val="11"/>
        <color rgb="FF000000"/>
        <rFont val="Linux Libertine G"/>
      </rPr>
      <t xml:space="preserve">गलत को चुनना बहुत आसान होता है लेकिन </t>
    </r>
    <r>
      <rPr>
        <sz val="11"/>
        <color rgb="FF000000"/>
        <rFont val="Calibri"/>
      </rPr>
      <t xml:space="preserve">2 </t>
    </r>
    <r>
      <rPr>
        <sz val="11"/>
        <color rgb="FF000000"/>
        <rFont val="Linux Libertine G"/>
      </rPr>
      <t xml:space="preserve">गलत में ये बहुत कठिन होता है।
</t>
    </r>
    <r>
      <rPr>
        <sz val="11"/>
        <color rgb="FF000000"/>
        <rFont val="Calibri"/>
      </rPr>
      <t>2014</t>
    </r>
    <r>
      <rPr>
        <sz val="11"/>
        <color rgb="FF000000"/>
        <rFont val="Linux Libertine G"/>
      </rPr>
      <t xml:space="preserve">और </t>
    </r>
    <r>
      <rPr>
        <sz val="11"/>
        <color rgb="FF000000"/>
        <rFont val="Calibri"/>
      </rPr>
      <t xml:space="preserve">2019 </t>
    </r>
    <r>
      <rPr>
        <sz val="11"/>
        <color rgb="FF000000"/>
        <rFont val="Linux Libertine G"/>
      </rPr>
      <t xml:space="preserve">में कांग्रेस के अन्याय को हमने अपने वोट से हरा। दिया था मगर </t>
    </r>
    <r>
      <rPr>
        <sz val="11"/>
        <color rgb="FF000000"/>
        <rFont val="Calibri"/>
      </rPr>
      <t xml:space="preserve">2024 </t>
    </r>
    <r>
      <rPr>
        <sz val="11"/>
        <color rgb="FF000000"/>
        <rFont val="Linux Libertine G"/>
      </rPr>
      <t>में आप जैसे लोगों की वजह से मणिपुर की हजारों मासूम औरतों को</t>
    </r>
    <r>
      <rPr>
        <sz val="11"/>
        <color rgb="FF000000"/>
        <rFont val="Calibri"/>
      </rPr>
      <t xml:space="preserve">, </t>
    </r>
    <r>
      <rPr>
        <sz val="11"/>
        <color rgb="FF000000"/>
        <rFont val="Linux Libertine G"/>
      </rPr>
      <t xml:space="preserve">लद्दाख के मासूम लोगों को और बाकी सभी </t>
    </r>
    <r>
      <rPr>
        <sz val="11"/>
        <color rgb="FF000000"/>
        <rFont val="Calibri"/>
      </rPr>
      <t xml:space="preserve">victims ko </t>
    </r>
    <r>
      <rPr>
        <sz val="11"/>
        <color rgb="FF000000"/>
        <rFont val="Linux Libertine G"/>
      </rPr>
      <t xml:space="preserve">भयंकर अन्याय झेलना होगा। क्योंकि आप तो अपना </t>
    </r>
    <r>
      <rPr>
        <sz val="11"/>
        <color rgb="FF000000"/>
        <rFont val="Calibri"/>
      </rPr>
      <t xml:space="preserve">content </t>
    </r>
    <r>
      <rPr>
        <sz val="11"/>
        <color rgb="FF000000"/>
        <rFont val="Linux Libertine G"/>
      </rPr>
      <t xml:space="preserve">बना रहे हो। लेकिन हार रहा है देश। क्योंकि </t>
    </r>
    <r>
      <rPr>
        <sz val="11"/>
        <color rgb="FF000000"/>
        <rFont val="Calibri"/>
      </rPr>
      <t xml:space="preserve">BJP </t>
    </r>
    <r>
      <rPr>
        <sz val="11"/>
        <color rgb="FF000000"/>
        <rFont val="Linux Libertine G"/>
      </rPr>
      <t>की जीत अन्याय की जीत होगी मगर भारत देश की हार होगी।
😢😢😢😢😢😢😢
आपसे ये उम्मीद नहीं थी।</t>
    </r>
  </si>
  <si>
    <t>Atleast rahul gandhi is far better option than fake degree qualified MR NARENDRA MODIII pure dictator who is going to change the whole Indian constitution and if he comes to power again in 2024 there will be no election Isn't this a pure dictatorship...GUYS PLEASE THINK WISELY AND CHOOSE A BETTER OPTION TO SAVE OUR COUNTRY AND ITS DEMOCRATIC STRUCTURE</t>
  </si>
  <si>
    <t>But also bjp mai bhe bhout wadha hua hai ..
Kabhi pura hua he nhi ...
Bhout jhoot bola hai ya bjp na ...
We want change now ...
Its time for new government</t>
  </si>
  <si>
    <t>Ek kaam karo 3 ghante ka movie banado... Vai insaan ke paas itna time thodi hota hai ki 40 mnt ka movie dekhe...
Thoda chota banao... 20mnt tak thik hai... Baki aapki marzi😢</t>
  </si>
  <si>
    <t>You have spoken responsibly which shows keen observation and good analysis of observations, keep it up sir, and keep enlightening the voters.</t>
  </si>
  <si>
    <t>The creator who is daring to show the dark sides of Both sides, Mohak Mangal
Respect 🔥🔥🔥</t>
  </si>
  <si>
    <t>Vote for your regional parties instead of wasting it on Congress and BJP which are basically the same party with the same pool of minister</t>
  </si>
  <si>
    <t>We should vote against 
1. Hate speeches 
2. Communalism 
3. Hindu Muslim politics 
4. Religion hatreds 
5. Religious appeal for vote
6. Dictatorship 
 JAI HIND JAI BHIM 🙏</t>
  </si>
  <si>
    <t>Political parties in India:
😂😂💀👽🤖🤸🔥🗣️🥊</t>
  </si>
  <si>
    <t>Love your work, full of data. Love the last minute suggestion. although I watched it at 1.75x</t>
  </si>
  <si>
    <t>But cast survey ku karana sb pahle se lad rahe hai or kitna ladai ge</t>
  </si>
  <si>
    <t>A leader is a leader a d need no position.</t>
  </si>
  <si>
    <t>AYEGA THO BJP HI KYUKI CONGRESS INDIA KO KARAB KAR DEGA</t>
  </si>
  <si>
    <t>Kejriwal or cpim is better than these political party .</t>
  </si>
  <si>
    <t>👍👍👍 great video mohak</t>
  </si>
  <si>
    <t>redistribution point to congress ke second point mai hi clear hogya na bhai...ignore mat kiya kro ye sab cheez</t>
  </si>
  <si>
    <t>isase bolo 10 saal se desh me bjp ki goverment hai sawaal unse poocho jo satta me 10 saal se hai</t>
  </si>
  <si>
    <t>Maybe Rahul Gandhi is not a good leader but A Good Human Being. As i feel.</t>
  </si>
  <si>
    <t>Rahul Gandhi must watch this video and prepare for 2029</t>
  </si>
  <si>
    <t>Apprenticeship ka matlab jante ho mohak bhai koi free me kaam nahi sikhta waha kuch paisa ka kaam bhi karta hai 1 sal me Jo student kaam karega company ke liye wo to count kiye hi nahi tum</t>
  </si>
  <si>
    <t>Rahul should sacrifice for the party to bring party to power but PM post to Sashi Tharoor.</t>
  </si>
  <si>
    <t>I think no creator want to talk about the elephant in the room which is religion the main reason of BJP's success they don'ts play minority appeasement which is main reason of congress downfall</t>
  </si>
  <si>
    <t>🌶️ lagi na tujhe bhi 
Jitega india❤</t>
  </si>
  <si>
    <t>Nice video❤</t>
  </si>
  <si>
    <t>You too become a Godhi media
Dont refer godhi media</t>
  </si>
  <si>
    <t>Me vote dena chahoon tou kese doon Congress ko  Yh sab sun ke</t>
  </si>
  <si>
    <t>Vote for Congres</t>
  </si>
  <si>
    <t>Detailed video! Thank you for sharing this</t>
  </si>
  <si>
    <t>Just a good case of brand overuse
Nothing new actually
Lol</t>
  </si>
  <si>
    <t>But we have to choose PM over MP. For better future of country</t>
  </si>
  <si>
    <t>Congress ke manifesto me itni achi baatein thi voo toh aapko nhi dheakhi and Congress ki burai krrhe ho bhai</t>
  </si>
  <si>
    <t>Vote for INDIA 🇮🇳🇮🇳</t>
  </si>
  <si>
    <t>bjp's manifesto should be in Guinness book of world record for biggest lie</t>
  </si>
  <si>
    <t>Good Work Mohak, Excellent research..
Next is we want to see you're Unfolding BJP's Manifesto, get between the lines and review it. 
How many promises they had made and how many promises they've fulfilled. And what more they can do for the country. It will give the Voter a better idea of whom to choose. 😊</t>
  </si>
  <si>
    <t>Bjp is most dangerous party</t>
  </si>
  <si>
    <t>Vote for education 
Vote for Healthcare
Vote for development
Simply vote for Arvind Kejriwal true leader not politician</t>
  </si>
  <si>
    <t>Le people “ Mohak got Coupon from BJP “, but I find your analysis nice ! It makes sense🤭</t>
  </si>
  <si>
    <t>that kind of youtubers we need who dnt support any party or ideology only align to truth</t>
  </si>
  <si>
    <t>4:19 background music</t>
  </si>
  <si>
    <t>Next lvl video ❤❤ ye wala bhi bjp wala bhi ❤❤</t>
  </si>
  <si>
    <t>Congress leaders are biggest liers 
How can they give large amount of ₹ 1 lakh just ask him they have no answer !</t>
  </si>
  <si>
    <t>Thank You Mohak to also talk congress manifesto so that people know that congress is not a doodh ki dhooli party</t>
  </si>
  <si>
    <t>Bhau ek video modi par bhi banao</t>
  </si>
  <si>
    <t>Communist 🎉🎉😅😅.. Gandhi 😅</t>
  </si>
  <si>
    <t>Situation are like Born in a General Category is a curse .
Everywhere you go we need to struggle to get one position.
Even though you have more merit than others category.
Main thing is " original competition karna nehi shata "</t>
  </si>
  <si>
    <t>In short you can say  vote bjp , next gaorav thakur</t>
  </si>
  <si>
    <t>Sab theek hai bhai but pichle baar bhi yahi sochke achche local candidate ko vote diya tha. But that is not going to work in the current landscape , jis direction me country ja rhi hai us hisaab se we need a drastic change and for that we need to choose the option that is going to bring the change according to national level politics. Idealistic rehna theek hai but on the ground cheeze nahi badlengi , bahot time lagega , tab tak pata nahi country ka kya hoga.
Sochna deshvasiyo , apka vote overall scheme me bhi important hai na sirf local level pe. Problem yeh hai ki jis tarah hamari democracy design ki gayi thi from bottom up waise abhi chalti nahi hai. Sab top down ho gya hai toh reality dekh ke bhi vote dena please. Vote waste mat hone dena jab country ko sabse jyada zaroorat hai.</t>
  </si>
  <si>
    <t>23:49 ai generated image looks like Khan Sir</t>
  </si>
  <si>
    <t>Bhai city se niklo or gaon mein 1 hafta ghumo jo capital se dur ho tb reality smjhega. Aise idealistic baatein shehr mein baithke bolna bahut asan hai ! Ground reality is very different from this! Congress do has flaws in its working but such a video should be made about other parties too especially BJP which is in power since 10 yrs now &amp; definitely not all are very happy today!</t>
  </si>
  <si>
    <t>i want you to talk about bjp’s last manifesto and this year manifesto and how we should support bjp who didn’t developed middle class and below poverty level people nor infrastructure of the country whether it is education medical or transportation.. 
Bjp is contesting in the election showing ram mandir does that give an economical change in the country?</t>
  </si>
  <si>
    <t>Tbh your video has no conclusion ..and it is at extremely wrong time
Manifesto of parties would have been big issues if the country wasnt at the position of becoming a dictatorship
And all voters know how much menifestoes matter to parties
No matter whuch party it is
Even BJP have had promised ao mnay things inits earlier menifestoes but filed to fulfill most of them</t>
  </si>
  <si>
    <t>We feel BJP good compare to others</t>
  </si>
  <si>
    <t>👎👎</t>
  </si>
  <si>
    <t>modi ji lgta hai electoral bond ka paisa thoda sa apko b de diye h</t>
  </si>
  <si>
    <t>Aayegi to bjp hi 😂😂</t>
  </si>
  <si>
    <t>what a lot of people don't realise when some people support BJP is, it's not that the BJP is without any fault, it's the opposition of this country that can't figure their shit out. If democracy is dying according to some 'saviours of this country' , it is dying because of the divided opposition and lack of a good leadership.</t>
  </si>
  <si>
    <t>caste census is the one point have you watching rahul gandhi rallies youtube thumbnail he is talking about unemployment and inflation. please I request don't mislead your viewers at this point time.</t>
  </si>
  <si>
    <t>after watching this, I m not gonnA VOTE FOR CONGRESS . Congress you should rethink your manifesto &amp; move away from freebies &amp; reservations</t>
  </si>
  <si>
    <t>Why can't there be a new party managed by the youths and highly eduacted ppl with some old experienced ppl have the knowledge and give service
Why we need bjp congress aap or any other party every party has a problem why not a new party with the motive to bring india at it's best</t>
  </si>
  <si>
    <t>ab isko log sanghi bolenge</t>
  </si>
  <si>
    <t>Brother u directly said that modi is God. Your whole analysis bent toward bjp</t>
  </si>
  <si>
    <t>Sachin pilot is the only capable leader in congress ..who is educated .great orator and has connect with the masses and he really knows to handle media 
Its sad he has never been given his deserving position by congress</t>
  </si>
  <si>
    <t>Promises karna atcha hain par nibhana alag baat hain</t>
  </si>
  <si>
    <t>14:31 true!</t>
  </si>
  <si>
    <t>bhai nishpaksh or sahi patrakarita kro</t>
  </si>
  <si>
    <t>The biggest mistake Rahul Gandhi is making is contesting from Kerala, and that too, where the main opposition is CPIM.  This shows his lack of confidence to contest against BJP.</t>
  </si>
  <si>
    <t>Bhai tum kiun leekh te kiu. Nai</t>
  </si>
  <si>
    <t>Bro ur vice versa of dhurv rathod 😅😅</t>
  </si>
  <si>
    <t>@mohak_mangal tumhare pass ye platform hai to tum apni baat keh rahe ho aur paise kama rahe ho... lekin ek political party ke liye ye ek chhota platform haiunko har ek platform par hona hota hai... tumhe to asaan hai kamiya nikalna... par ye yaad rakho ki inke ad ko paper wale chhapenge nahi... TV wale kewal burai karenge... to kaise karenge ye sab publicity... apne ghar me baithkar ek politician ki problem nahi samajh paoge... tumhe bhi 1 crore views paane me halat kharab ho jaati hai unhe 100 crore logo tak pahunchna hota hai... isliye vichaar karo...</t>
  </si>
  <si>
    <t>Kitne me bike</t>
  </si>
  <si>
    <t>Aap communist party ke manifesto par bhi video banao wo toh nuclear weapons eliminate karne ki baat kar rhe the</t>
  </si>
  <si>
    <t>some info is over written</t>
  </si>
  <si>
    <t>Vote for unity, education, healthcare and nature</t>
  </si>
  <si>
    <t>Boring video hai Bhai Tera.... 😴😴</t>
  </si>
  <si>
    <t>I have one question, if Rahul is saying that we will redistribute wealth from rich community to poor. 
How? 
I mean you will go to a rich person and ask him on to give his 100 cr. He will say "ok sir".
Then you will go to the poor guys and distribute it. 
Not every rich is corrupt. How will you provide certificate that he is good and he is corrupt. 
Why should the rich give his hard earned money to the poor. He worked so hard to earn that money. 
Bill gates ones said :
You are born poor is not a problem. If you die poor, Its your problem.</t>
  </si>
  <si>
    <t>Good analysis but lacks depth and balance due to being selectively one sided. The content of the video is like a response of a candidate who covered a range of arguments and justified by establishing links to real life events without going in depth of any of the issues. The concluding statement is appropriate to stay relevant post elections. 😊</t>
  </si>
  <si>
    <t>What if I said Arvind kejriwal could be the best PM?</t>
  </si>
  <si>
    <t>11:52 
Can you show the reference of this OBC support of BJP rising from 34% to 44%.</t>
  </si>
  <si>
    <t>Same thoughts I had decided to vote for Congress but after seeing their manifesto I am not going for voting this time..I used to defend Rahul gandhi when someone say to him "pappu" on social media but after seeing their manifesto It is dishearted that now no poltical party In india is focusing on development...Reservation now is 65% no support to general middle class..</t>
  </si>
  <si>
    <t>@mohak_mangal, you don't seem to understand why reservation was brought in our constitution. All positions in high power were only occupied by the dominant upper castes.. this is true even today.. be it be supreme court judges, Secretaries, Vice chancellors etc.. You only tell me a better solution other than the reservation system?</t>
  </si>
  <si>
    <t>Vote for democracy.. Constitution</t>
  </si>
  <si>
    <t>Bhai india main candidate hi acchhe nahi hai koi jisko hum vote kare .</t>
  </si>
  <si>
    <t>So we have to choose btw bad or more bad and the current govt is more bad for us...... I will choose bad......and vote for change this time</t>
  </si>
  <si>
    <t>Why can't you show realities of bjp ?? Are they paying u</t>
  </si>
  <si>
    <t>मोदी हटाव भारत बचाव🇮🇳🇮🇳</t>
  </si>
  <si>
    <t>We should keep country above all religion, caste etc...... As a demoratic country we need healthy  competition in all fields be it political party or companies or entrepreneur...... we should have good competition to do our research and select a leader or MP's and also we dont have options to select best products from Industries..... all Industries are slowly ending up with Duopoly or triopoly.......</t>
  </si>
  <si>
    <t>N.D.A (ek sikke ke do pehlu) I.N.D.I.A</t>
  </si>
  <si>
    <t>Bhai tumhe ye kehna asaan hai ki Rahul Gandhi ko ye karna chahiye wo karna chahiye... Par ye tab tak possible nahi hai jab tak janta khud apni problem ko na mane... Kitne logo ko alag alag problem hai lekin fir bhi Modi ko vote denge kyon? koi option nahi hai... In gadho ko ye samajh nahi aata option kyon nahi hai... tumhe jab problem hui to Congress ko hataye tab modi ko kya hi experience tha... Jante hue ki berozgari badhi hai mehngai badhi hai logagree karte hai fir bhi vote BJP ko dene ki baat karte hai... to iska seedha sa matlab hai ki janta bewkoofi kar rahi hai isme Rahul Gandhi kya Mahatma gandhi bhi kuchh nahi kar sakte... kyonki logo ko lagta hai ki wo whatsapp ki wajah se bahu kuchh seekhte hai ab... iske baad bhi lagta hai ki tumhare points ko follow karne par Rahul gandhi jet jayenge to jakar milkar bata do... Wo iske saare jawab de dega tumhe... kehna asaan hai... wo neta hai aur tum youtuber... Itne me hi wo farq hai/....</t>
  </si>
  <si>
    <t>Great video to highlight some key issues with the Congress manifesto and election approach. They will learn nothing out of this though</t>
  </si>
  <si>
    <t>Bhai modi ji 15 lakh bhi bat do</t>
  </si>
  <si>
    <t>The current problem is not the manifesto’s of the parties… Currently our country’s social fabric has been damaged to a great extent and it is filled with poisonous thoughts and actions.. Unlike 10 years ago… Today it’s important to save the social fabric and thinking and bring peace back to our country</t>
  </si>
  <si>
    <r>
      <rPr>
        <sz val="11"/>
        <color rgb="FF000000"/>
        <rFont val="Calibri"/>
      </rPr>
      <t xml:space="preserve">Mai samjh gya bhai tumhara 40 minutes ka video dekhkar aap chahe kitna bhi gumrah kar Mai Vote to Modi ko hi dunga
Or ha ek bat or </t>
    </r>
    <r>
      <rPr>
        <sz val="11"/>
        <color rgb="FF000000"/>
        <rFont val="Linux Libertine G"/>
      </rPr>
      <t>आयेगा तो मोदी ही 😂😂😂</t>
    </r>
  </si>
  <si>
    <r>
      <rPr>
        <sz val="11"/>
        <color rgb="FF000000"/>
        <rFont val="Linux Libertine G"/>
      </rPr>
      <t xml:space="preserve">बीक गया हैं ये 😂😂 मैं जानता हूँ कि कमी है पार्टियो मै </t>
    </r>
    <r>
      <rPr>
        <sz val="11"/>
        <color rgb="FF000000"/>
        <rFont val="Calibri"/>
      </rPr>
      <t xml:space="preserve">But </t>
    </r>
    <r>
      <rPr>
        <sz val="11"/>
        <color rgb="FF000000"/>
        <rFont val="Linux Libertine G"/>
      </rPr>
      <t xml:space="preserve">जितना संसाधन है जितना नौकरी है वे तो सही से बटना चाहिए ताकि निचले वर्गो के लोग को ज्यादा मिल पाये </t>
    </r>
    <r>
      <rPr>
        <sz val="11"/>
        <color rgb="FF000000"/>
        <rFont val="Calibri"/>
      </rPr>
      <t xml:space="preserve">, </t>
    </r>
    <r>
      <rPr>
        <sz val="11"/>
        <color rgb="FF000000"/>
        <rFont val="Linux Libertine G"/>
      </rPr>
      <t>जिसे हमेशा दबाया गया उच्च वर्गो के व्दारा ।</t>
    </r>
  </si>
  <si>
    <t>Waste of time</t>
  </si>
  <si>
    <t>The Tamil Dalit College student in Banaras is hella confused right now.</t>
  </si>
  <si>
    <t>Exactly! Choose a good MP, not a PM!</t>
  </si>
  <si>
    <t>🤦🤦🤦 so ke uthne ke bad yad aaya kya aapko</t>
  </si>
  <si>
    <t>Vote for Healthcare, 
Vote for education, 
Vote for development, 
Vote for infrastructure
vote for employment
Vote for building unity in the country 
Vote for the development of the country
Choose the right person, not the party
                Make sure to cast your valuable vote</t>
  </si>
  <si>
    <t>Lol this video shows the perfect reasons why cong will never come to power not until the next 50 yrs at least</t>
  </si>
  <si>
    <t>Congress is disaster for india. 
Reservation in private sector ☠️☠️☠️. 
RIP INDIA.</t>
  </si>
  <si>
    <t>Bhai tu pehle decide kar kaun sahi hai aur kaun galat. Pehle modi ko most corrupt bolta hai aur Rahul ko. Dono corrupt hai lekin ab yeh baha kaun yeh dono mein se kam corrupt hai 😂😂</t>
  </si>
  <si>
    <t>Sorry brother but all is in the past. Rahul has certainly come off age and ready to take it on bigger responsibility. Saving democracy is the need of the hour.</t>
  </si>
  <si>
    <t>Loved the video ❤</t>
  </si>
  <si>
    <t>Bhai tumne sab bol Diya but I think you support Congress.. Congress hasn't done anything. Vote for BJP we want our country to grow..</t>
  </si>
  <si>
    <t>Bjp ki aur ek godi media</t>
  </si>
  <si>
    <t>mohak for your kind information, Haryana govt. haven't given any reservation to jaat community make suru your facts are proper.</t>
  </si>
  <si>
    <t>congress seems to focus a lot on caste and sensus but do nothing about it just like their vision</t>
  </si>
  <si>
    <t>great video</t>
  </si>
  <si>
    <t>Your timing of this video matters a lot with irony when you said we want save a democracy...
Not agree with you</t>
  </si>
  <si>
    <t>they are  atleast talking for unemployment etc butBJP only doing hindu vs muslim</t>
  </si>
  <si>
    <t>Correct correct correct........</t>
  </si>
  <si>
    <t>Very well articulated! I really appreciate your work and your team's effort to analyse a lot of data and the research you have done! Keep up the good work Mohak :)</t>
  </si>
  <si>
    <t>Keep it up, mind blowing❤</t>
  </si>
  <si>
    <t>Jo bhi ho yr, BJP se to thik hai congress, bahot ahankar hogya hai Bhajpaiyo ko..... Congress bhi koi doodh ki dhuli nhi, still better than Bjp</t>
  </si>
  <si>
    <t>Caste sensus jaruri hai. But Not for political parties, people acknowledge it is necessary.</t>
  </si>
  <si>
    <t>as a new voter, it's issues like these that make me not want to vote for anyone at all.</t>
  </si>
  <si>
    <t>Pls make a video on NEET</t>
  </si>
  <si>
    <t>गली गली में शोर है 
चौकिदार ही चोर है
🤣🤣🤣🤣🤣🤣🤣</t>
  </si>
  <si>
    <t>IT cell ka beta</t>
  </si>
  <si>
    <t>19:40 no if reservation is 100% only 43000 gets admission bt think about non reservation person who can’t even think about getting into IIT! Reservation is nonsense. If it cant uplift that part of society in 73 years with reservation it will not help in next 100 years</t>
  </si>
  <si>
    <t>love the way how you cleared the facts with no biases till now, well until you become more popular😶</t>
  </si>
  <si>
    <t>Love from Bangladesh ❤</t>
  </si>
  <si>
    <t>Awadh bihari kanpur
Kya modi ka dhrmik muddaon se desa kiprgti hogi is pr bhi kuch bolo</t>
  </si>
  <si>
    <t>informative❤</t>
  </si>
  <si>
    <t>Worst vs bad
I voted for bad = BJP❤</t>
  </si>
  <si>
    <t>thanks for the information.</t>
  </si>
  <si>
    <t>Aur ha jab tak Bharat me jati ke adhar par elections honge tab tak is desh me mansik garibi NAHI hate gi</t>
  </si>
  <si>
    <t>FIrst and formost if you wanna kill the caste system and wanna make playing field even for all with economical support and subs why don't you oath to make reservation based on Income after digital payment boom most of income can be tracked. with supporting it at backhand with AI that will make it equal for everyone. Brain drain and other things will get cure other then that you are promoting caste and communities yourself making problem standout more.</t>
  </si>
  <si>
    <t>Bhai jb 100000 per year dega yuva ko to O kuch serve bhi to karega company ko jisse use profit hoga use bhi count kro 
Aur faltu me 1 side se gyaan mt do</t>
  </si>
  <si>
    <t>Very nice video please make a video on the BJP manifesto.</t>
  </si>
  <si>
    <t>BJP said we will give 5 lakhs to every one by taking the black money from Swiss bank. But 10 years completed even a single rupee has not given by them. If we logically taught that time is this possible we didn't vote for them. So   please this time vote for INDIA alliance.</t>
  </si>
  <si>
    <t>21 and 82 calculation wrong hai</t>
  </si>
  <si>
    <t>Godi media you ki hal</t>
  </si>
  <si>
    <t>Jai Congress 🔥❤️
BJP hataoooo Sanvidhan bachaooo</t>
  </si>
  <si>
    <t>Covering up for criticising BJP</t>
  </si>
  <si>
    <t>Dude i didn't support any party why some people are defending bjp ?? I didn't even take a support of any particular party
What i had wrote above is the reality of india.
We need to make ed cbi eci independent otherwise this is not going to end well all parties should work accordingly to the constitution of india
we need to uplift all
sections of society and party should wisely use the public money (we can see how our pm provide loan to his friend and he started buying national assets we have to stop them otherwise everyone will suffers jai bharat protect integrity of 🇮🇳</t>
  </si>
  <si>
    <t>Only good option out there is bjp.</t>
  </si>
  <si>
    <t>How much money you get from BJP for criticizing Congress and d framing Rahul Gandhi. Tell Modi is mistakes and BJP's corruption also.</t>
  </si>
  <si>
    <t>Vote for Bharat and not to I.N.D.I.A</t>
  </si>
  <si>
    <t>What you have pointed out in this video will be comprehended only by intelligent people, who are a minority among the electorate. Therefore, it is of no consequence.</t>
  </si>
  <si>
    <t>Agar casteism khatam hi karna hai to sare kanuni kagjato par se name ke pise se jati hata do</t>
  </si>
  <si>
    <t>Fact kya hum ko pta tha..tum toh pehle se BJP supporter  hai</t>
  </si>
  <si>
    <t>AAM ADMI PARTY</t>
  </si>
  <si>
    <t>Modi hatao  Desh hatao</t>
  </si>
  <si>
    <t>😅 bhai muze bjp ka paisa kyu dikh raha hai apki video me</t>
  </si>
  <si>
    <t>You are great Mohak Sir ❤🙌</t>
  </si>
  <si>
    <t>Best Channel for knowledge! Hands-down 🙌</t>
  </si>
  <si>
    <t>Corruption ke pese janta ko jayenge isme bura kya hai 😅😅</t>
  </si>
  <si>
    <t>Amazing opinion👏</t>
  </si>
  <si>
    <t>I veil vote</t>
  </si>
  <si>
    <t>Reservation should end in India</t>
  </si>
  <si>
    <t>It's not good vs bad it's always worst vs bad choose your bad.....I choose Congress</t>
  </si>
  <si>
    <t>Kitne paisa khaya hai bjp se 😂😂😂</t>
  </si>
  <si>
    <t>wrong timig of video. Did not expect from you. Why arent you showing cast-based data of people working in  government and bureaucracy?  we already have weak opposition and people are fed up of current government.</t>
  </si>
  <si>
    <t>Chill bro..no one is perfect..at least he isn't involved in genocide and extortion 😂😂</t>
  </si>
  <si>
    <t>Mr. Mangal want to know if u are aware Congress is not only made up Rahul Gandhi’s opposition but a whole lot of patriotic intelligent Indians who are  true</t>
  </si>
  <si>
    <t>Well spoken</t>
  </si>
  <si>
    <t>Stilll better than feku</t>
  </si>
  <si>
    <t>Raga is biggest asset of BJP</t>
  </si>
  <si>
    <t>Rahul gandhi mafffi bhi mangi thi court me</t>
  </si>
  <si>
    <t>You can't Big with illogical promises and no future plan for country</t>
  </si>
  <si>
    <t>4 pass pm ban sakta to koi bhi ban sakta😅</t>
  </si>
  <si>
    <t>Lagta h bhai ko Bhi Dhamki mil gayi h, Bohot bol raha tha anti BJP 🤣 aa gaya Rahul gandhi pr, Modi Or BJP pr bolo bhai vo power me h abhi</t>
  </si>
  <si>
    <t>You Congress support &amp; clear face</t>
  </si>
  <si>
    <t>Bjp will win 👍</t>
  </si>
  <si>
    <t>Long live congress</t>
  </si>
  <si>
    <t>AS a bjp supporter i can say congress is so lazy ! i want a good and strong opposition but today's congress has believed that they themselves can not win , they are not even campaigning aggressively . Rahul ko hatao or sachin pilot or sashi tharoor ko president banao ! i'hv no problem voting for Sashi or Sachin ji . Rahul is fighting with CPI in kerala instade of B J P in the north where bjp is strong .</t>
  </si>
  <si>
    <t>CONGRESS also playing DIVIDE and rule policy NORTH vs SOUTH.. and CASTE based politics...</t>
  </si>
  <si>
    <t>Kya bat h bhai🎉😂</t>
  </si>
  <si>
    <t>Bro tum bahut dumb ho,,, election ke time ye kya hai hame bad aur worst mai choose karna hai abhi.
Clearly bjp yha par khrab hai pura media unke kabje mai hai, social media ka bhi muh band karne ke liye law la rhi hai bjp, Ladakh, manipur, hasdev, farmer protest, electoral bond scam (pulmama attack mai rdx kaha se aaya waha)
Aur bhi bahut dirty things bjp has done
Aur tum yaha manifesto mai details maag rhe ho 🤦
Pura video dekha hi nhi gya qki tumhare topic hi itna bekar uthaya tumne, isse kuch nhi bs bjp ko hi fayda hoga | age tum bjp supporter ho to tab thik topic uthaya tumne 
Jo desh ka bhla chahte hai unke liye to abhi emergency situation hai
Iss bar bjp hatani padega nhi to bjp bahut powerful ho jayegi aur desh dictatorship ki trf bhi ja sakta hai,
Sab party equal rahegi tabhi desh mai democracy rahegi</t>
  </si>
  <si>
    <t>Who think this is not payed video</t>
  </si>
  <si>
    <t>Bhai Rahul Gandhi is the best.. ❤</t>
  </si>
  <si>
    <t>Please one video on BJP manifisto</t>
  </si>
  <si>
    <t>Bhai par koi toh mehngayi or berojgaari par kaam karne ke liye bol rha h 
Jumle toh nhi de rha h na 😂😂</t>
  </si>
  <si>
    <t>Why is looks like a congress manifesto explaining video in a positive way ?</t>
  </si>
  <si>
    <t>Reservation is disgusting and discriminatory. How shamelessly he is supprting reservation as a legitimate thing?</t>
  </si>
  <si>
    <t>Rahul honest .. Pm</t>
  </si>
  <si>
    <t>Rahul Ghandi is an Indian , so pls understand people will put in jail or call them fail its the patriotic son of freedom fighters, I pray for him the people who stump him</t>
  </si>
  <si>
    <t>The question remains why 18 k crore loans are waived off as a NPA. Yet the company still exists and loan is waived off.</t>
  </si>
  <si>
    <t>Finally, deshbhakti or dictatorship mein yeh stupidity miss nahi hona chahiye..</t>
  </si>
  <si>
    <t>Areh yaar seriously vote kar bhi tab bhi problem.hai cuz opposition party aur ruling ek dusre ke kaam rokegi zarur ...
Aur nuksan logo ka hoga</t>
  </si>
  <si>
    <t>Aap jo bol rhe hai wo sab sach hai...aur ye sab mai pahle se janta hu...lekon is baar bjp ko to vote dunga hi nahi</t>
  </si>
  <si>
    <t>From manifesto analysis the video went to the history of congress.</t>
  </si>
  <si>
    <t>But Congress MLAs joining BJP. 
BJP becoming Congress 😂</t>
  </si>
  <si>
    <t>Rahul Gandhi zindabad 🎉🎉</t>
  </si>
  <si>
    <t>This is the best video in recent times from any youtuber on politics 
Some may say that it bashes RG but if you look closely he has very smartly put forward all the major issues in india</t>
  </si>
  <si>
    <t>Bhai tum bht sahi karraha hai !</t>
  </si>
  <si>
    <t>Modi supporter hai ye modi se paise khake aya hai 😂😂</t>
  </si>
  <si>
    <t>You made a video on a very important topic and I agree with you.</t>
  </si>
  <si>
    <t>bro the insights you put forward are eye opening ngl, all i can say is what my mom tells me about politics "jo jaye lanka wahi hota hain ravan", every political party is ripe wil dirty tricks up their sleeves and they shy away from these nuances because that would hamper their political reputation score, now the situation is as such we need most fragmented parties that are hyper localized and truly understand the plight of the people they represent, India is a cultural democracy and it is highly complicated to resolve issues here because any decision you take is not going to make everyone happy, i guess BJP is frontrunning these aspects in a lot of ways.</t>
  </si>
  <si>
    <t>Please bhai ap Rahul Gandhi ko age se call kar k bat karo or ye sawal pucho please us ka bhi vedio banana or na kar pao to bhi mujhe batana</t>
  </si>
  <si>
    <t>क्या बात हैं
अचूक विश्लेषण 👌</t>
  </si>
  <si>
    <t>I am not in anyone's favor but releasing details might help rival parties to imitate their policies. Moreover we want to change this government, The coalition government is needed to have better policies. Absolute majority has corrupted BJP to huge extent. There are several intellectuals who are educated enough to be a PM. Making a fanatic PM will be disastrous to our country.</t>
  </si>
  <si>
    <t>Modi❌ Rahul ✔️</t>
  </si>
  <si>
    <t>Ghanta punarjanm</t>
  </si>
  <si>
    <t>jab ghotala karke  6000crore se bhi jayada  BJP bagera bataye idhar se udhar kar skta he to ye kyu nhi bol skte bhai</t>
  </si>
  <si>
    <t>I see now rahul far better than modi..he should get next 5 years ..jay bholenath</t>
  </si>
  <si>
    <t>▶️CAA
▶️Rera Act
▶️Ram Mandir 
▶️4+ Cr Homes
▶️11 Cr Toilets
▶️Stable Govt
▶️370 Removal
▶️Low Inflation
▶️Terrorism Drop
▶️15 new AIIMS
▶️390 universities
▶️80 new Airports
▶️Transgenders Act
▶️2.8 lakh Km Roads
▶️Weaponry for forces
▶️New Education Policy
▶️New 7 IITs,7 IIMs, 16 IITs
▶️Reduced Corporate tax
▶️PM Kisan for all Farmers
▶️2nd largest Solar Power
▶️ 20 New Metro networks
▶️2nd largest steel producer
▶️ 25 ppl crores out of poverty
▶️2nd largest mobile manufacturer
▶️ 3rd largest Automotive market
▶️Fugitive Economic Offender Act
▶️100% Household electrification
▶️ PM SVANidhi loans to 78 lakh vendors
▶️Converting post offices into Banks
▶️Reduction in Bank Non-Performing assets
▶️Clearing 2 Lakh crore fuel debt by Congress
▶️World's largest healthcare - Ayushman Bharat
▶️5th Largest economy from the previous 11th
▶️12 crore households getting Tap water connection</t>
  </si>
  <si>
    <t>Really we need Good opposition Party.Once Nehru family Get out from the congress and new leader get the chance i will vote for congress</t>
  </si>
  <si>
    <t>BJP Manifesto video please 🙏</t>
  </si>
  <si>
    <t>Rahul Gandhi needs to Improve in various Qualities but It is a Fact that He can Improve and He holds the Potential to be a Great PM</t>
  </si>
  <si>
    <t>Godi media hai kya re tu</t>
  </si>
  <si>
    <t>not matter who you vote no body can help india whether is bjp or congress or others all politicians are same or you choose NOTA again elections will be held</t>
  </si>
  <si>
    <t>keep up the god work brother 🙌🙌🙌🙌</t>
  </si>
  <si>
    <t>Finally to the point discussion.....</t>
  </si>
  <si>
    <t>Modi❤❤❤❤❤❤❤</t>
  </si>
  <si>
    <t>Modi pr bana video... hindu muslim karta rehta h</t>
  </si>
  <si>
    <t>Wow! That was a well executed script. I watched from start to end.💯</t>
  </si>
  <si>
    <t>bhai please watch bharat jodo yatra speeches of rahul gandhi</t>
  </si>
  <si>
    <t>Problem in your bro not in Rahul Gandhi ,
Because u think that person like modi who is completely fake</t>
  </si>
  <si>
    <t>Subscribed...🎉</t>
  </si>
  <si>
    <t>For a sec even if I agree to your all points and yes there can be many lackings in the opposition n raga but now we are in a situation where beggars cannot be choosers .
1. We have to choose anyone other than bjp coz if not this time there is not going to be next time as ruling govt already started putting all the opposition leaders in jail n modi is not going to give every common people the privilege of voting country is heading to be Russia 
2. Since we need an opposition so there is no other national party like congress 
3.for your point on raga not taking any position n denied taking the throne of congress the reason is Gandhi family is in target of rss he can be killed anytime n this is the only reason of his n his family of being back again in active politics the moment they realised that if they keep themselves away from spotlight people will be less bothered about them which will make easy for rss to eradicate them easily. Now since he n his family has regained a stature it's not that easy for anyone to kill them on political grounds.
3 There were no takers tk lead congress from within the party as whosoever be the president of congress will be standing staight against modi n rss n may end up their life like Hiren Pandya.
4. On the point of track record of raga u answered urself that raga was part time,not serious etc but he has evolved over the period n he deserve one chance coz of his logical questions, his secular democratic ideology. His menifesto may be lacking in detail but atleast he will not sell the country in the name of electoral bonds, he will not instigate people to lynching each other in the name of religion or cow.
Like Lohia said even if there is no space for opposition we still have to try raising our voice against the ruler coz there is always one man behind every revolution when we have already witnessed how was the last 10 yrs n modis track record.Even today after 10 yrs he not able to give the count of his achievements in public n looking the ways to encash through polarization. Just listen to modis senseless speeches when the country is no,1 in malnourished kids, unemployment,  inflation, the passport ranking has gone down, vacant positions in government sectors but govt do not want to fill so that they can use the unemployed youth in riots n pogroms. It's time to get rid of the so called pm who run away from questions. How many sitting  pms of any country engaged themselves in election rallies n opening ceremonies only.
Not only this they have created enmity among the citizens on the bases of religion when they don't care about Hindu, hi dis or any religion all they care about is making money for their party. 
Electoral bond the only reason is enough to go against this govt</t>
  </si>
  <si>
    <t>It's a difficult choice for Indian voters. On one hand BJP has clear intentions on weakening the democratic values (but any other party in power can do that). The major opposition congress has no fundamental (they don't have sensible leadership). An ideal balance of power would be a govt. where there is enough opposition to keep BJP in check, but the working components of the present govt. remains. A total overhaul and replacement may lead to instability in the entire system.</t>
  </si>
  <si>
    <t>My vote is for Congress,  their weak party is actually benefit for people cuz we can question them and hold accountability for their actions by law, but parties like BJP were questioning them is impossible , our country will fall into dictatorship. Once dictatorship is started ,the dictator cant be questioned or held accountable by law or by society,  every good thing he did can be reversed within seconds by his Own hand.
And as Mohak has said PARTY and GOVERNMENT are not One, so its safe choosing Congress.  But not BJP because they don't work WITH government,  they make gov work under them to support their dictatorship.</t>
  </si>
  <si>
    <t>If congress brings reservation in pvt sector also, where will gen. population go? Can't give my vote to Rahul. Their own INDIA block member CPI is saying they will dismantle nuclear weapons :) Their another member from TN demands to exterminate Sanatan dharma. This will be a khichadi govt, same as UPA, can't allow that.</t>
  </si>
  <si>
    <t>Maine to nota kar aaya hehehe 1 vote bekar</t>
  </si>
  <si>
    <t>मोदी के जुमलों की भी वीडियो बनाओ 🌚</t>
  </si>
  <si>
    <t>VOTE FOR INDIA VOTE FOR FUTURE❤</t>
  </si>
  <si>
    <t>Rahul ne BJP ki raton ki nind uda rakhi hai aur andhbhakton ko vo bura hi lagega. 😂</t>
  </si>
  <si>
    <t>Want BJP Manifesto Analysis Like This Way, It's More Challenging for You to Make Video Against Rulling Government but Easiest to Make Against Opposition</t>
  </si>
  <si>
    <t>I will vote for Bharat i.e. India.</t>
  </si>
  <si>
    <t>Why does it seem this videos is the indirect supporting BJP? Why there no questions for the ruling party who didn't do what it suppose to do? In my opinion the criticisms should be done for BJP before. Well, the world is so crazy. If you can't see the bigger picture, every video will shift you here ans there. Indirectly it will make you puppet. 
Mohak is now official "Digital Godi Media"</t>
  </si>
  <si>
    <t>Sarkar to banne do bhae😂😂😂</t>
  </si>
  <si>
    <t>hamare desh me vote hota hai jo barbola hota hai use naki jo capable hota hai.</t>
  </si>
  <si>
    <t>Vote for BJP ❤</t>
  </si>
  <si>
    <t>अबकी बार भाजपा साफ 🇮🇳♥️</t>
  </si>
  <si>
    <t>होसियार हो जाओ 👀
तानाशाह फिर से जीतने वाला है✊☠️</t>
  </si>
  <si>
    <t>Rahul Gandhi is Tru And Strong 💪 Leader ✌️✌️✌️✌️</t>
  </si>
  <si>
    <t>Es channel ko dekhte dekhte ye samjh aa gya ki ye admi ek number ka chali admi ye logo ke andar aaram se narrative set kar raha hai viewers ke andar Bach ke raho esse</t>
  </si>
  <si>
    <t>This is the tragedy of India.  We are stuck between one dangerous and one incompetent choice.  Modi will destroy democracy while Rahul Gandhi is lazy and clueless.  Rahul Gandhi is also chicken.  Indeed Modi, BJP, RSS and pliant senior bureaucrats are very very dangerous for our democracy.  In that list we must include Sonia and Rahul Gandhi. The sad reality and irony is that  we have to shut down Congress in its current form because it's leaders won't let go of the Gandhis.</t>
  </si>
  <si>
    <t>Agar opposition manifesto mein Bata degi ki woh apne waade kaiser poore karegi toh current government hi wahi kaam Kar legi. Current government bhi toh nhi batati ki manifesto k kaam kaiser karegi. MOHAK you are also sold to BJP now.</t>
  </si>
  <si>
    <t>So what do you mean opposition is not capable that's why u shd go wth modi gov  indirectly blindly yr whole videos r dedicated to promise 😅why u r nt talking about current gov promises unemployment jobs farmers income black money 100 smart cities 15lac every account holders you said India is gareeb country after completing 10 year BJP gov nd but media n BJP said we r wishwaguru!!!!</t>
  </si>
  <si>
    <t>This is very strange jinko rahul aur Priyanka me indira nazar ati thi unko hi bharat me democracy nazar nahi aa rhi hai</t>
  </si>
  <si>
    <t>Vote For Your Representative, Not A Non Representative Common Individual Who Doesn't know Your Local Constituency Issues</t>
  </si>
  <si>
    <r>
      <rPr>
        <sz val="11"/>
        <color rgb="FF000000"/>
        <rFont val="Calibri"/>
      </rPr>
      <t xml:space="preserve">Vote for a candidate forget the parties because once a wise man said </t>
    </r>
    <r>
      <rPr>
        <sz val="11"/>
        <color rgb="FF000000"/>
        <rFont val="Linux Libertine G"/>
      </rPr>
      <t>पर्टिया आयेंगी और जायेंगी 😂😂👍</t>
    </r>
  </si>
  <si>
    <t>Congress bankrupted  Karnataka with freebees and they are doing same  now in my state (Telangana)</t>
  </si>
  <si>
    <t>I think too much of reservations based on community should stop . It should only be based on ews other than for sc and st</t>
  </si>
  <si>
    <t>Rahul Gandhi is the greatest person to ever walk on this land. RAGA forever.</t>
  </si>
  <si>
    <t>Bhai kitne paise mile….congress ko defame karne ke liye?</t>
  </si>
  <si>
    <t>Agar Rahul Gandhi ko agar menifesto me nahi rakhenge to opposition bolenge ki Rahul ko dikhane se dar gaya.......that is also negative</t>
  </si>
  <si>
    <t>पूत कपूत तो को धन संचय</t>
  </si>
  <si>
    <t>Vote for congress 🤡</t>
  </si>
  <si>
    <t>Tu bhi wohi hai</t>
  </si>
  <si>
    <t>Modi : Rahul Gandhi hai toh mumkin hai</t>
  </si>
  <si>
    <t>Mohak, just a question. Is this really a time to go after Rahul Gandhi? He has anyway been written off by the Pappuism thanks to BJP's porpoganda. Today when BJP is snatching our secularism our constition our democratic institutions and this election seems like the last democratic election, why would you choose to do this video? Isn't there enough fodder on electoral bonds, manipur, us vs them, politics of hatred, arrest of elected chief ministers, misuse of ED CBI IT? Don't you think you have a role to play in saving our democracy? Do you think you are doing any service to the nation or its democracy by picking this topic at this time?</t>
  </si>
  <si>
    <t>Whom SHOULD I VOTE......🤚🏿 OR 🪷</t>
  </si>
  <si>
    <t>Neta ka vetan band hoga</t>
  </si>
  <si>
    <t>Sir we Need same report card of Narendra Modi. For better voting choice</t>
  </si>
  <si>
    <t>Ye Mangal v RSS ka blue boy hai</t>
  </si>
  <si>
    <t>I Find title &amp; thumbnail of this video as good example of clickbait. Apart from this as it was mentioned near the the end that we should vote our local MP instead of PM face why this video was just focusing on failures of Rahul gandhi as if the person is the only opposition leader in the picture across the nation. Lok sabha election of our country can not &amp; should not be discussed on the basis of one person. This video would just amplify the narative that is being driven by the ruling party &amp; the media rather that productive discussion on the failures of the government &amp; current state of the opposition.</t>
  </si>
  <si>
    <t>Is baar congress</t>
  </si>
  <si>
    <t>5:11 It's a manifesto not an strategy execution document 📄 and additionally execution strategy changes at the end moment in small-big companies all the time so a nation wide strategy is bound to take significant changes 😅 that's why to much detail is not worth the effort but yes INTENT of the political party is important and should be valued for voting</t>
  </si>
  <si>
    <t>BJP ko vote karenge</t>
  </si>
  <si>
    <t>Jab tak Achha opposition nahi ajata mai bjp ko hi vote dunga kiuki Achha opposition koi nahi hai asab opposition desh nahi chala sakte hai</t>
  </si>
  <si>
    <t>This video is especially for those who believes that Mohak Mangal is in favor of BJP.</t>
  </si>
  <si>
    <t>I am still confused which party is going to win yahen toh sab Hawa fakete hai 😢</t>
  </si>
  <si>
    <t>Bhai...calculation for 1 lack to each woman is like this...
Support 1 Cr woman opt for this scheme then total expenditure will be
100000 x 1Cr = 1 Lakh Cr
When you pump this kind of money into the system....it will have atleast 3x to 4x multiplier effect in economy....
Tax generated from these transactions will itself breakeven the expenses...
Plus it will start the circulation of money...n that's big thing....</t>
  </si>
  <si>
    <t>This video is not for Andh Khangressi, this is only for open minded people</t>
  </si>
  <si>
    <t>Atleast he is not doing corruption like bjp</t>
  </si>
  <si>
    <t>NOTA ?</t>
  </si>
  <si>
    <t>✋</t>
  </si>
  <si>
    <t>That's the thing I am a congress supporter but most of the time the congress party looks like a wanderer with no Aim and Ambitions to defeat the BJP</t>
  </si>
  <si>
    <t>Why your videos are so good? I don't know whom to Vote, I like current prime minister, He is Behaved well dressed and show case the power on other side I am 26 year old resident of Bengaluru I have issues like Traffic Water and Infrastructure. what if I vote for NOTA, is it any useful?</t>
  </si>
  <si>
    <t>Only BJP ❤❤❤</t>
  </si>
  <si>
    <t>Dislike button 👎🏻</t>
  </si>
  <si>
    <t>Modi ji 🙏 always good ❤❤</t>
  </si>
  <si>
    <t>Payment received ✅️</t>
  </si>
  <si>
    <t>Please be even handed when dealing with this subject. The ruling party is no Angel.</t>
  </si>
  <si>
    <t>Rahul Gandhi has definitely transformed his personality after Bharat jodo yatra,, Hope he will get an opportunity to prove himself this time.. or leaders like Sachin pilot and Shashi Tharoor are also not bad option..</t>
  </si>
  <si>
    <t>15:32 = COMMUNISM</t>
  </si>
  <si>
    <t>Abhi bar Congress ki sarkar</t>
  </si>
  <si>
    <t>We know that bjp is somehow better than congress but in farming sector congress is far better than bjp as a farmer child we also want support from government</t>
  </si>
  <si>
    <t>Yeh bjp ka admi hai.. voh dhurv itne koshish karra hai bjp nhi Ane k liye..  democracy bachane k liye aur yeh congress k khilaaf bolra h</t>
  </si>
  <si>
    <t>Paisa liya bjp se ???</t>
  </si>
  <si>
    <t>When you get sasta package from BJP for promotions you make such work 😂😂😂 would've been much better than this go to modi and ask for job 😅, waise bhi channel kitne din chalga</t>
  </si>
  <si>
    <t>Good to compare all the manifesto.</t>
  </si>
  <si>
    <t>is baar bhi BJP power mein aayegi!! but we need a change in PM.Maybe Nitin Gadkari is a good candidate.</t>
  </si>
  <si>
    <t xml:space="preserve">In the last Delhi election, followed the idea of voting for the MLA and not the common projected leader (even for Delhi elections, Modiji was shown as the main leader), now my MLA is in jail </t>
  </si>
  <si>
    <t>Vote for RSS😂😂😂😂😂😂😂</t>
  </si>
  <si>
    <t>He also know topic koi bhi ho Bina Modi ke pic lgaye video nhi chlegi 😂😂😂</t>
  </si>
  <si>
    <t>Problem with bjp manifesto vdo bana do</t>
  </si>
  <si>
    <t>Bro tum toh YouTube bana ke paise kma loge par congress hame hope de rhi apprenticeship ke liye..... Btw if no jobs economy girega bro look forward at future</t>
  </si>
  <si>
    <t>Aur kitna jyada reservation baraogey yarr..🥲🥲... General log ab kaha jayega yarr... Kuch seats bachega bhi hum logo ke liye🥹🥲</t>
  </si>
  <si>
    <t>400 paar😊</t>
  </si>
  <si>
    <t>Also analyze BJP manifesto to be impartial.</t>
  </si>
  <si>
    <t>Kya yaar mohak bhai ye to wahi baat ho gayi ki existing prime minister jhholachhap behrupiya apnpadh hai aur next prime minister aapko ekdum perfect chahiye 😂 Rahul perfect nahi hai but much better than feku modi😂</t>
  </si>
  <si>
    <r>
      <rPr>
        <sz val="11"/>
        <color rgb="FF000000"/>
        <rFont val="Linux Libertine G"/>
      </rPr>
      <t>जो गोदी मीडिया सरकार के मान या झूठ को साबित करने वाले समाचार जनता को ना दिखाए</t>
    </r>
    <r>
      <rPr>
        <sz val="11"/>
        <color rgb="FF000000"/>
        <rFont val="Calibri"/>
      </rPr>
      <t xml:space="preserve">, </t>
    </r>
    <r>
      <rPr>
        <sz val="11"/>
        <color rgb="FF000000"/>
        <rFont val="Linux Libertine G"/>
      </rPr>
      <t xml:space="preserve">सरकार के विरोध को देशद्रोह बताये </t>
    </r>
    <r>
      <rPr>
        <sz val="11"/>
        <color rgb="FF000000"/>
        <rFont val="Calibri"/>
      </rPr>
      <t xml:space="preserve">l </t>
    </r>
    <r>
      <rPr>
        <sz val="11"/>
        <color rgb="FF000000"/>
        <rFont val="Linux Libertine G"/>
      </rPr>
      <t>और सरकार से पूछने वाले प्रश्न विपक्ष से करे और जो मोदी ने बेतुकी बाते कही उसे राहुल की बता कर उसकी छवि को बर्बाद करना</t>
    </r>
    <r>
      <rPr>
        <sz val="11"/>
        <color rgb="FF000000"/>
        <rFont val="Calibri"/>
      </rPr>
      <t xml:space="preserve">, </t>
    </r>
    <r>
      <rPr>
        <sz val="11"/>
        <color rgb="FF000000"/>
        <rFont val="Linux Libertine G"/>
      </rPr>
      <t>उसके बाद अगर राहुल उनके घिसे पिटे सवाल को प्रायोजित बता दे तो क्या गलत है</t>
    </r>
    <r>
      <rPr>
        <sz val="11"/>
        <color rgb="FF000000"/>
        <rFont val="Calibri"/>
      </rPr>
      <t xml:space="preserve">, </t>
    </r>
    <r>
      <rPr>
        <sz val="11"/>
        <color rgb="FF000000"/>
        <rFont val="Linux Libertine G"/>
      </rPr>
      <t xml:space="preserve">मतलब राहुल से ऐसी आदर्शवादिता की उम्मीद और खुद की बेईमानी पर कोई बात नही </t>
    </r>
    <r>
      <rPr>
        <sz val="11"/>
        <color rgb="FF000000"/>
        <rFont val="Calibri"/>
      </rPr>
      <t>l</t>
    </r>
  </si>
  <si>
    <t>Rahul ghandi is next AVATAR of india lets vote congree and develop india..</t>
  </si>
  <si>
    <t>Vote for education , vote for development, vote For CONGRESS... iss baar Congress sarkaar✅✅✅✅✅✅✅</t>
  </si>
  <si>
    <t>Reposted video hai...</t>
  </si>
  <si>
    <t>Vote For BSP ❤ 🙏🏻 For Future India</t>
  </si>
  <si>
    <t>good video against congress.... you mean to say jai..  BJP.... OK FINE...</t>
  </si>
  <si>
    <t>Sachin pilot</t>
  </si>
  <si>
    <t>'Politics and bigg boss' are same same 🤮</t>
  </si>
  <si>
    <t>not just apprenticeship and mahalakshmi scheme their wealth redistribution promise scares me too...this is why i am hesistant to vote for them</t>
  </si>
  <si>
    <t>Lets vote for nota😅</t>
  </si>
  <si>
    <t>Amazing video, that's the reason I'm secular in party support too. Neither I support bjp nor do I support congress because I know none of them is solutions. The country is going through tough phase. Let's see what happens. Congress needs good person in economics who can do good management if they come to power.</t>
  </si>
  <si>
    <t>chatgpt se generate Kiya hua lag raha hai desh ka bhavishya Bhagwan bharose</t>
  </si>
  <si>
    <t>23:43 amethi ke khan sir</t>
  </si>
  <si>
    <t>Main probelm with congress is that they are slowly becoming personal asset of gandhy-nehru family neglecting some good leaders like sachin pilot</t>
  </si>
  <si>
    <t>We don't need any reservation for this reason quality student not getting chance</t>
  </si>
  <si>
    <t>He is bjp supporter</t>
  </si>
  <si>
    <t>Being a communication student, my teachers told me both the parties are quiet same but BJP has mastered the art of communication and presentation. This is how they won people’s trust. Congress shpuld focus on their communication.</t>
  </si>
  <si>
    <t>Bjp ke baare me tum kuch nahi bolte</t>
  </si>
  <si>
    <t>Congress has alreasy lost the race years ago. And they are still holding  onto Rahul Gandhi. Plus BJP has made general electionlike western president style elections. So no way there is anyone to fight against Modi.</t>
  </si>
  <si>
    <t>🙇🇮🇳</t>
  </si>
  <si>
    <t>17:19 when learned youth are talking about ending reservation and caste system as a whole calling for more reservation that too in private sector seems horrendous</t>
  </si>
  <si>
    <t>kuchh bhi ho abhi ke situation me bjp se better sab hai</t>
  </si>
  <si>
    <t>Rahul Gandhi lagta hain 400 paar krwa ke he maanenge...</t>
  </si>
  <si>
    <t>Rahul don't know shit about India. Being educated and multiple degree holder doesn't make you anything. He has spent his whole life outside of India enjoying partying in different countries. He can't resonate with people of India. His party won't get another chance as 60 plus years of ruling and doing absolutely no change to society. Congress has always favoured muslims and did not to other religions in the country. Terrorism was on peak as this party was ruling. Now' the time has come we decide who wins and who loses.</t>
  </si>
  <si>
    <r>
      <rPr>
        <sz val="11"/>
        <color rgb="FF000000"/>
        <rFont val="Linux Libertine G"/>
      </rPr>
      <t>क्या प्राब्लम  है बच्चे</t>
    </r>
    <r>
      <rPr>
        <sz val="11"/>
        <color rgb="FF000000"/>
        <rFont val="Calibri"/>
      </rPr>
      <t xml:space="preserve">? </t>
    </r>
    <r>
      <rPr>
        <sz val="11"/>
        <color rgb="FF000000"/>
        <rFont val="Linux Libertine G"/>
      </rPr>
      <t>मोहन भागवत  राम लला की प्राण प्रतिष्ठा में क्या कर रहे थे</t>
    </r>
    <r>
      <rPr>
        <sz val="11"/>
        <color rgb="FF000000"/>
        <rFont val="Calibri"/>
      </rPr>
      <t xml:space="preserve">? </t>
    </r>
    <r>
      <rPr>
        <sz val="11"/>
        <color rgb="FF000000"/>
        <rFont val="Linux Libertine G"/>
      </rPr>
      <t>मंत्री थे</t>
    </r>
    <r>
      <rPr>
        <sz val="11"/>
        <color rgb="FF000000"/>
        <rFont val="Calibri"/>
      </rPr>
      <t xml:space="preserve">? </t>
    </r>
    <r>
      <rPr>
        <sz val="11"/>
        <color rgb="FF000000"/>
        <rFont val="Linux Libertine G"/>
      </rPr>
      <t>संघ का रजिस्ट्रेशन  करा लिया</t>
    </r>
    <r>
      <rPr>
        <sz val="11"/>
        <color rgb="FF000000"/>
        <rFont val="Calibri"/>
      </rPr>
      <t xml:space="preserve">? </t>
    </r>
    <r>
      <rPr>
        <sz val="11"/>
        <color rgb="FF000000"/>
        <rFont val="Linux Libertine G"/>
      </rPr>
      <t>वायनाड और बनारस भारत में नहीं हैं</t>
    </r>
    <r>
      <rPr>
        <sz val="11"/>
        <color rgb="FF000000"/>
        <rFont val="Calibri"/>
      </rPr>
      <t xml:space="preserve">?
  </t>
    </r>
    <r>
      <rPr>
        <sz val="11"/>
        <color rgb="FF000000"/>
        <rFont val="Linux Libertine G"/>
      </rPr>
      <t>मोदी गारंटी पत्र में मोदी की तसवीर कम पड़ गयीं न</t>
    </r>
    <r>
      <rPr>
        <sz val="11"/>
        <color rgb="FF000000"/>
        <rFont val="Calibri"/>
      </rPr>
      <t>?</t>
    </r>
  </si>
  <si>
    <t>National wide caste census will only hamper the stability in society it will staturate harmony if any small but socially dominate caste get to know that their population is less or like they get to know that some socially marginalised groups are using their caste name it will create a havoc in country im commenting with my views on my own caste</t>
  </si>
  <si>
    <t>Bhai information detailing achi hai</t>
  </si>
  <si>
    <t>If still Congress party makes the changes suggested by Mohak, then I think Rahul Gandhi will come back...... 
Not as PM obvious but atleast as a mature opposition leader.
Jokes apart, a healthy democracy must have a mature and courageous opposition leader and Party</t>
  </si>
  <si>
    <t>Dont Vote based on religion
Vote based on reservations😂😂😂😂. Will die but never vote pappu</t>
  </si>
  <si>
    <t>Wrong timing of the video. In place where the BJP government is heading towards a dictatorship, getting rid of them should be our priority. Opposition if fine against the degree of dictatorship of BJP.  You should actually make a video on false promises of the BJP and how they fooled people.</t>
  </si>
  <si>
    <t>Sawal ye hai ki kya BJP party n  apne wade pure kiya jaise jobs mehgae education jo jaroori hai agar ye sab kiya to vote dena chahiye agar nahi to vote kisi aur ko de chahe unki history kujh bhi ho kyunki samay k saath sab badalta hai isliye sabko mauka de apna vote samajhdari se de jai hind jai bharat</t>
  </si>
  <si>
    <t>20:32 I absolutely agree with this point 
W</t>
  </si>
  <si>
    <t>Rahul gandhi brand ambassador hai BJP ka 🤷🏾‍♂️🤝</t>
  </si>
  <si>
    <t>Bhai aapne itna sara data bata dia ki mere upar se nikal gaya 
Per hame dharm per danga karane wali sarkar nahi chahiye 🇮🇳</t>
  </si>
  <si>
    <t>Tum de do naa Vote BJP ko Majak Udao Rahul Gandhi ka 10 saal toh L lage huye hai abb Puri lyf Lag jayenge</t>
  </si>
  <si>
    <t>For a healthy democracy we need a strong opposition party who can really keep a check on each a every decision of the elected party and counter question them. We definitely need an alternative party apart from bjp, congress, etc. As a citizen of India we need to elect a responsible government who can address real time issue like inflation unemployment rather than talking about increasing reservation quota.
Jai hind 🇮🇳
Jai shree ram🚩</t>
  </si>
  <si>
    <t>India TV is trha ki factual baato ko "Anaap Shanaap" bate bolker aage badh jata h😂</t>
  </si>
  <si>
    <t>Jitne bhi videos dekhe bade bade creators ke wo sabhi logon ne sirf one sided baat ki ya....aap phle creator ho jisne dono bade partiyon ke sach ko saamne rakha hai ...kisi ki bhi side nhi li .... hats off to you brother🙏🙏</t>
  </si>
  <si>
    <t>If the assertion is that RG has less than desired impact or inclination as a serious leader - and such issues could be raised, certainly in the past - but then the problems in Congress policies or their implementation is harder to be laid at his feet. It is a more chronic, systemic problem within that party that mere selective stats or roadside quotes cannot explain. And clearly, the time is not right - when there is an existential problem at the door, diagnosis of long-term chronic issues may not serve as a benign exercise. While both are indeed serious problems, when you get a stroke, it is not the best time to worry about your arthritis.</t>
  </si>
  <si>
    <r>
      <rPr>
        <sz val="11"/>
        <color rgb="FF000000"/>
        <rFont val="Linux Libertine G"/>
      </rPr>
      <t xml:space="preserve">भारत दुनिया की </t>
    </r>
    <r>
      <rPr>
        <sz val="11"/>
        <color rgb="FF000000"/>
        <rFont val="Calibri"/>
      </rPr>
      <t>*</t>
    </r>
    <r>
      <rPr>
        <sz val="11"/>
        <color rgb="FF000000"/>
        <rFont val="Linux Libertine G"/>
      </rPr>
      <t>पांचवीं सबसे बड़ी इकॉनमी</t>
    </r>
    <r>
      <rPr>
        <sz val="11"/>
        <color rgb="FF000000"/>
        <rFont val="Calibri"/>
      </rPr>
      <t xml:space="preserve">* </t>
    </r>
    <r>
      <rPr>
        <sz val="11"/>
        <color rgb="FF000000"/>
        <rFont val="Linux Libertine G"/>
      </rPr>
      <t>है</t>
    </r>
    <r>
      <rPr>
        <sz val="11"/>
        <color rgb="FF000000"/>
        <rFont val="Calibri"/>
      </rPr>
      <t xml:space="preserve">, </t>
    </r>
    <r>
      <rPr>
        <sz val="11"/>
        <color rgb="FF000000"/>
        <rFont val="Linux Libertine G"/>
      </rPr>
      <t xml:space="preserve">लेकिन </t>
    </r>
    <r>
      <rPr>
        <sz val="11"/>
        <color rgb="FF000000"/>
        <rFont val="Calibri"/>
      </rPr>
      <t>*</t>
    </r>
    <r>
      <rPr>
        <sz val="11"/>
        <color rgb="FF000000"/>
        <rFont val="Linux Libertine G"/>
      </rPr>
      <t>प्रति व्यक्ति आय</t>
    </r>
    <r>
      <rPr>
        <sz val="11"/>
        <color rgb="FF000000"/>
        <rFont val="Calibri"/>
      </rPr>
      <t xml:space="preserve">* </t>
    </r>
    <r>
      <rPr>
        <sz val="11"/>
        <color rgb="FF000000"/>
        <rFont val="Linux Libertine G"/>
      </rPr>
      <t>के हिसाब से भारत अफ्रीका के कई देशों से भी कम है। यहां कुछ आंकड़े हैं</t>
    </r>
    <r>
      <rPr>
        <sz val="11"/>
        <color rgb="FF000000"/>
        <rFont val="Calibri"/>
      </rPr>
      <t xml:space="preserve">:
- </t>
    </r>
    <r>
      <rPr>
        <sz val="11"/>
        <color rgb="FF000000"/>
        <rFont val="Linux Libertine G"/>
      </rPr>
      <t xml:space="preserve">भारत की </t>
    </r>
    <r>
      <rPr>
        <sz val="11"/>
        <color rgb="FF000000"/>
        <rFont val="Calibri"/>
      </rPr>
      <t>*</t>
    </r>
    <r>
      <rPr>
        <sz val="11"/>
        <color rgb="FF000000"/>
        <rFont val="Linux Libertine G"/>
      </rPr>
      <t>प्रति व्यक्ति आय</t>
    </r>
    <r>
      <rPr>
        <sz val="11"/>
        <color rgb="FF000000"/>
        <rFont val="Calibri"/>
      </rPr>
      <t xml:space="preserve">* (GDP per capita) *2,601 </t>
    </r>
    <r>
      <rPr>
        <sz val="11"/>
        <color rgb="FF000000"/>
        <rFont val="Linux Libertine G"/>
      </rPr>
      <t>डॉलर</t>
    </r>
    <r>
      <rPr>
        <sz val="11"/>
        <color rgb="FF000000"/>
        <rFont val="Calibri"/>
      </rPr>
      <t xml:space="preserve">* </t>
    </r>
    <r>
      <rPr>
        <sz val="11"/>
        <color rgb="FF000000"/>
        <rFont val="Linux Libertine G"/>
      </rPr>
      <t xml:space="preserve">है।
</t>
    </r>
    <r>
      <rPr>
        <sz val="11"/>
        <color rgb="FF000000"/>
        <rFont val="Calibri"/>
      </rPr>
      <t xml:space="preserve">- </t>
    </r>
    <r>
      <rPr>
        <sz val="11"/>
        <color rgb="FF000000"/>
        <rFont val="Linux Libertine G"/>
      </rPr>
      <t xml:space="preserve">अंगोला की प्रति व्यक्ति आय </t>
    </r>
    <r>
      <rPr>
        <sz val="11"/>
        <color rgb="FF000000"/>
        <rFont val="Calibri"/>
      </rPr>
      <t xml:space="preserve">*3,205 </t>
    </r>
    <r>
      <rPr>
        <sz val="11"/>
        <color rgb="FF000000"/>
        <rFont val="Linux Libertine G"/>
      </rPr>
      <t>डॉलर</t>
    </r>
    <r>
      <rPr>
        <sz val="11"/>
        <color rgb="FF000000"/>
        <rFont val="Calibri"/>
      </rPr>
      <t xml:space="preserve">* </t>
    </r>
    <r>
      <rPr>
        <sz val="11"/>
        <color rgb="FF000000"/>
        <rFont val="Linux Libertine G"/>
      </rPr>
      <t xml:space="preserve">है।
</t>
    </r>
    <r>
      <rPr>
        <sz val="11"/>
        <color rgb="FF000000"/>
        <rFont val="Calibri"/>
      </rPr>
      <t xml:space="preserve">- </t>
    </r>
    <r>
      <rPr>
        <sz val="11"/>
        <color rgb="FF000000"/>
        <rFont val="Linux Libertine G"/>
      </rPr>
      <t xml:space="preserve">चीन की पर कैपिटा इनकम भारत से </t>
    </r>
    <r>
      <rPr>
        <sz val="11"/>
        <color rgb="FF000000"/>
        <rFont val="Calibri"/>
      </rPr>
      <t>*</t>
    </r>
    <r>
      <rPr>
        <sz val="11"/>
        <color rgb="FF000000"/>
        <rFont val="Linux Libertine G"/>
      </rPr>
      <t>पांच गुना</t>
    </r>
    <r>
      <rPr>
        <sz val="11"/>
        <color rgb="FF000000"/>
        <rFont val="Calibri"/>
      </rPr>
      <t xml:space="preserve">* </t>
    </r>
    <r>
      <rPr>
        <sz val="11"/>
        <color rgb="FF000000"/>
        <rFont val="Linux Libertine G"/>
      </rPr>
      <t>ज्यादा है।
भारत में पर कैपिटा इनकम कई अफ्रीकी देशों से भी कम है। यह एक महत्वपूर्ण तथ्य है</t>
    </r>
    <r>
      <rPr>
        <sz val="11"/>
        <color rgb="FF000000"/>
        <rFont val="Calibri"/>
      </rPr>
      <t xml:space="preserve">, </t>
    </r>
    <r>
      <rPr>
        <sz val="11"/>
        <color rgb="FF000000"/>
        <rFont val="Linux Libertine G"/>
      </rPr>
      <t>जो हमें अर्थव्यवस्था की विकास की दिशा में सोचने के लिए प्रेरित करता है। 🇮🇳</t>
    </r>
  </si>
  <si>
    <t>i am angry bcz! what you think seems true is not what ground realty is! what survey says are not all true... you cant say with confidence on just survey. 
as per my experience, what really affecting inc and benefits bjp is, 
1. peoples looses trust in in inc that if they won bjp will again horse trade and throw away there gov. 
2. people have no confidence in inc leadership, they think you are not mature enough as modi gov. you they just say "modi nahi to kon" &amp; "option hi kya hai"
3. BJP have brain washed so much that, even murdering someone by a bjp leader can be justified by any bjp supporter. they just don't want to accept that bjp can do something wrong which is affecting our democracy pillars, they say "pahle nahi hota tha kya"</t>
  </si>
  <si>
    <t>Khan sir spotted @23:47 🤣🤣</t>
  </si>
  <si>
    <t>Bhai idealism chorr ke desh ki halat dekh kr bhii decide krloo...ye sabb gyaan rakha reh jayega, sbko pata manifesto kitne poore kiye jaate and common man kitna padta manifesto...ye Jo video bna kee daal paa rhe hoo ye b nhii bchega bjp aayi too...phir ye gyaan nhii kaam ayegaa</t>
  </si>
  <si>
    <t>Ek video modi ke manifesto mein bhi banade dum hai tw</t>
  </si>
  <si>
    <t>Ye election bjp vs congress se jyada bjp vs common people h. Aaj bjp ne corruption ke saare hda paar kr de h</t>
  </si>
  <si>
    <t>Thank you ❤</t>
  </si>
  <si>
    <t>Please this time let congress win please God</t>
  </si>
  <si>
    <t>Ek thi congress</t>
  </si>
  <si>
    <t>Giving vote on the name of religion is way better than giving vote on the name of caste  💪</t>
  </si>
  <si>
    <t>ज्यादा ज्ञानी मत बनो</t>
  </si>
  <si>
    <t>To be very honest, that's why I don't like Congress at all. First of all their promises are not something India needs right now. No mention of infrastructure development, startups, or economic growth. 
Also, the topic of Rahul Gandhi's work done in his constituencies is a good one. and its not just Rahul Gandhi, in my experience so far almost every congress leader who has come to power in my city has done the same shit. Till elections, I find them active and then all gone; nobody knows where that guy is.
I don't support BJP fully, I criticize them too, but so far, hands down, they have actually done much better work than Congress. At least they have ignited very small positive ideas within the citizens of our country, which was needed a lot in India.
The only thing I wish for in Indian politics now is a strong opposition. So, Congress pls, do start actually thinking about the people of the country and put some effort into the game!!!</t>
  </si>
  <si>
    <t>Kitna pisa mila he BjP se?? Shame on uu…</t>
  </si>
  <si>
    <t>ONLY VOTE FOR 🇮🇳🇮🇳🇮🇳🇮🇳🇮🇳</t>
  </si>
  <si>
    <t>now many people will call him as bjp supporter but no he criticized every political parties.</t>
  </si>
  <si>
    <t>Vipakshya tushtikaran karta hai...jisse dhamake hote hai....90s wale.. 😮Jaipur Delhi Mumbai Karnataka.. Nayak movie me aaina dikhaya tha.. corruption loot gathbandhan sarkar janta laachar..</t>
  </si>
  <si>
    <t>Dhruve rathe is much more better analysis than mohak mangal</t>
  </si>
  <si>
    <t>High aleart...
Pls.
Pls. Discuss and release video Karnataka Law and Order Situation..
 discussing these latest incident 
1. Cafe Blast
2. Medical Shop Owner Thrashed for playing"Hanuman Chalisa"
3. Ramanavami day... Goons stopped people for chanting "Shree Ram" and force to chant  lallu oh bhikbar 😂
4. Thrashed Youtuber for making song on Modi praise
5. Kannada Actress threaned for talk in urdu...
And  now the latest...
6. Congress leader daughter stabbed to death in college campus by fayaz named minority...
These are all in within last week and month incidents...</t>
  </si>
  <si>
    <t>Many people don't like modi and don't want to vote modi also. But we don't have other options also. Rahul Gandhi is joe biden of india. Only nice speech. 
Hate to say this but we have mostly 2 kind of media 
1 Godi media 
2 Buddhu media</t>
  </si>
  <si>
    <t>Abki baar 400 paar 😂😴
Ye Pappu ke liye kon kon vote krega comment karo</t>
  </si>
  <si>
    <t>Unscrcribe.
You are very good.
Because constitution garentees level playing field.
You contradict yourself, elect a MP. but you never did stream on 543 individual seat/ candidates. 😂
Wasted time on evaluating character of MP from vyanad.😂😂😂😂😂</t>
  </si>
  <si>
    <t>You came from where why should we listen to you quit your news we quit your channel say about your Modi govt</t>
  </si>
  <si>
    <t>Great kudos to the editor👍</t>
  </si>
  <si>
    <t>Bro u discussed it well unbiasedly....Keep it up...Great eye opener...We want a better INDIA... that's it ✨💗😌</t>
  </si>
  <si>
    <t>Narendra Modi worst Prime Minister in Indian History.😂</t>
  </si>
  <si>
    <t>For us generals private sector is the only option which gives fare chances based on skills and capabilities,  not on the bases of caste and if this nepotism gandhi will introduce reservation In this private sector then I am not going to live in india 
Don't get me wrong I love india and consider it my mother but if I can't even support my family and can't even use my full potential then how could I possibly contribute in indias development 
For sure not voting to congress 🇮🇳</t>
  </si>
  <si>
    <r>
      <rPr>
        <sz val="11"/>
        <color rgb="FF000000"/>
        <rFont val="Linux Libertine G"/>
      </rPr>
      <t xml:space="preserve">मुझे भी प्रघानमंत्री बनना है मोदी जी </t>
    </r>
    <r>
      <rPr>
        <sz val="11"/>
        <color rgb="FF000000"/>
        <rFont val="Calibri"/>
      </rPr>
      <t xml:space="preserve">please </t>
    </r>
    <r>
      <rPr>
        <sz val="11"/>
        <color rgb="FF000000"/>
        <rFont val="Linux Libertine G"/>
      </rPr>
      <t>भाइयों एवं बहनों मेरी बात को मोदी जी तक पहुँचा दिया जाए। 😢😢😢😢😢</t>
    </r>
  </si>
  <si>
    <t>ab to Mohak bhaiya ko bhi  phone aa gya he wa mohak bhai wa 😂</t>
  </si>
  <si>
    <t>Irrelevant things mohak mangal is giving abhi desh ko kya jarurat hai wo dekhna padega bahut bure se acha kam bura yahi hai is desh ki sachai no party is perfect</t>
  </si>
  <si>
    <t>Hi Mohak,
Regarding the "BJP will get start up in tier-2 and tier 3 cities ...Kyse Bhagwan jane"....I'm the answer I live in a tier 2 city and I have a start up thanks to government through STPI's cohorts.
I think the manifesto doesn't have enough space to mention details of how they implement.</t>
  </si>
  <si>
    <t>Bipaksh Se sawal kyu
Satya paksh se sawal karo</t>
  </si>
  <si>
    <t>Awesome video sir</t>
  </si>
  <si>
    <t>Hm sahi hai, BJP ke puranay manifesto ka kitna kaam hua hai, aur jo abki baar Diya hai fenku manifesto, uske baray mein bhi boltay bhai sahab. Berozgari, mehngai, paper leak k baray mein bhi bol dete</t>
  </si>
  <si>
    <t>reject democracy embrace dictatorship....bharat needs a king for strict rules and development</t>
  </si>
  <si>
    <t>Simple calculation 1lakh per women so assume total 10cr. Poor womens are in india so if INC gave 1lakh per year so total cost will be 10lakh crore and for F.Y.2023-24 india total budget is 47lakh crore  which means only one subsidy cost will consume approx 21% of BUDGET.</t>
  </si>
  <si>
    <t>Bjp kewal guarantee dekar pura election ladane ja rahi hai, aap congress ke manifesto ka vishleshan kar rahe ho.janata bhakti dharm ki chaadar odhe hai, isake alawa use kuchh nahi sunaee de raha hain uper se har roj rewadiyon phekihi ja rahi hain,.sara dhan inake pas hai , congress aur sangathan ke dal kaudi kaudi ke keliye hath faila de rahe hain, kewal navjavan jo naukari pesha ke talas mein hain wahi  kuchh idhar  asha se dekh rahen hain inka jhukav yadi prabhavi bana to, congress har cheej mein sudhar karane mein  saksham hai.</t>
  </si>
  <si>
    <t>Did anyone go and ask the people of Varanasi how much of work Narendra Modi has done for them? Can anyone tell how many responsibilities did Narendra Modi hold in his party before he became CM or PM? Was he ever on the streets fighting for issues before he got this post? Is Adani group the only trustworthy company in our country that most of the airports, seaports need to be handled by him? What will this do to pricing competitiveness when you monopolise an industry? Is it safe that so much of our public infrastructure be handled by a sole entity?</t>
  </si>
  <si>
    <t>Time west video please skip the video.... 😊</t>
  </si>
  <si>
    <t>Bahut achha bol</t>
  </si>
  <si>
    <t>Sonia Madam does not want Congress leadership to go out of her family’s hands because with leadership comes power and money. Congress had good leaders but Sonia Ji kept them on the right leash. She and her Pappu suppress talent.</t>
  </si>
  <si>
    <t>Very nice video....
BjP ka manifesto b explain krdo</t>
  </si>
  <si>
    <t>He claims BJP will get less than 150 seats and after asking about his own party then mumbles and unable to answer</t>
  </si>
  <si>
    <t>Aisi hi video har ik politician k liye bnao bhai...</t>
  </si>
  <si>
    <t>Arrey bhai. Last main nota bhi samjha dete. Mujhe aaj pata chala sach.</t>
  </si>
  <si>
    <t>Good one, deserves to be viral.</t>
  </si>
  <si>
    <t>Rahul Gandhi is biggest benefit for BJP actually. 😅😅😅😅😅😅</t>
  </si>
  <si>
    <t>Support this Unibiased youtuber</t>
  </si>
  <si>
    <t>Rahul gandhi is best leader</t>
  </si>
  <si>
    <t>Don't take this young anchor seriously 😅😂😂= 1 sided..
Fact- we already wasted 10yrs 💨 BJP bye 🎉</t>
  </si>
  <si>
    <r>
      <rPr>
        <sz val="11"/>
        <color rgb="FF000000"/>
        <rFont val="Linux Libertine G"/>
      </rPr>
      <t>बढ़िया जानकारी।
देश को मजबूत विपक्ष की जरूरत है</t>
    </r>
    <r>
      <rPr>
        <sz val="11"/>
        <color rgb="FF000000"/>
        <rFont val="Calibri"/>
      </rPr>
      <t xml:space="preserve">,
</t>
    </r>
    <r>
      <rPr>
        <sz val="11"/>
        <color rgb="FF000000"/>
        <rFont val="Linux Libertine G"/>
      </rPr>
      <t>और मजबूत विपक्ष की भूमिका एक ही पार्टी निभा सकती हैं। तो प्यारे देश वासियों देश को बचाना है तो मजबूत विपक्ष देने में सहयोग करें</t>
    </r>
    <r>
      <rPr>
        <sz val="11"/>
        <color rgb="FF000000"/>
        <rFont val="Calibri"/>
      </rPr>
      <t xml:space="preserve">, </t>
    </r>
    <r>
      <rPr>
        <sz val="11"/>
        <color rgb="FF000000"/>
        <rFont val="Linux Libertine G"/>
      </rPr>
      <t xml:space="preserve">सता में कोई भी आए </t>
    </r>
    <r>
      <rPr>
        <sz val="11"/>
        <color rgb="FF000000"/>
        <rFont val="Calibri"/>
      </rPr>
      <t xml:space="preserve">, </t>
    </r>
    <r>
      <rPr>
        <sz val="11"/>
        <color rgb="FF000000"/>
        <rFont val="Linux Libertine G"/>
      </rPr>
      <t>विपक्ष सही चाहीए 🙏</t>
    </r>
  </si>
  <si>
    <t>I think Rahul Gandhi should watch this analysis on him...may be it helps... because there always a scope for improvement... however still he is the best candidate for Prime minister ❤❤</t>
  </si>
  <si>
    <t>You can see new godi media in this video 😂😂😂</t>
  </si>
  <si>
    <t>Vote for Modi ❤ vote for development ❤</t>
  </si>
  <si>
    <t>Why didn't he compare point to point,  he's talking about all 70 years gaps to support bjp
In last 10 years with bjp govt international loan increased from 50.87lakh crore (march 2014) to 155.31lakh crore 
Country going in debt day on day under bjp govt</t>
  </si>
  <si>
    <t>Bhai berojgari ka muda uthane ke bajah tu bakbas kar rhe ho jise janta ka koe fayda hi nhi tumlog sirf apna youtube video se paisa kamao .....</t>
  </si>
  <si>
    <t>Good member in parliament = atal bihari vajpayee ji, Manmohan singh ji, Dr. B.R. Ambedkar , lal bhadur shastri and some others great leaders to. 
Why these parties leader use cheap ideas , ideology, hate speech, religious sentiments just to won the election? 
The real leader is one who care about the country futures, our country, our INDIA only.</t>
  </si>
  <si>
    <r>
      <rPr>
        <sz val="11"/>
        <color rgb="FF000000"/>
        <rFont val="Linux Libertine G"/>
      </rPr>
      <t xml:space="preserve">अगर मोदी सत्ता के पूजारी हैं तो राहुल </t>
    </r>
    <r>
      <rPr>
        <sz val="11"/>
        <color rgb="FF000000"/>
        <rFont val="Calibri"/>
      </rPr>
      <t xml:space="preserve">10 </t>
    </r>
    <r>
      <rPr>
        <sz val="11"/>
        <color rgb="FF000000"/>
        <rFont val="Linux Libertine G"/>
      </rPr>
      <t xml:space="preserve">गुना बेकार हैं।
आगर वो पार्टी पे होल्ड छोड देते </t>
    </r>
    <r>
      <rPr>
        <sz val="11"/>
        <color rgb="FF000000"/>
        <rFont val="Calibri"/>
      </rPr>
      <t xml:space="preserve">without being selfish </t>
    </r>
    <r>
      <rPr>
        <sz val="11"/>
        <color rgb="FF000000"/>
        <rFont val="Linux Libertine G"/>
      </rPr>
      <t xml:space="preserve">तो मोदी कब का हार गए होते।😂😂
</t>
    </r>
    <r>
      <rPr>
        <sz val="11"/>
        <color rgb="FF000000"/>
        <rFont val="Calibri"/>
      </rPr>
      <t>He hasn't learnt Hindi too😢😢</t>
    </r>
  </si>
  <si>
    <t>There is always a hope for learning...and Rahul Gandhi becoming better and better day by day ❤❤</t>
  </si>
  <si>
    <t>You are godi</t>
  </si>
  <si>
    <t>I disagree with your appeal to ask people to cast vote based on candidates as Lok Sabha elections is all about central government and PM ,. people need to choose the ideology and policies over candidates in lok sabha elections, we have vidhan sabha, parshad , sarpach level elections for that. Please have a thought about that Mohak!</t>
  </si>
  <si>
    <t>kis bache ko pepsi ki jagah daaru mili ??? ye hai andbhakto ka dimag. Bhrastachaari kaun hai ye to tabhi pata hoga jab gyan hoga. Behen ji thoda dimag ka use karna seekhiye.</t>
  </si>
  <si>
    <t>Hello Mr. Mohak, why Don't you talk face to face with Rahul Gandhi, instead of diverting people. If u call him in your Youtube Channel then everything will be clear. Just during the voting time u r releasing this content? Big applause to you.</t>
  </si>
  <si>
    <t>Thanks! for great insight.</t>
  </si>
  <si>
    <t>The biggest difference between Modi and Rahul is Modi is taking common people for granted and full of egoistic whereas Rahul Gandhi is living between the common people and he is honest.</t>
  </si>
  <si>
    <t>Modi BJP me koun se pad par Hain kewal parliamentary board me hai. Fir bhi Modiji ka chehra bjp ki har jagah dhikhiyi jaati hai. Kyun ki modi vote attractor hai aur iss tarah se Rahul Gandhi</t>
  </si>
  <si>
    <t>Congress wants to divide India even further?</t>
  </si>
  <si>
    <t>Sir atleast they are talking about employment bjp.just doing hindu muslim 😢</t>
  </si>
  <si>
    <t>bjp is ruining the democracy and congress is not up to the mark. i wish i could vote kejriwal for PM</t>
  </si>
  <si>
    <t>Wow - current PM k baare mein kya - good news against Congress but same is expected for all parties</t>
  </si>
  <si>
    <t>1 point I disagree is, "elect MP &amp; not PM".
If I'm not happy with Congress's manifesto, why would I choose Congress MP? He would do the same thing after he wins</t>
  </si>
  <si>
    <t>Modi bhi to Rahul Gandhi k samna nahi karte😂</t>
  </si>
  <si>
    <t>bjp has filled his bank account</t>
  </si>
  <si>
    <t>Another youtube godi media 🙏🙏🤣🤣</t>
  </si>
  <si>
    <t>Bahut acche bhai</t>
  </si>
  <si>
    <t>500 cr kharcha karke kya tir mar liya. 😅😅</t>
  </si>
  <si>
    <t>BJP 😡❌</t>
  </si>
  <si>
    <t>Iss time me ye video banake public ko samjha rha BJP ko vote do</t>
  </si>
  <si>
    <t>This position of BJP was attained by spreading lies,whatsapp University ,false election manifesto, BJP IT cell, sold out media, and  spending thousands of crores  in creating brand image while ragul gandhi did not take that route. He is truly working for the welfare of the country and its people!!!</t>
  </si>
  <si>
    <t>Bhai esa 1 video bjp pe bhi banao</t>
  </si>
  <si>
    <t>kitne pase mile hain bjp ke perchar ke liye</t>
  </si>
  <si>
    <t>Rahul gandhi bahut jimmevar admi hai tum kya kaha na chaahate ho Modi ji ek sampurn position hai 😂 
Wo jaise bhi hai BJP ke liye tiger dikhte hai isliye aap jai se sabhi ko unke piche lagadete hai. 
Agli bar agar BJP agaya tho aap ka ye bolne ki ajadi bhi gai kam se dhayan de bhai</t>
  </si>
  <si>
    <t>BJP 💪🏻💪🏻</t>
  </si>
  <si>
    <t>I am confused now 😢 , where should I give my vote ...damn it .. then let's make my own party 😂lol</t>
  </si>
  <si>
    <t>VOTE FOR INDIA, VOTE FOR BJP❤</t>
  </si>
  <si>
    <t>18:52 no reservation given to jaats at that time in Haryana your fact are wrong</t>
  </si>
  <si>
    <t>Say something about .. electoral bond</t>
  </si>
  <si>
    <t>Now make problem of Modi</t>
  </si>
  <si>
    <t>The biggest problem with congress is the people who are working with this party are brainless. You don't need to feed indian people with 1000 rupees rather than better the conditions of indians hospitals, govt schools, mandatory education, opening more colleges. And many other things. Conditions banao ke sab ka vikas ho rather than 1000 rupee women ko dunga ya 100000 interns ko. 
India me research and development me money spend nhe hota uspe focus karo like creating something new rather than vadao paw delhi viral girl calling startups. Hum international level pe future 500 companies me nhe ate kyuki hum research and development ko importance dete nhe hai. Good startups ko help karne ke liye kuch karo and many more ispe focus karo rather than other things. 
Hum china se parts manga ke india ka tappa lag ke startup bol dete hai. Fight on the problems not the short term solution like giving money.
Hum BJP ko vote is liye nhe de rahe hai kyuki religion ka politics karte hai, or criminals hai mostly. Is liye majority Congress ko vote kar rhe hai is baar but it will change if you do not do anything good. Is ideology ko change karo ke BJP ko vote nhe karna hai is liye congress ko kar rahe hai.</t>
  </si>
  <si>
    <t>One family can not rule on BHARAT, BHARAT is democracy not a monarchy of one family.</t>
  </si>
  <si>
    <t>Rahul is not a PM candidate. Vote wisely and vote for the future of developing India. Jai hind , Bharat Mata ki Jay</t>
  </si>
  <si>
    <t>Phir bhi congress better hain bjp se❤</t>
  </si>
  <si>
    <t>Aap ko aapko Rahul ji se problem hai to unke video per Kyon banaa rahe ho</t>
  </si>
  <si>
    <t>You looks bjp spokesperson because say something about exempt of forty lack thousand rs, congres distribute these rs to poors</t>
  </si>
  <si>
    <t>congress knew that they are going to lose the election. Just to protect the identity of rahul gandhi they used Manmohan Singh for all blames.
How they can do that with him😢😓</t>
  </si>
  <si>
    <t>Valid point</t>
  </si>
  <si>
    <t>Bolna he dono taraf se bolo bjp ko or indian muslim party congress ko bhi</t>
  </si>
  <si>
    <t>Congress and planning both a joke 🤣</t>
  </si>
  <si>
    <t>Now all opposition parties criminal candidates joined bjp party.... Now opposition parties clean and green....</t>
  </si>
  <si>
    <t>Ab bacche bacche ko pata hai naam nahi kaam bolta hai😂</t>
  </si>
  <si>
    <t>Over time you have become a soft supporter pf BJP. Even when you make videos questioning the government you only tell the half picture and not talk about the blatant facts</t>
  </si>
  <si>
    <t>tumne to bilkul aisa lgta h supari leke aaya h Rahul Gandhi ka 
kya tume dikhta nhi media or sare institutions kaisa kaam kar rha 
mtlb hadd h bas one side</t>
  </si>
  <si>
    <t>There is no English cc</t>
  </si>
  <si>
    <t>Congress leadership maybe is not strong enough, But If BJP comes to power we will loose the power of Vote our Voices are already being suppressed and BJP has no accountability at all, as we can already see various tactics are being used to reduce the power of the people and for that reason we have to vote out the current corrupt regime that has dictatorial mindset and ideology that harms every aspect of our country.</t>
  </si>
  <si>
    <t>Jo rahul gandhi janam se satta me tha aur kabhi lowest level par kaam bhi nhi kiya we cant expect from him.</t>
  </si>
  <si>
    <t>Arey, ye bik raha tha?! Mujhe kisine bataya kyun nahi? Main bhi khareed leti 🤣🤣🤣</t>
  </si>
  <si>
    <t>Rightly said 🎉</t>
  </si>
  <si>
    <t>India needs good team like congress than BJP who literally plays on emotions and gain votes</t>
  </si>
  <si>
    <t>You are telling these many right, Dont talk about person, its all about the team,
Comgress has started iits,nits, by which you are seeing startups, some emplpyment rising today.
Tell me one insitution started by BJP which helps the nation in future.</t>
  </si>
  <si>
    <t>pappu desh kaise chalaega ye b to socho😢😢</t>
  </si>
  <si>
    <t>Cowards are screaming
Yelling to the point of
Loosing their identity
A big massive fright
An outside subjection
To terror polarization hate
Bring the wake-up calls
Don't wait
India needs love &amp; pride 
400 become 40</t>
  </si>
  <si>
    <t>BJP HATO DESH BACHAO, BY DESTROYING THE COUNTRY 😢</t>
  </si>
  <si>
    <t>I think the main problem is not caste, unemployment, unjustice
The real issue is over population
Jitni bhi kosish kar lo 15lakh+ doctors nahi ban sakte har saal</t>
  </si>
  <si>
    <t>Ha to resources shift kyun nhi hone chahiye. Wealth redistribution honi chahiye</t>
  </si>
  <si>
    <t>We need strong opposition vote for Democracy</t>
  </si>
  <si>
    <t>Nice explanation</t>
  </si>
  <si>
    <t>अगर तूम्हारे पास कोई ढंग का काम होता तो बेबजह यूट्यूब पर पपड़ी चाट‌ बना कर जिंदगी खाक‌ नहीं करना पड़ता।</t>
  </si>
  <si>
    <t>I amazed by ur analysis..u spoke about he dilemma about each n every voter supporting or not supporting Congress..but people don't want to stress..if they don't have option ..they go to the available one without checking that the person respects constitution or not. India's secularism is at threat for sure🙏</t>
  </si>
  <si>
    <t>❤Please put subtitles in English... That would be better to understand.</t>
  </si>
  <si>
    <t>❤️❤️👍👍</t>
  </si>
  <si>
    <t>BJP ne Jo Kiya Mera vote BJP 🚩</t>
  </si>
  <si>
    <r>
      <rPr>
        <sz val="11"/>
        <color rgb="FF000000"/>
        <rFont val="Linux Libertine G"/>
      </rPr>
      <t>आज पता नही पढ़े लिखे लोगो को भी क्या हो गया है</t>
    </r>
    <r>
      <rPr>
        <sz val="11"/>
        <color rgb="FF000000"/>
        <rFont val="Calibri"/>
      </rPr>
      <t xml:space="preserve">, </t>
    </r>
    <r>
      <rPr>
        <sz val="11"/>
        <color rgb="FF000000"/>
        <rFont val="Linux Libertine G"/>
      </rPr>
      <t>मोदी जी सरेआम झूट बोलते है</t>
    </r>
    <r>
      <rPr>
        <sz val="11"/>
        <color rgb="FF000000"/>
        <rFont val="Calibri"/>
      </rPr>
      <t xml:space="preserve">, </t>
    </r>
    <r>
      <rPr>
        <sz val="11"/>
        <color rgb="FF000000"/>
        <rFont val="Linux Libertine G"/>
      </rPr>
      <t xml:space="preserve">जुमलेबाज़ी करते है </t>
    </r>
    <r>
      <rPr>
        <sz val="11"/>
        <color rgb="FF000000"/>
        <rFont val="Calibri"/>
      </rPr>
      <t xml:space="preserve">, </t>
    </r>
    <r>
      <rPr>
        <sz val="11"/>
        <color rgb="FF000000"/>
        <rFont val="Linux Libertine G"/>
      </rPr>
      <t xml:space="preserve">अरविंद केजरीवाल से भी बड़े बड़े भ्रष्टाचारीओ को अपनी पार्टी में लेते ही क्लीन चिट दे देते है </t>
    </r>
    <r>
      <rPr>
        <sz val="11"/>
        <color rgb="FF000000"/>
        <rFont val="Calibri"/>
      </rPr>
      <t xml:space="preserve">, </t>
    </r>
    <r>
      <rPr>
        <sz val="11"/>
        <color rgb="FF000000"/>
        <rFont val="Linux Libertine G"/>
      </rPr>
      <t xml:space="preserve">फिर भी मोदी मोदी करते है </t>
    </r>
    <r>
      <rPr>
        <sz val="11"/>
        <color rgb="FF000000"/>
        <rFont val="Calibri"/>
      </rPr>
      <t>l</t>
    </r>
  </si>
  <si>
    <t>15 lakh modi ka huwa 1lakh toh ho sakta hai</t>
  </si>
  <si>
    <t>Congress is best... In this situation....</t>
  </si>
  <si>
    <t>kiska kahenese video banaya? we know that</t>
  </si>
  <si>
    <t>India don't need prince like Rahul Vinci- son of Italian women😂. We need leaders connected to ground like Modi and others. ❤ that's why only BJP is the best option.</t>
  </si>
  <si>
    <t>Reservation &amp; caste system must be eliminated</t>
  </si>
  <si>
    <t>This argument of minority appeasment by congress is plain stupid, why would any party look forward to minority appeasment, its just commonsense that to win power you need the majority in election which comes from the 79% hindu population.</t>
  </si>
  <si>
    <t>There should be no reservations on the basis of caste .... reserved should only be based on economy</t>
  </si>
  <si>
    <t>Wealth redistribution is something which even communist parties would think twice before speaking about it</t>
  </si>
  <si>
    <t>Rahul Gandhi is maturing day by day..</t>
  </si>
  <si>
    <t>And If you are unable to listen the speech of raga then don't interpret in wrong ..he always said that we should revise the tax so that wealth can distribute evenly to people and you also don't see the effort of listening people for 5 months from kanyakumari to kashmir ..
What you said about caste census ..when rajasthan assembly election announced that time only cwc decided to do caste census so don't show wrong information to viewer ..if you are Pais from bjp then that is ok</t>
  </si>
  <si>
    <t>ya i understand RAHUL GANDHI MAY NOT BE PERFECT   BUT WHAT I LIKE ABOUT THIS GUY IS THAT HE IS TRYING AND HE IS GENUINLY A GOOD PERSON WHO IS TRYING HIS LEVEL BEST TO STAND OUT FOR THE NATION AGAINST THE INJUSTICES DONE BY BJP AND AS A YOUTH I BELIEVE EVERYONE DESERVES A CHANCE SO I BELIEVE WE SHOULD GIVE HIM TO . "NEVER JUDGE A BOOK BY ITS COVER"</t>
  </si>
  <si>
    <t>Inka promises ka hisabh na dekh ker pahile bjp ne apne udyogpati dost logo ko ketna hazaro crore karz maph Kiya hei .
Sachai per chuna marke gumah tarika banh.</t>
  </si>
  <si>
    <t>Mohak bhai sahi ko sahi kahana apki bahut acchi khubi lagti hai 
Isiliye aapko dekhta hun 
Bjp ka fiscal discipline is commendable and congress lazy atttitude (not giving estimate of there promise) it's a real problem and i think congress ko is pr kaam krna chaiye</t>
  </si>
  <si>
    <t>Vote for Growth &amp; Development..vote for BJP🇮🇳</t>
  </si>
  <si>
    <t>All these happen in your loved Party BJP. ITS ALL ABOUT HOW YOU TELL, YOU WELL TOLD TO SUPPORT YOUR LOVED ONE</t>
  </si>
  <si>
    <t>BJP se kitna rupiya Mila bro 😂😂😂😂😂😂😂😂</t>
  </si>
  <si>
    <t>Rahul will soon join BJP😂</t>
  </si>
  <si>
    <t>Fantastic video! I really wish Rahul Gandhi steps aside so we get sensible opposition. Anyone is better than him.</t>
  </si>
  <si>
    <t>CANDIADTE DEKH KAR VOTE KARO</t>
  </si>
  <si>
    <t>Govt of India has build more *Highways* in 10 years that previous Governments had build in 70 years. Most on going highway project of India excluding North East will be completed within few years. Government could spend more money on other sectors. Like: Education. 
*Education:* Central Government has introduced *new Education Policy* after Independence. Students will learn Coding from school itself? Students will get complementary marks for their performance on sports, arts, Yoga, Acting, Singing etc? Many IIT, IIM and other premium Education institution has opened in last 10 years. Many Central Government run Schools has opened in last 10 years. 
*India is blessed to have 3 dynamic Ministers. Ashwini Vaishnaw, Dr S Jaishankar and Nitin Gadkari Sir.*
Jyotiraditya M. Scindia is also good. Recently TATA and Indigo has ordered about 1000 new Aeroplane. The number of operational airports in the country has increased to 148 in 2023.
Upcoming Vande Bharat Express could go upto 240 Kmph. There will be multiple new Semi Fast Train would come as *Vande Bharat Express, Vande Metro and Vande Sleeper.* Government should focus on High Speed Sleeper Train and improvement of Railway Tracks. Presently Railway Tracks are not suitable for High Speed Trains. Hopefully in future India could export Vande Bharat Trains to other countries also. *Presently Government has ordered about 300+ new Trains.* It was unfortunate that previous Government had ignored giving order of new Trains. 
Medical : There was only one AIIMS in Delhi during previous regime. Patna AIIMS was also started by Atal Ji. *But now almost 20+ New AIIMS is under construction stage.*
*Border Infrastructure:* Neighbouring States of Tibet (China controlled) like Kashmir and North East gets huge Infrastructure boost. Probably Arunachal Pradesh will get three national highways — the Frontier Highway, the Trans-Arunachal Highway and the East-West Industrial Corridor Highway. It will help both people and Indian Army. It's very important for Country's security. Note : If Government do spending on North East, Kashmir, Himachal, Uttarakhand, Orissa and others then *companies of Southern and Western States get benefited. More profit for business means More Tax for the State and more Job creation.*
*Kashmir:* How could we forget Kashmir. It was Hell on earth. Students can't go to School because Stone Pelting, Business was on very bad situation in J&amp;K. Attack on soldiers everyday. Ladakh and Jammu was affected by dirty politics of Kashmir valley's family based parties? But now everyday School is running smoothly. Tourism is at high point. Mega Infrastructure project is going on. Vande Bharat will reach Srinagar probably within few months. 
Production Linked Incentive Scheme has been done awesome Job to bring lots of Investment which resulted creation of new Jobs. Electronic manufacturing has gone up. Apple is investing in India. Semi conductor manufacturing units are coming. 
*Green Energy:* Central Government has decided to give free and clean (Non polluted) Electricity to People of India. PM Surya Ghar Muft Bijli Yojana 2024 (Free Rooftop Solar Unit). Solar Rooftop will also give free energy to electric vehicle and free energy on electric induction stove for cooking. Government has invested hugely on Ethanol, Solar Energy, Wind Energy, Hydrogen. The cost of Solar Production has also come down. Hydrogen is the future, Government has already announced its Hydrogen policy. It will help India to cut down cost of Oil and Gas Import and it will be helpful for Environment. Hopefully in future India will export Hydrogen Energy to other countries.
*Historic decision:* Women Reservation. Banning Triple Talaq, Article 370, Support Ram Mandir movement. Creation of Ministry of Jal Shakti for Tap water. Water is a state subject but now center will help States.
*Internet Revolution:* India has become highest consumer of Data consumption in the World. Internet has developed huge Job opportunities. Youtuber, Instagram, Ola, Uber, Homestay, Food based business, Other self employed works etc. Even Modi critics gets Job because of Modi ji's good work.
*Indian economy is going fast.* That's why probably almost every State Government has announced more and more politically motivated *free beneficiary Scheme or promoting Revdi culture?* Karnataka government has probably announced about 60000 crore/year free new beneficiary Scheme. They have also running old freebies Schemes along with new one. Look at the freebies of Punjab Government, Delhi Government, West Bengal Government, Assam Government, Tamilnadu Government, Telengana Government, Kerala Government etc. 
*Attack on Media and Journalist* by Opposition Parties is very concerning. Recently Opposition alliance has declared to boycott Journalist who don't accept slavery of Dynasty Politics? When Uddhav Thackeray, Sharad Pawar was in power in Maharashtra, they took action against Arnab and his team of Republic to create fear? If Arnab had done something wrong then only Arnab and senior members of Republic should be punished but why to disturb others. With the help of Dynasty Politician of Bihar Dynasty Politician of Tamilnadu had sent Manish Khasyap to Jail? It's OK if Manish Khasyap had done something wrong, he should be punished. But Tamilnadu Government uses India's one of the Costliest Lawyer Kapil Sibal Sir against a tiny Youtuber. They could have used other talented Lawyer against a tiny Youtuber but why they had used Kapil Sibal Sir who is also fighting against Government of India on behalf of Dynasty Politician of Kashmir (Article 370). Ask yourself. 
*Attack on Sanatan and spreading hatred is really concerning?* Thol. Thirumavalavan (DMK allies), Udhayanidhi Stalin (DMK), A. Raja (DMK), Rajendra Pal Gautam (AAP), Swami Prasad Maurya (Ex Samajwadi Party), Kirti Chidambaram (Congress), Priyank Kharge (Congress), Jagdanand Singh (RJD), Chandra Shekhar (RJD)??
You should know most important Mandirs are Government controlled but No Church or No Masjid or No Gurudwara is under Government control or politically being controlled. So Muslim organization and Christian organization like Missionaries are financially &amp; politically powerful. They can easily do more social work for their society. Government puts Tax only on Mandirs? Only Mandirs gives Lakhs of Jobs across India. Example: South Indian Temples, Puri Jagannath Mandir, Vaishnaw Devi Mandir of J&amp;K, Mandirs of Uttarakhand etc.
Opposition probably wanted to divide people based on Caste, Religion and Region? Example: Some leaders told Indian Muslims that they will lose citizenship if CAA would be implemented. Which was a lie. Probably they wanted to disturb communal harmony of India and blame it on to Ruling Party. 
*Muslim:* People should ask for RTI report on Muslims. Muslims gets highest benifits from Central Schemes. House, Toilet, Scholarship, Education etc. Almost No Riots in UP. Crime Rate or Mafia Influence has come down in UP. Shockingly Muslims are start liking Yogi Government. No School Bandh/Close due to Stone Pelting in Kashmir. New Medical College, IIT's are in construction in Kashmir. Vande Bharat will reach Kashmir by this year. Almost all Muslim countries (excluding Communist Chinese supporter) has good relationship with India. Saudi Arabia had conducted Yoga Camp. UAE has given land to build Temple. 
*Global Power:* India's global power has rapidly increased in Global arena. Global leaders do give importance to PM and present Foreign Minister. This Election is very important for both China and West Powers. They don't want powerful Government in India, they want weak puppet Government in India. *Microsoft has warned that China is gearing up to disrupt the upcoming elections in India.* This Election is very important for Chinese Communist Party and Pakistani ISI?
Note: Please verify and analyze the above arguments by yourself. If you want to double check the data, you can do it. Please take screenshots and share it as much as possible. It should reach more and more people for discussion.</t>
  </si>
  <si>
    <t>You seem to be having bjp mind set.
Joh bhi ho wehe congress keliye kaam kar Raha hei  .. freely , honest - sincerely.</t>
  </si>
  <si>
    <t>Kitna mila hai bhai… ya award chahiye</t>
  </si>
  <si>
    <t>Your videos are awesome Mohak bhai</t>
  </si>
  <si>
    <t>In central vista project govt spends nearly 14k crore and if we give each women head of each bpl family then that will be around 12k crore what is problems in this broo</t>
  </si>
  <si>
    <t>Maine dekha hai ki bjp waale din raat Rahul Rahul karte rhte hain 😂😂</t>
  </si>
  <si>
    <t>When Indira Gandhi came into politics, people said that Indira Gandhi can't do anything. People are thinking the same about Rahul Gandhi. But Indira Gandhi was a very shrewd politician.</t>
  </si>
  <si>
    <t>According to the constitution 6th schedule only implement in eastern states</t>
  </si>
  <si>
    <t>Bhai apki ye video dekh n sun k mujhe ehsaas hua ki tumhari murgi chura li hai Rahul Ghandi ne..  Ye saabit bi ho jayega agar tumne aisi koi video Narender Modi and BJP k against nahi banaiye agale ek week tak toh.. 
Ye totally baised video lgi mujhe Rahul Ghandi par.. 
Jitna maine suna and smajha hai Rahul Ghandi ko voh ek daam seedhe and non political man hai.. Aur humare samajh mein aisa insaan mein bahut galtiya dekti hai. Par voh actual me galtiya ya problem nahi hai...
Mahabharat me Bhisham Petamama ji ke sath bi wahi hua hai. ..  Tabhi log poojte nahi hai unko.  But mere voh most favorite hai...
Maine apki puri video dekhi and suni hai.. 
Agar mere samne hote toh main jarur apko evidence k sath galat sabit kr sakta hun.  
Ek PM ko kabhi bi political nahi hona chaiye aur na hi baised.  Narender Modi toh PM ki post ka mis-use kr rhe hai.. 
Main dua krta hun ki agar aap thode bi baised Rahul ghandi par, toh bagwan apko inti un chaiye se neeche geraye ki apko actual gyan ki prapti ho...
 Thank you...</t>
  </si>
  <si>
    <t>Appreciated❤</t>
  </si>
  <si>
    <t>Vote for INDIA Alliance. Make Kejriwal the PM</t>
  </si>
  <si>
    <t>As RSS to BJP, Congress is to Gandhi.</t>
  </si>
  <si>
    <t>Give everyone 100% reservation and above that preference by merit, if anybody asks about reservation, if all goes well, people will either ask to end the reservation system or won't mind it anymore...👀</t>
  </si>
  <si>
    <t>Great analysis</t>
  </si>
  <si>
    <t>Love 🎉</t>
  </si>
  <si>
    <t>We need Congress 
As a CPR for Our Dying Democracy 😢😢
We need Congress For Our Dying Soldiers On China Border...
We need Congress for that one meal To provide for the Jobless 😢❤❤❤</t>
  </si>
  <si>
    <t>Please go and watch what progress Amethi people as whole ( not only a single person) is experiencing by Smriti Irani. People did want change but they dis change in 2019, but that does not mean Rahul is a failure. Its democracy har jit hoti rehati he. People are asking for purane din. 😅 and seriously you think Wayanad people are against Rahul? 😂 please watch people’s opinions and not opinion of BJp worker/s 😅</t>
  </si>
  <si>
    <t>Wonderful manifesto. Vote for congress party 🙏🙏🙏🙏🙏🙏🙏🙏🙏🙏🙏</t>
  </si>
  <si>
    <t>Seems like he have made this video on gun point</t>
  </si>
  <si>
    <t>I watched this video to develop my critical thinking ability. Great video</t>
  </si>
  <si>
    <t>Why Rahul Gandhi?</t>
  </si>
  <si>
    <t>sir please make a video on BSNL also, what happened to BSNL and MTNL . how JIO and other companies overtake it and where is BSNL standing right now. JAI HIND</t>
  </si>
  <si>
    <t>Rahul gandhi now looks like the character from series last man on earth 😂</t>
  </si>
  <si>
    <t>Employment means not only Govt job...plz change ur mindsets...</t>
  </si>
  <si>
    <t>Vote for development of bharat.</t>
  </si>
  <si>
    <t>Bro do you have any original views of your own or do you only make rant videos ? The problem with this the problem with that etc. It is easy to point the problems , try coming up with solutions for once</t>
  </si>
  <si>
    <t>Bhai much respect.</t>
  </si>
  <si>
    <t>bahot hi boring video banane lage ho sir ab aap</t>
  </si>
  <si>
    <t>bro you so right VOTE based on reservation  in not good for india</t>
  </si>
  <si>
    <t>Waiting for similar video about other parties as well</t>
  </si>
  <si>
    <t>Unemployment is biggest and major problem no one talking about it 😢😢</t>
  </si>
  <si>
    <t>Youtuber have become like News Channels it's Zee News or NDTV 
We never wanted these from Youtube Channels</t>
  </si>
  <si>
    <t>Questioning to the opposition rather than Govt..so what is difference between u nd godi media</t>
  </si>
  <si>
    <t>So u r here for character assassination</t>
  </si>
  <si>
    <t>Absolutely, we need a strong opposition which can highlight issues and help bring a balance in the political atmosphere.  Unfortunately Congress party is not doing their job leading to a significant power shift to the right.</t>
  </si>
  <si>
    <t>You seem to be completely baised. If they have not talked about Wealth redistribution why would they answer about it? When Rahul said giving hakk that does not mean he is saying he is saying wealth redistribution. He did speak about reservations. And how can you compare reservations with availability of jobs. Its like comparing apples with oranges. Obviously if jobs are not there, society as whole is facing a problem. But if reservation is not there lower caste people are facing the problem. Both are different things.  Obviously society as whole should progress with govt making the jobs available but reservation is present only in govt jobs. If govt does not introduce resvervations there too, all the jobs will again ho to privileged people. That is not an equal opportunity. For govt to do sabka sath sabka vikas, they have to create equal opportunities for everyone to progress. Rahul dis speak about that how many people from lowers castes are working in higher positions. Its govt’s jobs to create opportunities   To do progress everyone. Thats whay there should be more govt jobs at least jobs which are vacant should be filled. Congress talked about that. They also talked about increasing jobs and you are saying they did not. And they are not giving free ka 100000 rs annually to youth. They are going to hive apprenticeship which like doing a job where you learn things and equally become skilled resource. Obviously that work is going to give them money. Its not tax ka money.</t>
  </si>
  <si>
    <t>How much did they pay you ???  Mohak</t>
  </si>
  <si>
    <t>Got it Rahul is bad Modi is good  ha ha ha 
For me the best candidate to what is NOTA</t>
  </si>
  <si>
    <t>Good job...</t>
  </si>
  <si>
    <t>Bro why dont you adopt 60fps??!😅</t>
  </si>
  <si>
    <t>Fantastic</t>
  </si>
  <si>
    <t>Ab likha howa nahi Modiji ka menhgayi , garibi or bekari ke baray mein kiya keeya kiya kaha nahi</t>
  </si>
  <si>
    <t>Modi hatao Desh bachao 🎉🎉</t>
  </si>
  <si>
    <t>Mohak ji, aapke good try to get favour from bjp.......Hope you will get sth from the modi government like the main stream media🙏</t>
  </si>
  <si>
    <t>Jitegi to Congress hi ❤❤❤</t>
  </si>
  <si>
    <t>Vote for Congress, Vote for I.N.D.I.A</t>
  </si>
  <si>
    <t>Employment kha bhai ?</t>
  </si>
  <si>
    <t>Intentionally made video to defame Rahul Gandhi, whole video planned to target Rahul only, aata in litter was rectified by Rahul immediately but this video deliberately not shown in it.</t>
  </si>
  <si>
    <t>Document ko kon parhta hai jo aap samjhaogay maan lengay - Yeh logon ka sab se bara problem hai</t>
  </si>
  <si>
    <t>I wish R. G. should watch your video</t>
  </si>
  <si>
    <t>Bcause he ravelled from Kanya Kumari to Kashmir where people not only saw him but also liked him by this way he became a face among them-</t>
  </si>
  <si>
    <t>Akela Rahul Gandhi shab pr bhari ❤❤🎉🎉</t>
  </si>
  <si>
    <t>Successfully watched 40 mins video 
Now 😢😢😢😢</t>
  </si>
  <si>
    <t>Like this if you research Bjp problm also you can make 24 hour video...😂</t>
  </si>
  <si>
    <t>Sir ji, Please explain BJP manifesto in Detail.</t>
  </si>
  <si>
    <t>Abki baar Rahul Sarkar❤❤🎉🎉</t>
  </si>
  <si>
    <t>Is it just me who thinks Prashant kishore is a damn good political thinker &amp; a rational patriot and he should make his own political party?</t>
  </si>
  <si>
    <t>Nahi bhai, bohot sare topics aapne discuss hi nahi kiya Congress Manifesto pe. Still left me with the feeling of that you were soft on Gandhi</t>
  </si>
  <si>
    <t>In politics nothing is good or bad So you have to choose between Bad and Worst 
First we have to save our country from bjp then we'll plan further
So mohak plz don't confuse ppl atleast for now just bcz of some likes and views hop you understand!! 🇮🇳</t>
  </si>
  <si>
    <t>Congress bjp chhodo sab bahujan samaj party ko vote do.</t>
  </si>
  <si>
    <t>Bahut badhiya video</t>
  </si>
  <si>
    <t>Bhai ek br BJP k v dekh leta to itna nhi bolna prta tujhe</t>
  </si>
  <si>
    <t>Congress is still stuck in Gandhi era. They can't move on.</t>
  </si>
  <si>
    <t>Ye dekh kr yahi lag rha hai Abhi Modi ji se acha leader india Mai nahi hai....</t>
  </si>
  <si>
    <t>No govt thinks abt middle class. No one</t>
  </si>
  <si>
    <t>Inida 10 years picheeee chala gaya 😔
Think for India not for religion</t>
  </si>
  <si>
    <t>Someone great said - Congress ke manifesto dekh ke bjp ko vote dene ke majboor ho jate hai</t>
  </si>
  <si>
    <t>brother present ko dekhooo, Modi ji ne 10 years mein Hindustan ko luttne ke ilawa kya kiya h?</t>
  </si>
  <si>
    <t>Anyway, you sound like Rahul Gandhi.</t>
  </si>
  <si>
    <t>Mohak ko BJP fund karti hai.</t>
  </si>
  <si>
    <t>We need these educated youtubers will always tell the truth. No matter what negatives of BJP or positives of Congress, atleast saying something on the bases of authentic poofs and information.</t>
  </si>
  <si>
    <t>I don't know how much views this video will get. But maan na padega,aajke zamaane mein UNBIASEDNESS. 
Mohak Daa,I again made a TRAILER of this video and shared in WhatsApp.
❤from Assam.</t>
  </si>
  <si>
    <t>According to Bhagwan  Osho :-- " A good leader should be a good person earlier..." Now you have to know that , who is good person here and decide whom to vote !</t>
  </si>
  <si>
    <t>Rahul gandi biggest bjp leader</t>
  </si>
  <si>
    <r>
      <rPr>
        <sz val="11"/>
        <color rgb="FF000000"/>
        <rFont val="Linux Libertine G"/>
      </rPr>
      <t>कितने पैसे दिए है कांग्रेस ने तुझे और तेरे भाई ध्रुव को जो कांग्रेस जैसी पार्टी के ही गुण गान गाता रहता है</t>
    </r>
    <r>
      <rPr>
        <sz val="11"/>
        <color rgb="FF000000"/>
        <rFont val="Calibri"/>
      </rPr>
      <t xml:space="preserve">,
</t>
    </r>
    <r>
      <rPr>
        <sz val="11"/>
        <color rgb="FF000000"/>
        <rFont val="Linux Libertine G"/>
      </rPr>
      <t>खुद तो तुम लोग विदेश में रहते हो और आए बड़ा ज्ञान देने</t>
    </r>
    <r>
      <rPr>
        <sz val="11"/>
        <color rgb="FF000000"/>
        <rFont val="Calibri"/>
      </rPr>
      <t>...</t>
    </r>
  </si>
  <si>
    <t>Whatever party comes into power. There should be strong opposition so that democracy functions properly</t>
  </si>
  <si>
    <t>Mohak bhai fir hm kya kre NOTA ko vote de??
Ya dictatorship ko support kre, Jo ki hme future mei bhari padega??</t>
  </si>
  <si>
    <t>I don't have any problem with BJp being in power, I just wanted a strong opposition who can question rightfully</t>
  </si>
  <si>
    <t>Amethi ki Halat Bahut badal gayi hai Data ki bat chhodo Jake Dekho Ground pe kya kya huva hai or Public se puchho Kisne achha kam kiya rahul ghadhi yaa phir Smriti Irani ne apko pata chal jayega....</t>
  </si>
  <si>
    <t>Hume 2 child policy compulsory karni chahiye or next ten years ke liye 1 child policy krni chahiye,kyuki aap kuch bhi kr lo iske bina kuch nhi kr skte hai.chahe wo modi aaye ya duniya ka koi bhi iss bharat ko nhi bachha payega,agar halaat aise hi rhe to after 20 years ladke log khud ko hi maar denge</t>
  </si>
  <si>
    <t>I m from gujrat....Maine to Kam dekha ....... leadership dekhi hai....poor leadership hone ki vajah se unite hoke koe Kam nahi hota...Modi leadership dictator nahi hai but  well managed hai...like private institutions ki tarah heads ko puche Bina aapni khud ki na chalo... that's why they manage well</t>
  </si>
  <si>
    <t>Bhi ek or vedio banao congress ke 2024 manifesto par or batao ki modi ji ko usme mugalia thoughts ku dikh raha ha</t>
  </si>
  <si>
    <t>Abhi bancya hai re Rahul 😂😂</t>
  </si>
  <si>
    <t>5 June ko rahul Gandhi Bangkok ja rah hai 😂😂😂😂</t>
  </si>
  <si>
    <t>Thank you for enlightening the weakness of Congress. Of course they are weak and should have done some more work as an opposition. But today it's about democracy. So vote for the bad (congress) rather than the worst (BJP)</t>
  </si>
  <si>
    <t>Great info❤</t>
  </si>
  <si>
    <t>Being an anty BJP mohak kaise congreess baree main esab boldiya....by the way if rahul gandhi steps back BJP will take stress</t>
  </si>
  <si>
    <t>My vote for congress</t>
  </si>
  <si>
    <t>Thank you sir for most important information 🙏</t>
  </si>
  <si>
    <t>Bhi tum ja kar Rahul Gandhi ka speeches suno wo har speeches  mein unemployment or economy ke bate karte ha or modi mi har speeches mein ram mandir tukre tukre karte ha</t>
  </si>
  <si>
    <t>Now one says ek general ka jindegi kaisi hoteee hainn west bengal main...</t>
  </si>
  <si>
    <t>I think we should vote for our democracy.
We should vote for secularism.
We should vote for change after a decade.
we need Good Humans Not Who are good at politics.🙏🙏</t>
  </si>
  <si>
    <t>That last message is the most important bit of information to share during the elections. 
Rahul Gandhi is not the PM we deserve, we deserve a better opposition. One that is connected to the people. Ideally, it democracy would work really well when the opposition keeps the government in check by being the voice of the people, but alas, our country isn't one where this happens often.
Also, the photo of that economist was a bit too casual 😅 would have been better to use a professional one.</t>
  </si>
  <si>
    <t>Ata 40 liter 😂😭</t>
  </si>
  <si>
    <t>A bhai 2047 tak vikas ho jayega ye bata dijiyega bhai</t>
  </si>
  <si>
    <t>Bjp walo ne kitne paise diye 😂😂</t>
  </si>
  <si>
    <t>Smirti irani too baadh la diye jeet ke baad 😅😁</t>
  </si>
  <si>
    <t>Brother what about beti padhao beti Pataoo and mein jab helicopter se roadshow kar haha tha</t>
  </si>
  <si>
    <t>BJP CONTROLS the whole power of indian democracy
For example
Media
Elections commission of india
ED
CBI
and all the opposition leaders 
Aur kuch andhbakht</t>
  </si>
  <si>
    <t>Need to vote for change.. Can’t close eyes on biggest scam, Manipur issue, women wrestlers sexually harassed, privatised our govt resources. Ladakh issue, job opportunity’s, price rise, freedom for CBI, ED, IT and media. So have to think for change, must not get blank he or who… will be worse</t>
  </si>
  <si>
    <t>Modi didn't do lot of important things like, education and employment and Change in many system with policies just like judiciary and corruption free India
Even though he did very less but still needs to vote him 
If opposition wins this election means we go 30 yrs backwards. Congress is too much dengerous for development n indian Society</t>
  </si>
  <si>
    <t>Isolated vews of some persons don't generalise public opinion.I mean highlighting some person's views from Amethi or Waynard. Another thing what about 25 lakhs coming to bank account of course it was not in the manifesto of Bjp.But what congress has in its manifesto if happens in reality then country's economy will be badly impacted.May it will turn in to another Jumla.</t>
  </si>
  <si>
    <t>Whoever wins the election but this election will be remembered in history as failure of mainstream media and the rise of Youtubers or content creators for news.</t>
  </si>
  <si>
    <t>Bhai Teri baton se lagta hai pakoda bechna bhi rojagar hi hoga</t>
  </si>
  <si>
    <t>यहाँ मोहक भाई में ओशो रजनीश की थोड़ी झलक दिख रही है । सभी पूर्वाग्रहों को छोड़कर ख़ुद सत्य ढूँढो । अपने दीपक आप बनो । 👌🙏🏻</t>
  </si>
  <si>
    <t>These policies are so regressive.</t>
  </si>
  <si>
    <t>Rahul gandhi ki importance ka isi baat se pata chalta hai  k BJP bina EVM hack kiye 
Hindu muslims kiye 
Bina elections jeet he nahi sakta 
Development and employment k naam par agar voting hogi na 
Kasam kha kr kehta hon bjp 100 se zyada seats nhi le sakti aur congress 400 + jayegi</t>
  </si>
  <si>
    <t>Avi v wakt h bhaiyo MODI HATAO DESH BACHAO 🙏</t>
  </si>
  <si>
    <t>Bhai apne apne area ka best candidate ko vote de do bhai....
Fir wo BJP ka ho ya congress ya fir other party's ka...
Par vote karo apne hak ke liye ladnee walo ko..
Jay Hind</t>
  </si>
  <si>
    <t>Pehle Maine Socha Bande ne bhut research ki hai Toh maine Subscribe 20:29 karliya Lekin Reservation ka opinion sunke pata chalgya bhai Kitna padha likha h Whatsapp univ k professor se gyan leke video banaya.... Ise Reservation ka concept he nhi pata Pta hota Toh Apne Fundamental Right Ko relate krke batata</t>
  </si>
  <si>
    <t>Story Plot: 
Cat1: BJP, Cat2: Congress, Monkey: Mohak (AAP it cell ex-member)
Simple is Good Don't complex it😊</t>
  </si>
  <si>
    <t>Honest humble and decent person❤</t>
  </si>
  <si>
    <t>RAHUL IS TALKING ABOUT RESERVATION  AND ALL BEACUSE UC CASTES ARE 95 PERCENT CONSOLIDATED TO BJP IN NORTH INDIA SO WHO WILL GIVE HIM VOTE</t>
  </si>
  <si>
    <t>Ek video bjp kaise desh ko thag raha hai usapar bhi banay. 🙏</t>
  </si>
  <si>
    <t>BJP chor ke dushra koi option hi nahi hain</t>
  </si>
  <si>
    <t>Congress bas 
Rahul Gandhi only
Anpar nahi chaye jo sirf dharm k naam par vote leta hain</t>
  </si>
  <si>
    <t>Vote for Rahul ❤❤❤❤❤❤</t>
  </si>
  <si>
    <t>please make a video on bjp manifesto also</t>
  </si>
  <si>
    <t>50% Reservation, Eradicating Nuclear Weapons, Imposing 370 are few of the Points of Manifesto of Opposition, i.e, UPA. Cast ur vote wisely 👍</t>
  </si>
  <si>
    <t>Rahul Gandhi can never be a leader</t>
  </si>
  <si>
    <t>Alliance winning the election will be the biggest downfall of this nation since the British.</t>
  </si>
  <si>
    <t>bro are you ok??? is there any pressure from politician</t>
  </si>
  <si>
    <t>I'd rather vote for 'Dictatorship' than vote for the alliance's so called "Democracy"</t>
  </si>
  <si>
    <t>500 Credited to your Account 😂😂😂</t>
  </si>
  <si>
    <t>Kitne paise liye hain bhai 😂😂😂</t>
  </si>
  <si>
    <t>This is what I want from you brother.This is so informative for this youth generation.</t>
  </si>
  <si>
    <r>
      <rPr>
        <sz val="11"/>
        <color rgb="FF000000"/>
        <rFont val="Linux Libertine G"/>
      </rPr>
      <t xml:space="preserve">अमेठी के लिए जो बोला वो झूठ बोला हकीकत ये है कि अमेठी मे </t>
    </r>
    <r>
      <rPr>
        <sz val="11"/>
        <color rgb="FF000000"/>
        <rFont val="Calibri"/>
      </rPr>
      <t xml:space="preserve">100℅ </t>
    </r>
    <r>
      <rPr>
        <sz val="11"/>
        <color rgb="FF000000"/>
        <rFont val="Linux Libertine G"/>
      </rPr>
      <t>सपोर्ट है राहुल गाँधी और कांग्रेस को</t>
    </r>
    <r>
      <rPr>
        <sz val="11"/>
        <color rgb="FF000000"/>
        <rFont val="Calibri"/>
      </rPr>
      <t xml:space="preserve">,,, </t>
    </r>
    <r>
      <rPr>
        <sz val="11"/>
        <color rgb="FF000000"/>
        <rFont val="Linux Libertine G"/>
      </rPr>
      <t>सच बोलो भाई प्रोप</t>
    </r>
    <r>
      <rPr>
        <sz val="11"/>
        <color rgb="FF000000"/>
        <rFont val="Calibri"/>
      </rPr>
      <t xml:space="preserve">GANDA </t>
    </r>
    <r>
      <rPr>
        <sz val="11"/>
        <color rgb="FF000000"/>
        <rFont val="Linux Libertine G"/>
      </rPr>
      <t>मत फैलाओ</t>
    </r>
  </si>
  <si>
    <t>Vote for Democracy, not Dictatorship 
Moreover Atleast Rahul Gandhi is a good person who have guts to do press conferences unlike a traitor modi.</t>
  </si>
  <si>
    <t>We want Rahul as PM</t>
  </si>
  <si>
    <t>whats your source of saying that yadav are dominating obc reservation plzz top it</t>
  </si>
  <si>
    <t>🎉🎉🎉🎉🎉🎉🎉🎉🎉🎉🎉</t>
  </si>
  <si>
    <t>Bhai apki dono video dekhne k baad mujhe lagta hai ki. congress ko hi vote dena chahiye. Kyuki thoda simple budhu chalega tym k sath samajh jayega because he has alot to learn but chalaaak lomdi nahi jo ghar main aate hi alag kr kr de parivaar ko. Buddu insaan kosish Kam karega but ladaai to nhi kareayega</t>
  </si>
  <si>
    <t>India is unfortunate to have Congress as oposition party of BJP. In every election you have to choose between bad and worst, instead it should ideally be choosing between good and best.</t>
  </si>
  <si>
    <t>Is desh ka dhan reserved caste m hi hai..</t>
  </si>
  <si>
    <t>caste cencus to hoke rhegaeconomic reforms bhi</t>
  </si>
  <si>
    <t>Aap log plz dictatorship ko band karwado</t>
  </si>
  <si>
    <t>Rahul Gandhi is a part time politician. He is not serious about politics He already had a fortune of money and family heritage to enjoy so he can never be serious about politics he was forced by Family obligation to join politics because after so many years he has not evolved as a politician even Modi Shah and other political took much less time than him to understand how the politics works. And Congress is not a democratic party their entire decision is controlled by Gandhi Family BJP is well structured and well formed organization as compared to congress. That is the reason congress is the most weakest opposition in India and no other political party wants to share their seat with them.</t>
  </si>
  <si>
    <t>Rahul Gandhi is better Than Worse.......!!!!!!!!!</t>
  </si>
  <si>
    <t>Rahul gandhi direct pm banenge mungeri laal 😂</t>
  </si>
  <si>
    <t>Really Mohak? Has socialism ever worked in any country in history? It's a recipe for poverty and stagnation and is the very reason India is a third world country. 
Before critiquing politicians you need to know your own stuff.</t>
  </si>
  <si>
    <t>Badi fair scales par baat ki?
Rahul gandhi ekmaatr neta hai aaj ki date me clean aur decent hai and you know what woh jhoont NAHI Bolta</t>
  </si>
  <si>
    <t>Rahul Gandhi ❤ jindabad</t>
  </si>
  <si>
    <t>Only Congress ❤💯</t>
  </si>
  <si>
    <t>Dude, I'm a new subscriber and I love your uploads. Please include English subtitles. I don't know Hindi - Karthik</t>
  </si>
  <si>
    <t>Rahul gandhi nai waade kiya hai. Lagta tumhe nhi pata</t>
  </si>
  <si>
    <t>Please fight for elections, I will make sure everyone in my circle votes for you. We need youth in politics, only then can our motherland become the golden bird</t>
  </si>
  <si>
    <t>Bhai modi ji ko bhi dekh lo..</t>
  </si>
  <si>
    <t>Caste census is just a way to give reservations</t>
  </si>
  <si>
    <t>Ha ji sab problems to rahul me hi hai</t>
  </si>
  <si>
    <t>If BJP comes to power in Majority - it will ruin the country beyond irrepairable extent. Only thing is nobody will know and for all of us it would be Sab Changa See</t>
  </si>
  <si>
    <t>DUDE THIS EXCESS RESERVATION WILL KILL INDIA's FUTURE</t>
  </si>
  <si>
    <t>Such an incredibly detailed analysis. Only if Rahul Gandhi watched this to learn something.</t>
  </si>
  <si>
    <t>Private me reservation now ab modi ko vote dena padega.. Koi layak hi nhi inko khud castism se bahar nhi ana hai to kya kre</t>
  </si>
  <si>
    <t>Bhai apne electoral bonds par video banaya hai kya</t>
  </si>
  <si>
    <t>Good work brother</t>
  </si>
  <si>
    <r>
      <rPr>
        <sz val="11"/>
        <color rgb="FF000000"/>
        <rFont val="Calibri"/>
      </rPr>
      <t xml:space="preserve">9 </t>
    </r>
    <r>
      <rPr>
        <sz val="11"/>
        <color rgb="FF000000"/>
        <rFont val="Linux Libertine G"/>
      </rPr>
      <t>सालों मे भाजपा सरकार ने झूठे वादे और किसानों पर अत्याचार किया है</t>
    </r>
    <r>
      <rPr>
        <sz val="11"/>
        <color rgb="FF000000"/>
        <rFont val="Calibri"/>
      </rPr>
      <t>,,</t>
    </r>
  </si>
  <si>
    <t>Whenever rahul speaks, bjp leaders come together to attack him by teasing him or countering him. The only opposition sound that comes louder other than from some social media influencers, is only from rahul gandhi.</t>
  </si>
  <si>
    <t>Lo a gaye Amethi Rahul Gandhi with Priyanka Gandhi ab bolo wayanad chuna pehle political khel dekho fir bolo</t>
  </si>
  <si>
    <t>what Rahul Gandi is advocating is Minimum support income, it's a concept ,that as industrialists embrace automation and AI , labor and even skilled labor jobs will not come in industry. it is the governments responsibility to provide minimum support income to maintain human dignity for the poor. If anyone can't come up with plan in so called " fifth largest economy" shame on ruling governments.</t>
  </si>
  <si>
    <t>With Congress you might praise them for short term because they only want votes they dont care about the future.</t>
  </si>
  <si>
    <t>Nice soft manipulation 🙃</t>
  </si>
  <si>
    <t>Say about bjp manifesto</t>
  </si>
  <si>
    <t>Thank you for showing the bad side of Congress. I was tired that only bjp was being criticised.</t>
  </si>
  <si>
    <t>Only modi ❤</t>
  </si>
  <si>
    <r>
      <rPr>
        <sz val="11"/>
        <color rgb="FF000000"/>
        <rFont val="Linux Libertine G"/>
      </rPr>
      <t xml:space="preserve">ज्यादा तेज पुरुष थोड़ा बीजेपी के मेनिफेस्टो को भी डिटेल से बताओ कि उनके द्वारा बेरोजगारी महंगाई पर क्यों नहीं कुछ लिखा गया है तथा </t>
    </r>
    <r>
      <rPr>
        <sz val="11"/>
        <color rgb="FF000000"/>
        <rFont val="Calibri"/>
      </rPr>
      <t xml:space="preserve">10 </t>
    </r>
    <r>
      <rPr>
        <sz val="11"/>
        <color rgb="FF000000"/>
        <rFont val="Linux Libertine G"/>
      </rPr>
      <t>साल में क्या</t>
    </r>
    <r>
      <rPr>
        <sz val="11"/>
        <color rgb="FF000000"/>
        <rFont val="Calibri"/>
      </rPr>
      <t>-</t>
    </r>
    <r>
      <rPr>
        <sz val="11"/>
        <color rgb="FF000000"/>
        <rFont val="Linux Libertine G"/>
      </rPr>
      <t>क्या गया उनके द्वारा वह क्यों नहीं बताया गया है सिर्फ विपक्ष को गलत ठहरा रहे हो तुम्हारे मोदी जी से लाख गुना पढ़ा लिखा राहुल गांधी है</t>
    </r>
  </si>
  <si>
    <t>Can you make videos shorter. Your videos are becoming too long.</t>
  </si>
  <si>
    <t>YouTube ko tum logo ka channels le lie alag apk banana chahiye sab log democracy ki vat lagane ke lie  video bana raho ho. Democracy matlab opposition (janta) ki avaj dabana! Agar tumare gadi ko koi tod de and sare milke tume kuch support na kare vo bhi best example he non democracy ka 😂</t>
  </si>
  <si>
    <t>Everyone vote for the right leader who is fighting for the country not for self. When I see and study about Rahul Gandhi he don't want to be a person holding high post and enjoy his life but he want people to be like him who is selfless service for people and help the needy. He is not the person to lure or cheat people but to win the heart of the people with truth and kindness.</t>
  </si>
  <si>
    <t>Yar, abhi to chup raho. Bjp ko pehle harne to do. Waise jo kar rahe ho aap, usse to apka bhi political sense low lag raha hai. First and foremost, what is necessary is,  bjp must go. Niyat kharab hai bjp ka. Congress ka nahi hai. So first let them kuch out bjp. Otherwise you are correct though you seem to be completely in the side of the bjp</t>
  </si>
  <si>
    <t>Rahul has become a responsible....and he is full filling all amenities in Karnataka</t>
  </si>
  <si>
    <t>Pressure pad gya bhai pr lagta h BJP KA😂😂😂😂</t>
  </si>
  <si>
    <t>Congress is very much improving and things will fall in the proper place mess is everywhere in all parties</t>
  </si>
  <si>
    <t>BJP is better not the best but definitely better!</t>
  </si>
  <si>
    <t>It's not correct Rahul answer s all reporter s</t>
  </si>
  <si>
    <t>Sarkar ki zimmedari par bhi video bna liya kro ya sirf vipakshi party ki zimmedari hi ginwate rahoge,,, matter ye nahi krta cover par kiski photo hai matter ye krta hai ki uske andar kya likha hai... 
Vote for Education
Vote for brotherhood
Vote for Employment
Vote for Congress</t>
  </si>
  <si>
    <t>Rahu is best</t>
  </si>
  <si>
    <t>Bhai or kya chata h rahul gandi seh phele papu bolte the log ise  ab abbu bolte h BJP ka</t>
  </si>
  <si>
    <t>0 seconds ago
so rahul knows this is impossible ,did modi not know, when every time he gets a chance ,he says he will create 2 crore rojgar about twice every year, looks like you have been roped in also.</t>
  </si>
  <si>
    <r>
      <rPr>
        <sz val="11"/>
        <color rgb="FF000000"/>
        <rFont val="Linux Libertine G"/>
      </rPr>
      <t xml:space="preserve">राहुल गांधी को कोई केबिनेट में शामिल होने की जरूरत नहीं क्योंकि वो कांग्रेस के </t>
    </r>
    <r>
      <rPr>
        <sz val="11"/>
        <color rgb="FF000000"/>
        <rFont val="Calibri"/>
      </rPr>
      <t xml:space="preserve">brand ambassador </t>
    </r>
    <r>
      <rPr>
        <sz val="11"/>
        <color rgb="FF000000"/>
        <rFont val="Linux Libertine G"/>
      </rPr>
      <t>है।।</t>
    </r>
  </si>
  <si>
    <t>Can u make a video on the biggest problem with BJP and modi as well?</t>
  </si>
  <si>
    <t>I had the same thoughts about the manefesto</t>
  </si>
  <si>
    <t>There are leaders like Sashi Tharoor and Sachin Pilot who are capable of being a good president of Congress, but Rahul Gandhi ko apni kursi nahi chhodni.</t>
  </si>
  <si>
    <t>7:42 Sab free mei denge yeh lalach deke vote lena chahte....  😂😂😂😂 Desh ko bachana chahte ho toh BJP ko vote Dena....❤</t>
  </si>
  <si>
    <t>Bhai wo reservation bhadhayega</t>
  </si>
  <si>
    <t>Respect for the last two minutes @38:22</t>
  </si>
  <si>
    <t>He is a good leader ❤</t>
  </si>
  <si>
    <t>My Vote for BJP the only competent party end of conversation.</t>
  </si>
  <si>
    <t>Bina sabun pani ka dhoya sasura 😂😂😂
Lekin ka kare? Pura sada hua aam(INDI allay) se thoda sada hua aam (BJP) sehi hai... 
Kam se kam national security, healthcare,  road, economy pe to strong kar rahey hai desh ko 😊</t>
  </si>
  <si>
    <t>Thank you mohak bhaiya 🤍🙏🏻 , you are my favourite creator</t>
  </si>
  <si>
    <t>Yes Rahul is right if congrace falling down it is Rahul</t>
  </si>
  <si>
    <t>It’s the tyranny of dictatorship, hollow media, slow justice, neglected education and healthcare are more crucial to solve than unemployment and inflation. Need an educated PM FIRST like AK, RG, Manmohan who are well rounded. 💙💛 then someone who abolishes currency</t>
  </si>
  <si>
    <t>1no video</t>
  </si>
  <si>
    <t>this election is to select who runs the country, my choice would be the definitely Modi. Rahul Gandhi couldn't save his own constituency, how is he going to save the country??? and I am sure that Wayanad would see the same fate as Amethi in the coming years. 
Hence, this elections is not to select the MP but of the PRIME MINISTER!.</t>
  </si>
  <si>
    <t>BJP is the better of the 2 evils… Bharat definitely needs a better opposition party. Get me someone better. My vote goes to him/her… 
Nuf said</t>
  </si>
  <si>
    <t>If you have choices between Rahul gandhi and Modi.
We will always choose Modi😂😂.
Pappu se accha hi h wo</t>
  </si>
  <si>
    <t>राहुल गांधी एक अच्छे और ईमानदार नेता है</t>
  </si>
  <si>
    <r>
      <rPr>
        <sz val="11"/>
        <color rgb="FF000000"/>
        <rFont val="Linux Libertine G"/>
      </rPr>
      <t>तुम्हारे एनालिसिस को देखकर ऐसा लगता है कि जैसे तुम गोदी मीडिया को ज्यादा ही देखा करते हो भाई साहब</t>
    </r>
    <r>
      <rPr>
        <sz val="11"/>
        <color rgb="FF000000"/>
        <rFont val="Calibri"/>
      </rPr>
      <t xml:space="preserve">, </t>
    </r>
    <r>
      <rPr>
        <sz val="11"/>
        <color rgb="FF000000"/>
        <rFont val="Linux Libertine G"/>
      </rPr>
      <t xml:space="preserve">तुम्हारी </t>
    </r>
    <r>
      <rPr>
        <sz val="11"/>
        <color rgb="FF000000"/>
        <rFont val="Calibri"/>
      </rPr>
      <t xml:space="preserve">godi </t>
    </r>
    <r>
      <rPr>
        <sz val="11"/>
        <color rgb="FF000000"/>
        <rFont val="Linux Libertine G"/>
      </rPr>
      <t>मीडिया इतना काम विपक्ष को अपने चैनल पर दिखती है कि क्या ही बात करोगे राहुल गांधी ने हर बात को अपने पब्लिक अपीयरेंस में उठाया है लेकिन जब मीडिया दिखाएं तब तो जानोगे</t>
    </r>
  </si>
  <si>
    <t>Oy. Mohak mungal bjp ka manifesto bhi. Padh chal. Baised mat hona aab</t>
  </si>
  <si>
    <t>Reality: All muslins going to vote CONGRESS
Most secular to vote CONGRESS
Hindus who dont want India to get converted to ISLAM, like otther countries will vote for BJP. Hindus need BJP to be in power</t>
  </si>
  <si>
    <t>Desh mein sarkar sahi chale uske liye vipaksh  ka majboot  rehna  bahut jaruri hai😊</t>
  </si>
  <si>
    <t>Bhai Ekam sanatan Bharat ke bare me ek discussion karo</t>
  </si>
  <si>
    <t>The success of modi lies in incompetence of rahul Gandhi.Many people vote for BJP just because they don’t want to see Rahul Gandhi as PM. INDIA should promote competent people like Shashi tharoor</t>
  </si>
  <si>
    <t>Kaon kaon BJP ko vote nhi karega..👍👍</t>
  </si>
  <si>
    <t>I voted for BJP . I AM PROUD .❤</t>
  </si>
  <si>
    <t>No vote for rahul dandhi</t>
  </si>
  <si>
    <t>Again BJP supporter....</t>
  </si>
  <si>
    <t>Just give reservation and loot the general of their intelligence and knowledge</t>
  </si>
  <si>
    <t>Awesome bruuu very informative 😊😊</t>
  </si>
  <si>
    <t>Good 👍🏽👍🏽👍🏽👍🏽👍🏽 
..😊</t>
  </si>
  <si>
    <t>Performance me nhi dikha h? 😅 kya bak rha h</t>
  </si>
  <si>
    <t>1000 rupees  petrol hojaye fir bhi modi hi laye ge pata chala</t>
  </si>
  <si>
    <t>In India leaders don't work for people but they work for themselves 😢.</t>
  </si>
  <si>
    <t>Lagta hai mohak mangal ji ko  BJP ki taraf se koi dawab aye hai😂😂</t>
  </si>
  <si>
    <t>I think we all people that are aware of situation are roughly 5 percent. I am fu. King sire modi is gonna elected as 2024 and india will be no more democracies.. .. This is the bitter truth😢😢😢</t>
  </si>
  <si>
    <r>
      <rPr>
        <sz val="11"/>
        <color rgb="FF000000"/>
        <rFont val="Linux Libertine G"/>
      </rPr>
      <t xml:space="preserve">कल ही वोट डाला है मैंने </t>
    </r>
    <r>
      <rPr>
        <sz val="11"/>
        <color rgb="FF000000"/>
        <rFont val="Calibri"/>
      </rPr>
      <t>..</t>
    </r>
    <r>
      <rPr>
        <sz val="11"/>
        <color rgb="FF000000"/>
        <rFont val="Linux Libertine G"/>
      </rPr>
      <t xml:space="preserve">भाई </t>
    </r>
    <r>
      <rPr>
        <sz val="11"/>
        <color rgb="FF000000"/>
        <rFont val="Calibri"/>
      </rPr>
      <t xml:space="preserve">vedio </t>
    </r>
    <r>
      <rPr>
        <sz val="11"/>
        <color rgb="FF000000"/>
        <rFont val="Linux Libertine G"/>
      </rPr>
      <t>थोडा जल्दी बना लेना था😅</t>
    </r>
  </si>
  <si>
    <t>Druve rathe still abhi bhi chaatne mein laga hai</t>
  </si>
  <si>
    <t>My calculator 1000000 x 100000 = 1.E 11</t>
  </si>
  <si>
    <t>Ish pure video key liye subscribe kar raha hu ❤😂😂</t>
  </si>
  <si>
    <t>YouTube name changeed!</t>
  </si>
  <si>
    <t>only rahul gandhi❤</t>
  </si>
  <si>
    <t>Watsapp University ka student</t>
  </si>
  <si>
    <t>Very Good video 🫶🫶🫶🫶</t>
  </si>
  <si>
    <t>Very informative thankyou</t>
  </si>
  <si>
    <t>Vote for democracy vot for constitution</t>
  </si>
  <si>
    <t>Vote for bharat 
Vote for bjp</t>
  </si>
  <si>
    <t>पापु हैं राहुल गांधी</t>
  </si>
  <si>
    <t>THIS MANIFESTO IS DANGEROUS.</t>
  </si>
  <si>
    <t>Remember kids there is no fun in the infrastructure if you don't have a free voice</t>
  </si>
  <si>
    <t>Biggest problem of Rahul Gandhi he is half Indian</t>
  </si>
  <si>
    <t>Tum ye kya kr reheho yaar.
Mindlessly videos banareheho.
Samajhdar ho tum baat ko samjho this is not the time to discuss this.Iska galat asar padta hai!
You know what time it is!</t>
  </si>
  <si>
    <t>🇮🇳✋🏻</t>
  </si>
  <si>
    <t>Tbhi to desh andhkaar mei hai, BJP is a problem and Congress is not a solution.</t>
  </si>
  <si>
    <t>I have started following your every presentation without fail &amp; appreciate your every presentation in detail threadbare</t>
  </si>
  <si>
    <t>If it is hated then ok but jo ram ko laya h hum unko layenge.. ❤❤ ..
Baki jisko jo bolna h bolo .. 
Jai shree ram</t>
  </si>
  <si>
    <t>He is afraid of joining responsibility because he fear to get assassinated 😂😂😂</t>
  </si>
  <si>
    <t>Wonderful analysis so beautifully explained covering each aspect in detail threadbare 😊</t>
  </si>
  <si>
    <t>Rahul Gandhi never do HINDU MUSLIM ❤</t>
  </si>
  <si>
    <t>The last statements 🫡</t>
  </si>
  <si>
    <t>Sold to Congress 😂</t>
  </si>
  <si>
    <t>Abki baar 400 par😂😂😂😂😂😂😂😂😂😂😂😂😂</t>
  </si>
  <si>
    <t>Bro public banate hai Rahul ji ko...</t>
  </si>
  <si>
    <t>Mere ek sawal hai modi ji apni constiruency mai kitni baar aaya hai???</t>
  </si>
  <si>
    <t>In my constituency there is no good candidate appearing then whom should i vote....this is my first time that i will vote nd i think even if i vote i would go for NOTA...coz given it is a opposition party or a ruling party now both the candidates are corrupt are in power from long back years....the powers from them only shift alternatively....</t>
  </si>
  <si>
    <t>You are main opposition for bjp</t>
  </si>
  <si>
    <t>Congress ke Manifesto ko promote karne ka tarika thoda kazual hai.</t>
  </si>
  <si>
    <t>Congress is waste. No one will vote for them. AAP has to scale up to replace congress.</t>
  </si>
  <si>
    <t>Elect an educated candidate and I will report this channel</t>
  </si>
  <si>
    <t>Bik gaya mohak😂😂</t>
  </si>
  <si>
    <t>Bhai tu to clear promotion kar rha apne Modi papa ki</t>
  </si>
  <si>
    <t>Bhai BJP se kitne Paisa liya 😂</t>
  </si>
  <si>
    <t>Private factory me ed ke chape padenge is vajh factory band ho gyayi or logo rojgar khtam ho gya</t>
  </si>
  <si>
    <t>अभी सबसे जरूरी है धार्मिक उन्मद पैदा करने वाले व संवैधानिक संस्थान को बर्बाद करने वाले विचार को रोकना</t>
  </si>
  <si>
    <t>That's Congress is going to loose again</t>
  </si>
  <si>
    <t>I'll vote for congress</t>
  </si>
  <si>
    <t>They have no strategy to implement what they write down on their manifesto,  vote for better future, not for your own profit. JAI HIND🙏</t>
  </si>
  <si>
    <t>U could b A good Congress advisor...</t>
  </si>
  <si>
    <t>NEXT PM RAHUL GANDHI ❤</t>
  </si>
  <si>
    <t>Development ki jarurat hai rahul gandhi ji ko</t>
  </si>
  <si>
    <t>Vote for job
❤</t>
  </si>
  <si>
    <t>Pros and cons</t>
  </si>
  <si>
    <t>Ye sab sonia gandhi kan khela hai she controls all. We must their her out to Italy and see how Congress flourish</t>
  </si>
  <si>
    <t>Many parties are out of power. Congress will be long gone. AAP is out and no regional parties can come to power soon. I can see BJP having all the power in the coming future. I personally support BJP But I think we need a new party, a new party with a newer vision made by the youth if this country.
Also mohak well done on the video.. showing us both the sides. Kudoes🎉</t>
  </si>
  <si>
    <t>Rahul ko 1000 bhar ye video dekhna chahiye</t>
  </si>
  <si>
    <t>Rahul hatao 
BJP harao 😂</t>
  </si>
  <si>
    <t>Can't believe this content is free.</t>
  </si>
  <si>
    <t>A far more mature take on things than a certain someone's fairly childish meltdown. Appreciate your video.</t>
  </si>
  <si>
    <t>I want you to make video on bjp manifesto.  I don't want you to talk about only one party's problem.</t>
  </si>
  <si>
    <t>Rahul logo ko distract kar rahe hain main mudde achi hawa achha pani swasth ye sab kaha hain bjp bhi ye hi kar rahi hain kab tak hum Mandir ke bharose rahege?</t>
  </si>
  <si>
    <t>We need Educate PM
Like a Manmohan singh.</t>
  </si>
  <si>
    <t>No matter what anyone says, Modi is the Prime Minister of India</t>
  </si>
  <si>
    <t>One mistake maharashtra me reservations 72% he</t>
  </si>
  <si>
    <t>Bhai itni bhi black and white Mt Karo bate godi midia ko copy Mt Karo</t>
  </si>
  <si>
    <t>Bhai Saab aap bhi sahi ho ……2no side hi khel gaye ……Kahi Dictatorship wali video k baad koi Dhamki to nhi aa gyi 😂😂😂😂….</t>
  </si>
  <si>
    <t>We all North East stand with congress who's is support congress press the like button</t>
  </si>
  <si>
    <t>Mohak bhai best video 🤩</t>
  </si>
  <si>
    <t>Can you please make video on manipur vote 🙏</t>
  </si>
  <si>
    <t>2024 me kon aa raha hai 😮😮</t>
  </si>
  <si>
    <t>Abki bar No Modi Sarkar</t>
  </si>
  <si>
    <t>Best solution 1.sabse tex lo 2. Religion vala game bandh karo 3. Private company taxes kam karo 4. Govt assets bnavo to govt ki income hogi to new govt jobs bane gi 5. Try to be full of made in India</t>
  </si>
  <si>
    <t>There are a lot of flaws in his anlaysis which otherwise are on point:
1. Rahul Gandhi is and will be the face of the party because Congress is set up that way. However he is the engine behind their manifesto.
2. Economic promises they have made is based on what a family needs to live a life above peverty. Now they should figure out a way to bundle all their schemes to get this done. 
3. Caste census is not a congress problem. Its our social problem. Read the constitution agsin to understand why caste census is important. If a political party will benefit from a census. Let them get.
You have to consider the fact that congress is more like a bigger regional party. They are not even contesting over 50% constituencies.
There are a lot of discrepancies to point. Please be more detailed in your analysis. Not upto your standards.</t>
  </si>
  <si>
    <t>पार्टी के सक्रिय कार्यकर्ता को पार्टी के किसी भी कमिटी का जिम्मेवारी दिया जा सकता है।उसके योग्यता अनुसार ।
विपक्षी को मिर्ची लगना स्वभाविक ही है।</t>
  </si>
  <si>
    <t>To be or not to be that is the question:- Sahi fit baithta hai Rahul Gandhi ji k upper 😂😂</t>
  </si>
  <si>
    <t>In India we have to select between bad and worst</t>
  </si>
  <si>
    <t>18:08</t>
  </si>
  <si>
    <t>Dono party mai to dikkate hai hi 
Congress se preshan ho kar BJP ko vote diye the 
Ab majburi hai BJP se preshan ho kar Congress ko vote dena pdega 
Yhi chalta rhega yha 
Har country progress kr rhi hai yha k leaders ki pata hi ni kya problem hai inhe</t>
  </si>
  <si>
    <t>God bless you brother ❤</t>
  </si>
  <si>
    <t>Star campaigner for BJP
Jab Tak Rahul tab tak Modi 
I don’t like bjp but hate rahul</t>
  </si>
  <si>
    <t>Rg is a  pure hearted person ❤❤</t>
  </si>
  <si>
    <t>Congress leaders may have some talents but getting out of the *servitude mentality* would be very HARD for them. Speaking against Rahul Gandhi will kill them deep inside even when they're sure that it was the right thing to do. Rest of the party also has the same DNA so they naturally gravitate around a Gandhi and would never be able to unite around any non-Gandhi leader, no matter how good he/she is. All other Gandhi's (esp. Indira and Rajiv) were significantly better than Rahul, but Congress workers and leaders cannot spot the difference even after 2 decades including recent election performance of Rahul Gandhi across such diverse constituencies. India deserves a much *better opposition* .</t>
  </si>
  <si>
    <r>
      <rPr>
        <sz val="11"/>
        <color rgb="FF000000"/>
        <rFont val="Linux Libertine G"/>
      </rPr>
      <t>लाखो की बात चौकी दार ही चोर है</t>
    </r>
    <r>
      <rPr>
        <sz val="11"/>
        <color rgb="FF000000"/>
        <rFont val="Calibri"/>
      </rPr>
      <t>!</t>
    </r>
  </si>
  <si>
    <t>Bhai ye elections se pehle daal dete</t>
  </si>
  <si>
    <t>Finnaly aadmi ban gye hai 😂😂</t>
  </si>
  <si>
    <t>Details of education in the Congress manifesto.
● We will amend the RTE Act to make education from Class I to Class XII
in public schools compulsory and free
● End the practice of charging special fees for different purposes in public
school
● Encourage state governments to establish fee regulation committees
● Accelerate the integration of pre-primary and primary education
● Increase the number of Kendriya Vidyalayas, Navodya Vidyalayas and
Kasturba Gandhi Balika Vidyalayas
● Assist state governments to establish one Government Community College
in every tehsil/taluka
● Provide free and unlimited Internet on college and school campuses
● Ensure that all students of classes IX to XII have mobile phones to ensure
equitable access to learning.
● Scholarship Funds for OBC, SC and ST students - 2X especially for higher
education
● Aid SC and ST students to study abroad; and will double the number of
scholarships for them to pursue a Ph.D.
● Sports scholarships of 10,000 per month
● Restore the Maulana Azad Scholarships for study abroad and increase the
number of scholarships.
● Ensure that pre-matric and higher education scholarships for
disadvantaged groups including SC, ST, OBC, EWS, denotified tribes and
minorities are restored
● one Skills Training Institute in each district to impart skills through short-
and long-term courses
● Free education to Kids of Nomadic Tribes
● Expand the mid-day meal scheme up to Class XII.
● Establish a National Centre of Research and Excellence for Special
Education
● Establish a network of residential schools for the poor
● Expand the budget for and scale up government programmes for
foundational learning.
● Emphasise the study of STEM subjects in order to develop a scientific temper
● Revisit and amend the NEP
● Restore the autonomy of colleges and universities
● Ensure that serving teachers are represented in the governing bodies of
colleges and universities.
● Establish a National Sports Science Institute to promote research and
development
● Establish Ambedkar Bhavans-cum-Libraries in every district
● Establish state-of-the-art Internet-enabled public libraries in state, district
and taluk headquarters.
● Revisit the policy of centrally-conducted qualifying examinations such as
NEET, CUET, etc. and make it optional for state governments to adopt
these examinations
● Establish one government medical college-cum-hospital in each district.
● one-time measure of relief, the amount due including unpaid interest as on
15 March 2024 in respect of all student educational loans will be written of
● Revive the Education Loan programme to college students implemented
under the UPA government
● Provide fast-track courts to adjudicate cases of leaking question papers for
job examinations
● Discourage the use of teachers for non-teaching activities.</t>
  </si>
  <si>
    <t>Actually about Inflation, Unemployment, Wrong GST Tariff, and demonetization has been said in every rally. I agree with you in some points, but a video at this time defaming RG having not said is not correct. The best thing in Congress is that when they are ruling, its not a person centric but a very good team playing to grow India. You decide,if you want a nation like old India or Russia ?</t>
  </si>
  <si>
    <t>How will the opposition be stronger with such negative input. As it is a voter is indecisive due to the present dictatorship as well the lack of a stronger charismatic leader in the opposition. 
WRONG TIMING MOHAK</t>
  </si>
  <si>
    <t>Bhai kitna meh bikh gya tu.</t>
  </si>
  <si>
    <t>BJP SUPPORTERS MOHAK MANGAL.</t>
  </si>
  <si>
    <t>I am 18 and every then and now I feel like I should make a better opposition party opposition 😂😅</t>
  </si>
  <si>
    <t>Axa tu judge bangya kaona kitna mature hai tu judge karega vai ???
Rahul at least do press conference but your jumla waj modi always keep on speaking about religions ...over the past 10 years have had not even a single press conference 😂😂😂</t>
  </si>
  <si>
    <t>Sab chor hai, sab me sab aate hain !</t>
  </si>
  <si>
    <t>Ye bhi BJP ka Banda nikla 
......</t>
  </si>
  <si>
    <t>It seems from the video that  either ED or CBI has approached Mohak. 😂😂😂😂</t>
  </si>
  <si>
    <t>Finally I have arrived at the conclusion that you Mr Mohak have a prejudice for BJP and have bias.
Earlier you pitched for a Fake Narrative of Temple.</t>
  </si>
  <si>
    <t>Tumhe Kitna crore Mila he isi video banana kelia</t>
  </si>
  <si>
    <t>Need to vote for change.. Can’t close eyes on biggest scam, Manipur issue, women wrestlers sexually harassed, privatised our govt resources. Ladakh issue, job opportunity’s, price rise, freedom for CBI, ED, IT and media. China occupying our lands and govt fooling Indians on comparison with pak without having guts to deal with china. So have to think for change, must not get blank he or who… will be worse.</t>
  </si>
  <si>
    <t>We love u mohak 🙏🙏🙏🙏</t>
  </si>
  <si>
    <r>
      <rPr>
        <sz val="11"/>
        <color rgb="FF000000"/>
        <rFont val="Calibri"/>
      </rPr>
      <t>Problem is not with Rahul but people's hindutva ideology and their keen interest in jumlebaaji. Had the Indians been educated, the situation would have been different.😂😂
Translation in Hindi: "</t>
    </r>
    <r>
      <rPr>
        <sz val="11"/>
        <color rgb="FF000000"/>
        <rFont val="Linux Libertine G"/>
      </rPr>
      <t>अगर भारतीयों को शिक्षित किया गया होता</t>
    </r>
    <r>
      <rPr>
        <sz val="11"/>
        <color rgb="FF000000"/>
        <rFont val="Calibri"/>
      </rPr>
      <t xml:space="preserve">, </t>
    </r>
    <r>
      <rPr>
        <sz val="11"/>
        <color rgb="FF000000"/>
        <rFont val="Linux Libertine G"/>
      </rPr>
      <t>तो स्थिति कुछ और होती।</t>
    </r>
    <r>
      <rPr>
        <sz val="11"/>
        <color rgb="FF000000"/>
        <rFont val="Calibri"/>
      </rPr>
      <t>"</t>
    </r>
  </si>
  <si>
    <r>
      <rPr>
        <sz val="11"/>
        <color rgb="FF000000"/>
        <rFont val="Calibri"/>
      </rPr>
      <t xml:space="preserve">Rahul is the best. Advani was about to take </t>
    </r>
    <r>
      <rPr>
        <sz val="11"/>
        <color rgb="FF000000"/>
        <rFont val="Linux Libertine G"/>
      </rPr>
      <t xml:space="preserve">सन्यास </t>
    </r>
    <r>
      <rPr>
        <sz val="11"/>
        <color rgb="FF000000"/>
        <rFont val="Calibri"/>
      </rPr>
      <t>on his defeat in 2004.
Atal Bihari took retirement to die in anonymity. 
Rahul is still fighting  to save the country and Modi is scared of him.
Your video is childish with a shallow vision.</t>
    </r>
  </si>
  <si>
    <t>at this point Rahul doesn't even deserve a 40min video</t>
  </si>
  <si>
    <r>
      <rPr>
        <sz val="11"/>
        <color rgb="FF000000"/>
        <rFont val="Calibri"/>
      </rPr>
      <t xml:space="preserve">Bhai aaj se aap </t>
    </r>
    <r>
      <rPr>
        <sz val="11"/>
        <color rgb="FF000000"/>
        <rFont val="Linux Libertine G"/>
      </rPr>
      <t>अंधभक्त 😂😂😂😂😂😂</t>
    </r>
  </si>
  <si>
    <t>Dusra koi nahi mila</t>
  </si>
  <si>
    <t>Tu bhi bik gya h</t>
  </si>
  <si>
    <t>We need Rahul Gandhi this time.fully support Rahul Gandhi</t>
  </si>
  <si>
    <t>Rahul Gandhi is the best leader</t>
  </si>
  <si>
    <t>Flow of money I think they are banking on. When the people has money it will flow down to the exchequer in taxes.</t>
  </si>
  <si>
    <t>Modi ke jhumle mein dum hain?  Illiterate hypocrisy mein dum hain ? Kitna jhoot bologe?</t>
  </si>
  <si>
    <t>Kitne paise liye admin sahab😅😅😅</t>
  </si>
  <si>
    <t>कांग्रेस पार्टी जिंदाबाद ❤❤</t>
  </si>
  <si>
    <t>Aap bjp ke log</t>
  </si>
  <si>
    <t>I will vote to bjp❤ inspired by mohak Mangal ❤</t>
  </si>
  <si>
    <t>Janta ki paison se jab crores ke status bana rhi thi BJP, scans ho rahe the, itni detail mai kisi ne calculate nai kiya, yahi toh janta haar jaati</t>
  </si>
  <si>
    <t>Tu bhi bik gya 😅</t>
  </si>
  <si>
    <t>Was expecting more breakdown on Manifesto, can you make a video on both parties breakdown?</t>
  </si>
  <si>
    <t>Congress iss the biggest appeaser..... Backward classes and Muslims always fall for it..... Moreover... These classes of voters are alienated from hindutva ideology and in some cases hate hindutva....</t>
  </si>
  <si>
    <t>Allah ho akbar</t>
  </si>
  <si>
    <t>In today's times decency don't work in politics and Rahul Gandhi is too decent a person to be a politician. Politics is all about canniness, opportunism and rabble rousing abilities and RG has none of them. Even general public I don't think care about decency in politics today. Honestly his heart is not in politics and it is a tragedy that he has been forced into it. Honestly he has 2 options, either he should have courage to be out of politics and transfer the baton to Priyanka who is far willy and adapt to politics than him or RG should consciously try to cultivate the smartness and cunning qualities which today politicians are naturally endowed with. To face a opposition like BJP who thinks elections 24×7 the likes of RG will only help their cause. Maybe AAP is abetter option today to take on the might of BJP than Congress. Congress need to overhaul their structure and tighten grass root level leadership first before they can make any  serious dent.</t>
  </si>
  <si>
    <t>Vote for Congress save India, BJP ko dobara mauka dena is suicidal</t>
  </si>
  <si>
    <t>Stop lying bought media team of BJP government</t>
  </si>
  <si>
    <t>Modi PM ke position mai kon sa responsible bane rahe, bewakoofon ki taeah baate karte, sirf taam jhaam se image bna rakha hai.</t>
  </si>
  <si>
    <t>Bro rahulji explain modi corporate credit given 16 Lakhs crores why not understanding you</t>
  </si>
  <si>
    <t>It looks like Rahul is forced by his mommy to go into politics. His real passion was always becoming a comedian 😂</t>
  </si>
  <si>
    <t>You are misguiding people by your narrative about Modi's BJP which is a disaster. The BJP government has created an economic crisis and joblessness skyrocketing prices. India is in much larger debt than in the Congress regime. People like you are responsible to keep this despotic dictatorship government in power. What will you samjhao  when you are a BJP government bought media person.</t>
  </si>
  <si>
    <t>9:40 believe BJP india ka aj ka din me acha kam karta he desh ka development kar ra he or strong security all over world I am salute 🫡 to BJP Modi ji ❤</t>
  </si>
  <si>
    <t>Previously we think.......modi nahi to kaun........now we should think.........koi bhi chalega, not modi.........</t>
  </si>
  <si>
    <t>We need Jayalalithaa like leader against Modi and Gujurat Model 
Because the TN model is the best in India , since we lost her next option is Any IAS officer or educated youth as PM candidate 
Till Rahul Gandhi or Mallikha are the PM faces of congress , Congress will not win ; alliances  like DMK and JDU are the biggest mistake for Congress</t>
  </si>
  <si>
    <t>This has to the millionth video explaining what's wrong with Rahul Gandhi 😂😂😂😂</t>
  </si>
  <si>
    <t>Growth &gt;&gt;&gt;&gt; Reservation  , 🔥🔥</t>
  </si>
  <si>
    <t>Down fall of Moynak. So sad</t>
  </si>
  <si>
    <t>Minimum wages as per inflation  to be fixed, which can help a lot the wage should increase as per the inflation percentage of the economy.</t>
  </si>
  <si>
    <t>Ummid chodo congress ka bai gandi family barbad kardiya ❤</t>
  </si>
  <si>
    <t>Rahul Gandhi is Congress leader and present congress MP.</t>
  </si>
  <si>
    <t>Why u so ghae😂😂</t>
  </si>
  <si>
    <t>BJP ek jhooto ki party hai mai congress ke sath hun ❤</t>
  </si>
  <si>
    <r>
      <rPr>
        <sz val="11"/>
        <color rgb="FF000000"/>
        <rFont val="Linux Libertine G"/>
      </rPr>
      <t>🙏सत् श्री अकाल जी सोनम भाई बहुत सारा प्यार🙏</t>
    </r>
    <r>
      <rPr>
        <sz val="11"/>
        <color rgb="FF000000"/>
        <rFont val="Calibri"/>
      </rPr>
      <t xml:space="preserve">from( </t>
    </r>
    <r>
      <rPr>
        <sz val="11"/>
        <color rgb="FF000000"/>
        <rFont val="Linux Libertine G"/>
      </rPr>
      <t>राजपुरा पटियाला पंजाब 🙏</t>
    </r>
  </si>
  <si>
    <t>App ko kitna Paisa milta hai faltu riputar pheku hai faltu</t>
  </si>
  <si>
    <t>Rafael scam par cbi baithni chyie</t>
  </si>
  <si>
    <t>Raja aadmi hai bhai rahul gandhi .
Naukar koi hai jo office bearers ki post pr kaam karega.😅</t>
  </si>
  <si>
    <t>Ye desh ke mude nahi desh ka muda rojgar education sehat  bikash godi media sunne ko aachha nahi lagta bhaie</t>
  </si>
  <si>
    <t>Acha h  ..bhai bolte to sab h ye karege vo karege ..kese karege ye phale kon batata h koi nahi ..........apni to sidhi baat jo savidhan ko baar baar badlne ki bol rahe ho ham unke saath nahi h bas ham unko badlne ki kosish karege bs</t>
  </si>
  <si>
    <t>Atleast he is trying to improve india not like godi media</t>
  </si>
  <si>
    <t>This truely explains regardless of party a politicians is never ours</t>
  </si>
  <si>
    <t>*GODI HATO DESH BACHO*</t>
  </si>
  <si>
    <t>*GODI THE DESTROYER OF BHARAT DESH*</t>
  </si>
  <si>
    <t>50 year rule by congress - Democracy
10 year rule by BJP - dictatorship</t>
  </si>
  <si>
    <t>If his name appears in congress manifesto, why are you feeling hurt.  Why don't you question, our greatest party.</t>
  </si>
  <si>
    <t>VOTE FOR FREEDOM, WE NEED DEMOCRYCY.. NOT AUTOCRACY</t>
  </si>
  <si>
    <t>Vote for Congress n save democracy, save India..</t>
  </si>
  <si>
    <t>All this video is based on the assumptions that economy won't progress.
Mathematically 100,000 x 2,00,00,000 = 200,000 Crore.
But spending in the economic development will pay off. Not in 1 year but in 5-10 for sure. Europe/America were not built overnight. But they were definitely built on democracy.
Think before you vote.</t>
  </si>
  <si>
    <t>Simple , increase corporate taxes to 1 to 2 percent which was reduced in bjp govt, your fiscal deficit will be offset with increased expenses on thier promises</t>
  </si>
  <si>
    <t>Bhai ek wahiyat adds nikla.. Modi permanent wala adds aya</t>
  </si>
  <si>
    <t>Tum apna gyan apne pas rakho.kisi ne kitni mehnat ki paidal chala logo ke bich kitne hajar kilomete aur tum baith ke video bna liye to khud ko hoshiyar smjh rahe ho.desh ki koi neta agar kuch achcha soch raha to use support kro na ki tum jaise bno.
Mera vote ✋️</t>
  </si>
  <si>
    <t>Mangal ji suggest karo wo flexible hain</t>
  </si>
  <si>
    <t>INDIA IS ALREADY FALLING DOWN. NEED SOMEONE WHO CARES FOR COUNTRY AND PEOPLE. NOT FOR JUST HIS PARTY DEVELOPMENT. IF THIS CONTINUES ONLY RICH WILL BE ABLE TO SURVIVE. ALL OTHERS HAVE TO EVEN BEG FOR PACKET OF MILK . THINK AND VOTE. INDIA NEED CHANGE. FOR OUR FUTURE TO BE SECURE</t>
  </si>
  <si>
    <t>Ye vi bikgya😂
Rahul Gandhi is may not be eligible but Modi/BJP is worst. Remove BJP first.</t>
  </si>
  <si>
    <t>The best analysis on the manifesto.. Vast topic covered in 30 mins</t>
  </si>
  <si>
    <t>Sir we need change that's why we support other than rolling party because change is necessary in every aspect of life.</t>
  </si>
  <si>
    <t>All centrists are bjp’s stooges</t>
  </si>
  <si>
    <t>Atleast Rahul is Educated..</t>
  </si>
  <si>
    <t>Bond economist mentioned 👏🏻👏🏻👏🏻</t>
  </si>
  <si>
    <t>Just being the devil's advocate and finding faults... These kind of videos are a waste of time 👎👎</t>
  </si>
  <si>
    <t>26:32 😢😢😢 me bhi "panwar" par iska pronunciation pan-war nahi hai 😭😭 n is silent and (•) ki bindu in hindi ..lekin in (SAAnP) 😭😭😭</t>
  </si>
  <si>
    <t>If Rahul Gandhi is declared prime minister candidate and he loses, then he will be automatically accountable. Prince does not want accountability. He only want credit</t>
  </si>
  <si>
    <t>Ek video Modi pe bhi bana de same level pe</t>
  </si>
  <si>
    <t>Thankfully, people are smarter than tinpot youtubers and they have made up their mind!</t>
  </si>
  <si>
    <t>BJB na Kitna paisa aapko deya</t>
  </si>
  <si>
    <t>मोदी सरकार ने देश की अर्थव्यवस्था को तबाह कर दिया है। देश की अर्थव्यवस्था २० साल पीछे चली गयी है 😭😭😭</t>
  </si>
  <si>
    <t>In kaam choro se PM candidate face to btaya nahi jara dono party se ... election shuru ho gye hai 😂 Ek party me pta hi nhi h itne alliance me se kon banega dusri party me modi ke baad kon hoga na vo bta rhe hai ...janta ko to ullu bana rkha hai 😂</t>
  </si>
  <si>
    <t>It is true that RG is extremely privileged, and should have acted better in the past. But the real problem facing India today is communalism and the danger of dictatorship.</t>
  </si>
  <si>
    <t>We need better options. Its just religion vs appeasement at this point. All other parties being irrelevant at large scale 
One is a fascist and the other is so incompetent that I'll rather risk voting in a coalition government</t>
  </si>
  <si>
    <t>Congress ko candidate chunna v nhi aata ...kisi ko v ticket de deta h</t>
  </si>
  <si>
    <t>BJP = BHARAT KA JUTA PARTY  :- BJP 2018 MANIFESTO PROMISS  :  EVERY YEAR TWO CORORE JOBS  &amp; WERE IS THE"  JOBS "  ?  WERE IS THE BJP MANIFESTO PROMISS  ? BJP = JUTAAWALAA PARTY</t>
  </si>
  <si>
    <t>Bakwas full godi midia 😡 bjp chamacha</t>
  </si>
  <si>
    <t>Apne dil se banao vedio donot be based.</t>
  </si>
  <si>
    <t>19:49 you are right,,,,, reservation as a lolipop use hota hai ,,, hume reservation nahi mangna hai hume manifestation me jyada skill or employment generate kitna kaorge ye mangna hai</t>
  </si>
  <si>
    <t>Raghav chaddha ne 1500crores ka  property bana lia desh k bahar isko jindagi bhar jail m dalo pareenti chopra jaisa har heroine sirf paisa dekhkr saadi krti</t>
  </si>
  <si>
    <t>BJP KO HATAVO DESH KI BACHAAVO PLEASE, PLZ, PLZ, PLZ</t>
  </si>
  <si>
    <t>19:22 19:30 🎉🎉🎉🎉🎉 damn please make a video on reservation. I always thinks discussion on reservation is a time waste because particular community ki cut off usi community ke log effect kar rhe hai... khair i need more information in reservation. I'm sharing this video only because of this point.</t>
  </si>
  <si>
    <t>Aare yeh kharge k pass 15000 crores ki property aur rahul gandhi ko har mahine 1 crores ka interest aata yeh gareeb rahul k pas dimag jaisa kuch nai isko koi peon na banaye office me😂</t>
  </si>
  <si>
    <t>Rahul Gandhi is a spoiled son. Congress should get someone who worked to get where they are, like Dr. Manmohan Singh.</t>
  </si>
  <si>
    <t>Bhai bjp ka bhi banale</t>
  </si>
  <si>
    <t>Please don't vote the MP, vote for the party. Because Anti Defection laws mean that MP has no individual power in creating laws in the Parliament. They have to vote on a bill as per what the Party has decided. So there is no point in choosing a good MP from a bad party.</t>
  </si>
  <si>
    <t>thanks for covering both parties sir! awesome content sir!</t>
  </si>
  <si>
    <t>12:40 bro needs hair gel</t>
  </si>
  <si>
    <t>Please make one video on BJP manifesto also so we'll have complete knowledge of both biggest party.</t>
  </si>
  <si>
    <t>I don't like bjp, but started hating congress after that JINATANI ABADI UTANA HAK slogan...i belong to minority community means i have no hak ?</t>
  </si>
  <si>
    <t>Great Video Mohak.. people should leave left or right ideology and focus on ideology based on truth and facts.. people keeping fighting based on their right or left ideology and get screwed at the end</t>
  </si>
  <si>
    <t>We need mohak as our prime minister</t>
  </si>
  <si>
    <t>Is bar ka election is pe nahi ke opposition ka chehra kon hai, is bar ka election is bar pe hai ke modi ko hatao.</t>
  </si>
  <si>
    <r>
      <rPr>
        <sz val="11"/>
        <color rgb="FF000000"/>
        <rFont val="Linux Libertine G"/>
      </rPr>
      <t>सोनिया तक लोगो ने स्वीकार किया लेकिन राहुल या प्रियंका को स्वीकार करने को जनता तैयार नही</t>
    </r>
    <r>
      <rPr>
        <sz val="11"/>
        <color rgb="FF000000"/>
        <rFont val="Calibri"/>
      </rPr>
      <t>.</t>
    </r>
    <r>
      <rPr>
        <sz val="11"/>
        <color rgb="FF000000"/>
        <rFont val="Linux Libertine G"/>
      </rPr>
      <t>अपने बोलने के तरीके के कारण वो मजाक का पात्र भी बन गए है</t>
    </r>
  </si>
  <si>
    <t>I agreed to every point you said in this video but Rahul Gandhi is not secular.
And being Anti Hindu is secular then he is.</t>
  </si>
  <si>
    <t>EK BAR BJP KI UPLABDHI BHI BATA DE BHAI 10 SAL KA..</t>
  </si>
  <si>
    <t>no party is perfect in India or in the World. Vote for the best party which ensures the safety of the constitution and fraternity in India  along with other social, political and economical issues.</t>
  </si>
  <si>
    <t>Good review.
Please do a similar video on BJP manifesto.</t>
  </si>
  <si>
    <t>1:07 😂😂😂 shakal dekho</t>
  </si>
  <si>
    <r>
      <rPr>
        <sz val="11"/>
        <color rgb="FF000000"/>
        <rFont val="Linux Libertine G"/>
      </rPr>
      <t xml:space="preserve">सही तो कहा </t>
    </r>
    <r>
      <rPr>
        <sz val="11"/>
        <color rgb="FF000000"/>
        <rFont val="Calibri"/>
      </rPr>
      <t xml:space="preserve">h </t>
    </r>
    <r>
      <rPr>
        <sz val="11"/>
        <color rgb="FF000000"/>
        <rFont val="Linux Libertine G"/>
      </rPr>
      <t>राहुल गाँधी</t>
    </r>
  </si>
  <si>
    <t>Mohak, my friend, just one point I think you should look at is Understanding the impacts of reservations on the under privileged societies instead of looking at the numbers only.
Look around you! How many SC ST and OBCs do you see or meet or interact with? Talk to them. Listen to them. I am sure, this will change your perspective of numbers/percentages</t>
  </si>
  <si>
    <t>Bahut badiya 🫡</t>
  </si>
  <si>
    <t>Pappu 😂😂😂</t>
  </si>
  <si>
    <t>Loktantra bachao Modi bhagao</t>
  </si>
  <si>
    <t>Mohak- you are a Gem Buddy❤️</t>
  </si>
  <si>
    <t>Bhai ne kitna partnership Liya hai BJP se Shayad 90%😅😅😅😂😂</t>
  </si>
  <si>
    <t>Good analysis Mohak!. Would like to see your analysis on BJP's election manifesto.</t>
  </si>
  <si>
    <t>Subtitle please.</t>
  </si>
  <si>
    <t>Isne asli main BJP se pesa liya hai 😂😂😂😂😂</t>
  </si>
  <si>
    <t>RIGHT ANALYSIS - "ENJOY ALL PRIVILEGES, POWERS WITH ZERO ACCOUNTABILITY". THE BIGGEST PRIVILEGE - "A NOBODY CAN ABOUSE POPULAR PRIME MINISTER, ED, CBI, EC, JUDICIARY (to some extent) AND NO ONE STOPS HIM.</t>
  </si>
  <si>
    <t>We need a change of PM .. new governance and new India 
Bohot hgya Hindu Muslim Bohot hgayi Mehngayi Bohot hogyi Lootmaar</t>
  </si>
  <si>
    <t>Bhai jante hai congress kya hai sabhi. Usi ko harane k liye to Modi ko chuna logo ne. Corruption ko desh se khatm karenge boley. Par Chacha 400 bis nikle wo. Ab chacha chamakdar kapde pehenke, khud ko Chaukidar bata k chori kar rahe electoral bond se. 
Chunaw chacha ko kisi bhi muddo se matbal he nahi rah gaya bas 400 par jap rahe hai. Manifesto mein pose marte huye 100 photo milega par unemployment aur mehengai pe kuch nahi hai specific. 
Iss bar bas bjp k vote share ko itna ghata do ki uski badi majority na ban paye parliament mein. Phir atleast humko Hitler raj me ghusna nahi padega.
Aisi sarkar mein kaam karne ki zarurat padegi next time vote k liye. Sath he please never ever vote a criminal.</t>
  </si>
  <si>
    <t>What about BJPs Manifesto, are you going to criticise that as well or will ignore it.. come on show everyone their Biggest Problem with Modi BJP Manifesto</t>
  </si>
  <si>
    <t>Jab se modiji ne kaha .. is baar sarkar aayi to bare bare decision liye jayenge.....  Is baar vote to modiji ko hi jayega</t>
  </si>
  <si>
    <t>Jese modi ne 4 crore logo ko ghr bnane k liye 2.5lkh diye waise hi congres bhi de degi baat khtm 😂</t>
  </si>
  <si>
    <t>You are excellent</t>
  </si>
  <si>
    <t>Isse zyada faithful kaha milega khud apne se zyada capable logo ko moka de raha ha apni party me desh ke vikas ke lia..</t>
  </si>
  <si>
    <t>Bhai .... This is eyeopening
thanks for bringing this forward 🙏</t>
  </si>
  <si>
    <t>Osm bro</t>
  </si>
  <si>
    <t>Rahul is next pm</t>
  </si>
  <si>
    <t>Ku beta modi ke eletoral bond par video banae ki himmant nahi hai😂😂😂</t>
  </si>
  <si>
    <t>We have to bring this type of mindset to all our people. Great facts and videos Mohak bhaiya❤</t>
  </si>
  <si>
    <t>yaar hamare CM ka tareef sunkar aankh mai aansu aagye Mohak bhai</t>
  </si>
  <si>
    <t>Rahul Gandhi Ji kisiko Kaise BHI politicians Lage insaan insaaniyat se bharpoor Hain ❤❤</t>
  </si>
  <si>
    <t>The best horror book in the world is the congress manifesto 😂😢</t>
  </si>
  <si>
    <t>You listen to P.Chitambaram Response on how they will achieve 1lakhs per year for a poor family. Showing answer frm incompetent speech is not right.</t>
  </si>
  <si>
    <t>either sonia needs to step back on top, or the highest performing party member should lead the congress party</t>
  </si>
  <si>
    <t>Can you make a video about West Bengal and Mamata Banarjee😢</t>
  </si>
  <si>
    <t>Rahulji is not only witty hes handsome and very intelligent. Well educated dynamic leader</t>
  </si>
  <si>
    <t>Congress will only save our nation my dear sir. Please have patience. Rahul Gandhi knows what hes doing.</t>
  </si>
  <si>
    <t>Right information but the problem is they all are playing</t>
  </si>
  <si>
    <t>Why can't I clip this video from 38:21 ?</t>
  </si>
  <si>
    <t>When Video criticizing BJP, not a single word on Modi. When Video Criticizing Congress , you won't hear anything but bad about RaGa  . 
Such videos are what made RaGa s image beyond repairable.
You will only talk about strong opposition without giving vote</t>
  </si>
  <si>
    <t>still better than dictatorship</t>
  </si>
  <si>
    <t>OBC reservation only benefit yadav community</t>
  </si>
  <si>
    <t>Please figure out WHY? Problely he not Indian citizen.</t>
  </si>
  <si>
    <t>Independent ko vote do😊</t>
  </si>
  <si>
    <t>There shouldn’t be any reservation based on caste… it’s sad that even after 70 years of freedom we have caste system for jobs and education… Reservation should be given only to people below poverty line who cannot afford education and ability to get jobs and earn money for their living.</t>
  </si>
  <si>
    <t>Another amazing video mohak ! I have only one heart man ❤️</t>
  </si>
  <si>
    <t>The tranformation of Rahul Gandhi had amuzed me. My hope for India sustained. He had developed into a well seasoned politician.</t>
  </si>
  <si>
    <t>Han bhai paise phuch gye soch ko</t>
  </si>
  <si>
    <t>Mohak gained 2x speed after 16:00</t>
  </si>
  <si>
    <t>He got his cut from BJP 😂</t>
  </si>
  <si>
    <t>Channel chalana hai to Congress ki burai karni padegi...Varna band ho jayega</t>
  </si>
  <si>
    <t>Bhai sold by BJP</t>
  </si>
  <si>
    <t>Does any party have any idea as to how to compete with china?</t>
  </si>
  <si>
    <t>Whatever BJP or Congress promises in their manifesto... in the end, it will be the middle class that suffers! Whatever it will be, this time I'm not voting for BJP. Sick of all the fake cases against AAP, ED raids to extort bribes &amp; donations, etc. This is not going to benefit India for another 5 years! We need educated leaders who understand the value of creating a population that is EMPLOYABLE!</t>
  </si>
  <si>
    <t>I agree with you but I've been seeing BJP for so many years
And now I want to see him 
Kyunki abhi sb speculations hai m dekhna chahta hoon ki actual m kya hota h taaki agli baar mujhe pta ho ki vote kisko dena h 😊</t>
  </si>
  <si>
    <t>Modi ji ne jo cheezein adani ko bechi h wo wapis India m shuru ho jate to bohot paisa bachne lg jayega jisse aadhi gareebi to aise he door ho jaayegi</t>
  </si>
  <si>
    <t>Hate congress  before  hate double  bjp vote india</t>
  </si>
  <si>
    <t>Karnataka, not karnatika</t>
  </si>
  <si>
    <t>I think you are a good  youtuber by questioning both sides. Hope you don't break my trust like Abhi and Niyu.</t>
  </si>
  <si>
    <t>Rahul Gandhi has Already given the Answer . 
Modi Government Adani Ambani ka Karza Maaf kr de rhi hai More than 10k Crore 
to us paiso ko agar gareebo me baatein to ye ho jayega .
and rahi baat Apprenticeship ki to
Jitne log kaam karenge usse kaam hoga and revenue generate hoga  , to un logo ko unke kaam ka paisa milega ie - 1 lakh/year</t>
  </si>
  <si>
    <t>Is information k hisab to rahul ghandhi khud jimmedar lgte h apni is situation ke</t>
  </si>
  <si>
    <t>Congress is way better than bjp</t>
  </si>
  <si>
    <t>The situation is really bad today, it's not abut Rahul's ability anymore. It's about humanity vs BJP, they want to change constitution what is your opinion on it?</t>
  </si>
  <si>
    <t>Pappu vhai tring not to be pappu🤒</t>
  </si>
  <si>
    <t>Rahul Gandhi's biggest problem is he is not a good politician but he spent his life trying to become one with no interest and no passion for it. Now he's a sad old man who wasted his youth which could have been better used with the money and respect his family had. Instead he ran his family's name, party's competency and his own life along with careers of several politicians of his party to the ground. 
A strong opposition is the backbone of a functioning democracy. Rahul Gandhi is a fracture on that backbone. He needs to give up! Only reason people vote for INC is because BJP is becoming more and more fascist with each passing day. 
No sane person can actually name a merit of inc of today as a good opposition!</t>
  </si>
  <si>
    <t>I think you forgot to mention one really important and pivotal moment of Rahul Gandhi's career, which was the arnab interview. To be honest, i think that interview singe handedly laid bare his lackluster capabilities as a leader or visionary and quite simply single handedly led to his loss.</t>
  </si>
  <si>
    <t>Congress❤</t>
  </si>
  <si>
    <t>Mohak, socio-economic policies are certainly essential and each party has something creative however this time we have to save the constitution and our democracy. This is why we must vote BJP out. It can only happen if we vote for INC.
Making such videos and ignoring other facts is good for views, not for nation. You didn't address the big problem our nation is facing. We don't have time for thw rest of things. Save the nation from burning.</t>
  </si>
  <si>
    <t>Ise kahte hain true journalism</t>
  </si>
  <si>
    <t>Bjp ne bhot glt kiya yuvao ke sath 
Free ke rashan m milta bajra 
Only for Congress</t>
  </si>
  <si>
    <t>We choose less corrupt 😂😂</t>
  </si>
  <si>
    <t>BJP bhi apne manifesto ka koi promise pura nahi karegi we know that</t>
  </si>
  <si>
    <t>Rahul Gandhi jhut nahi bolta .</t>
  </si>
  <si>
    <t>Like the last line about voter responsibility the most. Good, constructive criticism of rg</t>
  </si>
  <si>
    <t>Priyanka gandhi ne bola hi hai, woh log satta ke liye rajniti nehi karte hai, aur Rahul ji itne achchhe insaan hai, i am 100% sure abke baar Congress election jit bhi gayi to bhi Rahul gandhi PM nehi banenge. Aapka analysis bhi achchha hai, par maximum analysis hi purane hai. Haan matter yeh nehi ke if not modi to who? The simple answer is- "Anyone".. Agar Congress ummeedon pe khada nehi utar paati to unko bhi janta uthake phenk degi.</t>
  </si>
  <si>
    <t>Bro aapki baat bilkul thik hai bjp or congress dono hi apne manifesto k promise fill nahi krenge hume pata hai ...par kisi bhi party ko aap 10 saal se zyada rule main nahi rakh sakte kyunki itne time main dictatorship ban jaati hai jisko todne k lie india alliance ko jeetana hoga ek moka inko bhi dedo 10 saal  baad inhe bhi hata denge .</t>
  </si>
  <si>
    <r>
      <rPr>
        <sz val="11"/>
        <color rgb="FF000000"/>
        <rFont val="Linux Libertine G"/>
      </rPr>
      <t xml:space="preserve">बाबू भैया यह भी छुपा भक्त निकला
गड़बड़ है </t>
    </r>
    <r>
      <rPr>
        <sz val="11"/>
        <color rgb="FF000000"/>
        <rFont val="Calibri"/>
      </rPr>
      <t xml:space="preserve">re </t>
    </r>
    <r>
      <rPr>
        <sz val="11"/>
        <color rgb="FF000000"/>
        <rFont val="Linux Libertine G"/>
      </rPr>
      <t>बाबा</t>
    </r>
  </si>
  <si>
    <t>Tumko kya problem h.</t>
  </si>
  <si>
    <t>bjp hato desh bachao</t>
  </si>
  <si>
    <t>In a country like ours, the most practical choice would be to vote for the lesser evil/least worst option.
Jai Hind, Jai Maharashtra. 🇮🇳</t>
  </si>
  <si>
    <t>Vote for Modi Vote of Democracy</t>
  </si>
  <si>
    <r>
      <rPr>
        <sz val="11"/>
        <color rgb="FF000000"/>
        <rFont val="Linux Libertine G"/>
      </rPr>
      <t>एक मौका रा</t>
    </r>
    <r>
      <rPr>
        <sz val="11"/>
        <color rgb="FF000000"/>
        <rFont val="Calibri"/>
      </rPr>
      <t>.</t>
    </r>
    <r>
      <rPr>
        <sz val="11"/>
        <color rgb="FF000000"/>
        <rFont val="Linux Libertine G"/>
      </rPr>
      <t>गा</t>
    </r>
    <r>
      <rPr>
        <sz val="11"/>
        <color rgb="FF000000"/>
        <rFont val="Calibri"/>
      </rPr>
      <t xml:space="preserve">. </t>
    </r>
    <r>
      <rPr>
        <sz val="11"/>
        <color rgb="FF000000"/>
        <rFont val="Linux Libertine G"/>
      </rPr>
      <t>को देना चाहिए 👍👍</t>
    </r>
  </si>
  <si>
    <t>Sare political leaders hi aise kehte hai, ki Aameron se Paisa leke Gareebo mein batenge... Same Bourgeoisie - Proliteriate concept. 😂 Kabhi kabhi toh sochta hun, India ek Communist country na ban jaye</t>
  </si>
  <si>
    <t>This caste based and divisive politics is still stinking country</t>
  </si>
  <si>
    <t>You said it out! Great work</t>
  </si>
  <si>
    <t>Great Congress is playing a dirty game</t>
  </si>
  <si>
    <r>
      <rPr>
        <sz val="11"/>
        <color rgb="FF000000"/>
        <rFont val="Linux Libertine G"/>
      </rPr>
      <t xml:space="preserve">अंध भक्त तो बहुत देखे थे आज </t>
    </r>
    <r>
      <rPr>
        <sz val="11"/>
        <color rgb="FF000000"/>
        <rFont val="Calibri"/>
      </rPr>
      <t xml:space="preserve">1 </t>
    </r>
    <r>
      <rPr>
        <sz val="11"/>
        <color rgb="FF000000"/>
        <rFont val="Linux Libertine G"/>
      </rPr>
      <t>अंदर से भक्त भी देख लिया</t>
    </r>
  </si>
  <si>
    <t>Communist parties and future of Communist parties in India ke upar ek video banao bhai 🫶🙏🏻</t>
  </si>
  <si>
    <t>Great logical video</t>
  </si>
  <si>
    <t>You won my ❤️</t>
  </si>
  <si>
    <t>Very well made video.</t>
  </si>
  <si>
    <t>Achha BJP bahut sahi h</t>
  </si>
  <si>
    <t>Congress is a Pro at axing their own feet</t>
  </si>
  <si>
    <t>Bhagao godi ko</t>
  </si>
  <si>
    <t>BJP ki taraf se 500 rupay praapt huay.....</t>
  </si>
  <si>
    <t>This is not even a logical comparison.. 
(Rahul Gandhi ke 5 saal pehle ke kaam AUR BjP ke abhi ke kaam)
5 years r enough for a man to change his ideology &amp; work pattern whereas BJP’s ideology can be seen live today.</t>
  </si>
  <si>
    <t>What was your cost ?</t>
  </si>
  <si>
    <t>Vote for hindutva And every thing will fall in place</t>
  </si>
  <si>
    <t>Arvind Kejriwal and Aam Aadmi party will be the next big thing in indian politics</t>
  </si>
  <si>
    <t>That's is the main problem here . Whom to vote ! . I have two mindset  one say don't do the mistake that will , help Current govt  in any causes . And other is don't vote for Pm vote for Mp 😮. If I think deeply , there is no 100% guarantee that , that selected Mp will do his works properly . If , it's like Ke muje bhuk lage hai but Mai aabhi nadhi mai dubh raha hu , pahele to mai Nadhi sai bahar kese nikalu vo soachun ga baki khane ka badh mai dekhunga . Kyu ke , bhuk Jai jada important Jan hai..... I think people who are confused ke kese vote dye vo , ese as an example samz kar vote dye .</t>
  </si>
  <si>
    <t>65 years me jitna debt hua tha desh par 10 years me Modi ne uska double debt leliya 
Kaha Gaya wo Paisa????</t>
  </si>
  <si>
    <t>Do more hone work dear.</t>
  </si>
  <si>
    <t>I liked your videos and ideas.... But honestly you are doing undue Criticism of Rahul Gandhi here........ Every Person have right to have his/her own Space... Wthr it's about going Foreign tours or anything else...... He is the only man in INDIAN POLITICS Who WALKED almost 10000 Kilometers meeting Millions of Common People..... &amp; he did it after barrage of Setbacks....... Anyone in these 10 years HAAR Man jata apni Ideology Change kar deta.... Powerful Forces k Samne jhuk jata..... BUT HE JUST REFUSED TO BOW DOWN.... &amp; WHN JB UN PE KHD ITNA PERSONAL ATTACK HOTA HAI....... PURI MACHINERY LGI RHTI HAI USKE PERSONALITY KO KHRB KRNE M MJAKYIA BNANE ME..... &amp; 𝗝𝗶𝘀𝗸𝗲 𝗩𝗜𝗖𝗧𝗜𝗠 𝗺𝗷𝗵𝗲 𝗮𝗮𝗽 𝘃 𝗹𝗮𝗴 𝗿𝗵𝗲 𝗵𝗼 𝗯𝗰𝘇 𝘆𝗼𝘂𝗿 𝗳𝗶𝗿𝘀𝘁 𝟱 𝗺𝗶𝗻𝘂𝘁𝗲𝘀 𝗼𝗳 𝗩𝗜𝗗𝗘𝗢 𝗜𝗦 𝗖𝗢𝗠𝗣𝗟𝗘𝗧𝗘𝗟𝗬 𝗖𝗢𝗠𝗜𝗡𝗚 𝗦𝗧𝗥𝗔𝗜𝗚𝗛𝗧 𝗙𝗥𝗢𝗠 𝗕𝗝𝗣 𝗜𝗧 𝗖𝗘𝗟𝗟 it's not at all by the Mohak we knew........ Is thr any thing behind Curtains 🤔 Well never know in today's world 😂....... Anyways.... You couldn't Understand Rahul Vision towards INDIA &amp; himself..... I don't see him takin PM post either....... I THINK HE IS ON THE WAY TO REALLY BCM A GANDHI AFTER The Greatest MAHATMA GANDHI........ Where He doesn't want anything for himself but yet He have that Power He is the Nucleus where things gets happening Around him &amp; He juts wanted to STRENGTHEN THE PEOPLE OF INDIA , THE IDEA OF INDIA, the Idea which was Given by MAHATMA GANDHI, PT NEHRU, ABUL KALAM AAZAD, SHAHEED BHAGAT SINGH, SARDAR VALLAVBH BHAI PATEL, SUBHAS CHANDR BOSE, &amp; THE ALL FREEDOM FIGHTERS.... THE IDEA OF INDIA FOR WHICH OUR FOREFATHERS SACRIFICES THR LIVES...... HE WANT TO STRENGTHEN THAT INDIA........ &amp; HE IS WORKING ON THAT...... As far as my Analysis Says....... 
Stop being Unnecessarily Harsh on him Mohak....... Thr are many more Content to Focus on........ The PRIME FOCUS OF THE COUNTRY NOW IS TO STRENGTHEN THE JUSTICE &amp; BROTHERHOOD SYSTEM OF COUNTRY WHICH IS ALMOST COMPLETELY DESTROYED BY BJP IN THESE LAST 10 YEARS ⚠️</t>
  </si>
  <si>
    <t>For example, one guy did a lot of hard work, pie by pie earned and made millions property. Become rich..
On the other hand one guy, didn't work hard. Waste time, enjoyed life , but now do not have money and become poor.
In this situation if the government takes more money from that hardworking rich guy and distributes to that poor non hardworking guy...in the name of equal money distribution..will it be a justice to that guy's hard work???
Think logically.</t>
  </si>
  <si>
    <t>Pappu has been an MP for 20 years.  He had time to improve his districts.  But he did not. Can anyone tell me 5-6 improvements Pappu had made in his districts? End Nepotism, Elect Integrity</t>
  </si>
  <si>
    <t>23:49 ye Khan sir hai😂😂😂😂</t>
  </si>
  <si>
    <t>Sad reality we don't have good opposition we really need one this election people really don't have a choice.</t>
  </si>
  <si>
    <t>I think bjp se peisa ageya he Bhai sahab ko Rahul Gandhi mein kamia nikalne ke liye..😂😂</t>
  </si>
  <si>
    <t>better drinking water electricity 24 hrs better road network is pr to koi baat nhi krta</t>
  </si>
  <si>
    <t>3 crores poor family below povery line giving 1 lakh per year means three trillion ruppes per year expence on government. Indirectly they increase tax and mehgai fhir badhegi aur ye janta fhir royegi adhe to annpadh h kuch bhi bol dete h neta to maan lete h... 😂😂😂</t>
  </si>
  <si>
    <r>
      <rPr>
        <sz val="11"/>
        <color rgb="FF000000"/>
        <rFont val="Linux Libertine G"/>
      </rPr>
      <t>अपने लोकल में अच्छे नेता को वोट करे चाहे वो कोई भी पार्टी का हो</t>
    </r>
    <r>
      <rPr>
        <sz val="11"/>
        <color rgb="FF000000"/>
        <rFont val="Calibri"/>
      </rPr>
      <t>,</t>
    </r>
  </si>
  <si>
    <t>In politics no one is best but congress is BETTER.........</t>
  </si>
  <si>
    <t>Vote for Congress 🎉</t>
  </si>
  <si>
    <t>Never vote for BJP</t>
  </si>
  <si>
    <t>bhaiya bjp k bhi kuch points mention bta dete jaise points congress k bta rhe ... bhaiya 10 years ho gye ... kuch to hoga unko btane ko ki ye sudharna chahiye ... jo gov m nhi hn unki kya baat kr rhe bhaiya ... jiske pas power hn unse question puchna sayad shai hn...</t>
  </si>
  <si>
    <t>Tell me about the ruling party manifesto and do their analysis Please</t>
  </si>
  <si>
    <t>Bhai 1000 cr ka toh ek ek company electoral bond de rahi hai.. kyu nahi itna kharcha kar sakti</t>
  </si>
  <si>
    <t>Dude ur being unfair to RG ....</t>
  </si>
  <si>
    <t>Atleast freedom of speech was there during congress nowadays people are crushed if they raise voice against ruling party and its time for change might be they’ll be better than BJP.</t>
  </si>
  <si>
    <t>Someone Who cannot be serious enough to run his political party how can he run a whole country</t>
  </si>
  <si>
    <t>As a voter one thing  i want is to stop reservation for people who does not need it in real life</t>
  </si>
  <si>
    <t>you know what i am going to create my own party , it would be called the naz-</t>
  </si>
  <si>
    <t>ladta hey party badal liya</t>
  </si>
  <si>
    <t>Hope u will make much alike video on bjp manifesto and their dictator leaders</t>
  </si>
  <si>
    <t>Vdo on Jarman shaperd fact check 😂😮😮</t>
  </si>
  <si>
    <t>Vote for BJP ❤❤</t>
  </si>
  <si>
    <t>Any party is better than the BJP in my opinion</t>
  </si>
  <si>
    <t>Bhai pls more videos showing different parties reality in INDIA coalition
like AAP, INC , SP</t>
  </si>
  <si>
    <t>I think mohak yaha kaafi points mein galat hai. For example woh inflation aur unemployment ke mudde kaafi utha raha hai.</t>
  </si>
  <si>
    <t>Mohak mangal Rahul Gandhi is fighting against Smriti Irani for Amethi seat, please do your homework first</t>
  </si>
  <si>
    <t>kitne paise mile Bhai</t>
  </si>
  <si>
    <t>South Indian politics is much much better then north.
They dont appreciate modi , but dont be confused that they like RG.
Regional Congress leaders are more popular there.
Special mention for TN. There social and economic indicators are much much better then any other states.
North india needs quality heath and education first.</t>
  </si>
  <si>
    <t>anyone but modi</t>
  </si>
  <si>
    <t>Godi youtuber</t>
  </si>
  <si>
    <t>BJP Hatao Desh basao ⚡</t>
  </si>
  <si>
    <t>While the realm of YouTube content creators often sees a proliferation of one-sided narratives, Mohak distinguishes himself through his dedication to presenting a nuanced perspective. He diligently covers the developments within both the BJP and Congress, offering viewers a comprehensive understanding of the political dynamics at play. His commitment to balanced reporting not only informs but also encourages critical thinking and fosters a more holistic approach to understanding complex issues. Good job</t>
  </si>
  <si>
    <t>Dono he party kharab hain
Akhilesh yadav ne bohot hi bekar ticket bata hai abki bar
Agar abki bar samajvadi party haree to eske serf ak vajah akhelash ka zed hogee jo party ko lay dobaygee
Jab tak akhkelash sahe faslay nahe kartay chonao may Jeet melna moskel h
Jes taray k candidate Hain onsay vedhan sabha chonao bhe nahe nekalnay vala h
Lok sabha ka tekat datay vakt ya to dakh latay kee apnay dam pay 50%+ vote nekal payga bhe kee nahe vo ensan</t>
  </si>
  <si>
    <t>Great work on showing Congress promises as usual very useless!!</t>
  </si>
  <si>
    <t>We literally have no 'honest' politician, who want to work for the people.</t>
  </si>
  <si>
    <t>Bjp na bhi to bola Tha ki 15 lakh bhi mila ga</t>
  </si>
  <si>
    <t>सरकार कभी भी बदल सकती है एक तरफ़ा प्रोग्राम मत करो भारी पढ़ जाएगा।</t>
  </si>
  <si>
    <t>10 thousand crore. 😂</t>
  </si>
  <si>
    <t>I will still vote for CONGRESS</t>
  </si>
  <si>
    <t>Darr gya😅</t>
  </si>
  <si>
    <t>We need a government which would care for the majority and save democracy.</t>
  </si>
  <si>
    <t>Congress 🇧🇩</t>
  </si>
  <si>
    <t>Congress wants to divide people on the basis of caste census.</t>
  </si>
  <si>
    <t>A great video, makes me question the ongoing existential crisis, secularism may sound like a Gali today but for me living outside India I see how other countries are secular yet follow their religion peacefully. I fear that I will be discriminated against coz I'm a dalit maybe dunno...😅 keep up the good work mohak❤</t>
  </si>
  <si>
    <t>Congress is an outdated and hopeless party today with little to no future. All of it because of their own poor governance and mismanagement. India needs a new national party that can challenge BJP.</t>
  </si>
  <si>
    <t>Mohak better be true to urself..</t>
  </si>
  <si>
    <t>Hi.. Mangal,
Big fan of your work. Will appreciate if you can be more contained and shorter duration in your videos.
Thanks 
Ravi Basu
From Bangladesh</t>
  </si>
  <si>
    <t>Abki bar 400 par....phir ekbar Modi sarkar</t>
  </si>
  <si>
    <t>Modi might not be best but seeing rg in my Pm's chair is scary</t>
  </si>
  <si>
    <t>Good guys finish last, unfortunately that's how the world works. You have to be scheming and deceitful, which modi does really well. Even in his ANI PR interview, he did a good job of twisting facts and portraying himself like the leader who tried to make EBS transparent, when we all know it was the Supreme Court that had to eventually step in for them to show the data, despite his govt refusing to do so when they implemented it and also later when they said citizens don't have a right to know. Modi knows how to play the crowd and this has helped him the most. RG on the other hand is not so smart. Meanwhile, we the citizens are stuck between a rock and hard place.</t>
  </si>
  <si>
    <t>In every speech there is reservation - caste census - reservation - caste census ..... How can I vote them even I am willing to vote for a change</t>
  </si>
  <si>
    <t>I am sorry, I misunderstood you last time.</t>
  </si>
  <si>
    <t>Mohak sir,please watch study iq ias, CAG reports are not publishing only 25% are published in previous years, ye wohi CAG he jiske pas Itni power he jo puri india ka financial audit krti ,ye wohi CAG he jiski repot ne indians ko jagaya tha 2014 me (sarkaar gira di thi), ye wohi CAG he jisne 18cr per/km ki road ko 200cr per/km ka nitin gadkri ka ghota ujagar kiya jiske baad gadkari ji modi ji ko national media ke samne tevar dikhaye the (wo alag bbat he krwyi nhi huyi), bharat he hinduo ke tax k paisa jab tk ed,cbi,it,nia,judges,media,aur bus bhar ke vidhayako ko detention kr ke 250cr me horse trading me barbaad hoga TAB TK HINDUSTAN K KUCH NHI HO SAKTA ( in cheezo ki report nhi hti pr smjne wle smjhdaar he).</t>
  </si>
  <si>
    <t>10thousand crore is not big amout for central government that unemployment youth 1 lack rupes is very good decision thank you rahul</t>
  </si>
  <si>
    <t>Vote for india alliance for save democracy</t>
  </si>
  <si>
    <t>Rahul nahi rukega....he completely missed the important things that rahul did...both paidal yatra that he did...completely missed all the important issues that rahul raised....missed about the guarantee jobs that they have promised along with reservation...do not forget that it is INDIA  is an alliance ...kejriwal has done it in delhi so centre also can fulfill their promises ....tejaswi gave so many jobs in bihar...so centre also can do it...congresa party have capable pple to do all these things that they have promised...dont expect rahul gandhi to do all the things...modi doesnt do anything ...its their team...modi is just a face to do the acting...it takes thousands of crores to project as if modi is doing everything ...modi is so knowledgeable...no he is not...its all the work of godi media and pple like u</t>
  </si>
  <si>
    <t>AAP party show us the way...  Good world class Govt Schools , collages and Universities... 
Best Free Govt Hospitals ... 
Free Libraries for Students ...
Free Electricity+ free water for lower middle class and poors ... Poor Students can study more easily in delhi than rest of North India ....</t>
  </si>
  <si>
    <t>Congress manifesto is best ❤ Come will win for sure 🔥
I:- India
N:- Need
C:-Congress ❤</t>
  </si>
  <si>
    <t>Well i guess it's time to launch UJPM party(competition for the rest 2) 😂</t>
  </si>
  <si>
    <t>I have a simple question, if these opposition parties are fighting the election as one under the INDIA block, why not release a joint/common manifesto for the people to see.</t>
  </si>
  <si>
    <t>Nice yrrr..etini bi sachh mat batao bro...❤❤❤❤ Sab ki baat...</t>
  </si>
  <si>
    <t>what is the logic behind by growing beard and becoming so called serious, bro are you mad , you show some nonsense kind of statement of some random people</t>
  </si>
  <si>
    <t>Best video 🔥</t>
  </si>
  <si>
    <t>Bhai baki sb thik hai,  bs  voice m thoda  dm lgaya kr ...</t>
  </si>
  <si>
    <t>To many mistake in this video kindly dont spread miss information</t>
  </si>
  <si>
    <t>KHATTA KHAT KHATTA KHAT KHATTA KHAT
DESH KI GAREEBI MITA DENGEY RAHUL JI 🫡💀😵‍💫🤡</t>
  </si>
  <si>
    <t>Why not you make a same type of video on the" Biggest Problem with Narendra Modi"??
I think its not so easy!!😅😅</t>
  </si>
  <si>
    <t>My vote for INDIA 😅😅😅😅😅😅😅😅😅😅😅😅😅
Your speech useless 😂😂😂😂😂</t>
  </si>
  <si>
    <t>Sir you talked about caste census report - lingayat are more than vokkaliga before, and after census by your mentioned leaked report they are same vokkaligas less than lingayat, so what's your point i don't know ...i think they have to multiply their population😅</t>
  </si>
  <si>
    <t>Vote for AAP ❤️</t>
  </si>
  <si>
    <t>Whatsappp university...</t>
  </si>
  <si>
    <t>Ye comments sach mein asli hote hain , present india ki soch in comments se kaafi alag hai . mujhe kabhi kabhi ye achhe postive comments impractical dikhte hain real life mein</t>
  </si>
  <si>
    <t>Teri iss batse koi faida nahi....we support India</t>
  </si>
  <si>
    <t>I have seen that congress is very bad in Implimentation and this has been the case since rajiv gandhi's time . BJP has shown us many models and many of their schemes are visible on ground and are functional congress first have less schemes visible and even the once visible have functionality problems . This is not just the case in government but even in party's matter the communication and implementation or maybe be communication does not seems quite well on the other hand BJP's communication system seems very strong even to the grass root</t>
  </si>
  <si>
    <t>3:32 today i voted him ch. Lal singh he is local Dogra leader of udhampur, jammu 😅</t>
  </si>
  <si>
    <t>as a student their promise for amendment to remove the 50% reservation cap is a deal breaker for me</t>
  </si>
  <si>
    <t>How do bjp know that they got 33% increment to 44% of obc vote  when there is no method to measure it ?</t>
  </si>
  <si>
    <t>Vote  for congress</t>
  </si>
  <si>
    <t>Rahul is not a leader.
A leader should take a stand right or wrong.</t>
  </si>
  <si>
    <t>E bhi godi Medea ki tarah dar se sach nehi bol pa rehe taki channel na bandh ho jaye</t>
  </si>
  <si>
    <t>But Rahul is far more better than modi❤ you know that</t>
  </si>
  <si>
    <t>Why don't you tell PM Modi to do a contest from wayanad or from South India, bcz he knows he is never gonna win... He can only play with religious emotions...so everyone has their choice according to their favour...</t>
  </si>
  <si>
    <t>Jitni energy Rahul Gandhi ko defame karne ke liye ki usase aadhi Modi ke jumle dikhane bhi lagate</t>
  </si>
  <si>
    <t>Are you left or right or deshbhakt 😂</t>
  </si>
  <si>
    <t>I hope you will make a vdo on Modi.
And raise the question why Modi have no courage to hold a PC.
I can debate with u.</t>
  </si>
  <si>
    <r>
      <rPr>
        <sz val="11"/>
        <color rgb="FF000000"/>
        <rFont val="Linux Libertine G"/>
      </rPr>
      <t xml:space="preserve">इन </t>
    </r>
    <r>
      <rPr>
        <sz val="11"/>
        <color rgb="FF000000"/>
        <rFont val="Calibri"/>
      </rPr>
      <t xml:space="preserve">9 </t>
    </r>
    <r>
      <rPr>
        <sz val="11"/>
        <color rgb="FF000000"/>
        <rFont val="Linux Libertine G"/>
      </rPr>
      <t xml:space="preserve">वर्षों में मुझे कुछ ऐसे सत्य पता चले जो हैरान करने वाले थे।
</t>
    </r>
    <r>
      <rPr>
        <sz val="11"/>
        <color rgb="FF000000"/>
        <rFont val="Calibri"/>
      </rPr>
      <t xml:space="preserve">Congress changes constitution many times even changes during in emergency time its considered as democracy but if bjp change kare toh dictatorship 
1. </t>
    </r>
    <r>
      <rPr>
        <sz val="11"/>
        <color rgb="FF000000"/>
        <rFont val="Linux Libertine G"/>
      </rPr>
      <t xml:space="preserve">सोशल मीडिया से मुझे यह पता चला कि </t>
    </r>
    <r>
      <rPr>
        <sz val="11"/>
        <color rgb="FF000000"/>
        <rFont val="Calibri"/>
      </rPr>
      <t>"</t>
    </r>
    <r>
      <rPr>
        <sz val="11"/>
        <color rgb="FF000000"/>
        <rFont val="Linux Libertine G"/>
      </rPr>
      <t>पत्रकार</t>
    </r>
    <r>
      <rPr>
        <sz val="11"/>
        <color rgb="FF000000"/>
        <rFont val="Calibri"/>
      </rPr>
      <t xml:space="preserve">" </t>
    </r>
    <r>
      <rPr>
        <sz val="11"/>
        <color rgb="FF000000"/>
        <rFont val="Linux Libertine G"/>
      </rPr>
      <t xml:space="preserve">निष्पक्ष नही होते। वे भी किसी खास विचारधारा से जुड़े होते हैं।
</t>
    </r>
    <r>
      <rPr>
        <sz val="11"/>
        <color rgb="FF000000"/>
        <rFont val="Calibri"/>
      </rPr>
      <t xml:space="preserve">2. </t>
    </r>
    <r>
      <rPr>
        <sz val="11"/>
        <color rgb="FF000000"/>
        <rFont val="Linux Libertine G"/>
      </rPr>
      <t>लेखक</t>
    </r>
    <r>
      <rPr>
        <sz val="11"/>
        <color rgb="FF000000"/>
        <rFont val="Calibri"/>
      </rPr>
      <t xml:space="preserve">, </t>
    </r>
    <r>
      <rPr>
        <sz val="11"/>
        <color rgb="FF000000"/>
        <rFont val="Linux Libertine G"/>
      </rPr>
      <t xml:space="preserve">साहित्यकार भी निष्पक्ष नही होते। वे भी किसी खास विचारधारा से जुडे होते है।
</t>
    </r>
    <r>
      <rPr>
        <sz val="11"/>
        <color rgb="FF000000"/>
        <rFont val="Calibri"/>
      </rPr>
      <t xml:space="preserve">3. </t>
    </r>
    <r>
      <rPr>
        <sz val="11"/>
        <color rgb="FF000000"/>
        <rFont val="Linux Libertine G"/>
      </rPr>
      <t>साहित्य अकादमी</t>
    </r>
    <r>
      <rPr>
        <sz val="11"/>
        <color rgb="FF000000"/>
        <rFont val="Calibri"/>
      </rPr>
      <t xml:space="preserve">, </t>
    </r>
    <r>
      <rPr>
        <sz val="11"/>
        <color rgb="FF000000"/>
        <rFont val="Linux Libertine G"/>
      </rPr>
      <t>बुकर</t>
    </r>
    <r>
      <rPr>
        <sz val="11"/>
        <color rgb="FF000000"/>
        <rFont val="Calibri"/>
      </rPr>
      <t xml:space="preserve">, </t>
    </r>
    <r>
      <rPr>
        <sz val="11"/>
        <color rgb="FF000000"/>
        <rFont val="Linux Libertine G"/>
      </rPr>
      <t xml:space="preserve">मैग्ससे पुरस्कार प्राप्त बुद्धिजीवी भी निष्पक्ष नही होते।
</t>
    </r>
    <r>
      <rPr>
        <sz val="11"/>
        <color rgb="FF000000"/>
        <rFont val="Calibri"/>
      </rPr>
      <t xml:space="preserve">4. </t>
    </r>
    <r>
      <rPr>
        <sz val="11"/>
        <color rgb="FF000000"/>
        <rFont val="Linux Libertine G"/>
      </rPr>
      <t xml:space="preserve">फिल्मों के नाम पर एक खास विचारधारा को बढ़ावा दिया जाता है। बालीबुड का सच पता चला।
</t>
    </r>
    <r>
      <rPr>
        <sz val="11"/>
        <color rgb="FF000000"/>
        <rFont val="Calibri"/>
      </rPr>
      <t xml:space="preserve">5. </t>
    </r>
    <r>
      <rPr>
        <sz val="11"/>
        <color rgb="FF000000"/>
        <rFont val="Linux Libertine G"/>
      </rPr>
      <t>हिन्दू धर्म को सनातन धर्म कहते हैं और देश का नाम हिंदुस्तान है</t>
    </r>
    <r>
      <rPr>
        <sz val="11"/>
        <color rgb="FF000000"/>
        <rFont val="Calibri"/>
      </rPr>
      <t xml:space="preserve">, </t>
    </r>
    <r>
      <rPr>
        <sz val="11"/>
        <color rgb="FF000000"/>
        <rFont val="Linux Libertine G"/>
      </rPr>
      <t xml:space="preserve">क्योंकि यह हिंदुओं का इकलौता देश है।
</t>
    </r>
    <r>
      <rPr>
        <sz val="11"/>
        <color rgb="FF000000"/>
        <rFont val="Calibri"/>
      </rPr>
      <t xml:space="preserve">6. </t>
    </r>
    <r>
      <rPr>
        <sz val="11"/>
        <color rgb="FF000000"/>
        <rFont val="Linux Libertine G"/>
      </rPr>
      <t xml:space="preserve">हिन्दू शब्द सिंधु से नही </t>
    </r>
    <r>
      <rPr>
        <sz val="11"/>
        <color rgb="FF000000"/>
        <rFont val="Calibri"/>
      </rPr>
      <t>(</t>
    </r>
    <r>
      <rPr>
        <sz val="11"/>
        <color rgb="FF000000"/>
        <rFont val="Linux Libertine G"/>
      </rPr>
      <t>ईरानियों द्वारा स को ह बोलने से</t>
    </r>
    <r>
      <rPr>
        <sz val="11"/>
        <color rgb="FF000000"/>
        <rFont val="Calibri"/>
      </rPr>
      <t xml:space="preserve">) </t>
    </r>
    <r>
      <rPr>
        <sz val="11"/>
        <color rgb="FF000000"/>
        <rFont val="Linux Libertine G"/>
      </rPr>
      <t xml:space="preserve">नही आया बल्कि </t>
    </r>
    <r>
      <rPr>
        <sz val="11"/>
        <color rgb="FF000000"/>
        <rFont val="Calibri"/>
      </rPr>
      <t>"</t>
    </r>
    <r>
      <rPr>
        <sz val="11"/>
        <color rgb="FF000000"/>
        <rFont val="Linux Libertine G"/>
      </rPr>
      <t>हिन्दू</t>
    </r>
    <r>
      <rPr>
        <sz val="11"/>
        <color rgb="FF000000"/>
        <rFont val="Calibri"/>
      </rPr>
      <t xml:space="preserve">" </t>
    </r>
    <r>
      <rPr>
        <sz val="11"/>
        <color rgb="FF000000"/>
        <rFont val="Linux Libertine G"/>
      </rPr>
      <t xml:space="preserve">शब्द </t>
    </r>
    <r>
      <rPr>
        <sz val="11"/>
        <color rgb="FF000000"/>
        <rFont val="Calibri"/>
      </rPr>
      <t>"</t>
    </r>
    <r>
      <rPr>
        <sz val="11"/>
        <color rgb="FF000000"/>
        <rFont val="Linux Libertine G"/>
      </rPr>
      <t>ऋग्वेद</t>
    </r>
    <r>
      <rPr>
        <sz val="11"/>
        <color rgb="FF000000"/>
        <rFont val="Calibri"/>
      </rPr>
      <t xml:space="preserve">" </t>
    </r>
    <r>
      <rPr>
        <sz val="11"/>
        <color rgb="FF000000"/>
        <rFont val="Linux Libertine G"/>
      </rPr>
      <t xml:space="preserve">में लाखों वर्ष पूर्व से ही वर्णित था।
</t>
    </r>
    <r>
      <rPr>
        <sz val="11"/>
        <color rgb="FF000000"/>
        <rFont val="Calibri"/>
      </rPr>
      <t xml:space="preserve">7. </t>
    </r>
    <r>
      <rPr>
        <sz val="11"/>
        <color rgb="FF000000"/>
        <rFont val="Linux Libertine G"/>
      </rPr>
      <t>जातिवाद</t>
    </r>
    <r>
      <rPr>
        <sz val="11"/>
        <color rgb="FF000000"/>
        <rFont val="Calibri"/>
      </rPr>
      <t xml:space="preserve">, </t>
    </r>
    <r>
      <rPr>
        <sz val="11"/>
        <color rgb="FF000000"/>
        <rFont val="Linux Libertine G"/>
      </rPr>
      <t>बाल विवाह</t>
    </r>
    <r>
      <rPr>
        <sz val="11"/>
        <color rgb="FF000000"/>
        <rFont val="Calibri"/>
      </rPr>
      <t xml:space="preserve">, </t>
    </r>
    <r>
      <rPr>
        <sz val="11"/>
        <color rgb="FF000000"/>
        <rFont val="Linux Libertine G"/>
      </rPr>
      <t>पर्दा प्रथा हजारों वर्ष पूर्व सनातनी नही बल्कि मुगलों के आगमन से उपजी कु</t>
    </r>
    <r>
      <rPr>
        <sz val="11"/>
        <color rgb="FF000000"/>
        <rFont val="Calibri"/>
      </rPr>
      <t>-</t>
    </r>
    <r>
      <rPr>
        <sz val="11"/>
        <color rgb="FF000000"/>
        <rFont val="Linux Libertine G"/>
      </rPr>
      <t>व्यवस्था थी</t>
    </r>
    <r>
      <rPr>
        <sz val="11"/>
        <color rgb="FF000000"/>
        <rFont val="Calibri"/>
      </rPr>
      <t xml:space="preserve">, </t>
    </r>
    <r>
      <rPr>
        <sz val="11"/>
        <color rgb="FF000000"/>
        <rFont val="Linux Libertine G"/>
      </rPr>
      <t xml:space="preserve">जिसे अंग्रेजों ने सनातन से जोड़कर हिन्दुओ को बांटा। उसे लिखित इतिहास बनाया।
</t>
    </r>
    <r>
      <rPr>
        <sz val="11"/>
        <color rgb="FF000000"/>
        <rFont val="Calibri"/>
      </rPr>
      <t xml:space="preserve">8. </t>
    </r>
    <r>
      <rPr>
        <sz val="11"/>
        <color rgb="FF000000"/>
        <rFont val="Linux Libertine G"/>
      </rPr>
      <t xml:space="preserve">किसी समय भारतीय संस्कृति और सनातन धर्म पूरे विश्व मे फैला था।
</t>
    </r>
    <r>
      <rPr>
        <sz val="11"/>
        <color rgb="FF000000"/>
        <rFont val="Calibri"/>
      </rPr>
      <t xml:space="preserve">9. </t>
    </r>
    <r>
      <rPr>
        <sz val="11"/>
        <color rgb="FF000000"/>
        <rFont val="Linux Libertine G"/>
      </rPr>
      <t>वास्कोडिगामा का सच ये था कि वह एक लुटेरा</t>
    </r>
    <r>
      <rPr>
        <sz val="11"/>
        <color rgb="FF000000"/>
        <rFont val="Calibri"/>
      </rPr>
      <t xml:space="preserve">, </t>
    </r>
    <r>
      <rPr>
        <sz val="11"/>
        <color rgb="FF000000"/>
        <rFont val="Linux Libertine G"/>
      </rPr>
      <t xml:space="preserve">धोखेबाज था और किसी भारतीय जहाज का पीछा करते हुए भारत पहुंचा।
</t>
    </r>
    <r>
      <rPr>
        <sz val="11"/>
        <color rgb="FF000000"/>
        <rFont val="Calibri"/>
      </rPr>
      <t xml:space="preserve">10. </t>
    </r>
    <r>
      <rPr>
        <sz val="11"/>
        <color rgb="FF000000"/>
        <rFont val="Linux Libertine G"/>
      </rPr>
      <t>बप्पा रावल का नाम</t>
    </r>
    <r>
      <rPr>
        <sz val="11"/>
        <color rgb="FF000000"/>
        <rFont val="Calibri"/>
      </rPr>
      <t xml:space="preserve">, </t>
    </r>
    <r>
      <rPr>
        <sz val="11"/>
        <color rgb="FF000000"/>
        <rFont val="Linux Libertine G"/>
      </rPr>
      <t xml:space="preserve">काम और और अद्भुत पराक्रम सुना। उनसे डरकर </t>
    </r>
    <r>
      <rPr>
        <sz val="11"/>
        <color rgb="FF000000"/>
        <rFont val="Calibri"/>
      </rPr>
      <t xml:space="preserve">300 </t>
    </r>
    <r>
      <rPr>
        <sz val="11"/>
        <color rgb="FF000000"/>
        <rFont val="Linux Libertine G"/>
      </rPr>
      <t xml:space="preserve">वर्ष तक मुस्लिम आक्रांता इधर झांके भी नहीं।
</t>
    </r>
    <r>
      <rPr>
        <sz val="11"/>
        <color rgb="FF000000"/>
        <rFont val="Calibri"/>
      </rPr>
      <t xml:space="preserve">11. </t>
    </r>
    <r>
      <rPr>
        <sz val="11"/>
        <color rgb="FF000000"/>
        <rFont val="Linux Libertine G"/>
      </rPr>
      <t>बाबर</t>
    </r>
    <r>
      <rPr>
        <sz val="11"/>
        <color rgb="FF000000"/>
        <rFont val="Calibri"/>
      </rPr>
      <t xml:space="preserve">, </t>
    </r>
    <r>
      <rPr>
        <sz val="11"/>
        <color rgb="FF000000"/>
        <rFont val="Linux Libertine G"/>
      </rPr>
      <t>हुमायूँ</t>
    </r>
    <r>
      <rPr>
        <sz val="11"/>
        <color rgb="FF000000"/>
        <rFont val="Calibri"/>
      </rPr>
      <t xml:space="preserve">, </t>
    </r>
    <r>
      <rPr>
        <sz val="11"/>
        <color rgb="FF000000"/>
        <rFont val="Linux Libertine G"/>
      </rPr>
      <t>अकबर</t>
    </r>
    <r>
      <rPr>
        <sz val="11"/>
        <color rgb="FF000000"/>
        <rFont val="Calibri"/>
      </rPr>
      <t xml:space="preserve">, </t>
    </r>
    <r>
      <rPr>
        <sz val="11"/>
        <color rgb="FF000000"/>
        <rFont val="Linux Libertine G"/>
      </rPr>
      <t>औरंगजेब</t>
    </r>
    <r>
      <rPr>
        <sz val="11"/>
        <color rgb="FF000000"/>
        <rFont val="Calibri"/>
      </rPr>
      <t xml:space="preserve">, </t>
    </r>
    <r>
      <rPr>
        <sz val="11"/>
        <color rgb="FF000000"/>
        <rFont val="Linux Libertine G"/>
      </rPr>
      <t>टीपू सुलतान सहित सभी मुगल शासक क्रूर</t>
    </r>
    <r>
      <rPr>
        <sz val="11"/>
        <color rgb="FF000000"/>
        <rFont val="Calibri"/>
      </rPr>
      <t xml:space="preserve">, </t>
    </r>
    <r>
      <rPr>
        <sz val="11"/>
        <color rgb="FF000000"/>
        <rFont val="Linux Libertine G"/>
      </rPr>
      <t>हत्यारे</t>
    </r>
    <r>
      <rPr>
        <sz val="11"/>
        <color rgb="FF000000"/>
        <rFont val="Calibri"/>
      </rPr>
      <t xml:space="preserve">, </t>
    </r>
    <r>
      <rPr>
        <sz val="11"/>
        <color rgb="FF000000"/>
        <rFont val="Linux Libertine G"/>
      </rPr>
      <t>इस्लाम के प्रसारक और हिंदुओं का नरसंहारक थे</t>
    </r>
    <r>
      <rPr>
        <sz val="11"/>
        <color rgb="FF000000"/>
        <rFont val="Calibri"/>
      </rPr>
      <t xml:space="preserve">, </t>
    </r>
    <r>
      <rPr>
        <sz val="11"/>
        <color rgb="FF000000"/>
        <rFont val="Linux Libertine G"/>
      </rPr>
      <t xml:space="preserve">यह सच पता चला। 
</t>
    </r>
    <r>
      <rPr>
        <sz val="11"/>
        <color rgb="FF000000"/>
        <rFont val="Calibri"/>
      </rPr>
      <t xml:space="preserve">12. </t>
    </r>
    <r>
      <rPr>
        <sz val="11"/>
        <color rgb="FF000000"/>
        <rFont val="Linux Libertine G"/>
      </rPr>
      <t>ताज़महल</t>
    </r>
    <r>
      <rPr>
        <sz val="11"/>
        <color rgb="FF000000"/>
        <rFont val="Calibri"/>
      </rPr>
      <t xml:space="preserve">, </t>
    </r>
    <r>
      <rPr>
        <sz val="11"/>
        <color rgb="FF000000"/>
        <rFont val="Linux Libertine G"/>
      </rPr>
      <t>लालकिला</t>
    </r>
    <r>
      <rPr>
        <sz val="11"/>
        <color rgb="FF000000"/>
        <rFont val="Calibri"/>
      </rPr>
      <t xml:space="preserve">, </t>
    </r>
    <r>
      <rPr>
        <sz val="11"/>
        <color rgb="FF000000"/>
        <rFont val="Linux Libertine G"/>
      </rPr>
      <t>कुतुब मीनार हिन्दू भवन थे</t>
    </r>
    <r>
      <rPr>
        <sz val="11"/>
        <color rgb="FF000000"/>
        <rFont val="Calibri"/>
      </rPr>
      <t xml:space="preserve">, </t>
    </r>
    <r>
      <rPr>
        <sz val="11"/>
        <color rgb="FF000000"/>
        <rFont val="Linux Libertine G"/>
      </rPr>
      <t xml:space="preserve">इनकी सच्चाई कुछ और थी।
</t>
    </r>
    <r>
      <rPr>
        <sz val="11"/>
        <color rgb="FF000000"/>
        <rFont val="Calibri"/>
      </rPr>
      <t xml:space="preserve">13. </t>
    </r>
    <r>
      <rPr>
        <sz val="11"/>
        <color rgb="FF000000"/>
        <rFont val="Linux Libertine G"/>
      </rPr>
      <t>जिसे लोग व्हाट्सएप यूनिवर्सिटी कहकर मजाक उड़ाते हैं</t>
    </r>
    <r>
      <rPr>
        <sz val="11"/>
        <color rgb="FF000000"/>
        <rFont val="Calibri"/>
      </rPr>
      <t xml:space="preserve">, </t>
    </r>
    <r>
      <rPr>
        <sz val="11"/>
        <color rgb="FF000000"/>
        <rFont val="Linux Libertine G"/>
      </rPr>
      <t xml:space="preserve">उसी ने मुझे महात्मा गांधी के </t>
    </r>
    <r>
      <rPr>
        <sz val="11"/>
        <color rgb="FF000000"/>
        <rFont val="Calibri"/>
      </rPr>
      <t>"</t>
    </r>
    <r>
      <rPr>
        <sz val="11"/>
        <color rgb="FF000000"/>
        <rFont val="Linux Libertine G"/>
      </rPr>
      <t>ब्रह्मचर्य के प्रयोग</t>
    </r>
    <r>
      <rPr>
        <sz val="11"/>
        <color rgb="FF000000"/>
        <rFont val="Calibri"/>
      </rPr>
      <t xml:space="preserve">" </t>
    </r>
    <r>
      <rPr>
        <sz val="11"/>
        <color rgb="FF000000"/>
        <rFont val="Linux Libertine G"/>
      </rPr>
      <t>और हेडगेवार</t>
    </r>
    <r>
      <rPr>
        <sz val="11"/>
        <color rgb="FF000000"/>
        <rFont val="Calibri"/>
      </rPr>
      <t xml:space="preserve">, </t>
    </r>
    <r>
      <rPr>
        <sz val="11"/>
        <color rgb="FF000000"/>
        <rFont val="Linux Libertine G"/>
      </rPr>
      <t>सुभाष चंद्र बोस</t>
    </r>
    <r>
      <rPr>
        <sz val="11"/>
        <color rgb="FF000000"/>
        <rFont val="Calibri"/>
      </rPr>
      <t xml:space="preserve">, </t>
    </r>
    <r>
      <rPr>
        <sz val="11"/>
        <color rgb="FF000000"/>
        <rFont val="Linux Libertine G"/>
      </rPr>
      <t xml:space="preserve">सरदार पटेल व हिन्दू समाज के साथ कि गई गद्दारी की सच्चाई बताई।
</t>
    </r>
    <r>
      <rPr>
        <sz val="11"/>
        <color rgb="FF000000"/>
        <rFont val="Calibri"/>
      </rPr>
      <t xml:space="preserve">14. </t>
    </r>
    <r>
      <rPr>
        <sz val="11"/>
        <color rgb="FF000000"/>
        <rFont val="Linux Libertine G"/>
      </rPr>
      <t xml:space="preserve">गाँधी जी की तुष्टिकरण और भारत विभाजन के बारे मे ज्ञान हुआ।
</t>
    </r>
    <r>
      <rPr>
        <sz val="11"/>
        <color rgb="FF000000"/>
        <rFont val="Calibri"/>
      </rPr>
      <t xml:space="preserve">15. </t>
    </r>
    <r>
      <rPr>
        <sz val="11"/>
        <color rgb="FF000000"/>
        <rFont val="Linux Libertine G"/>
      </rPr>
      <t>नेहरू की असलियत</t>
    </r>
    <r>
      <rPr>
        <sz val="11"/>
        <color rgb="FF000000"/>
        <rFont val="Calibri"/>
      </rPr>
      <t xml:space="preserve">, </t>
    </r>
    <r>
      <rPr>
        <sz val="11"/>
        <color rgb="FF000000"/>
        <rFont val="Linux Libertine G"/>
      </rPr>
      <t>उनके इरादे</t>
    </r>
    <r>
      <rPr>
        <sz val="11"/>
        <color rgb="FF000000"/>
        <rFont val="Calibri"/>
      </rPr>
      <t xml:space="preserve">, </t>
    </r>
    <r>
      <rPr>
        <sz val="11"/>
        <color rgb="FF000000"/>
        <rFont val="Linux Libertine G"/>
      </rPr>
      <t>उनकी हरकतें</t>
    </r>
    <r>
      <rPr>
        <sz val="11"/>
        <color rgb="FF000000"/>
        <rFont val="Calibri"/>
      </rPr>
      <t xml:space="preserve">, </t>
    </r>
    <r>
      <rPr>
        <sz val="11"/>
        <color rgb="FF000000"/>
        <rFont val="Linux Libertine G"/>
      </rPr>
      <t xml:space="preserve">पता चली।
</t>
    </r>
    <r>
      <rPr>
        <sz val="11"/>
        <color rgb="FF000000"/>
        <rFont val="Calibri"/>
      </rPr>
      <t xml:space="preserve">16. POJKL </t>
    </r>
    <r>
      <rPr>
        <sz val="11"/>
        <color rgb="FF000000"/>
        <rFont val="Linux Libertine G"/>
      </rPr>
      <t xml:space="preserve">के बारे मे भी इन </t>
    </r>
    <r>
      <rPr>
        <sz val="11"/>
        <color rgb="FF000000"/>
        <rFont val="Calibri"/>
      </rPr>
      <t xml:space="preserve">6 </t>
    </r>
    <r>
      <rPr>
        <sz val="11"/>
        <color rgb="FF000000"/>
        <rFont val="Linux Libertine G"/>
      </rPr>
      <t xml:space="preserve">वर्षों में जाना कि कैसे पाकिस्तान ने कब्जा किया। और कौन लोग </t>
    </r>
    <r>
      <rPr>
        <sz val="11"/>
        <color rgb="FF000000"/>
        <rFont val="Calibri"/>
      </rPr>
      <t xml:space="preserve">POJKL </t>
    </r>
    <r>
      <rPr>
        <sz val="11"/>
        <color rgb="FF000000"/>
        <rFont val="Linux Libertine G"/>
      </rPr>
      <t xml:space="preserve">को भारत का हिस्सा नहीं मानते हैं।
</t>
    </r>
    <r>
      <rPr>
        <sz val="11"/>
        <color rgb="FF000000"/>
        <rFont val="Calibri"/>
      </rPr>
      <t xml:space="preserve">17. </t>
    </r>
    <r>
      <rPr>
        <sz val="11"/>
        <color rgb="FF000000"/>
        <rFont val="Linux Libertine G"/>
      </rPr>
      <t xml:space="preserve">अनुच्छेद </t>
    </r>
    <r>
      <rPr>
        <sz val="11"/>
        <color rgb="FF000000"/>
        <rFont val="Calibri"/>
      </rPr>
      <t xml:space="preserve">370 </t>
    </r>
    <r>
      <rPr>
        <sz val="11"/>
        <color rgb="FF000000"/>
        <rFont val="Linux Libertine G"/>
      </rPr>
      <t xml:space="preserve">और उससे बने नासूर का पता चला।
</t>
    </r>
    <r>
      <rPr>
        <sz val="11"/>
        <color rgb="FF000000"/>
        <rFont val="Calibri"/>
      </rPr>
      <t xml:space="preserve">18. </t>
    </r>
    <r>
      <rPr>
        <sz val="11"/>
        <color rgb="FF000000"/>
        <rFont val="Linux Libertine G"/>
      </rPr>
      <t>कश्मीर में दलितों को आरक्षण नही मिलता</t>
    </r>
    <r>
      <rPr>
        <sz val="11"/>
        <color rgb="FF000000"/>
        <rFont val="Calibri"/>
      </rPr>
      <t xml:space="preserve">, </t>
    </r>
    <r>
      <rPr>
        <sz val="11"/>
        <color rgb="FF000000"/>
        <rFont val="Linux Libertine G"/>
      </rPr>
      <t xml:space="preserve">यह भी अब पता चला।
</t>
    </r>
    <r>
      <rPr>
        <sz val="11"/>
        <color rgb="FF000000"/>
        <rFont val="Calibri"/>
      </rPr>
      <t xml:space="preserve">19. AMU </t>
    </r>
    <r>
      <rPr>
        <sz val="11"/>
        <color rgb="FF000000"/>
        <rFont val="Linux Libertine G"/>
      </rPr>
      <t>मे दलितों को आरक्षण नही मिलता</t>
    </r>
    <r>
      <rPr>
        <sz val="11"/>
        <color rgb="FF000000"/>
        <rFont val="Calibri"/>
      </rPr>
      <t xml:space="preserve">, </t>
    </r>
    <r>
      <rPr>
        <sz val="11"/>
        <color rgb="FF000000"/>
        <rFont val="Linux Libertine G"/>
      </rPr>
      <t xml:space="preserve">वह संविधान से परे है।
</t>
    </r>
    <r>
      <rPr>
        <sz val="11"/>
        <color rgb="FF000000"/>
        <rFont val="Calibri"/>
      </rPr>
      <t xml:space="preserve">20. </t>
    </r>
    <r>
      <rPr>
        <sz val="11"/>
        <color rgb="FF000000"/>
        <rFont val="Linux Libertine G"/>
      </rPr>
      <t>जेएनयू की असलियत</t>
    </r>
    <r>
      <rPr>
        <sz val="11"/>
        <color rgb="FF000000"/>
        <rFont val="Calibri"/>
      </rPr>
      <t xml:space="preserve">, </t>
    </r>
    <r>
      <rPr>
        <sz val="11"/>
        <color rgb="FF000000"/>
        <rFont val="Linux Libertine G"/>
      </rPr>
      <t xml:space="preserve">वहाँ के खेल और हमारे टैक्स से पलने वाली टुकड़े टुकड़े गैंग का पता चला।
</t>
    </r>
    <r>
      <rPr>
        <sz val="11"/>
        <color rgb="FF000000"/>
        <rFont val="Calibri"/>
      </rPr>
      <t xml:space="preserve">21. </t>
    </r>
    <r>
      <rPr>
        <sz val="11"/>
        <color rgb="FF000000"/>
        <rFont val="Linux Libertine G"/>
      </rPr>
      <t>वामपंथी</t>
    </r>
    <r>
      <rPr>
        <sz val="11"/>
        <color rgb="FF000000"/>
        <rFont val="Calibri"/>
      </rPr>
      <t>-</t>
    </r>
    <r>
      <rPr>
        <sz val="11"/>
        <color rgb="FF000000"/>
        <rFont val="Linux Libertine G"/>
      </rPr>
      <t xml:space="preserve">देशद्रोही विचारधारा के बारे मे पता चला।
</t>
    </r>
    <r>
      <rPr>
        <sz val="11"/>
        <color rgb="FF000000"/>
        <rFont val="Calibri"/>
      </rPr>
      <t xml:space="preserve">22. </t>
    </r>
    <r>
      <rPr>
        <sz val="11"/>
        <color rgb="FF000000"/>
        <rFont val="Linux Libertine G"/>
      </rPr>
      <t xml:space="preserve">जय भीम समुदाय के बारे मे पता चला। भीमराव के नाम पर उनके मत से सर्वथा भिन्न खेल का पता चला। मीम भीम दलित औऱ हिन्दू दलित अलग होते है पता चला।
</t>
    </r>
    <r>
      <rPr>
        <sz val="11"/>
        <color rgb="FF000000"/>
        <rFont val="Calibri"/>
      </rPr>
      <t xml:space="preserve">23. </t>
    </r>
    <r>
      <rPr>
        <sz val="11"/>
        <color rgb="FF000000"/>
        <rFont val="Linux Libertine G"/>
      </rPr>
      <t xml:space="preserve">मदर टेरेसा की असलियत अब जाकर ज्ञात हुई।
</t>
    </r>
    <r>
      <rPr>
        <sz val="11"/>
        <color rgb="FF000000"/>
        <rFont val="Calibri"/>
      </rPr>
      <t xml:space="preserve">24. </t>
    </r>
    <r>
      <rPr>
        <sz val="11"/>
        <color rgb="FF000000"/>
        <rFont val="Linux Libertine G"/>
      </rPr>
      <t xml:space="preserve">ईसाई मिशनरी और धर्मांतरण के बारे में पता चला।
</t>
    </r>
    <r>
      <rPr>
        <sz val="11"/>
        <color rgb="FF000000"/>
        <rFont val="Calibri"/>
      </rPr>
      <t xml:space="preserve">25. </t>
    </r>
    <r>
      <rPr>
        <sz val="11"/>
        <color rgb="FF000000"/>
        <rFont val="Linux Libertine G"/>
      </rPr>
      <t>समुदाय विशेष में तीन तलाक</t>
    </r>
    <r>
      <rPr>
        <sz val="11"/>
        <color rgb="FF000000"/>
        <rFont val="Calibri"/>
      </rPr>
      <t xml:space="preserve">, </t>
    </r>
    <r>
      <rPr>
        <sz val="11"/>
        <color rgb="FF000000"/>
        <rFont val="Linux Libertine G"/>
      </rPr>
      <t>हलाला</t>
    </r>
    <r>
      <rPr>
        <sz val="11"/>
        <color rgb="FF000000"/>
        <rFont val="Calibri"/>
      </rPr>
      <t xml:space="preserve">, </t>
    </r>
    <r>
      <rPr>
        <sz val="11"/>
        <color rgb="FF000000"/>
        <rFont val="Linux Libertine G"/>
      </rPr>
      <t>तहरुष</t>
    </r>
    <r>
      <rPr>
        <sz val="11"/>
        <color rgb="FF000000"/>
        <rFont val="Calibri"/>
      </rPr>
      <t xml:space="preserve">, </t>
    </r>
    <r>
      <rPr>
        <sz val="11"/>
        <color rgb="FF000000"/>
        <rFont val="Linux Libertine G"/>
      </rPr>
      <t>मयस्सर</t>
    </r>
    <r>
      <rPr>
        <sz val="11"/>
        <color rgb="FF000000"/>
        <rFont val="Calibri"/>
      </rPr>
      <t xml:space="preserve">, </t>
    </r>
    <r>
      <rPr>
        <sz val="11"/>
        <color rgb="FF000000"/>
        <rFont val="Linux Libertine G"/>
      </rPr>
      <t xml:space="preserve">मुताह जैसी कुरीतियों के नाम भी अब जाकर सुना। इनका मतलब जाना।
</t>
    </r>
    <r>
      <rPr>
        <sz val="11"/>
        <color rgb="FF000000"/>
        <rFont val="Calibri"/>
      </rPr>
      <t xml:space="preserve">26. </t>
    </r>
    <r>
      <rPr>
        <sz val="11"/>
        <color rgb="FF000000"/>
        <rFont val="Linux Libertine G"/>
      </rPr>
      <t>अब मुझे पता चला कि धिम्मी</t>
    </r>
    <r>
      <rPr>
        <sz val="11"/>
        <color rgb="FF000000"/>
        <rFont val="Calibri"/>
      </rPr>
      <t xml:space="preserve">, </t>
    </r>
    <r>
      <rPr>
        <sz val="11"/>
        <color rgb="FF000000"/>
        <rFont val="Linux Libertine G"/>
      </rPr>
      <t>काफिर</t>
    </r>
    <r>
      <rPr>
        <sz val="11"/>
        <color rgb="FF000000"/>
        <rFont val="Calibri"/>
      </rPr>
      <t xml:space="preserve">, </t>
    </r>
    <r>
      <rPr>
        <sz val="11"/>
        <color rgb="FF000000"/>
        <rFont val="Linux Libertine G"/>
      </rPr>
      <t>मुशरिक</t>
    </r>
    <r>
      <rPr>
        <sz val="11"/>
        <color rgb="FF000000"/>
        <rFont val="Calibri"/>
      </rPr>
      <t xml:space="preserve">, </t>
    </r>
    <r>
      <rPr>
        <sz val="11"/>
        <color rgb="FF000000"/>
        <rFont val="Linux Libertine G"/>
      </rPr>
      <t>शिर्क</t>
    </r>
    <r>
      <rPr>
        <sz val="11"/>
        <color rgb="FF000000"/>
        <rFont val="Calibri"/>
      </rPr>
      <t xml:space="preserve">, </t>
    </r>
    <r>
      <rPr>
        <sz val="11"/>
        <color rgb="FF000000"/>
        <rFont val="Linux Libertine G"/>
      </rPr>
      <t>जिहाद</t>
    </r>
    <r>
      <rPr>
        <sz val="11"/>
        <color rgb="FF000000"/>
        <rFont val="Calibri"/>
      </rPr>
      <t xml:space="preserve">, </t>
    </r>
    <r>
      <rPr>
        <sz val="11"/>
        <color rgb="FF000000"/>
        <rFont val="Linux Libertine G"/>
      </rPr>
      <t xml:space="preserve">क्रुसेड जैसे शब्द हिन्दुओं के लिए क्या संदेश रखते हैं।
</t>
    </r>
    <r>
      <rPr>
        <sz val="11"/>
        <color rgb="FF000000"/>
        <rFont val="Calibri"/>
      </rPr>
      <t xml:space="preserve">27. </t>
    </r>
    <r>
      <rPr>
        <sz val="11"/>
        <color rgb="FF000000"/>
        <rFont val="Linux Libertine G"/>
      </rPr>
      <t>सच बताऊं</t>
    </r>
    <r>
      <rPr>
        <sz val="11"/>
        <color rgb="FF000000"/>
        <rFont val="Calibri"/>
      </rPr>
      <t xml:space="preserve">, </t>
    </r>
    <r>
      <rPr>
        <sz val="11"/>
        <color rgb="FF000000"/>
        <rFont val="Linux Libertine G"/>
      </rPr>
      <t xml:space="preserve">गजवा ऐ हिन्द के बारे मे पता भी नहीं था। कभी नाम भी नहीं सुना था। यह सब इन </t>
    </r>
    <r>
      <rPr>
        <sz val="11"/>
        <color rgb="FF000000"/>
        <rFont val="Calibri"/>
      </rPr>
      <t xml:space="preserve">6 </t>
    </r>
    <r>
      <rPr>
        <sz val="11"/>
        <color rgb="FF000000"/>
        <rFont val="Linux Libertine G"/>
      </rPr>
      <t xml:space="preserve">वर्षों में पता चला। स्टॉकहोम सिंड्रोम और लवजिहाद का पता चला।
</t>
    </r>
    <r>
      <rPr>
        <sz val="11"/>
        <color rgb="FF000000"/>
        <rFont val="Calibri"/>
      </rPr>
      <t xml:space="preserve">28. </t>
    </r>
    <r>
      <rPr>
        <sz val="11"/>
        <color rgb="FF000000"/>
        <rFont val="Linux Libertine G"/>
      </rPr>
      <t>सेकुलरिज्म की असलियत अब पता चली। मानवाधिकार</t>
    </r>
    <r>
      <rPr>
        <sz val="11"/>
        <color rgb="FF000000"/>
        <rFont val="Calibri"/>
      </rPr>
      <t xml:space="preserve">, </t>
    </r>
    <r>
      <rPr>
        <sz val="11"/>
        <color rgb="FF000000"/>
        <rFont val="Linux Libertine G"/>
      </rPr>
      <t>बॉलीवुड</t>
    </r>
    <r>
      <rPr>
        <sz val="11"/>
        <color rgb="FF000000"/>
        <rFont val="Calibri"/>
      </rPr>
      <t xml:space="preserve">, </t>
    </r>
    <r>
      <rPr>
        <sz val="11"/>
        <color rgb="FF000000"/>
        <rFont val="Linux Libertine G"/>
      </rPr>
      <t>बड़ी बिंदी गैंग</t>
    </r>
    <r>
      <rPr>
        <sz val="11"/>
        <color rgb="FF000000"/>
        <rFont val="Calibri"/>
      </rPr>
      <t xml:space="preserve">, </t>
    </r>
    <r>
      <rPr>
        <sz val="11"/>
        <color rgb="FF000000"/>
        <rFont val="Linux Libertine G"/>
      </rPr>
      <t xml:space="preserve">लुटियंस जोन इन सबके लिए तो हिन्दू एक चारा था।
</t>
    </r>
    <r>
      <rPr>
        <sz val="11"/>
        <color rgb="FF000000"/>
        <rFont val="Calibri"/>
      </rPr>
      <t xml:space="preserve">29. </t>
    </r>
    <r>
      <rPr>
        <sz val="11"/>
        <color rgb="FF000000"/>
        <rFont val="Linux Libertine G"/>
      </rPr>
      <t>हिन्दू पर्सनल लॉ और मुस्लिम पर्सनल लॉ अलग हैं</t>
    </r>
    <r>
      <rPr>
        <sz val="11"/>
        <color rgb="FF000000"/>
        <rFont val="Calibri"/>
      </rPr>
      <t xml:space="preserve">, </t>
    </r>
    <r>
      <rPr>
        <sz val="11"/>
        <color rgb="FF000000"/>
        <rFont val="Linux Libertine G"/>
      </rPr>
      <t xml:space="preserve">यह भी सोशल मीडिया ने ही बताया। नेहरू ने हिन्दू पर्सनल लॉ को समाप्त कर दिया। लेकिन मुस्लिम पर्सनल लॉ को रहने दिया।
</t>
    </r>
    <r>
      <rPr>
        <sz val="11"/>
        <color rgb="FF000000"/>
        <rFont val="Calibri"/>
      </rPr>
      <t xml:space="preserve">30. </t>
    </r>
    <r>
      <rPr>
        <sz val="11"/>
        <color rgb="FF000000"/>
        <rFont val="Linux Libertine G"/>
      </rPr>
      <t>भारतीय इतिहास के नाम पर हमें झूठा इतिहास पढ़ाया गया</t>
    </r>
    <r>
      <rPr>
        <sz val="11"/>
        <color rgb="FF000000"/>
        <rFont val="Calibri"/>
      </rPr>
      <t xml:space="preserve">, </t>
    </r>
    <r>
      <rPr>
        <sz val="11"/>
        <color rgb="FF000000"/>
        <rFont val="Linux Libertine G"/>
      </rPr>
      <t>जिन मुगलों ने हमे लूटा</t>
    </r>
    <r>
      <rPr>
        <sz val="11"/>
        <color rgb="FF000000"/>
        <rFont val="Calibri"/>
      </rPr>
      <t xml:space="preserve">, </t>
    </r>
    <r>
      <rPr>
        <sz val="11"/>
        <color rgb="FF000000"/>
        <rFont val="Linux Libertine G"/>
      </rPr>
      <t xml:space="preserve">हम पर अत्याचार किया उन्हें महान बताया गया। यदि कोई बाहरी व्यक्ति आपके घर पर कब्जा करे लूटे अत्याचार करे वह महान और लुटने वाला लुटेरा कैसे हो सकता है।
</t>
    </r>
    <r>
      <rPr>
        <sz val="11"/>
        <color rgb="FF000000"/>
        <rFont val="Calibri"/>
      </rPr>
      <t xml:space="preserve">31. </t>
    </r>
    <r>
      <rPr>
        <sz val="11"/>
        <color rgb="FF000000"/>
        <rFont val="Linux Libertine G"/>
      </rPr>
      <t xml:space="preserve">इतना सब पता चलने के बाद भी  केवल तीस प्रतिशत हिन्दू ही समझ पाए बाकी वैसे ही हैं।
</t>
    </r>
    <r>
      <rPr>
        <sz val="11"/>
        <color rgb="FF000000"/>
        <rFont val="Calibri"/>
      </rPr>
      <t xml:space="preserve">32. </t>
    </r>
    <r>
      <rPr>
        <sz val="11"/>
        <color rgb="FF000000"/>
        <rFont val="Linux Libertine G"/>
      </rPr>
      <t xml:space="preserve">यहां तक कि न्यायमूर्ति कहे जाने वाले न्यायाधीश तक निष्पक्ष नहीं होते कुछ विचारधारा से कुछ डर के कारण न्याय नहीं कर सकते।
 अभिव्यक्ति की आजादी और सही इतिहास जिसे दफन कर दिया गया था वह अब धरती फाड़कर बाहर आ रहा हैै। इसमें कुछ झूठ का अंश हो सकता है पर पहले लिखा इतिहास सारा झूठ का पुलंदा था।
और भी कई विषय हैं जो इन </t>
    </r>
    <r>
      <rPr>
        <sz val="11"/>
        <color rgb="FF000000"/>
        <rFont val="Calibri"/>
      </rPr>
      <t xml:space="preserve">9 </t>
    </r>
    <r>
      <rPr>
        <sz val="11"/>
        <color rgb="FF000000"/>
        <rFont val="Linux Libertine G"/>
      </rPr>
      <t xml:space="preserve">वर्षो मे हमें ज्ञात हुए है जो देश से छुपाए गये थे। जो आपके ध्यान में आए वो इसमें जोड़ते जाइए।🙏
</t>
    </r>
    <r>
      <rPr>
        <sz val="11"/>
        <color rgb="FF000000"/>
        <rFont val="Calibri"/>
      </rPr>
      <t>Congress has been playing this dirty game for a long time through caste system (divide and rule amongst hindus), greed like freebies. but modi wants united hindu</t>
    </r>
  </si>
  <si>
    <t>Ab ladai ache bure ki ni hai kam bure ko chunne ki hai kuch bi INDIA is now best</t>
  </si>
  <si>
    <t>Yeh jo nispaksh baat tumne timing ke sath keval kuch khaas muddo ke ird gird bnai hai...... Factual taur pr to sahi lag rhi ....Lekin ek tarfa hai aur timed hai....Rahi hogi tumhari bhi koi majboori mohak bhai...Jo tumhe current constutional bodies Ki baat nhi ki...Tumne arthik avom samajik asamaanta ki baat nhi ki
..Tumne income disparity ki baat nhi ki.....Tumne gareebo ko 5kg kyu dena pad rha iski baat nhi ki..And so on...Aapke nispaksh hone ki timing bahut cazual hai</t>
  </si>
  <si>
    <t>Nice analysis 👍</t>
  </si>
  <si>
    <t>I think we r over scrutinizing Rahul Gandhi.</t>
  </si>
  <si>
    <t>Very informative video bhai..❤</t>
  </si>
  <si>
    <t>points about BJP menifesto please</t>
  </si>
  <si>
    <t>Whatever, but Rahul Gandhi is very intellectual and broad minded person.We should give a chance to him.</t>
  </si>
  <si>
    <t>Mohak Mangal for PMO 👆</t>
  </si>
  <si>
    <t>Kitna rupaye Khali bjp sa</t>
  </si>
  <si>
    <t>Rahul gandi such great man</t>
  </si>
  <si>
    <t>Bruh.. you are not supposed to make a critical thinking video on Congress's manifesto. Be more vague and say something like "Democracy is in danger" "Dictatorship incoming, press c to crouch". Say that, I will send you Rs. 100.</t>
  </si>
  <si>
    <t>Bjp sein Paisa Mila hain inko</t>
  </si>
  <si>
    <t>V good research and eye opening informative video which should be taken seriously and solutions are implemented.</t>
  </si>
  <si>
    <t>Ek hee thali ke chatte batte hai!!!!
It's simple
You dont have to choose between good or bad.
You have to choose who is less bad. But the bad thing here is politicians are degrading and being more bad than the previous. 😢</t>
  </si>
  <si>
    <t>Very nice editing</t>
  </si>
  <si>
    <t>Rahulbhai is the best leader ❤ 💙 💜 💕  educated, noble,  loving and lovable.... we trust only Rahulbhai.... Zindabad ❤ ❤ ❤ ❤ ❤</t>
  </si>
  <si>
    <r>
      <rPr>
        <sz val="11"/>
        <color rgb="FF000000"/>
        <rFont val="Linux Libertine G"/>
      </rPr>
      <t>अरे भाई तुम जैसे शिक्षित लोग बस शिक्षित ही करते है पॉलिटिक में क्यों नहीं जाते</t>
    </r>
    <r>
      <rPr>
        <sz val="11"/>
        <color rgb="FF000000"/>
        <rFont val="Calibri"/>
      </rPr>
      <t xml:space="preserve">? </t>
    </r>
    <r>
      <rPr>
        <sz val="11"/>
        <color rgb="FF000000"/>
        <rFont val="Linux Libertine G"/>
      </rPr>
      <t>आप जैसे लोगों की जरूरत है देश को। क्योंकि हमें कोई बेस्ट नेता दिखता ही नहीं है किसको वोट दें</t>
    </r>
    <r>
      <rPr>
        <sz val="11"/>
        <color rgb="FF000000"/>
        <rFont val="Calibri"/>
      </rPr>
      <t>?😢</t>
    </r>
  </si>
  <si>
    <t>"History will be kinder to me than the media."</t>
  </si>
  <si>
    <t>Very thoughtful and analysed video. Rahul Gandhi is a good person but a bad leader. He doesn’t have leadership instinct. Still cwc is pushing him to be one. They’re the once responsible for decline. Either be the leader or leave others to freely do it. 
Caste census and all schemes they want implemented even raghuram rajan would decline on it. Rahul Gandhi is a conflicted person. He doesn’t understand public sentiment vs ideology. Varun gandhi is the future.</t>
  </si>
  <si>
    <t>Salute Khargeji</t>
  </si>
  <si>
    <t>Nehru Gandhi Family Zindabad</t>
  </si>
  <si>
    <t>Vijay Congress</t>
  </si>
  <si>
    <t>❤  Rahulbhai Zindabad ❤</t>
  </si>
  <si>
    <t>You teach many things wrong bro....😂😂😂 Don't make people fool</t>
  </si>
  <si>
    <t>Congress can grow only when it is gandhi mukt.</t>
  </si>
  <si>
    <t>Wrong timing. Mohak Mangal. I watch your videos but this time you published the wrong video at the wrong time. At this time we all need a "yatha sambhav" good ruling party or any coalition government.. this is not the time for turning a stone on opposition. "According to me "</t>
  </si>
  <si>
    <t>Mohak mangal this video is fully against congress but why?</t>
  </si>
  <si>
    <t>Yop</t>
  </si>
  <si>
    <t>Congress is a no inflation party. Modi is a very High inflation party. Modi is full of lies.  Congress takes tax from ambani and Mittal and gives it to middle class. Modi forcibly collects tax from middle class and gives it to Adani and his gujarati bandus</t>
  </si>
  <si>
    <t>Mohak sir aap kisko vote kar rahe hai...</t>
  </si>
  <si>
    <t>Here's "You should have waited a few weeks before releasing this video because, at this point, there is currently no strong competitor, aside from the Congress, to face the BJP party and safeguard our democracy."</t>
  </si>
  <si>
    <t>Wah dill jeet liya.. Many of your videos are outstanding...</t>
  </si>
  <si>
    <t>Happy that someone saying about both parties.</t>
  </si>
  <si>
    <t>I want to say its good and realistic content. Leadership quality and leadership styles is closely linked to leadership thinking and speech. So u analyse what Rahul speaks 'alu se sona' it makes him a joker. Enter PM Shri Modi, focussed, KPI driven, deadline centric, and delivered one after another. People criticise on issues that even RahulG cant resolve in 1 day or 10 yrs.</t>
  </si>
  <si>
    <t>its not to vote for a particular party , there need to be fluctuation of ruling parties so that each encounter others mistakes when there are in chair, so the leader has to be keep changing we have to give chance to for fluctuation , every political party its cons ofc its indian politics and i am not supporting any party here                                                                                                                                        if bjp wins all the seats remember there will be none to question this party so leads to pure dictatorship ,already some incidents are in view so yes need fluctuation over ruling parties                               so any aandhbhakths please think and do vote                                                                                                                                                                                                                                                                                        and yes nor bjp nor congress nor any party is really true on what they do its all corruption</t>
  </si>
  <si>
    <t>10000 Crore hua 10 lac x1 lac fir bhi ye 16 lac Crore se bahot kam hai jo karza maaf kar diya gaya</t>
  </si>
  <si>
    <t>I want to vote for a party who is better than the BJP but "koi nahi he takkar me". That's why I will vote BJP</t>
  </si>
  <si>
    <t>Aap ye saari problem and points ko rahul gandhi ko mail karo ya call karo. Unko inform karo they will change or define it. Please do it</t>
  </si>
  <si>
    <t>GG</t>
  </si>
  <si>
    <t>But as per my opinion after Bharat jodo yatra congress is well flourish. Rahul is very close to people
All fingers are not in same size</t>
  </si>
  <si>
    <t>Video clip poora to dhikao, aur wo chai waala kuta ke bare main bhi dikha to</t>
  </si>
  <si>
    <t>Bjp is doing dirty politics</t>
  </si>
  <si>
    <t>Toh bhai vote kisko dein 😂</t>
  </si>
  <si>
    <t>BAN DIRTY RESERVATIONS POLITICS . 🙏.</t>
  </si>
  <si>
    <t>Correction congress did talk about inflation and unemployment   , bjp don’t  they are asking voter to vote them because of ram mandir etc. i can’t not believe that pm of india was trying to defend  electoral bond 💀</t>
  </si>
  <si>
    <t>Excellent video!</t>
  </si>
  <si>
    <t>wah!  very informative ......thank you so much</t>
  </si>
  <si>
    <t>Why not take help of google Data that is collected  everyday.</t>
  </si>
  <si>
    <t>@mohak_mangal   sch bolna  bjp ka phone aaya tha  naa😅</t>
  </si>
  <si>
    <t>facts against congress were accurate yo some extent but bjp is in no way successful in fiscal policy..... please you're an economist and monetary nature of ruling party is obvious</t>
  </si>
  <si>
    <t>Ye sab to baad mai ayega save democracy first , bjp haven’t fulfilled the promises yet .  media was sold , Ladakh , Manipur  there is no denial that bjp  government is leading to dictatorship  . Pls choose a good MP 🙏 
Vote wisely before it’s too late……..</t>
  </si>
  <si>
    <t>Vote for BJP for a better Bharat ❤️‍🔥🔥🔥🔥</t>
  </si>
  <si>
    <t>Please translate ur videos in tamil language as well 🙏</t>
  </si>
  <si>
    <t>Looks like you've got a tool kit from bjp to spit cause of your previous videos 😅</t>
  </si>
  <si>
    <t>Well research.  I like it</t>
  </si>
  <si>
    <t>Well researched. Choice is between mediocre governance and descent into absolute dictatorship.  Vote for the lesser of the evils.</t>
  </si>
  <si>
    <t>As of now, INDIA is far far better choice than NDA.</t>
  </si>
  <si>
    <t>Dear @mohak_mangal English school me padhne valo ki Hindi me pakad nahi hoti isi liye vo hindi bolne me mar kha jate he. Modi hindi me to acchi speech de dete he par vo English me mar kha jate he. Election se pahele asi bate aapko nahi karni chahiye thi . Aap dusra pahelu dekhne se chuk gaye. Sorry bro good bye all time. Its the end.</t>
  </si>
  <si>
    <t>Oitihasik  aur Data base  bato ka bhorosa rakh ke age salna sahie nehito usika parinam bhogte jaroor hunge ye sabko manna parta he . assam se .</t>
  </si>
  <si>
    <t>Developed countries like USA, China, Germany etc do not want India to privatize lot of organizations in various sectors in India. Because, that way the growth rate will be flat and they can see india’s slowest growth.. 
stop selfish thinking..</t>
  </si>
  <si>
    <t>Honestly the only reason bjp is winning because of weak opposition. Koi takkar wala aye toh elections mei bhi maza aye.</t>
  </si>
  <si>
    <t>Congress does talk about unemployment and inflation. Bjp has been the worst in these matters compared to other parties.</t>
  </si>
  <si>
    <t>You do dalali using evidence 🧾.</t>
  </si>
  <si>
    <t>Bhai thoda sa R&amp;D bjp ka bhi karle MODI is the best candidate for such assessment..ya darr lagta hai ki channel band ho jayega</t>
  </si>
  <si>
    <t>And most interestingly,  the votes Rahul Gandhi gets in Waynad is actually Muslim League's votes. Anyone who is endorsed by IUML in Waynad will win because all votes are for whoever the maulvi instructs. Period. It's a guaranteed seat.
If RaGa wants to prove himself - run against Modi or even Smriti Irani - then let's see what happens .....</t>
  </si>
  <si>
    <t>Jab easki awaj ladkio si mulayam lagi tabhi mujhe guess kar Lena tha ki ladkiya wali voice hai to dimag bhi ghutno mein hi hogi. Achcha hai monetize se kamao, ads se kamao, aur bjp se bhi kamao.</t>
  </si>
  <si>
    <t>23:48 look like Khan sir 😂😅😂</t>
  </si>
  <si>
    <t>Dont vote for caste and religion vote for progress lower inflation .</t>
  </si>
  <si>
    <t>Bruhh.....you need to hesitate😂😂😂😂😂😂
Hamlet se compare kar dia RG ko😂😂😂😂😂
Don't trust me. I'm drunk.</t>
  </si>
  <si>
    <t>But we cannot deny that Rahul has changed and atleast raising nornal people voice which is necessary. No matter what will be the result this election atleast it seems now that we will get a strong opposition this time for sure.</t>
  </si>
  <si>
    <t>Best part in video
Choose an MP,not a prime minister 👍</t>
  </si>
  <si>
    <t>RAHUL GANDHI 2.0</t>
  </si>
  <si>
    <t>bhai seriously iska video pura dekho.
Yeh baat left walon ko samjhne chyea ki BJP islyea election nai jeet rahe ki Modi g strong g ha
BJP islyea election jeet rahe ha kyonki Rahul Gandhi bhot weak ha
Race agr do  logon kiho to do tarike se jeeta jata ha
1.Ek tum teez bhag lo
2.Dusra apka opponent bhot dhere bhag raha ha
Yahan par baat dusre option ki hote ha</t>
  </si>
  <si>
    <t>I think nepotism must be abolished and youngsters must be chosen or someone who knows what hardworking is</t>
  </si>
  <si>
    <t>I'm a bjp supportor but i strongly feel that congress should do something to make themselves strong as we need a strong opposition</t>
  </si>
  <si>
    <t>When it comes to reservation it is comprehensible in job sectors and places where minorities deserve representation. But reservation in education is something that's not fair for example in medical college you get a medical seat based on your ability and knowledge so why reservation in that. Every one deserve an equal opportunity , chance and competition in education which i think is being restricted by reservations.</t>
  </si>
  <si>
    <t>I'll vote for Congress Party 🇮🇳</t>
  </si>
  <si>
    <t>Ye bhi bjp ka agent hai...</t>
  </si>
  <si>
    <t>Only if shashi tharoor was the face of pm</t>
  </si>
  <si>
    <t>Toh kya ab modi ko banaoge pm?</t>
  </si>
  <si>
    <t>Dude Surendran the Kerala BJP president is running against in Wayanad. Drop the myopic lens of being northie.</t>
  </si>
  <si>
    <t>Tereko garibon ka DR award jald milega bhai.  Other party's fallacies do not act as a cover up for ruling party's misgivings.</t>
  </si>
  <si>
    <t>Thats nothing...,,its negligible, and you made a big video out of it? Huh</t>
  </si>
  <si>
    <t>vote to save democracy.
vote to save India.
Choose better from worst. 
as for opposition I've never seen good as BJP. Best opposition ever. Make them opposition again will faster our nation.</t>
  </si>
  <si>
    <t>Rahul Gandhi best</t>
  </si>
  <si>
    <t>Reservation is breaking India's backbone. Suppose two students follow the same path in their education journey, but the catch is one has reservation, it will be unfair for unreserved. Having the same facilities as the unreserved guy, reserved guy gets better college and degree on same ranking or even worse. This reservation may not imply on private sector jobs but it is clearly giving a head start to the reserved guy.
And many people may argue that reserved person has already been in enough pressure of discrimination, as a tier 1 city resident, I can tell you that discrimination is now against the general category. In an institute for competitive exam like JEE, there are more reserved students than the general, And I don't mean to say that reservation is bad for the nation and all, I want to say that, reservation in its present form is highly impractical, at least in education sector</t>
  </si>
  <si>
    <t>जाके कुछ सीख ध्रुव राठी भाई से वो भाई एकदम सच बात बोलते है🙏🙏 उनके वीडियो ईमानदारी से बनाए हुए है नाक में दम कर रखा है फेंकू पनौती के🙏🙏</t>
  </si>
  <si>
    <t>Mohak,aap kya kahena chahta ho .. ki ham logon ne aapna Garng 🍑 , .. bohot hi achha se marwa lia hai ?!?! .. Aur koi rasta hi nahi hai .. wapas is gaddi ko patri pe lane ki !! Please make a detailed episode on Italy's politics, regards and best of luck.😎🤟 ..</t>
  </si>
  <si>
    <t>Mohak, you are missing the point. This is the time very any govt is ok other than BJP. If they get 400+ seats, then don't worry, your channel will also get banned or probably you will also start making modi praising videos. It's time to first ensure that our democracy remains alive</t>
  </si>
  <si>
    <t>Best work done by you❤</t>
  </si>
  <si>
    <t>amezing video</t>
  </si>
  <si>
    <t>Bhai chunav tak Aaisa koi Video nahi banao please 🙏🙏</t>
  </si>
  <si>
    <r>
      <rPr>
        <sz val="11"/>
        <color rgb="FF000000"/>
        <rFont val="Linux Libertine G"/>
      </rPr>
      <t>कुछ तो गडबड है दया</t>
    </r>
    <r>
      <rPr>
        <sz val="11"/>
        <color rgb="FF000000"/>
        <rFont val="Calibri"/>
      </rPr>
      <t xml:space="preserve">,,😅, </t>
    </r>
    <r>
      <rPr>
        <sz val="11"/>
        <color rgb="FF000000"/>
        <rFont val="Linux Libertine G"/>
      </rPr>
      <t>लगता है थैली पहुंच गई है 😮😮😮😅</t>
    </r>
  </si>
  <si>
    <t>government is not filling all the seats in government jobs so pointing to students responsible and not accounting government is wrong</t>
  </si>
  <si>
    <t>Sayin reservation is not a big problem man you have no idea. If you are really a knowledge seeking guy just talk with 3 guys of general merit candidates who are aspirants and discuss his journey from primary school to competative exams. A nation is driven by hope and reservation kills it like Hitler killed Jews.</t>
  </si>
  <si>
    <t>Mohak is more credible than any other youtuber since he criticizes every party, irrespective of their ideology. Thank you for your work!</t>
  </si>
  <si>
    <r>
      <rPr>
        <sz val="11"/>
        <color rgb="FF000000"/>
        <rFont val="Calibri"/>
      </rPr>
      <t xml:space="preserve">Congress </t>
    </r>
    <r>
      <rPr>
        <sz val="11"/>
        <color rgb="FF000000"/>
        <rFont val="Linux Libertine G"/>
      </rPr>
      <t xml:space="preserve">को </t>
    </r>
    <r>
      <rPr>
        <sz val="11"/>
        <color rgb="FF000000"/>
        <rFont val="Calibri"/>
      </rPr>
      <t xml:space="preserve">BJP </t>
    </r>
    <r>
      <rPr>
        <sz val="11"/>
        <color rgb="FF000000"/>
        <rFont val="Linux Libertine G"/>
      </rPr>
      <t xml:space="preserve">से </t>
    </r>
    <r>
      <rPr>
        <sz val="11"/>
        <color rgb="FF000000"/>
        <rFont val="Calibri"/>
      </rPr>
      <t xml:space="preserve">compar </t>
    </r>
    <r>
      <rPr>
        <sz val="11"/>
        <color rgb="FF000000"/>
        <rFont val="Linux Libertine G"/>
      </rPr>
      <t xml:space="preserve">मत करो क्योंकि आज देश में जो भी है </t>
    </r>
    <r>
      <rPr>
        <sz val="11"/>
        <color rgb="FF000000"/>
        <rFont val="Calibri"/>
      </rPr>
      <t xml:space="preserve">Congress </t>
    </r>
    <r>
      <rPr>
        <sz val="11"/>
        <color rgb="FF000000"/>
        <rFont val="Linux Libertine G"/>
      </rPr>
      <t>की देन है।</t>
    </r>
  </si>
  <si>
    <t>great point towards the end..</t>
  </si>
  <si>
    <t>Aap kushbhi bollo rahul gandhi 🙋🏻❤️❤️❤️</t>
  </si>
  <si>
    <t>I still want to see the PM as modi but definitely want a better opposition than Rahul Gandhi</t>
  </si>
  <si>
    <t>Congress will get 300 seats❤</t>
  </si>
  <si>
    <t>Toh kya kare vote de ya nahi de</t>
  </si>
  <si>
    <t>Confusion aayalo bhagwane😅</t>
  </si>
  <si>
    <t>All Calculation that you are asking is only possible once you are in power and no party would like to reveal their strategy until they are in power and get introduced to the current fiscal situation so what you say is good for debate but in reality it's completely different 
If you look at the current tax structure  Common middle class individual pays 54% of his income as a Tax whereas the employer or business owners pays only 25%7 plus cess as taxes ...the untold reality</t>
  </si>
  <si>
    <r>
      <rPr>
        <sz val="11"/>
        <color rgb="FF000000"/>
        <rFont val="Linux Libertine G"/>
      </rPr>
      <t xml:space="preserve">राहुल गांधी एक </t>
    </r>
    <r>
      <rPr>
        <sz val="11"/>
        <color rgb="FF000000"/>
        <rFont val="Calibri"/>
      </rPr>
      <t xml:space="preserve">inspiration </t>
    </r>
    <r>
      <rPr>
        <sz val="11"/>
        <color rgb="FF000000"/>
        <rFont val="Linux Libertine G"/>
      </rPr>
      <t xml:space="preserve">हैं कि कैसे उन्होंने अपने </t>
    </r>
    <r>
      <rPr>
        <sz val="11"/>
        <color rgb="FF000000"/>
        <rFont val="Calibri"/>
      </rPr>
      <t xml:space="preserve">dedication </t>
    </r>
    <r>
      <rPr>
        <sz val="11"/>
        <color rgb="FF000000"/>
        <rFont val="Linux Libertine G"/>
      </rPr>
      <t xml:space="preserve">और </t>
    </r>
    <r>
      <rPr>
        <sz val="11"/>
        <color rgb="FF000000"/>
        <rFont val="Calibri"/>
      </rPr>
      <t xml:space="preserve">hard work </t>
    </r>
    <r>
      <rPr>
        <sz val="11"/>
        <color rgb="FF000000"/>
        <rFont val="Linux Libertine G"/>
      </rPr>
      <t xml:space="preserve">से </t>
    </r>
    <r>
      <rPr>
        <sz val="11"/>
        <color rgb="FF000000"/>
        <rFont val="Calibri"/>
      </rPr>
      <t xml:space="preserve">BJP </t>
    </r>
    <r>
      <rPr>
        <sz val="11"/>
        <color rgb="FF000000"/>
        <rFont val="Linux Libertine G"/>
      </rPr>
      <t xml:space="preserve">के फैलाए </t>
    </r>
    <r>
      <rPr>
        <sz val="11"/>
        <color rgb="FF000000"/>
        <rFont val="Calibri"/>
      </rPr>
      <t xml:space="preserve">propegenda </t>
    </r>
    <r>
      <rPr>
        <sz val="11"/>
        <color rgb="FF000000"/>
        <rFont val="Linux Libertine G"/>
      </rPr>
      <t xml:space="preserve">को </t>
    </r>
    <r>
      <rPr>
        <sz val="11"/>
        <color rgb="FF000000"/>
        <rFont val="Calibri"/>
      </rPr>
      <t xml:space="preserve">destroy </t>
    </r>
    <r>
      <rPr>
        <sz val="11"/>
        <color rgb="FF000000"/>
        <rFont val="Linux Libertine G"/>
      </rPr>
      <t>कर दिया।</t>
    </r>
  </si>
  <si>
    <t>The biggest problem with Rahul gandhi n c●ngr€ss ,this is not Nehru n indira gandhi's C●ngr€ss it has become become centre of left n he doesn't pick issues of majority n shows minorities very fearful deprived n marginalized which they re not...</t>
  </si>
  <si>
    <t>Fhir bhi ab ki baar Rahul gandi</t>
  </si>
  <si>
    <t>Tou kya BJP ko vote de k ...last election jo ha</t>
  </si>
  <si>
    <t>I like your decent explanation</t>
  </si>
  <si>
    <t>Praised for your efforts👍</t>
  </si>
  <si>
    <t>Mohak aaj aysa lg rha hai jaise election se logo ka dhyaan bhatkane ke liye yeh video bnaya hai aapne😅</t>
  </si>
  <si>
    <t>Brilliant video💯</t>
  </si>
  <si>
    <t>Congress gali button ✅</t>
  </si>
  <si>
    <t>After watching the video I feel that Bharatiya Janata Party is better. Whatever good leaders are there in Yadav community, they should work in national interest.</t>
  </si>
  <si>
    <t>Thanks Bhai</t>
  </si>
  <si>
    <t>You are right. You have nicely flagged the dangers of the Congress promises. They should  worked out the economics. Otherwise the county's economy can be endangered.</t>
  </si>
  <si>
    <t>You are commenting about Congress but what happened to BJP? Isn't it unfair to Target one party and silently supporting the other?</t>
  </si>
  <si>
    <t>Apna kya hai hum toh American Tourister ka bag udhayenge Airport jayengey aur furrrrrrrrrr 🛫 to first world (Netherlands) tumhari bhabhi wahi ki citizen hai but hai desi...
Baaki tum sab ab apna apna dekhloo maire bhaiyo</t>
  </si>
  <si>
    <t>Congress planning commission should watch this video.. they may learn better</t>
  </si>
  <si>
    <t>Great work Mohak!</t>
  </si>
  <si>
    <t>Vote for nota........</t>
  </si>
  <si>
    <t>🙏 Sabhi Log Soch Samajh Karke Vote De🙏. Desh Mein Badlao Lana Zaroori Hai💯✅</t>
  </si>
  <si>
    <t>😅😅 Ullu ki dum Punjab has had best infrastructure in the country for investment since 1980s. G*ogle it before you preach. G*ogle Any random year and Punjab has always been in best three. 😅</t>
  </si>
  <si>
    <t>India voted last two times for a face and has got the highest unemployment in 45 yrs, 80 cr ppl on rations, prices up and every health indicator down.. the list goes on. So voting for a face is a bad idea. Vote for the party that delivers growth, jobs and better economy. Not a party that works for its crony caoitalist friends but for the nation. Not for party that wants to change the constitution but one that wants to protect it.</t>
  </si>
  <si>
    <t>for past few videos your content has been unbelievably good. keep it up!!!</t>
  </si>
  <si>
    <t>Very well doxumented video. We should vote considering all this element.</t>
  </si>
  <si>
    <t>5000 rupaye praapt hue</t>
  </si>
  <si>
    <t>Bhai modi ji ke bhadad ko bhi bataye</t>
  </si>
  <si>
    <t>A correction. The picture of G Vamshikrishna at 29:25 is not correct.</t>
  </si>
  <si>
    <t>Congress targeted wrong "mudda". Thats the important message I think. Also, too much reservation is no way good for country. 
Make a similar video titled the problem with narendra modi and amit shah.</t>
  </si>
  <si>
    <t>Keep the good work bro</t>
  </si>
  <si>
    <t>Abhi and niyu lite ,bjp propanda</t>
  </si>
  <si>
    <t>In Democracy u should stand with Nation not party 
Jai Hind 💪</t>
  </si>
  <si>
    <t>😅❤</t>
  </si>
  <si>
    <t>Mene already BJP ko vote diya hey</t>
  </si>
  <si>
    <t>I haven't seen this video, and frankly i am not interested either. Aa a Congress voter, you can criticize Rahul Gandhi asuch as you want. Its fine by me. Its your choice, and your video. 
I am fully aware of the problems, the Congress party has. Its a 100+ year old party, there are bound to have grave problems. There will be deflections, resignations, all sorts of things, but if Congress suffers, we are close to Nazi Germany then ever before. 
Here is my analysis. Rahul Gandhi conducted the Bharat Jodo Yatra. Just how many dharnas or protests has Modi done prior to 2014? 
Rahul is very approachable to talk to. That speaks volumes about a person. Has Modi ever had impromptu chats like Rahul has? 
If i had lost my grandmother to bullets and my father to a bomb, i would have left India, long time ago. Living here, being the butt of all jokes, the severe hatred that Rahul Gandhi receives, its not easy putting up with this much hatred, and without any reason, for close to 2 decades. 
Just like prople in the USA voted Trump out, in spite of Modi hosting, the howdy Modi program. People only voted for Biden, because Biden IS NO TRUMP. Biden is no great president or anything, but the Americans wanted a change and they got it. 
So in conclusion i can only say, the greatest benefit of a democracy is the voting platforms. 
I dont want a 56 inch ka pm. I want a leader who can bleed, when he gets a cut. I want a leader who isn't easily inflamed because people critize him. 
We can talk about the problems of Rahul Gandhi and Congress, till the cows come home. I need a change where its no threat to democracy and is ok to talk negative too, about him. 
These are the reasons i will vote for the Congress, because RAHUL GANDHI IS NO MODI. JAI HIND.</t>
  </si>
  <si>
    <t>10 sal se chala liye Bharat ko .. bs badi badi baatain. Nah hi Ladakh ko justice mili nah hi manipuri walon ko</t>
  </si>
  <si>
    <t>bro unemployment and inflation 10 saal sae badthe ja Raha hai aur sab voters ko pata hai so this time is for congress but not for yoga or jaddu se clean Karne wala party</t>
  </si>
  <si>
    <t>Its only the middle class which would be squeezed under the Congress govt if such freebies will be implemented... You gave me a reason to Not To Vote For Congress..</t>
  </si>
  <si>
    <t>Top notch work Mohak Keep it up</t>
  </si>
  <si>
    <t>Aaj hum bahot aage hote ager apne Desh k neta ache hote</t>
  </si>
  <si>
    <t>I read the manifesto of every party That's why today I choose Bjp</t>
  </si>
  <si>
    <t>Vote for India and vote to INDIA</t>
  </si>
  <si>
    <t>The election is between bad and worst so I think Congress is much better</t>
  </si>
  <si>
    <t>Chhoteeee....😊
Never criticise what u don't understand</t>
  </si>
  <si>
    <t>Bjp hattavo  desh bajavo   Now this video help for won Bjp. So until. Now I sow your all videos  any more I will not flow you  and not see your videos 
    Agin see one more godi social media</t>
  </si>
  <si>
    <t>godi youtuber spotted</t>
  </si>
  <si>
    <t>Rahul Gandhi is still better then Pheku</t>
  </si>
  <si>
    <t>Save india vote Congress ❤</t>
  </si>
  <si>
    <t>Kudos to Soch team, you did a great analysis on Congress manifesto. Now you confused us lol.</t>
  </si>
  <si>
    <t>Full support to Congress sarkar</t>
  </si>
  <si>
    <t>15 lakh kon dega.
Sugar 13/- per kg😂</t>
  </si>
  <si>
    <t>To say vote for the right candidate in a time where we clearly know that there is a fanatic party which sustains its power on hate and exclusion of minorities is just ridiculous.</t>
  </si>
  <si>
    <t>Desh ka leader banne ke liye, jhute bolo, or nafrat ki baat kro......tumhe nai lagta hai ki tumhare analysis ye 2019 ke liye sahi hai.....aaj picture alag hai bhai</t>
  </si>
  <si>
    <t>Reservation is slowly degrading our country just like pests. Undeserved and not properly educated people working in government agencies do the most corruption because of the mentality of lower class people. (always expect more in less work).</t>
  </si>
  <si>
    <t>you have come a long way you are amazing</t>
  </si>
  <si>
    <t>Today I cast my first  vote to Cong,</t>
  </si>
  <si>
    <t>Please make video on bjp manifesto also</t>
  </si>
  <si>
    <t>Come out and please vote. Every vote matters.</t>
  </si>
  <si>
    <t>Hi Bjp or Modii ka chamja reloter ji. Now india new PM is Raahul gandi hai. Modii is again going to sell a tea ya coffee 1cup 20 aisa boll kar.</t>
  </si>
  <si>
    <t>Rahul pr bakwass krne se kya hoga, vese bhi aapki pyari party bjp jitegi fir bhi rahul ko kosne se kya hoga , 400+ lana bjp k liye taki vo kuch bhi kr ske or tumhari freedom justice sb jae tel lene</t>
  </si>
  <si>
    <t>Bahi BJP manifesto pe bhi banal video</t>
  </si>
  <si>
    <t>राहुल गाँधी के कैरेक्टर खराब करने के लिए हजारों करोड़ों रूपये र्खच  किए गये है मीडिया द्वारा</t>
  </si>
  <si>
    <t>Yehi tho main bhe kehti hun. No doubt officially koi kuch bhe ho, chahe Kharge but unofficially Gandhis and particularly he is all powerful. Coming from a most powerful political family, any body can imagine, eating, sleeping, breathing poltics, itna privilege, social capital hone ke bad bhe he cannot ideate or create, has no concrete visions, Non enterprising. Way back in 2009 when he was formally in the party, never he shown enthusiasm or urge to work, tho practically how ministries work. The thing is yes dynast, even though there is no level playing field in Congress when it comes top post, and will be forced on us but that does not mean, individual desire to do something concrete, with visible results for personal satisfaction and goals is not there. aI have seen without contributing anything he was offered highest offices, but he is always reluctant to take up responsibility, may be MOS or cabinet minister. Nation has no idea what he is capable of. He straight away want to become PM.  He does not want take any responsibility in which his strength is weakness will be reflected.</t>
  </si>
  <si>
    <t>Welcome to godi media</t>
  </si>
  <si>
    <r>
      <rPr>
        <sz val="11"/>
        <color rgb="FF000000"/>
        <rFont val="Linux Libertine G"/>
      </rPr>
      <t>एक बार भाजपा के घोषणापत्र का भी विश्लेषण करो भाई।और हां</t>
    </r>
    <r>
      <rPr>
        <sz val="11"/>
        <color rgb="FF000000"/>
        <rFont val="Calibri"/>
      </rPr>
      <t xml:space="preserve">, </t>
    </r>
    <r>
      <rPr>
        <sz val="11"/>
        <color rgb="FF000000"/>
        <rFont val="Linux Libertine G"/>
      </rPr>
      <t>चुनाव से पहले करें प्लीज।नहीं तो सब सुरक्षा हटेगी और सब का हटावूंगा</t>
    </r>
  </si>
  <si>
    <t>Mukherji ki beti sahi
Soniya ka beta galat
Again stupid</t>
  </si>
  <si>
    <t>And then congress party say that evm is hacked 😂😂😂😂</t>
  </si>
  <si>
    <t>Loose speech ki baat apne ki, kya kavi BJP wale ka speech suna hai bhai😅
Rahul Gandhi, ek pure heart insan hai, dikhawa kam hai</t>
  </si>
  <si>
    <t>Rahul gandhi is the biggest supporter of BJP 😅😅</t>
  </si>
  <si>
    <t>Vote for a stable govt thats why i vote for bjp 
Kyuki 36 ghatiya parties ek sath (congress+ ) desh ka banta dhar hi karengi 
Its not your state election</t>
  </si>
  <si>
    <t>Ediot, Analysis should be no development of Nation
Lal bahadur shastree was not national leader,but created History
So my dear the policy should be great, not leader</t>
  </si>
  <si>
    <t>KUCH BHI HO JAYE.. BJP NAHI CHAHIYEA. BJP HATAO, DESH BACHAO.</t>
  </si>
  <si>
    <t>Modi ka kale dhndha ko bhi analysis karo bhai 😊😊</t>
  </si>
  <si>
    <t>I will vote for congress just for removing modi😅</t>
  </si>
  <si>
    <t>Bjp ka andh bhakt..h tu..</t>
  </si>
  <si>
    <t>Tum ghathe ho</t>
  </si>
  <si>
    <t>Boss. .. on reservation and govt jobs. Thanks for saying.. even today people want to secure and lazy work.. mindset change pls</t>
  </si>
  <si>
    <t>Huge Respect brother the way you served your words was really awesome 👌🏻🙏🏻</t>
  </si>
  <si>
    <t>When's your video coming on problems with Kejriwal and AAP?</t>
  </si>
  <si>
    <t>Superb conclusion at the end about whom to give vote</t>
  </si>
  <si>
    <t>You created gimmick</t>
  </si>
  <si>
    <t>Noice
The last lines of the video 💯</t>
  </si>
  <si>
    <t>Rahul gandhi next pm ❤️</t>
  </si>
  <si>
    <t>Bro is showing both sides of a coin. 🫡</t>
  </si>
  <si>
    <t>Before giving vote to congress read manifesto of congress 
“No place for Majority” now ur choice ❤</t>
  </si>
  <si>
    <t>No one has the right to judge any party or any government without knowing the actual ground reality(even if so, it may differ from region to region). 
-this guy just googled some data on govt forums and made the video😂.</t>
  </si>
  <si>
    <t>Don't vote on basis of religion or caste discrimination vote base on education, development and jobs.</t>
  </si>
  <si>
    <t>Adarsh gram of varanasi ka haal dekh le beta,,,,,,again stupid analysis</t>
  </si>
  <si>
    <t>Congress says they are fighting against dictatorship(Modi), while the Congress party itself is running on the dictatorship of Mommy Gandhi.</t>
  </si>
  <si>
    <t>Let Congress come back &amp; revive democracy ❤</t>
  </si>
  <si>
    <t>Apprenticeship will improve employment quality will enrich human capital and boost economic growth</t>
  </si>
  <si>
    <t>Bhai fiscal defict samajh nhi aya, please make a video how GOI decides regarding how much currency it has to print. Please shade some light on modern monetary theory and universal basic income</t>
  </si>
  <si>
    <t>To kya kru Bjp ko b vote na du OT ❎</t>
  </si>
  <si>
    <t>Bjp hatao dictatorship sr bacho</t>
  </si>
  <si>
    <t>Now you are making fool,,,,,Target Rahul Gandhi</t>
  </si>
  <si>
    <t>Modi ke jhute jumlo ko v dikhao</t>
  </si>
  <si>
    <t>Pura rahul gandhi ka khal utar diya, pura desh ko barbad kar dega ye na samajh, this is the most logical, scientific and non-political analysis of rahul gandhi...</t>
  </si>
  <si>
    <t>Why can't you form new party .</t>
  </si>
  <si>
    <t>Voice over ashtu sookthavagilla</t>
  </si>
  <si>
    <t>The reservation cap abolishment is the only reason we ar enot left with any real alternative this election. We simply cnanot let the INC destroy the country more than the BJP</t>
  </si>
  <si>
    <t>You can’t get Indian to read a 3 line slogan</t>
  </si>
  <si>
    <t>Sabhi parties k menifesto pe video bana do fir public will decide</t>
  </si>
  <si>
    <t>Congress jit bi gyi to bjp n etni ag lgayi huyi h ki Congress sambhal nhi payenge 5 sal to bjp ki lgayi ag mitane m nikl jayenge  or 5 sal bad vaps bjp ahayegi but es bar bjp jit gyi to desh bacha kucha bi khatm ho jayega gov.koi bi ho corruption sb krti h pr jo toda bot apni janta ki bi soche usi ko chun na chaiye ek party desh k liye khatarnak h loktantra ka mtlb khtm kr deti h party har 5 sal m change ho to compilation bana rahta h or loktantra bacha rahta h corruption bot jada nhi ho pata h or janta ko problm km hoti h</t>
  </si>
  <si>
    <t>Reservation based on any other reason other than the financial status of the student is simply wrong. This is a 1st class logic
and Reservation percentage should go higher than 30% because this is simple 1st class morality and fairness
Any Party that promises to increase the percentage of the reservation just because they are born into some caste instead of taking a look at the student's financial status, that party is a cancer to the indian intelligence as a whole</t>
  </si>
  <si>
    <t>You Dissappointed us mr Mangal</t>
  </si>
  <si>
    <t>4:35 question 
Congress agar idea deta hai toh. Bjp isko alag naam se new skim banata hai</t>
  </si>
  <si>
    <t>10lac logo k liye 1 lac se 10k crore</t>
  </si>
  <si>
    <t>@mohak_mangal
Do congress have any other option for prime ministry?</t>
  </si>
  <si>
    <t>We don't need Rahul Gandhi as a good politician, But we can assure that he is a good person . He knows how to treat humans and this is all we Indian should need to see him as great leader.</t>
  </si>
  <si>
    <t>Ur  creating too much confusion..</t>
  </si>
  <si>
    <t>We deserves Good Opposition's 🌟🔥🌟
Thank you Mohak 🙏</t>
  </si>
  <si>
    <t>Jaise ye aapka video kisiko acha laga toh kisiko nahi . Lekin aap toh banayenge. Usi tarah Ruhul ji bhi wahi kar rahe hai unhe jo karna hai woh . Ye sahi hai ya nahi ye time batayega .</t>
  </si>
  <si>
    <t>23:44 why is he look like khan Sir?  When the picture is AI GENERATED.</t>
  </si>
  <si>
    <t>Every political party has some problem, but at the moment what our country needs is a definite change from the current party whose just getting Dictatorship in a country of democracy..... vote reasonably people.... please</t>
  </si>
  <si>
    <t>Video is good but Now Rahul Gandhi is Good Leader we will vote for Congress ❤❤</t>
  </si>
  <si>
    <t>ठाकुरो के सहयोग से आज बीजेपी इतनी उठ गई है अगर इनका समर्थन ठाकुर अपनी खुद की पार्टी को देता तो आज पीएम से लेकर सीएम तक सब ठाकुर ही होते शिवराज चौहान अच्छा खासा सीएम था बाल्की वो तो पीएम के भी हकदार थे</t>
  </si>
  <si>
    <t>Thank you Mohak Mangal 🙏
Jai Hind 🇮🇳</t>
  </si>
  <si>
    <t>Time to bring kejriwal on the rule. All those leaders are nothing but useless sh***</t>
  </si>
  <si>
    <t>2rs ..1......2rs.....2............2rs.......3........🔨
mohak sold</t>
  </si>
  <si>
    <t>One thing i noticed in the comments that y r left party suppoters are not happy with this video of mohak y bro???....y being hypocrisy</t>
  </si>
  <si>
    <t>I'll go for NOTA</t>
  </si>
  <si>
    <t>Agar aap comparison stop karnge toh hum sochonge .</t>
  </si>
  <si>
    <t>Kitna mila hai</t>
  </si>
  <si>
    <t>Still raga better than dictator modi</t>
  </si>
  <si>
    <t>205 lakh ka loan ho gya yeahi manage kiya h😂😅</t>
  </si>
  <si>
    <t>Modi ne 750 Kisan aur 44 Jawans Pulwama me mar diye!!!!!!!!</t>
  </si>
  <si>
    <t>Ohhh plllzzzzzz bhaiya BJP 400 par hai kyu mehnat kar rahe ho.</t>
  </si>
  <si>
    <t>Best ❤</t>
  </si>
  <si>
    <t>Congress party still keeping Rahul Gandhi as its face is the most embarrassing thing in Indian politics.</t>
  </si>
  <si>
    <t>As long as caste system exist in the society backward caste people will never grow as politicians want them to be poor</t>
  </si>
  <si>
    <t>Choose an MP, not the Prime Minister</t>
  </si>
  <si>
    <t>very impressive reaserch video mohak bro ✨</t>
  </si>
  <si>
    <t>Modi, bjp mukth bharath ho Raha hai 👍</t>
  </si>
  <si>
    <t>Crazy chenal</t>
  </si>
  <si>
    <t>पक्का गोदी मीडिया है😂😂😂😂😂</t>
  </si>
  <si>
    <t>Vote de ton Kisko de bhai.</t>
  </si>
  <si>
    <t>Good thing about Cong Manifesto: Specifications &amp; seemingly legal guaranteed. 
Bad thing: Short termed. Free money. Towards future Sri Lanka.
Good Thing about BJP manifesto: Long term planning, important issues like Slum development, Environment &amp; Sustainability, Infrastructure etc.
Bad thing: Just superficial like. No specialisations. 
Vote wisely, vote for class-census not caste-census. 
Jai Hind</t>
  </si>
  <si>
    <t>Just remove reservations based on caste. Instead, help the financially weaker individuals.</t>
  </si>
  <si>
    <t>Video on present party</t>
  </si>
  <si>
    <t>8:26 "99 problems but fiscal position is not one" i see what you did there bro 😂 good one Mr. Mohak Jay Z 😜</t>
  </si>
  <si>
    <t>Next video on bjp</t>
  </si>
  <si>
    <t>Congress is at least willing to talk about their manifesto accepting open questions from any press. The other side doesn't even do that.</t>
  </si>
  <si>
    <t>Right bhai respect ur research 
Dono party ko dho diya 😂</t>
  </si>
  <si>
    <t>Par itna debth Q li gai you explain</t>
  </si>
  <si>
    <t>Let's give a chance to Rahul gandhi .. tired of modi n bjp</t>
  </si>
  <si>
    <t>At least u r not a Jerman Shephard 😊</t>
  </si>
  <si>
    <t>Rahul Gandhi is MY PM❤❤</t>
  </si>
  <si>
    <t>Well done💯 please do similar videos on bjp and aap manifesto</t>
  </si>
  <si>
    <t>Bhai jab sarkar banegi tabhi to btayenge</t>
  </si>
  <si>
    <t>Thumbnail dekh kar aisa laga ki @dhruvrathee ka video h 😊</t>
  </si>
  <si>
    <t>Political parties ko lekar jagda mat karo 2/4 din bad election khatam ho jayega par hum tume th saath rahna hai.tho santh raha aur vote ka din jake bjp ko hi vote dho ,🎉 baki tumra marzi gaali dena hai tho do gala padna hai tho fado par jeetega tho BJP hi🎉@ god bless you.</t>
  </si>
  <si>
    <t>Research Skills 🐐</t>
  </si>
  <si>
    <t>Wealth Redistribution is a good concept on paper but it fails in reality. Whenever this has happened, it has resulted in a failure. This is because poor people don't know how to manage money. If we take 100 people out of which 10 are rich, and take away all their money and redistribute it, the majority would end up with the 10 people again. We need financial literacy before doing wealth distribution.</t>
  </si>
  <si>
    <t>Vote Congress 
Save Democracy</t>
  </si>
  <si>
    <t>Hello Mohak, I disagree you know why? Because now the politics needs someone who can manage the party and there is a leader who is being presented from the party particular. This is a answer to your point that Rahul Gandhi is not holding any position.</t>
  </si>
  <si>
    <t>BJP KI BATA</t>
  </si>
  <si>
    <t>Smjha kro bhai congress ki account freeze hai ... payment nhi ayi h bhai ko</t>
  </si>
  <si>
    <t>How cleverly he is mentioning the name of Rahul gandi and Congress but when it comes to bjp government he is using words like central government 😂</t>
  </si>
  <si>
    <t>Bjp may have done some wrong action but they have done many folds  good work and overall our Bharat needs bjp and modiji leading the country</t>
  </si>
  <si>
    <t>Modiji after watching this aur option bhi kya he😂😂😂😂</t>
  </si>
  <si>
    <t>the more you label people the more you divide</t>
  </si>
  <si>
    <t>Bhai apki aavaj ghis ghis kar aarhi hai ❤❤❤❤</t>
  </si>
  <si>
    <t>Vote for BJP and save the country😢</t>
  </si>
  <si>
    <t>India really needs a worthy opposition but at this state of India, Congress is not an option.</t>
  </si>
  <si>
    <t>SO BASICALLY, AT THE END WE SHOULD GO FOR KEJRIWAL</t>
  </si>
  <si>
    <t>Itna data daaloge to bhai main 5 ghante ki aapki video dekh sakte hain ❤</t>
  </si>
  <si>
    <t>🪄🪄🪄</t>
  </si>
  <si>
    <t>Keep the matter of, is rahul gandhi a competent politician or not, aside
he is not even competent enough for a debate that already has a script
the main reason bjp wins all the time is not because bjp is great but rahul is simply so incompetent that even incompetency is ashamed of rahul
no hate for the brother rahul, he is just not made for what is doing 😑</t>
  </si>
  <si>
    <t>Waiting for BJPs Manifesto Analysis now</t>
  </si>
  <si>
    <t>Shame on Congress</t>
  </si>
  <si>
    <t>rubbish, pro Modi</t>
  </si>
  <si>
    <t>Beautiful video🤗
The Difference of mindset of Voters
To vote for India we need 100s of reasons..
bjp ke liye kafi hai "hamare jawaan siyachin mei lad rahe hai" in 2014 and now in 2024 " ram aaye hai"😂
Happy to be in the category of former🤩</t>
  </si>
  <si>
    <t>तेरा मोदी किसी मीडिया के सवालों के जवाब ही नही देता😅😅😅</t>
  </si>
  <si>
    <t>Thanks to Rahul Gandhi for making me vote BJP.....and i am a new voter</t>
  </si>
  <si>
    <t>reservation waale hi desh chala lo, 50% se 70-80% reservation karlo, fir aapas me zhagdo, baaki general wale nikal jaate hai desh se</t>
  </si>
  <si>
    <t>तुम्हारे हिसाब से दुनियाँ का सबसे बड़ा झुट्ठा आदमी जो आज तक सच को सिविकारा ही नहीं सुबह से शाम तक झूठ ही बोलता है वो बहुत बड़ा नेता है या तुम्हे भी हिस्सेदारी मिलने लगा है</t>
  </si>
  <si>
    <t>Rahul Gandhi -star campaigner of BJP</t>
  </si>
  <si>
    <t>Very Good Bro ❤</t>
  </si>
  <si>
    <t>Bhai BJP ke v menifesto ke bare me detail video laao ,ye kya baat hui ki tum  v ghodi media ke member ban gye ho 😅</t>
  </si>
  <si>
    <t>bhai level playing field me bjp manifesto pe aur communal prime minster ki bhi history geography nikal k lao</t>
  </si>
  <si>
    <t>Already start ups are there in tier 2 &amp; 3 cities so don’t be surprised by BJP manifesto. Modi Jo kehte hain woh karte hain</t>
  </si>
  <si>
    <t>I'm choosing democracy and will vote for Congress 🙌</t>
  </si>
  <si>
    <t>Lost respect for you</t>
  </si>
  <si>
    <t>Important is to get BJP out, divisive politics more dangerous than anything else</t>
  </si>
  <si>
    <t>why no one talks about AAP party problems</t>
  </si>
  <si>
    <t>Either implement only EWS for all and remove ST/SC/OBC reservations or let the pr3sent system work as it is</t>
  </si>
  <si>
    <t>India needs educated pm.</t>
  </si>
  <si>
    <t>Rahul gandhi Next P.M ❤</t>
  </si>
  <si>
    <t>I was going through the list of people nominated for my constituency. I was leaning towards independent candidates, but I just can't seem to find any info on them. Only nominees from big parties make it to the news. It's nearly impossible to an informed decision while voting.</t>
  </si>
  <si>
    <t>Tum kis chig ki politics kar rahe ho.</t>
  </si>
  <si>
    <t>Private Sector reservation would ruin India.</t>
  </si>
  <si>
    <r>
      <rPr>
        <sz val="11"/>
        <color rgb="FF000000"/>
        <rFont val="Linux Libertine G"/>
      </rPr>
      <t xml:space="preserve">कांग्रेस के न्याय पत्र मे हर समस्या  और समाधान का ज़िक्र भी है और कमोबेश पूरा करने की संभावना है । 
बीजपी का संकल्प पत्र खोखला है औ  मोदी की गांरटी उससे भी ज्यादा  मूर्खतापूर्ण  ।दस साल के बाद कोई सिर्फ एक वादा जो पूरा किया गया है वह शपथ पत्र  के उपर देने का हिम्मत कर सकते है मोदी जी </t>
    </r>
    <r>
      <rPr>
        <sz val="11"/>
        <color rgb="FF000000"/>
        <rFont val="Calibri"/>
      </rPr>
      <t>?</t>
    </r>
  </si>
  <si>
    <t>What about the BJP manifesto?? Also speak about our PM, like you speak about Rahul Gandi.</t>
  </si>
  <si>
    <t>Disappointed</t>
  </si>
  <si>
    <t>Kuch bhi keh lo bhai aani bjp hi hai ….ye India alliance naam ki chiz par mujhe ittu🤌🏻 si bharosa nahi ho pa raha</t>
  </si>
  <si>
    <t>Quality content 
The ai use enhances the interest.</t>
  </si>
  <si>
    <t>What he said in last was important and finally a video to watch</t>
  </si>
  <si>
    <t>Bhai Rahul Gandhi na To PM h na CM or na unki party Power m h Jo tu unse Aisa sawal kr raha h 2014 ka BJP ka Manifesto la or uss par bna vdo</t>
  </si>
  <si>
    <t>Well researched and highly problem oriented video man hatts off to you 
 Also one big problem in congress manifesto is that they will try to increase reservations which is already 60 % and they will try to increase it upto 80 to 85%</t>
  </si>
  <si>
    <t>People vote INDIA 🇮🇳 .. INDIA 300+ this time and Rahul Ji PM of india 🇮🇳 2024 ❤</t>
  </si>
  <si>
    <t>I am a big fan of thinkschool and never miss any of their videos! Going forward I'm never going to miss any of your videos also! Pls keep up the great work you are doing! Getting a factual, non polarized and thought provoking view is a rarity these days. More power to you!</t>
  </si>
  <si>
    <t>BJP has no opposition</t>
  </si>
  <si>
    <t>Rahul Gandhi, our next PM.💯🇮🇳💪</t>
  </si>
  <si>
    <t>To bhai central government ko job create karna chahiye tum reservation ko highlight karke kya kahana chahte ho</t>
  </si>
  <si>
    <t>😂bhai bjp ke manifesto kr bare me bolo...wo to ram festival bnawane nikle hai..😂😂😂😂vishwa star pe......dhrm card khelte h....ya ap bhi bik gyr h....😢😢😢😢</t>
  </si>
  <si>
    <t>Thanks  for  your unbaised  report</t>
  </si>
  <si>
    <t>Aayega to........ hi...😂😂😂</t>
  </si>
  <si>
    <t>if we support our opposition then only the opposition can work nicely. because all the power is in the gov's hand ED and news etc. How can you expect a diverse cultured opposition to operate well in this situation. People need to support the opposition. only then the opposition will be stronger.</t>
  </si>
  <si>
    <t>Vote for bjp❤</t>
  </si>
  <si>
    <t>VOTE FOR EMPLOYMENT
VOTE FOR EDUCATION
VOTE FOR CANDIDATE NOT FOR PARTY.
THEN ONLY INDIA WILL BE DEVELOPED</t>
  </si>
  <si>
    <t>19:28 point to be noted. There is no much quality education in india. Everyone here is getting educated but really not. 😢</t>
  </si>
  <si>
    <t>Pasa aaa ga account ma 😂😂😂</t>
  </si>
  <si>
    <t>BJP Ne Kitnay Paisay Diye? 😀</t>
  </si>
  <si>
    <t>Bjp button ❤</t>
  </si>
  <si>
    <t>Freebies le doobengi desh ko mat karo yar, chahe mehengayi ho par ye dekho ki income badhe jab income badhegi toh kuch mehenga nhi lagta think people think</t>
  </si>
  <si>
    <t>Modi ka beta😂😂😂</t>
  </si>
  <si>
    <t>Please we need change. No more modiji</t>
  </si>
  <si>
    <t>Boycott bjp 
Vote for Congress Rahul gandi ❤</t>
  </si>
  <si>
    <t>only problem with BJP is their gradual progression to become Congress, driven by Individual, they should immediately address this centralisation pf power.</t>
  </si>
  <si>
    <t>Propogenda created by bullisit you tuber😂😂</t>
  </si>
  <si>
    <t>BJP Vs Cong and Modi Vs Manmohan Singh 
• Electoral Bonds Vs 2G scam
• Chowkidar chor Vs Dummy PM 
• GDP growth 4.3% Vs 7%
• OBC= Modi, Mysore Maharaja Vs OBC= Kisan, unemployed Yuva 
• Smart City nonstarter Vs CW games fiasco
• Direct rule Vs Remote control
• ECI Vs CIC
• Match Fixing Vs Transparency &amp; accountability 
• Kisan aandolan Vs Bhrashtachaar aandolan
•  Free ration (= No MSP &amp; No work) Vs  MNREGA (= Work and earn)
• Jai Shri Ram Vs Jai Kisan &amp; Jai Hind 
• Hatrick rule Vs Dynastic rule
• Appeasement of rich Vs Appeasement of minorities 
• Zero tolerance to terrorism Vs zero tolerance to all forms of violence
• Bangla border Vs Katchateevu 
• India - Pak, China, Canada, Maldives (Qatar , Germany) Vs India - Pak. Rising hostility and conflicts
• Gujarat model Vs Karnataka model
• Double Engine guarantee failure Vs Delivering on promises success 
• Hostile - Competitive federalism to oppress non BJP states Vs Cordial -   Compassionate federalism to uplift backward states
• Cong nuclear policy Not OK Vs Cong laws for ED/CBI/IT etc are OK for misusing 
• Indian Master Political scientist Vs Oxford/Cambridge Economist
• Gadkari ji &amp; Rajnath ji are potential PM candidates Vs No such names available so far. Could it be Priyanka? 
Satyamev Jayate. 
Jai Hind 🫡</t>
  </si>
  <si>
    <t>Payment AA gyi kya Bhai Wrna 50 lakh crore se 200 lakh crore Desh ka karza hogya uska kya</t>
  </si>
  <si>
    <r>
      <rPr>
        <sz val="11"/>
        <color rgb="FF000000"/>
        <rFont val="Calibri"/>
      </rPr>
      <t xml:space="preserve">Rahul gandhi </t>
    </r>
    <r>
      <rPr>
        <sz val="11"/>
        <color rgb="FF000000"/>
        <rFont val="Linux Libertine G"/>
      </rPr>
      <t>जिन्दाबाद ✅</t>
    </r>
  </si>
  <si>
    <r>
      <rPr>
        <sz val="11"/>
        <color rgb="FF000000"/>
        <rFont val="Calibri"/>
      </rPr>
      <t xml:space="preserve">My vote 🗳 for RAHUL GANDHI </t>
    </r>
    <r>
      <rPr>
        <sz val="11"/>
        <color rgb="FF000000"/>
        <rFont val="Linux Libertine G"/>
      </rPr>
      <t>जिन्दाबाद ❤</t>
    </r>
  </si>
  <si>
    <t>Ek party kah rhi hai hm paisa denge tum kaam karo aur paisa wapas karo dusra kah raha kuch ma karo nakare bane pade raho hm lootenge tumhe bhi de denge pade pade khao , its dangerous for economy .
Majburi me is br fr se bjp ko vote karna padega</t>
  </si>
  <si>
    <t>on one side congress is simply appeasing minority and on the other hand bjp is taking about devolmnt ,no freebies no appreasemnt only develpmnt ...so modi is indeed the need of hour❤❤</t>
  </si>
  <si>
    <t>BJP = ADANI, AMBANI, CRONY CAPITALISM</t>
  </si>
  <si>
    <r>
      <rPr>
        <sz val="11"/>
        <color rgb="FF000000"/>
        <rFont val="Calibri"/>
      </rPr>
      <t xml:space="preserve">Supreme Court </t>
    </r>
    <r>
      <rPr>
        <sz val="11"/>
        <color rgb="FF000000"/>
        <rFont val="Linux Libertine G"/>
      </rPr>
      <t xml:space="preserve">में सुनवाई के दौरान यह पाया गया कि </t>
    </r>
    <r>
      <rPr>
        <sz val="11"/>
        <color rgb="FF000000"/>
        <rFont val="Calibri"/>
      </rPr>
      <t xml:space="preserve">EVM Laptop </t>
    </r>
    <r>
      <rPr>
        <sz val="11"/>
        <color rgb="FF000000"/>
        <rFont val="Linux Libertine G"/>
      </rPr>
      <t xml:space="preserve">और </t>
    </r>
    <r>
      <rPr>
        <sz val="11"/>
        <color rgb="FF000000"/>
        <rFont val="Calibri"/>
      </rPr>
      <t xml:space="preserve">Internet </t>
    </r>
    <r>
      <rPr>
        <sz val="11"/>
        <color rgb="FF000000"/>
        <rFont val="Linux Libertine G"/>
      </rPr>
      <t xml:space="preserve">से </t>
    </r>
    <r>
      <rPr>
        <sz val="11"/>
        <color rgb="FF000000"/>
        <rFont val="Calibri"/>
      </rPr>
      <t xml:space="preserve">Connect </t>
    </r>
    <r>
      <rPr>
        <sz val="11"/>
        <color rgb="FF000000"/>
        <rFont val="Linux Libertine G"/>
      </rPr>
      <t>हो सकती है</t>
    </r>
    <r>
      <rPr>
        <sz val="11"/>
        <color rgb="FF000000"/>
        <rFont val="Calibri"/>
      </rPr>
      <t xml:space="preserve">, </t>
    </r>
    <r>
      <rPr>
        <sz val="11"/>
        <color rgb="FF000000"/>
        <rFont val="Linux Libertine G"/>
      </rPr>
      <t xml:space="preserve">मतलब </t>
    </r>
    <r>
      <rPr>
        <sz val="11"/>
        <color rgb="FF000000"/>
        <rFont val="Calibri"/>
      </rPr>
      <t xml:space="preserve">Hack </t>
    </r>
    <r>
      <rPr>
        <sz val="11"/>
        <color rgb="FF000000"/>
        <rFont val="Linux Libertine G"/>
      </rPr>
      <t>हो सकती है</t>
    </r>
    <r>
      <rPr>
        <sz val="11"/>
        <color rgb="FF000000"/>
        <rFont val="Calibri"/>
      </rPr>
      <t xml:space="preserve">! Election Commission </t>
    </r>
    <r>
      <rPr>
        <sz val="11"/>
        <color rgb="FF000000"/>
        <rFont val="Linux Libertine G"/>
      </rPr>
      <t>मिला हुआ है</t>
    </r>
    <r>
      <rPr>
        <sz val="11"/>
        <color rgb="FF000000"/>
        <rFont val="Calibri"/>
      </rPr>
      <t xml:space="preserve">, 2019 </t>
    </r>
    <r>
      <rPr>
        <sz val="11"/>
        <color rgb="FF000000"/>
        <rFont val="Linux Libertine G"/>
      </rPr>
      <t>से यह चल रहा होगा लेकिन सबूत नहीं है</t>
    </r>
    <r>
      <rPr>
        <sz val="11"/>
        <color rgb="FF000000"/>
        <rFont val="Calibri"/>
      </rPr>
      <t xml:space="preserve">! ECI </t>
    </r>
    <r>
      <rPr>
        <sz val="11"/>
        <color rgb="FF000000"/>
        <rFont val="Linux Libertine G"/>
      </rPr>
      <t xml:space="preserve">ने </t>
    </r>
    <r>
      <rPr>
        <sz val="11"/>
        <color rgb="FF000000"/>
        <rFont val="Calibri"/>
      </rPr>
      <t xml:space="preserve">FAQ </t>
    </r>
    <r>
      <rPr>
        <sz val="11"/>
        <color rgb="FF000000"/>
        <rFont val="Linux Libertine G"/>
      </rPr>
      <t>में जनता से जानकारी भी छुपाई थी।</t>
    </r>
  </si>
  <si>
    <t>पकोड़ा बेचना भी तो रोजगार है इस पर क्या कहते हो इस पर भी वीडियो बनो 😂😂😂</t>
  </si>
  <si>
    <t>Wonderful video mohak ❤❤❤ supporters of Congress don't understand why it's failing
This video opens their eyes
PS. I'm a hard core Congress supporter.. the space of centre left .. it's suffering because of hijack of Congress by Gandhi family
They should leave India for the good of Congress
Let there be internal democracy in Congress..</t>
  </si>
  <si>
    <t>Honestly, if Congress redistributes wealth, then a huge number of people from the trader/merchant community will eventually leave. And many people near even stated to discuss it.</t>
  </si>
  <si>
    <t>I suggest you to make long videos in 2 parts</t>
  </si>
  <si>
    <t>B, J, P hatao desh bacho</t>
  </si>
  <si>
    <t>Bjp ka bhi bnao</t>
  </si>
  <si>
    <t>Kya tumko chehra bana de ..</t>
  </si>
  <si>
    <r>
      <rPr>
        <sz val="11"/>
        <color rgb="FF000000"/>
        <rFont val="Calibri"/>
      </rPr>
      <t xml:space="preserve">21:02  </t>
    </r>
    <r>
      <rPr>
        <sz val="11"/>
        <color rgb="FF000000"/>
        <rFont val="Linux Libertine G"/>
      </rPr>
      <t xml:space="preserve">यह सब घोषणा पत्र में डाल देते तोह </t>
    </r>
    <r>
      <rPr>
        <sz val="11"/>
        <color rgb="FF000000"/>
        <rFont val="Calibri"/>
      </rPr>
      <t xml:space="preserve">b j p </t>
    </r>
    <r>
      <rPr>
        <sz val="11"/>
        <color rgb="FF000000"/>
        <rFont val="Linux Libertine G"/>
      </rPr>
      <t>वाले चुरा लेते समझे राजनीति 😂😂</t>
    </r>
  </si>
  <si>
    <t>A exceptional video</t>
  </si>
  <si>
    <t>Bhai Salute to you for making this Analysis video. 
I kindly request you, if it is possible can you please explain what is driving the growth of India. What is the share and effort of GoI, Established Businesses and New Startups in the growth.</t>
  </si>
  <si>
    <t>I vote for better education
I vote for  Better health services
I vote for A good leader not like Hindu Muslim politics
This is last chance to create a new strong PM India is dengerous hand now time to change the PM
Jai
     Hind 🇮🇳</t>
  </si>
  <si>
    <t>I want collab @druverathee and @mohakmangal</t>
  </si>
  <si>
    <t>Jhoot jhoot jhoot jhoot jhoot bolta hai</t>
  </si>
  <si>
    <t>Great video, hopefully Congress watches this and open their eyes</t>
  </si>
  <si>
    <t>MODI BJP HATAO DESH KO HITLER SE BACHAO</t>
  </si>
  <si>
    <t>This fool does not know that congress has much better economic policies than bjp,he is just targeting rahul gandhi,congress party is not just one man.</t>
  </si>
  <si>
    <t>Rahul is surrounded by Leftists Economist who suggest ideas like 100000 Rupees to every poor woman</t>
  </si>
  <si>
    <t>Your hate specially for Rahul Gandhi is 😵‍💫🤯</t>
  </si>
  <si>
    <t>The points of his video are too Hollow. For example fiscal deficit points and macro stability. He is clearly not understanding it. He could have compared these matrices of Manmohan led UPA vs Modi led NDA . He is totally missing the point here.</t>
  </si>
  <si>
    <t>I am from Assam but as much as i like congress , i also hate them equally...ye apne per pe hi kulhari mar rahe h 😂</t>
  </si>
  <si>
    <t>Gandhi family should leave Congress for the good of democracy, Congress and India😑😑😑
It's a hard truth
PS. I'm a hardcore Congress supporter..  
I'm a supporter of the 'left of centre' space.. not Gandhi family per se..</t>
  </si>
  <si>
    <t>Modi kab press conference karenge us per bhi bata do 😅😅😅</t>
  </si>
  <si>
    <t>Sab party bekar hye aam janta kare to kare kya?</t>
  </si>
  <si>
    <t>Sab baat sahi hai par itna detail me BJP ka manifesto bhi review hona chahiye aur BJP ke purane manifesto ko refer karke ye bhi confirm karna chahiye ki saarey waadey poore hue ya nhi. Mota paisa mila hai Mohak ko ye video banane ke liye. Video dekho aur sab kuch Rahul Rahul. Modi kidhar hai dost? Mohak bhool gya ki sarkar BJP ki hai.</t>
  </si>
  <si>
    <t>bhai excellent plan banaya hai bjp ne rahul gandhi ko iska reply karna chahiye nahi to damage hoga congress ko</t>
  </si>
  <si>
    <t>Badly confused  , kisko vote du kuchh samajh nhi aa rha🥲🥲</t>
  </si>
  <si>
    <t>MPs dont discuss issues in parliament or make policy. It is the strong PM who take and implement decision 
the financial discipline in modi govt and the infrastructure development highways, tunnels , vande bharat , airport are the main reasons why modi govt is able to attract big MNCs like apple, tesla etc to make in india despite their favourite china option. Both bjp and congress govt faced global crisis but modi managed to manage 2 crisis at the same time covid and war, and able to grow india's gdp despite the world is perfoming poor and even germany, uk are in recession. That's why middle class is in favour of modi as they see investments are coming whether it is in green energy sector, drones or semiconductor. we even started exporting defence equipment more as comapred to  2014 levels. also the poor class of society actually benefitted from modi govt schemes which also focus on other aspects of life rather than just monetary cash transfer  example electricity , house, tap water access, roads, ayushman health card etc.   After seeing all this people know that for some years they have to vote for leader modi and not MP becuase groups do time pass , single man with no personal benefits can take tough decision.</t>
  </si>
  <si>
    <t>In details bohat acha tha research</t>
  </si>
  <si>
    <t>Kharge PM rahul gandhi is not to be president sir</t>
  </si>
  <si>
    <t>Quoting from Sharmistha Mukherjee's book as facts shows a shitty quality of research. Looks like this channel is going the Shekhar Gupta way.... playing a balancing act for an acutely unbalanced situation. Also did not discuss the Bharat Jodo Yatra and its importance when gov in power is doing an excellent job of dividing people</t>
  </si>
  <si>
    <t>If he show his face from beginning than many people like you are going to judge him just like now you did. Like bjp say bad thing about his family.</t>
  </si>
  <si>
    <t>Bhai plz🙏🏻 
video ki length small kardo
bore ho jata hu aadhe raaste mein</t>
  </si>
  <si>
    <t>Mohak, I hope you will read it. I have been following you since 2017. But this is the most surprising video, reason being,you already know it's a fight between do &amp; die. Democracy is at stake. &amp;  You are criticising the weaker, i know you may consider me as a Congress supporter but I am not a supporter of any party. There are problems in Rahul Gandhi but the way you are presenting it giving clues hardly means the value of democracy. You are proving your point, you don't know how a person feels who is living in a 3 tier city in India seeing hatred all around from the last 10 years, who could go to foreign countries but decided to support his country &amp; impart in development. This attempt of harming the credibility of the opposition leader &amp; solidifying dictatorship. It's sad but are you doing this? For views?</t>
  </si>
  <si>
    <t>Good one for everyone</t>
  </si>
  <si>
    <t>It's good to see that,  Mr Mohank has taken Name of Prashant Kishor 2 times in this Video.</t>
  </si>
  <si>
    <t>After bashing bjp he now bashed Congress truly centrist and not inclined with any sides......</t>
  </si>
  <si>
    <t>Very nice analysis, showing the truth and  we should not tag it as Anti congress or Anti Rahul.
We need and our democracy need a strong opposition but it should be as such that can keep the government alarmed and thus can maintain the balance to save our democracy..</t>
  </si>
  <si>
    <t>2009 Victory of the Congress was because of Manmohan Singh and his handling of Financial crisis.</t>
  </si>
  <si>
    <t>I believe your on the path of Dictatorship.</t>
  </si>
  <si>
    <t>Very well said bro 😊</t>
  </si>
  <si>
    <t>Mohak,
This is a great video. I really admire your team's effort. But I think you are doing same mistake what our media is doing. Being very critical on opposition leader doesn't help much. Modi k upar bhi banao. Karnataka kaise haare, unhone kya mistakes ki tipu sultan aur nonveg aur aurangjeb ko beech me laake.. unemployment pe pakode Wale ko employed bolke, mehngai pe ekdum chup rehke.. i think, with the age, modi is also becoming less popular &amp; slowly loosing the crisp from reasonable voters. Ek video uspe bhi Banta hai.. you can not just end on simple target like Rahul Gandhi...</t>
  </si>
  <si>
    <t>Tumhe kya kya clear dikha ab tak?</t>
  </si>
  <si>
    <r>
      <rPr>
        <sz val="11"/>
        <color rgb="FF000000"/>
        <rFont val="Linux Libertine G"/>
      </rPr>
      <t xml:space="preserve">गुजरात में भाजपा को सत्ता में लाने में कुख्यात </t>
    </r>
    <r>
      <rPr>
        <sz val="11"/>
        <color rgb="FF000000"/>
        <rFont val="Calibri"/>
      </rPr>
      <t>"</t>
    </r>
    <r>
      <rPr>
        <sz val="11"/>
        <color rgb="FF000000"/>
        <rFont val="Linux Libertine G"/>
      </rPr>
      <t>माफिया डॉन अब्दुल लतीफ</t>
    </r>
    <r>
      <rPr>
        <sz val="11"/>
        <color rgb="FF000000"/>
        <rFont val="Calibri"/>
      </rPr>
      <t xml:space="preserve">" </t>
    </r>
    <r>
      <rPr>
        <sz val="11"/>
        <color rgb="FF000000"/>
        <rFont val="Linux Libertine G"/>
      </rPr>
      <t>का बहुत बड़ा योगदान है
अगर अब्दुल लतीफ नहीं होता</t>
    </r>
    <r>
      <rPr>
        <sz val="11"/>
        <color rgb="FF000000"/>
        <rFont val="Calibri"/>
      </rPr>
      <t xml:space="preserve">, </t>
    </r>
    <r>
      <rPr>
        <sz val="11"/>
        <color rgb="FF000000"/>
        <rFont val="Linux Libertine G"/>
      </rPr>
      <t>तो संभव है भाजपा सत्ता में नहीं आती।
अब्दुल लतीफ इतना कुख्यात डॉन था</t>
    </r>
    <r>
      <rPr>
        <sz val="11"/>
        <color rgb="FF000000"/>
        <rFont val="Calibri"/>
      </rPr>
      <t xml:space="preserve">, </t>
    </r>
    <r>
      <rPr>
        <sz val="11"/>
        <color rgb="FF000000"/>
        <rFont val="Linux Libertine G"/>
      </rPr>
      <t>कि उसने सबसे पहले एके</t>
    </r>
    <r>
      <rPr>
        <sz val="11"/>
        <color rgb="FF000000"/>
        <rFont val="Calibri"/>
      </rPr>
      <t xml:space="preserve">-56 </t>
    </r>
    <r>
      <rPr>
        <sz val="11"/>
        <color rgb="FF000000"/>
        <rFont val="Linux Libertine G"/>
      </rPr>
      <t xml:space="preserve">का उपयोग किया था और </t>
    </r>
    <r>
      <rPr>
        <sz val="11"/>
        <color rgb="FF000000"/>
        <rFont val="Calibri"/>
      </rPr>
      <t xml:space="preserve">12 </t>
    </r>
    <r>
      <rPr>
        <sz val="11"/>
        <color rgb="FF000000"/>
        <rFont val="Linux Libertine G"/>
      </rPr>
      <t>पुलिस कर्मियों सहित</t>
    </r>
    <r>
      <rPr>
        <sz val="11"/>
        <color rgb="FF000000"/>
        <rFont val="Calibri"/>
      </rPr>
      <t xml:space="preserve">, 150 </t>
    </r>
    <r>
      <rPr>
        <sz val="11"/>
        <color rgb="FF000000"/>
        <rFont val="Linux Libertine G"/>
      </rPr>
      <t>से अधिक नागरिकों का हत्या किया था</t>
    </r>
    <r>
      <rPr>
        <sz val="11"/>
        <color rgb="FF000000"/>
        <rFont val="Calibri"/>
      </rPr>
      <t xml:space="preserve">, </t>
    </r>
    <r>
      <rPr>
        <sz val="11"/>
        <color rgb="FF000000"/>
        <rFont val="Linux Libertine G"/>
      </rPr>
      <t xml:space="preserve">जिसमें </t>
    </r>
    <r>
      <rPr>
        <sz val="11"/>
        <color rgb="FF000000"/>
        <rFont val="Calibri"/>
      </rPr>
      <t>"</t>
    </r>
    <r>
      <rPr>
        <sz val="11"/>
        <color rgb="FF000000"/>
        <rFont val="Linux Libertine G"/>
      </rPr>
      <t>राधिका जिमखाना</t>
    </r>
    <r>
      <rPr>
        <sz val="11"/>
        <color rgb="FF000000"/>
        <rFont val="Calibri"/>
      </rPr>
      <t xml:space="preserve">" </t>
    </r>
    <r>
      <rPr>
        <sz val="11"/>
        <color rgb="FF000000"/>
        <rFont val="Linux Libertine G"/>
      </rPr>
      <t xml:space="preserve">हत्या  बहुत प्रसिद्ध हुआ था।
जब </t>
    </r>
    <r>
      <rPr>
        <sz val="11"/>
        <color rgb="FF000000"/>
        <rFont val="Calibri"/>
      </rPr>
      <t>"</t>
    </r>
    <r>
      <rPr>
        <sz val="11"/>
        <color rgb="FF000000"/>
        <rFont val="Linux Libertine G"/>
      </rPr>
      <t>राधिका जिमखाना</t>
    </r>
    <r>
      <rPr>
        <sz val="11"/>
        <color rgb="FF000000"/>
        <rFont val="Calibri"/>
      </rPr>
      <t xml:space="preserve">" </t>
    </r>
    <r>
      <rPr>
        <sz val="11"/>
        <color rgb="FF000000"/>
        <rFont val="Linux Libertine G"/>
      </rPr>
      <t>क्लब में लतीफ ने अंधाधुंध गोलीबारी करके</t>
    </r>
    <r>
      <rPr>
        <sz val="11"/>
        <color rgb="FF000000"/>
        <rFont val="Calibri"/>
      </rPr>
      <t xml:space="preserve">, </t>
    </r>
    <r>
      <rPr>
        <sz val="11"/>
        <color rgb="FF000000"/>
        <rFont val="Linux Libertine G"/>
      </rPr>
      <t xml:space="preserve">एक साथ </t>
    </r>
    <r>
      <rPr>
        <sz val="11"/>
        <color rgb="FF000000"/>
        <rFont val="Calibri"/>
      </rPr>
      <t xml:space="preserve">35 </t>
    </r>
    <r>
      <rPr>
        <sz val="11"/>
        <color rgb="FF000000"/>
        <rFont val="Linux Libertine G"/>
      </rPr>
      <t>नागरिकों को मौत के घाट उतार दिया था</t>
    </r>
    <r>
      <rPr>
        <sz val="11"/>
        <color rgb="FF000000"/>
        <rFont val="Calibri"/>
      </rPr>
      <t xml:space="preserve">, </t>
    </r>
    <r>
      <rPr>
        <sz val="11"/>
        <color rgb="FF000000"/>
        <rFont val="Linux Libertine G"/>
      </rPr>
      <t>लतीफ के ऊपर कांग्रेस और जनता दल दोनों के नेताओं का वरदहस्त था</t>
    </r>
    <r>
      <rPr>
        <sz val="11"/>
        <color rgb="FF000000"/>
        <rFont val="Calibri"/>
      </rPr>
      <t xml:space="preserve">, </t>
    </r>
    <r>
      <rPr>
        <sz val="11"/>
        <color rgb="FF000000"/>
        <rFont val="Linux Libertine G"/>
      </rPr>
      <t>लतीफ की इतनी पहुंच थी</t>
    </r>
    <r>
      <rPr>
        <sz val="11"/>
        <color rgb="FF000000"/>
        <rFont val="Calibri"/>
      </rPr>
      <t xml:space="preserve">, </t>
    </r>
    <r>
      <rPr>
        <sz val="11"/>
        <color rgb="FF000000"/>
        <rFont val="Linux Libertine G"/>
      </rPr>
      <t>कि वह मुख्यमंत्री चिमन भाई पटेल के चेंबर में</t>
    </r>
    <r>
      <rPr>
        <sz val="11"/>
        <color rgb="FF000000"/>
        <rFont val="Calibri"/>
      </rPr>
      <t xml:space="preserve">, </t>
    </r>
    <r>
      <rPr>
        <sz val="11"/>
        <color rgb="FF000000"/>
        <rFont val="Linux Libertine G"/>
      </rPr>
      <t>बगैर अपॉइंटमेंट के</t>
    </r>
    <r>
      <rPr>
        <sz val="11"/>
        <color rgb="FF000000"/>
        <rFont val="Calibri"/>
      </rPr>
      <t xml:space="preserve">, </t>
    </r>
    <r>
      <rPr>
        <sz val="11"/>
        <color rgb="FF000000"/>
        <rFont val="Linux Libertine G"/>
      </rPr>
      <t>चला जाता था</t>
    </r>
    <r>
      <rPr>
        <sz val="11"/>
        <color rgb="FF000000"/>
        <rFont val="Calibri"/>
      </rPr>
      <t xml:space="preserve">, </t>
    </r>
    <r>
      <rPr>
        <sz val="11"/>
        <color rgb="FF000000"/>
        <rFont val="Linux Libertine G"/>
      </rPr>
      <t>और तस्करी</t>
    </r>
    <r>
      <rPr>
        <sz val="11"/>
        <color rgb="FF000000"/>
        <rFont val="Calibri"/>
      </rPr>
      <t xml:space="preserve">, </t>
    </r>
    <r>
      <rPr>
        <sz val="11"/>
        <color rgb="FF000000"/>
        <rFont val="Linux Libertine G"/>
      </rPr>
      <t>सोने चांदी की स्मगलिंग</t>
    </r>
    <r>
      <rPr>
        <sz val="11"/>
        <color rgb="FF000000"/>
        <rFont val="Calibri"/>
      </rPr>
      <t xml:space="preserve">, </t>
    </r>
    <r>
      <rPr>
        <sz val="11"/>
        <color rgb="FF000000"/>
        <rFont val="Linux Libertine G"/>
      </rPr>
      <t>ड्रग्स की स्मगलिंग</t>
    </r>
    <r>
      <rPr>
        <sz val="11"/>
        <color rgb="FF000000"/>
        <rFont val="Calibri"/>
      </rPr>
      <t xml:space="preserve">, </t>
    </r>
    <r>
      <rPr>
        <sz val="11"/>
        <color rgb="FF000000"/>
        <rFont val="Linux Libertine G"/>
      </rPr>
      <t>इत्यादि में अरबों रुपए कमाये</t>
    </r>
    <r>
      <rPr>
        <sz val="11"/>
        <color rgb="FF000000"/>
        <rFont val="Calibri"/>
      </rPr>
      <t xml:space="preserve">, </t>
    </r>
    <r>
      <rPr>
        <sz val="11"/>
        <color rgb="FF000000"/>
        <rFont val="Linux Libertine G"/>
      </rPr>
      <t>और उसमें नेताओं को हिस्सा जाता था।
यदि लतीफ या लतीफ के गैंग के किसी गुर्गे को कोई हिंदू लड़की पसंद आ जाती थी</t>
    </r>
    <r>
      <rPr>
        <sz val="11"/>
        <color rgb="FF000000"/>
        <rFont val="Calibri"/>
      </rPr>
      <t xml:space="preserve">, </t>
    </r>
    <r>
      <rPr>
        <sz val="11"/>
        <color rgb="FF000000"/>
        <rFont val="Linux Libertine G"/>
      </rPr>
      <t>तो वो रातों</t>
    </r>
    <r>
      <rPr>
        <sz val="11"/>
        <color rgb="FF000000"/>
        <rFont val="Calibri"/>
      </rPr>
      <t>-</t>
    </r>
    <r>
      <rPr>
        <sz val="11"/>
        <color rgb="FF000000"/>
        <rFont val="Linux Libertine G"/>
      </rPr>
      <t>रात उठा ली जाती थी</t>
    </r>
    <r>
      <rPr>
        <sz val="11"/>
        <color rgb="FF000000"/>
        <rFont val="Calibri"/>
      </rPr>
      <t xml:space="preserve">, </t>
    </r>
    <r>
      <rPr>
        <sz val="11"/>
        <color rgb="FF000000"/>
        <rFont val="Linux Libertine G"/>
      </rPr>
      <t>लतीफ</t>
    </r>
    <r>
      <rPr>
        <sz val="11"/>
        <color rgb="FF000000"/>
        <rFont val="Calibri"/>
      </rPr>
      <t xml:space="preserve">, </t>
    </r>
    <r>
      <rPr>
        <sz val="11"/>
        <color rgb="FF000000"/>
        <rFont val="Linux Libertine G"/>
      </rPr>
      <t>जब चाहे तब</t>
    </r>
    <r>
      <rPr>
        <sz val="11"/>
        <color rgb="FF000000"/>
        <rFont val="Calibri"/>
      </rPr>
      <t xml:space="preserve">, </t>
    </r>
    <r>
      <rPr>
        <sz val="11"/>
        <color rgb="FF000000"/>
        <rFont val="Linux Libertine G"/>
      </rPr>
      <t>किसी हिंदू का बंगला</t>
    </r>
    <r>
      <rPr>
        <sz val="11"/>
        <color rgb="FF000000"/>
        <rFont val="Calibri"/>
      </rPr>
      <t xml:space="preserve">, </t>
    </r>
    <r>
      <rPr>
        <sz val="11"/>
        <color rgb="FF000000"/>
        <rFont val="Linux Libertine G"/>
      </rPr>
      <t>दुकान खाली करवा लेता था</t>
    </r>
    <r>
      <rPr>
        <sz val="11"/>
        <color rgb="FF000000"/>
        <rFont val="Calibri"/>
      </rPr>
      <t xml:space="preserve">, </t>
    </r>
    <r>
      <rPr>
        <sz val="11"/>
        <color rgb="FF000000"/>
        <rFont val="Linux Libertine G"/>
      </rPr>
      <t>उस समय भाजपा गुजरात में संघर्ष के दौर में थी।
नरेंद्र मोदी</t>
    </r>
    <r>
      <rPr>
        <sz val="11"/>
        <color rgb="FF000000"/>
        <rFont val="Calibri"/>
      </rPr>
      <t xml:space="preserve">, </t>
    </r>
    <r>
      <rPr>
        <sz val="11"/>
        <color rgb="FF000000"/>
        <rFont val="Linux Libertine G"/>
      </rPr>
      <t>शंकर सिंह वाघेला</t>
    </r>
    <r>
      <rPr>
        <sz val="11"/>
        <color rgb="FF000000"/>
        <rFont val="Calibri"/>
      </rPr>
      <t xml:space="preserve">, </t>
    </r>
    <r>
      <rPr>
        <sz val="11"/>
        <color rgb="FF000000"/>
        <rFont val="Linux Libertine G"/>
      </rPr>
      <t>केशुभाई पटेल साइकिल स्कूटर पर</t>
    </r>
    <r>
      <rPr>
        <sz val="11"/>
        <color rgb="FF000000"/>
        <rFont val="Calibri"/>
      </rPr>
      <t xml:space="preserve">, </t>
    </r>
    <r>
      <rPr>
        <sz val="11"/>
        <color rgb="FF000000"/>
        <rFont val="Linux Libertine G"/>
      </rPr>
      <t>चप्पल पहन कर घूमते थे। एक दिन</t>
    </r>
    <r>
      <rPr>
        <sz val="11"/>
        <color rgb="FF000000"/>
        <rFont val="Calibri"/>
      </rPr>
      <t xml:space="preserve">, </t>
    </r>
    <r>
      <rPr>
        <sz val="11"/>
        <color rgb="FF000000"/>
        <rFont val="Linux Libertine G"/>
      </rPr>
      <t>गोमतीपुर में भाजपा की एक सभा थी। भाषण देते देते</t>
    </r>
    <r>
      <rPr>
        <sz val="11"/>
        <color rgb="FF000000"/>
        <rFont val="Calibri"/>
      </rPr>
      <t xml:space="preserve">, </t>
    </r>
    <r>
      <rPr>
        <sz val="11"/>
        <color rgb="FF000000"/>
        <rFont val="Linux Libertine G"/>
      </rPr>
      <t>केशुभाई पटेल ने जोश में बोल दिया</t>
    </r>
    <r>
      <rPr>
        <sz val="11"/>
        <color rgb="FF000000"/>
        <rFont val="Calibri"/>
      </rPr>
      <t xml:space="preserve">, </t>
    </r>
    <r>
      <rPr>
        <sz val="11"/>
        <color rgb="FF000000"/>
        <rFont val="Linux Libertine G"/>
      </rPr>
      <t>कि जब भाजपा की सरकार आएगी</t>
    </r>
    <r>
      <rPr>
        <sz val="11"/>
        <color rgb="FF000000"/>
        <rFont val="Calibri"/>
      </rPr>
      <t xml:space="preserve">, </t>
    </r>
    <r>
      <rPr>
        <sz val="11"/>
        <color rgb="FF000000"/>
        <rFont val="Linux Libertine G"/>
      </rPr>
      <t>तब अब्दुल लतीफ का एनकाउंटर करवा दिया जाएगा।
बोलने के बाद</t>
    </r>
    <r>
      <rPr>
        <sz val="11"/>
        <color rgb="FF000000"/>
        <rFont val="Calibri"/>
      </rPr>
      <t xml:space="preserve">, </t>
    </r>
    <r>
      <rPr>
        <sz val="11"/>
        <color rgb="FF000000"/>
        <rFont val="Linux Libertine G"/>
      </rPr>
      <t>वह डर गए
उनकी सुरक्षा बढ़ा दी गई</t>
    </r>
    <r>
      <rPr>
        <sz val="11"/>
        <color rgb="FF000000"/>
        <rFont val="Calibri"/>
      </rPr>
      <t xml:space="preserve">, </t>
    </r>
    <r>
      <rPr>
        <sz val="11"/>
        <color rgb="FF000000"/>
        <rFont val="Linux Libertine G"/>
      </rPr>
      <t>लेकिन गुजरात की जनता के अंदर एक संदेश चला गया</t>
    </r>
    <r>
      <rPr>
        <sz val="11"/>
        <color rgb="FF000000"/>
        <rFont val="Calibri"/>
      </rPr>
      <t xml:space="preserve">, </t>
    </r>
    <r>
      <rPr>
        <sz val="11"/>
        <color rgb="FF000000"/>
        <rFont val="Linux Libertine G"/>
      </rPr>
      <t>कि आखिर यह कौन से पार्टी के नेता हैं</t>
    </r>
    <r>
      <rPr>
        <sz val="11"/>
        <color rgb="FF000000"/>
        <rFont val="Calibri"/>
      </rPr>
      <t xml:space="preserve">, </t>
    </r>
    <r>
      <rPr>
        <sz val="11"/>
        <color rgb="FF000000"/>
        <rFont val="Linux Libertine G"/>
      </rPr>
      <t>जो अब्दुल लतीफ के गढ़ में</t>
    </r>
    <r>
      <rPr>
        <sz val="11"/>
        <color rgb="FF000000"/>
        <rFont val="Calibri"/>
      </rPr>
      <t xml:space="preserve">, </t>
    </r>
    <r>
      <rPr>
        <sz val="11"/>
        <color rgb="FF000000"/>
        <rFont val="Linux Libertine G"/>
      </rPr>
      <t>उसका इनकाउंटर करने की बात कर रहे है।
केशुभाई पटेल के इस भाषण के बाद</t>
    </r>
    <r>
      <rPr>
        <sz val="11"/>
        <color rgb="FF000000"/>
        <rFont val="Calibri"/>
      </rPr>
      <t xml:space="preserve">, </t>
    </r>
    <r>
      <rPr>
        <sz val="11"/>
        <color rgb="FF000000"/>
        <rFont val="Linux Libertine G"/>
      </rPr>
      <t>जब चुनाव हुए</t>
    </r>
    <r>
      <rPr>
        <sz val="11"/>
        <color rgb="FF000000"/>
        <rFont val="Calibri"/>
      </rPr>
      <t xml:space="preserve">, </t>
    </r>
    <r>
      <rPr>
        <sz val="11"/>
        <color rgb="FF000000"/>
        <rFont val="Linux Libertine G"/>
      </rPr>
      <t>तब गुजरात में भाजपा की ३५ सीटे आई</t>
    </r>
    <r>
      <rPr>
        <sz val="11"/>
        <color rgb="FF000000"/>
        <rFont val="Calibri"/>
      </rPr>
      <t xml:space="preserve">, </t>
    </r>
    <r>
      <rPr>
        <sz val="11"/>
        <color rgb="FF000000"/>
        <rFont val="Linux Libertine G"/>
      </rPr>
      <t>जो अपने आप में बहुत बड़ी विजय थी।
उसके बाद</t>
    </r>
    <r>
      <rPr>
        <sz val="11"/>
        <color rgb="FF000000"/>
        <rFont val="Calibri"/>
      </rPr>
      <t xml:space="preserve">, </t>
    </r>
    <r>
      <rPr>
        <sz val="11"/>
        <color rgb="FF000000"/>
        <rFont val="Linux Libertine G"/>
      </rPr>
      <t>भाजपा ने अब्दुल लतीफ और उसके गुर्गों के विरुद्ध मोर्चा खोल दिया</t>
    </r>
    <r>
      <rPr>
        <sz val="11"/>
        <color rgb="FF000000"/>
        <rFont val="Calibri"/>
      </rPr>
      <t xml:space="preserve">, </t>
    </r>
    <r>
      <rPr>
        <sz val="11"/>
        <color rgb="FF000000"/>
        <rFont val="Linux Libertine G"/>
      </rPr>
      <t>और अगले चुनावों में भाजपा की पूर्ण बहुमत की सरकार बन गई और अपने वायदे के अनुसार</t>
    </r>
    <r>
      <rPr>
        <sz val="11"/>
        <color rgb="FF000000"/>
        <rFont val="Calibri"/>
      </rPr>
      <t xml:space="preserve">, </t>
    </r>
    <r>
      <rPr>
        <sz val="11"/>
        <color rgb="FF000000"/>
        <rFont val="Linux Libertine G"/>
      </rPr>
      <t>शंकर सिंह वाघेला ने अब्दुल लतीफ का एनकाउंटर करवा दिया।
अब्दुल लतीफ का एनकाउंटर भी बड़े जोरदार तरीके से हुआ था। शंकर सिंह वाघेला के सामने डीएसपी जाडेजा आए</t>
    </r>
    <r>
      <rPr>
        <sz val="11"/>
        <color rgb="FF000000"/>
        <rFont val="Calibri"/>
      </rPr>
      <t xml:space="preserve">, </t>
    </r>
    <r>
      <rPr>
        <sz val="11"/>
        <color rgb="FF000000"/>
        <rFont val="Linux Libertine G"/>
      </rPr>
      <t>और बोले सर लतीफ का एनकाउंटर करना चाहता हूं</t>
    </r>
    <r>
      <rPr>
        <sz val="11"/>
        <color rgb="FF000000"/>
        <rFont val="Calibri"/>
      </rPr>
      <t xml:space="preserve">, </t>
    </r>
    <r>
      <rPr>
        <sz val="11"/>
        <color rgb="FF000000"/>
        <rFont val="Linux Libertine G"/>
      </rPr>
      <t>क्योंकि इसने मेरे इंस्पेक्टर झाला का मर्डर किया था</t>
    </r>
    <r>
      <rPr>
        <sz val="11"/>
        <color rgb="FF000000"/>
        <rFont val="Calibri"/>
      </rPr>
      <t xml:space="preserve">, </t>
    </r>
    <r>
      <rPr>
        <sz val="11"/>
        <color rgb="FF000000"/>
        <rFont val="Linux Libertine G"/>
      </rPr>
      <t>जब वह अपनी गर्भवती पत्नी को देखने छुट्टी पर जा रहा था
अब्दुल लतीफ को गिरफ्तार किया गया और नवरंगपुरा स्थित पुराने उच्च न्यायालय में उसकी पेशी होनी थी। पेशी के पहले</t>
    </r>
    <r>
      <rPr>
        <sz val="11"/>
        <color rgb="FF000000"/>
        <rFont val="Calibri"/>
      </rPr>
      <t xml:space="preserve">, </t>
    </r>
    <r>
      <rPr>
        <sz val="11"/>
        <color rgb="FF000000"/>
        <rFont val="Linux Libertine G"/>
      </rPr>
      <t>डीएसपी जडेजा ने कहा</t>
    </r>
    <r>
      <rPr>
        <sz val="11"/>
        <color rgb="FF000000"/>
        <rFont val="Calibri"/>
      </rPr>
      <t>, "</t>
    </r>
    <r>
      <rPr>
        <sz val="11"/>
        <color rgb="FF000000"/>
        <rFont val="Linux Libertine G"/>
      </rPr>
      <t>दाबेली खाओगे</t>
    </r>
    <r>
      <rPr>
        <sz val="11"/>
        <color rgb="FF000000"/>
        <rFont val="Calibri"/>
      </rPr>
      <t xml:space="preserve">?" </t>
    </r>
    <r>
      <rPr>
        <sz val="11"/>
        <color rgb="FF000000"/>
        <rFont val="Linux Libertine G"/>
      </rPr>
      <t>लतीफ ने हां बोला</t>
    </r>
    <r>
      <rPr>
        <sz val="11"/>
        <color rgb="FF000000"/>
        <rFont val="Calibri"/>
      </rPr>
      <t xml:space="preserve">, </t>
    </r>
    <r>
      <rPr>
        <sz val="11"/>
        <color rgb="FF000000"/>
        <rFont val="Linux Libertine G"/>
      </rPr>
      <t>तो उसकी हथकड़ी खोल दी गई और फिर उसे ८ गोलियां मार दी गई और मीडिया में कह दिया गया</t>
    </r>
    <r>
      <rPr>
        <sz val="11"/>
        <color rgb="FF000000"/>
        <rFont val="Calibri"/>
      </rPr>
      <t xml:space="preserve">, </t>
    </r>
    <r>
      <rPr>
        <sz val="11"/>
        <color rgb="FF000000"/>
        <rFont val="Linux Libertine G"/>
      </rPr>
      <t>लतीफ ने नाश्ता करने के लिए हथकड़ी खुलवाई</t>
    </r>
    <r>
      <rPr>
        <sz val="11"/>
        <color rgb="FF000000"/>
        <rFont val="Calibri"/>
      </rPr>
      <t xml:space="preserve">, </t>
    </r>
    <r>
      <rPr>
        <sz val="11"/>
        <color rgb="FF000000"/>
        <rFont val="Linux Libertine G"/>
      </rPr>
      <t>और भागने का प्रयास किया जिसके फलस्वरूप वह मारा गया।
उसके बाद</t>
    </r>
    <r>
      <rPr>
        <sz val="11"/>
        <color rgb="FF000000"/>
        <rFont val="Calibri"/>
      </rPr>
      <t xml:space="preserve">, </t>
    </r>
    <r>
      <rPr>
        <sz val="11"/>
        <color rgb="FF000000"/>
        <rFont val="Linux Libertine G"/>
      </rPr>
      <t>शंकरसिंह वाघेला ने एक और बहुत अच्छा काम किया</t>
    </r>
    <r>
      <rPr>
        <sz val="11"/>
        <color rgb="FF000000"/>
        <rFont val="Calibri"/>
      </rPr>
      <t xml:space="preserve">, </t>
    </r>
    <r>
      <rPr>
        <sz val="11"/>
        <color rgb="FF000000"/>
        <rFont val="Linux Libertine G"/>
      </rPr>
      <t xml:space="preserve">कि उन्होंने </t>
    </r>
    <r>
      <rPr>
        <sz val="11"/>
        <color rgb="FF000000"/>
        <rFont val="Calibri"/>
      </rPr>
      <t>"</t>
    </r>
    <r>
      <rPr>
        <sz val="11"/>
        <color rgb="FF000000"/>
        <rFont val="Linux Libertine G"/>
      </rPr>
      <t>अशांत धारा एक्ट</t>
    </r>
    <r>
      <rPr>
        <sz val="11"/>
        <color rgb="FF000000"/>
        <rFont val="Calibri"/>
      </rPr>
      <t xml:space="preserve">" </t>
    </r>
    <r>
      <rPr>
        <sz val="11"/>
        <color rgb="FF000000"/>
        <rFont val="Linux Libertine G"/>
      </rPr>
      <t>लागू कर दिया</t>
    </r>
    <r>
      <rPr>
        <sz val="11"/>
        <color rgb="FF000000"/>
        <rFont val="Calibri"/>
      </rPr>
      <t xml:space="preserve">, </t>
    </r>
    <r>
      <rPr>
        <sz val="11"/>
        <color rgb="FF000000"/>
        <rFont val="Linux Libertine G"/>
      </rPr>
      <t>यानी गुजरात के विभिन्न शहरों में बहुत से विस्तार चिन्हित कर दिए गए और इन विसतारों में किसी हिंदू की संपत्ति</t>
    </r>
    <r>
      <rPr>
        <sz val="11"/>
        <color rgb="FF000000"/>
        <rFont val="Calibri"/>
      </rPr>
      <t xml:space="preserve">, </t>
    </r>
    <r>
      <rPr>
        <sz val="11"/>
        <color rgb="FF000000"/>
        <rFont val="Linux Libertine G"/>
      </rPr>
      <t>कोई मुस्लिम नहीं खरीद सकता और उसके बाद भाजपा गुजरात से होती हुई मध्य प्रदेश</t>
    </r>
    <r>
      <rPr>
        <sz val="11"/>
        <color rgb="FF000000"/>
        <rFont val="Calibri"/>
      </rPr>
      <t xml:space="preserve">, </t>
    </r>
    <r>
      <rPr>
        <sz val="11"/>
        <color rgb="FF000000"/>
        <rFont val="Linux Libertine G"/>
      </rPr>
      <t>राजस्थान</t>
    </r>
    <r>
      <rPr>
        <sz val="11"/>
        <color rgb="FF000000"/>
        <rFont val="Calibri"/>
      </rPr>
      <t xml:space="preserve">, </t>
    </r>
    <r>
      <rPr>
        <sz val="11"/>
        <color rgb="FF000000"/>
        <rFont val="Linux Libertine G"/>
      </rPr>
      <t>छत्तीसगढ़</t>
    </r>
    <r>
      <rPr>
        <sz val="11"/>
        <color rgb="FF000000"/>
        <rFont val="Calibri"/>
      </rPr>
      <t xml:space="preserve">, </t>
    </r>
    <r>
      <rPr>
        <sz val="11"/>
        <color rgb="FF000000"/>
        <rFont val="Linux Libertine G"/>
      </rPr>
      <t>उत्तर प्रदेश</t>
    </r>
    <r>
      <rPr>
        <sz val="11"/>
        <color rgb="FF000000"/>
        <rFont val="Calibri"/>
      </rPr>
      <t xml:space="preserve">, </t>
    </r>
    <r>
      <rPr>
        <sz val="11"/>
        <color rgb="FF000000"/>
        <rFont val="Linux Libertine G"/>
      </rPr>
      <t>बंगाल</t>
    </r>
    <r>
      <rPr>
        <sz val="11"/>
        <color rgb="FF000000"/>
        <rFont val="Calibri"/>
      </rPr>
      <t xml:space="preserve">, </t>
    </r>
    <r>
      <rPr>
        <sz val="11"/>
        <color rgb="FF000000"/>
        <rFont val="Linux Libertine G"/>
      </rPr>
      <t xml:space="preserve">इत्यादि अन्य कई जगह बढ़ती चली गई और आज केंद्र में </t>
    </r>
    <r>
      <rPr>
        <sz val="11"/>
        <color rgb="FF000000"/>
        <rFont val="Calibri"/>
      </rPr>
      <t xml:space="preserve">303 </t>
    </r>
    <r>
      <rPr>
        <sz val="11"/>
        <color rgb="FF000000"/>
        <rFont val="Linux Libertine G"/>
      </rPr>
      <t>सीटों के साथ सत्ता में है
जब एक हिन्दू जागता है</t>
    </r>
    <r>
      <rPr>
        <sz val="11"/>
        <color rgb="FF000000"/>
        <rFont val="Calibri"/>
      </rPr>
      <t xml:space="preserve">, </t>
    </r>
    <r>
      <rPr>
        <sz val="11"/>
        <color rgb="FF000000"/>
        <rFont val="Linux Libertine G"/>
      </rPr>
      <t>और दूसरे सोये हुए हिन्दुओं को जगाता है</t>
    </r>
    <r>
      <rPr>
        <sz val="11"/>
        <color rgb="FF000000"/>
        <rFont val="Calibri"/>
      </rPr>
      <t xml:space="preserve">, </t>
    </r>
    <r>
      <rPr>
        <sz val="11"/>
        <color rgb="FF000000"/>
        <rFont val="Linux Libertine G"/>
      </rPr>
      <t>तब ये गुजरात वाला वातावरण बनता है</t>
    </r>
    <r>
      <rPr>
        <sz val="11"/>
        <color rgb="FF000000"/>
        <rFont val="Calibri"/>
      </rPr>
      <t xml:space="preserve">, </t>
    </r>
    <r>
      <rPr>
        <sz val="11"/>
        <color rgb="FF000000"/>
        <rFont val="Linux Libertine G"/>
      </rPr>
      <t>जब केशूभाई ने लतीफ का एनकाउंटर करने की घोषणा की थी</t>
    </r>
    <r>
      <rPr>
        <sz val="11"/>
        <color rgb="FF000000"/>
        <rFont val="Calibri"/>
      </rPr>
      <t xml:space="preserve">, </t>
    </r>
    <r>
      <rPr>
        <sz val="11"/>
        <color rgb="FF000000"/>
        <rFont val="Linux Libertine G"/>
      </rPr>
      <t>गुजरातियों ने बिना किसी प्रश्न</t>
    </r>
    <r>
      <rPr>
        <sz val="11"/>
        <color rgb="FF000000"/>
        <rFont val="Calibri"/>
      </rPr>
      <t>-</t>
    </r>
    <r>
      <rPr>
        <sz val="11"/>
        <color rgb="FF000000"/>
        <rFont val="Linux Libertine G"/>
      </rPr>
      <t>उत्तर के भाजपा को अपना भरपूर समर्थन किया था</t>
    </r>
    <r>
      <rPr>
        <sz val="11"/>
        <color rgb="FF000000"/>
        <rFont val="Calibri"/>
      </rPr>
      <t xml:space="preserve">, </t>
    </r>
    <r>
      <rPr>
        <sz val="11"/>
        <color rgb="FF000000"/>
        <rFont val="Linux Libertine G"/>
      </rPr>
      <t>अगर पूरे देश में गुजरात वाला परिणाम हिन्दुओं को चाहिए</t>
    </r>
    <r>
      <rPr>
        <sz val="11"/>
        <color rgb="FF000000"/>
        <rFont val="Calibri"/>
      </rPr>
      <t xml:space="preserve">, </t>
    </r>
    <r>
      <rPr>
        <sz val="11"/>
        <color rgb="FF000000"/>
        <rFont val="Linux Libertine G"/>
      </rPr>
      <t>तो सभी को वही करना होगा</t>
    </r>
    <r>
      <rPr>
        <sz val="11"/>
        <color rgb="FF000000"/>
        <rFont val="Calibri"/>
      </rPr>
      <t xml:space="preserve">, </t>
    </r>
    <r>
      <rPr>
        <sz val="11"/>
        <color rgb="FF000000"/>
        <rFont val="Linux Libertine G"/>
      </rPr>
      <t>जो तब गुजरातियों ने किया था।
इसीलिए भाजपा और मोदी को</t>
    </r>
    <r>
      <rPr>
        <sz val="11"/>
        <color rgb="FF000000"/>
        <rFont val="Calibri"/>
      </rPr>
      <t xml:space="preserve">, </t>
    </r>
    <r>
      <rPr>
        <sz val="11"/>
        <color rgb="FF000000"/>
        <rFont val="Linux Libertine G"/>
      </rPr>
      <t>बिना प्रश्न किये</t>
    </r>
    <r>
      <rPr>
        <sz val="11"/>
        <color rgb="FF000000"/>
        <rFont val="Calibri"/>
      </rPr>
      <t xml:space="preserve">, </t>
    </r>
    <r>
      <rPr>
        <sz val="11"/>
        <color rgb="FF000000"/>
        <rFont val="Linux Libertine G"/>
      </rPr>
      <t>साथ दें तभी पूरे देश में से लतीफों का सफाया मोदीजी और भाजपा कर पाएंगे</t>
    </r>
    <r>
      <rPr>
        <sz val="11"/>
        <color rgb="FF000000"/>
        <rFont val="Calibri"/>
      </rPr>
      <t xml:space="preserve">, </t>
    </r>
    <r>
      <rPr>
        <sz val="11"/>
        <color rgb="FF000000"/>
        <rFont val="Linux Libertine G"/>
      </rPr>
      <t>गुजराती नागरिक सदैव दूर की सोचते हैं</t>
    </r>
    <r>
      <rPr>
        <sz val="11"/>
        <color rgb="FF000000"/>
        <rFont val="Calibri"/>
      </rPr>
      <t xml:space="preserve">, </t>
    </r>
    <r>
      <rPr>
        <sz val="11"/>
        <color rgb="FF000000"/>
        <rFont val="Linux Libertine G"/>
      </rPr>
      <t>और ये एक पाठ देशवासियों को</t>
    </r>
    <r>
      <rPr>
        <sz val="11"/>
        <color rgb="FF000000"/>
        <rFont val="Calibri"/>
      </rPr>
      <t xml:space="preserve">, </t>
    </r>
    <r>
      <rPr>
        <sz val="11"/>
        <color rgb="FF000000"/>
        <rFont val="Linux Libertine G"/>
      </rPr>
      <t>और विशेष कर हिन्दुओं को</t>
    </r>
    <r>
      <rPr>
        <sz val="11"/>
        <color rgb="FF000000"/>
        <rFont val="Calibri"/>
      </rPr>
      <t xml:space="preserve">, </t>
    </r>
    <r>
      <rPr>
        <sz val="11"/>
        <color rgb="FF000000"/>
        <rFont val="Linux Libertine G"/>
      </rPr>
      <t>उनसे सीखना होगा।
छोटी</t>
    </r>
    <r>
      <rPr>
        <sz val="11"/>
        <color rgb="FF000000"/>
        <rFont val="Calibri"/>
      </rPr>
      <t>-</t>
    </r>
    <r>
      <rPr>
        <sz val="11"/>
        <color rgb="FF000000"/>
        <rFont val="Linux Libertine G"/>
      </rPr>
      <t>छोटी बातों में मोदीजी और भाजपा का विरोध न करें बल्कि उन्हें अपना पूरा समर्थन दें। ताकि वे अपना काम पूरी प्रामाणिकता से कर सकें।</t>
    </r>
  </si>
  <si>
    <t>Yeh bikh gaya.</t>
  </si>
  <si>
    <t>Dear Mohak Bhaiyya, Please talk on the NEHA case in Karnataka, which is very serious and brutal, not just one but there so many incidents within 2-3 days occuring similar in the state... After 2002 Gujurat riots Karnataka can be seen as even much bigger fight!!</t>
  </si>
  <si>
    <t>I'm watching first time his video and i was shocked bcuz his voice is like Ambani's Son (chote wala) by the way his research is pathetic</t>
  </si>
  <si>
    <t>Pappu 🎉</t>
  </si>
  <si>
    <t>Why now😂😂😂😂???</t>
  </si>
  <si>
    <t>Mr Rahul has made Congress as a worst opposition party for all the time.</t>
  </si>
  <si>
    <t>U bhai hai real citizen of india</t>
  </si>
  <si>
    <t>Vote for Healthcare, 
Vote for education, 
Vote for development, 
Vote for infrastructure
Vote for defence, 
Never vote for any particular ideology.</t>
  </si>
  <si>
    <t>You're good at your work. 👍🏻 Keep it up.</t>
  </si>
  <si>
    <t>Maybe Rahul Gandhi is participating from south because elections in South India are more fair compared to other states</t>
  </si>
  <si>
    <t>Jimmedari esliye nahi liye kyu ki wo  logo ke problem jaan ne ke liye ground level tak pahunch gaye</t>
  </si>
  <si>
    <t>Have anyone noticed that Mohak supports bjp indirectly from few years… at first he was all about fact whether pro government or anti government but now he is just nerfing about bjp… maybe got a soft corner about them 🤔… I have no concerns with today’s video but it’s shall have been upload few months before elections not in between them… at times when India is moving towards dictatorship it’s essential to not criticise opposition it may it be any.. maybe you could have uploaded this video later… but the shear timing of this video is suspecting 🤔 I hope to see old mohak back (which was equal to all parties).</t>
  </si>
  <si>
    <t>lol, bjp die heart fans you.</t>
  </si>
  <si>
    <t>Berojgari ke baat kab kijiega bhaiya</t>
  </si>
  <si>
    <t>VOTE FOR BJP❤</t>
  </si>
  <si>
    <t>Nitish Kumar ne nahi survey karaya for kind information tejavi yadav ne keysa</t>
  </si>
  <si>
    <t>Aur nhi hai kya Modi aur Rahul Bhai ke alawa? 
... PM uthne keliye 🙏</t>
  </si>
  <si>
    <t>Select MP who puts democracy and secularism before religious hatred ...</t>
  </si>
  <si>
    <t>Rahul Gandhi spent most of his days in Thailand, something is wrong brother  😂</t>
  </si>
  <si>
    <t>I wish jo bhi sarka ho. Ab India ki soche. Garib logo ki soche.</t>
  </si>
  <si>
    <t>Congress ka intention to accha hai BJP jaisi nahi . Itna batayo adani Ambani ke paas itna Paisa mere tax se aaya</t>
  </si>
  <si>
    <t>Mangal jii kripya ye batao ki bjp ke fake promises aur killing of democracy better h ya congress ko vote dena ??</t>
  </si>
  <si>
    <t>Rahul gandhi zindabad.
India alliance zindabad</t>
  </si>
  <si>
    <t>A very informative and important video. The research work is also very interesting, extensive and deep diving.
In the recent times it has been seen celebrities, outsiders from constituency and inexperienced people are being given party tickets and they become MPs. On an average the attendance of these category of MPs are very low, so they are unable to put forward different problems of the constituency. In these situations, the voters don't have many options. 
Rahul Gandhi is person who does not clear vision for himself or the party, he is least bothered about senior party leaders leaving the party one by one. INC being the oldest political party, should bring about drastic changes in their core organizational structure and functionality.</t>
  </si>
  <si>
    <t>As Amit Shah once said, "Ye sab chunavi jumla hai. Ye aapko bhi maalum hai, mujhe bhi maalum hai, desh ki janta ko bhi maalum hai"</t>
  </si>
  <si>
    <t>Rahul Gandhi never tells his next move😂😂</t>
  </si>
  <si>
    <t>INDIA will WIN💪💚💜💯</t>
  </si>
  <si>
    <t>23:46 Khan sir Cameo</t>
  </si>
  <si>
    <t>Raga next pmm</t>
  </si>
  <si>
    <t>Bhai 200 lakh crore ka debt hai india pe</t>
  </si>
  <si>
    <t>Kisinei pucha k discuss about bjp manifesto</t>
  </si>
  <si>
    <t>Bjp it cell</t>
  </si>
  <si>
    <t>Kaha hai meri gas subsidy?</t>
  </si>
  <si>
    <t>Modi hato desh bacho</t>
  </si>
  <si>
    <t>The problem with our country is , neither BJP nor Congress cares about the actual problems both of them only want to win elections. BJP ma lakh buriya ha but 1000 acchiya bhe ha lekin Congress ma wo hazar acchiya bhe nahi ha</t>
  </si>
  <si>
    <t>GODI MOHAK</t>
  </si>
  <si>
    <t>3:11 26 April ke baad amethi aa rhe hai</t>
  </si>
  <si>
    <t>Dekho Bhai bjp se better congress he hai</t>
  </si>
  <si>
    <t>I belong to OBC but pls I don't want reservation. The one who is  eligible for the seat must get it irrespective of catse.</t>
  </si>
  <si>
    <t>Opposition ka burai kr ke ghnta kuch ni milega</t>
  </si>
  <si>
    <t>15 lakh 🤡</t>
  </si>
  <si>
    <t>Vote for change the world</t>
  </si>
  <si>
    <t>Bhai tu thoda jaag ja</t>
  </si>
  <si>
    <t>2006  Congress  tha isliya 17  lakh nokri Diya hai or 2021 bjp ke kareya kal main hum world 5th economy but nokri bass 14 lakh😂😂</t>
  </si>
  <si>
    <t>Hindu girl murdered in hubli, hindu youth Rakesh murdered, hindu actress n family physically harassed in bangalore,</t>
  </si>
  <si>
    <t>Mujhe samajh nhi ata sari media YouTuber opposition ki hi galtiya nikalne me kyu lage hai,  kyu ke bjp pe video banane ki himmat nhi hai jab bjp opposition ne jayegi tab bjp video banayenge sare YouTuber😂</t>
  </si>
  <si>
    <t>Best concluding lines!</t>
  </si>
  <si>
    <t>BJP wala</t>
  </si>
  <si>
    <t>There should be no cast census it will only divide is further</t>
  </si>
  <si>
    <t>Vote for Congress Rahul Gandhi</t>
  </si>
  <si>
    <t>Opposition is vanished 😢</t>
  </si>
  <si>
    <t>Vote for Jobs Education Health ✍️</t>
  </si>
  <si>
    <t>அண்ணன் நான் தமிழ்நாடு சப்டைட்டில் மூலம் உங்கள் வீடியோவை தொடர்ந்து பார்த்து வருகிறேன் மிகவும் அருமை 👌 சில தைரியமான சிங்கங்கள் மட்டும்தான் உண்மை வெளியில் பேச முடியும் அதில் நீங்களும் ஒருவர் வாழ்த்துக்கள் கடவுள் ஆசிர்வாதம் உங்களுக்கு கிடைக்கட்டும்  ❤️❤️🙏🙏🙏👌🌹👍🏻</t>
  </si>
  <si>
    <t>India need Aam Admi Party</t>
  </si>
  <si>
    <t>Bro JEE candidates are around 14 lakh in 2024 🙂</t>
  </si>
  <si>
    <t>Vote for Democracy Vote for Mera Desh INDIA THAT IS BHARAT</t>
  </si>
  <si>
    <t>This video is masterclass in informative journalism, mohak not only criticizes current establishment but also pokes holes in opposition's tactics. This is much needed in today age of having clear biases in social commentary and journalism.</t>
  </si>
  <si>
    <t>I have been following all ur work and seen all your latest videos on the elections. They are fantastic. Thanks for educating us to let us take informed decisions.</t>
  </si>
  <si>
    <t>Vote for NOTA</t>
  </si>
  <si>
    <t>Like the flop actors of Bollywood, Rahul Gandhi should shift his field into another domain</t>
  </si>
  <si>
    <t>Very good research and effort by your team</t>
  </si>
  <si>
    <t>Salute to you man really</t>
  </si>
  <si>
    <r>
      <rPr>
        <sz val="11"/>
        <color rgb="FF000000"/>
        <rFont val="Linux Libertine G"/>
      </rPr>
      <t>अभी भाजपा द्वारा मिडिया को जो पैसा खिलाया जा रहा</t>
    </r>
    <r>
      <rPr>
        <sz val="11"/>
        <color rgb="FF000000"/>
        <rFont val="Calibri"/>
      </rPr>
      <t>,</t>
    </r>
    <r>
      <rPr>
        <sz val="11"/>
        <color rgb="FF000000"/>
        <rFont val="Linux Libertine G"/>
      </rPr>
      <t xml:space="preserve">जो पैसा कर्जा देकर शिल्पपतियो देश से भागाया जा रहा वंहा से प्रति परिवार </t>
    </r>
    <r>
      <rPr>
        <sz val="11"/>
        <color rgb="FF000000"/>
        <rFont val="Calibri"/>
      </rPr>
      <t>1</t>
    </r>
    <r>
      <rPr>
        <sz val="11"/>
        <color rgb="FF000000"/>
        <rFont val="Linux Libertine G"/>
      </rPr>
      <t>लाख</t>
    </r>
    <r>
      <rPr>
        <sz val="11"/>
        <color rgb="FF000000"/>
        <rFont val="Calibri"/>
      </rPr>
      <t>/</t>
    </r>
    <r>
      <rPr>
        <sz val="11"/>
        <color rgb="FF000000"/>
        <rFont val="Linux Libertine G"/>
      </rPr>
      <t>माहिना मिलेगा</t>
    </r>
    <r>
      <rPr>
        <sz val="11"/>
        <color rgb="FF000000"/>
        <rFont val="Calibri"/>
      </rPr>
      <t>|</t>
    </r>
    <r>
      <rPr>
        <sz val="11"/>
        <color rgb="FF000000"/>
        <rFont val="Linux Libertine G"/>
      </rPr>
      <t>पर विडिओ बनानेवाला छद्म भाजपाई हैं</t>
    </r>
    <r>
      <rPr>
        <sz val="11"/>
        <color rgb="FF000000"/>
        <rFont val="Calibri"/>
      </rPr>
      <t>,</t>
    </r>
    <r>
      <rPr>
        <sz val="11"/>
        <color rgb="FF000000"/>
        <rFont val="Linux Libertine G"/>
      </rPr>
      <t>ये बात आपको बताएगा नहीं</t>
    </r>
    <r>
      <rPr>
        <sz val="11"/>
        <color rgb="FF000000"/>
        <rFont val="Calibri"/>
      </rPr>
      <t>|</t>
    </r>
  </si>
  <si>
    <t>The suggestion is to create a video about a crime that is not recognized by any law - marital rape. Please take a moment to read my comment, as it is essential for both women and man.😐
I appreciate the videos you make that shed light on important issues affecting women. I wanted to suggest a topic that I believe deserves more attention - marital rape.
Marital rape is a serious problem that affects countless women worldwide, yet it's often overlooked or dismissed. I think it's crucial to raise awareness about this issue and advocate for change.
Many countries, including India, still have laws that don't consider non-consensual sex within marriage as a crime. This means that married women are not protected by the law if they're sexually assaulted by their spouses. I believe that by raising awareness about this issue and advocating for legal reforms, we can make a real difference in the lives of countless women. It's crucial to ensure that all women, regardless of their marital status (she is under fifteen years of age or not), have the right to say no to unwanted sexual activity and to have their voices heard.
Some people wonder how we can determine if women are telling the truth or not. so I want to tell them there are effective methods to tackle this issue of marital rape.
1)Investigate Carefully: When someone reports marital rape, the police need to look into it properly, gathering evidence like medical reports and witness statements.
2)Physical Evidence: Medical examinations may reveal physical injuries or trauma consistent with sexual assault. However, the absence of physical injuries does not necessarily mean that assault did not occur, as not all sexual assaults result in visible injuries.
3)Forensic Evidence: Forensic examinations may detect DNA evidence that supports the victim's account of sexual contact without consent. This could include the presence of the perpetrator's DNA on the victim's body or clothing.
4)Psychological Assessment: In addition to physical findings, psychological assessments may also be conducted to evaluate the victim's mental health and emotional well-being. Trauma symptoms consistent with sexual assault can support the credibility of the victim's account.
5)Fair Treatment: Both the person making the accusation and the one being accused should be treated fairly. Everyone has the right to a fair trial and to have a lawyer.
and all these methods can help to ensure that accusations of marital rape are thoroughly investigated, leading to JUSTICE being served. I hope you understand what I want to say.
 After discovering a false case, certain methods should be taken to address the situation.- 1) Punishment for False Claims: If someone makes up a story about marital rape, there should be consequences for them. This can stop people from lying and making things up.
                                    2)Teaching People: We need to teach everyone about why lying about this is wrong and why it's important to speak up if something bad happens.
I believe your platform has the power to make a difference by starting conversations and raising awareness about issues like marital rape. I hope you'll consider making a video about this topic and encouraging your viewers to support change.
Please like this comment guys if you agree.
Thank you.🙏</t>
  </si>
  <si>
    <t>My plan was to vote for nota , but now i changed my mind and I'll go for party which doesn't affiliate with Congress.</t>
  </si>
  <si>
    <t>38:25 the best lines that made me watch him.</t>
  </si>
  <si>
    <t>people asking to vote for MP not PM, its the party that handles the policies regulations and taxes and a MP doesnt have any power to oppose his party or say in any policies</t>
  </si>
  <si>
    <t>Right video but in a wrong time 😅</t>
  </si>
  <si>
    <r>
      <rPr>
        <sz val="11"/>
        <color rgb="FF000000"/>
        <rFont val="Linux Libertine G"/>
      </rPr>
      <t xml:space="preserve">बच्चो के डाइपर और नेता टाइप लोग  दोनो को बराबर बदलना चाहिए उसी में समझदारी हैं । नही तो दोनो से बास आने लगता हैं। </t>
    </r>
    <r>
      <rPr>
        <sz val="11"/>
        <color rgb="FF000000"/>
        <rFont val="Calibri"/>
      </rPr>
      <t>EPIC Line 🔥</t>
    </r>
  </si>
  <si>
    <t>Hats off... You had all the points I thought of, already well analysed and well said !!
In a nutshell... There's an urgent need to conserve Congress party for a 'better opposition' but on central level, there exists no better option if not worse !!</t>
  </si>
  <si>
    <t>Wah bhai kya research hai 🎉🎉🎉❤❤❤hats off</t>
  </si>
  <si>
    <t>BJP to jo kah Raha hai wahi kar Raha hai</t>
  </si>
  <si>
    <t>Mohak looks like you didn't read the UN climate chief's report. He says we only have 2 years left before climate change becomes irreversible if exploitation of nature continues at the current rate. And if it happens then all this nonsense about politics is of no value</t>
  </si>
  <si>
    <t>10,000 cr hi toh cost hai 😒😒</t>
  </si>
  <si>
    <t>bro what about aam janta??</t>
  </si>
  <si>
    <t>Indeed Pappu 🤡</t>
  </si>
  <si>
    <t>Bjp ki manifesto par nhi banao Bhai thoda clear ho kisko vote diya jaye</t>
  </si>
  <si>
    <t>I am not voting for Rahul Gandhi but I am voting for change</t>
  </si>
  <si>
    <t>E baklol ko batao ki sarkar me jo reheja wahe na shai se bataya ga isko BJP ne paise Diya hai</t>
  </si>
  <si>
    <t>just imagining the situation after 75% reservation......so scared.........they are just playing politics for their benefit</t>
  </si>
  <si>
    <t>Very well articulated video, thank you for highlighting the points that matter a lot.
 And yes we need a better opposition who talks sensibly and raises issues which matter a lot for the public and hope the next set of people getting elected irrespective of party doesn't shout and disrupt the assembly.</t>
  </si>
  <si>
    <t>Congress ko ye sab dekhna chahiye same face bar bar utarne se kuch nahi hoga</t>
  </si>
  <si>
    <t>For students they aren't  giving free 1,00,000 rupees , they did say it will stipend  , youth will work for companies  and company will pay for them ❤</t>
  </si>
  <si>
    <t>GENUIENE VIDEO</t>
  </si>
  <si>
    <t>Thanks buddy.</t>
  </si>
  <si>
    <t>Raga❤️🔥🚩💥</t>
  </si>
  <si>
    <t>Rahul is thousand times better than feku</t>
  </si>
  <si>
    <t>Damm hai toh modi ki bezzati par vhi aisi video bna daal, acha kam kr rhe ..... modi ki berozgar yojana aur full image dramaebazii build by main stream media par bhi bna daal</t>
  </si>
  <si>
    <t>पर इससे बीजेपी अच्छी नहीं होती। मर जाऊंगा पर बीजेपी को दुबारा वोट नही दूंगा</t>
  </si>
  <si>
    <t>Only congress, kick out bjp</t>
  </si>
  <si>
    <t>What about problem of modi</t>
  </si>
  <si>
    <t>Secularism from rahul gandhi 🤣🤣🤣🤣 he is spreading sickuralism. Looks like mohak didn't watch the recent comment of his on Hinduism</t>
  </si>
  <si>
    <t>Every government must make a detailed manifesto including all numbers. And publicly apologize for not being able to make it at end of thier governance term.</t>
  </si>
  <si>
    <t>Rahul Gandhi prime minister 2024 inshallah jindabad Mubarak</t>
  </si>
  <si>
    <t>Next pm Rahul Gandhi</t>
  </si>
  <si>
    <t>sach to yah hai ki Democracy hi "Bad aur Worst" ke bich me chunne jaise ho gaya hai..
es baar Democracy aur Savidhaan ko bachane ke liye Vote karna hai🗳👆🏻</t>
  </si>
  <si>
    <t>Corporate tax kam kar diya na ...now it is  to 22% earlier 30%.iss se fiscal deficit hai 1lakh crore....iss se mange hoga na.... companies tho profits loot raha hain..lekin total employees tho kam horara hai na har saal...jo vi giant companies ho ajj se 5sal phele kinta employees tha abb kitna hai..lekin companies ka profit down nahi horaha ...</t>
  </si>
  <si>
    <t>"a *good* man is always a *bad* politician" :- wise man</t>
  </si>
  <si>
    <t>Why talking rubbish</t>
  </si>
  <si>
    <t>140 cr ko jab 15 lakh dena ho to kitna fund chahiye hoga . Koi bhrwa batayega .</t>
  </si>
  <si>
    <t>Mai amethi sai hu or Rahul gandi nai kuch nhi kia or jitney kai baad milne bi nhi aai 🙂</t>
  </si>
  <si>
    <t>Sab Bhagwan sahare hai bhaiya ab to aur dekho kya kha dekhna padega.. 😢</t>
  </si>
  <si>
    <t>Mere Congress ko pura support he</t>
  </si>
  <si>
    <t>One of the best video 
Thankyou mohak bhai</t>
  </si>
  <si>
    <t>In my opinion you are in the right track, other than  many anti BJP influencer including some famous influencer.</t>
  </si>
  <si>
    <t>Election ke time mahol mat banao BJP ke liye i request you ... Rahul ko non serious dikhane ka drama band karo bhai</t>
  </si>
  <si>
    <t>Vai ne toh criticism ke bahane congress ka entire manifesto bade hi asaan vasha me public ko samjha diya .. 😳.. Wah vai Wah .. 😅 👏</t>
  </si>
  <si>
    <t>Rahul gandhi is very clear in his thoughts. He is fighting for us, the poor and we are with Him. 
He is on giving the poor what bjp gave to billionaires. 
Bjp wrote off 16 lakhs crores of loan of few billionaires but for us they have nothing.m, no jobs, no control on inflation. 
We want to get rid of this bloodsucking bjp gov thats it. 🙏🏼🙏🏼</t>
  </si>
  <si>
    <t>Congress party is a private company fully owned by Nehru-Fake Gandhi-Vadra family. It is incorporated and adjusted in India as a political party 😂</t>
  </si>
  <si>
    <t>Panda geng attendance 🐼😜😜</t>
  </si>
  <si>
    <t>Brother , You have keenly observed everything but Not Rahul Gandhi. He is only politician who is constantly raising voice on topic like Unemployment and Inflation. You need right media(medium) to observe him.
I am no big supporter of any political party, but in this crisis he is roaring against injustice.</t>
  </si>
  <si>
    <t>Kaise? Bhagvaan jaane?!</t>
  </si>
  <si>
    <t>Modi ji may continue to exhibit dictatorial tendencies, as Rahul lacks strong political instincts.
Good Criticism!</t>
  </si>
  <si>
    <t>There is a reason we call them pappu</t>
  </si>
  <si>
    <t>Vote for Better INDIA</t>
  </si>
  <si>
    <t>Now you want to be in game to earn money...the way you are humiliating Rahul Gandhi who is much more intelligent than u...targeting one party and Punjab and industries coming to UP clearly shows your inclination..</t>
  </si>
  <si>
    <t>At this moment every party is better than BJP</t>
  </si>
  <si>
    <t>Sir can you please make videos on competitive exam and no of aspirants and age limits ..... Please sir 🙏🏻🙏🏻</t>
  </si>
  <si>
    <t>These are exact reasons why I can't vote for Congress, Rahul Gandhi is only fooling the people by loosely saying that he will redistribute the wealth and after election they'll deny, they are making promises which are fiscally a blunder but are just thinking of coming to power, they are promising caste census just to break the united Hindu vote of BJP into their Muslim+1 formula.</t>
  </si>
  <si>
    <t>We dont want a govt that divides people😑. Whether they bring development is just a bonus. 
Wish you would make a video about bjp manifesto and its rule. 
If not, , youll be considered as a godi🙌</t>
  </si>
  <si>
    <t>Mohak Bhai Modiji ke Manifesto pr Video Banao...🤫</t>
  </si>
  <si>
    <t>Vote for development and good governance not for freebies... Work hurd and earn actually what you deserve ❤ becouse india is doing good now days</t>
  </si>
  <si>
    <r>
      <rPr>
        <sz val="11"/>
        <color rgb="FF000000"/>
        <rFont val="Linux Libertine G"/>
      </rPr>
      <t>यार ये सब तो २०१४</t>
    </r>
    <r>
      <rPr>
        <sz val="11"/>
        <color rgb="FF000000"/>
        <rFont val="Calibri"/>
      </rPr>
      <t>/</t>
    </r>
    <r>
      <rPr>
        <sz val="11"/>
        <color rgb="FF000000"/>
        <rFont val="Linux Libertine G"/>
      </rPr>
      <t>२०१९  में भी सुन चुके है । तेल लेने जाए कांग्रेस और राहुल पर मोदी रहेगा तो देश नहीं रहेगा</t>
    </r>
  </si>
  <si>
    <t>Congress is not best But always better than BJP</t>
  </si>
  <si>
    <t>Your have do more research ....... Failed content</t>
  </si>
  <si>
    <t>We need a new party like bjp as opposition to keep them in check</t>
  </si>
  <si>
    <t>Rahul sir ❤</t>
  </si>
  <si>
    <t>1 lakh x 50 crore (Labour family) = ...........................(Calculator hang ho gya calculate krne me to paisa dene ke time Indian economy bhi hang ho jayega) and Vote for MP not PM 👌👌</t>
  </si>
  <si>
    <t>Even scamgress did the same false promises in Telangana and cheated the people.
They promised 2500 for every women, rtc free bus, 15000 to every farm labour, free scooty for every inter pass girl, 4000 unemployment allowance, 2lakhs loan waiver for farmers.etc etc.. they fooled public with unachievable promises</t>
  </si>
  <si>
    <t>Bjp manifesto k bare me bhi details video banaye plz</t>
  </si>
  <si>
    <t>Jo sarkar mera 19 ka recharge karke dega hum usiko vote denge ❤️</t>
  </si>
  <si>
    <t>15 lakh/person me fiscal kaha jaata ?</t>
  </si>
  <si>
    <t>Congress ko vote do...wo reservation 100% krdega....and then india will become next sri lanka and Pakistan</t>
  </si>
  <si>
    <t>I didnt even try for a government job and focused all my energy on corporate jobs after passing out from college because I wanted to be treated equal in opportunities being a general cast. I dont know what will happen to people who passout when the reservation cancer reaches private sector. 
Most likely wages will drop leading to efficiency drop leading to MNCs leaving India for better countries.
People can debate all they want but if this is implied in corporate, I think India's future will take a hit</t>
  </si>
  <si>
    <t>Excellent video because I was not convinced when  video started. But coming to conclusions I saw the valid points.</t>
  </si>
  <si>
    <t>I am going to vote for congress because of mallikarjun kharge ji😊😊</t>
  </si>
  <si>
    <t>Rahul Gandhi is star compaigner of BJP</t>
  </si>
  <si>
    <t>Yaar India me two types media hai congress support ravish Kumar,,punya prasun Bajpai,, Barkha Dutt,,
BJP supporters Sudhir Kumar,,, ajmana om kashyap,,,
Kya independent media nahi hai 😢
Afsos hai 😮</t>
  </si>
  <si>
    <t>Bhai lagta hai tum ko bhi chanda mila hai😂</t>
  </si>
  <si>
    <t>same was mk gandhi</t>
  </si>
  <si>
    <t>BJP ka camcha</t>
  </si>
  <si>
    <t>27:59 😅</t>
  </si>
  <si>
    <t>ये तो धोती खोल रहा है 😂</t>
  </si>
  <si>
    <t>BJP Vs Congress 🎉</t>
  </si>
  <si>
    <t>राहुल गांधी की कमजोरी ये है की वो बेईमान और नौटंकीबाज नेता की तरह फुल कॉन्फिडेंस के साथ झूठ नही बोल पाता😂😂</t>
  </si>
  <si>
    <t>Bhai one year me 1 lakh rupee dega apprenticeship ke liye to kyo nhi de sakta hai appreciate me work kiya Jata hai or wahi kaam ak parmanent worker kaam karne ke liye 30000 rupee leta hai but ye training Milne ke baad job easily mil sakta hai jab work karega to revenue generate v hoga wahi se salary Diya jata hai</t>
  </si>
  <si>
    <t>Not Against Anyone but Sometimes, people can exhibit both intelligence and kindness, but it's important to recognize that intelligence doesn't always equate to goodness. Similarly, a person may lack intelligence but possess genuine kindness, and they can still be effective leaders. However, it's not always the case that a good leader will consistently demonstrate goodness. This complexity is evident in situations like the ongoing unrest in Manipur, where various factors contribute to the challenges faced by the community, despite the presence of leadership.</t>
  </si>
  <si>
    <t>Kuch bhi karlo BJP ae to ab ki bar desh barbaad , Rahul Gandhi he Ana chaheye</t>
  </si>
  <si>
    <t>If we go by candidates to vote, the system has anti defection laws. It's the party that decides. Members can't go against their party and still be there. MLAs and MPs are for roads and  cleanliness. And implementation of the policy given by the party.</t>
  </si>
  <si>
    <t>Kitne rupees mile</t>
  </si>
  <si>
    <t>When situation is worst normal is important as per condition..gyànniji</t>
  </si>
  <si>
    <t>This is such an honest video 🔥</t>
  </si>
  <si>
    <t>Bhai bjp ka manefestro ka bhi postman karo</t>
  </si>
  <si>
    <t>Rahul Gandhi want to give reservation to SC ST OBC but in North Congress only left in Himachal Pradesh in my state where upper caste population is in majority</t>
  </si>
  <si>
    <t>Sab samay ki baat hai..If INDIA performs well in the 2024 LSE...nothing else will matter..all these tongue slips of RG which becomes such a  big issues these days..not so noteworthy performance of congress inspite of RGs best efforts .. every thing is going to take back stage.let's wait wat happens..ultimately it's all about peoples acceptance of a party and a leader or politician..and one thing is quite obvious..RGs acceptance amongst masses has increase manifolds in the  recent times.</t>
  </si>
  <si>
    <t>By today 10:45 this video reached 300k views</t>
  </si>
  <si>
    <r>
      <rPr>
        <sz val="11"/>
        <color rgb="FF000000"/>
        <rFont val="Calibri"/>
      </rPr>
      <t xml:space="preserve">We are brain washed on topic of 'reservation' aur yaha problem kuch aur hi hai...'naukariya hi nahi hai'...when available jobs are only 15% and seekers are 100% baaki k log kaha jayegen..chahe reservations </t>
    </r>
    <r>
      <rPr>
        <sz val="11"/>
        <color rgb="FF000000"/>
        <rFont val="Linux Libertine G"/>
      </rPr>
      <t>दो या ना दो 😢</t>
    </r>
    <r>
      <rPr>
        <sz val="11"/>
        <color rgb="FF000000"/>
        <rFont val="Calibri"/>
      </rPr>
      <t>Real problems ko dekhna kab sikhenge hum..? Thank you Mohak🙏🏻</t>
    </r>
  </si>
  <si>
    <t>Congress is the only party with democracy peace and prosperity 🇮🇳🙋</t>
  </si>
  <si>
    <t>I like Rahul Gandhi but ever since he started pushing reservation I dont feel like voting for Congress. You explained the problems perfectly. Thank you!</t>
  </si>
  <si>
    <t>Rahul Gandhi is the truest leader of modern India. RSS spent billions of money to assassinate his character but believe me he has true vision ..</t>
  </si>
  <si>
    <t>An eye opener video for everyone. We should have more youngsters entering in politics, not just for money but for driving this great country towards growth, peace and harmony.</t>
  </si>
  <si>
    <t>Something has rotten there.</t>
  </si>
  <si>
    <t>I watched the entire 40 mins yes, sari bate sab sahi hai mohak, but still I get the feeling of being soft on congress side and being harsh to BJP side.</t>
  </si>
  <si>
    <t>Mohak Bhai: The answers or confusion you have with RG and Congress is right there. 
1. There is enough evidence to suggest that socially marginalized groups face more disadvantages than other lower economic groups. Therefore, what Congress is planning to do is beneficial. ST and SC are socially marginalized groups! The government should adopt a targeted approach in its interventions, focusing on uplifting those in poverty. For those already in better conditions, skills training should be provided, and support should be extended to those seeking jobs in SMEs, Support should be provided in SMEs. 
2. Data plays a crucial role in devising strategies and plans.
3. The lack of data currently is the reason for the absence of exact details in Congress's manifesto, and proper calculation of resource allocation.</t>
  </si>
  <si>
    <t>BJP untill good opposition</t>
  </si>
  <si>
    <t>I have finally decided. 
Aayega toh....... 
Nota hi.</t>
  </si>
  <si>
    <t>Bjp se better hai</t>
  </si>
  <si>
    <t>This is a good video as you are breaking the bias trope. Most youtubers tend to become pro one party once they see their viewership leaning towards that certain party. However, it is important to criticize the errors of both sides to let the audience know the mistakes of every party else it would create a situation where people would vote blindly.
Thank you for this video, and I hope we get a third strong opposition soon. Until then, I will vote for the bad party as for now it is between bad and worse and I choose bad</t>
  </si>
  <si>
    <t>Public during election be like - kare toh kare kya bole toh bole kya😂</t>
  </si>
  <si>
    <t>Mohak bhai yeh hum b smjte hai k congress agr jeete b tb b hardly ek term rahe g bcz they never take any bold steps. But bjp ne b km zulm nahi dhaaye hai isiliye we need a change at any cost</t>
  </si>
  <si>
    <t>You know what Sir, the best vote is "No vote".....</t>
  </si>
  <si>
    <t>Lagta hai BJP Ne Khokha Diya Hai . Mohan Bhai Ko 💀😶‍🌫️</t>
  </si>
  <si>
    <r>
      <rPr>
        <sz val="11"/>
        <color rgb="FF000000"/>
        <rFont val="Calibri"/>
      </rPr>
      <t xml:space="preserve">2024 </t>
    </r>
    <r>
      <rPr>
        <sz val="11"/>
        <color rgb="FF000000"/>
        <rFont val="Linux Libertine G"/>
      </rPr>
      <t>में चिदंबरम प्राइम मिनिस्टर बनेंगे</t>
    </r>
  </si>
  <si>
    <t>Abki baar 500 paar</t>
  </si>
  <si>
    <t>rahul gandhi makes unreasonable promises to fool the poor and gain more seats knowing well he is not going to win so no need to fulfill them</t>
  </si>
  <si>
    <t>Same like islamic zakat system ....ameero ka extra paisa gareebo me</t>
  </si>
  <si>
    <t>Ab ki baar India sarkar</t>
  </si>
  <si>
    <t>Plz...dont blame Rahul Gandhi....He is the best person ...Just listen to his  speech 💬 Meaningful ❤....</t>
  </si>
  <si>
    <t>What is your age mohak</t>
  </si>
  <si>
    <t>BSP is also a national party.and can be better option.</t>
  </si>
  <si>
    <t>Nyc</t>
  </si>
  <si>
    <t>He is Our Next PM....✋️✋️✋️✋️✊️✊️✊️✊️</t>
  </si>
  <si>
    <r>
      <rPr>
        <sz val="11"/>
        <color rgb="FF000000"/>
        <rFont val="Linux Libertine G"/>
      </rPr>
      <t xml:space="preserve">हां मतलब बाय </t>
    </r>
    <r>
      <rPr>
        <sz val="11"/>
        <color rgb="FF000000"/>
        <rFont val="Calibri"/>
      </rPr>
      <t xml:space="preserve">default </t>
    </r>
    <r>
      <rPr>
        <sz val="11"/>
        <color rgb="FF000000"/>
        <rFont val="Linux Libertine G"/>
      </rPr>
      <t>अबकी बार फ़िर से भाजपा सरकार</t>
    </r>
  </si>
  <si>
    <t>Log bolte hain bjp is not good ..modi jumlebaaz hain!! Toh aap hi batao kya aapke ‘pappu’ ko vote den ?? Kejri kya doodh ka dhula hain!! Its time to rise for bharat and also bieng a hindu support for a party which can nourish our culture .. this is the reason why i will vote for modi!!</t>
  </si>
  <si>
    <t>Finally a good video ..When you highlight both parties failure we understand that criticism is good but should not be a single party based.Guys just see ypur surroundings and your situation and decide whom to vote but do vote.</t>
  </si>
  <si>
    <t>Done Gud Job ..😘🫂</t>
  </si>
  <si>
    <t>टेंशन मत लो ये आखिरी चुनाव है।  वैसे भी मुझे लगता है तुम्हारा टॉपिक इस समय डेमोक्रेसी को बचने के लिए होना चाहिए।</t>
  </si>
  <si>
    <t>RaGa For Pm❤</t>
  </si>
  <si>
    <t>NDA ~200
INDIA ~ 300</t>
  </si>
  <si>
    <t>Please vote for BJP, otherwise country has to pay a hefty price interms of taxes</t>
  </si>
  <si>
    <t>Tum agar khud pm ban jata kya kya atcha karta</t>
  </si>
  <si>
    <t>But Rahul gandhi for better from hate mongers</t>
  </si>
  <si>
    <t>Rahul gandhi next pm😊</t>
  </si>
  <si>
    <t>Jo poore bharat ko paidal hi naap le usko koi past ki jarurat nhi..bs naam hi kaafi h❤</t>
  </si>
  <si>
    <t>What a technics mohak? Now bjp pro😅</t>
  </si>
  <si>
    <t>Also make video on bjp manifesto</t>
  </si>
  <si>
    <t>Ab log nahi dkahne rahul ko thoda troll kar deyia na 😂🤣</t>
  </si>
  <si>
    <t>On paper 5 trillion touch karne wali hai par development kaha hai bihar k 38 out of 30 district me kuch development nahi hai bihar me kch hua hai to sirf Patna aur gine chune districts me. Sirf bihar ka ye hal hai to aur State ka ky hi hoga but pr, media bahut sahi Kam kar rhai hai logo ko andhere me rak ke, koi hope nahi h is gov se avi na ho media se.</t>
  </si>
  <si>
    <t>Rahul gandhi press conference 105 2018-2023 naredra modi - 0</t>
  </si>
  <si>
    <t>Big 👎</t>
  </si>
  <si>
    <t>5G Fighter jets , network most successfull.....
5 gen politican still struggling to survive.....</t>
  </si>
  <si>
    <t>Aache polition k liye scam baaz hona chahiye... aur ha yeh Modi toh kabhi aata hei nahi question answer k liye media k samne</t>
  </si>
  <si>
    <t>Mitha</t>
  </si>
  <si>
    <t>19:27
IITs have around 17000 seats</t>
  </si>
  <si>
    <t>Congress party had very strong hold on secular politics in past but this politics changed into muslim appeasement politics which is very disappointing.</t>
  </si>
  <si>
    <t>Modi-G🔥🔥</t>
  </si>
  <si>
    <t>Make a Video on BJP Manifesto</t>
  </si>
  <si>
    <t>Tum aapne like share subscribes lene k liye democratic bhool jaooo...</t>
  </si>
  <si>
    <t>Aae ge toh BJP he. it's fact no hate. I am not with Rahul Gandhi. Because of several reasons. But I also not in favour of Modi ji much. But opposition do not have best candidate.</t>
  </si>
  <si>
    <t>I got 15 lakhs in my back account.....
...in my dreams!</t>
  </si>
  <si>
    <t>What exactly you want to say? when he was party president then "they don't want to make non-Gandhi president" when he left the post now saying "he doesn't want to take accountability" it's like..kuch toh log kahenge logo ka kaam h kehna</t>
  </si>
  <si>
    <t>itna tu BJP ke bare me sarch krta ,itni mehangai he wo ni dikhti he tujhe, bond bi ni dikh rha hoga BJP me bhrst neta ni dikh rhe honge, BJP ke neta bhrst ni dikhte honge.</t>
  </si>
  <si>
    <t>Your reference like Sanjay baru is enough to understand us where does your idea of making this video is come</t>
  </si>
  <si>
    <t>Jo congress party itne Saal tak power me tha, abhi bol rahe hen garibi hata denge jhatak se, ye baat to sahi naam ni kaam bolta h, congress aya to china khareed lega india ko, jo wo bol rahe hen china k saath acha relationship rakhenge, aur bol rahe hen nuclear power hata denge, ye congress ka soch wohi purani 50 saal pehle wala h, kaise chalega aise to and one word “FRUSTRATED” 😂 for opposition.</t>
  </si>
  <si>
    <t>as long as Rahul is there, MODI will be prime minister.....realize it sooner than later</t>
  </si>
  <si>
    <t>Seeing the on going situation/affairs in karnataka, I'm skeptical to vote for ruling government.</t>
  </si>
  <si>
    <t>Bhai akdam se jasbad badal dia oooo bhai😅</t>
  </si>
  <si>
    <t>Wow, Laurence Olivier ❤❤❤</t>
  </si>
  <si>
    <t>hum GENERAL waalo ka kya hoga. those undeserving people take away half the seats everywhere and yet congress wants to give them more. WOW!🙂</t>
  </si>
  <si>
    <t>What's a hypocrite!</t>
  </si>
  <si>
    <t>Ask for eduction, health, infrastructure  and vote who promise that things else these parties start give freebies and you will loose everthing  which you really need</t>
  </si>
  <si>
    <t>The thing is people have started like rahul, ive voted modi twice just because bjp used a face. Party always need a face. Its problem but it is good for congress eventually.</t>
  </si>
  <si>
    <t>VOTE FOR CONGRESSS</t>
  </si>
  <si>
    <t>maturity is when we admit, that rahul gandhi is pure to be in politics
that’s why he isn’t able to be what he need to be.</t>
  </si>
  <si>
    <t>Atleast RG has guts to do the open press conference.</t>
  </si>
  <si>
    <t>10 Reasons ✋🏼 The Congress Manifesto will Transform Every Indian Woman's Life 🇮🇳 👩🏽
1. 1 lakh/year to one woman in the poorest households - money in the hands of women, sure shot solution to poverty! 💵👨‍👩‍👧‍👦
2. No discrimination in wages - same work means same pay! 👍💪
3. Helping women work with safer workplaces, working women's hostels, child care, maternity benefits, and safe transport. 👷🏽‍♀👩🏽‍💻
4. Supporting sisters by substantially increasing loans for women and women's SHGs (self-help groups)!
5. Adhikar Maitris in every panchayat to help women - know, access and enforce their rights 👩‍💼📜 
6. All laws reviewed for gender discrimination and bias 🥷
7. 50% reservation for women in new central government jobs! This also means more women judges, IAS and IPS officers.
8. More women in Central Armed Police Forces, and greater participation of women in the Military 🎖
9. Immediate implementation of women's reservation in State Assemblies and the Lok Sabha for more equitable political representation 🤝
10. More funds for sports for women and girls, and more women in sports bodies 🏅🤸‍♀</t>
  </si>
  <si>
    <t>Congress party is the biggest joke in India along with their pappu . They kept crippling india for 70 years. They will destroy India if they ever came back to power.</t>
  </si>
  <si>
    <t>*10 Reasons the ✋🏼Congress Manifesto is Better than the 🪷 BJP Manifesto:*
1. _Reflects people’s voice -_
*Congress:* Manifesto after listening to the voice of the People of India during the two Bharat Jodo Yatras ; 
*BJP:* All about Modi (53 pictures, 69 Mentions of 'Modi')
2. _Tackles big problems -_
*Congress:* Focus on real problems facing country; 
*BJP:* ZERO mention of unemployment and inflation
3. _Offers real solutions -_
*Congress:* Creative new solutions offered especially to create Jobs
*BJP:* Nothing new, focused on maintaining existing failed schemes
4. _Gives clear guarantees -_
*Congress:* Clear and tangible roadmap to implement guarantees
*BJP:* Vague and no details on how anything will be achieved 
5. _Provides Farmers MSP -_
*Congress:* Legally guaranteed MSP as per Swaminathan Formula;  
*BJP:* "Will increase MSP 'from time to time'"
6. _Empowers Women -_ 
*Congress:* 1 lakh a year in your account 💵 ; 
*BJP:* Calling you a 'Lakpati Didi' based on your family's income 
7. _Employs Youth -_ 
*Congress:* 30 Lakh new government jobs; guaranteed 1st job with 1 lakh/year stipend👩🏽‍💻👷🏽; 
*BJP:* No new new initiatives for job creation even considered
8. _Raises Workers' wages -_ 
*Congress:* Increase minimum wage to Rs. 400, including for MGNREGA; 
*BJP:* "review of National Floor Wages from 'time to time'"
9. _Fights for Nyay -_ 
*Congress:* A fair deal for every group, including marginalized communities; 
*BJP:* Equity not even considered
10. _A plan you can trust -_
*Congress:* Created after months of research, discussion, and people's suggestions; 
*BJP:* Hasty job by committee formed only 15 days ago.</t>
  </si>
  <si>
    <t>Rahul gandhi or modi dono bhut dino se same face h or dono ko change kr o</t>
  </si>
  <si>
    <t>Pta hi lagta kisko Vote dein sabh ek jaise hi hain</t>
  </si>
  <si>
    <t>This was really a good video! I'm anti BJP but this also made a lot of sense!!</t>
  </si>
  <si>
    <t>Sirf mandir se pet nhi bharta hai ....jamini star pr v  kaam karna parta hai</t>
  </si>
  <si>
    <t>Beautifully explained</t>
  </si>
  <si>
    <t>❤❤❤🎉🎉🎉🎉</t>
  </si>
  <si>
    <t>More than 32 cr family 1 lakh yearly = 32 lakh cr [ fy 25 - Total reciept excluding borrowing as per interim budget - 30.80 lakh cr] 🦧</t>
  </si>
  <si>
    <t>Respect to you for all details and dreaming of a vibrant india with correct data and analysis. God bless</t>
  </si>
  <si>
    <t>Ameti Kya Hai bai😂</t>
  </si>
  <si>
    <t>I am sc and i don't want more reservation rather it should be reduced. It's not needed in urban areas atleast. And wtf is private sector reservation, it's the only productive side of India you want to turn them in govt offices level effeciency. Congress manifesto promotes casteism.</t>
  </si>
  <si>
    <t>I don't think currently any party in India is worthy of ruling the world's largest democracy. I am not voting for anyone this year. 😑</t>
  </si>
  <si>
    <t>What an outstanding video. Well researched &amp; articulated!</t>
  </si>
  <si>
    <t>Expecting same video for Narendra Modi</t>
  </si>
  <si>
    <t>Next Video on 
The BIGGEST Problem with BJP</t>
  </si>
  <si>
    <t>Good research....and non Baised ideology.....</t>
  </si>
  <si>
    <t>Yea keisa Video bana diya</t>
  </si>
  <si>
    <t>Abki baar India ki Sarkar</t>
  </si>
  <si>
    <t>Ek video aap pe bhi bana do taki sahi decision lene me help mile</t>
  </si>
  <si>
    <t>Worst research ever</t>
  </si>
  <si>
    <t>Mohak aapko apna history yaad hai jo bjp ka history bta rahe ho , pehle aap apna history padh lo uske baad history samjhana</t>
  </si>
  <si>
    <t>Nicely explained on the reservation point @mohak appreciated</t>
  </si>
  <si>
    <t>Scamgress will make india go bankrupt and make people poor.</t>
  </si>
  <si>
    <t>People changing their political ideology like how the chameleon is changing his colour</t>
  </si>
  <si>
    <t>BJP giving billions Money to Adani than you doesn't any problems.but congress support poor people you have problem.</t>
  </si>
  <si>
    <t>Bhai tu na video thode short bna diya kr plzz</t>
  </si>
  <si>
    <t>तुम बन जाओ बेटा</t>
  </si>
  <si>
    <t>Why now Mohak? You could have done this reporting months ago, but why at the start of this election, you sold your soul brother!😎 I can understand the pressuresand you might be going through and trying to be more popular etc</t>
  </si>
  <si>
    <r>
      <rPr>
        <sz val="11"/>
        <color rgb="FF000000"/>
        <rFont val="Linux Libertine G"/>
      </rPr>
      <t xml:space="preserve">कॉंग्रेस और राहुल पर लगे कई आरोप झूठे है वही भाजपा और मोदी कई चीजों का झूठा श्रेय ले रहे </t>
    </r>
    <r>
      <rPr>
        <sz val="11"/>
        <color rgb="FF000000"/>
        <rFont val="Calibri"/>
      </rPr>
      <t xml:space="preserve">l </t>
    </r>
    <r>
      <rPr>
        <sz val="11"/>
        <color rgb="FF000000"/>
        <rFont val="Linux Libertine G"/>
      </rPr>
      <t xml:space="preserve">मोदी भक्तों की झूठी राष्ट्रभक्ति अडानी अंबानी गेट्स की प्रीति है </t>
    </r>
    <r>
      <rPr>
        <sz val="11"/>
        <color rgb="FF000000"/>
        <rFont val="Calibri"/>
      </rPr>
      <t xml:space="preserve">l </t>
    </r>
    <r>
      <rPr>
        <sz val="11"/>
        <color rgb="FF000000"/>
        <rFont val="Linux Libertine G"/>
      </rPr>
      <t>साबित मौका मिलने पर होता है</t>
    </r>
    <r>
      <rPr>
        <sz val="11"/>
        <color rgb="FF000000"/>
        <rFont val="Calibri"/>
      </rPr>
      <t xml:space="preserve">, </t>
    </r>
    <r>
      <rPr>
        <sz val="11"/>
        <color rgb="FF000000"/>
        <rFont val="Linux Libertine G"/>
      </rPr>
      <t xml:space="preserve">सब कुछ पहले नही कहा जा सकता </t>
    </r>
    <r>
      <rPr>
        <sz val="11"/>
        <color rgb="FF000000"/>
        <rFont val="Calibri"/>
      </rPr>
      <t>l</t>
    </r>
  </si>
  <si>
    <t>Congress is the best</t>
  </si>
  <si>
    <t>Jab Modi ji apne pyare businessmans ka 16 hajjar crores loan maaf ker sakte hai to congress farmers ka loan kyu nahi maaf ker sakti.Aur students &amp; poor  womans ke account mein yearly 1 lacks rupees kyu nahi daal sakti</t>
  </si>
  <si>
    <t>Even after these many flaws still its better to vote INDIA alliance than BJP</t>
  </si>
  <si>
    <t>Love
Humanity is above all
Rahul has that
Bjp never has tat</t>
  </si>
  <si>
    <t>Bro from 17:13 you literally spoke my feelings out. Disheartened from every government running behind reservations, ignoring general 'hardworking' candidates really made me feel left out. I do not reservations to be increased because the competition is already so tough and I also do not hate sc,st getting reservations but just want government to think about us, we 'general middle class  candidates' need resources which none of the government is providing currently.
Truely one of best videos I came across internet (being rishabh bhiduri viewer)
Hats off ❤</t>
  </si>
  <si>
    <t>i think the only way to decide the best leader of our country is the one who can win more matches at chinnaswamy with RCB as their manager. Nowadays elections have become an exercise of spending money to buy votes so really a fair competition.</t>
  </si>
  <si>
    <t>I am from west Bengal. Pranav mukharji ki reference diya apne. Does this youtuber know about pranab mukharjee's work in Bengal. Congress made him finance minister, president but what he did for Congress in Bengal. He never did ground level politics and congress  vanished from west Bengal during his era. It was Pranab Mukharjee who destroyed the congress in Bengal. He got much more from congress than he deserved. The constituency Pranab Mukherjee won 4th times consecutively represents 60% muslims and at the end of presidency, he went to nagpur. So kindly don't give reference to Pranab Mukharjee who had no ideology</t>
  </si>
  <si>
    <t>Any sensible person knows giving 1 lakh is not feasible. They are trying to pull the same stunt which Modi promised i.e 15 lakhs in everyones bank account😂</t>
  </si>
  <si>
    <t>Your research is amazing well done. Really high quality work. 💯🎯</t>
  </si>
  <si>
    <t>There is no party in India who is giving clear manifesto and can able to fulfill which is sad but true.</t>
  </si>
  <si>
    <t>Aab bjp pe bhi bana le</t>
  </si>
  <si>
    <t>Scamgress thrives on poverty.</t>
  </si>
  <si>
    <t>Mohak ji nice presentation and analysis</t>
  </si>
  <si>
    <t>best video i have ever seen</t>
  </si>
  <si>
    <t>38:22 Bhai 🫡❤</t>
  </si>
  <si>
    <t>I will vote for bjp bcz scindiya is  better than any candidate in my constituency.</t>
  </si>
  <si>
    <t>Bahut lamba kheench diya itney adna aadmi ke liye....</t>
  </si>
  <si>
    <t>Choose a MP not PM❤</t>
  </si>
  <si>
    <t>बस इनमें से कौन कम बुरा है इसी का उसका चुनाव करना है</t>
  </si>
  <si>
    <t>Why Don’t you Tell that Kerala State BJP President is also candidate against Rahul Gandhi.</t>
  </si>
  <si>
    <t>Here after fukra Insaan</t>
  </si>
  <si>
    <t>Please suggest Congress</t>
  </si>
  <si>
    <t>Rahul Gandhi doesn't have it in him, Congress would cease to exist unless they replace him.</t>
  </si>
  <si>
    <t>Yeh kis line mein ja rhe hai mohak bhai</t>
  </si>
  <si>
    <t>I m not a Bjp supporter...but its like picking the best out of waste &amp; sadly our opposition leaders are way more trashy....so thats why i have no other option but vote for Bjp....But surely if we see a better &amp; more honest Party in the future ..i will happily cast my vote for them.</t>
  </si>
  <si>
    <t>I understand that there is a problem in Congress but saying that its not job of Government to provide jobs unemploymentthen why Modiji saying in speeches during rally in 2014 &amp; 2019 that he will provide jobs. Also, remember BJP brought Agniveer which is shameful for cutting the cost. Also, in BJP Indian Debt had sky rocket which IMF had warned India. Why there are Government exams when government do not want to provide jobs and paper leak. Jobs are mainly available in small industries like handicraft industry. However, BJP cut the corporate tax to benefit corporate sector and expecting that private companies will provide jobs. It is the government job to fix the unemploymentunemployment in the country. The example is America where Biden is always talking abogovernmentemployemnent. However, liked the video but I do not agree with that goverment responsibility is not to provide jobs.</t>
  </si>
  <si>
    <r>
      <rPr>
        <sz val="11"/>
        <color rgb="FF000000"/>
        <rFont val="Linux Libertine G"/>
      </rPr>
      <t>भाई पहले तानाशाही को रोकना है</t>
    </r>
    <r>
      <rPr>
        <sz val="11"/>
        <color rgb="FF000000"/>
        <rFont val="Calibri"/>
      </rPr>
      <t>!</t>
    </r>
  </si>
  <si>
    <t>Freebies caste religion 😂
People of our countries are the reason for their own downfall 
Instead of asking for job for having their own stable income ,people still vote for freebies ,caste and religion 😂
3rd largest economy where the people are still busy on discussing their caste 😂</t>
  </si>
  <si>
    <t>Atleast Mohak makes proper videos on indian politics...but I still disagree on some of his videos on indian kings</t>
  </si>
  <si>
    <t>I agree
India deserves a better opposition</t>
  </si>
  <si>
    <t>Vote for BJP guyzz for...your future 💝✅</t>
  </si>
  <si>
    <t>Lack of options</t>
  </si>
  <si>
    <t>Vote for education, health, job's and social justice</t>
  </si>
  <si>
    <t>We need a Better Opposition Party 😡</t>
  </si>
  <si>
    <t>Best youtuber 😊</t>
  </si>
  <si>
    <t>Lol every thing u said is😂.... Vote for democracy not for dictator</t>
  </si>
  <si>
    <t>Why you criticized CONGRESS 😂 Criticized ruling govn so we can pressure the central government</t>
  </si>
  <si>
    <t>Whatever the problem with Congress , we should not let the BJP dictate our nation , 
"Anyone except Modi"</t>
  </si>
  <si>
    <t>Bahut badhiya Bhai aap dono party ko alochana kar ke iski kamiya nikalo</t>
  </si>
  <si>
    <t>Ab Tujhe Andbhakt Bolege 💀</t>
  </si>
  <si>
    <t>bjp is best when in opposition 😂😂</t>
  </si>
  <si>
    <t>Power comes with Responsibility &amp; 
Responsibility must have Accountability 👍👍👍</t>
  </si>
  <si>
    <t>Bjp walo ne kitne me kharida bhai tujhe</t>
  </si>
  <si>
    <t>Man you need to get a life. Your centrist approach is the reason why you are not growing . you can possibly not speak about all thing that centre is doing wrong. and speak against congress as it is the easy target. Good for you</t>
  </si>
  <si>
    <t>Bhai bjp ka support mat kar desh ke gareebo ki haay lagegi</t>
  </si>
  <si>
    <t>Launch channel in Marathi</t>
  </si>
  <si>
    <t>Congress has dynasty problem but BJP doesn’t have it not because they are any better, just that they haven’t been in power that long. 
Ab toh BJP ki first generation power mai aayi hai, now for the next generation they will also have the same infighting. 
I said this earlier also when people were like Congress is corrupt which was true but BJP is hasn’t been in power yet. Paisa khane ka mauka mila hi nahi. You can’t be champions of a race you never participated in. 
India mai democracy hi congress ki wajah se thi. Par BJP ne saare institutions ko corrupt kar diya hai!  
It is the highest level of corruption!!!</t>
  </si>
  <si>
    <t>I guess Shashi Tharoor may b right candidate from congress</t>
  </si>
  <si>
    <t>The problem is ,Vigilance agency have very little autonomy as mostly they are bureaucratic agencies and majority bureaucrats are worried about transfers and postings as no government (Odisha has some provisions) guarantees security of tenure ,same goes for office of governor ,and other offices which are there for the "pleasure of president" etc. and every party has till yet blamed the other party in power but when they are in power they don't want to change it ,the reality is we have all the solutions in form of 2nd and 1st ARC or law commission reports or finance commission report or other commissions but everyone has vested interest not to implement them till the point "PANI SAR KE UPAR CHALA JAYE" but why do we wait for a calamity to strike then only we'll change ,as Gandhiji said "Be the change you want to see" voting is powerful tool but there needs to be more than that something like Recall or stronger Anti defection laws or stronger RTI compliance many such things .(but silver lining is we are atleast trying to be informed and in the near future i believe the priority that caste and religion gets in politics will decrease )
and Thank you Mohak and Soch Team it was a informative video like you other videos too.
Jai Hind</t>
  </si>
  <si>
    <t>im congress -
 i will give each an every poor people 1lakh rs, cast cencus to divide our people (for me its does'nt matter) , we will play family politics, we will increse reservation, we will play vote bank.. baki secularism khatre me he or dictatorship hey yaad rakhna hmm</t>
  </si>
  <si>
    <t>And that 50% women reservation was also absurd</t>
  </si>
  <si>
    <t>History will be kinder to Rahul Gandhi than today's media.</t>
  </si>
  <si>
    <t>I think you are turning to BJP side😂😂</t>
  </si>
  <si>
    <t>MGNREGA helps a lot to the rural population.👍👍👍 one the top scheme</t>
  </si>
  <si>
    <t>Politicians and diapers need to be changed often. And often for the same reason.
- Mark Twain</t>
  </si>
  <si>
    <t>Till milenier.. till 90s kids .. bjp ko sirf buddhe vote dete he</t>
  </si>
  <si>
    <t>Ed raid ho gayi h lagta h!😎</t>
  </si>
  <si>
    <t>No matter how insufficient INC is, but they are not as communal as the BJP.  The BJP has literally made the elections communal. It is "Us vs Them" for BJP voters. It is also true that every common man is very frustrated with inflation and congress is not using the same against BJP. I am personally against this caste based reservation but i am more against the communal ideology which BJP is propagating and BJPs dictatorship. So i will vote for any party other than BJP or its other possible alliance parties.</t>
  </si>
  <si>
    <t>Zoom in and zoom out is nice.</t>
  </si>
  <si>
    <t>Vote for leaders that actually work from the ground in the constituency rather than for the image, only then we will get better leaders, this is something that should be the voters mindset</t>
  </si>
  <si>
    <t>is baar 400 par</t>
  </si>
  <si>
    <t>Very informative video for educating people about our politics.</t>
  </si>
  <si>
    <r>
      <rPr>
        <sz val="11"/>
        <color rgb="FF000000"/>
        <rFont val="Linux Libertine G"/>
      </rPr>
      <t xml:space="preserve">भाई मोहक तुम्हे रघुराम राजन से बात करनी चाहिए। 
</t>
    </r>
    <r>
      <rPr>
        <sz val="11"/>
        <color rgb="FF000000"/>
        <rFont val="Calibri"/>
      </rPr>
      <t>1)</t>
    </r>
    <r>
      <rPr>
        <sz val="11"/>
        <color rgb="FF000000"/>
        <rFont val="Linux Libertine G"/>
      </rPr>
      <t>युवाओं को सालाना एक लाख का स्टाइपेंड कोई बड़ी बात नहीं है। यह प्राइवेट सेक्टर</t>
    </r>
    <r>
      <rPr>
        <sz val="11"/>
        <color rgb="FF000000"/>
        <rFont val="Calibri"/>
      </rPr>
      <t xml:space="preserve">, </t>
    </r>
    <r>
      <rPr>
        <sz val="11"/>
        <color rgb="FF000000"/>
        <rFont val="Linux Libertine G"/>
      </rPr>
      <t xml:space="preserve">गवर्नमेंट सेक्टर और पीपीपी मोड से किया जा सकता है। इसके लिए जरूरी नहीं है की बजट में ही प्रावधान हों। हर महीने का रुपए </t>
    </r>
    <r>
      <rPr>
        <sz val="11"/>
        <color rgb="FF000000"/>
        <rFont val="Calibri"/>
      </rPr>
      <t xml:space="preserve">10 </t>
    </r>
    <r>
      <rPr>
        <sz val="11"/>
        <color rgb="FF000000"/>
        <rFont val="Linux Libertine G"/>
      </rPr>
      <t>हजार रूपयों की स्टाइपेंड बड़ी बात नहीं है करने और होने योग्य है।</t>
    </r>
  </si>
  <si>
    <t>caste sensors in private sector no need.....</t>
  </si>
  <si>
    <t>Bhai ghuma fira ke tum ne BJP ko Support kar he diya  😂</t>
  </si>
  <si>
    <t>The most dangerous man for Modi's throne was arvind kejriwal and now that he's in jail modi can finally be at ease</t>
  </si>
  <si>
    <t>I might be bad mouthed but in UP we have seen change, on international scale this was first time an Indian got Presidency in G20. PM modi has actually done not only PM but also the foreign minister where they actually boldly faced Europeans. Other party? Bengal demographic change, Illegal migration from Bangladesh, Khalistani movement acceleration, Lack Leadership, Caste based politics. I actually like startups increase under BJP I am working under startup wfh.</t>
  </si>
  <si>
    <t>great video........but sadly we have to vote for CONGRESS</t>
  </si>
  <si>
    <t>Why it seems like you are here to defend BJP ? I want you to show Modi's meme's as well.</t>
  </si>
  <si>
    <t>Thanks for making such amazing and meaningful content. Not only playing one sided game❤❤</t>
  </si>
  <si>
    <t>Bahut aachi or informative videos</t>
  </si>
  <si>
    <t>Civil society is the only meaningful opposition left. Thanks for the videos, Mohak!</t>
  </si>
  <si>
    <t>Isska mtlb yay hi bjp jab aaya tab hindu  dharam aaya</t>
  </si>
  <si>
    <t>Educated vs non educated</t>
  </si>
  <si>
    <t>Bhai aisa nhi h bro ... Rahul gandhi is good politician!</t>
  </si>
  <si>
    <t>Modi Modi Modi Modi Modi Modi Modi Modi Modi Modi Modi Modi Modi Modi Modi Modi Modi Modi Modi Modi Modi Modi Modi Modi Modi Modi Modi Modi Modi Modi Modi Modi Modi Modi Modi Modi Modi</t>
  </si>
  <si>
    <t>Politics is always the dirty game. Choose between bad amd worse</t>
  </si>
  <si>
    <t>BJP nai video banana ka liya kitna paisa diya tumko hama vi batau ham vi kama lata aisa BJP ka barama kuch acha bat bataka 😂😂</t>
  </si>
  <si>
    <t>Say no to dictatorship</t>
  </si>
  <si>
    <t>Aaj jo desh ke halat vo uska karan congress hi hai. Agar congress chahti to bahut kuchh sahi ho sakta tha. Jaise Freedom of CBI, ED, etc......</t>
  </si>
  <si>
    <t>Bro .... I always love your work but   what is timing of this video???  Do you want confusion  in public minds for ongoing election against opposition???  And you will gain public engagement for your YouTube views for future ??? Please understand the situation of Indian democracy which is in dying stage... And let the public handle it on their own... Don't confuse them for God sake... It's not the time for such videos... Let the evil forces take down and then question to Rahul Gandhi or Congress.. I am not a Congress man  but want go be changed power centre from goons of India....</t>
  </si>
  <si>
    <t>I will vote for democracy.</t>
  </si>
  <si>
    <t>Sab chor hai sab apna faida dekhne k liye hai vote for aisa Member of parliament jo janta ka faida kare chahe wo koi b mainstream ya independent party ka ho 
Jai Hind 🇮🇳</t>
  </si>
  <si>
    <t>BJP aur Modi k khilaf video bnane k bad ye video to ani hi thi😂 agr dono ka barabar dikhata is video mt tb Manta. Unfollowed</t>
  </si>
  <si>
    <t>Short video bana bhai</t>
  </si>
  <si>
    <t>He's a nice person bas politics nahi join karna chahiye tha</t>
  </si>
  <si>
    <t>I want a shake in the hung politics so I will not vote BJP this time...</t>
  </si>
  <si>
    <t>If Rahul Gandhi fails in this election, may be he will quit politics or try hard to be a better politician, both would be a plus to INC and our country.</t>
  </si>
  <si>
    <t>you have shared less postive thinghs here about current inc and its leaders</t>
  </si>
  <si>
    <t>Now, Third option of plltical party is Aap.</t>
  </si>
  <si>
    <t>Ab m karu to karu kyaa kis ko vot de 🙃🙃 muje to koi shi nhi lagi 🙄🙄</t>
  </si>
  <si>
    <t>Bro sc/st ab gareeb nhi h har jagah sarkari nokri m sc st bale bethe h gen walo k sath glt hota h ispe ku bt nhi krte</t>
  </si>
  <si>
    <t>Gujrat teacher job pe banavo video</t>
  </si>
  <si>
    <t>Dhru aur mohak dono ku ku fm ek saath😮</t>
  </si>
  <si>
    <t>Great Research Bro❤</t>
  </si>
  <si>
    <t>You smell fishy bhagwa now</t>
  </si>
  <si>
    <t>Indian politician &amp; their party are like Salaar movie teaser - Lion, Cheetah, Tiger ,Elephant &lt;  Common Man  &gt; Dinosaur    All dangerous</t>
  </si>
  <si>
    <t>52 years for becoming matured😅😅😅</t>
  </si>
  <si>
    <t>Tu bhi and</t>
  </si>
  <si>
    <t>Pappu fail ho gaya. Congress is finished</t>
  </si>
  <si>
    <t>Excellent analysis of our opposition.
As you told all parties are run by dominant figures i.e. cadre in nature.
The political parties themselves should be democratic to begin with. 
I guess there are not many peoples representatives but just representatives of political parties exist in India.</t>
  </si>
  <si>
    <t>Who is here After Abhishek Malhan Interview ❤❤❤</t>
  </si>
  <si>
    <t>Bhai is the best influencer/content creator our country will ever have 😌
Guys like it so that our brother get to know how valuable he is ❤</t>
  </si>
  <si>
    <t>ye kya ho gaya</t>
  </si>
  <si>
    <t>Still now as a BJP supporter,, India very much need a strong opponent.with good leaders.</t>
  </si>
  <si>
    <t>Biggest problem is he is from Gandhi family so people except him to be idiot whereas in reality he actually is</t>
  </si>
  <si>
    <t>Rahul Gandhi is best,paisa lekar video banaya hai app</t>
  </si>
  <si>
    <t>Tum.bhi.dhile.bolte.ho.😅</t>
  </si>
  <si>
    <t>you should upload this video yesterday today my vote is gone</t>
  </si>
  <si>
    <t>Now people will claim you IT cell 😅😅</t>
  </si>
  <si>
    <t>This manifesto is the reason why I not even want to see the Inc in power</t>
  </si>
  <si>
    <t>We don't need congress, we need a better, stronger and nation first opposition.</t>
  </si>
  <si>
    <t>Cpim ka manifesto bhi dekh congress se ghatiya mujhe woh laga dono hi India alliance ka part hain no doubt</t>
  </si>
  <si>
    <t>Rahul Gandhi is not an actor like Modi. We need to decide whether we need an actor or a real man who wants to help our nation.</t>
  </si>
  <si>
    <t>First time voting for team orange</t>
  </si>
  <si>
    <t>The pappu wants to play more caste appeasement politics</t>
  </si>
  <si>
    <t>remember my word lal singh win easiily in udhampur constiuency</t>
  </si>
  <si>
    <t>We always discuss the government assistance or reservation never discuss the environment for livelihood.</t>
  </si>
  <si>
    <t>Jay Akhilesh Yadav ❤❤❤❤❤</t>
  </si>
  <si>
    <t>JUST VOTE AGAINST BJP 👍🏻</t>
  </si>
  <si>
    <t>But 🥄 nehi manenge, ye ha secret weapon for NDA.</t>
  </si>
  <si>
    <t>Agar  3.5 million logo ko 100000 rupees year ke hisaab  se internship di jaayegi to $4.2 Billion 1 year ki cost hogi aur mujhe nahi lagta gst ke naam par garibo ko choosne wali govt ke paas itne paise nahi honge aur inme se bahot sare log real experience bhi gain karenge.</t>
  </si>
  <si>
    <t>Aap bn jao hmare pm ❤</t>
  </si>
  <si>
    <t>IMO congress needs to be suspended or reform (-Gandhi Family) or create a new opposition which can argue on issue that are relevant to public. First Voting phase data  shows  that people are not interested in voting cause they are not happy with govt but they also think the opposition is not worth voting for.</t>
  </si>
  <si>
    <t>I think bro has some personal dushmani with Rahul Gandhi 😅😂</t>
  </si>
  <si>
    <t>I think people are mad who are saying give a chance to Rahul this election 
I want to ask is it a game or some childish think we are talking about a big country future. First we want development 
I want to ask people to ask Rahul development he did in wayanad under his tenure as mp . Giving someone vote just 
Someone saying is illogical first we have ro look the development the government have done .</t>
  </si>
  <si>
    <t>I think you need to reanalyse your video before posting 😅 in some topic you give wrong information like Rahul Gandhi seat and bihar caste census 😂😂</t>
  </si>
  <si>
    <t>Advertisement karne ka tarika thoda casual tha😅😅</t>
  </si>
  <si>
    <t>I don't want Mr. Modi as the PM, but I can't have Rahul Gandhi either.. We need more options</t>
  </si>
  <si>
    <t>Caste census😢😢1980s soch</t>
  </si>
  <si>
    <t>Bhai BJP ke paas offer karne ke liye kya hai.... Jahan dekho wahan agar Modi nahi toh kaun yahi chal raha... Kal agar Modiji nahi rahe toh kya BJP ke paas khud bhi iska jawab hai.... Rahi baat menifesto ki toh Most of the people found BJP and Congress both parties menifesto are illogical..... Youtuber news anchor chahe jitna bhi bol le... Employment ki jimmedari sirf government ki ho hoti chahe through private ya government... So please don't try to make the  childish comments ke sarkari naukri se expectations mat rakho... Toh apne Modiji se bolo ke Aisa business policy kyun nahi laye jisse private company Vietnam and Bangladesh jaane ke wajai India aaye</t>
  </si>
  <si>
    <t>Excellent video with superb analysis..</t>
  </si>
  <si>
    <t>Agree</t>
  </si>
  <si>
    <t>is samay congress ko criticise mat karo. modi k dictatorship se baachane me focus karo.</t>
  </si>
  <si>
    <r>
      <rPr>
        <sz val="11"/>
        <color rgb="FF000000"/>
        <rFont val="Linux Libertine G"/>
      </rPr>
      <t>यह खेल नहीं है</t>
    </r>
    <r>
      <rPr>
        <sz val="11"/>
        <color rgb="FF000000"/>
        <rFont val="Calibri"/>
      </rPr>
      <t xml:space="preserve">, </t>
    </r>
    <r>
      <rPr>
        <sz val="11"/>
        <color rgb="FF000000"/>
        <rFont val="Linux Libertine G"/>
      </rPr>
      <t>यह स्ट्रेटेजी है राहुल गांधी को डे</t>
    </r>
    <r>
      <rPr>
        <sz val="11"/>
        <color rgb="FF000000"/>
        <rFont val="Calibri"/>
      </rPr>
      <t>-</t>
    </r>
    <r>
      <rPr>
        <sz val="11"/>
        <color rgb="FF000000"/>
        <rFont val="Linux Libertine G"/>
      </rPr>
      <t>टू</t>
    </r>
    <r>
      <rPr>
        <sz val="11"/>
        <color rgb="FF000000"/>
        <rFont val="Calibri"/>
      </rPr>
      <t xml:space="preserve">- </t>
    </r>
    <r>
      <rPr>
        <sz val="11"/>
        <color rgb="FF000000"/>
        <rFont val="Linux Libertine G"/>
      </rPr>
      <t xml:space="preserve">डे पार्टी काम से मुक्त रखने के लिए </t>
    </r>
    <r>
      <rPr>
        <sz val="11"/>
        <color rgb="FF000000"/>
        <rFont val="Calibri"/>
      </rPr>
      <t xml:space="preserve">! </t>
    </r>
    <r>
      <rPr>
        <sz val="11"/>
        <color rgb="FF000000"/>
        <rFont val="Linux Libertine G"/>
      </rPr>
      <t xml:space="preserve">उसके सीडब्लूसी के मेम्बर होना क्या कोई खेल है </t>
    </r>
    <r>
      <rPr>
        <sz val="11"/>
        <color rgb="FF000000"/>
        <rFont val="Calibri"/>
      </rPr>
      <t xml:space="preserve">! </t>
    </r>
    <r>
      <rPr>
        <sz val="11"/>
        <color rgb="FF000000"/>
        <rFont val="Linux Libertine G"/>
      </rPr>
      <t xml:space="preserve">दरअसल किसी भी तरह राहुल गांधी के पिछवाते में कोई सुराग ढूड़ना ही लोगों का जीने की मक़सद रह गया है </t>
    </r>
    <r>
      <rPr>
        <sz val="11"/>
        <color rgb="FF000000"/>
        <rFont val="Calibri"/>
      </rPr>
      <t xml:space="preserve">! </t>
    </r>
    <r>
      <rPr>
        <sz val="11"/>
        <color rgb="FF000000"/>
        <rFont val="Linux Libertine G"/>
      </rPr>
      <t xml:space="preserve">अच्छी बात है </t>
    </r>
    <r>
      <rPr>
        <sz val="11"/>
        <color rgb="FF000000"/>
        <rFont val="Calibri"/>
      </rPr>
      <t>!</t>
    </r>
  </si>
  <si>
    <t>Such a confused party, what a Shame!!</t>
  </si>
  <si>
    <t>Votings have been done today in rajasthan let see what happens next</t>
  </si>
  <si>
    <t>भाई क्या चाहता है लोग झाडू छाप में बटन दबाए</t>
  </si>
  <si>
    <t>Bjp manifesto pe hi kuch bol do</t>
  </si>
  <si>
    <t>Ek aadha video neet pe bhi bana do mohak bhai 25 lakh ho gye</t>
  </si>
  <si>
    <t>If the congress comes in power the fiscal deficit will rise upto 100% of the country's gdp</t>
  </si>
  <si>
    <t>Nota</t>
  </si>
  <si>
    <t>We need dectator who can take tough decisions for developed India within democratic setup.....that is Modi</t>
  </si>
  <si>
    <t>Kuch bhi ho abhi baaat democracy ki h... filhal BPJ hatao desh bachao</t>
  </si>
  <si>
    <t>Under rated but valuables topic</t>
  </si>
  <si>
    <t>कांग्रेस पार्टी को मोहक मंगल को पार्टी का मुख्य सलाहकार के पद पर नियुक्त करना चाहिए जिससे कांग्रेस पार्टी मजबूत हो</t>
  </si>
  <si>
    <t>17:17 it is not fair for us students if they increase reservations for sc,st and OBC because I know many people who are well to do but have a caste certificate which helps them .
This country has more general entries for colleges than a caste one but they are focusing on people with caste certificate.
It is getting harder for us students of general category to fight in competitive exams and get a seat cause the bas*ards eat our and the needies seats even though there family's are well to do.
It's getting really frustrating and I would want them to find people with fake certificates and well to people should be put to general category rather than letting them have the caste certificate.</t>
  </si>
  <si>
    <t>पता नही तुम समझ रहे हो कि नहीं बीजेपी की जो कार्यशैली है उससे वो तानाशाही की तरफ बढ़ती दिख रही है और समाज में वैमनस्यता फैल रही है। सरकार तो आती जाती रहेगी और जो आएगा वो कुछ तो करेगा ही लेकिन देश रहना चाहिए।</t>
  </si>
  <si>
    <t>Matters related to corruption in politics is not new and it doesn't affect the people much but financial problem very much affects the common man</t>
  </si>
  <si>
    <t>Yes, he is an honest person</t>
  </si>
  <si>
    <t>Reservation should be for only ews</t>
  </si>
  <si>
    <t>Bhai ek video DMK pe bhi bana de</t>
  </si>
  <si>
    <t>Mohak,
Do you know why such things happen to congress that they can not justify calculations? Because BJP leaders  se aise questions puccha hi nhi jata. Kitne bjp leaders Karan thapar k saamne aaye? Kam se kam congress leaders dare to kar rhe hai.</t>
  </si>
  <si>
    <t>Did you make this video just to balance the videos that you made that were critical of BJP?</t>
  </si>
  <si>
    <t>he is my favourite youtuber compare to dhruve</t>
  </si>
  <si>
    <t>Please make those videos in English as well.</t>
  </si>
  <si>
    <t>Kiya soch rehe ho bjp ya Congress batao guys</t>
  </si>
  <si>
    <t>reservation in private jobs 
time to leave this shitty country</t>
  </si>
  <si>
    <t>is baar tum galat ho</t>
  </si>
  <si>
    <t>Please make seprate video on BJP manifesto</t>
  </si>
  <si>
    <t>Thanks for your efforts.</t>
  </si>
  <si>
    <t>Am I Imagining It or Did You Actually Sound Angry ? 17:53</t>
  </si>
  <si>
    <t>Rahul Gandhi is a part time politician 😅 unko upa government me position Leni chiye thi ya fir kisi state me CM post ladke khudko proov karna chiye🙏</t>
  </si>
  <si>
    <t>True.</t>
  </si>
  <si>
    <t>Their promise of give 1 lakh each and every to poor women and diploma holder can range from 1 lakh crore to 100 lakh crore. This is a rough estimate but it is obviously very huge amount. Even the gdp of the country is just about 45-50 lakh crore. They want to drown the national in debt😡😡😡</t>
  </si>
  <si>
    <t>400+</t>
  </si>
  <si>
    <t>Bhai acha toh bohot dur hai abhi keliye standup chodke politician ban jaye  rahul gandhi</t>
  </si>
  <si>
    <t>😂😂Bhai ko log congress a bolte the bhai ne andhbhakto ki ankh khol di</t>
  </si>
  <si>
    <t>SOLD</t>
  </si>
  <si>
    <t>Bahut badhiya video hai 👍lekin agla viideo bjp bhi bna bhai 👍</t>
  </si>
  <si>
    <t>Request to tag my comment.
1.Congress Caste sensus k base pe voh us setra k us varg ka upyog karenge khud k faide k liye,aur uparse ye jo sensus hoga uska paise bhi indian economy se hi jayenge,which is harmful for Indians,congress karnataka mein is liye release nahi kar rahi apna data kyuki voh apne tak hi ye data rehne dena chahti hai ,aur baki parties ko laabh na ho isliye.
2.job creation only possible if their are establishments of renowned institution in various regions ,for example increasing IIM IIT aims barc CA Engg Medical Educational political MBA institutions,
Institutions like mica specialized for niche rare skill ,XLRI for HR ,similarly institution for graphics , institution for sports , institutions for health ,
Institution of chiropractor,
Institution of content creator ,
Institute of films .</t>
  </si>
  <si>
    <t>Modi ... Modi ... Modi</t>
  </si>
  <si>
    <t>People of India need to vote and establish a strong opposition to both Congress and bjp, but they have to vote ..</t>
  </si>
  <si>
    <t>Next pm Rahul Gandhi 🎉🎉🎉🎉</t>
  </si>
  <si>
    <t>8:59 he got rizz</t>
  </si>
  <si>
    <t>Waah beta waah dost , kya khel khela exact voting time pey ha , sad man sad one</t>
  </si>
  <si>
    <t>Bjp will win the election but not with 400 paar</t>
  </si>
  <si>
    <t>Yrr Samaj nhi a rha kya karu Ek taraf Dictatorship ka khatra dusri Traf Desh Dubne ka 😢😂</t>
  </si>
  <si>
    <t>Mohak bhai always provides us those contents.. which We should watch ❤</t>
  </si>
  <si>
    <t>humare neta sri Arvind Kejriwal to Jail chale , gaye , unhone Delhi me bohot kaam kiya tha , anyways bieng a common man I cant do much , I feel he was great leader , par ab 7-8 saal ke liye vo jail chale gaye</t>
  </si>
  <si>
    <t>Money transferred successfully from bjp to mohak mangal channel successfully 🤐</t>
  </si>
  <si>
    <t>Modiii</t>
  </si>
  <si>
    <t>Seeing Pappu's face i feel the only option is Modi ji.❤</t>
  </si>
  <si>
    <t>Congress must come out from a family politics.</t>
  </si>
  <si>
    <t>1 lakh is too much</t>
  </si>
  <si>
    <t>Bro time is to leave this country, let them play on bases of casts</t>
  </si>
  <si>
    <t>Invaluable</t>
  </si>
  <si>
    <t>Vote Not For :
Cow, Hindu, Muslim, Mandir, Masjid, pakistan,
Vote For INDIA</t>
  </si>
  <si>
    <t>Mohak always make balance of his channel or this video shows he is definitely going to vote BJP and just clearing his mind🤣</t>
  </si>
  <si>
    <t>Bakwasss is good but fake not interested</t>
  </si>
  <si>
    <t>There is no one to vote, this country is set to fail</t>
  </si>
  <si>
    <t>Rahul Gandhi pm Bottom.</t>
  </si>
  <si>
    <t>The only solution will be to remove reservations irrespective of any field. It should be solely based on merit basis.</t>
  </si>
  <si>
    <t>Rahul is Right Always ❤❤❤</t>
  </si>
  <si>
    <t>People want Modi because of:
- Removal of article 370 from Kashmir.
- Taking India towards Digitalization (5-6 days only to get passports and driving license)
- Fulfilled his commitment by Building most impossible Ram Temple.
- Making strong relationships with worlds big powers.
- Eliminating terrorists hiding in another countries.</t>
  </si>
  <si>
    <t>Bohot sunder 39:15</t>
  </si>
  <si>
    <t>Bahut badiya......</t>
  </si>
  <si>
    <t>waa😂 modi ji waa😂</t>
  </si>
  <si>
    <t>One must appreciate your efforts towards educating society, hopefully it will be fruitful.....</t>
  </si>
  <si>
    <t>Social justice politics😂😂😂 then what about the injustices faced by hindus in congress controlled states</t>
  </si>
  <si>
    <t>Enough that’s not fair ! You are actually confusing us !! It’s time to protect democracy from bjp so our first duty is to kick it out and you are busy in picking up on Rahul !! WTH now stop and get a courage to speak against dictatorship !! 
We are disappointed from you !!</t>
  </si>
  <si>
    <t>Bhai ko congress party se payment nahi Mila lagta hai 😅😅😅😅</t>
  </si>
  <si>
    <t>You are an expert?????</t>
  </si>
  <si>
    <t>Love you bhai</t>
  </si>
  <si>
    <t>Now next video on modi 😂</t>
  </si>
  <si>
    <t>If RaGa becomes PM, then india will again go to poor time of history</t>
  </si>
  <si>
    <t>Is wayanad not in India?
or is it less valuable for  PM Seat?
all constituency are equally important
stop this dirty hate game
...... He has better vision for farmers
and Youth of this
nation..... # PMGandhi❤❤</t>
  </si>
  <si>
    <t>kya matlab BJP ka manifesto ekdam perfect hai 😂</t>
  </si>
  <si>
    <t>Guys I m making new political party.  I want u join me but don't ask questions me yet I will tell u all about it later</t>
  </si>
  <si>
    <t>Aap godi media hain kya? Bro... 😅😅😅😅😂😂</t>
  </si>
  <si>
    <t>NAGALAND STATE CONGRESS  WIN WITH MAJORITY ❤</t>
  </si>
  <si>
    <t>Public accountability? Is he a public servants or a minister?</t>
  </si>
  <si>
    <t>Now china and America investing in Ai but our government investing in caste census 😂😂</t>
  </si>
  <si>
    <t>Weak or strong from both partys we have to change our leaders one party shouldn't be rules more than 10 years</t>
  </si>
  <si>
    <t>Jai Rahul, Jai Democracy, No problem manifesto congress will relived our burden , vote for congress vote for democracy against dictator</t>
  </si>
  <si>
    <t>Aaj sa ap  ka video dakan band👎</t>
  </si>
  <si>
    <t>How many money that BJP feed u 😂😂😂</t>
  </si>
  <si>
    <t>Rome putra is a gone case a complete mess up . not a political material by any virtue .needs to educate and learn correct politics for two decades and then contest himself .</t>
  </si>
  <si>
    <t>Congress has problems but for this election it is too late to rectify these. There is a bigger issue of BJP coming in majority, which is more pressing at the moment.</t>
  </si>
  <si>
    <t>Mohak bhai ED ki raid padi hai kya?</t>
  </si>
  <si>
    <t>saare youtubers ko milke ek party bana chahiye</t>
  </si>
  <si>
    <r>
      <rPr>
        <sz val="11"/>
        <color rgb="FF000000"/>
        <rFont val="Linux Libertine G"/>
      </rPr>
      <t xml:space="preserve">अकल के दुश्मन </t>
    </r>
    <r>
      <rPr>
        <sz val="11"/>
        <color rgb="FF000000"/>
        <rFont val="Calibri"/>
      </rPr>
      <t xml:space="preserve">, </t>
    </r>
    <r>
      <rPr>
        <sz val="11"/>
        <color rgb="FF000000"/>
        <rFont val="Linux Libertine G"/>
      </rPr>
      <t>बेरोजगारी का कारण ये नहीं तनख्वाह  देने के पैसे सरकार  के पास नही है।बल्कि</t>
    </r>
    <r>
      <rPr>
        <sz val="11"/>
        <color rgb="FF000000"/>
        <rFont val="Calibri"/>
      </rPr>
      <t>,</t>
    </r>
    <r>
      <rPr>
        <sz val="11"/>
        <color rgb="FF000000"/>
        <rFont val="Linux Libertine G"/>
      </rPr>
      <t>लोगों में का काम का  स्किल नहीं है।</t>
    </r>
  </si>
  <si>
    <t>shame jyada</t>
  </si>
  <si>
    <t>Congress 60 years -- democracy at it's peak☑️
BJP's 10 years ---- dictatorship....☑️☑️🤡🤡🤡🤡</t>
  </si>
  <si>
    <t>Rahul gandhi is gandhi united india</t>
  </si>
  <si>
    <t>vote for Congress</t>
  </si>
  <si>
    <t>i never subscribe to channel so easily even it is free because i think the channel i subscribe are most of the video youtube suggest on my feed so to make my feed clear from bullshit videos in youtube but the day saw your first video i subscribed to your channel because of your unbaisedness and from that day i never regretted  it ❤</t>
  </si>
  <si>
    <t>same thing i say . i m not supporter of BJP . but i m hater of gandhi family</t>
  </si>
  <si>
    <t>Rahul ghandi best.
Bjp fully bhrstachari party hai. Ye pura bharat janta hai</t>
  </si>
  <si>
    <t>Many problem but better solution Rahul Gandhi ❤</t>
  </si>
  <si>
    <t>Can you make a video on Modi and his words and his accountability ? Most of leaders in India including Rahul, Aravind all are much more accountable. Did Modi any time took credit for any election lost ? Did Modi any time gave any non-scripted interview ? If it is a fair play, and if it is not emotionally heightened , racially charged election, Modi always lost , even after money , muscle , ED , CBI , BJP always lost the election. Some people often find excuses in other reason to hide their fanatic bias,  Whatever you raised here , BJP &amp; Modi are worse than that. So they must go out of power after 10 years of lackluster , job less 10 years, that will be better for Bharat.</t>
  </si>
  <si>
    <t>The thing is, In our nation the debates are focused on pointing out the mistakes rather than what better can be done. The change can't be brought in the politicians. We have to bring it on ourselves.</t>
  </si>
  <si>
    <t>Acha try hai balance karne ke liye but I know ur left leaning..😂</t>
  </si>
  <si>
    <t>BJP supporters are always ready to criticize the government but we don't get to see that with supporters of the opposition. They don't like to acknowledge the incompetence of their leaders and good work done in the last 10 yrs  by the govt.</t>
  </si>
  <si>
    <t>Mohak bhaiya, I have watched your every video and knowledge and thinking is next level. If you get an election ticket from any party i will definitely vote for you 😊
I love your knowledgeable videos. Thank you</t>
  </si>
  <si>
    <t>With a known track record of more than half a century just couple decades under the centrist government is not that unreasonable when we know that the alternative has already failed the country in many aspects like partition, not allowing free market capitalism to thrive till 90s, religious tension, tyranny of the minority, taking 60years to reach the mark of 1 trillion, bad infrastructure, defence, roads and the list goes on.</t>
  </si>
  <si>
    <t>You are totally wrong. Congress is out to get power by hook or crook. Once in power he will kick the fools who would vote him</t>
  </si>
  <si>
    <t>Rahul Gandhi is the only guaranteed person in Congress who is bound to ideology and can’t join BJP despite the efforts by ED /CBI /IT .</t>
  </si>
  <si>
    <t>I think you should also make on the video on prime minister how you freely made on the Rahul Gandhi and that's this video is release on an election time</t>
  </si>
  <si>
    <t>23:42 AI Generated Khan Sir 😂🫡</t>
  </si>
  <si>
    <t>0:48: the correct thing to say is "Unke Paas Bahut Zyaada Power Hain Par Accountability Nahi Hain".</t>
  </si>
  <si>
    <r>
      <rPr>
        <sz val="11"/>
        <color rgb="FF000000"/>
        <rFont val="Linux Libertine G"/>
      </rPr>
      <t>ओहो भाई तुम कांग्रेस को इतना प्यार क्यों करते हो</t>
    </r>
    <r>
      <rPr>
        <sz val="11"/>
        <color rgb="FF000000"/>
        <rFont val="Calibri"/>
      </rPr>
      <t xml:space="preserve">.. </t>
    </r>
    <r>
      <rPr>
        <sz val="11"/>
        <color rgb="FF000000"/>
        <rFont val="Linux Libertine G"/>
      </rPr>
      <t>तुम खुद क्यों राजनीति में नही आते अगर इतना ही डाटा एनालिसिस करना आता है  तो</t>
    </r>
    <r>
      <rPr>
        <sz val="11"/>
        <color rgb="FF000000"/>
        <rFont val="Calibri"/>
      </rPr>
      <t xml:space="preserve">.. </t>
    </r>
    <r>
      <rPr>
        <sz val="11"/>
        <color rgb="FF000000"/>
        <rFont val="Linux Libertine G"/>
      </rPr>
      <t>तुम और तुम्हारे सब पूर्वजों ने कोशिश क्यों नहीं की भारत एक विकास शील देश के साथ</t>
    </r>
    <r>
      <rPr>
        <sz val="11"/>
        <color rgb="FF000000"/>
        <rFont val="Calibri"/>
      </rPr>
      <t xml:space="preserve">.. </t>
    </r>
    <r>
      <rPr>
        <sz val="11"/>
        <color rgb="FF000000"/>
        <rFont val="Linux Libertine G"/>
      </rPr>
      <t>सनातन हिंदू धर्म संरक्षित राष्ट्र बनाने की</t>
    </r>
    <r>
      <rPr>
        <sz val="11"/>
        <color rgb="FF000000"/>
        <rFont val="Calibri"/>
      </rPr>
      <t>..</t>
    </r>
  </si>
  <si>
    <t>BJP is the only party I can imagine as face in the world politics, none other govt. has ability to perform how they are doing. The clear and boldness of BJP is the only enough reason to vote them(at least for me).</t>
  </si>
  <si>
    <t>Doing Tapasya he says and he hates the very culture that gave that concept. Such hypocrisy</t>
  </si>
  <si>
    <t>Aata in litres 😂😂😂</t>
  </si>
  <si>
    <t>I love Mohak's videos. He is a great storyteller also like the touch of Johnny Harris style editing.</t>
  </si>
  <si>
    <t>Kebal tushtikarn</t>
  </si>
  <si>
    <t>Kya bjp ke ho</t>
  </si>
  <si>
    <t>Nice bjp hi jitega 🌚 abki baar 400 par 😇😇😇😇😇😇😇😇</t>
  </si>
  <si>
    <t>Vahi yaad aatha hai . Neta public me gaali dete aur private me thaali 😂</t>
  </si>
  <si>
    <t>Pahle mai sochta tha ki bjp Wale currupt hai or badme mujhe pata chala ki Congress wale usko adhyaksh bana rahe hai jo rape case ko support karta hai😢</t>
  </si>
  <si>
    <t>Aapko kya dikkat hai</t>
  </si>
  <si>
    <t>Modi has done tremendously good in the following departments:-
1. Infrastructure Development
2. Economic Growth
3. Morenumber of Welfare Schemes ( and efficient too )
4. National Security ( Not a single major terrorist attack in last 10 yrs)
5. Foreign Relations
6. Digitalization
7. Less Corruption
8. Solving long standing problems like Art. 370 , Triple Talakh , Ram Mandir , etc.
9. Make in India 
Departments in which they need to focus more on :-
1. Exploding Population
2. Unemploymnent 
3. Education System</t>
  </si>
  <si>
    <t>Biggest problem with Rahul Gandhi is he doesn't fit for the Indian politics especially north Indian temple/cow belt politics 
So he or Congress will suffer hard time to get vote from there</t>
  </si>
  <si>
    <t>Make one BJP also.. You will get more relevant data for sure</t>
  </si>
  <si>
    <t>This is the first time I have heard a logical explanation on reservation 👏🏻👏🏻👏🏻👏🏻👏🏻👏🏻</t>
  </si>
  <si>
    <t>Please consider Manipur also they are also our brothers and sisters. PLEASE🙏</t>
  </si>
  <si>
    <t>Congress ka kuch nhi sakta jab tak Gandhi family Congress k roof par bythe rahe..
AAP is the new Opposition and modi understand it very well so , the dictator sent Kejriwal to Jail .</t>
  </si>
  <si>
    <t>Sab ne bol raha he agar kisi congress or tmc or other party ka koi chor agar bjp joint kare to uska matha se CBI ED hat nahi pore ga but koi a nahi bol raha ki a sare politician churi khapar kor rahi ha😢😢</t>
  </si>
  <si>
    <r>
      <rPr>
        <sz val="11"/>
        <color rgb="FF000000"/>
        <rFont val="Linux Libertine G"/>
      </rPr>
      <t xml:space="preserve">सभी पेपर लीक की सूची
</t>
    </r>
    <r>
      <rPr>
        <sz val="11"/>
        <color rgb="FF000000"/>
        <rFont val="Calibri"/>
      </rPr>
      <t xml:space="preserve">1. </t>
    </r>
    <r>
      <rPr>
        <sz val="11"/>
        <color rgb="FF000000"/>
        <rFont val="Linux Libertine G"/>
      </rPr>
      <t xml:space="preserve">कर्नाटक पावर ट्रांसमिशन कॉर्पोरेशन लिमिटेड लीक – </t>
    </r>
    <r>
      <rPr>
        <sz val="11"/>
        <color rgb="FF000000"/>
        <rFont val="Calibri"/>
      </rPr>
      <t xml:space="preserve">2022
2. </t>
    </r>
    <r>
      <rPr>
        <sz val="11"/>
        <color rgb="FF000000"/>
        <rFont val="Linux Libertine G"/>
      </rPr>
      <t xml:space="preserve">कर्नाटक राज्य पात्रता परीक्षा </t>
    </r>
    <r>
      <rPr>
        <sz val="11"/>
        <color rgb="FF000000"/>
        <rFont val="Calibri"/>
      </rPr>
      <t>(</t>
    </r>
    <r>
      <rPr>
        <sz val="11"/>
        <color rgb="FF000000"/>
        <rFont val="Linux Libertine G"/>
      </rPr>
      <t>केएसईटी</t>
    </r>
    <r>
      <rPr>
        <sz val="11"/>
        <color rgb="FF000000"/>
        <rFont val="Calibri"/>
      </rPr>
      <t xml:space="preserve">) </t>
    </r>
    <r>
      <rPr>
        <sz val="11"/>
        <color rgb="FF000000"/>
        <rFont val="Linux Libertine G"/>
      </rPr>
      <t xml:space="preserve">लीक – </t>
    </r>
    <r>
      <rPr>
        <sz val="11"/>
        <color rgb="FF000000"/>
        <rFont val="Calibri"/>
      </rPr>
      <t xml:space="preserve">2019
3. </t>
    </r>
    <r>
      <rPr>
        <sz val="11"/>
        <color rgb="FF000000"/>
        <rFont val="Linux Libertine G"/>
      </rPr>
      <t xml:space="preserve">कर्नाटक लोक सेवा आयोग के प्रथम श्रेणी सहायक लीक – </t>
    </r>
    <r>
      <rPr>
        <sz val="11"/>
        <color rgb="FF000000"/>
        <rFont val="Calibri"/>
      </rPr>
      <t xml:space="preserve">2021
4. UP </t>
    </r>
    <r>
      <rPr>
        <sz val="11"/>
        <color rgb="FF000000"/>
        <rFont val="Linux Libertine G"/>
      </rPr>
      <t>पुलिस भर्ती परीक्षा लीक</t>
    </r>
    <r>
      <rPr>
        <sz val="11"/>
        <color rgb="FF000000"/>
        <rFont val="Calibri"/>
      </rPr>
      <t xml:space="preserve">-2017
5. UP </t>
    </r>
    <r>
      <rPr>
        <sz val="11"/>
        <color rgb="FF000000"/>
        <rFont val="Linux Libertine G"/>
      </rPr>
      <t>शिक्षक पात्रता परीक्षा लीक</t>
    </r>
    <r>
      <rPr>
        <sz val="11"/>
        <color rgb="FF000000"/>
        <rFont val="Calibri"/>
      </rPr>
      <t xml:space="preserve">-2021
6. UP </t>
    </r>
    <r>
      <rPr>
        <sz val="11"/>
        <color rgb="FF000000"/>
        <rFont val="Linux Libertine G"/>
      </rPr>
      <t>पुलिस भर्ती लीक</t>
    </r>
    <r>
      <rPr>
        <sz val="11"/>
        <color rgb="FF000000"/>
        <rFont val="Calibri"/>
      </rPr>
      <t xml:space="preserve">-2018
7. </t>
    </r>
    <r>
      <rPr>
        <sz val="11"/>
        <color rgb="FF000000"/>
        <rFont val="Linux Libertine G"/>
      </rPr>
      <t>उत्तर प्रदेश लोक सेवा आयोग परीक्षा लीक</t>
    </r>
    <r>
      <rPr>
        <sz val="11"/>
        <color rgb="FF000000"/>
        <rFont val="Calibri"/>
      </rPr>
      <t xml:space="preserve">-2018
8. </t>
    </r>
    <r>
      <rPr>
        <sz val="11"/>
        <color rgb="FF000000"/>
        <rFont val="Linux Libertine G"/>
      </rPr>
      <t>वाराणसी में राष्ट्रीय पात्रता</t>
    </r>
    <r>
      <rPr>
        <sz val="11"/>
        <color rgb="FF000000"/>
        <rFont val="Calibri"/>
      </rPr>
      <t>-</t>
    </r>
    <r>
      <rPr>
        <sz val="11"/>
        <color rgb="FF000000"/>
        <rFont val="Linux Libertine G"/>
      </rPr>
      <t>सह</t>
    </r>
    <r>
      <rPr>
        <sz val="11"/>
        <color rgb="FF000000"/>
        <rFont val="Calibri"/>
      </rPr>
      <t>-</t>
    </r>
    <r>
      <rPr>
        <sz val="11"/>
        <color rgb="FF000000"/>
        <rFont val="Linux Libertine G"/>
      </rPr>
      <t xml:space="preserve">प्रवेश परीक्षा </t>
    </r>
    <r>
      <rPr>
        <sz val="11"/>
        <color rgb="FF000000"/>
        <rFont val="Calibri"/>
      </rPr>
      <t>(</t>
    </r>
    <r>
      <rPr>
        <sz val="11"/>
        <color rgb="FF000000"/>
        <rFont val="Linux Libertine G"/>
      </rPr>
      <t>नीट</t>
    </r>
    <r>
      <rPr>
        <sz val="11"/>
        <color rgb="FF000000"/>
        <rFont val="Calibri"/>
      </rPr>
      <t xml:space="preserve">) </t>
    </r>
    <r>
      <rPr>
        <sz val="11"/>
        <color rgb="FF000000"/>
        <rFont val="Linux Libertine G"/>
      </rPr>
      <t xml:space="preserve">लीक – </t>
    </r>
    <r>
      <rPr>
        <sz val="11"/>
        <color rgb="FF000000"/>
        <rFont val="Calibri"/>
      </rPr>
      <t xml:space="preserve">2016
9. </t>
    </r>
    <r>
      <rPr>
        <sz val="11"/>
        <color rgb="FF000000"/>
        <rFont val="Linux Libertine G"/>
      </rPr>
      <t xml:space="preserve">असम टीईटी </t>
    </r>
    <r>
      <rPr>
        <sz val="11"/>
        <color rgb="FF000000"/>
        <rFont val="Calibri"/>
      </rPr>
      <t xml:space="preserve">- 2019 
10. </t>
    </r>
    <r>
      <rPr>
        <sz val="11"/>
        <color rgb="FF000000"/>
        <rFont val="Linux Libertine G"/>
      </rPr>
      <t>असम पुलिस सब</t>
    </r>
    <r>
      <rPr>
        <sz val="11"/>
        <color rgb="FF000000"/>
        <rFont val="Calibri"/>
      </rPr>
      <t>-</t>
    </r>
    <r>
      <rPr>
        <sz val="11"/>
        <color rgb="FF000000"/>
        <rFont val="Linux Libertine G"/>
      </rPr>
      <t xml:space="preserve">इंस्पेक्टर परीक्षा लीक </t>
    </r>
    <r>
      <rPr>
        <sz val="11"/>
        <color rgb="FF000000"/>
        <rFont val="Calibri"/>
      </rPr>
      <t xml:space="preserve">- 2020
11. </t>
    </r>
    <r>
      <rPr>
        <sz val="11"/>
        <color rgb="FF000000"/>
        <rFont val="Linux Libertine G"/>
      </rPr>
      <t xml:space="preserve">असम सिंचाई विभाग परीक्षा लीक – </t>
    </r>
    <r>
      <rPr>
        <sz val="11"/>
        <color rgb="FF000000"/>
        <rFont val="Calibri"/>
      </rPr>
      <t xml:space="preserve">2020
12. </t>
    </r>
    <r>
      <rPr>
        <sz val="11"/>
        <color rgb="FF000000"/>
        <rFont val="Linux Libertine G"/>
      </rPr>
      <t xml:space="preserve">असम लोक सेवा आयोग परीक्षा लीक </t>
    </r>
    <r>
      <rPr>
        <sz val="11"/>
        <color rgb="FF000000"/>
        <rFont val="Calibri"/>
      </rPr>
      <t xml:space="preserve">- 2020
13. </t>
    </r>
    <r>
      <rPr>
        <sz val="11"/>
        <color rgb="FF000000"/>
        <rFont val="Linux Libertine G"/>
      </rPr>
      <t xml:space="preserve">असम टीईटी लीक – </t>
    </r>
    <r>
      <rPr>
        <sz val="11"/>
        <color rgb="FF000000"/>
        <rFont val="Calibri"/>
      </rPr>
      <t xml:space="preserve">2021
14. MP </t>
    </r>
    <r>
      <rPr>
        <sz val="11"/>
        <color rgb="FF000000"/>
        <rFont val="Linux Libertine G"/>
      </rPr>
      <t xml:space="preserve">व्यावसायिक परीक्षा मंडल लीक – </t>
    </r>
    <r>
      <rPr>
        <sz val="11"/>
        <color rgb="FF000000"/>
        <rFont val="Calibri"/>
      </rPr>
      <t xml:space="preserve">2020 </t>
    </r>
    <r>
      <rPr>
        <sz val="11"/>
        <color rgb="FF000000"/>
        <rFont val="Linux Libertine G"/>
      </rPr>
      <t xml:space="preserve">एवं </t>
    </r>
    <r>
      <rPr>
        <sz val="11"/>
        <color rgb="FF000000"/>
        <rFont val="Calibri"/>
      </rPr>
      <t xml:space="preserve">2021
15. MP FCI </t>
    </r>
    <r>
      <rPr>
        <sz val="11"/>
        <color rgb="FF000000"/>
        <rFont val="Linux Libertine G"/>
      </rPr>
      <t xml:space="preserve">परीक्षा लीक </t>
    </r>
    <r>
      <rPr>
        <sz val="11"/>
        <color rgb="FF000000"/>
        <rFont val="Calibri"/>
      </rPr>
      <t xml:space="preserve">- 2018
16. MP </t>
    </r>
    <r>
      <rPr>
        <sz val="11"/>
        <color rgb="FF000000"/>
        <rFont val="Linux Libertine G"/>
      </rPr>
      <t xml:space="preserve">पुलिस भर्ती ई लीक – </t>
    </r>
    <r>
      <rPr>
        <sz val="11"/>
        <color rgb="FF000000"/>
        <rFont val="Calibri"/>
      </rPr>
      <t xml:space="preserve">2019
17. MP </t>
    </r>
    <r>
      <rPr>
        <sz val="11"/>
        <color rgb="FF000000"/>
        <rFont val="Linux Libertine G"/>
      </rPr>
      <t xml:space="preserve">नर्स भर्ती परीक्षा लीक – </t>
    </r>
    <r>
      <rPr>
        <sz val="11"/>
        <color rgb="FF000000"/>
        <rFont val="Calibri"/>
      </rPr>
      <t xml:space="preserve">2023
18. MP </t>
    </r>
    <r>
      <rPr>
        <sz val="11"/>
        <color rgb="FF000000"/>
        <rFont val="Linux Libertine G"/>
      </rPr>
      <t xml:space="preserve">व्यापम घोटाला </t>
    </r>
    <r>
      <rPr>
        <sz val="11"/>
        <color rgb="FF000000"/>
        <rFont val="Calibri"/>
      </rPr>
      <t xml:space="preserve">- 2018
19. </t>
    </r>
    <r>
      <rPr>
        <sz val="11"/>
        <color rgb="FF000000"/>
        <rFont val="Linux Libertine G"/>
      </rPr>
      <t xml:space="preserve">गुजरात अधीनस्थ सेवा परीक्षा लीक – </t>
    </r>
    <r>
      <rPr>
        <sz val="11"/>
        <color rgb="FF000000"/>
        <rFont val="Calibri"/>
      </rPr>
      <t xml:space="preserve">2021
20. </t>
    </r>
    <r>
      <rPr>
        <sz val="11"/>
        <color rgb="FF000000"/>
        <rFont val="Linux Libertine G"/>
      </rPr>
      <t xml:space="preserve">गुजरात लोक सेवा परीक्षा लीक </t>
    </r>
    <r>
      <rPr>
        <sz val="11"/>
        <color rgb="FF000000"/>
        <rFont val="Calibri"/>
      </rPr>
      <t xml:space="preserve">- 2014
21. </t>
    </r>
    <r>
      <rPr>
        <sz val="11"/>
        <color rgb="FF000000"/>
        <rFont val="Linux Libertine G"/>
      </rPr>
      <t xml:space="preserve">तलाटी परीक्षा लीक </t>
    </r>
    <r>
      <rPr>
        <sz val="11"/>
        <color rgb="FF000000"/>
        <rFont val="Calibri"/>
      </rPr>
      <t xml:space="preserve">- 2015, </t>
    </r>
    <r>
      <rPr>
        <sz val="11"/>
        <color rgb="FF000000"/>
        <rFont val="Linux Libertine G"/>
      </rPr>
      <t xml:space="preserve">और </t>
    </r>
    <r>
      <rPr>
        <sz val="11"/>
        <color rgb="FF000000"/>
        <rFont val="Calibri"/>
      </rPr>
      <t xml:space="preserve">2016
22. </t>
    </r>
    <r>
      <rPr>
        <sz val="11"/>
        <color rgb="FF000000"/>
        <rFont val="Linux Libertine G"/>
      </rPr>
      <t xml:space="preserve">गुजरात में एकाधिक भर्ती परीक्षाएँ लीक </t>
    </r>
    <r>
      <rPr>
        <sz val="11"/>
        <color rgb="FF000000"/>
        <rFont val="Calibri"/>
      </rPr>
      <t xml:space="preserve">- 2018
23. </t>
    </r>
    <r>
      <rPr>
        <sz val="11"/>
        <color rgb="FF000000"/>
        <rFont val="Linux Libertine G"/>
      </rPr>
      <t xml:space="preserve">गैर सचिवालय लिपिकीय परीक्षा लीक – </t>
    </r>
    <r>
      <rPr>
        <sz val="11"/>
        <color rgb="FF000000"/>
        <rFont val="Calibri"/>
      </rPr>
      <t xml:space="preserve">2019
24. </t>
    </r>
    <r>
      <rPr>
        <sz val="11"/>
        <color rgb="FF000000"/>
        <rFont val="Linux Libertine G"/>
      </rPr>
      <t xml:space="preserve">गुजरात बिजली कर्मचारी भर्ती लीक – </t>
    </r>
    <r>
      <rPr>
        <sz val="11"/>
        <color rgb="FF000000"/>
        <rFont val="Calibri"/>
      </rPr>
      <t xml:space="preserve">2021
25. </t>
    </r>
    <r>
      <rPr>
        <sz val="11"/>
        <color rgb="FF000000"/>
        <rFont val="Linux Libertine G"/>
      </rPr>
      <t xml:space="preserve">गुजरात में वन रक्षक परीक्षा लीक – </t>
    </r>
    <r>
      <rPr>
        <sz val="11"/>
        <color rgb="FF000000"/>
        <rFont val="Calibri"/>
      </rPr>
      <t xml:space="preserve">2022
26. </t>
    </r>
    <r>
      <rPr>
        <sz val="11"/>
        <color rgb="FF000000"/>
        <rFont val="Linux Libertine G"/>
      </rPr>
      <t>उत्तर प्रदेश लोअर सबऑर्डिनेट पेपर लीक</t>
    </r>
    <r>
      <rPr>
        <sz val="11"/>
        <color rgb="FF000000"/>
        <rFont val="Calibri"/>
      </rPr>
      <t xml:space="preserve">-2018
27. UPPCL </t>
    </r>
    <r>
      <rPr>
        <sz val="11"/>
        <color rgb="FF000000"/>
        <rFont val="Linux Libertine G"/>
      </rPr>
      <t>पेपर लीक</t>
    </r>
    <r>
      <rPr>
        <sz val="11"/>
        <color rgb="FF000000"/>
        <rFont val="Calibri"/>
      </rPr>
      <t xml:space="preserve">-2018
28. UP </t>
    </r>
    <r>
      <rPr>
        <sz val="11"/>
        <color rgb="FF000000"/>
        <rFont val="Linux Libertine G"/>
      </rPr>
      <t>पुलिस पेपर लीक</t>
    </r>
    <r>
      <rPr>
        <sz val="11"/>
        <color rgb="FF000000"/>
        <rFont val="Calibri"/>
      </rPr>
      <t xml:space="preserve">-2018
29. UP </t>
    </r>
    <r>
      <rPr>
        <sz val="11"/>
        <color rgb="FF000000"/>
        <rFont val="Linux Libertine G"/>
      </rPr>
      <t>अधीनस्थ सेवा पेपर लीक</t>
    </r>
    <r>
      <rPr>
        <sz val="11"/>
        <color rgb="FF000000"/>
        <rFont val="Calibri"/>
      </rPr>
      <t xml:space="preserve">-2018
30. UP </t>
    </r>
    <r>
      <rPr>
        <sz val="11"/>
        <color rgb="FF000000"/>
        <rFont val="Linux Libertine G"/>
      </rPr>
      <t>स्वास्थ्य संवर्धन पेपर लीक</t>
    </r>
    <r>
      <rPr>
        <sz val="11"/>
        <color rgb="FF000000"/>
        <rFont val="Calibri"/>
      </rPr>
      <t xml:space="preserve">-2018
31. UP </t>
    </r>
    <r>
      <rPr>
        <sz val="11"/>
        <color rgb="FF000000"/>
        <rFont val="Linux Libertine G"/>
      </rPr>
      <t>ट्यूबवेल ऑपरेटर लीक</t>
    </r>
    <r>
      <rPr>
        <sz val="11"/>
        <color rgb="FF000000"/>
        <rFont val="Calibri"/>
      </rPr>
      <t xml:space="preserve">-2018
32. UP PET </t>
    </r>
    <r>
      <rPr>
        <sz val="11"/>
        <color rgb="FF000000"/>
        <rFont val="Linux Libertine G"/>
      </rPr>
      <t>पेपर लीक</t>
    </r>
    <r>
      <rPr>
        <sz val="11"/>
        <color rgb="FF000000"/>
        <rFont val="Calibri"/>
      </rPr>
      <t xml:space="preserve">-2021
33. UP TET </t>
    </r>
    <r>
      <rPr>
        <sz val="11"/>
        <color rgb="FF000000"/>
        <rFont val="Linux Libertine G"/>
      </rPr>
      <t>पेपर लीक</t>
    </r>
    <r>
      <rPr>
        <sz val="11"/>
        <color rgb="FF000000"/>
        <rFont val="Calibri"/>
      </rPr>
      <t xml:space="preserve">-2021
34. UP </t>
    </r>
    <r>
      <rPr>
        <sz val="11"/>
        <color rgb="FF000000"/>
        <rFont val="Linux Libertine G"/>
      </rPr>
      <t>बोर्ड फिजिक्स पेपर लीक</t>
    </r>
    <r>
      <rPr>
        <sz val="11"/>
        <color rgb="FF000000"/>
        <rFont val="Calibri"/>
      </rPr>
      <t xml:space="preserve">-2021
35. B.ED </t>
    </r>
    <r>
      <rPr>
        <sz val="11"/>
        <color rgb="FF000000"/>
        <rFont val="Linux Libertine G"/>
      </rPr>
      <t>संयुक्त प्रवेश परीक्षा लीक</t>
    </r>
    <r>
      <rPr>
        <sz val="11"/>
        <color rgb="FF000000"/>
        <rFont val="Calibri"/>
      </rPr>
      <t xml:space="preserve">-2021
36. UP </t>
    </r>
    <r>
      <rPr>
        <sz val="11"/>
        <color rgb="FF000000"/>
        <rFont val="Linux Libertine G"/>
      </rPr>
      <t>फॉरेस्ट गार्ड लीक</t>
    </r>
    <r>
      <rPr>
        <sz val="11"/>
        <color rgb="FF000000"/>
        <rFont val="Calibri"/>
      </rPr>
      <t xml:space="preserve">-2021
37. NEET-UG </t>
    </r>
    <r>
      <rPr>
        <sz val="11"/>
        <color rgb="FF000000"/>
        <rFont val="Linux Libertine G"/>
      </rPr>
      <t>पेपर लीक</t>
    </r>
    <r>
      <rPr>
        <sz val="11"/>
        <color rgb="FF000000"/>
        <rFont val="Calibri"/>
      </rPr>
      <t xml:space="preserve">-2021
38. UP </t>
    </r>
    <r>
      <rPr>
        <sz val="11"/>
        <color rgb="FF000000"/>
        <rFont val="Linux Libertine G"/>
      </rPr>
      <t>बोर्ड अंग्रेजी पेपर</t>
    </r>
    <r>
      <rPr>
        <sz val="11"/>
        <color rgb="FF000000"/>
        <rFont val="Calibri"/>
      </rPr>
      <t xml:space="preserve">-2022
39. UP </t>
    </r>
    <r>
      <rPr>
        <sz val="11"/>
        <color rgb="FF000000"/>
        <rFont val="Linux Libertine G"/>
      </rPr>
      <t>लेखपाल पेपर</t>
    </r>
    <r>
      <rPr>
        <sz val="11"/>
        <color rgb="FF000000"/>
        <rFont val="Calibri"/>
      </rPr>
      <t xml:space="preserve">-2022
40. UP RO/ARO </t>
    </r>
    <r>
      <rPr>
        <sz val="11"/>
        <color rgb="FF000000"/>
        <rFont val="Linux Libertine G"/>
      </rPr>
      <t>पेपर लीक</t>
    </r>
    <r>
      <rPr>
        <sz val="11"/>
        <color rgb="FF000000"/>
        <rFont val="Calibri"/>
      </rPr>
      <t xml:space="preserve">-2024
41.UP </t>
    </r>
    <r>
      <rPr>
        <sz val="11"/>
        <color rgb="FF000000"/>
        <rFont val="Linux Libertine G"/>
      </rPr>
      <t>कांस्टेबल पेपर लीक</t>
    </r>
    <r>
      <rPr>
        <sz val="11"/>
        <color rgb="FF000000"/>
        <rFont val="Calibri"/>
      </rPr>
      <t xml:space="preserve">-2024
42. SSC GD </t>
    </r>
    <r>
      <rPr>
        <sz val="11"/>
        <color rgb="FF000000"/>
        <rFont val="Linux Libertine G"/>
      </rPr>
      <t>पेपर लीक</t>
    </r>
    <r>
      <rPr>
        <sz val="11"/>
        <color rgb="FF000000"/>
        <rFont val="Calibri"/>
      </rPr>
      <t>-2018
43.</t>
    </r>
    <r>
      <rPr>
        <sz val="11"/>
        <color rgb="FF000000"/>
        <rFont val="Linux Libertine G"/>
      </rPr>
      <t>बिहार पुलिस पेपर लीक</t>
    </r>
    <r>
      <rPr>
        <sz val="11"/>
        <color rgb="FF000000"/>
        <rFont val="Calibri"/>
      </rPr>
      <t>-2023
41.</t>
    </r>
    <r>
      <rPr>
        <sz val="11"/>
        <color rgb="FF000000"/>
        <rFont val="Linux Libertine G"/>
      </rPr>
      <t xml:space="preserve">बिहार </t>
    </r>
    <r>
      <rPr>
        <sz val="11"/>
        <color rgb="FF000000"/>
        <rFont val="Calibri"/>
      </rPr>
      <t xml:space="preserve">TRE 3.0 </t>
    </r>
    <r>
      <rPr>
        <sz val="11"/>
        <color rgb="FF000000"/>
        <rFont val="Linux Libertine G"/>
      </rPr>
      <t>शिक्षक भर्ती लीक</t>
    </r>
    <r>
      <rPr>
        <sz val="11"/>
        <color rgb="FF000000"/>
        <rFont val="Calibri"/>
      </rPr>
      <t xml:space="preserve">- 2024
44. RRB NTPC GROUP-D </t>
    </r>
    <r>
      <rPr>
        <sz val="11"/>
        <color rgb="FF000000"/>
        <rFont val="Linux Libertine G"/>
      </rPr>
      <t>घोटाला</t>
    </r>
    <r>
      <rPr>
        <sz val="11"/>
        <color rgb="FF000000"/>
        <rFont val="Calibri"/>
      </rPr>
      <t>-2021
44.</t>
    </r>
    <r>
      <rPr>
        <sz val="11"/>
        <color rgb="FF000000"/>
        <rFont val="Linux Libertine G"/>
      </rPr>
      <t>राजस्थान एसआई पेपर लीक</t>
    </r>
    <r>
      <rPr>
        <sz val="11"/>
        <color rgb="FF000000"/>
        <rFont val="Calibri"/>
      </rPr>
      <t xml:space="preserve">-2024
45. </t>
    </r>
    <r>
      <rPr>
        <sz val="11"/>
        <color rgb="FF000000"/>
        <rFont val="Linux Libertine G"/>
      </rPr>
      <t>उत्तराखंड पटवारी लेखपाल पेपर लीक</t>
    </r>
    <r>
      <rPr>
        <sz val="11"/>
        <color rgb="FF000000"/>
        <rFont val="Calibri"/>
      </rPr>
      <t xml:space="preserve">-2023
46.CTET </t>
    </r>
    <r>
      <rPr>
        <sz val="11"/>
        <color rgb="FF000000"/>
        <rFont val="Linux Libertine G"/>
      </rPr>
      <t>पेपर लीक</t>
    </r>
    <r>
      <rPr>
        <sz val="11"/>
        <color rgb="FF000000"/>
        <rFont val="Calibri"/>
      </rPr>
      <t xml:space="preserve">-2024
47.KVS TGT </t>
    </r>
    <r>
      <rPr>
        <sz val="11"/>
        <color rgb="FF000000"/>
        <rFont val="Linux Libertine G"/>
      </rPr>
      <t>पेपर लीक</t>
    </r>
    <r>
      <rPr>
        <sz val="11"/>
        <color rgb="FF000000"/>
        <rFont val="Calibri"/>
      </rPr>
      <t xml:space="preserve">-2023
48. MP  </t>
    </r>
    <r>
      <rPr>
        <sz val="11"/>
        <color rgb="FF000000"/>
        <rFont val="Linux Libertine G"/>
      </rPr>
      <t xml:space="preserve">बोर्ड </t>
    </r>
    <r>
      <rPr>
        <sz val="11"/>
        <color rgb="FF000000"/>
        <rFont val="Calibri"/>
      </rPr>
      <t>10</t>
    </r>
    <r>
      <rPr>
        <sz val="11"/>
        <color rgb="FF000000"/>
        <rFont val="Linux Libertine G"/>
      </rPr>
      <t xml:space="preserve">वीं और </t>
    </r>
    <r>
      <rPr>
        <sz val="11"/>
        <color rgb="FF000000"/>
        <rFont val="Calibri"/>
      </rPr>
      <t>12</t>
    </r>
    <r>
      <rPr>
        <sz val="11"/>
        <color rgb="FF000000"/>
        <rFont val="Linux Libertine G"/>
      </rPr>
      <t>वीं परीक्षा लीक</t>
    </r>
    <r>
      <rPr>
        <sz val="11"/>
        <color rgb="FF000000"/>
        <rFont val="Calibri"/>
      </rPr>
      <t xml:space="preserve">-2023
49. MP  </t>
    </r>
    <r>
      <rPr>
        <sz val="11"/>
        <color rgb="FF000000"/>
        <rFont val="Linux Libertine G"/>
      </rPr>
      <t>पटवारी परीक्षा घोटाला</t>
    </r>
    <r>
      <rPr>
        <sz val="11"/>
        <color rgb="FF000000"/>
        <rFont val="Calibri"/>
      </rPr>
      <t xml:space="preserve">-2023
50.RRB ALP  </t>
    </r>
    <r>
      <rPr>
        <sz val="11"/>
        <color rgb="FF000000"/>
        <rFont val="Linux Libertine G"/>
      </rPr>
      <t>परीक्षा घोटाला</t>
    </r>
    <r>
      <rPr>
        <sz val="11"/>
        <color rgb="FF000000"/>
        <rFont val="Calibri"/>
      </rPr>
      <t xml:space="preserve">-2024
51.JPSC </t>
    </r>
    <r>
      <rPr>
        <sz val="11"/>
        <color rgb="FF000000"/>
        <rFont val="Linux Libertine G"/>
      </rPr>
      <t>पेपर लीक</t>
    </r>
    <r>
      <rPr>
        <sz val="11"/>
        <color rgb="FF000000"/>
        <rFont val="Calibri"/>
      </rPr>
      <t>-2024</t>
    </r>
  </si>
  <si>
    <t>Congress supporters after this video: hame kyu toda🤣</t>
  </si>
  <si>
    <t>Pahli bar tumhara Video pasand  aaya or bjp ke khilaf</t>
  </si>
  <si>
    <t>Just to correct, in Haryana Jats didn't get any reservation as that was repealed later. Btw love your videos 💙.</t>
  </si>
  <si>
    <t>Is it in the right mind to give a work to someone above avg or someone with outstanding performance
Thats reservation
Your point includes the fact what about those who don't even try 
But what about those who try day and night just to be defeated by an inferior rankee due to some so called RESERVATION</t>
  </si>
  <si>
    <t>We only need one thing and that's Hindu-Muslim bhai bhai.. that's why Congress 🙌</t>
  </si>
  <si>
    <t>Save democracy 
Save Indian constitution</t>
  </si>
  <si>
    <t>Vote for whom?! Ans...for democracy to vote again</t>
  </si>
  <si>
    <t>It should be clear to everyone now that the real andhbhakts are the congress and Rahul Gandhi supporters.
People supporting Rahul Gandhi should think where would he be if he was not son of Rajiv Gandhi and grandson of Indira Gandhi? Sycophancy (chatugiri) ki hadd hoti hai.
Please bring someone better and more capable into Congress leadership. India needs a strong opposition to function well as a democracy.</t>
  </si>
  <si>
    <t>Aapke is video me story telling acchi nahi hai, kuch samajh nhi aa rha hai..... 
 Kon Kon agree karta hai 👍</t>
  </si>
  <si>
    <t>We need a  new party in India wtf is this situation what to do whom to vote 😢😅</t>
  </si>
  <si>
    <t>@mohak_mangal
Jaruri nh hai ki acchi speech dene wala hi ek accha politician hoga, Modi ji ko hi dekh lo unke speech me sirf bakwas baatein hi hoti hai. Speech dene ki skill alag baat hai aur intelligence ek alag baat hai. Aaj ke daur me accha Politician wahi jo Education, Employment, Healthcare, Farmer crisis, inflation, etc. etc jaise asli muddo ki baat kre na ki Dharm, Jaat-paat ki rajneeti kre. 
Aisi faltu video dekhne me apna samay barbaad na kre.
Vote for Education, Employment, Vote for Change.</t>
  </si>
  <si>
    <t>यह वीडियो ध्रुव राठी को देखना चाहिए जो भाजपा विरोध में पगला गया है</t>
  </si>
  <si>
    <t>I expected this video after BJP win, but finally it's here and this is true that congress is never in the race it is just "Uchi dukan , fika pakwan".</t>
  </si>
  <si>
    <t>It's nice being a centralist who wants a country to develop with its citizens, not at the cost of citizens</t>
  </si>
  <si>
    <t>Congress party include unnecessary things in their manifesto 😊that everyone know it is not possible</t>
  </si>
  <si>
    <t>opposition is prank in india</t>
  </si>
  <si>
    <t>Only Modijee will become our Prime Minister again in 2024.
It's Modijee Hattrick.</t>
  </si>
  <si>
    <t>Rahul Is The Biggest asset of Modi 😂</t>
  </si>
  <si>
    <t>Tu lola le le</t>
  </si>
  <si>
    <t>salute to you mohak ..... keep it up....</t>
  </si>
  <si>
    <t>‘’ Victory has many fathers but defeat is often orphan’’</t>
  </si>
  <si>
    <t>As per me best result for our country will be (percentage seat for each party) is as follows , bjp 35%
Congress 15%
AAP 15%
CPIM 5 - 10%
Other regional parties together( 25 - 30%)
This will keep Rahul away from the pm position. But will have a negotiating power along with other parties.
To make India back to its proper federal syatem regional parties has to be in strong position.</t>
  </si>
  <si>
    <t>Pappu best asset of Bjp😂🤣❤️🔥 abki baar 400 par❤</t>
  </si>
  <si>
    <t>Please introduce the researchers. I'd like to know about their education etc.</t>
  </si>
  <si>
    <t>There is no problem in giving one chance to Rahul now , considering the situation... Also after Bharat Jodo yatra he improved alot</t>
  </si>
  <si>
    <t>Very well said</t>
  </si>
  <si>
    <t>I need an option, show that I don't have to vote for BJP.
And present Congress in not that option</t>
  </si>
  <si>
    <t>What about 15 lakh per people and 2 crore job every year ? Dude comeon</t>
  </si>
  <si>
    <t>Aacha Politician = Jhootha</t>
  </si>
  <si>
    <t>Talk about BJP'S manifesto also
Thank you</t>
  </si>
  <si>
    <t>what a video!!</t>
  </si>
  <si>
    <t>Jab question hard lage to ye bjp wala question h…</t>
  </si>
  <si>
    <t>Congress playing reservation game. Where is meritocracy,  what is point of hard work.</t>
  </si>
  <si>
    <t>Bjp Ki jeet ka sabse bda karan Rahul Gandhi ji hain....inke Saamne modi- jyada samjhdar lagta hai..</t>
  </si>
  <si>
    <t>Thanks Mohak for analysis 
As a first time voter , it really helps 😃
I will be glad if you make a video on NOTA option in voting.
It will create awareness and solve the doubt of many people like me .
Hope you get 10 mil soon</t>
  </si>
  <si>
    <t>I think Rahul Gandhi will be better as leader of opposition becoz in a healthy democracy leader of opposition is as important as head of state becoz in this way he can do much better work and he still have atleast 15 years to become prime minister modi become pm at the age of 65 he is just 53</t>
  </si>
  <si>
    <t>You won my respect ❤</t>
  </si>
  <si>
    <t>Atleast if Congress win, there will be another leaders with who can rule the country with democratic values if Rahul Gandhi fails. But in BJP we know about them all.</t>
  </si>
  <si>
    <t>Bhai tu bhi bik Gaya kya ?</t>
  </si>
  <si>
    <t>This is First Time someone is making video on Manifesto.</t>
  </si>
  <si>
    <t>Its godi media 😢</t>
  </si>
  <si>
    <t>True and well researched...listen from all sources, do your homework, and cast your vote so that you invest in your country, people, humanity and environment.</t>
  </si>
  <si>
    <t>I think this video should be shown to congress</t>
  </si>
  <si>
    <t>You are bjp supporter</t>
  </si>
  <si>
    <t>Very good analysis sir🙏hope congress sees this video and update themselves</t>
  </si>
  <si>
    <t>Kuch bhi chalega modi nhi chahiye bass😢😢</t>
  </si>
  <si>
    <t>Nyay patra ki jagah SRS likh rakhe hai 😂😂</t>
  </si>
  <si>
    <t>We support bjp for india growth</t>
  </si>
  <si>
    <t>ANI KHUD GODI MEDIA H😂😂</t>
  </si>
  <si>
    <t>If goverment cant able to provide jobs we should stop blaming we should blame over selves   ,</t>
  </si>
  <si>
    <t>And all should know what  modi says party does not implement .
Manipur , china threat , modi says no change in constitution,  party member say will do it. 
Modiji said Scheme by previous govt will not be withdrawn , but bjp did.</t>
  </si>
  <si>
    <t>Trying to destroy the image of an opposition leader who is one of the strong voices of the nation at this crucial time is very unfortunate.😢
Is Rs. 1 lakh possible for the poor? You should have interviewed the genius persons like Dr. Monmohan Sing or P. Chidambaram.
May God save our country!</t>
  </si>
  <si>
    <t>Gandhi family is the only problem in Congress</t>
  </si>
  <si>
    <t>Congress doesn't want to win elections. If Congress had Shashi Tharoor like leadership few years back, they could be in a better position now.
I seriously can't listen to the current leadership for more than 2 minutes. That much boring is their speech. When will Congress learn it ?</t>
  </si>
  <si>
    <t>In one week he opened both bjp and Congress..... ❤❤ salute legend</t>
  </si>
  <si>
    <t>Just make a video on modi with same video name</t>
  </si>
  <si>
    <t>One funny incident I remember once one of my senior colleague told us how Rahul Gandhi should be the next PM. She said ...he means Rahul Gandhi should be given a chance to be the next PM as he was trying his entire life 😅..nd she was not joking about it. she was totally serious... I mean come on PM means running a whole country.its such an important role but giving a chance!!! Just bcz he was trying for that seat.. dumbest thing I have heard till today</t>
  </si>
  <si>
    <t>@Mohak sometimes best solution is not the optimal one. Congress moves are in favour of country’ s growth and steps against widening economic disparity. It tries to increase consumption and support purchasing capacity. Don’t forget people are dying because of hunger.</t>
  </si>
  <si>
    <t>Please make a video on Modi saying Jai shree ram, after when ECI said no campaigning on Religious name....but Bjp never afraid of neither constitution nor the rules</t>
  </si>
  <si>
    <t>Next government Congress party 🥳🎉 jindabad rahul gandhi</t>
  </si>
  <si>
    <t>wow what a video. hats off man</t>
  </si>
  <si>
    <t>Very nice explanation mene apki kayi video dekhi hai lekin isme jo logic diya hai wo mind blowing hai❤</t>
  </si>
  <si>
    <t>Jobhi ho bande me dam hai💪🇮🇳</t>
  </si>
  <si>
    <t>आप ध्रुव राठी से अलग हैं वह बस अंध विरोधी बन बैठा है उसे दुनिया के सारे कमियां बस भाजपा में दिखती हैं जबकि उसे कांग्रेस और बाकी विपक्ष दूध का धूला और आसमान से उतरा दिखाई देता है</t>
  </si>
  <si>
    <t>Reservations should be 95%.</t>
  </si>
  <si>
    <t>Atleast Congress ka manifesto mai toh Unemployment aur Important issues hai but Bjp mai toh uski baat he nahi h</t>
  </si>
  <si>
    <t>i will vote bjp  as per my aspects . i have seen the development in my state and in foreign countries behaviour like showing india a power full and an independent country  not like before to go un and say please save us and you all know further ....</t>
  </si>
  <si>
    <r>
      <rPr>
        <sz val="11"/>
        <color rgb="FF000000"/>
        <rFont val="Linux Libertine G"/>
      </rPr>
      <t xml:space="preserve">ध्रुव राठी बनना इतना आसान नहीं है भाई </t>
    </r>
    <r>
      <rPr>
        <sz val="11"/>
        <color rgb="FF000000"/>
        <rFont val="Calibri"/>
      </rPr>
      <t xml:space="preserve">, </t>
    </r>
    <r>
      <rPr>
        <sz val="11"/>
        <color rgb="FF000000"/>
        <rFont val="Linux Libertine G"/>
      </rPr>
      <t>उसके लिए जिगरा चाहिए जो आपके पास नहीं है ।</t>
    </r>
  </si>
  <si>
    <t>Rahul gandhi biggest bjp sleeper agent</t>
  </si>
  <si>
    <t>And too late now, mai to vote krdiya lol</t>
  </si>
  <si>
    <t>I m not a pro bjp balki main congress ka supporter hu par ye sach sab ko manna padega ki agar rahul gandhi pm bane ya congress jit gayi toh desh 10 sal piche jayega hi ye fix hain 😅 reality check matters kyonki ab jaise baki desho ki halat hain india main sab se aache halath hain uk germany baki sabse toh kuch toh bjp achaa kar rhe hain aue unemployement ab poore world main hain sirf india suffer nhi kar raha hain</t>
  </si>
  <si>
    <t>Baccho wali editing ( yarr apne editor ko do lga  🎉🎉🎉 you get out from my job
Ab modi ji ke under ek aur berozgar aa gya  ( tu to gyaa beta</t>
  </si>
  <si>
    <t>recent comments r so disappointing. Andhbhakts r everywhere be it congress or bjp.
God bless this country</t>
  </si>
  <si>
    <t>Apprenticeship is possible where the companies which ch have take cheap land loan from govt can provide salaries of 1 lakh annually for some work done by students generally as a mechanic, electrician, data entry operator,  plant operator etc.</t>
  </si>
  <si>
    <t>Once a pappu will always a pappu.</t>
  </si>
  <si>
    <r>
      <rPr>
        <sz val="11"/>
        <color rgb="FF000000"/>
        <rFont val="Linux Libertine G"/>
      </rPr>
      <t xml:space="preserve">कांग्रेस की कमियों को दिखा रहा है ये गलत बात नहीं है लेकीन जिस टाइम ये वीडियो बना रहा है इससे मालूम चलता है कि इसे या तो पैसा मिला या या डर गया है बेचारा । कांग्रेस में हजारों बुराइयां है लेकिन भाजपा में करोड़ों । राहुल गांधी एक अच्छा नेता नहीं बन पाया ये आप तय करेगी </t>
    </r>
    <r>
      <rPr>
        <sz val="11"/>
        <color rgb="FF000000"/>
        <rFont val="Calibri"/>
      </rPr>
      <t xml:space="preserve">, </t>
    </r>
    <r>
      <rPr>
        <sz val="11"/>
        <color rgb="FF000000"/>
        <rFont val="Linux Libertine G"/>
      </rPr>
      <t>वो कहां से चुनाव लड़ेगा ये आप तय करेगो</t>
    </r>
    <r>
      <rPr>
        <sz val="11"/>
        <color rgb="FF000000"/>
        <rFont val="Calibri"/>
      </rPr>
      <t xml:space="preserve">, </t>
    </r>
    <r>
      <rPr>
        <sz val="11"/>
        <color rgb="FF000000"/>
        <rFont val="Linux Libertine G"/>
      </rPr>
      <t xml:space="preserve">और जिसे जहां से जितना आसान होता है वो वहांसे चुनाव लड़ेगा । मोदी को बोलो न वायनाड से चुनाव लड़ने के लिए </t>
    </r>
    <r>
      <rPr>
        <sz val="11"/>
        <color rgb="FF000000"/>
        <rFont val="Calibri"/>
      </rPr>
      <t xml:space="preserve">, </t>
    </r>
    <r>
      <rPr>
        <sz val="11"/>
        <color rgb="FF000000"/>
        <rFont val="Linux Libertine G"/>
      </rPr>
      <t xml:space="preserve">नहीं बोल सकते हो क्यों नहीं बोल सकते हो </t>
    </r>
    <r>
      <rPr>
        <sz val="11"/>
        <color rgb="FF000000"/>
        <rFont val="Calibri"/>
      </rPr>
      <t xml:space="preserve">? 
  Bjp </t>
    </r>
    <r>
      <rPr>
        <sz val="11"/>
        <color rgb="FF000000"/>
        <rFont val="Linux Libertine G"/>
      </rPr>
      <t xml:space="preserve">के अलावा कोई भी पार्टी का बहुमत आ जाय वो चलेगा लेकिन </t>
    </r>
    <r>
      <rPr>
        <sz val="11"/>
        <color rgb="FF000000"/>
        <rFont val="Calibri"/>
      </rPr>
      <t xml:space="preserve">bjp </t>
    </r>
    <r>
      <rPr>
        <sz val="11"/>
        <color rgb="FF000000"/>
        <rFont val="Linux Libertine G"/>
      </rPr>
      <t xml:space="preserve">नहीं चाहिए इस देश को </t>
    </r>
    <r>
      <rPr>
        <sz val="11"/>
        <color rgb="FF000000"/>
        <rFont val="Calibri"/>
      </rPr>
      <t xml:space="preserve">, </t>
    </r>
    <r>
      <rPr>
        <sz val="11"/>
        <color rgb="FF000000"/>
        <rFont val="Linux Libertine G"/>
      </rPr>
      <t xml:space="preserve">इतना हीं काफी है भाई मोहक मंगल </t>
    </r>
    <r>
      <rPr>
        <sz val="11"/>
        <color rgb="FF000000"/>
        <rFont val="Calibri"/>
      </rPr>
      <t xml:space="preserve">, </t>
    </r>
    <r>
      <rPr>
        <sz val="11"/>
        <color rgb="FF000000"/>
        <rFont val="Linux Libertine G"/>
      </rPr>
      <t>बिकाऊ मोहक कहु या कायर मोहक या दोनो ।</t>
    </r>
  </si>
  <si>
    <t>Bro it's bad but rest are good</t>
  </si>
  <si>
    <t>What a pleasant explaining.</t>
  </si>
  <si>
    <t>Atleast BJP is not confused, they do what they says (it doesn't matter it is good or bad, cuz it's may good for some and bad for others but they are straight forward about their goals), they are not in dilemma. I can't vote to a leader and a party who is in dilemma.</t>
  </si>
  <si>
    <t>BJP needs a good opposition so they can get better as a party!</t>
  </si>
  <si>
    <t>Mohak people are saying you godi YouTuber lakin troll toh BJP IT cell wale krte hai...This type of labeling is not good</t>
  </si>
  <si>
    <t>Unfollow button.. ✅</t>
  </si>
  <si>
    <t>Top notch analysis Mohak.</t>
  </si>
  <si>
    <t>Our MP Narendra Damodar Das Modi 🔥 from Varanasi Constituency is a fire himself...
We Banarasi were lucky 😭❣️❣️❣️ 
We want Narendra Modi forever ♾️</t>
  </si>
  <si>
    <t>What about BJP your always taking side of BJP that's not fear tum jaise logo ki vajah se aj India aga nahi badh rha he</t>
  </si>
  <si>
    <t>bhaisaab, agar manifesto par chunav hua karte, toh koi bhi party haarti nahi....😂😂😂</t>
  </si>
  <si>
    <t>Aayega to modi hi😂❤</t>
  </si>
  <si>
    <t>biggest asset of BJP is Rahul</t>
  </si>
  <si>
    <t>amazing video, hats off, every voter should watch this</t>
  </si>
  <si>
    <t>Bhai congress ka manifesto padhke aisa lag raha he ki bjp ko vote nhi diya toh bharat bik jayega</t>
  </si>
  <si>
    <t>23:50 = kHAN Sir</t>
  </si>
  <si>
    <r>
      <rPr>
        <sz val="11"/>
        <color rgb="FF000000"/>
        <rFont val="Calibri"/>
      </rPr>
      <t xml:space="preserve">Sir ji
Rahul gandhi ki </t>
    </r>
    <r>
      <rPr>
        <sz val="11"/>
        <color rgb="FF000000"/>
        <rFont val="Linux Libertine G"/>
      </rPr>
      <t>निन्धा करना बहुत आसान है</t>
    </r>
    <r>
      <rPr>
        <sz val="11"/>
        <color rgb="FF000000"/>
        <rFont val="Calibri"/>
      </rPr>
      <t xml:space="preserve">. </t>
    </r>
    <r>
      <rPr>
        <sz val="11"/>
        <color rgb="FF000000"/>
        <rFont val="Linux Libertine G"/>
      </rPr>
      <t>भाजपा से सवाल् करना चाहिए
राहुल गाँधी देश का मुद्धा नही</t>
    </r>
    <r>
      <rPr>
        <sz val="11"/>
        <color rgb="FF000000"/>
        <rFont val="Calibri"/>
      </rPr>
      <t>,</t>
    </r>
  </si>
  <si>
    <t>You AI images are top quality. Very impressed.</t>
  </si>
  <si>
    <t>Why you go so hard on Congress and soft on bjp how much did they pay you</t>
  </si>
  <si>
    <t>Modi keyche Adani etc ka lone mafiya?</t>
  </si>
  <si>
    <t>We want change now.. i  gave vote to congress... Save democracy</t>
  </si>
  <si>
    <t>I really liked what Mohak has said... Sometimes you have to move away from a person to make stronger leadership in a team. I hope Congress thinks about it.</t>
  </si>
  <si>
    <t>Bahut badhiya bhai</t>
  </si>
  <si>
    <t>The biggest problem with RaGa is unlike his Ancestors time, Hindus atleast a significant portion no longer want double standard Nehruvian secularism Which was anti Hindu. ..
Also, we want a video on Waqf Board brother</t>
  </si>
  <si>
    <t>Make modi garantee2014 video</t>
  </si>
  <si>
    <t>Magar dear Mohak is tarha opposition leader ke upar research karke video bana'na who bhi election kareeb ,🤔 Great work aur haan ek baat,  Hamare bhi chowk pe baithke chappal seene wala ek mauji kehta hai "Paisa badi kutti cheez" Save Democracy Vote For Change. ,👍👍👍</t>
  </si>
  <si>
    <t>Caste 49 lakh isliye h kyunki caste actaul m occupation ke hisaab se he Tay hoti thi. Aur obv occupation to bhot saari hoti h shoe polisher se lekar administrator tk</t>
  </si>
  <si>
    <t>Rahul Gandhi doesn't have practical knowledge at all he is saying he will give 8500 rs monthly to women but if they give that then 50 cr middle class will not have house maid and this 50 cr will vite against them</t>
  </si>
  <si>
    <t>indian politicians are the worst , i pray i should never have to see India again</t>
  </si>
  <si>
    <t>Good coverage bro keep it up👍</t>
  </si>
  <si>
    <t>Mera vote rahul gandhi ko</t>
  </si>
  <si>
    <t>Abki baar Congress Sarkar ❤❤</t>
  </si>
  <si>
    <t>Thanks Mohak &amp; team for this well-researched video, this will help us to decide in this Loksabha election 👍👍</t>
  </si>
  <si>
    <t>As a congress supporter, I want that Congress may got single digit seat in this election. Atleast after that there is a hope that Rahul Gandhi will be kicked out of Congress Party and Congress may emerge as a better option as opposition.</t>
  </si>
  <si>
    <t>If he had to run away from his bastion then you know what his capabilities are. And avoiding that question is his failure.</t>
  </si>
  <si>
    <t>Le lia paise maze he maze</t>
  </si>
  <si>
    <t>My thoughts are same..</t>
  </si>
  <si>
    <t>2:49 yaha par tune kaha ki bade neta unki party leave kar rahe hai beta wo lalchi hai saatta ke liye thik aur jitna log ja rahe hai wo unme se 90 % leader corrupt hai ye main nhi kah raha hu ye Newspaper the hindustan times kah raha pad likhkar content baya kar</t>
  </si>
  <si>
    <t>This video is so powerful and most importent for us</t>
  </si>
  <si>
    <t>What is wrong bro🤔is the ideaabout job justice that complicated. For the priviliged it certainly isnt. Butbof people get thw jobs they deserve and the privatization drive is stopped and the public sector is revitalizsd and run ethically and competently india can be vrought back on track. Thebpotential for wealth creation in india is literally endless. We can be totally self sufficient endlessly. And sustain an open economy seamlessly. India 🇮🇳 is❤❤❤</t>
  </si>
  <si>
    <t>Who will share their recipe?</t>
  </si>
  <si>
    <t>Tharoor or pilot should've been the pm candidate</t>
  </si>
  <si>
    <t>I will vote for development as i always voted earlier, i dont vote for caste. Bcoz freebies k lie log apni caste dikhane k lie nhi shame feel krte but agar koi unko caste k sath bolde to unko bura lgta.</t>
  </si>
  <si>
    <t>Choose an MP, not a prime minister ❤</t>
  </si>
  <si>
    <r>
      <rPr>
        <sz val="11"/>
        <color rgb="FF000000"/>
        <rFont val="Calibri"/>
      </rPr>
      <t xml:space="preserve">1 </t>
    </r>
    <r>
      <rPr>
        <sz val="11"/>
        <color rgb="FF000000"/>
        <rFont val="Linux Libertine G"/>
      </rPr>
      <t>लाख वाले दोनों पांइट अविश्वसनीय हैं ये इकोनॉमी एवं मनोवैज्ञानिक तौर पर भी संभव नहीं है लेकिन भाजपा से तुलना करें तो कांग्रेस के मैनीफेस्टो में लोगों को ज्यादा भरोसा है</t>
    </r>
  </si>
  <si>
    <t>RAHUL GANDHI❌❌ PAPPU✅✅</t>
  </si>
  <si>
    <t>You guys just don't wanna give him a chance, I really don't want bjp, at least I wanna see how he perform in his 5 year tenure!!</t>
  </si>
  <si>
    <t>Ache insaan pm bana toh acha hai</t>
  </si>
  <si>
    <t>Koi bhi ho bas election jitna hai uske liye kuch bhi kahte hai or karte  hai</t>
  </si>
  <si>
    <t>Tum kya chah rhe ho ki vote Bjp. Ko de</t>
  </si>
  <si>
    <t>upper caste mohak,spitting venom against reservations</t>
  </si>
  <si>
    <r>
      <rPr>
        <sz val="11"/>
        <color rgb="FF000000"/>
        <rFont val="Linux Libertine G"/>
      </rPr>
      <t xml:space="preserve">जब </t>
    </r>
    <r>
      <rPr>
        <sz val="11"/>
        <color rgb="FF000000"/>
        <rFont val="Calibri"/>
      </rPr>
      <t xml:space="preserve">corporates </t>
    </r>
    <r>
      <rPr>
        <sz val="11"/>
        <color rgb="FF000000"/>
        <rFont val="Linux Libertine G"/>
      </rPr>
      <t xml:space="preserve">का </t>
    </r>
    <r>
      <rPr>
        <sz val="11"/>
        <color rgb="FF000000"/>
        <rFont val="Calibri"/>
      </rPr>
      <t xml:space="preserve">16 </t>
    </r>
    <r>
      <rPr>
        <sz val="11"/>
        <color rgb="FF000000"/>
        <rFont val="Linux Libertine G"/>
      </rPr>
      <t>लाख करोड़ माफ़ हो सकता है</t>
    </r>
    <r>
      <rPr>
        <sz val="11"/>
        <color rgb="FF000000"/>
        <rFont val="Calibri"/>
      </rPr>
      <t xml:space="preserve">, </t>
    </r>
    <r>
      <rPr>
        <sz val="11"/>
        <color rgb="FF000000"/>
        <rFont val="Linux Libertine G"/>
      </rPr>
      <t xml:space="preserve">तो ग़रीब परिवार को सलाना </t>
    </r>
    <r>
      <rPr>
        <sz val="11"/>
        <color rgb="FF000000"/>
        <rFont val="Calibri"/>
      </rPr>
      <t xml:space="preserve">1 </t>
    </r>
    <r>
      <rPr>
        <sz val="11"/>
        <color rgb="FF000000"/>
        <rFont val="Linux Libertine G"/>
      </rPr>
      <t>लाख रुपये देने में क्या दिक्कत है क्या इससे सरकार की वित्तीय हालत ख़राब हो जाएगी</t>
    </r>
    <r>
      <rPr>
        <sz val="11"/>
        <color rgb="FF000000"/>
        <rFont val="Calibri"/>
      </rPr>
      <t xml:space="preserve">? </t>
    </r>
    <r>
      <rPr>
        <sz val="11"/>
        <color rgb="FF000000"/>
        <rFont val="Linux Libertine G"/>
      </rPr>
      <t xml:space="preserve">मोदी सरकार नें </t>
    </r>
    <r>
      <rPr>
        <sz val="11"/>
        <color rgb="FF000000"/>
        <rFont val="Calibri"/>
      </rPr>
      <t xml:space="preserve">corporate tax 30% </t>
    </r>
    <r>
      <rPr>
        <sz val="11"/>
        <color rgb="FF000000"/>
        <rFont val="Linux Libertine G"/>
      </rPr>
      <t xml:space="preserve">से घटाकर </t>
    </r>
    <r>
      <rPr>
        <sz val="11"/>
        <color rgb="FF000000"/>
        <rFont val="Calibri"/>
      </rPr>
      <t xml:space="preserve">22% </t>
    </r>
    <r>
      <rPr>
        <sz val="11"/>
        <color rgb="FF000000"/>
        <rFont val="Linux Libertine G"/>
      </rPr>
      <t>कर दिया</t>
    </r>
    <r>
      <rPr>
        <sz val="11"/>
        <color rgb="FF000000"/>
        <rFont val="Calibri"/>
      </rPr>
      <t xml:space="preserve">, </t>
    </r>
    <r>
      <rPr>
        <sz val="11"/>
        <color rgb="FF000000"/>
        <rFont val="Linux Libertine G"/>
      </rPr>
      <t xml:space="preserve">एक तरफ सुपर रिच को छूट दी रही है दूसरी तरफ़ </t>
    </r>
    <r>
      <rPr>
        <sz val="11"/>
        <color rgb="FF000000"/>
        <rFont val="Calibri"/>
      </rPr>
      <t xml:space="preserve">trains </t>
    </r>
    <r>
      <rPr>
        <sz val="11"/>
        <color rgb="FF000000"/>
        <rFont val="Linux Libertine G"/>
      </rPr>
      <t xml:space="preserve">मे </t>
    </r>
    <r>
      <rPr>
        <sz val="11"/>
        <color rgb="FF000000"/>
        <rFont val="Calibri"/>
      </rPr>
      <t xml:space="preserve">senior citizen quota </t>
    </r>
    <r>
      <rPr>
        <sz val="11"/>
        <color rgb="FF000000"/>
        <rFont val="Linux Libertine G"/>
      </rPr>
      <t xml:space="preserve">खत्म किया जाता है और रही बात वित्तीय हालत की तो </t>
    </r>
    <r>
      <rPr>
        <sz val="11"/>
        <color rgb="FF000000"/>
        <rFont val="Calibri"/>
      </rPr>
      <t xml:space="preserve">2014 </t>
    </r>
    <r>
      <rPr>
        <sz val="11"/>
        <color rgb="FF000000"/>
        <rFont val="Linux Libertine G"/>
      </rPr>
      <t xml:space="preserve">से पहले देश पर कर्जा </t>
    </r>
    <r>
      <rPr>
        <sz val="11"/>
        <color rgb="FF000000"/>
        <rFont val="Calibri"/>
      </rPr>
      <t xml:space="preserve">56 </t>
    </r>
    <r>
      <rPr>
        <sz val="11"/>
        <color rgb="FF000000"/>
        <rFont val="Linux Libertine G"/>
      </rPr>
      <t xml:space="preserve">लाख करोड़ था और अब </t>
    </r>
    <r>
      <rPr>
        <sz val="11"/>
        <color rgb="FF000000"/>
        <rFont val="Calibri"/>
      </rPr>
      <t xml:space="preserve">206 </t>
    </r>
    <r>
      <rPr>
        <sz val="11"/>
        <color rgb="FF000000"/>
        <rFont val="Linux Libertine G"/>
      </rPr>
      <t>लाख करोड़ है  ये बात भी मोहक को बतानी चाहिए</t>
    </r>
  </si>
  <si>
    <t>Worst menifesto 😢</t>
  </si>
  <si>
    <t>Public accountability mein modiji ka koi tor nahi 😅</t>
  </si>
  <si>
    <t>Excellent Video!!</t>
  </si>
  <si>
    <t>But Rahul Gandhi ne Bharat jodo yatra mein sach me logo ka biswas jita hein...Woh logo ke sath betha,khaya,Piya,Unki dukh dubidhay suni...Mujhe lagta hein iss baar Rahul Gandhi ko vote dena hi sahi decision hein</t>
  </si>
  <si>
    <t>Congress ka motto hai....."MAI BHI KHAO TUM BHI KHAO...SAB MILKE KHAYE"......BJP ka motto hai....."SIRF MAI KHAUNGA.....AGAR TUM NE KHAYE TO TUM ...BHRASTACHARI AUR DESH DROHI".......😊😊</t>
  </si>
  <si>
    <t>Bjp national creator award winners 😂</t>
  </si>
  <si>
    <t>I have yet to find those comments that say he is bjp it cell</t>
  </si>
  <si>
    <t>Vote for ur local candidate in constituency</t>
  </si>
  <si>
    <t>Log badi jaldi bhool jate hain... sri lanka ka dekha tha na? Congress jaisi party aai to same hoga..</t>
  </si>
  <si>
    <t>Next video is what are the problems for Narendra Modi as PM😅</t>
  </si>
  <si>
    <t>Congress bekar hain par main aur 5 saal bardhast nahi kr pawunga bjp ko</t>
  </si>
  <si>
    <t>Vote for rahul 😂 pappu  bhai</t>
  </si>
  <si>
    <t>Rahul is a total failed politician. His all round failure as a politician in all facets are revealing to the naked eye. His journey in politics which started on a high in 2004 went on plummeting in stages. Though the failure as a youth leader did not become too outwardly revealing, his lack luster leadership did not evoke any positive response from the workers, nor improved the strength of the party. Rahul inspite of no leadership calibre has been inducted as Vice President, with the only qualification of being born in Gandhi family. There never has been a competition nor any selection process happen among many prospective candidates. He self imposed himself as a President after so many defeats in many assembly elections giving an impression that failure is a strong merit to raise up the ladder in the party. Since successive failures enabled him to reach the top post he remain a failure incarnate.
Rahul fail to understand the mood of the people. A politician should shape himself to suite to the people's requirements. Or the politician should be able to shape the politics to his line of thinking. Jawaharlal Nehru was able to take the people along with his thinking. Indira with her aggressive politics became ingrained in the minds of the people. But Rahul is neither. He remain in the people's minds as a failed leader.</t>
  </si>
  <si>
    <t>kuch bhi ho aaj ki sarkar ka galat nitiyo ki bajha sa sarkar is bar badlni chahiya barna 5 saal aur jyada bad sa battar ho jaiga desh</t>
  </si>
  <si>
    <t>Kabhi kabhi to mujhe Rahul se ziyada unki sister Priyanka Kafi mature lagti hai</t>
  </si>
  <si>
    <t>Vote for BJP, vote for PM</t>
  </si>
  <si>
    <t>I am quite sure after getting defeated this time, congress will again blame EVM and say there is no democracy instead of analysing where they went wrong and taking corrective measures.</t>
  </si>
  <si>
    <t>Stop confusing people about Mr.Rahul Gandhi who is striving hard to  retain democracy and encourage education and resolve youth employment issue! Looks like you are silently trying to discard Congress party.</t>
  </si>
  <si>
    <t>We will vote for humanity</t>
  </si>
  <si>
    <t>Sir Make Video About BJP 10 years...
Work</t>
  </si>
  <si>
    <t>Kul milake thik tha
Apne ko kya hai</t>
  </si>
  <si>
    <t>Vote for Congress party</t>
  </si>
  <si>
    <r>
      <rPr>
        <sz val="11"/>
        <color rgb="FF000000"/>
        <rFont val="Calibri"/>
      </rPr>
      <t xml:space="preserve">Bjp </t>
    </r>
    <r>
      <rPr>
        <sz val="11"/>
        <color rgb="FF000000"/>
        <rFont val="Linux Libertine G"/>
      </rPr>
      <t>के लिए भी इसी तरह का वीडियो बना दो मेरे भाई</t>
    </r>
  </si>
  <si>
    <t>There should be a cap on reservations and be implemention of NCL in other categories.</t>
  </si>
  <si>
    <t>Congress se rahul ko hatake kejriwal jaise politician ko bithana chahiye</t>
  </si>
  <si>
    <t>Being benarasi, we choose MP and PM same time ❤</t>
  </si>
  <si>
    <t>But aaega toh Modi hi 😂😂</t>
  </si>
  <si>
    <t>सब चोर है।</t>
  </si>
  <si>
    <t>Vote for Congress Jai Shree Krishna radhe radhe india</t>
  </si>
  <si>
    <t>भाई चंदा पे भी वीडियो बना दो</t>
  </si>
  <si>
    <t>Reservation kam kab honge kya pata😢😢</t>
  </si>
  <si>
    <t>Bhai Kerala main jaha direct fight CPI M vs Congress+ ki hai . 
bjp have 0 seats in 2014 and 2019 
toh wahan alliance ka koi matlab hi nahin banta hai</t>
  </si>
  <si>
    <t>VOTE DO JISSE APKA FAYDA HO NAKI KI KISI PARTY KA</t>
  </si>
  <si>
    <t>Mr . chidambaram has factually provided grounds on how they will implement the mahalakshmi scheme in a tamil interview , I would suggest mohak to look into it</t>
  </si>
  <si>
    <t>Hai bhagwan India me ekk dhang ka political party kab aiga</t>
  </si>
  <si>
    <t>Amethi mein toh UP ka sbse bada Ammunition Sector bann rha hai.....</t>
  </si>
  <si>
    <t>Though I belong to obc category, In my opinion caste census is baseless there is no benefits of caste census. And there is a possibility of discrimination in society through this, its like dividing on the basis of caste like british did to Indians. In my opinion if Congress changes their faces there is a majority chance to win kyunki rahul gandhi illogical baat krte yo hain.</t>
  </si>
  <si>
    <t>Good. Now make the next video about modi, with the same level of scrutiny.</t>
  </si>
  <si>
    <t>Private companies me reservation laya to samjho sab khataam, tata, bye bye</t>
  </si>
  <si>
    <t>Why mohak mangal don't criticize bjp religious based politics?</t>
  </si>
  <si>
    <t>Pm Modi 15 Lakh Dene Vala Tha Uski Video Q nahi Bana Rahe Ho</t>
  </si>
  <si>
    <t>Relax guys Lanbhakt hai</t>
  </si>
  <si>
    <t>Kitna khaya bjp semohak</t>
  </si>
  <si>
    <t>Chup godi creater Rahul Gandhi is best</t>
  </si>
  <si>
    <t>Thanks for being unbias😢</t>
  </si>
  <si>
    <t>So to speak, we don't need a good system but we need a "FACE." Isn't govt. a service provider just like a phone company ? Let's look for for a better service but not a face. Duck all the NPC's and let's look for a better service, what good is education for if don't understand this basic fact ?</t>
  </si>
  <si>
    <r>
      <rPr>
        <sz val="11"/>
        <color rgb="FF000000"/>
        <rFont val="Calibri"/>
      </rPr>
      <t>23:41 *</t>
    </r>
    <r>
      <rPr>
        <sz val="11"/>
        <color rgb="FF000000"/>
        <rFont val="Linux Libertine G"/>
      </rPr>
      <t>निराश 😅</t>
    </r>
  </si>
  <si>
    <t>Kaafi achhci video thi, dil se shukriya</t>
  </si>
  <si>
    <t>Bhai  congress kun bat Kar raheho bjp ne kya Kia ye batao</t>
  </si>
  <si>
    <t>I appreciate his detail analysis on congress govt. But afraid about how bjp using all tactics to silence people speaking against them.
Hope no such things happened and warned against this youtube channel.</t>
  </si>
  <si>
    <t>Rahul gandhi secularism😂😂😂😂. Sushma swaraj ne sahi kahi thi, inka secularism hinduon ko gali dene se suru hota hai... Naveen patnaik only CM in India, who is masterpiece of secularism❤.</t>
  </si>
  <si>
    <t>He is still better than PM</t>
  </si>
  <si>
    <t>To vai ham kay bijipi ko vot du</t>
  </si>
  <si>
    <t>easy to target opposition.. this is a election to save indian constitution..modi has gifted India 205 lakh crore rupees debt.. imf has warned central govt about this</t>
  </si>
  <si>
    <t>Any option ?</t>
  </si>
  <si>
    <t>bad should be replaced with good not worst think and then vote because country your life your basic surrounding is by government and country runs by government not by youtubers reel and meme material  and journalists think and then vote for the country  not 70 years of peace and development or 10 years of anarchy</t>
  </si>
  <si>
    <t>Indira Gandhi ka Naam sunte hi dil dahel jata hai 😫
Bhagwan ka lakh Sukhirya ki Uss Tanashahi mai mai paida nhi hua tha....bach gya mai Indira ki Dictatorship regime se</t>
  </si>
  <si>
    <t>The problem and difference between Congress and BJP is that Congress is not stick to there ideology. BJP is stick to there ideology of hindutva and communal hatred and this is the problem BJP.</t>
  </si>
  <si>
    <t>finally, something new rather than evrything else.</t>
  </si>
  <si>
    <t>Congress needs to change its face</t>
  </si>
  <si>
    <r>
      <rPr>
        <sz val="11"/>
        <color rgb="FF000000"/>
        <rFont val="Calibri"/>
      </rPr>
      <t xml:space="preserve">Bjp </t>
    </r>
    <r>
      <rPr>
        <sz val="11"/>
        <color rgb="FF000000"/>
        <rFont val="Linux Libertine G"/>
      </rPr>
      <t>के खिलाफ जनता कांग्रेस के तरफ से चुनाव लड़ रही है</t>
    </r>
  </si>
  <si>
    <t>complete majority is threat to democracy this time. opposition chahe kesa bhi ho but is bar unhe seats jeetni he pdegi nhi to koi kuch bhi bol de democracy will be in danger in many ways</t>
  </si>
  <si>
    <t>Ground level mai zero hai congress, bohut kam karna hai.</t>
  </si>
  <si>
    <t>Resubscribed ur channel after this video ❤</t>
  </si>
  <si>
    <t>You see it's like a curse 😂 --&gt; nowadays if BJP is not in power in your state !! Then your state is fucked 😂
Look at Kerala , West Bengal they are doomed !! 
And if you look at BJP State's like gujrat UP they are doing well.
obviously not every state is doing well and also not other states are aslo fucked but if you look at it it's true though 😅</t>
  </si>
  <si>
    <t>This video was needed! Proud of you Mohak!🖤</t>
  </si>
  <si>
    <t>There seems to be distance regarding the apprenticeship program which can be seen as part of the education. 
The problem is the passing percentage of certain subjects should be increased to 65%. We also need board exams to be conducted every week after choice based exams are cleared. This is to ensure that students don't take drastic steps. I don't think that caste system should exist in India. We only need constant and regular programs to ensure the needs are addressed by the people. We also need a law where certain policies should be put to a vote or rejected by the public. 
Rahul Gandhi is fluent in English and he seems to put points very clearly and has faced problems with Hindi. He brilliantly puts his ideas in English.</t>
  </si>
  <si>
    <t>Nice strategy phele khoob tareef karo aur last me if and buts laga do kisi chiz ki value diminish karne ka ye best tarika hai 😂😂</t>
  </si>
  <si>
    <t>Bai apke b ED ki raid pard gai hai kya??</t>
  </si>
  <si>
    <t>Some points were good but 80% of parts feels like politically motivated to defame him .There are lots of good things about him but he emphasised on old rahul's weakness. He far better and dynamic from what shown in this video. Facts about him about amethi and wayand were completely BJP points, if you really wants to see facts go to youtube and see how badly amethi wants rahul back and wayand don't want to lose him. There are high chances he is going to win amethi this time. 
This is clear politically motivated target on going to be PM of india.</t>
  </si>
  <si>
    <t>Mohak bhai aap ye bataiye ki aap ne jo data batayi hai obc ka vote % to bjp ye aapko kahan se mila. Kyunki kon kisko vote deta hai ye to kisiko pata hi nhi hai</t>
  </si>
  <si>
    <t>Biggest problem will be biggest success
Just needs victory</t>
  </si>
  <si>
    <t>It is clear that the wealth redistribution is via equity of opportunity. Not rob Peter to pay Paul. 
How come you did not read this correctly.</t>
  </si>
  <si>
    <t>Awsm video brother ❤</t>
  </si>
  <si>
    <t>Best video</t>
  </si>
  <si>
    <t>Healthy democracy needs a smarter opposition. bina break ki gadi kis kam ki</t>
  </si>
  <si>
    <t>the only nuetral youtuber left!</t>
  </si>
  <si>
    <t>Rahul Gandhi should have left politics long ago and should have gone for different profession where he could succeed. He is stuck in politics because of his family.
I think Gandhi family is a curse for Congress Party. There seems to be no strong leaders in Congress. Even if there is a strong leader they won't come forward because of the influence of Gandhi parivaar.</t>
  </si>
  <si>
    <t>Lagta hea account main mall aagaya hea.</t>
  </si>
  <si>
    <t>A very good and detailed video brother..</t>
  </si>
  <si>
    <t>He is the only youth leader even at 53😅</t>
  </si>
  <si>
    <t>rafale scam ke bare me logo ko pata hi kaisa chalta. godi media ko BJP ki god me baithi hui hai</t>
  </si>
  <si>
    <t>reservation actually kills the system</t>
  </si>
  <si>
    <t>ye desh to bhagwan bahrose hai bhai😂😂</t>
  </si>
  <si>
    <t>Video thodi phele daal dete</t>
  </si>
  <si>
    <t>Still change is must, I vote for Rahul gandhi no one should be pm more than 2 terms else they go mad! we have seen before! so always change in 1 or 2 term must need!</t>
  </si>
  <si>
    <t>Lagta hai bjp ne Mohit ko Paisa de dia</t>
  </si>
  <si>
    <t>Congress needs to be a party. Not one family party.</t>
  </si>
  <si>
    <t>par atleast congress saval ko face to kar rahe hai 7:30</t>
  </si>
  <si>
    <t>Congress really need new leader</t>
  </si>
  <si>
    <t>Also make a similar detailed video on CPM's manifesto!!!</t>
  </si>
  <si>
    <t>Modi Yogi jindabad❤❤❤❤❤
Modi nahin to Yogi</t>
  </si>
  <si>
    <t>Whether RaGa is talented or not idiot or not.. I don't care. What I care is Dictator must go and he called Modi. I will not vote BJP until this tyrant is PM candidate, I want Gadkari to be PM.</t>
  </si>
  <si>
    <t>Thats the reason no one from BJP hates mohak He presents facts of both sides unlike some traitor from germany... (anyways congress spokesperson just addressed naxals as martyrs ) just telling..</t>
  </si>
  <si>
    <t>Bakwas video</t>
  </si>
  <si>
    <r>
      <rPr>
        <sz val="11"/>
        <color rgb="FF000000"/>
        <rFont val="Linux Libertine G"/>
      </rPr>
      <t>मोहक भाई आपने कई कॉंग्रेस वोटर को बुरा लगा दिया हे</t>
    </r>
    <r>
      <rPr>
        <sz val="11"/>
        <color rgb="FF000000"/>
        <rFont val="Calibri"/>
      </rPr>
      <t xml:space="preserve">, </t>
    </r>
    <r>
      <rPr>
        <sz val="11"/>
        <color rgb="FF000000"/>
        <rFont val="Linux Libertine G"/>
      </rPr>
      <t>कुछ तो वोट मिलने दो भाई</t>
    </r>
  </si>
  <si>
    <t>How much money has been written off on favour ouf the superrich and corporstes? 
Count the zeroes, man. 
And you will have your answer.</t>
  </si>
  <si>
    <t>38:58 😂 that's the main problem. Sab k sab chor hai to vot kisko de???</t>
  </si>
  <si>
    <t>My only objection with Mohak in this video is about Jobs. 
Mohak didn't talk about how private sector in India has the most pathetic work life balance, most are over worked and underpaid. And why Indian students try exams like GATE, UPSC etc.
What solution has been offered by Both parties?</t>
  </si>
  <si>
    <t>19:39 iits have around 17000 seat 
Please recheck your data</t>
  </si>
  <si>
    <t>U are sold like godi media..shame on you</t>
  </si>
  <si>
    <t>to all the great people in this comment section that if you call someone a dictator a nd a insufficient man then to replace him will you bring a more weak and beautiful dictator the question is country runs by government not by youtubers or journalists agar desh se dictator ko hatana hain toh ek aache aadmi ko dhundo bad should be replaced with good not ultra bad think will you give your country in the hand of correct reliable  people because country runs by government not by youtubers or journalists think and then make  a decision about yourself and your country because china and pakistan is our very good friends and the track records of their friendship is not good</t>
  </si>
  <si>
    <t>Rahul Gandhi ko vote Dene Wale like koro</t>
  </si>
  <si>
    <t>give me a moment if you are scrolling through the comments, See, basically all politicians are of same category, no one is going to care about us if we remain so much like 'animals', being manipulated and at last not cared about at all if we stop bothering the govt.. I  think another solution is that we need to regularly (interval of 5 years) change the ruling party and then all parties will realize what we people can do....Suggest some more options that we might do as voters for our benefits and nations progress that can revolutionize our nations slacking politicians and parties who 'don't care'.
anyways he is actually a very under rated creater. Your opinions are much more optimised from the peoples point of view and thier benefits and nowhere trying to regulate people's opinion. I appretiate your mentality. btw i loved your vid. since it was in favour of neither the ruler nor the opposing party</t>
  </si>
  <si>
    <t>The day when Gandhis get full exit from INC &amp; new leaders take charge  &amp; the party drops minority appeasement, casteism, Hindu hatred &amp; left wing extremism..it will become an headache for BJP.</t>
  </si>
  <si>
    <t>Ten Thousand Crore if Congress give 1lakh to 10lakh poor people🥵</t>
  </si>
  <si>
    <t>जीतेगा इंडिया जीतेगी जनता।❤</t>
  </si>
  <si>
    <t>Bhai total nakara aadmi he ye....</t>
  </si>
  <si>
    <r>
      <rPr>
        <sz val="11"/>
        <color rgb="FF000000"/>
        <rFont val="Linux Libertine G"/>
      </rPr>
      <t xml:space="preserve">भाई अब तो आपकी आवाज और </t>
    </r>
    <r>
      <rPr>
        <sz val="11"/>
        <color rgb="FF000000"/>
        <rFont val="Calibri"/>
      </rPr>
      <t xml:space="preserve">shows </t>
    </r>
    <r>
      <rPr>
        <sz val="11"/>
        <color rgb="FF000000"/>
        <rFont val="Linux Libertine G"/>
      </rPr>
      <t>की जैसे आदत सी हो गई है।😃</t>
    </r>
  </si>
  <si>
    <t>Is this guy ok? Bhai we literally chose pm be a of diffraction laws. A MP WILL HAVE TO VOTE ON BASIS OF PARTY WHIP IF HE GOES AGAINST THAT IT MAY LEAD TO DISQUALIFYING. Your mp don’t represent your constituency. He or she is just a number.</t>
  </si>
  <si>
    <t>VOTE FOR I.N.D.I.A. WE CAN SAVE OUR DEMOCRACY BY VOTING IN LARGE NUMBER.</t>
  </si>
  <si>
    <t>It is possible to give apprenticeship and the 1 lakh.for 10 lakh indiv8dual it will come to around 850 crores. Even by collecting 10 paise per month from every Indian ot can be given. Now who is really worried by this program are the corporates be ause when they enjoy a 12 % cut on the corporate taxes shouldn't they provide at least the apprenticeship program opportunities and pay  as well?  When net profit of 18000 crore is generated by some corporate should they not provide 10 % for such a program? If the same percentage l is provided by such corporates and PSUs why these social programs can't be executes eh? If electoral bonds can be bought by them why can't and why shouldn't they provide this sum for nation building ? 
Are we fools to accept everything anyone says. The publ8c knows what's on offer and how it can be met unlike some guardians of the vested interests of corporates. 
Some one can spend 1000 crores on a pre wedding but not be rtaxed for such noble schemes ?.</t>
  </si>
  <si>
    <t>Modi is a problem but Rahul Gandhi is not the solution</t>
  </si>
  <si>
    <r>
      <rPr>
        <sz val="11"/>
        <color rgb="FF000000"/>
        <rFont val="Linux Libertine G"/>
      </rPr>
      <t>सलाम है आपकी तथ्यों</t>
    </r>
    <r>
      <rPr>
        <sz val="11"/>
        <color rgb="FF000000"/>
        <rFont val="Calibri"/>
      </rPr>
      <t xml:space="preserve">, </t>
    </r>
    <r>
      <rPr>
        <sz val="11"/>
        <color rgb="FF000000"/>
        <rFont val="Linux Libertine G"/>
      </rPr>
      <t xml:space="preserve">शोध और आंकड़ो पर की गई मेहनत को।
सबसे अधिक </t>
    </r>
    <r>
      <rPr>
        <sz val="11"/>
        <color rgb="FF000000"/>
        <rFont val="Calibri"/>
      </rPr>
      <t>BJP-</t>
    </r>
    <r>
      <rPr>
        <sz val="11"/>
        <color rgb="FF000000"/>
        <rFont val="Linux Libertine G"/>
      </rPr>
      <t>कांग्रेस के विषयों में निष्पक्षता पर।</t>
    </r>
  </si>
  <si>
    <t>इस बार सिर्फ उद्धव ठाकरे</t>
  </si>
  <si>
    <t>चाटो पुरी शक्ति के साथ चाटो😂😂😂😂😂😂</t>
  </si>
  <si>
    <t>The only thing I don’t like about Raga is he talk too much about reservations.</t>
  </si>
  <si>
    <t>1 se MLA get lifetime pension five years of periods get lifetime pension I think about what's the wrong with army person who serve to Indian army agniveer there is no pension scheme please tell us
Once again it's not about Congress BJP it's about nation to the Indian to growth Jay Hind</t>
  </si>
  <si>
    <t>Still Rahul Gandhi is 10x better than Modi the dictator</t>
  </si>
  <si>
    <t>Rahul Gandhi is not Ground leader, He is in wrong Profession, He want to crack UPSE without pass Prelim 🎓.</t>
  </si>
  <si>
    <t>Currently saving constitution is imp. No BJP</t>
  </si>
  <si>
    <t>thanks mohak bhai for making videos on both sides</t>
  </si>
  <si>
    <t>The biggest achievement of BJP in 10 years Hindu Muslim</t>
  </si>
  <si>
    <t>You have spoken of truth that Congress is hiding in plane sight and failing again and again.
And as always you have chosen a general topic but you have provided excellent analysis.</t>
  </si>
  <si>
    <t>None of your points have worth solid substance to look at. These are minuscule problems as compared to other one who is trying to consolidate complete power,render all important institutions toothless and puppets. There are sharks roaming but you are pointing towards tiny fishes 😅.
We know you are desperately trying to play a centrist role. Not right buddy 😢</t>
  </si>
  <si>
    <t>The most unbaised Youtuber, i have seen &amp; heard on the Internet so far, Keep up your good work Mohak Mangal 👍👍👍</t>
  </si>
  <si>
    <r>
      <rPr>
        <sz val="11"/>
        <color rgb="FF000000"/>
        <rFont val="Linux Libertine G"/>
      </rPr>
      <t>अब जनता ही विपक्ष है</t>
    </r>
    <r>
      <rPr>
        <sz val="11"/>
        <color rgb="FF000000"/>
        <rFont val="Calibri"/>
      </rPr>
      <t xml:space="preserve">, </t>
    </r>
    <r>
      <rPr>
        <sz val="11"/>
        <color rgb="FF000000"/>
        <rFont val="Linux Libertine G"/>
      </rPr>
      <t>जनता चाहेगी वही सरकार बनेगा।</t>
    </r>
  </si>
  <si>
    <t>What's about Black money and what's about 2cr jobs in a year and what's about 15 lakh to people account and please tell us this is not about Congress and BJP it's only about dictatorship and democracy</t>
  </si>
  <si>
    <t>अबकीबार कांग्रेस सरकार🤚</t>
  </si>
  <si>
    <t>Whom to vote???</t>
  </si>
  <si>
    <t>Instead of looking at these factors some clown YouTubers are debating about democracy in danger🤡🤡🤡</t>
  </si>
  <si>
    <t>Bhai yrr tum gajab ka video banate ho❤❤</t>
  </si>
  <si>
    <t>There's a problem with congress declaring their leader, and that problem is INDIA alliance, the reason why Nitish Kumar left congress and joined BJP was because other alliance members were opting for malikarjun kharge over him so showing their PM candidate can make their problems even worse, so instead of becoming the PM himself, INDIA alliance will be choosing someone and that in my opinion will be bad at the end. 
I hope they will resolve these issues somehow!</t>
  </si>
  <si>
    <t>Kaun kaun Pappubhakt hai🤣🤣🤣</t>
  </si>
  <si>
    <t>😂😂 pappu ka kuch comedy videos batao 😂😂 Aalu se sona kaise banata hai Pappu Gandhi 😂😂😂❤❤</t>
  </si>
  <si>
    <t>INC is absolutely clueless about the nation and its requirements</t>
  </si>
  <si>
    <t>There is promises implemented in Telangana lol 😂 except free bus and electricity (that too not efficiently) subsidy with regular electricity cuts and caste politics is not practical and valid in Telangana we don't live here on the basis of caste and biggest problem loophole of Khan Grace is that he criticises BJP about rising debts of the country and then he himself announces freebies 😂 A person with minimal sense won't do that and why everyone in India is criticising government for jobs and why you stick only to government jobs. Private sector is to be encouraged and has to grow a lot.</t>
  </si>
  <si>
    <t>I expect something from Congress, though I am not sure why.Because there may be a chance for development following the change in government.
Additionally, a long-lasting political party in power runs the risk of becoming a dictatorship.
Bjp did well in its early years, but these days it lacks focus and has become overly corrupt, with many of its candidates being curropt opposition candidates.I believe there is a chance for development with a change in leadership.</t>
  </si>
  <si>
    <t>Vote dena us neta ko jo apki bhala kr sakta hai jo apki baat parliament main rakh sakta haan.. apka parosi kya kr raha hain yeh maat dekhna.. apna bhala bura ap khud jante ho... Agar CAA ane par apka jiban main kuch accha hoga toh usi party ko vote do agar mahengayi or berojgari apka issue hain fir us candidate ko vote do jo is bare main bol raha hain...</t>
  </si>
  <si>
    <t>Vote for climate change issue</t>
  </si>
  <si>
    <t>Bhai Rahul Gandhi se zyada mehnat koi nhi karta, i repeat Rahul Gandhi se zyada ground par koi neta nazar nhi aata</t>
  </si>
  <si>
    <t>India 10 yrs ago and after . Only blind people can't see the difference. National security development everything going on soo good . Bjp❤</t>
  </si>
  <si>
    <t>Congress aane se sabse jyada china aur Pak hi khush honge</t>
  </si>
  <si>
    <t>BJP (Modi) is more dangerous for future indian Socio-Economic situation than comparatively having a bit dumb PM (aka Rahul Gandhi). 
When the total state &amp; media machinery is with Modi, in this battle of unequals, people need to choose the lesser evil. 
IMO it is clearly Rahul Gandhi.</t>
  </si>
  <si>
    <t>Vote for Wealth creation education</t>
  </si>
  <si>
    <t>The only good opposition party present is AAP , the only problem with AAP is that it still isnt that big party to really give an opposition to a party like bjp , and congress just sucks it has more losses than profits..</t>
  </si>
  <si>
    <t>Vote for Health education</t>
  </si>
  <si>
    <t>What you have spoken about Rahul Gandhi is 100% true, though I am a Congress Supporter, Rahul Gandhi Should lead the Congress Party like a Captain....In coming days, I am going to meet him after 2024 elections.</t>
  </si>
  <si>
    <t>Lagta hai mohak ko ED/CBI ka notice aagaya😂😂</t>
  </si>
  <si>
    <t>All these free schemes idea given to Rahul and Congress party by Mr Raghuram Rajan.  Great economist😅 definitely going to bankrupt India.</t>
  </si>
  <si>
    <t>Vote for financial freedom 💪</t>
  </si>
  <si>
    <t>ap jaise log politics main kyu nehi aa jate hai</t>
  </si>
  <si>
    <t>Dont teach how dos govt need to work... Becoz...
You talk about rahul politics... Even your not a politician...
Congress know how to full fill its promis... We have strong inteligents officers... So onlything we need see parys promis</t>
  </si>
  <si>
    <t>Bhai Inka manifesto BJP ke manifesto se laakh gunah better hai, shyd tum bhool rahe ho public ke pas 2 hi options hai aur BJP ka manifesto kahi stand nhi krta iske samne</t>
  </si>
  <si>
    <t>Vote the NDA out.</t>
  </si>
  <si>
    <t>Sorry bro meine apna comment delete kr diya, mein ek aam naagrik hu mujhe politics se koi dil jaswi nahi.</t>
  </si>
  <si>
    <t>Immature Pappu (RAGA) 
50 Saal liye Mature hone ke liye Lekin aaj bhi Immature 😂</t>
  </si>
  <si>
    <t>Vote for INDIA 
vote for change</t>
  </si>
  <si>
    <t>👉Pappu🤡 Nomics: Ek Taraf Aloo dalo phir Dusri Taraf Se Sona niklega
👉Godi🤥-Nomics: Jhoot bolo, Baar Baar Jhoot Bolo</t>
  </si>
  <si>
    <t>Vote for powerful country</t>
  </si>
  <si>
    <t>Next pm Rahul Gandhi India Pvt Ltd New 🎉</t>
  </si>
  <si>
    <t>Really comprehensive and good research. Your approach is really comendable.</t>
  </si>
  <si>
    <t>Congress kharap thi isliye BJP aayi.. wo aayi kisiko aane nehi de rhi... Countryis moving towards autocracy...
Only few people are running the country...
Which is very bad for a country..
Pehle BJP ko hatao... Fir dekhenge kya karna hai...</t>
  </si>
  <si>
    <t>You r awesome bro</t>
  </si>
  <si>
    <t>Great work ✊️✊️✊️✊️✊️✊️✊️✊️✊️✊️✊️✊️✊️✊️</t>
  </si>
  <si>
    <t>caste system sirf kuch hii chizo m hona chahiye education se toh hatt hii jana chahiye 😕</t>
  </si>
  <si>
    <t>🥸👍 nice video, LaLa.</t>
  </si>
  <si>
    <t>Abhi ke liye sirf dictator sarkar ko hatana hai</t>
  </si>
  <si>
    <t>I am a Kshatriya Maharashtrian from Ratnagiri working in a Big 4 consultancy. Let me share my personal experience in my village. The lower caste people still stay outside the village, and our community does not drink water from their homes. My cousins still practice this, as they have not evolved, even after moving to Mumbai.
In my company, I worked with people from all regions. The most casteist community I found were the people from Uttar Pradesh, followed by the Biharis. One of my colleagues, Srivastava, from UP, was my roommate on-site in Germany. After drinking heavily, he would call up a classmate and refer to him as "Chamar," dehumanizing him. I felt like he used to get a kick out of abusing a lower caste person. The messed-up part was that there were people with a similar mentality in my company, and they would discuss the quota system in a very degrading manner.
Our company used to request us to help them interview candidates for their technical and product knowledge. I have myself seen these people interviewing/grilling freshers and 1-2 years experienced candidates with questions that even a 5-6 years experienced person cannot answer, just because they knew their surname, and then reject them. Simultaneously, they would ask very simple questions to even experienced candidates from their own community and accept them, even if they were less competent. This severely impacted the success of our projects.
I am truly saddened to see how deeply the caste system has infused the minds of some people, including those holding high positions in MNCs. I have a lot of empathy for the underprivileged individuals who genuinely deserve a chance. I don't know about quota, but there should be atleast a caste based census in Private companies. I won't be surprised if Upper Caste people population would be high.</t>
  </si>
  <si>
    <t>Congress is demanding more reservation and also reservation in private sector which will be disastrous ,harmful and very bad for country especially general category. There is already so much reservation.
Government should focus in ucc and equality among people.</t>
  </si>
  <si>
    <t>lagta hai ab muche power mai ana hoga khudki party banunga 😂</t>
  </si>
  <si>
    <t>You agree with tamilnadu is most devoleped state in india... Do you know y is it ?...
Becoz tamilnadu have 69% reservetion</t>
  </si>
  <si>
    <t>Why is modi not contesting from  kerala or Tamil Nadu, if BJP wants hidhutva ideology to flourish in kerala or TN. Also your statement becomes baseless once it's confirmed that RG is contesting from Ameti.</t>
  </si>
  <si>
    <t>Rahul Gandhi doesn't have the ability to run this country he will make us Pakistan 2.0.
And We definately don't want that shit in this era and time of capitalism
Had it been someone else effective anx better  than Gandhi nepotism People' would actually vote for congress.</t>
  </si>
  <si>
    <t>Mai BJP ko vote dekr aaya hu aaj....bcz mujhe pta nhi 1 lakh rup kaha se aayega mahalaxmi scheme k liye😂😂😂😂</t>
  </si>
  <si>
    <t>Caste census is one among the stupidest things Congress is trying to do. Bad move. 
Reservation must have a 50% ceiling. Going beyond can cause havoc in the country</t>
  </si>
  <si>
    <t>Bro but congress fulfilled atliest what they promised in their preceeding manifesto similar to what is mentioned in  current manifesto  for example Mangrega scheme , urea  NPK subsidy , petrol diesel subsidy , ujwala scheme  and food subsidy was originally introduced by them etc but still fiscal deficiet remained approx around 3%  gdp and witnessed sustained growth rate in gdp during the tenure of manhohan singh touching  even 8.5  %</t>
  </si>
  <si>
    <t>Arnab Goswami ka wo interview, I feel that wo turning point tha Rahul Gandhi ki life mein</t>
  </si>
  <si>
    <t>👍👍👍👍❤️</t>
  </si>
  <si>
    <t>I seriously see no logic in caste census.. are we really evolving??</t>
  </si>
  <si>
    <t>Mohak they also going to increase Reservation too! It's Over for UCs no BJp and congress going to help us. 😞😞</t>
  </si>
  <si>
    <t>Must have done lot of hard work and research to prepare this video which itself is mind blowing and to the point with valid logic, data and conclusion! Thank you very much for your hard work for India!</t>
  </si>
  <si>
    <t>caste census need effort by both state and central govt</t>
  </si>
  <si>
    <t>Thankyou @mohak_mangal for your contribution in building a better india 😊</t>
  </si>
  <si>
    <t>Congress party leader said roughly 10 lacs, currently 20 to 30% people are eligible for free ration.  All these comes under these schemes.  At least 5 crores families are for 1lack and considering 20% unemployment 20-30 crores youth for 1lack.  After discount every year at least 5 lac crores government had spent for these free money schemes, to make Rahul PM Congress party is going to bankrupt India for sure.</t>
  </si>
  <si>
    <t>Bde Bhai aaj pehli br kisi youtuber k comment section m comment kr raha hu kuki tumhare video m only fact dikha kisi ki chaplusi nhi</t>
  </si>
  <si>
    <t>In congress:Indra Gandhi-8 times Emergency 
Manmohan Singh-Puppet of Sonia Gandhi 
Congress -Remove Atal 
Dictator Modi wow</t>
  </si>
  <si>
    <t>Vote for climate changes</t>
  </si>
  <si>
    <t>Absolutely correct. I have seen on internet people making rukus about reservations and their argument is that they did not get selected while someone with reservation did so reservation should not be there and I am like are these people so stupid! If there are less seats then ask the government to increase the seats in jobs and in good colleges, how is that reservation's fault. Faulting reservation is coming from jealousy and is new age casteism because these people don't like seeing the marginalized communities uplifting. If you think seats are less then ask government to increase the seats, number of seats are not god' s creation that they cannot be touched, it is man made.</t>
  </si>
  <si>
    <t>Vote for population control</t>
  </si>
  <si>
    <t>But he is far more educated and well cultured than those BJP Criminals!</t>
  </si>
  <si>
    <t>Appreciate your work 🙌🏻🙌🏻</t>
  </si>
  <si>
    <t>Guyss there no easy choices in elections ,  not just for the candidates but also for the voters</t>
  </si>
  <si>
    <t>The fact that govt vacancies are decreasing is good. The govt should not hire too many people. People should not expect jobs from the govt. The right place is the private sector and creating our own jobs. The govt should employ as fewer people as possible and extract the maximum output from them</t>
  </si>
  <si>
    <t>Important video posted, for all we talk about how the BJP has brought relative economic progress at the expense of stoking the communal flame and tearing the social fabric, people just prop up the INDIA alliance without analysing or scrutinising their ideas and proposals as opposed to the NDA. Good work, Mohak!</t>
  </si>
  <si>
    <t>Please listen back modi speech....</t>
  </si>
  <si>
    <t>i will ask my parents to vote for nota</t>
  </si>
  <si>
    <t>Aapki baar 400 paar ❤</t>
  </si>
  <si>
    <t>If Rahul Gandhi can became prime minister, I can be Sachin Tendulkar…😂</t>
  </si>
  <si>
    <t>30 Lakh jobs bol toh rhe hai Congress.</t>
  </si>
  <si>
    <t>Growth dekhna hai to stable govt hona chahiye km se km 20-25 saal</t>
  </si>
  <si>
    <t>zut bolo   baar baar zut bolo</t>
  </si>
  <si>
    <t>Perfect video for rahul gandhi to see it.</t>
  </si>
  <si>
    <t>Bina election ke agar koi MP kadam bhi rakhde toh bahut badi baat hain</t>
  </si>
  <si>
    <t>India needs strong opposition party , their is only one party- BJP...!</t>
  </si>
  <si>
    <t>Ise bhi ED ne summon kiya hai.isliye majboori me yeh sab keh rha😂😂</t>
  </si>
  <si>
    <t>Aur koi MP aaj ke samay mein uski constituency ke logo ke paas bhi nhi bhatakta</t>
  </si>
  <si>
    <t>Next pm Rahul Gandhi India Pvt 🎉🎉🎉🎉🎉🎉🎉🎉🎉🎉🎉🎉🎉</t>
  </si>
  <si>
    <t>India he Jitega. India that is Bharat.</t>
  </si>
  <si>
    <t>2:34 Ata 22 rupiya litre 🤣🤣🤣</t>
  </si>
  <si>
    <t>18:53 Good point. Stop the reservation game.</t>
  </si>
  <si>
    <t>Is this is a not fair analycis...
Becoz your questions are based on is it is possible ? 
You cant judge without any see upcoming govts any work...
You know south korian GDP is groun  more then 50% percent within 5 years after indipendence... 
On that time no one can expect this... But its hsppend...
So this pretimed Improper unfair video...
Modi did not do anythig good for nation and indigual within this 10 years... So lets see this time congress with rahul gandi...</t>
  </si>
  <si>
    <t>Looks like Mohit mangal has an unwanted guest named CBI or ED. 😂😂</t>
  </si>
  <si>
    <t>This kind of videos are not good for our country</t>
  </si>
  <si>
    <t>After a through campaign for opposition, i think team mohak coming to a realization that BJP will eventually win !!  😂😂😂</t>
  </si>
  <si>
    <t>How about other parties? Bias reporting</t>
  </si>
  <si>
    <t>My vote for NOTA</t>
  </si>
  <si>
    <t>Ek analysis Supreme leader par b ho jaye</t>
  </si>
  <si>
    <t>A lakh rupees per poor family every year? What a joke.</t>
  </si>
  <si>
    <t>Bro, add English Subtitles like always.
I am from Chennai.  I used to see your video as it is informative and had English subtitles.
I don't understand Hindi.</t>
  </si>
  <si>
    <t>Congress needs to change its leader</t>
  </si>
  <si>
    <t>Rahul Gandhi is a BJP asset</t>
  </si>
  <si>
    <t>Bro aap MP ke election mai khade ho jaoo apko hum jitenge 😅</t>
  </si>
  <si>
    <t>Nirmala herself doesn't not understand finance</t>
  </si>
  <si>
    <t>Aprichit ko bulao ab, wai desh sudhaar payega</t>
  </si>
  <si>
    <t>Tu bhi bik gaya kiya 😅😂 ,,,,,,,</t>
  </si>
  <si>
    <t>Sabhi log sangthit hokar congress ko vote kare 
Kyoki congress ke alava koi party 
Bjp ka samna nahi kar sakti 
Ek bar vote rojgar mahgai ke nam par kar de 
Jay Hind 🇮🇳</t>
  </si>
  <si>
    <r>
      <rPr>
        <sz val="11"/>
        <color rgb="FF000000"/>
        <rFont val="Linux Libertine G"/>
      </rPr>
      <t>आपके कहने का मतलब क्या है</t>
    </r>
    <r>
      <rPr>
        <sz val="11"/>
        <color rgb="FF000000"/>
        <rFont val="Calibri"/>
      </rPr>
      <t xml:space="preserve">, </t>
    </r>
    <r>
      <rPr>
        <sz val="11"/>
        <color rgb="FF000000"/>
        <rFont val="Linux Libertine G"/>
      </rPr>
      <t>मोदी को वोट दो और महंगाई बढ़ाओ</t>
    </r>
  </si>
  <si>
    <t>Appreciated work on rahul ghandi but now its time to switch on modi , his qualifications , what he did for bharat , and ofcourse his jumle and capturing opposition so also make video at this topic 
( video should be only on modi and bjp ) 
Thank you brother ❤
Inquilab Zindabad ✊️</t>
  </si>
  <si>
    <t>Why you didn’t asked modi and bjp about the 15 lakhs promise made by modi</t>
  </si>
  <si>
    <t>Such a detailed analysis</t>
  </si>
  <si>
    <t>We have no other option but Congress, and I believe Rahul Gandhi will work for a better future and a balanced India, unlike Modi who doesn't strike a balance.</t>
  </si>
  <si>
    <t>Vote for democracy vote for congress. No more vote bjp. Bjp hatow.desh ko bacchow.</t>
  </si>
  <si>
    <t>What India needs is due representation of communities. Sad that we are seeing the ugly side of it, in terms of reservations in the name of affirmative action, and more politicisation of the issue. Communities need to be represented adequately and their voice needs to be heard, rather than suppressing the dissent and telling everything is alright.</t>
  </si>
  <si>
    <t>Banaras mein college student ki zindagi mast hai bhai. Atleast hum BHU waalo ki. 😅
Banaras is lub. ❤
And yeah.... great video. 🙌🏻</t>
  </si>
  <si>
    <t>Congress reservation badane wali hai</t>
  </si>
  <si>
    <t>the video is good but budget spent on education like the apprenticeship is a capital expenditure which gives a tangible outcome in terms of skill.. the level of unemployment and unskilled youths seriously needs this... it will spur the job demand and boost Indian economy.. similar to the mgnerga act.... baat rahi caste census toh obviously there is a element of political interest.. but it is also a fact that reservation in most of the the caste are concentrated by the few elite.....so yes your point are valid.. but it need some discussion before coming on some conclusions...</t>
  </si>
  <si>
    <t>No party is honest. Every party has problems within. What public can do is to elect the best among the worst. 10 years of BJP - rich businessmens got richer. All their polices directly focuses only on business. Be it farm laws, GST, Jio network, Bank privatisation, Selling of govt institutions etc. 10 years was good for them. Atleast now for 5 years middle class &amp; poorer should get their share. If BJP gets power again all the govt resources will be at the feet of top businessmens.</t>
  </si>
  <si>
    <t>Bjp has the same issue as one party one politician. But we have to decide between worse and worst and i think bjp is worst because they are really damaging democracy. But you don't want to discuss in your video due to new telecom bill.</t>
  </si>
  <si>
    <t>Agar apni baat parliament Tak pahunchani hai to parliament mein bumb phod ke hi ki Jaa sakti hai koi bhi common aadmi ki problem nahi sunega ye Saab vote ke liye hi humko papa bolte hai vaise koi bhi mp mla dekha baat sunn ne ke liye this democracy is the most bastered thing for India only technocrats must run the country why to elect them when they can't listen your problems stupid democracy</t>
  </si>
  <si>
    <t>Aaj tak congress ke khilaf kuch nhi Bola tha aaj kya ho gaya bhai tujhe</t>
  </si>
  <si>
    <t>Yeh video Congress Criticism se jyada unko victim dikhane ki koshish kar rahi hai, I feel.
"Rahul Gandhi samajh nahi paye hain, unko nahi pata tha"😂 
Kisko vote de, AAP ko naa, sidha sidha bol do naa, kya hai Mann mein, Mohak bhai❤</t>
  </si>
  <si>
    <t>Heard u first time seemed you are silent supporter of BJP. 2 things: u didn't highlight the good speeches what Rahul Gandhi made but highlighted the negative aspect only whereas same thing happens with BJP govt too. So will u say them as immature ?? 
Second thing : Bihar Census was not single hand done by Nitish Kumar, but Tejashwi Yadav played a very strong role in it.. 
Hope u see both sides of a coin and don't silently damage the image of opposition because it is required now</t>
  </si>
  <si>
    <t>Almost all leaders are corrupt!
Vote for the best amongst the worst!</t>
  </si>
  <si>
    <t>Pehle me confused tha ke kis ko vote dun, after watching this video Vote hi nhi dete kisi ko bhi sab hi to bure hai YouTubes ke hisab se</t>
  </si>
  <si>
    <t>Are bhaiya ye sab election ke time mat bolo, jo bhi vote milne hain. congress ko wo bhi nhi milenge</t>
  </si>
  <si>
    <t>Pappu for a reason😂</t>
  </si>
  <si>
    <t>I like your finishing as you accept you dont know the position of tamil nadu.  I'm from tamil nadu.. i would like to say one thing. This time Rahul Gandhi have very good mentor who will guide him on right track. He is on the foot prints of Mr. M K Stalin. Trust me congress will do wonders this time. But difficult to do all in 5 years. Not sure how they will manage. But DMK have great people now like Palanivel Thiagaran. I know one is not enough. Even congress give MP seat to Sasikath senthil in thiruvallur. Lets hope for the best.</t>
  </si>
  <si>
    <t>Fenku aur tadipaar pe bhi video banaye. Aur gorakhpur ka gunda dhonginath takla pe bhi video banaye aap.</t>
  </si>
  <si>
    <t>Why do we believe that mp are our voice in parliament... ULTIMATELY A PARTY WITH THE THOUGHTS IS TO BE CONSIDERED</t>
  </si>
  <si>
    <t>The Speeches Given by The prime minister is ridiculous he is demeaning the post of PM . Were in the world you would find their leader shouting about religious fanatics in almost all his speeches. Modi has gone mad as no one is their to question him</t>
  </si>
  <si>
    <t>VOTE for MP not for PM.</t>
  </si>
  <si>
    <t>what a nice video! superb job mohak, in times where all the political commentary ytbers are busy campaigning you are here asking and pointing out faults to constructively criticize the opposition and their voters to make a very needed change so the country can have a much stronger and better opposition!!</t>
  </si>
  <si>
    <t>Lets say hypothetically for sake of argument, my caste Has a population of 1,00,000 and I am a multi-billionaire, but all others are underline of poverty so will that skew the whole result?</t>
  </si>
  <si>
    <t>The problem is that we know what not to do, to whom not to vote, but don't have a clear option as to what to do, to whom to vote</t>
  </si>
  <si>
    <t>BJP manifesto deals with reality, I personally witness . I was born from a small village in odisha, within 10yr the railway station and national highway achieve tremendous development, that's why the land and social life of my villagers are live very prosperous lives.</t>
  </si>
  <si>
    <t>Hume congress ko ek chance toh dena chahiye. 😥</t>
  </si>
  <si>
    <t>Mohak...you need to make a video on reservations</t>
  </si>
  <si>
    <t>Incompetent people in government offices is horrible enough but to have reservation passout incompetent doctors playing with people's lives is unacceptable.</t>
  </si>
  <si>
    <t>2:34 pappu for a reason</t>
  </si>
  <si>
    <t>Whatever you say we don't need dictatorship. Stop saying modi nahi toh kon ?
Dictatorship ko hatao desh bachao.
INDIA , OUR CONSISTUTION DEMOCRACY IS IMPORTANT THAN A "dictator"</t>
  </si>
  <si>
    <t>5:25 hagna suru kr dia bhai bs ab nhi dekhna 😂</t>
  </si>
  <si>
    <t>Congress might be the best option, but no option (including Congress) is a good choice 😔😔😔</t>
  </si>
  <si>
    <t>Rahul as PM: The Biggest Joke of the Millennium</t>
  </si>
  <si>
    <t>Farmers appeasement destroyed my state Punjab i have to say that bjp is the best for fiscal health of India please vote for the correct party trust me you don’t want entire India to become like Punjab there isn’t any jobs in Punjab infrastructure is poor except the national highways and my house helps kid study’s in a government school and the quality of the government schools have gone even worse I don’t know if it’s true but that’s what my house help told me</t>
  </si>
  <si>
    <t>Modi ji ki tara jhute wada Nehi karta he....❤❤❤
Rahul ji ke liye 1 ❤❤❤❤</t>
  </si>
  <si>
    <t>Again bjp wil be on power if this is the case</t>
  </si>
  <si>
    <t>I am following Indian politics from the last 10 years and by just looking all the national and regional party I can say that the Indian national Congress can be describe by one word that is " confused party" in terms of ideology well because from 1980 the BJP is a pure Nationalist party while congress nowadays is still confused whether they are socialist or Nationalist 😂</t>
  </si>
  <si>
    <t>Sofisticated Jumla Video</t>
  </si>
  <si>
    <t>Rahul Gandhi ko aap us hi yeh se dekhe ho jese media dikha rhi hai.....Rahul has much more intellectual power than any bjp leader .</t>
  </si>
  <si>
    <t>I am congress supporter but really congress itself doesn't have any clear strategy to fight BJL</t>
  </si>
  <si>
    <t>Love you brother 
You constructively criticized both the parties 
Keep up good work
Other YouTubers should learn from you</t>
  </si>
  <si>
    <t>I am also disappointed with opposition &amp; the way they miss the point to put strong front whenever they have a chance.
But your pointers I was expecting better.....Rahul is obviously not the best one in the lot &amp; party/opposition needs some major changes but at the same time media criticises him the most even for the smallest of the thing where other political leaders were hailed for their serious problematic remarks. Recently our PM has also given some loose speeches during campaigning but no one highlights that.
Btw he is talking about "berojgari" &amp; "mehngayi" the most along with cast senses. But "coverage" makes the difference &amp; if I have read correctly there is no private sector reservation promised.
Definitely ModiJi has a certain kind of image but he is not alone running the gov. There are other ministers+ the bureaucracy. But as you say people go for idolsing one person &amp; at this point I don't think anyone in the Congress want to take the front seat when they are fighting to just survive. Whether Rahul takes official responsibility in the party or not in the people eye it's him only who is going to be blamed for the losses so it actually doesn't make any difference.</t>
  </si>
  <si>
    <t>WHOSOEVER WINS  TWO THINGS WILL NEVER CHANGE IN INDIA.... 1. PAPPU N PINKY AND 2. MODI KI GURENTEE
Very nice brother 👌 nice presentation</t>
  </si>
  <si>
    <t>this is how third world country stays third world forever. Choose between bad and worse</t>
  </si>
  <si>
    <t>I did Give my First Vote to BJP, Even I am not Happy with BJP works, But I don't Want Rahul Gandhi as PM Of India. Because He has No Experience of Governence.</t>
  </si>
  <si>
    <t>👏❤</t>
  </si>
  <si>
    <t>Jo kaam karega, CHEHARA banega ,kisi ke pichhwade se DHUAN kyon ?</t>
  </si>
  <si>
    <t>This is so sad to see that there is no good options for us left to vote. One is corrupt and one is incapable. Rahul Gandhi could have developed atleast his own constituency ans shown to the people how it would be for the people if he comes to power but as stupid as he is, he thinks just by talking against bjp, he will win the election</t>
  </si>
  <si>
    <t>Modiji...bhai simple si baat hai bjp is not perfect but Congress to wrost scenario banadegi..so vote to bjp❤</t>
  </si>
  <si>
    <t>Say NO to dictatorships</t>
  </si>
  <si>
    <t>I agree with Mohak but still we cant be 100% sure on how rahul gandhi will be as a prime minister cause he never got the chance to be one.</t>
  </si>
  <si>
    <t>Bhai ne To Raajneeti Party Ka 😅 Dhaaga Khool ke Rakh diya hai👏👍</t>
  </si>
  <si>
    <t>STILL HE ATTENDS PRESS COFERENCES ....... GIVE ANSWER TO TOUGH QUESTION UNLIKE MODI................
IMAGINE LAKHS OF RS SPEND ON FOR MAKING HIS IMAGE DOWN BY IT SECTOR............
SAYING RAHUL IS NOT  GOOD POLITICIAN IS VERY EASY ......BUT IMAGINE URSELF IN HIS SITUATION ........ONE PERSON DOESNT DECIDE POLITICS.........</t>
  </si>
  <si>
    <t>Bro agar drive karte vakt kuku FM sunenge tho ☠️☠️</t>
  </si>
  <si>
    <t>Congress win</t>
  </si>
  <si>
    <t>Actually those who oppose Modi for some deep concerns will love this critic. Abhi and Niyu should learn and understand.</t>
  </si>
  <si>
    <t>Leading party dictatorship ki taraf ja rahi hai....aur opposition parties fuddu hai🙂🙂 Modiji me bohot sare cheezein kharap hai lekin woh bohot strong leader hai..jab tak waisa ek strong leader congress ya cpim se nahi ataa tab tak BJP hi power me rahegi</t>
  </si>
  <si>
    <t>Most genuine u tuber on YouTube.❤</t>
  </si>
  <si>
    <t>Modiji is strong not only because of his personality, his succesful tenure as PM or because of BJP's strong hold in the country but also because of weak opposition n lack of intelligent leaders. 
Be it  any game u need  players from both the sides but in today's politics there is no strong, informative opponent against BJP . Bjp will continue to win till the arrival of strong opponent. 
If Rahul Gandhi is really serious about his party or leave party atleast about his career in politics he should serve as a chief minister or a cabinet minister first .</t>
  </si>
  <si>
    <t>Arwind kejriwal ❤</t>
  </si>
  <si>
    <t>One video on bjp menifesto please @mohak mangal</t>
  </si>
  <si>
    <t>Is voting for BJP is and on it’s manifesto a very good idea. This is a very bad video. Seems to be planned against Congress. 👎</t>
  </si>
  <si>
    <t>India ko badalna hai to AAP ko vote Dena hoga......</t>
  </si>
  <si>
    <t>O Aap is coin 
For which whole manipulate is done 
Yes why not no Congress no bjp only aap 
So you work really a god game</t>
  </si>
  <si>
    <t>Future leader of India</t>
  </si>
  <si>
    <t>23:43 
AI generated Khan sir 💀</t>
  </si>
  <si>
    <t>The day i see a strong opposition in the country i will be stop voting bjp until then i will go for bjp as i see a vision in them for india .... ❤</t>
  </si>
  <si>
    <t>Rahul gandhi is the biggest asset of bjp😂</t>
  </si>
  <si>
    <t>Bhai ED Ka notice aa gya kyaa😂😂</t>
  </si>
  <si>
    <t>I cannot ignore this fact that Rahul Gandhi is the same as Kendall Roy in Succession.</t>
  </si>
  <si>
    <t>BJP is the only reliable Party right now ..... Vote for BJP 
❤</t>
  </si>
  <si>
    <t>Bhai tu Kya karraha hai bjp ku promote karna hai tu openly kar</t>
  </si>
  <si>
    <t>Vai BJP ka manifesto ke bareme baat karlo</t>
  </si>
  <si>
    <t>Ladakh is ignored by every party now</t>
  </si>
  <si>
    <t>Man our country is really doomed if we are pushing reservations even for the private sectors.</t>
  </si>
  <si>
    <t>India is effectively a one party system &amp; credit for that goes way more to the opposition than to the ruling party if the opposition isn't actually a BJP puppet as well. These things are still very deep &amp; most people don't even go that deep. It's either pro incumbency or anti-incumbency. The opposition made an anti-incumbency alliance &amp; all their alliance partners are contesting in the same constituencies. The opposition is so hopeless that no matter what the ruling party does, it looks good.</t>
  </si>
  <si>
    <t>Very well researched</t>
  </si>
  <si>
    <t>Great job brother ❤❤</t>
  </si>
  <si>
    <t>Last page mai jana waha saf sabdo mai likha hai . Congress government fought the war of 1965 and 1971 . Yehe likha hai same to same . Koi nhi bolega army ke naam pe credit le rhi hai 🤫❤</t>
  </si>
  <si>
    <t>O sab to baat ki baat hai aaj tk bjp n itne sare bhagode Vijay Mallya neerab Modi aur jitne bhi bhagode hain unko Aaj Tak wapas kyon nahin laya or ulta support kr rha hai a koi ku nhi baat krta😡😡😡😡 desh ka aadha pesha o log le kar bhag gaye hai</t>
  </si>
  <si>
    <t>Thank you for this video ..
I now see the problem with this party too but right now my biggest issue is communal violence in my area so i am voting for an MP who is secular.
Electing an MP not the PM.... 
Jai hind 🇮🇳</t>
  </si>
  <si>
    <t>Aayega to modi hi 😂❤</t>
  </si>
  <si>
    <t>Only rahul gandhi</t>
  </si>
  <si>
    <t>Even if they are talking about dictatorship but I can't see Rahul Gandhi as indian prime minister  !!</t>
  </si>
  <si>
    <t>Iski q jalti hai Rahul se godi media</t>
  </si>
  <si>
    <t>25lakh crores written off for business houses. Was it accounted. Things will take shape as time comes</t>
  </si>
  <si>
    <t>you see micro error in INC party but not in ruling party?? hadd hai yarrrrr. tum bhi na</t>
  </si>
  <si>
    <t>“Agar sarkar aapko naukri nahi de pati, to isme sarkar ki galti nahi hai, balki aapki expectations itni zyada thi” - The youth needs to hear and understand this instead of whining with victimhood complex.</t>
  </si>
  <si>
    <r>
      <rPr>
        <sz val="11"/>
        <color rgb="FF000000"/>
        <rFont val="Linux Libertine G"/>
      </rPr>
      <t xml:space="preserve">भाई तुम खुद का </t>
    </r>
    <r>
      <rPr>
        <sz val="11"/>
        <color rgb="FF000000"/>
        <rFont val="Calibri"/>
      </rPr>
      <t xml:space="preserve">confusion 
</t>
    </r>
    <r>
      <rPr>
        <sz val="11"/>
        <color rgb="FF000000"/>
        <rFont val="Linux Libertine G"/>
      </rPr>
      <t>हम जनता पर डालोगे 
तो तुम वीडियो मत ही बनाओ</t>
    </r>
  </si>
  <si>
    <t>Please make a video on the Maratha Reservation crisis in MH. Currently govt is providing reservations to Marathas through SEBC quota but the case is due in SC and Maratha activists are demanding distribution of OBC certificates to Marathas.</t>
  </si>
  <si>
    <t>KY hoga Isa congress ka😂❤</t>
  </si>
  <si>
    <t>If people want development they can make pressure on MP easily and if he still doesn't listen next time don't let him enter him in his constituency.
I live in metropolitan area and here we don't have issues with MP. Whether they work or not our region important always play a upper hand.
I will vote BJP because of their clear and long term vision. Offcourse the hatred among people is too much now but at the same time what BJP achieved in terms of development we need them for atleast 10-20 more years.
Congress is not even trying to competing against BJP in terms of infrastructure or major changes because BJP is already doing that.
So the only issue left for Congress is that cast senses, this much money for poor, unemployment etc etc.
Congress lacks vison and choosing rahul gandhi as a PM is a joke man. This guy as a person is good but not a PM material.
For me PM post for country like India is a position about leadership qualities. Doesn't matter how much u hate this guy . If he says people to sit in home for 1 day people will listen to him. 
He has experience how to connect with people and also has ground experience of this nation that where the rahul gandhi lacks</t>
  </si>
  <si>
    <t>Select an MP who will voice your concerns in Parliament. Choose an MP not a Prime Minister</t>
  </si>
  <si>
    <t>You have a super brain 😅😅</t>
  </si>
  <si>
    <t>BJP par bano</t>
  </si>
  <si>
    <t>Dargaya re... 
Jocker 😂😂</t>
  </si>
  <si>
    <t>The last part was pure gold</t>
  </si>
  <si>
    <t>A war between childhood trauma suffering “highly educated” fool vs an uneducated autocratic leader who has reached the zenith of his imagination for the nation. 
Solution kya hai guys?</t>
  </si>
  <si>
    <t>Raga Women reservation v dene k baat kar raha tha 50%</t>
  </si>
  <si>
    <r>
      <rPr>
        <sz val="11"/>
        <color rgb="FF000000"/>
        <rFont val="Linux Libertine G"/>
      </rPr>
      <t xml:space="preserve">हमारे पास </t>
    </r>
    <r>
      <rPr>
        <sz val="11"/>
        <color rgb="FF000000"/>
        <rFont val="Calibri"/>
      </rPr>
      <t xml:space="preserve">bjp </t>
    </r>
    <r>
      <rPr>
        <sz val="11"/>
        <color rgb="FF000000"/>
        <rFont val="Linux Libertine G"/>
      </rPr>
      <t>और कांग्रेस में से किसी एक को चुनने के अलावा कोई ऑप्शन ही नही है।😢😢😢</t>
    </r>
  </si>
  <si>
    <t>7:15 Yeh paisa Kya Congress party Ke Swiss bank account se aayega? The poor can’t pay tax, the rich won’t pay tax, so only the middle class is going to get grinded.</t>
  </si>
  <si>
    <t>Biggest problem is population, which no one is talking about, not even youtubers.</t>
  </si>
  <si>
    <t>Indeed Congeress should learn from its mistake they are not capable of capitalising any opportunities that apeeared to them they need to change the Leadership and give chsnce new faces and better speaker otherwise they will remain the same and there will be ko one to raise the question of citizens because bjp never listen and target as anti- national.
Youth should come in politics.</t>
  </si>
  <si>
    <t>Congress have no leader, no unity they are clueless .</t>
  </si>
  <si>
    <t>Why you not speak about Unemployment</t>
  </si>
  <si>
    <t>Rahul has grown substantially. He will take up responsibility in right time. Wait n see. This video seems untimely.</t>
  </si>
  <si>
    <t>Forward this video to YouTube channel INC AND INC UP</t>
  </si>
  <si>
    <t>NOTA 🦁</t>
  </si>
  <si>
    <t>Why you not speak about Bond Paper'</t>
  </si>
  <si>
    <t>We want same analysis video on BJP Manifesto.</t>
  </si>
  <si>
    <t>If not rahul gandi then who do you think is the right option? 
BJP? 
No fucking way m going to vote for BJP..... Cuz unke saamne baaki option lakh guna achhe lgte hai</t>
  </si>
  <si>
    <t>Modi has sold the country to Adani and Ambani</t>
  </si>
  <si>
    <t>EVM hatao democracy bachao... already found ghapla in Assam kaziranga today...Number of vote was 7 but total number found 57...</t>
  </si>
  <si>
    <t>I prefer development, so only BJP</t>
  </si>
  <si>
    <t>Caste related reservations should be removed to improve competition…. Agar koi banda 60% lake doctor ban bhi Gaya toh kya vo doctor Achha hoga usse jo 90% lake bhi doctor nhi ban paya?</t>
  </si>
  <si>
    <t>Anyone with a sane mind can't take him seriously.</t>
  </si>
  <si>
    <t>Don't get trapped again by Congress fake promises. They just want to create a division on the basis of caste. Also, they are promising anything comes to their mind without proper calculation. Remember that a fake friend is more dangerous than an honest enemy. Bharat Mata ki jai.</t>
  </si>
  <si>
    <t>Why you not speak about BJP 😂😂</t>
  </si>
  <si>
    <t>Boycott all the parties and save the country the way Nagaland did
We the people of India should save our India</t>
  </si>
  <si>
    <t>More power to you 🎉</t>
  </si>
  <si>
    <t>India simply needs educated citizens who raise their voice on all the corruption and demand the needs of all people</t>
  </si>
  <si>
    <t>Bahut badhiya👍👍👍</t>
  </si>
  <si>
    <t>There is a Better Candidate i Vote for
its called NOTA</t>
  </si>
  <si>
    <t>Ap ke liye modi hi achha hai bro...</t>
  </si>
  <si>
    <t>Agree that opposition is weak but if now we do not change government it will be one party one nation election from 2029.Because BJP is doing mass level horse trading and using ED/CBI on opposition.They have destroyed Congress in past 5 years and now BJP is behind AAP party which can rise in this 5 years that's why BJP trying hard to end AAP also.Chosse wisely it is between Democracy and constitution.If INDIA alliance win MP can shift to congress probably.</t>
  </si>
  <si>
    <t>Kisko vote du bhai. Kud jata hu balcony se</t>
  </si>
  <si>
    <t>True Journalist Spirit... 🎉</t>
  </si>
  <si>
    <t>14:18 500 crore 😮for survey?</t>
  </si>
  <si>
    <t>On the voting day, a video bashing the opposition and Congress! Such videos make me suspect your own ideological position. As someone who was strongly anti-congress in 2014, I have learnt my lesson during these 10 years. Ever since Bharat Jodo Yatra started, I have got a new found respect for Rahul Gandhi. He started the discourse about unemployment much before young youtubers like you did. With a video like this when India's democracy is hanging by a thread, basically you are telling people that there is no option and make them go for status quo. If Modi comes back to power, it will be partly because of people like you who cannot see the consequences of your own actions. I have experienced UPA II rule, thought it was corrupt then. But when I look back, I realise that the government was far more accountable, the press was largely free, economy was better, unemployment was less and the people were far more rational than they are right now. I would give anything to go back to that era now.</t>
  </si>
  <si>
    <r>
      <rPr>
        <sz val="11"/>
        <color rgb="FF000000"/>
        <rFont val="Linux Libertine G"/>
      </rPr>
      <t xml:space="preserve">काँग्रेस </t>
    </r>
    <r>
      <rPr>
        <sz val="11"/>
        <color rgb="FF000000"/>
        <rFont val="Calibri"/>
      </rPr>
      <t xml:space="preserve">infrastructure development </t>
    </r>
    <r>
      <rPr>
        <sz val="11"/>
        <color rgb="FF000000"/>
        <rFont val="Linux Libertine G"/>
      </rPr>
      <t>मे कम पडते हैं</t>
    </r>
    <r>
      <rPr>
        <sz val="11"/>
        <color rgb="FF000000"/>
        <rFont val="Calibri"/>
      </rPr>
      <t xml:space="preserve">..... Development </t>
    </r>
    <r>
      <rPr>
        <sz val="11"/>
        <color rgb="FF000000"/>
        <rFont val="Linux Libertine G"/>
      </rPr>
      <t>सारा पैसा खा जाते हैं</t>
    </r>
    <r>
      <rPr>
        <sz val="11"/>
        <color rgb="FF000000"/>
        <rFont val="Calibri"/>
      </rPr>
      <t>......</t>
    </r>
  </si>
  <si>
    <t>My VOTE is gonna be NON-BJP vote n i am proud of it..!!</t>
  </si>
  <si>
    <t>Modi sena ki jay... !</t>
  </si>
  <si>
    <t>Mohak, u r right, a lot of times, congress struggles to deliver ... only congress CM who dleivered was bhupesh baghel, but he lost even after good governance..
So, congress doesnt know how to deliver and market it well..</t>
  </si>
  <si>
    <t>I hate BJP but i was against such intense focus on reservation &amp; caste census from the very first day. I'll go for NOTA whatever be the consequence.</t>
  </si>
  <si>
    <t>This is the great time to become youtuber 😂. Just start talking about politics</t>
  </si>
  <si>
    <t>They talk about dictatorship vs democracy 
Lol
Congress needs democracy..from past 10 years they are pushing Rahul Gandhi for pm..
God knows why</t>
  </si>
  <si>
    <t>RND putra modi 😂</t>
  </si>
  <si>
    <t>Bhaiya aap jo hai wo pata chal gaya</t>
  </si>
  <si>
    <t>Lgta hai Bhai ke pass bhi ED pahunch gayi aakhir</t>
  </si>
  <si>
    <t>If a tea seller and an illiterate person like Modi can become Prime Minister, then why can't well-educated Rahul Gandhi also become one?</t>
  </si>
  <si>
    <t>I hate BJP and Modi. But after listening to the Congress manifesto I feel it would be a disaster if the congress ally came to power(Couple that with the extremely corrupt regional parties like DMK in the aly). Subsidies and freebies are the most uncreative socialist ideas.</t>
  </si>
  <si>
    <t>Superb bro.... Great video....</t>
  </si>
  <si>
    <t>Brother  is trying to balance  between bjp problem  and congress problem. Keep going .😅😅😅</t>
  </si>
  <si>
    <t>Modi hatao desh bachaooo</t>
  </si>
  <si>
    <t>Mast super 👌</t>
  </si>
  <si>
    <t>None of the above vote 👍🏻</t>
  </si>
  <si>
    <t>Reservations in private institutions is such a bad idea. The cream of the beat talent will leave India !</t>
  </si>
  <si>
    <t>Bhai Soch Manga Maza A gaya</t>
  </si>
  <si>
    <t>Can you explain how he is not fit for Prime Minister post? Matlab kuch bhi? India needs a visionary and humble leader like him. Not a 4thi fail anpadh</t>
  </si>
  <si>
    <t>Ek video apne bjp ke khilaf banai app rahul ke khilaf banare 😂 lekin apki baat manifesto wali sach hai congress ko clear karna chahiye aur badlao bhi desh me aana chahiye 🙏🙏</t>
  </si>
  <si>
    <t>Fakes lists 😂 party is lead by khans</t>
  </si>
  <si>
    <t>We want video on False promises of Modi as well. Jara ek video Modi ki fekukarita pe bhi ho jaye.</t>
  </si>
  <si>
    <t>Bjp pe bhi banao..rahul gandhi pe sirf galat batane se accha ek dusri side bhi batao na..acchi side bhi hai..</t>
  </si>
  <si>
    <t>Na aapki reports me dam hai na aapki baton me</t>
  </si>
  <si>
    <t>Rahul Gandhi is a true gentleman, well-educated, not a fake. He is not playing any game, not making Jumlas.</t>
  </si>
  <si>
    <t>Worst Video of All Time 😂</t>
  </si>
  <si>
    <t>Kahte kuch hain, aur karte kuch hain… isn’t that sentence applicable to all the politicians 😂</t>
  </si>
  <si>
    <t>This today's video is a damn nonsense in my opinion because it talks about Rahul Gandhi's life and politics before 2019, what someone said in 2004 or in book before 2014 what have they mentioned about him? It would have been good if you had talked about his politics of the last 3 years or after Covid. You will find that he has spoken on very serious issues, and has been able and successful in exposing BJP to a great extent.</t>
  </si>
  <si>
    <t>There are a bunch of politicians who are capable of taking congress to next level, until the gandhi's dont interfere and get aside from the party</t>
  </si>
  <si>
    <t>Meri jhaante badh gayi hai to kya main ek eligible PM candidate hoon 😂😂😂😂😂😂😂</t>
  </si>
  <si>
    <t>Thank you ❤️</t>
  </si>
  <si>
    <t>I  also think Congress is not a strong opposition  for BJP .</t>
  </si>
  <si>
    <t>Reality is both parties are joke and "we the people of India" are doomed!😢</t>
  </si>
  <si>
    <t>Rahul Gandhi is much more better than feku Modi</t>
  </si>
  <si>
    <t>I am sure. He never faced caste discrimination</t>
  </si>
  <si>
    <t>a good idea should be Vote for a better MP or MLA in your area</t>
  </si>
  <si>
    <t>Raga has the opportunity but not the intention</t>
  </si>
  <si>
    <t>Calm down Mohak, felt the frustration in this video. Absolutely video of the hour. We country better opposition and good leaders who bring back basic democracy into our lives back.
Appreciate the effort</t>
  </si>
  <si>
    <t>Bjp se acchi party abhi to koi nahi dikh Rahi hai ,esa nahi hai ki bjp bahut achhi hai but piyush goyal, dankan , jaise acche leader hai ,world me modi jaisa koi nahi ,,bakii vote apko karna hai all the best 👍</t>
  </si>
  <si>
    <t>Very well analytical</t>
  </si>
  <si>
    <t>If he makes reservations everywhere, should unreserved eat mud?</t>
  </si>
  <si>
    <t>32:30 The Historical Moment 🔥🔥</t>
  </si>
  <si>
    <t>What's your caste bro?</t>
  </si>
  <si>
    <t>Thats why bjp now focus on privatisation to crush unemployment issue</t>
  </si>
  <si>
    <t>Tu apna minde mat  laga</t>
  </si>
  <si>
    <t>Old clips dikhkar badnaam kar rahe ho</t>
  </si>
  <si>
    <t>I can literally smell communism from congress. They are saying anything to win the elections, in karnataka the free bus for women and free electricity is the worst decision. And people saying if bjp wins it will be a dictatorship you guys are literally insulting Indian democracy weak and useless, when the gandhi family literally ruled us not governed people worshipped them like anything and even now still some of them do. We need a better and strong opposition which asks meaningful questions to the ruling government and there is a difference between educated and literate.</t>
  </si>
  <si>
    <t>Bro was forced to make this video😂😂😂</t>
  </si>
  <si>
    <t>ये नेताही बता रहे है इनका मतलब है राहुल गांधी कांग्रेस छोड़कर घर पर बैठ जाए तब मानेगे की सही है अरे बेटा वो तो अपना काम हो कर रहा है मीडिया से कहो की उसको बड़ा नही दिखाए</t>
  </si>
  <si>
    <t>How much longer will we vote on basis of religion , caste .  Sad. Ironically , how much ever US lectures us , there the election is fought on basis of race and ethnicity.</t>
  </si>
  <si>
    <t>Hello we watching from tamil soil please upload english Subtitles Bai ya</t>
  </si>
  <si>
    <t>29:35 Rahul Gandhi being Schrodinger cat</t>
  </si>
  <si>
    <t>I agree with your every single point but democracy is very important❤</t>
  </si>
  <si>
    <t>Mohak is a guy who destroys left right and centre equally 😂 truly love that!!! Change your name to “Mohawk” because you’re like a Hawkeye 😂 nobody is safe from your facts</t>
  </si>
  <si>
    <t>50 khoke ekdam ok😂😂😂</t>
  </si>
  <si>
    <t>You Are Right Bro Rahul Gandhi Has some issues but Also we should see  India's condition today. So, Both Congress and BJP should have fear of the public that if they do not do their work properly, their party will fall. But at present BJP is fearless ☹️</t>
  </si>
  <si>
    <t>10 lakh crore</t>
  </si>
  <si>
    <t>India rejects Shehjada and his mother. He has never taken any serious responsibility. 
ParivaarVadi politicians should be boycotted.</t>
  </si>
  <si>
    <t>Kabhi bjp pa bhi asa video bana do 😅😅😅😅😂😂😢😢</t>
  </si>
  <si>
    <t>Rahul Gandi should leave politics</t>
  </si>
  <si>
    <t>बाबू तुम अंधभक्त लगते हैं 😂</t>
  </si>
  <si>
    <t>Aapki yah video sabse acchi hai</t>
  </si>
  <si>
    <t>Kitna aye account mei? 
BJP harega tumhara YouTube bondh hoga</t>
  </si>
  <si>
    <t>If india can be good Nepal will be good too. So choose nice leaders who doesn't support America</t>
  </si>
  <si>
    <t>Apprenticeship scheme can be implemented through making a rule for companies to give apprenticeship to freshers for 2% of their employees. 
Currently, the freshers are not getting jobs to lack experience,
Because all the companies want experienced persons.</t>
  </si>
  <si>
    <t>Koi BJP party ke khilaf hai to koi Congress ke against 😂</t>
  </si>
  <si>
    <t>Bjp man</t>
  </si>
  <si>
    <t>What ever, 
just vote for congress this time</t>
  </si>
  <si>
    <t>Can u make videos in English also or provide subtitles as south Indian people won't be able to understand you</t>
  </si>
  <si>
    <t>"Rahul Gandhi should a take step back... Give someone else a chance "... Prashant Kishore.</t>
  </si>
  <si>
    <t>Saare fasaad ki jad evm hai...jab tak evm hai...tab Tak bjp hai...baaki sab baatein useless hai</t>
  </si>
  <si>
    <t>KASHMIR MAI  AAJ GENERAL CATEGORY ONLY  22%.AUR SAB BAKKI RESERVATION</t>
  </si>
  <si>
    <t>Indian people are least bothered about india</t>
  </si>
  <si>
    <t>Koi BJP ke against video bana Raha hai to koi Congress ke against 😂</t>
  </si>
  <si>
    <t>Still all this we are with RAGA 
As a human and both as politician he's far better than Modi, Atleast he's concerned about Indian people,unlikeModi</t>
  </si>
  <si>
    <t>Kam se press conference to Kari, tumhare papa ki tarah to nhi</t>
  </si>
  <si>
    <t>Someone charismatic needed in this time in opposition 😢</t>
  </si>
  <si>
    <r>
      <rPr>
        <sz val="11"/>
        <color rgb="FF000000"/>
        <rFont val="Calibri"/>
      </rPr>
      <t xml:space="preserve">23:41 </t>
    </r>
    <r>
      <rPr>
        <sz val="11"/>
        <color rgb="FF000000"/>
        <rFont val="Linux Libertine G"/>
      </rPr>
      <t xml:space="preserve">नारज़ </t>
    </r>
    <r>
      <rPr>
        <sz val="11"/>
        <color rgb="FF000000"/>
        <rFont val="Calibri"/>
      </rPr>
      <t xml:space="preserve">+ </t>
    </r>
    <r>
      <rPr>
        <sz val="11"/>
        <color rgb="FF000000"/>
        <rFont val="Linux Libertine G"/>
      </rPr>
      <t xml:space="preserve">निराश </t>
    </r>
    <r>
      <rPr>
        <sz val="11"/>
        <color rgb="FF000000"/>
        <rFont val="Calibri"/>
      </rPr>
      <t xml:space="preserve">= </t>
    </r>
    <r>
      <rPr>
        <sz val="11"/>
        <color rgb="FF000000"/>
        <rFont val="Linux Libertine G"/>
      </rPr>
      <t>नाराश</t>
    </r>
  </si>
  <si>
    <t>Every party is worst. So choose the least worst party atleast. Dont waste your vote by voting NOTA.</t>
  </si>
  <si>
    <t>Bruhh after finishing the video i realized it was a 40 minute video</t>
  </si>
  <si>
    <t>Rahul gandhi khud bhi dubega aura desh ko by not giving better opposition</t>
  </si>
  <si>
    <t>Educate infisn people why to vote</t>
  </si>
  <si>
    <t>Mohak Mangal BJP walo ne kitne paise diye 😂</t>
  </si>
  <si>
    <t>I have seen BJY and I have been hearing RG,  on several occasions andbin the parliament. Very funny. What is your problem? You care fir your favourite party</t>
  </si>
  <si>
    <t>Bjp Nehi aana chahiye Nehi to firse hindu muslim and inflation high hoga aaur</t>
  </si>
  <si>
    <t>बीजेपी की  जय ❤❤❤</t>
  </si>
  <si>
    <t>Rahul Gandhi is promising and always talk on roll msme units all over india so it will help poor people  and growth of india so your point on jobs is useless so please do research or listen his speeches he is not like Modi who delivered people false information I hope you try to listen what I say</t>
  </si>
  <si>
    <t>31:25 LOLLLLL😂😂😂😂</t>
  </si>
  <si>
    <t>Godi media ka thu lkg paraya hai kya</t>
  </si>
  <si>
    <t>Congresh ne des ko bahot kuch diya he..</t>
  </si>
  <si>
    <t>Still better than BJP manifesto</t>
  </si>
  <si>
    <t>Biggest Problem Of Rahul Gandhi? It should be Modi vs Rahul Gandhi pro's and con's</t>
  </si>
  <si>
    <t>Most of Politicians of the world are corrupt. Our options are limited. But atleast we have an option to keep a particular party in power for a limited period of 5 years. BJP was in power for 10 years. And certain failures like Electoral bond scam, ed weaponizing, horse trading, religious hatred, party members showcasing egoistic attitude, media dilution...and the list goes on. So i am not going to vote for BJP. Even if congress has noy emerged as strong opposition, it is the only standing opposition so far.</t>
  </si>
  <si>
    <t>Shashi tharoor is better than rahul gandhi</t>
  </si>
  <si>
    <t xml:space="preserve">We need Kangana's leadership for this Country </t>
  </si>
  <si>
    <t>👍🏻👍🏻👍🏻</t>
  </si>
  <si>
    <t>You gave me another reason to vote for BJP</t>
  </si>
  <si>
    <t>If congres is going to fulfill there commitment to donate 1 lac rupees  each year to women's then there are atleast 10 crore women remained below poverty line then the no. Becomes 10 Trilion million in rupees and in dollars it is aprox 133 billion.... means if the won the election they will take extra 133 billion dollars dept for doing this nonsense only and will do shit of our economy..... this is the only one of jumla of congress as of 15 lakh of bjp 😂😂😂😂 
Though current government atleast working on some serious economy growth.....</t>
  </si>
  <si>
    <t>muh ki baat cheen li bhai</t>
  </si>
  <si>
    <t>Country is doomed, no visionary leaders</t>
  </si>
  <si>
    <t>Once Modi comes back to power and bans your youtube channel, please be happy you contributed. Great timing bro.</t>
  </si>
  <si>
    <t>I know but we want to change current govt bcz they do not give the correct information about sectors</t>
  </si>
  <si>
    <t>Can you add English subtitles in your future video?</t>
  </si>
  <si>
    <t>The most comprehensive, intensive, and thorough video I've ever seen in my life. I respect your hard-work in delivering us the information we deserve.</t>
  </si>
  <si>
    <t>Tum log andhbhakth banake hi rehahna</t>
  </si>
  <si>
    <t>Sir, he is ex President. and a mass leader.</t>
  </si>
  <si>
    <t>Uneducated and less knowledge is the problem of politics</t>
  </si>
  <si>
    <t>first we make the party win ...its not only about rahul gnadhi ...its all about congress...congresss have great leaders ....by the way u r saying about mahalakshmi scheme ...it  was implemented in rajasthan and have run successfully at that time ...its far more logical  than modi ji transferring 15 lakhs to each public...so please better understand...second thing if u talking about leaders leaving congress ...than in interview with shyam meera ; rahul gandhi said that they are purchasble so they are leaving...its not about party ideology  rather than its all about  money</t>
  </si>
  <si>
    <t>19:49 Whether someone likes it or not, entrepreneurship is the ultimate solution for unemployment in our country.</t>
  </si>
  <si>
    <t>Acha. Mtlb koi bat clear nahi hai Congress k manifesto se to hum unko benefit of doubt denge. Aur jab bat ati hai bjp ki to aap bhar bhar k gali dete ho. Tb kaha gaya apka benefit of doubt. Ye Congress sympathizing video hai ya rahul gandhi ka analysis? 16:50</t>
  </si>
  <si>
    <t>I am from kathua, jammu and lal singh dogra is a true politician. Even voters are not voting for Congress they are voting for lal singh dogra. Pls correct your data regarding that case.</t>
  </si>
  <si>
    <t>I would have been a little less in dilemma this election, if the BJP was not so communal and hypocritic. 
They very conveniently encourage people who bring in religion in policy making and divide people on those lines. And they are hugely hypocritical in bringing in all corrupt politicians from opposition into their party by getting their scam cases shut. 
This is very bad governance. If there is no accountability, there will always be more scams and we will never develop.
Schemes are good for only some sections of society and only for a limited period. Never-ending poverty schemes are just encouraging people to heavily rely on these handouts and not working on their economic condition and bleeding the middle-class dry.
Again, reservation is also good for some sections of society (EWS for eg.) and also time-bound-- like once you've made the financial progress you don't get reservation as there's no need. This is the main reason of brain drain as well qualified, deserving people are denied seat in any sector just for the sake of representation.
CASTE Census is a big NO-NO. We don't need another dataset to divide us.... so that politicians can play vote-bank politics and ignore the minority.
And finally, no-freaking-body is talking about overpopulation!!!!!!</t>
  </si>
  <si>
    <t>I support Rahul Gandhi</t>
  </si>
  <si>
    <t>informative video!!! can you pls make more videos about the manifestos of other major parties in India.</t>
  </si>
  <si>
    <t>फैल हुई जुमला पार्टी की आंधी।।।
आएंगे अखिलेश और राहुल गांधी 🖋️🖋️🖊️🌹🙋</t>
  </si>
  <si>
    <t>Me to lehta hu ki ek mauka rahul ko dedo usse hum baad me kaam to nikalva hi lenge.</t>
  </si>
  <si>
    <t>Funny how in previous video criticising modiji no one had problem but now he is of bjp IT cell😂😂</t>
  </si>
  <si>
    <t>i m agree with u but we r in very difficult position as a voters on one hand we hav lake of good leader (opposition ) and on the other hand we hav to save democracy ( consitusional values)</t>
  </si>
  <si>
    <t>What about BJP 😂</t>
  </si>
  <si>
    <t>BJP wala manifesto se to achcha hai na</t>
  </si>
  <si>
    <t>Bhaiya i also want a video on bjp manifesto also</t>
  </si>
  <si>
    <r>
      <rPr>
        <sz val="11"/>
        <color rgb="FF000000"/>
        <rFont val="Linux Libertine G"/>
      </rPr>
      <t xml:space="preserve">क्या यार तुम भी </t>
    </r>
    <r>
      <rPr>
        <sz val="11"/>
        <color rgb="FF000000"/>
        <rFont val="Calibri"/>
      </rPr>
      <t xml:space="preserve">BJP </t>
    </r>
    <r>
      <rPr>
        <sz val="11"/>
        <color rgb="FF000000"/>
        <rFont val="Linux Libertine G"/>
      </rPr>
      <t>की प्रोपेगंडा मे शामिल हो गए। हमें हिसाब चाहिए मोदी का</t>
    </r>
    <r>
      <rPr>
        <sz val="11"/>
        <color rgb="FF000000"/>
        <rFont val="Calibri"/>
      </rPr>
      <t xml:space="preserve">, </t>
    </r>
    <r>
      <rPr>
        <sz val="11"/>
        <color rgb="FF000000"/>
        <rFont val="Linux Libertine G"/>
      </rPr>
      <t>राहुल का नहीं। राहुल पीएम है या मोदी।</t>
    </r>
  </si>
  <si>
    <t>40 minutes Rahul Gandhi analysis video:
No requirement to mention Mandir/Maszid/Church/Gurudwara</t>
  </si>
  <si>
    <t>3oo seats with evm in 2019- how 400 now when bjp popularity extremely low!</t>
  </si>
  <si>
    <t>Rahul Gandhi is not fighting against Annie Raja she came to pick a fight against the sitting MP.</t>
  </si>
  <si>
    <t>Rahul last hope is youtuber</t>
  </si>
  <si>
    <t>Zero sum game.. is not well intentional by u..
We do need reservations,  for all sections getting their representation in ruling class of nation..
It will lead healthy competition bringing innovation through new blood</t>
  </si>
  <si>
    <t>Modi ji ❤</t>
  </si>
  <si>
    <t>Raga jeetega</t>
  </si>
  <si>
    <t>Wrong information,  help to poor people,  collect from Rich people, 
Congress plan try to cover up,  BJP not try to help poor people</t>
  </si>
  <si>
    <t>Congress meee koi naya leader  dekhta hi nahi h</t>
  </si>
  <si>
    <t>What about the analysis of BJP manifesto I guess it's worse than that of Congress.</t>
  </si>
  <si>
    <t>interesting incident happened to me 
i am from karnataka semi urban here 2 days before traveling in train i heard from a old man that bjp has announed free flight to travel for citizens if they win elections 
that  innocent old man said he will vote for modi ji he wants to freely travel in flights 
as women in karnataka travel in govt bus 
i feel pity about people how politicans give false hope i and a doctor guy in train made him understand that it is false promises that he should not trust how come private fight can be free for citizens but sorry to say illiteracy is the main reason behind this 
so awared citizens vote carefully 
save democracy dont make your self fools</t>
  </si>
  <si>
    <t>One more reason to Vote for BJP</t>
  </si>
  <si>
    <t>मोहक मंगल जी 👉❤️🌹</t>
  </si>
  <si>
    <t>Rahul Gandhi is an asset for BJP😅</t>
  </si>
  <si>
    <t>You have represented so much information so beautifully that i didn't even notice that i had invested my 40 mns...</t>
  </si>
  <si>
    <t>Modi midia</t>
  </si>
  <si>
    <t>12 lakh crore loans waive kar diye uspe kuch nahi bologe mohak Bhai. sabko gareebo ke paise Milne se hi problem hain</t>
  </si>
  <si>
    <t>Nice Mohak</t>
  </si>
  <si>
    <t>Hann bhai Rahul Gandhi ki he Galti hai sari 🙃</t>
  </si>
  <si>
    <t>Chlo koi toh hai Jo center ki tarf hai varna left Wale bjp ki fiscal policy ki tarif nhi karte .....now voter should decide on the basis of positive and negative where should they vote</t>
  </si>
  <si>
    <t>भाई आपकी बातें तो सारी सही है मैं भी सही मानता हूं लेकिन इस समय जो घोषित आपातकाल है पहले उससे निपट जाए इन सब चीजों से तो बाद में भी नहीं पटा लेंगे😢😢</t>
  </si>
  <si>
    <t>Faku</t>
  </si>
  <si>
    <t>Your viewpoints about RG is totally wrong bcz you are focusing only in his very few minus points when he has lots of positivity</t>
  </si>
  <si>
    <t>BJP 🪷❤️</t>
  </si>
  <si>
    <t>Rahul wants to enjoy unlimted power without any responsibility 😂😂</t>
  </si>
  <si>
    <t>You are right but the problem is that bjp is going to destroy the democracy..</t>
  </si>
  <si>
    <t>Pappu for a reason</t>
  </si>
  <si>
    <t>Paise mil Gaye Kya 😂😂😂😂</t>
  </si>
  <si>
    <t>Kaisa bhi ho bhai.  Modi ji se toh koi bhi acha hain aaj ke time</t>
  </si>
  <si>
    <t>he only needs golden spoon in his mouth does not want to single penny of work but want to hold the highest position in the country...</t>
  </si>
  <si>
    <t>Aaj kon kon BJP ko vote de kar aaya😅😅</t>
  </si>
  <si>
    <t>It's all about " Controlling the Narrative". 
I dare u make a video on "The biggest problem with Narendra Modi"</t>
  </si>
  <si>
    <t>Don't give job on religion base.  Give job on talent base, education base.  To develop our country</t>
  </si>
  <si>
    <t>Soft manipulator mohak Mangal</t>
  </si>
  <si>
    <t>Vai ei Aisa Video Narendra Modi k Ware me v hona Chahiye.....</t>
  </si>
  <si>
    <t>You are truely an exceptional creator. Such an eye opener. It is hands down impressive how much research and  effor you put in your videos.
Hope everyone will choose their MP wisely.</t>
  </si>
  <si>
    <t>He comes from a very strong background he could become an actor, an entrepreneur or something else but politics ruined his career😔</t>
  </si>
  <si>
    <t>Ap dusre party ka bare bhi kuch bolie Congress matlab govtt.nahi hai</t>
  </si>
  <si>
    <t>Mohak turning 90° right.</t>
  </si>
  <si>
    <t>This isn't the right time for this video. BJP already created a negative perspective about Rahul. Give him a chance.  At least we will get a change in govt even if it is in terms of face. I also hate congress but we don't have any option. Or we should come out and establish a new party for change. My point is You can't change the current situation of a country if you don't change the govt of that country.</t>
  </si>
  <si>
    <t>Vote for BJP 🚩🇮🇳</t>
  </si>
  <si>
    <t>Bhai bhut research kr k vdo bnate ho aap .. bhut bhut sukriya sahi jankari Dene k liye</t>
  </si>
  <si>
    <t>Are bhai BJP ne kya kya kia hai  abhi tak 10 saal me usko bataw fuzul me congress ko kharab mat karo chaywala pm sunke sharm ati hai</t>
  </si>
  <si>
    <t>The biggest problem of rahul Gandhi is that he is an irrelevant and bad product of nepotism</t>
  </si>
  <si>
    <t>Is video ko dekhne ke baad 
Ab hum kare to kare kya 
Bole to bole kya 😂</t>
  </si>
  <si>
    <t>I support Rahul Gandhi. Vote for congress.</t>
  </si>
  <si>
    <t>Finally WhatsApp University ka principal Mil Gaya 😅😂😂</t>
  </si>
  <si>
    <t>this election is not about a particular person ,but about saving democracy from bhp</t>
  </si>
  <si>
    <t>one thousand crore</t>
  </si>
  <si>
    <t>Congress's promises seemed true to me because BJP has fulfilled them in Karnataka and Telenaga.🙏🙏</t>
  </si>
  <si>
    <t>I read 48 page congress manifesto. Before that I was leaning towards nota. After reading it I will make sure to vote for whoever can defeat congress in my district.</t>
  </si>
  <si>
    <t>If people disagree with bjp vote for s regional party or independent candidate 
Congress or cpim will never do anything for you</t>
  </si>
  <si>
    <t>Guys basically NOTA dabana hai</t>
  </si>
  <si>
    <t>Isliye hi bol raha hu : ayega to modi hi</t>
  </si>
  <si>
    <t>Are you saying manifesto is the only problem ?!!</t>
  </si>
  <si>
    <t>Booo godi supporter</t>
  </si>
  <si>
    <r>
      <rPr>
        <sz val="11"/>
        <color rgb="FF000000"/>
        <rFont val="Linux Libertine G"/>
      </rPr>
      <t xml:space="preserve">आज का काम तो हो गया
बैक टू बैक विडियो बनाये
रिज़ल्ट </t>
    </r>
    <r>
      <rPr>
        <sz val="11"/>
        <color rgb="FF000000"/>
        <rFont val="Calibri"/>
      </rPr>
      <t xml:space="preserve">4 </t>
    </r>
    <r>
      <rPr>
        <sz val="11"/>
        <color rgb="FF000000"/>
        <rFont val="Linux Libertine G"/>
      </rPr>
      <t>जून के हाथ में आ जाएगा
यूट्यूब पर लोग मनोरंजन और पढ़ने आते हैं प्रचार लोग मनोरंजन समझ कर ही देखते है
इतना बड़ा विडियो बनाया पर एक बात बताऊँ ये पुरा चुनाव सिर्फ़ दो लाइन पर शुरु और ख़त्म हो रहा है
एक तरफ़ विपक्ष का कुआँ है और दुसरी तरफ़ पक्ष की खाई है और भारत का आदमी किधर कुदेगा ये छोटा बच्चा भी बता देगा</t>
    </r>
  </si>
  <si>
    <t>love youuuuuuuuuuuuuuuuuuuuuuuu</t>
  </si>
  <si>
    <t>All are bullshit need to save country BJP bagao desh bachao.</t>
  </si>
  <si>
    <t>Make video on BJP manifesto</t>
  </si>
  <si>
    <t>Aur bjp bhi yahi chahti hai election modi vs rahul bane... Tabhi modi jeet sakta hai... Congress leadership is bullshit... Everyttm indian voters trusted congress but they proved them wrong in rajasthan, mp, chattisgarh.... Not giving opportunities to new youth</t>
  </si>
  <si>
    <t>Rahul Gandhi is pulling cheap tricks now on the basis of reservation and caste censuses, to gain whatever votes he can. He's done for.</t>
  </si>
  <si>
    <t>Why at this moment Mohak is totally taking against Rahul and highlighting Congress setbacks. Is he making a point indirectly that BJP is a better choice than Congress and most probably Modi is better than Rahul. Same as the boxer who got up in the morning and changed his mind that what he was doing previously was wrong and that from today morning by supporting BJP he is on right track.</t>
  </si>
  <si>
    <t>BJP developing our country ,respect, infrastructure, GDP.  JAI BJP</t>
  </si>
  <si>
    <t>Same type of video make for bjp</t>
  </si>
  <si>
    <t>Godi media😂</t>
  </si>
  <si>
    <t>Even if BJP isn't doing a great job, 
I will never vote for a dunce like Rahul Gandhi who goes to abroad and calls for foreign intervention in India
And someone who calls Indian Union Muslim League a secular party. 
Don't want India to get partitioned again.</t>
  </si>
  <si>
    <t>Bjp needs strong opposition</t>
  </si>
  <si>
    <t>आप झूठ बोल रहे हैं।
राहुल गांधी जिंदाबाद ओबीसी समाज जिन्दाबाद</t>
  </si>
  <si>
    <t>A useless govt &gt; a govt who will end democracy.</t>
  </si>
  <si>
    <t>Koi kich bhi bhole
Aayegatho modi ji hi ❤
Jai bharat mata</t>
  </si>
  <si>
    <t>Kitna search kiya hai bhai tune.. kamal ki baat hai.. ye political party wale kabhi smz nahi payenge people ke problem as leader have another party circle and have to behave as their leader said. But ek baat to hai BJP ne 10 saal liye usme mene dekha ki starting me party ne kuch kaam kiya but uske baad Hindu Muslim ke alawa unke paas kuch baaki nahi raha- jese wo jaan chuke he ki public hindu-muslim kiya to jyada active as well as blind ho jaati hai..i voted BJP 2 times but now i am going to Vote Congress this time-Let see the changes.</t>
  </si>
  <si>
    <t>Bhai bhai next video BJP manifesto please</t>
  </si>
  <si>
    <t>Rahul Gandhi is the star campaigner for …… BJP.</t>
  </si>
  <si>
    <r>
      <rPr>
        <sz val="11"/>
        <color rgb="FF000000"/>
        <rFont val="Calibri"/>
      </rPr>
      <t xml:space="preserve">Bro </t>
    </r>
    <r>
      <rPr>
        <sz val="11"/>
        <color rgb="FF000000"/>
        <rFont val="Linux Libertine G"/>
      </rPr>
      <t>में आपकी सारी वीडियो देख चुका हु पर आपने या आपके राइटर्स ने इस वीडियो में शायद मेहनत नही की</t>
    </r>
    <r>
      <rPr>
        <sz val="11"/>
        <color rgb="FF000000"/>
        <rFont val="Calibri"/>
      </rPr>
      <t xml:space="preserve">....
</t>
    </r>
    <r>
      <rPr>
        <sz val="11"/>
        <color rgb="FF000000"/>
        <rFont val="Linux Libertine G"/>
      </rPr>
      <t xml:space="preserve">आपने दो प्रॉब्लम्स को मिक्सड कर दिया जिससे दोनों का सॉल्यूशन दिखे ही ना 
</t>
    </r>
    <r>
      <rPr>
        <sz val="11"/>
        <color rgb="FF000000"/>
        <rFont val="Calibri"/>
      </rPr>
      <t xml:space="preserve">"reservation is not about jobs it's about representation "
</t>
    </r>
    <r>
      <rPr>
        <sz val="11"/>
        <color rgb="FF000000"/>
        <rFont val="Linux Libertine G"/>
      </rPr>
      <t xml:space="preserve">देश में आजादी के बाद भी अभी तक कास्ट बेस्ड क्राइम बड़ ही रहे ही क्योंकि चीजों की सुनवाई और कार्यवाही अच्छे से नही होती क्योंकि थानेदार से लेके जज तक एक कम्युनिटी के लोग होते ही हैं जो कि सबसे ज्यादा जुल्म करते है इस वजह से इसे लोगो के खिलाफ कार्यवाही नही हो पाती 
</t>
    </r>
    <r>
      <rPr>
        <sz val="11"/>
        <color rgb="FF000000"/>
        <rFont val="Calibri"/>
      </rPr>
      <t xml:space="preserve">Govt sector </t>
    </r>
    <r>
      <rPr>
        <sz val="11"/>
        <color rgb="FF000000"/>
        <rFont val="Linux Libertine G"/>
      </rPr>
      <t xml:space="preserve">में रिप्रेजेंटेशन हर कास्ट का बहुत जरुरी है क्योंकि पॉलिसी वही से बनती हे
आप कल्पना करो आप </t>
    </r>
    <r>
      <rPr>
        <sz val="11"/>
        <color rgb="FF000000"/>
        <rFont val="Calibri"/>
      </rPr>
      <t xml:space="preserve">19 </t>
    </r>
    <r>
      <rPr>
        <sz val="11"/>
        <color rgb="FF000000"/>
        <rFont val="Linux Libertine G"/>
      </rPr>
      <t xml:space="preserve">वी सदी में एक करोड़ पति हो आपके ऊपर किसी अंग्रेज ने झूठा केस कर दिया हे आपका गुनहगार भी अंग्रेज ही आपका खुदका वकील भी अंग्रेज हे जज साहेब भी अंग्रेज हे </t>
    </r>
    <r>
      <rPr>
        <sz val="11"/>
        <color rgb="FF000000"/>
        <rFont val="Calibri"/>
      </rPr>
      <t>,</t>
    </r>
    <r>
      <rPr>
        <sz val="11"/>
        <color rgb="FF000000"/>
        <rFont val="Linux Libertine G"/>
      </rPr>
      <t xml:space="preserve">क्या आपका पैसा आपको सही न्याय दिला पाएगा </t>
    </r>
    <r>
      <rPr>
        <sz val="11"/>
        <color rgb="FF000000"/>
        <rFont val="Calibri"/>
      </rPr>
      <t xml:space="preserve">?🙏
</t>
    </r>
    <r>
      <rPr>
        <sz val="11"/>
        <color rgb="FF000000"/>
        <rFont val="Linux Libertine G"/>
      </rPr>
      <t>यही हालत आज भारत की हे एक कम्युनिटी ने पूरे सिस्टम को ओवरटेक कर रखा ही 
सुप्रीम कोर्ट में कितने जज एससी एसटी ओबीसी के हे</t>
    </r>
    <r>
      <rPr>
        <sz val="11"/>
        <color rgb="FF000000"/>
        <rFont val="Calibri"/>
      </rPr>
      <t>?</t>
    </r>
  </si>
  <si>
    <t>Mohak Bhai ek video 'Lies by BJP' par bhi banao jo detail me bataye BJP kin muddo ko ignore kar rahi h aur unse kaise logo ko gumrah kar rahi h</t>
  </si>
  <si>
    <t>You didn't provide a genuine explanation on why increasing reservation isn't a big factor of brain drain.</t>
  </si>
  <si>
    <t>When Modi promise 15 lakh in his manifesto . No one had any complain. But when Congress promise 1 lakh ( everyone going crazy, saying its bad for economy 🤣) Hypocrite people every where.</t>
  </si>
  <si>
    <t>Kitne paise khaye bhai ? Bjp se 😂</t>
  </si>
  <si>
    <t>Congress ❤️</t>
  </si>
  <si>
    <t>BJP is wrong but congress is insufficient 
We need a good opposition 😢</t>
  </si>
  <si>
    <t>Modi always❤</t>
  </si>
  <si>
    <t>Seems this guy also slowly became part of the godi media. 🎉🎉🎉</t>
  </si>
  <si>
    <t>Bhai kuch truth governing government k bare m bhi bol dete 😊</t>
  </si>
  <si>
    <t>Also Make video on bjp menifesto and how bjp run india after winning election</t>
  </si>
  <si>
    <t>Good one.. although I am a congress supporter I can relate to what ur saying..but right now the religion based politics must go.. bjp must go..</t>
  </si>
  <si>
    <t>Basically Vote for PM Modi ❤❤❤❤❤</t>
  </si>
  <si>
    <t>Vote for employment  and education</t>
  </si>
  <si>
    <t>Good job bro</t>
  </si>
  <si>
    <t>See indians dont want BJP , but don't have options.</t>
  </si>
  <si>
    <t>🤡🤡🤡🤡🤡</t>
  </si>
  <si>
    <t>काम बोलता है❤ उत्तर प्रदेश</t>
  </si>
  <si>
    <t>i will vote for humanity. manipur doesnt desrve violence. india doesnt deserve violence.</t>
  </si>
  <si>
    <t>What about modi</t>
  </si>
  <si>
    <t>Apne hi core subscriber base ko naraj maat kar bhai💀</t>
  </si>
  <si>
    <t>Private sector reservation is worse just imagine a lot of people who don’t deserve they will get a Job and for companies it’s really hard to get talented workers at the they will shut down the business.</t>
  </si>
  <si>
    <t>What about BJP manifesto?</t>
  </si>
  <si>
    <t>You didn't mention special rights to Muslim communities why? You are also hiding this from people so that people can vote congress?</t>
  </si>
  <si>
    <t>I am your subscriber and i love all your videos but i totally disagree with you regarding releasing such videos at this point of time. At the moment under the current government when we are fighting regarding the basic fundamental rights a human should have, be it, freedom of speech, freedom of expression or RTI, such videos might polarise the viewers. We dont need to talk about the situation the media is facing in the past 10 years that have deliberately been the spokesperson of the current government also we dont need to talk about the crictical misuse of ED, CBI &amp; IT because it is pretty much evident who follows regular politcs.
According to me, if by chance Congress comes to power you do have a fair chance to ask them about their manifesto but if BJP comes to power, considering the current scenario, you dont possess any chance in the comming future to ask them about their manifesto. Past 2 elections have gone and i have not seen any discussions in the media regarding BJPs past manifestos. Please dont forget the proposed  Broadcasting bill that will surely arrive if BJP comes to power.</t>
  </si>
  <si>
    <t>Isko BJP Kuch bond Mila hay abi 🎉😂</t>
  </si>
  <si>
    <t>You are an bjp supporter</t>
  </si>
  <si>
    <t>Do not worry, next Govt will do definitely better. One time look upon formation of new Govt.</t>
  </si>
  <si>
    <t>We❤ Rahul Gandhi From Nagaland</t>
  </si>
  <si>
    <t>Main blowing video</t>
  </si>
  <si>
    <t>kya Sir ji BJP ne kya awards, medals ya paise diye 😂 “Godi media me baith gaye kya..?😂</t>
  </si>
  <si>
    <t>Congress wants to make you the president of their party 😂 (Kharge has resigned )</t>
  </si>
  <si>
    <t>Yah bata na fir modi achha leader hai Kya bjp ka v bata de</t>
  </si>
  <si>
    <t>*Govt announces 100% reservation for sc/st*
Interviewer: "Aapki JEE mein kitni percentile aayi thi"
Student: "sir, 44%ile"
Interviewer: "Achha toh aap dalit hai"
*History repeats itself*</t>
  </si>
  <si>
    <t>Now indians will be confused who are planning to choose their MP by watching YouTube videos.
May be bjp started to use this video as their defence.</t>
  </si>
  <si>
    <t>Superb Content 
Good Team Work 
Keep it up 👍</t>
  </si>
  <si>
    <t>last few lines....well said man!</t>
  </si>
  <si>
    <t>India seriously needs a third political party that can give tough competition to the BJP.</t>
  </si>
  <si>
    <t>Surely there might be some errors in manifesto, but people should vote for unemployment, education and development of individual and the country.. I think Rahul Gandhi deserves a chance..</t>
  </si>
  <si>
    <t>Vote for BJP for better future of India</t>
  </si>
  <si>
    <t>at least vote for democracy,
down with dictatorship</t>
  </si>
  <si>
    <t>What about BJP manifesto? Double standard hypocrite!</t>
  </si>
  <si>
    <t>Not modi fan but  People need to understand that the image we have in outside world between all countries, it's all bcuz of modi's strategy.</t>
  </si>
  <si>
    <t>Bhai tu kuch bhi bol agar india jitegi to kaam to karna padega kyuki ab aap 5kilo pe ullu nahi bana sakte🤣😂😂</t>
  </si>
  <si>
    <t>Great Video Bhai....i want to thank you from the bottom of my heart for talking about these very pertinent issues. Just hoping that our janata listens and thinks before voting.</t>
  </si>
  <si>
    <t>Bhai mangal Haryana k jo fact bateye woh toh galat hai bhai fact check kro 
1.Haryana mai employement rate badh rhya h toh Haryana unemployment mai no.1 kaise bna ?? 
2.Haryana mai unemployment rate 37.4℅ kaise paucha ?? 
3. Haryana mai Jat community k pas koi reservation nhi hai</t>
  </si>
  <si>
    <t>To BE or not be also refers 'To live or not to live'</t>
  </si>
  <si>
    <t>Hi i completely disagree with your opinion, How many BJP leaders are well informed and educated?... we  have to look at the opposition party at an overall level and i believe they have the experience of bringing big changes to the economy of the country. They have built great institutions in the past which has contributed to the growth of our nation. I agree the improvement is necessary in every party, i think by constant criticism and feedback from the people of India and media, the party will go in the correct direction.</t>
  </si>
  <si>
    <t>No brother u right but now the situation  is alter you should not make this nonsense video to support bjp in this time you can make this video after rahul gandhi become pm</t>
  </si>
  <si>
    <t>Why do we need caste data for policy decisions? Cant we make policies just on the  basis of economic situation of individuals?</t>
  </si>
  <si>
    <t>Bhai apka video acha laga</t>
  </si>
  <si>
    <t>Mr Host please listen to Rahul Gandhi he told that how much money current govt spends on few businessman the same amount of money would be spent on the poor woman.</t>
  </si>
  <si>
    <t>Rahul Gandhi ❤❤❤</t>
  </si>
  <si>
    <t>Check your facts about Rafael scam 🚫you're a traitor</t>
  </si>
  <si>
    <t>Why wont he be pm😂 he is most popular leader amongst opposition, face of congress, voters of congress vote on his name😂❤ he is our pm face whether he himself wants or not❤</t>
  </si>
  <si>
    <t>0% Ego
0% attitude
1000% Honest
1000% Hardwork
Dil Se Salute ❤❤</t>
  </si>
  <si>
    <t>I will only love Congress party . The party from where India began .we need a strong Congress party . More support to you !</t>
  </si>
  <si>
    <t>BJP ne 15lakh ki topi logo ko pehnai thi, congress ne 1lakh ki topi pehnai to kya bigada, kum Se kum bada jhoot to nahi bola bjp jaise</t>
  </si>
  <si>
    <t>Itta reservation wtf ??</t>
  </si>
  <si>
    <t>It is right ▶️👍👍</t>
  </si>
  <si>
    <t>Are bhai yhi sab questions opposition se puchhane k bajay...bjp ki manifesto dyan se dekh lete</t>
  </si>
  <si>
    <t>Malik ab kisko vote du yeh batao 😅</t>
  </si>
  <si>
    <t>Even if congress wins and rahul is pm, do you really think he would do anything for India? He wouldn't, he will just make things worse for us. One of the reasons why people go for BJP cuz they don't want congress to lead country.</t>
  </si>
  <si>
    <t>Vote for a party that's national apart from BJP. A party which can bring changes in Parliament in the best interest of farmers, masdoors and Bandi Singh's . Voting for candidates who have self-interest is a waste of vote. We need majority votes in Parliament.🙏</t>
  </si>
  <si>
    <t>I live in karnataka ruled by Congress, we have free electricity and 2000 for women every month but they have hiked every single tax that can be applied by the state goverment</t>
  </si>
  <si>
    <t>Smjh nahi araha kisko vote du</t>
  </si>
  <si>
    <t>Lagta he mohak bhai tak bhi maal pahuch chuka he .</t>
  </si>
  <si>
    <t>Congress should clear its manifesto, but what about BJP not clearing its manifesto? 😅 Therefore the other party should get a chance. What should they do this time? 🙏🙏🙏</t>
  </si>
  <si>
    <t>Private sect. reservations will kill the business friendly environment of the country.</t>
  </si>
  <si>
    <t>Bhai log humlog ko sayana hona hoga parties me koi dharma layega koi caste, vote toh INDIA ko hi karenge iss baar lekin humlog ko sarkaar se kaam karana hoga ye hamari responsibility hai.</t>
  </si>
  <si>
    <t>😂😂😂 nahi to aapko bana dete hai pm...</t>
  </si>
  <si>
    <t>Vote for congress!</t>
  </si>
  <si>
    <t>True Analysis, Although Modi is d Dictator the real culprit is Sonia Gandhi and Congress.</t>
  </si>
  <si>
    <t>Rahul Gandhi and Pakistan's military is the same case.....You don't know whom to talk in Pakistan as well as in Congress</t>
  </si>
  <si>
    <r>
      <rPr>
        <sz val="11"/>
        <color rgb="FF000000"/>
        <rFont val="Linux Libertine G"/>
      </rPr>
      <t>विपक्ष का नेता सिर्फ अपनी पार्टी ही नहीं बल्कि असली विपक्ष को प्रदर्शित करता है</t>
    </r>
    <r>
      <rPr>
        <sz val="11"/>
        <color rgb="FF000000"/>
        <rFont val="Calibri"/>
      </rPr>
      <t xml:space="preserve">, </t>
    </r>
    <r>
      <rPr>
        <sz val="11"/>
        <color rgb="FF000000"/>
        <rFont val="Linux Libertine G"/>
      </rPr>
      <t>अगर नेता ही कमजोर हो तो पूरा विपक्ष कमजोर पड़ जाता है।
मानो या ना मानो राहुल गांधी इस पद के लायक नही है</t>
    </r>
    <r>
      <rPr>
        <sz val="11"/>
        <color rgb="FF000000"/>
        <rFont val="Calibri"/>
      </rPr>
      <t>!!!</t>
    </r>
  </si>
  <si>
    <r>
      <rPr>
        <sz val="11"/>
        <color rgb="FF000000"/>
        <rFont val="Calibri"/>
      </rPr>
      <t xml:space="preserve">Not convinced regarding reservation, you should make a special episode on Ews </t>
    </r>
    <r>
      <rPr>
        <sz val="11"/>
        <color rgb="FF000000"/>
        <rFont val="Linux Libertine G"/>
      </rPr>
      <t xml:space="preserve">सुदामा कोटा </t>
    </r>
    <r>
      <rPr>
        <sz val="11"/>
        <color rgb="FF000000"/>
        <rFont val="Calibri"/>
      </rPr>
      <t xml:space="preserve">8 </t>
    </r>
    <r>
      <rPr>
        <sz val="11"/>
        <color rgb="FF000000"/>
        <rFont val="Linux Libertine G"/>
      </rPr>
      <t>लाख वाले गरीबी आरक्षण पर वीडियो बनाइये।</t>
    </r>
  </si>
  <si>
    <t>THE biggest  strength and the  biggest weakness of Rahul Gandhi is -- "He is too much of good human being" for Indian dirty politics</t>
  </si>
  <si>
    <t>Chahe jo bhi hu modi ne jo promise usme se kuch promise usne pore jiye hai or kuch agle election tak pore hu jayenge. 
Agar congress led alliance aata hai toh aisa hu sakta hai ki woh mahengayi kam kare. 
Agar inflation kam hogi toh automatically jobs badegi.
Isse jyada mujhe congress se koi expectation nhi hai.</t>
  </si>
  <si>
    <t>Why this guy is from left wing😂😂</t>
  </si>
  <si>
    <t>Its a shame how India is ruled by chaiwala as if India don't have educated people.lets give chance to Rahul Gandhi no more chaiwala.</t>
  </si>
  <si>
    <t>Bhai tune BJP se Kitne paise li hai</t>
  </si>
  <si>
    <t>Sorry to say...your analysis is weak. Read more and gain more understanding.</t>
  </si>
  <si>
    <t>Opposition ko strong karne ka kaam bahut jyada media pr bhi nirbhar karta h or India ki media saari bik chuki h 2014 ke baad se hi sirf opposition ko badnaam karne ka hi kam krti h, or dusra bjp ne millions kharch kr diye 2011 se leke abhi tak sirf Rahul ghandi ki image khraab krne me hi</t>
  </si>
  <si>
    <t>Dhrub aur Mohak me ye he difference…</t>
  </si>
  <si>
    <t>Seriously, congress has to  change their manifesto and choose better people
In AP  , congress head  candidate ma'am is just useful for thrashing others and their manifesto is just freebies, it just looks like they are just eager to get into power ,
 *(even though BJP or Congress both 100% won't come  to power in Andhra Pradesh anytime soon 😅)</t>
  </si>
  <si>
    <t>No employment and no good education from bjp only religion</t>
  </si>
  <si>
    <t>But I'd still say Rahul Gandhi is far better than modi and he should get a chance to become PM just follow up with his Bharat Jodo yatra and Bharat jodo nyay Yatra and start listen to that guy he is far credible unlike modi, and the main thing is he takes responsibility for anything bad or good. I hope people realise oneday</t>
  </si>
  <si>
    <t>O pm nhi banega</t>
  </si>
  <si>
    <t>Just one thing - each and every pm or party till now is corrupt...so we can't give vote on this...then the matter come for development of country, economy, in this case all parties and pms have performed good... There is no problem in voting to BJP..as some other will come to government, then they will also have different type of problems.. But some problem for voting BJP is that first crushing opposition, media and second lots of involvement in most of the agencies like CBI, Election Commission etc... i am not saying that there are no other problems in BJP..YES there are many problems but the main point is that if any government comes then they will also have the same problem or different problems. But the point mentioned above is a major problem in BJP... You may support any party but i think you understand that strong opposition, independent agencies and independent media is a major part of any democracy...as any democratic government fears from this only... And moreover no issues in BJP coming to government but there should be not much absolute majority like 350 or 400 etc...lets say they form gov with 300 then they may consider 243 opposition and due to this may agencies gains some more independence as well...</t>
  </si>
  <si>
    <t>Nice video.. maine ye chij congress ki MP, Rajshthan aur Chhatisgarh me haar ke baad realise kri thi ki Rahul Gandhi ne Congress ka bda nuksan kra liya.. Caste census ke chalte but banda haar ke bhi nahi sikha.. aur ab usne 1 lakh bina kuch kiye dene ko bol diya.. youth ko bolta ki kam kra ke denge samjh aata h but mahilao ko free me 1 lakh ye baat nuksan kr gyee Congress ko. Modi will come again easily now.</t>
  </si>
  <si>
    <t>Atp we need a new STRONG leader.</t>
  </si>
  <si>
    <t>Apna bhai bhi darr gya kya…
ED CBI ni aaegi bhai 😂</t>
  </si>
  <si>
    <t>Democracy vs Dictatorship</t>
  </si>
  <si>
    <t>Congress led INDIA government could only deliver the manifesto promises!</t>
  </si>
  <si>
    <r>
      <rPr>
        <sz val="11"/>
        <color rgb="FF000000"/>
        <rFont val="Linux Libertine G"/>
      </rPr>
      <t>मनरेगा फेल हुआ किया</t>
    </r>
    <r>
      <rPr>
        <sz val="11"/>
        <color rgb="FF000000"/>
        <rFont val="Calibri"/>
      </rPr>
      <t xml:space="preserve">? </t>
    </r>
    <r>
      <rPr>
        <sz val="11"/>
        <color rgb="FF000000"/>
        <rFont val="Linux Libertine G"/>
      </rPr>
      <t>जो हंसता मोडी वही लागू किया</t>
    </r>
    <r>
      <rPr>
        <sz val="11"/>
        <color rgb="FF000000"/>
        <rFont val="Calibri"/>
      </rPr>
      <t xml:space="preserve">, </t>
    </r>
    <r>
      <rPr>
        <sz val="11"/>
        <color rgb="FF000000"/>
        <rFont val="Linux Libertine G"/>
      </rPr>
      <t>निर्मला ताई किया बोलेगा</t>
    </r>
    <r>
      <rPr>
        <sz val="11"/>
        <color rgb="FF000000"/>
        <rFont val="Calibri"/>
      </rPr>
      <t xml:space="preserve">, </t>
    </r>
    <r>
      <rPr>
        <sz val="11"/>
        <color rgb="FF000000"/>
        <rFont val="Linux Libertine G"/>
      </rPr>
      <t>अडानी अंबानी और बहुत सारे चोर भाग गया।</t>
    </r>
  </si>
  <si>
    <t>I will vote for educated folks and non hatred.</t>
  </si>
  <si>
    <t>Vote for most better candidate not any party</t>
  </si>
  <si>
    <t>Rahul Gandhi 🇳🇪🤩🥰🥳</t>
  </si>
  <si>
    <t>Many won’t believe that when i started watching video bjp promotion ad came up
7:18 1crore*1lakh =1 lakh crore</t>
  </si>
  <si>
    <t>Arvind kejriwal should be next PM</t>
  </si>
  <si>
    <t>Make same video of modi ji too. 😅</t>
  </si>
  <si>
    <t>Its called journalism ❤</t>
  </si>
  <si>
    <t>After watching this video, I've reached at the conclusion of that this video should not exist due to a lot confusion. 
Instead of this video you should make a video on corrupts of political parties so that people know whom to vote or who is more corrupt.</t>
  </si>
  <si>
    <t>He is talking about representation..in govt system.
Still the Better choice as of now from opposition.</t>
  </si>
  <si>
    <t>Stop Reservation, Atleast keep 75% to 80% for OM students, if you can't do that, then atleast don't break 50% cap.</t>
  </si>
  <si>
    <t>999999 missed call from bjp panuti modi 😂😂😂😂</t>
  </si>
  <si>
    <t>Modi has the vision to develop India. Country has seen how congress party was enjoying country's property. I atleast will never choose RaGa just because electoral bonds were more for bjp. Don't forget that congress has also accepted these.</t>
  </si>
  <si>
    <t>Modi modi modi modi modi modi modi modi modi modi modi modi modi modi modi modi modi modi modi modi modi modi modi modi modi modi modi modi modi modi modi modi modi modi modi modi 
Thank you</t>
  </si>
  <si>
    <t>A chance should be given to RAHUL GANDHI. he should be voted to power.</t>
  </si>
  <si>
    <t>Rahul gandhi is bad in politics but modi is worst.. And bad is better than worst</t>
  </si>
  <si>
    <t>CHAIWALA PM ❌
EDUCATED PM✅</t>
  </si>
  <si>
    <t>BJP htao... Desh Bacho... Democracy Bachao. Hai Jind Hai Bharat</t>
  </si>
  <si>
    <r>
      <rPr>
        <sz val="11"/>
        <color rgb="FF000000"/>
        <rFont val="Linux Libertine G"/>
      </rPr>
      <t>कौन हैं राहुल गांधी के खिलाफ बोलने वाले राजेश जायसवाल</t>
    </r>
    <r>
      <rPr>
        <sz val="11"/>
        <color rgb="FF000000"/>
        <rFont val="Calibri"/>
      </rPr>
      <t>?</t>
    </r>
  </si>
  <si>
    <t>Bhai BJP ke bhi manifesto prr kuch bol le</t>
  </si>
  <si>
    <t>But reservation should not in education</t>
  </si>
  <si>
    <t>Both Modi and Rahul are clowns .. but one clown has been in power and abused the power beyond limits, time to remove him !</t>
  </si>
  <si>
    <t>How can you miss the psychological hijacking of modiji- the pied piper through mainstream media. 
As a psychologist i have to say that people have no idea how big of a crime media has done and is doing in the history of humanity. Why do you thing only 21% of people knew about rafale scam and rest agreed with modiji, why do you think a zombie like brain of logics in masses is being created in india.</t>
  </si>
  <si>
    <t>Appertinship Punjab ch la lo 13000 in hand milda and insurance food free a 😊</t>
  </si>
  <si>
    <t>RAHUL GANDHI 🇮🇳is still better then modi 
I believe in RAHUL GANDHI❤</t>
  </si>
  <si>
    <t>Before you talk about him just be like him, and discuss about a topic which helps common public in their daily needs.</t>
  </si>
  <si>
    <r>
      <rPr>
        <sz val="11"/>
        <color rgb="FF000000"/>
        <rFont val="Linux Libertine G"/>
      </rPr>
      <t>कामयाब वही होता है जो हार नहीं मानता है</t>
    </r>
    <r>
      <rPr>
        <sz val="11"/>
        <color rgb="FF000000"/>
        <rFont val="Calibri"/>
      </rPr>
      <t xml:space="preserve">, </t>
    </r>
    <r>
      <rPr>
        <sz val="11"/>
        <color rgb="FF000000"/>
        <rFont val="Linux Libertine G"/>
      </rPr>
      <t>तुम खेल देखो किया किया होता है😀😀😀😀😀😀</t>
    </r>
    <r>
      <rPr>
        <sz val="11"/>
        <color rgb="FF000000"/>
        <rFont val="Calibri"/>
      </rPr>
      <t xml:space="preserve">, </t>
    </r>
    <r>
      <rPr>
        <sz val="11"/>
        <color rgb="FF000000"/>
        <rFont val="Linux Libertine G"/>
      </rPr>
      <t>भक्तों को राहुल गांधी से हमेशा ना इत्तेफाकी रहेगा ही।</t>
    </r>
  </si>
  <si>
    <t>Rahul Gandhi jindabad 🎉🎉❤</t>
  </si>
  <si>
    <t>WTF is dheeli speeches ? A politician gives 1000 speeches in a year, its natural few slip of tongues will happen. Shall I share u a plus b whole square speeches? That was not even a slip of tongue by the way. 
Regarding office bearer - he is Chairperson of Indian Youth Congress. He resigned from Indian Congress President due to 2019 failure
Regarding Rahul Gandhi not fighting against BJP in election, hold your horses Rae Barelly and Amethi is not yet announced. 
Also it is impossible to outline everything in detail in a Menifesto. A manifesto lay down the targets. Maybe you have never seen a manifesto in your life.</t>
  </si>
  <si>
    <t>Godi mohak bjp chtukatlrta</t>
  </si>
  <si>
    <t>Good video subscribed hoping to see more such informative videos can we have the same kind a video for bjp manifesto so it would be great for us to compare?! 
Thanks a ton though 😊</t>
  </si>
  <si>
    <t>Redistribution of wealth and growth are things done by the bjp govt. So should we vote for modi sarkar?</t>
  </si>
  <si>
    <t>So called educated logo ko video dekhke acha nhi lag rha hoga😢</t>
  </si>
  <si>
    <t>Like if you want thatmohak shouls start economics channel❤❤❤</t>
  </si>
  <si>
    <t>Ye ho ab jarur hoga</t>
  </si>
  <si>
    <t>Congress manifesto has wealth distribution. I as a law abiding salaried individual who cant hide my wealth, am not going to vote for it. I don't believe government can manage my money for the growth of the country</t>
  </si>
  <si>
    <t>I know BJP is not perfect but their isn't any better opposition to vote.</t>
  </si>
  <si>
    <t>Respect for making videos on both BJP and CONGRESS  main problems</t>
  </si>
  <si>
    <t>Always love your content ,don't mind people giving hate bcz  people dont like to analyze things criticality ,all they want is to take just one side and hate other blindly...</t>
  </si>
  <si>
    <t>If you have guts make video on BJP Manifesto</t>
  </si>
  <si>
    <t>Ek mauka rahul ji ko milna chahiye. Bar bar bjp k jhuth se ab chhutkaraa chahiye😢</t>
  </si>
  <si>
    <t>Well researched video</t>
  </si>
  <si>
    <t>Now I want video on BJP manifesto.</t>
  </si>
  <si>
    <t>Hi Mohak! This was a quite detailed explaination of the congress manifesto. Could you do the same for BJP manifesto??</t>
  </si>
  <si>
    <t>Congress ke state ka debt to gdp high hota jaata jab ki bjp  debt to gdp na e barabar hota hai  freebies ka asar karnatka  kerela. Kerela mein financial crisis</t>
  </si>
  <si>
    <t>There may be some flaw but Still congress is way better than bjp</t>
  </si>
  <si>
    <t>Nowadays why do i find more excitenment in the politics rather than movies or series 😊</t>
  </si>
  <si>
    <t>But bjp to esse bhi bekaar h 😢 so the only good option is INDIA❤❤</t>
  </si>
  <si>
    <t>Vote for education &amp; employment that’s all</t>
  </si>
  <si>
    <t>He is kept free so he can campaign. Because he draws in the crowds.</t>
  </si>
  <si>
    <t>secretly say, 
vote: congress.</t>
  </si>
  <si>
    <t>Absolutely  very good  information  without  any political  hidden  support</t>
  </si>
  <si>
    <t>20min bol rhe ho ki sarkar ki galti nhii h logo ki galti h ki sarkari Naukri demand krnaa, waaahhh</t>
  </si>
  <si>
    <t>Ye video un logo ko dikhani chahiye jo democracy ko bachane ki baat karte hai</t>
  </si>
  <si>
    <t>Now all criminals candidates from all party they are joined BJP, so now indian alliance is clean, vote for india</t>
  </si>
  <si>
    <t>Mujhe lagta hai aapko vote modi ji ko daaal dena chahiyai....kyoki unse jada iimandar insaan pure duniya me nhi hai...ek request hai aaapse next time congress par video mat banana aur na hi congress se related kisi baat par discuss karna....rahul gandhi kya hai kya nhi hai...iss par discussion mat karo...aapse personal request hai desh ke samse immadar insaan  shri narendra bhai modi ko hi aap vote dena.....kyoki aap aesa hi leader deserve karte hai</t>
  </si>
  <si>
    <r>
      <rPr>
        <sz val="11"/>
        <color rgb="FF000000"/>
        <rFont val="Calibri"/>
      </rPr>
      <t xml:space="preserve">Mgnrega ko leke v sab yhi bolte the. Ultimately it saved india in crisis. We </t>
    </r>
    <r>
      <rPr>
        <sz val="11"/>
        <color rgb="FF000000"/>
        <rFont val="Linux Libertine G"/>
      </rPr>
      <t xml:space="preserve">बल </t>
    </r>
    <r>
      <rPr>
        <sz val="11"/>
        <color rgb="FF000000"/>
        <rFont val="Calibri"/>
      </rPr>
      <t>eve congress❤ we believe rahul ji❤. Fir el mauka congress ko</t>
    </r>
  </si>
  <si>
    <t>Ye banda nikspaksh bat krta hai</t>
  </si>
  <si>
    <t>Party Raj should end... India needs senate system where an educated person who studies law is promoted to be a law maker .....</t>
  </si>
  <si>
    <t>Sahi kaha vote for Bharat, vote for better India, Vote for BJP✌️</t>
  </si>
  <si>
    <t>You are wrong about one thing, he did consider unemployment and price rise as most important topic and he mentions that in almost all speeches.
But the effect cant be seen and we all know why. Social media is still not the main communication medium india. In fact they try their best to suppress opposition's take, the opposite of what they are supposed to do.</t>
  </si>
  <si>
    <t>vote for bjp or nota</t>
  </si>
  <si>
    <t>Excellent episode</t>
  </si>
  <si>
    <t>You are also bjp supporter whos trying to defame Raga</t>
  </si>
  <si>
    <t>At least BJP's manifesto looks graphically engaging.</t>
  </si>
  <si>
    <t>He rightly said, vote the right candidate for MP.</t>
  </si>
  <si>
    <t>I think Mohak should be President of INC maybe then congress will win</t>
  </si>
  <si>
    <t>Hello Mohak, 
I appreciate the informative content you've provided. If it's possible, could you please share similar details regarding the manifestos of other parties?
Also, I'm sorry to say that this video appears to place more emphasis on Rahul Gandhi rather than the Congress Manifesto.</t>
  </si>
  <si>
    <t>Problems lie in every person but dictatorship must be stopped.</t>
  </si>
  <si>
    <t>Congress zindabad!</t>
  </si>
  <si>
    <t>I think you are also Godi media</t>
  </si>
  <si>
    <t>That's what people needs to know</t>
  </si>
  <si>
    <t>If modi comes again india will be under a dictatorship,sorry already !</t>
  </si>
  <si>
    <t>I clearly don't see any values in congress party.</t>
  </si>
  <si>
    <t>Came here to check if there's any comment on Dr. Aurodeep Nandi's pic ...can't find any ....this guy looks like he brags about everything he knows 🥺</t>
  </si>
  <si>
    <t>Thank you so this answer not vote for prime minister vote for MP</t>
  </si>
  <si>
    <t>Bahut research kari hai aapne aur aapki team ne. A great video at a great time.👍👍🗿</t>
  </si>
  <si>
    <t>Moral of rhe video:1st: rahul gandhi n aaj tk koi kam ni kra😂😂😂and 
2nd:choose the Mp for you region not tha PM in the election</t>
  </si>
  <si>
    <t>This video has changed my opinion to vote for India alliance, actually we should more focus on to more strength india alliance but not give majority in lok sabha. For healthy democracy india should have a strong opposition to curb the dictatorship in India</t>
  </si>
  <si>
    <t>Great video bro</t>
  </si>
  <si>
    <t>Problem with raga😂 okie saar. What is problem with modi? Will u discuss that as well?  Ois rahul ji in power for last 10 year?</t>
  </si>
  <si>
    <t>Jaan se pyaara garibon ka Sahara leader hamara 
Chand sa mukhda mere Jigar ka tukda Mera sachcha leader Mera  imaandaar RaGa ji ❤</t>
  </si>
  <si>
    <t>responsibility accountability rationality reliability  they're like kryptonite whoever the pm or the face of the pm will be but one should keep in the mind never to elect a person with a purple heart emoji based opinion as we all know they keep indulging everyone on spamming purple hearts than knowing about their own country instead of developing a nation 😂😂</t>
  </si>
  <si>
    <t>Democracy vs dictatorship</t>
  </si>
  <si>
    <t>Rahul gandhi not well enough no choice no great opposition</t>
  </si>
  <si>
    <t>Modi leading BJP campaign, is he the BJP President? 😂</t>
  </si>
  <si>
    <t>Aap bs Congress party ka bol rahe ho. BJP ka bhi to batao acche se Jo jhut bol rahe he.</t>
  </si>
  <si>
    <t>Gajab hai bhai, i was expecting such video yaar
.. your analysis is absolute...</t>
  </si>
  <si>
    <t>Bhai ko dar hogaya hai ki bjp ke IT CELL se 😂</t>
  </si>
  <si>
    <t>*"Rahul Gandhi aur Congress leaders ney apney selfish reasons ki vja say desh ki opposition ko itna weak bhuna diya"*
These words said by Mohank are so true. My father said the same few days back.</t>
  </si>
  <si>
    <t>It’s like two sides, same coin</t>
  </si>
  <si>
    <t>Bjp ka menifesto q nhi discuss kia? Comgress has put best possible manifesto of independent india.</t>
  </si>
  <si>
    <t>Mqi ekbar rahul k upar risk lena chahunga modi k upar v toh liya tha previously</t>
  </si>
  <si>
    <t>Amm bhi khana hai paidh mai bhi nhi chadna pagle ko 😂😂</t>
  </si>
  <si>
    <t>Voting for congress is a waste and voting for left is dangerous.only option BJP.</t>
  </si>
  <si>
    <t>Bhaiii itne ads daale hai. Saare paise ek video se kamaane hai?? 😂</t>
  </si>
  <si>
    <t>I'm confused after this video who is right who is wrong.</t>
  </si>
  <si>
    <t>Pehle chuppa chuppa kar BJP ko support kar rahe the aub dikha dikha kar....kitne pise lia Modi se....godi-youtuber...😅</t>
  </si>
  <si>
    <t>Bad is better than the worst. Congress is better than the BJP.
At least we will not have dictatorship in the country.</t>
  </si>
  <si>
    <t>A good politician is the one who is aware of his constituency and it's mundane boring problem which obviously doesn't involve making rallies and events or attending to his political party Guru</t>
  </si>
  <si>
    <t>He is a true flag bearer of democracy..  no matter whome you support...but pointing out flaws should always be a welcome Move</t>
  </si>
  <si>
    <t>Every party is evil, and by polls, we choose from among them
I saw the slums of delhi and it brought tears to my eyes, how to children are living there and how their dreams have died
I see the Powerplay by the current govt., how there is development on a central level but nothing on the state site, how the infra is rag-tag and no real ground development or any new opportunities
I see the Opposition parties and how they are playing the same cards, they want to lessen the current opportunities, their nonsensical schemes and the same powerplay when they are/were in power
Not a single state has gone unscathed by any political party, be is Rajasthan, WB, Karnataka, Kerala or any other state
Everyone wants to keep the money in their pocket, be it your local sarpanch, the ward member, the Mla or MP, no matter the party
We might be in 2024 but it feels like 2002 level of infra here</t>
  </si>
  <si>
    <t>Vote for job &amp; education</t>
  </si>
  <si>
    <t>On daily basis Congress is speaking on unemployment and inflation. Andha h kya be?</t>
  </si>
  <si>
    <t>If Shashi Tharoor becomes PM candidate I will vote for Congress , Pappu and karge Hell no</t>
  </si>
  <si>
    <t>The best YouTuber</t>
  </si>
  <si>
    <r>
      <rPr>
        <sz val="11"/>
        <color rgb="FF000000"/>
        <rFont val="Linux Libertine G"/>
      </rPr>
      <t>बेरोजगारी और महंगाई के बारे में राहुल गांधी ने ही तो बात की है</t>
    </r>
    <r>
      <rPr>
        <sz val="11"/>
        <color rgb="FF000000"/>
        <rFont val="Calibri"/>
      </rPr>
      <t xml:space="preserve">! </t>
    </r>
    <r>
      <rPr>
        <sz val="11"/>
        <color rgb="FF000000"/>
        <rFont val="Linux Libertine G"/>
      </rPr>
      <t>मोहक मंगल जी आप किस दुनिया में रहते हैं</t>
    </r>
    <r>
      <rPr>
        <sz val="11"/>
        <color rgb="FF000000"/>
        <rFont val="Calibri"/>
      </rPr>
      <t>?</t>
    </r>
  </si>
  <si>
    <t>Jiske paas thoda sa bi dimaag ho vo bolega ki Modi is better than Rahul agr compare kare dono ko koi perfect hota nhi but if u have to choose between these 2 u have to choose Modi
Agr Congress Rahul ko chodhke kisi aur ko laaye tabi koi Congress ko vote dene ka sochega vrna abi koi strong opposition toh hai hi nhii</t>
  </si>
  <si>
    <t>love ❤ u mohak bhai</t>
  </si>
  <si>
    <t>Of pm</t>
  </si>
  <si>
    <t>I don't like bjp or the modi govt. But I like every bit of this video. I don't generally press like button but I did on this. Hope this video reaches Rahul Gandhi.</t>
  </si>
  <si>
    <t>Why are we clinging to RG, Country  is much bigger</t>
  </si>
  <si>
    <t>Don't want modi so Rahul Gandhi is only option a random person is better than dictator silence is better than bulldozer I think kejriwal is a great leader but he is not in mp</t>
  </si>
  <si>
    <t>Ayega to modi hi !!! Wah modiji wah!!❤️❤️❤️❤️</t>
  </si>
  <si>
    <t>You’re right that people are not going to read the party manifestos. Could you make video on both the parties drawing a sort of comparison about values in different areas such as education, health, safety, defence, etc? That might help a lot of people.</t>
  </si>
  <si>
    <t>Rahul Gandhi ji is at first the democratic face, he listens to the heart of people. He is a highly educated, MPhil degree from Cambridge University. He has a clear vision for youth employment and farmer's MSP. He must lead a govt. The only problem is that Rahul Gandhi ji can't speak joomla as modi does</t>
  </si>
  <si>
    <t>Im 23 and didn't vote for years and will not</t>
  </si>
  <si>
    <t>We all are in a situation of "a well in front ,a ditch behind "........We can't escape this situation....
The result is obvious.....😢</t>
  </si>
  <si>
    <t>30:46</t>
  </si>
  <si>
    <t>aaj payment bjp se aai hai</t>
  </si>
  <si>
    <t>Rahul gandhi is BJP agent 😂😂😂😂</t>
  </si>
  <si>
    <t>Bakwas video lag raha hai.</t>
  </si>
  <si>
    <t>Modi ji ko vote</t>
  </si>
  <si>
    <t>legends see khan sir in 23:46 😂😂</t>
  </si>
  <si>
    <r>
      <rPr>
        <sz val="11"/>
        <color rgb="FF000000"/>
        <rFont val="Linux Libertine G"/>
      </rPr>
      <t xml:space="preserve">कितना पैसा मिला </t>
    </r>
    <r>
      <rPr>
        <sz val="11"/>
        <color rgb="FF000000"/>
        <rFont val="Calibri"/>
      </rPr>
      <t xml:space="preserve">BJP </t>
    </r>
    <r>
      <rPr>
        <sz val="11"/>
        <color rgb="FF000000"/>
        <rFont val="Linux Libertine G"/>
      </rPr>
      <t>से तुम्हे 😂😂😂😂</t>
    </r>
  </si>
  <si>
    <t>Giving 1 lakh for free is not good for our economy
1000rs was okay but that scheme was way too much plus why don't give chances to other members
It's not necessary for a Gandhi to become the heir
The problem is that they are still focusing on one family they are far when it comes to political game</t>
  </si>
  <si>
    <t>Pappu will stay pappu he will never grow 😂😂😂</t>
  </si>
  <si>
    <t>You should include audio options in various languages spoken in India.</t>
  </si>
  <si>
    <t>This seems to be a similarity in US politics and India. On one hand we have a party who is socially irresponsible and fiscally responsible. And the other whose whole politics depends on social justice.</t>
  </si>
  <si>
    <t>will always oppose reservation in private sector</t>
  </si>
  <si>
    <t>One side journor alist. Ohh sorry no journalism</t>
  </si>
  <si>
    <t>Modi ❤️❤️</t>
  </si>
  <si>
    <t>At this rate no poltical party is right...india is a large country and its difficult to please everyone ..where do you start🤔 ...</t>
  </si>
  <si>
    <t>Vote for whoever you want but remember to vote for the leader, not the party. One of my friends said that her family always votes for congress so this time too they will go with the same format. That's not the right reason to vote, vote for the party if they satisfy what you want from a leader. Do not vote on religion basis. Please. Think about the nation, think about your future.</t>
  </si>
  <si>
    <t>You will soon become next Sourabh Dwivedi. Timing bhi sahi he, method bhi same he.</t>
  </si>
  <si>
    <t>Congress has extreme elitism in it to let go this is necessary</t>
  </si>
  <si>
    <r>
      <rPr>
        <sz val="11"/>
        <color rgb="FF000000"/>
        <rFont val="Linux Libertine G"/>
      </rPr>
      <t>गलती सरकार की नही जनता की है जो सरकार नौकरी नही दे सकती  जनता को राहत नही दे सकती फिर भी जनता ऊनके नखरे उठाये महंगी महंगी गाडींया</t>
    </r>
    <r>
      <rPr>
        <sz val="11"/>
        <color rgb="FF000000"/>
        <rFont val="Calibri"/>
      </rPr>
      <t xml:space="preserve">, </t>
    </r>
    <r>
      <rPr>
        <sz val="11"/>
        <color rgb="FF000000"/>
        <rFont val="Linux Libertine G"/>
      </rPr>
      <t>उनकी तनखा ताम झाम सिक्युरिटी ईन सबका खर्चा जनता क्यु उठाये</t>
    </r>
    <r>
      <rPr>
        <sz val="11"/>
        <color rgb="FF000000"/>
        <rFont val="Calibri"/>
      </rPr>
      <t xml:space="preserve">? </t>
    </r>
    <r>
      <rPr>
        <sz val="11"/>
        <color rgb="FF000000"/>
        <rFont val="Linux Libertine G"/>
      </rPr>
      <t>यह सरकार की जिम्मेदारी है नये मार्ग ढुंढकर निकाले।</t>
    </r>
  </si>
  <si>
    <t>Why don't Congress party provide Sachin pilot a chance to present his abilities.</t>
  </si>
  <si>
    <t>Unimportant video,. 2013-14 me Manmohan singh ne GDP 8% pe laya tha</t>
  </si>
  <si>
    <t>Itne bade desh m ek achcha option nhi hai janta k paas MP k baare m koi sochta nhi aur PM ka achcha option hai nhi ek gavaar hai toh doosre k paas experience nhi hai</t>
  </si>
  <si>
    <t>Very good work bro</t>
  </si>
  <si>
    <t>Rahul gandhi said "hum tax reduce karenge kisano ko MSP denge  108500 sabke bank a/c mei khatakhat milenge"  Is totally baseless they just fooling peoples.</t>
  </si>
  <si>
    <t>Hamelition dillema 😢</t>
  </si>
  <si>
    <t>Estou assistindo de  são polo's nosso .....Brasil
" desta vez apenas o governo da Índia "
 ótimo video📹🎥 agora faça um 📹 video 🎥
🤮 Do Modi 🤑
todo ano... por  🦧 favor 🦧</t>
  </si>
  <si>
    <t>Neither i support modi or bjp nor Congress but sadlyy we have to vote for bjp cuzz we don't don't have any option i don't think congress and there leaders are capable of coming in power</t>
  </si>
  <si>
    <t>Andhmullas be like : mohak changed his side😂😂😂😂</t>
  </si>
  <si>
    <t>BJP hatao desh bachao ❤❤</t>
  </si>
  <si>
    <t>See guys no one is perfect, and everytime When Rahul Gandhi tried to do something good,as always BJP will against Congress... Lets see Give him one Chance, lets see what Congress can do for our Country. But  modiji govt is not Ruling the Country in Properly Fully Corrupted...</t>
  </si>
  <si>
    <t>What a week argument to defame Rahul Gandhi.
Gandhiji, Mandela and several leaders weren't the office bearers when they fighting in the movements</t>
  </si>
  <si>
    <t>Welth redistribution, caste census,private sector reservation, freebees are they on drugs?????? They wantto split indians and destroy India. Shameful!!!</t>
  </si>
  <si>
    <t>We can see bjp adds on his videos</t>
  </si>
  <si>
    <t>🎉excellent 👌 👏 good your analysis 👏 👍 👌 😀</t>
  </si>
  <si>
    <t>AI generated " khan sir" from amethi 😅😂😅</t>
  </si>
  <si>
    <t>Bjp ka mene festo to analyse kar ke bato</t>
  </si>
  <si>
    <t>Problem ye he ke correct government nahi chahiye</t>
  </si>
  <si>
    <t>This is what I want in the universe, pure nishpaksh janch...</t>
  </si>
  <si>
    <t>Mr, Mohak Mangal Ji. I have not seen many of your videos on YouTube on various subjects issues but a few seen by me.Did you have know or notice about the past agitation in the way. Anna Hazare movement took place against corruption this platform was laid to target Congress party of India since Congress party was a UPA government at the centre and some blender mistake done by Congress Party and where is Anna Hazare at present why he is not coming out to speak in public domain the same as . you are making direct comments and accusing Shri, Rahul Gandhi Ji if you are so honest regarding the following matter please write to me i will like to answer your question for critic . please send me your personal opinion against me so I shall be ready to address point wise detail.</t>
  </si>
  <si>
    <r>
      <rPr>
        <sz val="11"/>
        <color rgb="FF000000"/>
        <rFont val="Calibri"/>
      </rPr>
      <t xml:space="preserve">Kuch bi ho. But NO bjp. 
Jab Modi CM reh kr dekh ko loot sakta he or choro ki foj khadi kr sakta he to. RAGA  </t>
    </r>
    <r>
      <rPr>
        <sz val="11"/>
        <color rgb="FF000000"/>
        <rFont val="Linux Libertine G"/>
      </rPr>
      <t>पढ़ा लिखा हे</t>
    </r>
    <r>
      <rPr>
        <sz val="11"/>
        <color rgb="FF000000"/>
        <rFont val="Calibri"/>
      </rPr>
      <t xml:space="preserve">.. </t>
    </r>
    <r>
      <rPr>
        <sz val="11"/>
        <color rgb="FF000000"/>
        <rFont val="Linux Libertine G"/>
      </rPr>
      <t>अभी अनुभव ले रहा हे</t>
    </r>
    <r>
      <rPr>
        <sz val="11"/>
        <color rgb="FF000000"/>
        <rFont val="Calibri"/>
      </rPr>
      <t xml:space="preserve">... </t>
    </r>
    <r>
      <rPr>
        <sz val="11"/>
        <color rgb="FF000000"/>
        <rFont val="Linux Libertine G"/>
      </rPr>
      <t xml:space="preserve">कमिया तो लाखो मिलेंगे पर जो अच्छाई </t>
    </r>
    <r>
      <rPr>
        <sz val="11"/>
        <color rgb="FF000000"/>
        <rFont val="Calibri"/>
      </rPr>
      <t xml:space="preserve">R </t>
    </r>
    <r>
      <rPr>
        <sz val="11"/>
        <color rgb="FF000000"/>
        <rFont val="Linux Libertine G"/>
      </rPr>
      <t xml:space="preserve">गाँधी मे हे वो मोदी </t>
    </r>
    <r>
      <rPr>
        <sz val="11"/>
        <color rgb="FF000000"/>
        <rFont val="Calibri"/>
      </rPr>
      <t xml:space="preserve">and </t>
    </r>
    <r>
      <rPr>
        <sz val="11"/>
        <color rgb="FF000000"/>
        <rFont val="Linux Libertine G"/>
      </rPr>
      <t>बीजेपी  से बहुत बेहतर हे</t>
    </r>
    <r>
      <rPr>
        <sz val="11"/>
        <color rgb="FF000000"/>
        <rFont val="Calibri"/>
      </rPr>
      <t>.</t>
    </r>
  </si>
  <si>
    <t>Today I voted for BJP .</t>
  </si>
  <si>
    <t>Vote for nota 😂</t>
  </si>
  <si>
    <r>
      <rPr>
        <sz val="11"/>
        <color rgb="FF000000"/>
        <rFont val="Linux Libertine G"/>
      </rPr>
      <t xml:space="preserve">कांग्रेस के मेनिफेस्टो में सबसे मुख्य और देश के लिए </t>
    </r>
    <r>
      <rPr>
        <sz val="11"/>
        <color rgb="FF000000"/>
        <rFont val="Calibri"/>
      </rPr>
      <t xml:space="preserve">, </t>
    </r>
    <r>
      <rPr>
        <sz val="11"/>
        <color rgb="FF000000"/>
        <rFont val="Linux Libertine G"/>
      </rPr>
      <t>देश के लोकतंत्र के लिए</t>
    </r>
    <r>
      <rPr>
        <sz val="11"/>
        <color rgb="FF000000"/>
        <rFont val="Calibri"/>
      </rPr>
      <t>,</t>
    </r>
    <r>
      <rPr>
        <sz val="11"/>
        <color rgb="FF000000"/>
        <rFont val="Linux Libertine G"/>
      </rPr>
      <t>सबसे अधिक जरूरी प्रॉमिस यह है कि ईवीएम हैकिंग के समान होने वाली घटना दल बदलने वाले नेताओं की सदस्यता बर्खास्त करने वाला कानून लाने का वादा है। इसके अतिरिक्त महंगाई</t>
    </r>
    <r>
      <rPr>
        <sz val="11"/>
        <color rgb="FF000000"/>
        <rFont val="Calibri"/>
      </rPr>
      <t xml:space="preserve">, </t>
    </r>
    <r>
      <rPr>
        <sz val="11"/>
        <color rgb="FF000000"/>
        <rFont val="Linux Libertine G"/>
      </rPr>
      <t>बेरोजगारी</t>
    </r>
    <r>
      <rPr>
        <sz val="11"/>
        <color rgb="FF000000"/>
        <rFont val="Calibri"/>
      </rPr>
      <t xml:space="preserve">, </t>
    </r>
    <r>
      <rPr>
        <sz val="11"/>
        <color rgb="FF000000"/>
        <rFont val="Linux Libertine G"/>
      </rPr>
      <t>संवैधानिक संस्थाओं पर नियंत्रण और बढ़ते भ्रष्टाचार को अनदेखा नहीं किया जा सकता।
    दूसरी बात यह है कि किसी एक ही पार्टी को लगातार क्यों जिताएं इससे  सिर्फ अंहंकार और भ्रष्टाचार बढ़ता है ग्राउंड लेवल पर तो बहुत ही ज्यादा। 
     हर इंडेक्स में बीजेपी गवर्नमेंट की वजह से खराबी आई है बजाय सुधरने के। ऐसे भी अनदेखा नहीं किया जा सकता।</t>
    </r>
  </si>
  <si>
    <t>Noob Rahul Gandhi 😂</t>
  </si>
  <si>
    <t>I am no expert but I belive RG's hesistance to take up offiial position may have come from his experiences during his childhood. That guy lost his father and grandmother due to them being involved in politics. This might have left a mark on him. Despite his father being killed by LTTE  , he forgave them, this need a heart of gold. The rampant trolling that he receives (sometimes deservingly so) is enough to put a person into depression but still he continues to do his work.I think he is a good person and will learn with time and become a mature politician someday.</t>
  </si>
  <si>
    <t>Great analysis, and the best thing is, he didn’t try to be elitist or try to convince his viewers to vote for one or the other party, unlike many others who think they have the right to tell anyone who to vote for.</t>
  </si>
  <si>
    <t>BJP star campaigner - Rahul Gandhi 😂😂😂</t>
  </si>
  <si>
    <t>Sachin Pilot would be a better choice</t>
  </si>
  <si>
    <t>Tutlato modi bhi he bhai</t>
  </si>
  <si>
    <t>A big thanks for educating. I just hope you keep spreading correct and factual data in this corrupt and bought-out media.</t>
  </si>
  <si>
    <t>Only appeasement politics</t>
  </si>
  <si>
    <t>Bhai apki baat sahi he Rahul Gandhi bohut galat he, isliye logon ne unko hota diya ,por das saal me modi sarkar ne hindu muslim ke ilawa kya kiya he wo botau, 😬😬😬</t>
  </si>
  <si>
    <t>This is called constructive criticism criticise what is wrong and praise what is right applicable for both bjp and congress 
Highly impressed Mohak</t>
  </si>
  <si>
    <t>BJP be like -Vote do naukari lo 😂</t>
  </si>
  <si>
    <t>Why English captions not available for this video</t>
  </si>
  <si>
    <t>If congress gets voted into power india will go back in development by a decade, private sector reservation will enhance quality people to leave india.
I left india 5 years ago, felt discriminated by reservation system in good public university
For the love of god, focus on merit, this will improve india.</t>
  </si>
  <si>
    <t>Divisive caste politics + religious votebank appeasement of Opposition vs Divisve religious politics of BJP! Why can’t we have  clean politics based on development?? 😢</t>
  </si>
  <si>
    <t>Most of the people in this country don't even have the civic sense of not throwing garbage in the open or to use water optimally ,and then they are given the power to vote ,they don't understand economics, politics, sociology, psychology, ecology nothing (including those who are,as you can call them ' educated '.Not accouting the individualistic motives.
They don't know or see the shades of grey in the society.
We all are just here at the fool's paradise waiting for the next storm to uproot the human civilization.
Never be a slave to any ideology.
Hope for the best ,fate will play it's cards and we may see the future as it awaits us.</t>
  </si>
  <si>
    <t>Very true, informative video</t>
  </si>
  <si>
    <t>Well mocked 😂😂😂😂</t>
  </si>
  <si>
    <t>Your one vote can save India's future 🇮🇳</t>
  </si>
  <si>
    <t>I am confused about the comments here. Last few videos in this channel were how BJP has been fooling the public. He is being balanced by now taking a dig at Congress. All the comments here just prove how ill informed an average voter is and how all of you will vote based on a purely ideological perspective and not on the basis of which candidate can represent your constituency best.</t>
  </si>
  <si>
    <t>I really don’t mind voting for BJP even after dictatorship concerns coz I have full faith in SC ❤️</t>
  </si>
  <si>
    <t>Moral of the story , Jo constituncy develop kar sakta hain , wo hi desh ka PM ban sakta hain.</t>
  </si>
  <si>
    <t>There is a dim possibility that he will go for PM this time if India wins. He is an anomaly. He has a lots of great features but lacks some profound ones to be a politician.</t>
  </si>
  <si>
    <t>Modi ji se mill liye ho lagta hai ? Mehak aa rhi hai BJP KI. I HATE YOU.</t>
  </si>
  <si>
    <t>One sided what about those important issues which are raised by rahul gandhi  like unemployed and inflation</t>
  </si>
  <si>
    <t>Modi overconfident speech always shows that he don't even cares for future of its citizens but he always want to be in power to visit international friends especially Italian pm.modi went many countries during his tenure but not Manipur who voted for him ...let's save democracy together we can do anything...if bjp return to power next election there will be no one to speak about our country because it is obvious that rahul will be imprison by Bjp so that they can do anything against the will of India and our cry will not listen or heard by fake educated pm modi.</t>
  </si>
  <si>
    <t>Fuck reservation
General ka aadmi kamaye bhi tax bhi de aur uske bache ko kahi admission bhi n mile</t>
  </si>
  <si>
    <t>Good work Mohak.</t>
  </si>
  <si>
    <t>😂 I know Godi media 😂
But now u r godi YouTube</t>
  </si>
  <si>
    <t>Modi se to acha hi hai.</t>
  </si>
  <si>
    <t>विश्लेषण अति सटीक है।
आप आगे आ कर देश का भला नहीं करेंगे । या</t>
  </si>
  <si>
    <t>Reservation deke general ke pet pe laath marke vote lena ab normalised hogya hai, wah rahul modi wah! I chose not to vote this time🙏🏻 no vote to any of them</t>
  </si>
  <si>
    <t>Ajj mane congress ko vote kra</t>
  </si>
  <si>
    <t>Introduction 4 min ka tha bhai</t>
  </si>
  <si>
    <r>
      <rPr>
        <sz val="11"/>
        <color rgb="FF000000"/>
        <rFont val="Calibri"/>
      </rPr>
      <t xml:space="preserve">To strengthen democracy,
Change of power is very important, it is necessary to defeat BJP.
</t>
    </r>
    <r>
      <rPr>
        <sz val="11"/>
        <color rgb="FF000000"/>
        <rFont val="Linux Libertine G"/>
      </rPr>
      <t>लोकतंत्र को मजबूत करने के लिये</t>
    </r>
    <r>
      <rPr>
        <sz val="11"/>
        <color rgb="FF000000"/>
        <rFont val="Calibri"/>
      </rPr>
      <t xml:space="preserve">,
</t>
    </r>
    <r>
      <rPr>
        <sz val="11"/>
        <color rgb="FF000000"/>
        <rFont val="Linux Libertine G"/>
      </rPr>
      <t>सत्ता परिवर्तन बहुत जरुरी हैं</t>
    </r>
    <r>
      <rPr>
        <sz val="11"/>
        <color rgb="FF000000"/>
        <rFont val="Calibri"/>
      </rPr>
      <t xml:space="preserve">, </t>
    </r>
    <r>
      <rPr>
        <sz val="11"/>
        <color rgb="FF000000"/>
        <rFont val="Linux Libertine G"/>
      </rPr>
      <t>बीजेपी को हराना जरुरी हैं</t>
    </r>
    <r>
      <rPr>
        <sz val="11"/>
        <color rgb="FF000000"/>
        <rFont val="Calibri"/>
      </rPr>
      <t xml:space="preserve">.
This time INDIA Gadhbandhan has to win
</t>
    </r>
    <r>
      <rPr>
        <sz val="11"/>
        <color rgb="FF000000"/>
        <rFont val="Linux Libertine G"/>
      </rPr>
      <t>इस बार इंडिया गढ़बंधन को जिताना हैं।</t>
    </r>
  </si>
  <si>
    <t>Why should Rahul Gandhi become the PM? Has he been the CM/Minister in any government? He is an heir of a family which has had Generational PMs, hence he too automatically gets it!</t>
  </si>
  <si>
    <r>
      <rPr>
        <sz val="11"/>
        <color rgb="FF000000"/>
        <rFont val="Linux Libertine G"/>
      </rPr>
      <t>आपसे मैं बहोत जगह पर असहमत हूं। एक तो कांग्रेस ने जो मैनिफेस्टो में कहा है</t>
    </r>
    <r>
      <rPr>
        <sz val="11"/>
        <color rgb="FF000000"/>
        <rFont val="Calibri"/>
      </rPr>
      <t xml:space="preserve">, </t>
    </r>
    <r>
      <rPr>
        <sz val="11"/>
        <color rgb="FF000000"/>
        <rFont val="Linux Libertine G"/>
      </rPr>
      <t>इसके लिए पैसे कहा से आयेंगे</t>
    </r>
    <r>
      <rPr>
        <sz val="11"/>
        <color rgb="FF000000"/>
        <rFont val="Calibri"/>
      </rPr>
      <t xml:space="preserve">? </t>
    </r>
    <r>
      <rPr>
        <sz val="11"/>
        <color rgb="FF000000"/>
        <rFont val="Linux Libertine G"/>
      </rPr>
      <t>मेनिफेस्टो पर ही आप कैसे सवाल पूछ सकते हो</t>
    </r>
    <r>
      <rPr>
        <sz val="11"/>
        <color rgb="FF000000"/>
        <rFont val="Calibri"/>
      </rPr>
      <t xml:space="preserve">, </t>
    </r>
    <r>
      <rPr>
        <sz val="11"/>
        <color rgb="FF000000"/>
        <rFont val="Linux Libertine G"/>
      </rPr>
      <t>कोई पार्टी मैनिफेस्टो में एक्सप्लेन कैसे एक्सप्लेन करेगी</t>
    </r>
    <r>
      <rPr>
        <sz val="11"/>
        <color rgb="FF000000"/>
        <rFont val="Calibri"/>
      </rPr>
      <t xml:space="preserve">, </t>
    </r>
    <r>
      <rPr>
        <sz val="11"/>
        <color rgb="FF000000"/>
        <rFont val="Linux Libertine G"/>
      </rPr>
      <t>क्या आपने पूछा बीजेपी २०४७ तक कैसे विकसित भारत करेगी</t>
    </r>
    <r>
      <rPr>
        <sz val="11"/>
        <color rgb="FF000000"/>
        <rFont val="Calibri"/>
      </rPr>
      <t xml:space="preserve">, </t>
    </r>
    <r>
      <rPr>
        <sz val="11"/>
        <color rgb="FF000000"/>
        <rFont val="Linux Libertine G"/>
      </rPr>
      <t>५ ट्रिलियन इकोनॉमी कैसे करेगी</t>
    </r>
    <r>
      <rPr>
        <sz val="11"/>
        <color rgb="FF000000"/>
        <rFont val="Calibri"/>
      </rPr>
      <t xml:space="preserve">? </t>
    </r>
    <r>
      <rPr>
        <sz val="11"/>
        <color rgb="FF000000"/>
        <rFont val="Linux Libertine G"/>
      </rPr>
      <t>८४ करोड़ लोगो को कैसे फ्री राशन देगी</t>
    </r>
    <r>
      <rPr>
        <sz val="11"/>
        <color rgb="FF000000"/>
        <rFont val="Calibri"/>
      </rPr>
      <t xml:space="preserve">? </t>
    </r>
    <r>
      <rPr>
        <sz val="11"/>
        <color rgb="FF000000"/>
        <rFont val="Linux Libertine G"/>
      </rPr>
      <t>इसका पैसा कहा से आता है। आपने ऐसे सवाल बीजेपी की मैनिफेस्टो पर नहीं उठाए।
 दूसरा हीरो मोटर्स की फैक्ट्री को</t>
    </r>
    <r>
      <rPr>
        <sz val="11"/>
        <color rgb="FF000000"/>
        <rFont val="Calibri"/>
      </rPr>
      <t xml:space="preserve">, </t>
    </r>
    <r>
      <rPr>
        <sz val="11"/>
        <color rgb="FF000000"/>
        <rFont val="Linux Libertine G"/>
      </rPr>
      <t xml:space="preserve">पंजाब से हटाकर </t>
    </r>
    <r>
      <rPr>
        <sz val="11"/>
        <color rgb="FF000000"/>
        <rFont val="Calibri"/>
      </rPr>
      <t xml:space="preserve">UP </t>
    </r>
    <r>
      <rPr>
        <sz val="11"/>
        <color rgb="FF000000"/>
        <rFont val="Linux Libertine G"/>
      </rPr>
      <t>ले जाना</t>
    </r>
    <r>
      <rPr>
        <sz val="11"/>
        <color rgb="FF000000"/>
        <rFont val="Calibri"/>
      </rPr>
      <t xml:space="preserve">, </t>
    </r>
    <r>
      <rPr>
        <sz val="11"/>
        <color rgb="FF000000"/>
        <rFont val="Linux Libertine G"/>
      </rPr>
      <t>तो आपको याद होगा</t>
    </r>
    <r>
      <rPr>
        <sz val="11"/>
        <color rgb="FF000000"/>
        <rFont val="Calibri"/>
      </rPr>
      <t xml:space="preserve">, </t>
    </r>
    <r>
      <rPr>
        <sz val="11"/>
        <color rgb="FF000000"/>
        <rFont val="Linux Libertine G"/>
      </rPr>
      <t>अभी कुछ ही महीने पहले</t>
    </r>
    <r>
      <rPr>
        <sz val="11"/>
        <color rgb="FF000000"/>
        <rFont val="Calibri"/>
      </rPr>
      <t xml:space="preserve">, </t>
    </r>
    <r>
      <rPr>
        <sz val="11"/>
        <color rgb="FF000000"/>
        <rFont val="Linux Libertine G"/>
      </rPr>
      <t xml:space="preserve">हीरो मोटर्स पर </t>
    </r>
    <r>
      <rPr>
        <sz val="11"/>
        <color rgb="FF000000"/>
        <rFont val="Calibri"/>
      </rPr>
      <t xml:space="preserve">E.D </t>
    </r>
    <r>
      <rPr>
        <sz val="11"/>
        <color rgb="FF000000"/>
        <rFont val="Linux Libertine G"/>
      </rPr>
      <t>रेड हुई थी</t>
    </r>
    <r>
      <rPr>
        <sz val="11"/>
        <color rgb="FF000000"/>
        <rFont val="Calibri"/>
      </rPr>
      <t xml:space="preserve">, </t>
    </r>
    <r>
      <rPr>
        <sz val="11"/>
        <color rgb="FF000000"/>
        <rFont val="Linux Libertine G"/>
      </rPr>
      <t>तो फिर वो कहा जायेंगे</t>
    </r>
    <r>
      <rPr>
        <sz val="11"/>
        <color rgb="FF000000"/>
        <rFont val="Calibri"/>
      </rPr>
      <t xml:space="preserve">, </t>
    </r>
    <r>
      <rPr>
        <sz val="11"/>
        <color rgb="FF000000"/>
        <rFont val="Linux Libertine G"/>
      </rPr>
      <t>ये बताने की जरूरत नहीं है 😂। तीसरा उनके नेता उन्हें छोड़कर जा रहे है</t>
    </r>
    <r>
      <rPr>
        <sz val="11"/>
        <color rgb="FF000000"/>
        <rFont val="Calibri"/>
      </rPr>
      <t xml:space="preserve">, </t>
    </r>
    <r>
      <rPr>
        <sz val="11"/>
        <color rgb="FF000000"/>
        <rFont val="Linux Libertine G"/>
      </rPr>
      <t>और उनकी पार्टी पर पकड़ नहीं है</t>
    </r>
    <r>
      <rPr>
        <sz val="11"/>
        <color rgb="FF000000"/>
        <rFont val="Calibri"/>
      </rPr>
      <t xml:space="preserve">, </t>
    </r>
    <r>
      <rPr>
        <sz val="11"/>
        <color rgb="FF000000"/>
        <rFont val="Linux Libertine G"/>
      </rPr>
      <t xml:space="preserve">तो क्या उनके पास </t>
    </r>
    <r>
      <rPr>
        <sz val="11"/>
        <color rgb="FF000000"/>
        <rFont val="Calibri"/>
      </rPr>
      <t xml:space="preserve">ED, CBI </t>
    </r>
    <r>
      <rPr>
        <sz val="11"/>
        <color rgb="FF000000"/>
        <rFont val="Linux Libertine G"/>
      </rPr>
      <t>है क्या</t>
    </r>
    <r>
      <rPr>
        <sz val="11"/>
        <color rgb="FF000000"/>
        <rFont val="Calibri"/>
      </rPr>
      <t xml:space="preserve">, </t>
    </r>
    <r>
      <rPr>
        <sz val="11"/>
        <color rgb="FF000000"/>
        <rFont val="Linux Libertine G"/>
      </rPr>
      <t>जो वो नेताओं को डराके अपने पास रख लेंगे</t>
    </r>
    <r>
      <rPr>
        <sz val="11"/>
        <color rgb="FF000000"/>
        <rFont val="Calibri"/>
      </rPr>
      <t xml:space="preserve">, </t>
    </r>
    <r>
      <rPr>
        <sz val="11"/>
        <color rgb="FF000000"/>
        <rFont val="Linux Libertine G"/>
      </rPr>
      <t>वो मोदी जी के पास है</t>
    </r>
    <r>
      <rPr>
        <sz val="11"/>
        <color rgb="FF000000"/>
        <rFont val="Calibri"/>
      </rPr>
      <t xml:space="preserve">, </t>
    </r>
    <r>
      <rPr>
        <sz val="11"/>
        <color rgb="FF000000"/>
        <rFont val="Linux Libertine G"/>
      </rPr>
      <t>इस वजह से डरा के वो उन्हें बीजेपी ने शामिल करते है। 
  तीसरा उनका कम्युनिकेशन जिसे मैं एग्री करता हूं</t>
    </r>
    <r>
      <rPr>
        <sz val="11"/>
        <color rgb="FF000000"/>
        <rFont val="Calibri"/>
      </rPr>
      <t xml:space="preserve">, </t>
    </r>
    <r>
      <rPr>
        <sz val="11"/>
        <color rgb="FF000000"/>
        <rFont val="Linux Libertine G"/>
      </rPr>
      <t>पर क्या उनके बात करने में जो कॉन्टेक्स्ट होता है</t>
    </r>
    <r>
      <rPr>
        <sz val="11"/>
        <color rgb="FF000000"/>
        <rFont val="Calibri"/>
      </rPr>
      <t xml:space="preserve">, </t>
    </r>
    <r>
      <rPr>
        <sz val="11"/>
        <color rgb="FF000000"/>
        <rFont val="Linux Libertine G"/>
      </rPr>
      <t>क्या वो गलत होता है</t>
    </r>
    <r>
      <rPr>
        <sz val="11"/>
        <color rgb="FF000000"/>
        <rFont val="Calibri"/>
      </rPr>
      <t xml:space="preserve">, </t>
    </r>
    <r>
      <rPr>
        <sz val="11"/>
        <color rgb="FF000000"/>
        <rFont val="Linux Libertine G"/>
      </rPr>
      <t>नहीं।
   तो ओवरऑल कहे</t>
    </r>
    <r>
      <rPr>
        <sz val="11"/>
        <color rgb="FF000000"/>
        <rFont val="Calibri"/>
      </rPr>
      <t xml:space="preserve">, </t>
    </r>
    <r>
      <rPr>
        <sz val="11"/>
        <color rgb="FF000000"/>
        <rFont val="Linux Libertine G"/>
      </rPr>
      <t>तो राहुल गांधी</t>
    </r>
    <r>
      <rPr>
        <sz val="11"/>
        <color rgb="FF000000"/>
        <rFont val="Calibri"/>
      </rPr>
      <t xml:space="preserve">, </t>
    </r>
    <r>
      <rPr>
        <sz val="11"/>
        <color rgb="FF000000"/>
        <rFont val="Linux Libertine G"/>
      </rPr>
      <t>या कांग्रेस फेल नहीं हुई है। वो मीडिया के मदत से उन्हें डिफेम</t>
    </r>
    <r>
      <rPr>
        <sz val="11"/>
        <color rgb="FF000000"/>
        <rFont val="Calibri"/>
      </rPr>
      <t xml:space="preserve">, </t>
    </r>
    <r>
      <rPr>
        <sz val="11"/>
        <color rgb="FF000000"/>
        <rFont val="Linux Libertine G"/>
      </rPr>
      <t>डेमिन करके लोगो के मन में उनके लिए</t>
    </r>
    <r>
      <rPr>
        <sz val="11"/>
        <color rgb="FF000000"/>
        <rFont val="Calibri"/>
      </rPr>
      <t xml:space="preserve">, </t>
    </r>
    <r>
      <rPr>
        <sz val="11"/>
        <color rgb="FF000000"/>
        <rFont val="Linux Libertine G"/>
      </rPr>
      <t>एक नेगेटिव नैरिटिव बनाया गया है। नही तो कंपेयर मोदी</t>
    </r>
    <r>
      <rPr>
        <sz val="11"/>
        <color rgb="FF000000"/>
        <rFont val="Calibri"/>
      </rPr>
      <t xml:space="preserve">, </t>
    </r>
    <r>
      <rPr>
        <sz val="11"/>
        <color rgb="FF000000"/>
        <rFont val="Linux Libertine G"/>
      </rPr>
      <t>राहुल गांधी उनसे बहोत ज्यादा बेहतर है। पर मोदी के पास गोदी मीडिया है</t>
    </r>
    <r>
      <rPr>
        <sz val="11"/>
        <color rgb="FF000000"/>
        <rFont val="Calibri"/>
      </rPr>
      <t xml:space="preserve">, </t>
    </r>
    <r>
      <rPr>
        <sz val="11"/>
        <color rgb="FF000000"/>
        <rFont val="Linux Libertine G"/>
      </rPr>
      <t>जो उन्हे हर दम प्रोटेक्ट करती है। 
   तो इस वीडियो से मैं</t>
    </r>
    <r>
      <rPr>
        <sz val="11"/>
        <color rgb="FF000000"/>
        <rFont val="Calibri"/>
      </rPr>
      <t xml:space="preserve">, </t>
    </r>
    <r>
      <rPr>
        <sz val="11"/>
        <color rgb="FF000000"/>
        <rFont val="Linux Libertine G"/>
      </rPr>
      <t>असहमत हूं</t>
    </r>
    <r>
      <rPr>
        <sz val="11"/>
        <color rgb="FF000000"/>
        <rFont val="Calibri"/>
      </rPr>
      <t xml:space="preserve">, </t>
    </r>
    <r>
      <rPr>
        <sz val="11"/>
        <color rgb="FF000000"/>
        <rFont val="Linux Libertine G"/>
      </rPr>
      <t>और लेकिन अभी तक ये नही बोलूंगा</t>
    </r>
    <r>
      <rPr>
        <sz val="11"/>
        <color rgb="FF000000"/>
        <rFont val="Calibri"/>
      </rPr>
      <t xml:space="preserve">, </t>
    </r>
    <r>
      <rPr>
        <sz val="11"/>
        <color rgb="FF000000"/>
        <rFont val="Linux Libertine G"/>
      </rPr>
      <t>की आपको बीजेपी से कुछ मिला है। पर हां मै ये उम्मीद करूंगा</t>
    </r>
    <r>
      <rPr>
        <sz val="11"/>
        <color rgb="FF000000"/>
        <rFont val="Calibri"/>
      </rPr>
      <t xml:space="preserve">, </t>
    </r>
    <r>
      <rPr>
        <sz val="11"/>
        <color rgb="FF000000"/>
        <rFont val="Linux Libertine G"/>
      </rPr>
      <t>की आप बीजेपी के भी मैनिफेस्टो और मोदी की कमियों के ऊपर वीडियो बनाएंगे</t>
    </r>
    <r>
      <rPr>
        <sz val="11"/>
        <color rgb="FF000000"/>
        <rFont val="Calibri"/>
      </rPr>
      <t xml:space="preserve">, </t>
    </r>
    <r>
      <rPr>
        <sz val="11"/>
        <color rgb="FF000000"/>
        <rFont val="Linux Libertine G"/>
      </rPr>
      <t>की कैसे इन १० सालो में मोदी फेल हुए है।</t>
    </r>
  </si>
  <si>
    <t>Lie after lie bjp ! Where Kala dhannnnnnn !! Biggest scammer in bjp Amit jay nirmala and most of bjp biggest corrupt leaders  !!! We need to stop him any cost !</t>
  </si>
  <si>
    <t>He seems to critice both Congress And BJP very good mohak</t>
  </si>
  <si>
    <t>As far as I understand he lacks a genuine connection with the people. He has not grown with these, has not seen the world through their eyes. And you can clearly see the phoniness of his words and mannerisms. 
He seems more of a man child than an actual hardworking man. And most of the times when someone seems that way, they probably are that way. 
There is no magic trick that will happen to him that'll change everything and course of Congress party. I always wanted Sashi Tharoor to be the face of Congress. But alas, Rahul Gandhi has an indoctrinated view of the world since his childhood that it's his destiny to be a PM of India someday.</t>
  </si>
  <si>
    <t>Not speaking about his oratory skills, Rahul Gandhi is a quite intellectual and educated person which reflects in his thinking. He definitely deserves a chance without which we cannot be sure of his practical strengths.</t>
  </si>
  <si>
    <t>Aaj hi voting hui mere city me mere pure family me bjp(Nitin Gadkariji) ko vote kiya hai 
Kyu ki koi or strong opposition nahi hai Nagpur at present time or Nitinji jo bhi kaam kar rahe hai other netao se acha kar rahe hai ishliye unko vote kiya hai</t>
  </si>
  <si>
    <t>Cant income be measured based on induvidual per year earning and get reduce the caste negative impact</t>
  </si>
  <si>
    <t>India is the only country that demands a perfect opposition but has no problem having a failed government.</t>
  </si>
  <si>
    <t>Aur kisi leader ko negative bta kr sirf viter ko bhramit kr rhe aur kuch nahi</t>
  </si>
  <si>
    <t>India needs opposition so let's congress this time also be n opposition</t>
  </si>
  <si>
    <t>वक्त बदल दिया जसबात बदल दिये</t>
  </si>
  <si>
    <t>Jisme dum nahi ohi cast ki bat karta he.... to mai marathi hu... to iska matlab muze kuch ni milega... ha bhik chaiye bhi ni</t>
  </si>
  <si>
    <t>RaGa is sincere enough. Why not once test his credibility. Vote for INDIA.</t>
  </si>
  <si>
    <t>Apprenticeship me kam 20000/- ka krna pdta hai, salary 10000/- mita hai 😢</t>
  </si>
  <si>
    <t>Vote for educated pm</t>
  </si>
  <si>
    <t>Jyada question mat kariye rahul gandhi became mahatma gandhi</t>
  </si>
  <si>
    <t>This is the REASON i watch you, you tear apart all these parties equally ❤
BJP may be shit but Congress manifesto will be disaster for India.</t>
  </si>
  <si>
    <t>Bhai video choti banaya karo bhut boor ho jate hai</t>
  </si>
  <si>
    <t>BJP ne jo kia vo bhi jeke dekho</t>
  </si>
  <si>
    <t>Congress is a much better than PJP. They ruled for nearly 70 years and citizens lived peacefully unlike the present times.</t>
  </si>
  <si>
    <t>Imagine voting a party tht cudnt do shit after 26/11</t>
  </si>
  <si>
    <t>Bhai par hmare gaon me to ki caste puchne hi nhi aye me bi to bihar se hun😢😢</t>
  </si>
  <si>
    <t>Sitharaman ji aapne modiji or janta ko kyu nahi bataya ki it is impossible to give 15 lakhs to 140 crore people.. 15 lakh ka jhumla se toh bahut behtar he 1 lakh ka sapna..jisko shayad kiya bhi ja sakta..</t>
  </si>
  <si>
    <t>Great video.
Please also make video on prime minister modi.</t>
  </si>
  <si>
    <t>Bjp ka tho banao</t>
  </si>
  <si>
    <t>Voted for congress but yes i cant agree less. Rahul gandhi should definitely watch this video and learn something out of it.</t>
  </si>
  <si>
    <t>Never support congress</t>
  </si>
  <si>
    <t>He deserves a place in congress strategy committee . 🔥🔥</t>
  </si>
  <si>
    <t>Rahul gandhi simple hearted insaan hain bus wo dekhiye</t>
  </si>
  <si>
    <t>Finally someone who is not just talking about modi... Great work ❤️</t>
  </si>
  <si>
    <t>Abhi democracy dekho rojgar dekho mhgayi dekho na ki rahul gandhi ki kmi ko nahi</t>
  </si>
  <si>
    <t>Abki Baar Sirf INDIA Sarkar ✊✊</t>
  </si>
  <si>
    <t>you said so many things about him, even i thought before his yatra that he is pappu but guess what his image was a creation of BJP 
what i think is instead of having a lair choose honest ,instead of great orator choose humble person and i can definetly see rahul as a one, we have given chance to modi now its time for gandhi...THE RAHUL GANDHI.</t>
  </si>
  <si>
    <t>Rahul gandhi became vivekanand jee</t>
  </si>
  <si>
    <t>Abhi apki samjh public domain me aane wale documents ke bare me thodi kaam .....</t>
  </si>
  <si>
    <t>Kya yaar aab aap iske piche pad Gaye. 😂</t>
  </si>
  <si>
    <r>
      <rPr>
        <sz val="11"/>
        <color rgb="FF000000"/>
        <rFont val="Linux Libertine G"/>
      </rPr>
      <t xml:space="preserve">इसने </t>
    </r>
    <r>
      <rPr>
        <sz val="11"/>
        <color rgb="FF000000"/>
        <rFont val="Calibri"/>
      </rPr>
      <t xml:space="preserve">u turn </t>
    </r>
    <r>
      <rPr>
        <sz val="11"/>
        <color rgb="FF000000"/>
        <rFont val="Linux Libertine G"/>
      </rPr>
      <t>लिया</t>
    </r>
  </si>
  <si>
    <t>Are you from BJP party..</t>
  </si>
  <si>
    <t>Am watching from udhampur Jammu 😂</t>
  </si>
  <si>
    <t>Captions please 😂</t>
  </si>
  <si>
    <t>The same happened in the Karnataka state election they did not do a fiscal deficit calculation. Now they are saying there is no money for infra development.</t>
  </si>
  <si>
    <t>Okay now do make video on bjp manifesto dear !!🙂✌🏼</t>
  </si>
  <si>
    <t>Rahul Gandhi is an asset for BJP, but at some of your points I disagree.</t>
  </si>
  <si>
    <t>party badal lia salal😅😅</t>
  </si>
  <si>
    <t>Fact sahi nhi hai apke. Bjp k bihar unit ko nitish ne convince nhi Kiya balki high court k faisle ko manna pada.</t>
  </si>
  <si>
    <t>Mai apke bato se sahmat nhi 
I will challenge you kindly count the money .
If i consider 4 cr poor women in every family.
And 1 women in average of 5 people in a family .
Then beneficiary will be 20 cr 
Amout will be 
Approximately
5cr * 100000 i.e 
5 lakh core rupees 
And if i cosider 60 lakh diploma and graduate students 
Then it will be  60000 cr
Bhai modi jab 20 25 buisness man ka sir 16 lakh crore waived off kar sakta hai toh  560000 cr garib pariwar ko kyu nhi de sakta  jo ki lagbhabh 1/3 hai .
Isse enquiity kam hoga 
Aur phir yeh paisa market me ayega .</t>
  </si>
  <si>
    <t>Modi ne award diya hoga isko 😂</t>
  </si>
  <si>
    <t>Bro calls himself Centralist yet posting video against the opposition on election day 🤡. Also this video is ridiculous you literally claim congress didn't talk about inflation and unemployment which is a total bs.</t>
  </si>
  <si>
    <t>Why so long videos yaar😩</t>
  </si>
  <si>
    <t>Bjp nei kitne paise diye 😂</t>
  </si>
  <si>
    <t>ईवीऐमहटावो बीजीपीकेडाकुभगावो देसबचावो ईवीऐमहटावो बीजीपीकेडाकुभगावो देसबचावो ईवीऐमहटावो बीजीपीकेडाकुभगावो देसबचावो</t>
  </si>
  <si>
    <t>Whom to vote how to find out</t>
  </si>
  <si>
    <t>Paneer 🤑</t>
  </si>
  <si>
    <t>Finally admi ban hi gaya 55 saal ka insaan</t>
  </si>
  <si>
    <t>Bhai tum bhi BJP supporter nikle</t>
  </si>
  <si>
    <t>Good evening🙏</t>
  </si>
  <si>
    <t>Chak se INDIA.</t>
  </si>
  <si>
    <t>Very good, ab bjp manifesto pr video banao😂😂😂</t>
  </si>
  <si>
    <t>Most time pass fake document in world ... Congress manifesto 😂😂😂</t>
  </si>
  <si>
    <t>Bhai tu wohi he kya?</t>
  </si>
  <si>
    <t>I thought ki ye channel bhi desh me badlaav chahta hai bt nahi Aisa nahi hai, Kyu is video me BJP ke support me Jada bate ho Rahi hai😔</t>
  </si>
  <si>
    <t>Vote for INDIA.</t>
  </si>
  <si>
    <t>Chill guys
Mohak got tip from BJP😂😂</t>
  </si>
  <si>
    <t>Expert says : Don't vote for note, Vote for the correct person.
People say : who is the  correct person?</t>
  </si>
  <si>
    <t>Great video, ab ek video modiji ke das saal par please.</t>
  </si>
  <si>
    <t>fuck reservation , i am from general cast</t>
  </si>
  <si>
    <r>
      <rPr>
        <sz val="11"/>
        <color rgb="FF000000"/>
        <rFont val="Calibri"/>
      </rPr>
      <t>YOU ARE RIGHT</t>
    </r>
    <r>
      <rPr>
        <sz val="11"/>
        <color rgb="FF000000"/>
        <rFont val="Linux Libertine G"/>
      </rPr>
      <t>।                          हम लोग देश भक्त हैं हमे सब दिशाओं को देखना चाहिए     आप सही बता भी रहे हो यार 🎉।      । पर वर्तमान सरकार ने अभी धर्म को पूरा राजनीति में ला दिया है</t>
    </r>
    <r>
      <rPr>
        <sz val="11"/>
        <color rgb="FF000000"/>
        <rFont val="Calibri"/>
      </rPr>
      <t xml:space="preserve">,, </t>
    </r>
    <r>
      <rPr>
        <sz val="11"/>
        <color rgb="FF000000"/>
        <rFont val="Linux Libertine G"/>
      </rPr>
      <t xml:space="preserve">इसलिए मेरा पहला </t>
    </r>
    <r>
      <rPr>
        <sz val="11"/>
        <color rgb="FF000000"/>
        <rFont val="Calibri"/>
      </rPr>
      <t xml:space="preserve">vote INDIA </t>
    </r>
    <r>
      <rPr>
        <sz val="11"/>
        <color rgb="FF000000"/>
        <rFont val="Linux Libertine G"/>
      </rPr>
      <t>को❤</t>
    </r>
  </si>
  <si>
    <t>What a choice! 1 option is morally bankrupt, the other will bankrupt us financially.
I guess we will have to wait for Prashant Kishore to sort out Bihar and the come to the national stage in 10 years.</t>
  </si>
  <si>
    <t>I will vote for BJP even though there is antiincombancy from my District there is 5 times MP and not done anything in District And party gave ticket to his Son now. Lot of people in my area are will give there vote to him because people well known of Congress Minority appeasement. If Congress   assure that All religion are same in there eye then there can be change. :)</t>
  </si>
  <si>
    <t>caste based reservation 👎👎👎👎👎</t>
  </si>
  <si>
    <t>Rahul gandhi is the most decent &amp; deserving candidate...</t>
  </si>
  <si>
    <t>As a first time voter I would rather vote for development rather than freebies appeasement and cast and birth based  reservation system</t>
  </si>
  <si>
    <t>PEOPLE,DONT JUST WATCH THESE VIDEOS but TAKE SOME REAL ACTION.
vote *BJP OUT*.</t>
  </si>
  <si>
    <t>maza aa gaya</t>
  </si>
  <si>
    <t>Looks like Rahul Gandhi was on target.</t>
  </si>
  <si>
    <t>Aap BJP k mediocre manifesto k bare nahi bolte joki 50baaar se jyada modiji ki photo h</t>
  </si>
  <si>
    <r>
      <rPr>
        <sz val="11"/>
        <color rgb="FF000000"/>
        <rFont val="Linux Libertine G"/>
      </rPr>
      <t>तुम्हें अगर इतना ही ज्यादा ज्ञान हो गया है सारी चीजों का तो पब्लिक को समझाने की वजाय जाकर राहुल या मोदी को क्यों नहीं समझाते। मैने तुम्हारा हर वीडियो देखा है</t>
    </r>
    <r>
      <rPr>
        <sz val="11"/>
        <color rgb="FF000000"/>
        <rFont val="Calibri"/>
      </rPr>
      <t xml:space="preserve">, </t>
    </r>
    <r>
      <rPr>
        <sz val="11"/>
        <color rgb="FF000000"/>
        <rFont val="Linux Libertine G"/>
      </rPr>
      <t>लाइक भी किया है</t>
    </r>
    <r>
      <rPr>
        <sz val="11"/>
        <color rgb="FF000000"/>
        <rFont val="Calibri"/>
      </rPr>
      <t xml:space="preserve">, </t>
    </r>
    <r>
      <rPr>
        <sz val="11"/>
        <color rgb="FF000000"/>
        <rFont val="Linux Libertine G"/>
      </rPr>
      <t xml:space="preserve">पर आज के दिन तुमने इस </t>
    </r>
    <r>
      <rPr>
        <sz val="11"/>
        <color rgb="FF000000"/>
        <rFont val="Calibri"/>
      </rPr>
      <t xml:space="preserve">35:19  </t>
    </r>
    <r>
      <rPr>
        <sz val="11"/>
        <color rgb="FF000000"/>
        <rFont val="Linux Libertine G"/>
      </rPr>
      <t>बकवास और सड़े हुए वीडियो को पब्लिक करके बहुत बड़ी गलती की है। तुमने जरूर गोदी मीडिया की तरह घुस खा ली है। 
आज तो मुझे तुम्हे देखकर भी उल्टी आ रही है। तुम बहुत बुरे हो। तुमने मेरा दिल दुखाया है। हांथ हांथ भर लंबे कीड़े पड़ेंगे तुम्हें।  😢😢😢</t>
    </r>
  </si>
  <si>
    <t>Demanding accountiblity from Rahul Gandhi who is an opposition MP, but no video on PM Modi and his promises. I regret i subscribed you,</t>
  </si>
  <si>
    <t>indira gandhi put emergency to save her seat and arrested all opposition leaders , dismissed state governments run by opposition , and aagai half knowledged brainwashed youth khan gress ko support karne keliye
aur usko bhi patha hain ki india aage bad raha hain, tho democracy bachao bolke seats jeetna chahte he , par koi nahi us party ko vote karna chatha</t>
  </si>
  <si>
    <t>finally someone spoke the truth.</t>
  </si>
  <si>
    <t>At 17:03 minutes of this video… I made the point that I will not vote for Cong. This time… before I want to vote for them</t>
  </si>
  <si>
    <t>Avoiding dictatorship is more important than anything else as of now. From last 10 years there is no freedom to media and in future BJP will limit freedom of speech on you tube and other social media.</t>
  </si>
  <si>
    <t>Fantastic video.</t>
  </si>
  <si>
    <t>yaha sab congress supporters hi hai</t>
  </si>
  <si>
    <t>U can make a documentary on Rahul.  The conclusion: senseless pappu😂😂    he just want to divide cast , divide rich poor.
Bjp isn't 100% pure but they focus on growth and growth for all. You have talent take the opportunity and go ahead. But what Congress do we will give opportunity by taking others fate😢. That will end up in a bad circle.</t>
  </si>
  <si>
    <t>Bro wants parties to issue a complete book instead of a manifesto, don't find it logical. If they haven't written everything doesn't mean they haven't thought abt it.</t>
  </si>
  <si>
    <t>THE REPUBLIC OF INDIA, ITS TIME TO DO WHAT WE SHOULD HAVE DONE LONG AGO. VOTE BJP OUT.</t>
  </si>
  <si>
    <t>You are demanding accountiblity from an opposition leader and doesn't have guts to do the same with PM Modi.</t>
  </si>
  <si>
    <t>Bhiya kitna Paisa liye ho Video ka ???</t>
  </si>
  <si>
    <t>vote jiss ko Dena hai do par BJP ko na do.</t>
  </si>
  <si>
    <t>Same like Godi media criticising the opposition and ignoring questioning the power..</t>
  </si>
  <si>
    <t>But we cannot ignore the fact that the upper caste hindus has tortured the lower castes and the tribals in such ways that they have been suffering from poverty from 1000s of years, so how can not even 500 years of reservation be given to the lower castes and the tribals as a justice for 1000s of years of oppression done to them, remember the same religion that gave caste system also gave the theory of karma strikes back, our freedom fighters and Constitution makers created reservation for a very big reason because they have seen and suffered this social evil by themselves, this caste system was the main reason why may lower caste hindus changed their religions and many also joined british army, so whichever party comes to power this reservation should stay for about 500+ years more and also those who go abroad they are upper caste hindus who are wealthy from generations so let them go because they have the resources to go but what will the poor lower castes do if their is jo reservation because they dont even have the resource to go abroad.</t>
  </si>
  <si>
    <t>Can you make a video on PM Modi ji?</t>
  </si>
  <si>
    <r>
      <rPr>
        <sz val="11"/>
        <color rgb="FF000000"/>
        <rFont val="Calibri"/>
      </rPr>
      <t xml:space="preserve">11:04 </t>
    </r>
    <r>
      <rPr>
        <sz val="11"/>
        <color rgb="FF000000"/>
        <rFont val="Linux Libertine G"/>
      </rPr>
      <t>लालू ने हड़ताल तोड़ दी</t>
    </r>
  </si>
  <si>
    <t>Manifesto ma bari problem ha ki o her garib mahilaoko 1 lakh denga har sal .des dubona hai sayed. 
O khud kahata ha ki bjp nafrat ki raj nity karti ha lakin unki parti khud cast ka upar politics kar rahi ha o nahi dikhai deta. 
Roj gar ki bat to chori do dekhana sab jumla niklega.</t>
  </si>
  <si>
    <t>well</t>
  </si>
  <si>
    <t>Sab lage hue e INDI Alliance ko ek Strong Opposition bane me naa ke ruling party banane ke liye</t>
  </si>
  <si>
    <t>In the era of wars we need to vote for a prominent leader</t>
  </si>
  <si>
    <t>I knew from the day one that you are same not different, you can't tell the public that how many promises Modi made and how many fulfilled, but you are demanding accountiblity from an opposition leader. Wow! Go on and declare open support for BJP</t>
  </si>
  <si>
    <t>I couldn't understand why he used the morphed video of Rahul Gandhi, to show he is bad at speech i.e. atta 22 rs litre as in reality he immediately corrected himself.</t>
  </si>
  <si>
    <t>Opposition's manifestos are contradictory to each other</t>
  </si>
  <si>
    <t>Great Video Mohak. Keep it up.</t>
  </si>
  <si>
    <t>rajniti janta ko baybakub bananay ka khyal sos nay lagay sap 😢😢yae india k durbagya hay 1000 sal gulam rahakar be aakta ke tagat samaj nahi payae koe kesan k mudday studen chup studen k mudday may kesan chup manipur k mudday may bake sap chup ladak k mudday may sap chup group ke takat ko aaj tak nahi samaj pa aa gandi ji k kya bejardara thay world ko pata nahi hay layken gandi ji nay in namunay log ko aak banaya tha us k le aa ejat kar tay hay aaj india k samasya aak hi hay school china may 7class say kam sekhati hay parai k sat may jap school say nek lay  to rojgar k le aa rona na paray india may kya parai hoti hay sap ko pata hay ham sap aak puray days mel k is aak kam k le aa kam keya to sarkar be media be sap line may ho ja aa ge layken sap ko beg laykar khana manjur hay aak ban k lar na 😢😢</t>
  </si>
  <si>
    <t>Do a video on bjp manifesto, &amp; you'll find nothing...just selling the dream....</t>
  </si>
  <si>
    <r>
      <rPr>
        <sz val="11"/>
        <color rgb="FF000000"/>
        <rFont val="Linux Libertine G"/>
      </rPr>
      <t xml:space="preserve">भाई मै कांग्रेस सपोर्टर हूं
और अभी </t>
    </r>
    <r>
      <rPr>
        <sz val="11"/>
        <color rgb="FF000000"/>
        <rFont val="Calibri"/>
      </rPr>
      <t xml:space="preserve">student </t>
    </r>
    <r>
      <rPr>
        <sz val="11"/>
        <color rgb="FF000000"/>
        <rFont val="Linux Libertine G"/>
      </rPr>
      <t>हूं</t>
    </r>
    <r>
      <rPr>
        <sz val="11"/>
        <color rgb="FF000000"/>
        <rFont val="Calibri"/>
      </rPr>
      <t xml:space="preserve">,,  </t>
    </r>
    <r>
      <rPr>
        <sz val="11"/>
        <color rgb="FF000000"/>
        <rFont val="Linux Libertine G"/>
      </rPr>
      <t>और आपकी बातें भी सही है  ❤</t>
    </r>
  </si>
  <si>
    <t>Because Rahul Gandhi ji is a good team player that's why he looks simple...</t>
  </si>
  <si>
    <t>Bjp was a better opposition but is not a good ruling party.</t>
  </si>
  <si>
    <t>Vote for unemployment 
Vote for mahangai</t>
  </si>
  <si>
    <t>I feel parties should more focus on jobs. Reduce the subsidies and fill the Vacant positions and build more colleges, by removing subsidies they can save alot of money which can be spend on giving jobs</t>
  </si>
  <si>
    <t>Rahul Gandhi is the most hardworking politician ❤❤</t>
  </si>
  <si>
    <t>Bhai 15 lack konse aye to congress  k manifesto  per itta tention lena</t>
  </si>
  <si>
    <t>Rahul Gandhi' dumbness helped Modi more than Modi helped himselves</t>
  </si>
  <si>
    <t>Vote for congress and save democracy</t>
  </si>
  <si>
    <t>Good analysis 👍</t>
  </si>
  <si>
    <t>He already criticised bjp and now when he is criticising Congress,people are thinking he is bjp supporter, unlike other youtuber he is not just criticising a single party or not just supporting a party, he is speaking both good and bad which is very good.</t>
  </si>
  <si>
    <t>All party vs All YouTuber 👽₹
Normal public : 🤡🪦</t>
  </si>
  <si>
    <t>Kya huwa Mohak bhai? Aaj hawa badali badali dikh rahi hain. Well no problem, this is the fight between "Decorator vs Democracy".</t>
  </si>
  <si>
    <t>Mohak coming up with a video slamming Congress on the day of the 1st phase of elections. Really timely. The manifesto was released 2 weeks back..</t>
  </si>
  <si>
    <t>Your not bised but I will support India as bjp is misleading so much as on electrol bonds</t>
  </si>
  <si>
    <t>Agar BJP ko hatana hai toh INDIA alliance ko hi vote karenge</t>
  </si>
  <si>
    <t>Rahul Gandhi has the guts to participate in a press conference unlike Mudi ji</t>
  </si>
  <si>
    <t>Tu to Pro BJP nikala re</t>
  </si>
  <si>
    <t>private sector reservation..
are gen wale kaha jaye😂</t>
  </si>
  <si>
    <t>Don't know how TF other Congress party members let this man government their party. He's so incompetent.</t>
  </si>
  <si>
    <t>Confused af after watching this 😅</t>
  </si>
  <si>
    <t>Are ye bhi BJP pro max ho gya. Kamal hai lagta hai Chennal band hona tha ya koi case raha hoga . Bhai ke video follow karta tha ab sochana padega. Muje ya problem nahi ke sari burai Congress ki Kari. Problem ye hai ki Bhai ko BJP ki koi problem 10 sal ki najar nahi ayi.</t>
  </si>
  <si>
    <r>
      <rPr>
        <sz val="11"/>
        <color rgb="FF000000"/>
        <rFont val="Linux Libertine G"/>
      </rPr>
      <t>मोह</t>
    </r>
    <r>
      <rPr>
        <sz val="11"/>
        <color rgb="FF000000"/>
        <rFont val="Calibri"/>
      </rPr>
      <t xml:space="preserve">k </t>
    </r>
    <r>
      <rPr>
        <sz val="11"/>
        <color rgb="FF000000"/>
        <rFont val="Linux Libertine G"/>
      </rPr>
      <t>मंगल कांग्रेस सपोर्टर है</t>
    </r>
  </si>
  <si>
    <t>Its time for rahul to letgo of opposition to give space for other worthy leaders to grow he has been holding back opposition since decade</t>
  </si>
  <si>
    <t>People like us, has no options to evaluate. Recently, I've turned into a centrist from being on the bjp wing. There are several issues which is beyond acceptance taken by bjp. But who else got the leadership skills..do we have a reasonable good answer? The answer is NO. So I voted half heartedly to BJP, hope things change for better. Jai hind.</t>
  </si>
  <si>
    <t>Whatever Congress will give jobs 🥰</t>
  </si>
  <si>
    <t>Rahul and Congress koh toh vote nahi karna  hai yeh chiz clear ho gaya apka video se. Thankyou</t>
  </si>
  <si>
    <t>I saw the whole video and I am not convinced with the 2009 PM candidate statement by Baru when there are various sources citing that MMS was the sole candidate since day One</t>
  </si>
  <si>
    <r>
      <rPr>
        <sz val="11"/>
        <color rgb="FF000000"/>
        <rFont val="Linux Libertine G"/>
      </rPr>
      <t xml:space="preserve">कांग्रेस ने पिछले </t>
    </r>
    <r>
      <rPr>
        <sz val="11"/>
        <color rgb="FF000000"/>
        <rFont val="Calibri"/>
      </rPr>
      <t xml:space="preserve">55 </t>
    </r>
    <r>
      <rPr>
        <sz val="11"/>
        <color rgb="FF000000"/>
        <rFont val="Linux Libertine G"/>
      </rPr>
      <t>साल में कितने घोटाले किए एक दो तो उजागर कर दे मेरे भाई यह कांग्रेस पूरी साफ है दूध की धुली हुई है या फिर तू पूरा कांग्रेसका भक्त है</t>
    </r>
  </si>
  <si>
    <r>
      <rPr>
        <sz val="11"/>
        <color rgb="FF000000"/>
        <rFont val="Linux Libertine G"/>
      </rPr>
      <t xml:space="preserve">भाई </t>
    </r>
    <r>
      <rPr>
        <sz val="11"/>
        <color rgb="FF000000"/>
        <rFont val="Calibri"/>
      </rPr>
      <t xml:space="preserve">BJP </t>
    </r>
    <r>
      <rPr>
        <sz val="11"/>
        <color rgb="FF000000"/>
        <rFont val="Linux Libertine G"/>
      </rPr>
      <t xml:space="preserve">वाले कुछ बोलें क्या </t>
    </r>
    <r>
      <rPr>
        <sz val="11"/>
        <color rgb="FF000000"/>
        <rFont val="Calibri"/>
      </rPr>
      <t xml:space="preserve">bjp video </t>
    </r>
    <r>
      <rPr>
        <sz val="11"/>
        <color rgb="FF000000"/>
        <rFont val="Linux Libertine G"/>
      </rPr>
      <t>केलीये 😢</t>
    </r>
  </si>
  <si>
    <t>Mohan ne RIGHT WING walo ko khush kar diya, pichle kuch video ne RW walo ka dil toot gaya tha.</t>
  </si>
  <si>
    <t>Please make video on problems in modi. As i want to see your approch towards BJP. Because u never clearly critisize bjp looks like u always being diplomatic when u talking about current govt.</t>
  </si>
  <si>
    <t>I respect you for raiding concerns regarding the manifesto and weaknesses of rahul gandhi and Congress as a whole . We should definitely need to question them but honestly need of the hour is saving the democracy, communal harmony between people and prevent a dictatorship from happening which is already underway by BJP. in any normal election, wed shred congress to bits and pieces regarding all the shortcomings but the focus now is to get bjp out of power. Its urgent. its unfortunate but we have to choose  lesser of the 2 evils. whatever criticisms we have against Congress can be pointed at them after the elections. Once we stop a totalitarian regime and replacement of democracy with fascism, then the country as a whole can release a shuddered breath in relief</t>
  </si>
  <si>
    <t>First tine mohak saar is frustrated 😅😅😅😅💔💔💔</t>
  </si>
  <si>
    <t>Tune paise khaye Hain 😡😡😡😡</t>
  </si>
  <si>
    <t>Its True</t>
  </si>
  <si>
    <t>Bhai iss video dekhne ke baad itna hi bolna hain,  app bhi failure youtuber. Aur aapki videos me woh baat hi nahin hain. Spine less.</t>
  </si>
  <si>
    <t>once a papu always a papu 😂</t>
  </si>
  <si>
    <t>How many bots are here without even seeing video people are commenting 😔</t>
  </si>
  <si>
    <t>BJP 2024 for sure ❤
👇🏻</t>
  </si>
  <si>
    <t>Ab BJP ke manifesto ke bare me  nhi critical video banana ek</t>
  </si>
  <si>
    <t>We need a new fresh opposition</t>
  </si>
  <si>
    <t>Great Analysis</t>
  </si>
  <si>
    <t>While I hate modi government, I know Rahul Gandhi is lacking whats need for being a prime minister.</t>
  </si>
  <si>
    <r>
      <rPr>
        <sz val="11"/>
        <color rgb="FF000000"/>
        <rFont val="Calibri"/>
      </rPr>
      <t>Local for vocal....</t>
    </r>
    <r>
      <rPr>
        <sz val="11"/>
        <color rgb="FF000000"/>
        <rFont val="Linux Libertine G"/>
      </rPr>
      <t>अपने मुद्दे पर वोट दे</t>
    </r>
    <r>
      <rPr>
        <sz val="11"/>
        <color rgb="FF000000"/>
        <rFont val="Calibri"/>
      </rPr>
      <t>..</t>
    </r>
    <r>
      <rPr>
        <sz val="11"/>
        <color rgb="FF000000"/>
        <rFont val="Linux Libertine G"/>
      </rPr>
      <t>निर्दलीय नेता को🇮🇳🇮🇳🫡</t>
    </r>
  </si>
  <si>
    <t>Yes i will vote for democracy</t>
  </si>
  <si>
    <t>Congress ki idea clearly dikhi nhi but bjp ka sab vision clear hai 2014 me modi kin bato par aye uska vision pura  hoga sab wadahv pura hogya had hai bhai</t>
  </si>
  <si>
    <t>Congress is still better 🇮🇳</t>
  </si>
  <si>
    <t>Mohak bhai jab BJP or Congress ne caste census ka data release hi nhi kiya to apko kaha se mila??</t>
  </si>
  <si>
    <t>finally someone talking sense</t>
  </si>
  <si>
    <t>bhi kitna paisa diya bjp
 ne sach sach batana</t>
  </si>
  <si>
    <t>Ragul will be pm of india to save our country and will not be a liar</t>
  </si>
  <si>
    <t>good going</t>
  </si>
  <si>
    <t>brother problem Jo log sun rahe hain mein hote hain kyunki sab logon Ko ground level ki reality aur upper level ki reality mein fark ki kaise kam karti hai aur kaise Kam nahin Karti to speech me bolna padta he esay way se...</t>
  </si>
  <si>
    <t>Interview with Rahul gandhi 😊</t>
  </si>
  <si>
    <t>People below poverty line in india are ~5% 
₹ 100000 x 7.2 cr people = ₹ 7.2 lakh crore burden on GDP 😮😮😮😮😮</t>
  </si>
  <si>
    <t>I will tell u one thing...unless whatsapp university/godi media and modi dont do pc...RAGA alone cant do anything....for instance,when u ask ppl govt is not able to create job then brainwashed ppl of whatsapp university says....govt cannot provide job.go and do something</t>
  </si>
  <si>
    <t>Jab tak mauka na mile tab tak kisiko judge nahi karna chahiye,ek baar Rahul Gandhi ko mauka dena chahiye to pata chalega ki woh as a PM kitna sahi kar sakte hain.</t>
  </si>
  <si>
    <t>lalloo ram Congress ka ek 100 percent responsibile leader hi</t>
  </si>
  <si>
    <t>Mohak seems angry while talking on this topic</t>
  </si>
  <si>
    <t>ye sari bathhe @dhruvrathi ji se dekhne k liye nahe payenge</t>
  </si>
  <si>
    <t>Part time politician full time memester.</t>
  </si>
  <si>
    <t>Vote for INC vote for India</t>
  </si>
  <si>
    <t>At this point, Congress is trying to throw everything at the wall and see what sticks. The manifesto is loaded of freebies and appeasement towards certain communities.</t>
  </si>
  <si>
    <t>Lagta h pesaaa chdd gyaaa hhHH 😅</t>
  </si>
  <si>
    <t>Bjp ka manifesto pe video banaye sir</t>
  </si>
  <si>
    <t>The way you are trying to criticise Rahul at this juncture is a kind of support for Dictatorship. Let democracy win this time.</t>
  </si>
  <si>
    <t>Nice analysis...well presented...I also support who questioned to every party when they  false with commitment...hope u upload the video against the rulling party(BJP)    what he done in last 10 years and abt his last 2 manifestos and current  menifesto commitment....and pls vote for democracy like a citizen of nation not  like a  any  politician devotee</t>
  </si>
  <si>
    <t>if Congress came to power then India will be the next Pakistan and Sri Lanka.</t>
  </si>
  <si>
    <t>sayad jab modi ji 2019 me bol rahe the uss par video banate to accha rahta kyuki rajasthan ma old pantion yajna ka bola tha vo kiya he bhai..</t>
  </si>
  <si>
    <t>yar dono party ne population control bill par kux baat nhi ki..</t>
  </si>
  <si>
    <t>Sab manifesto me koi v party nahi likhti.. power me aane k baad.. sare details bahar aate hain.. dum hai to bjp k manifesto par v detailed video banao..</t>
  </si>
  <si>
    <t>Modi ji ko</t>
  </si>
  <si>
    <t>Thankyou❤❤❤❤❤</t>
  </si>
  <si>
    <t>I am going to unfollow u bro from now onwards mene asa expect nahi kia tha aapse its ok aap apna view derahe ho but i disagree with your logic so i unfollow u</t>
  </si>
  <si>
    <t>He's noob</t>
  </si>
  <si>
    <t>Aaj Mohak ka ish video se Congress supporter ko jhatka lag gaya hai, kyunke abhi tak wonhone Mohak ko Bjp hater sochke subscribe kia tha  unka recent videos ko dekh ke😁</t>
  </si>
  <si>
    <t>Great effort to show Rahul Gandhi's soft image. But a pappu always a pappu 😂😂😂😂. If congress wants to become a strong opposition then Rahul Gandhi should not be the prime minister candidate of India</t>
  </si>
  <si>
    <t>I had voted NOTA in last 2 elections because I don't support both religion and caste based politics...but after seeing Congress manifesto and Rahul Gandhi's push towards increasing the reservation cap and for dangerous ideas like equality of outcome, imo it's everyone's duty to vote against Congress and other left wing parties so that such disastrous ideas never find a place in  India's future.</t>
  </si>
  <si>
    <t>Tu chahe kuch bhi bjoke vote tou phir b congress ko jaega</t>
  </si>
  <si>
    <t>Whether u like BJP or not, we need to have a strong opposition in which Congress is just a failure.</t>
  </si>
  <si>
    <t>Kabhi bola nhi tumhare video main ... 
Lekin ek video bjp ki manifsto bana do jaldi 😊 ... Your flowers (zack )</t>
  </si>
  <si>
    <t>Now congress president is mallikarjuna kharge, and in the event of congress win....Mr.Mallikarjuna Kharge should be PM....and not Rahul gandhi ....but in reality...Rahul Gandhi...will take over mallikarjuna kharge....
Mallikarjuna kharge is brought forward because he is dalit...
BJP.  has completed almost promises 
1) 370
2)35(a)
3) Ram mandir 
4) CAA</t>
  </si>
  <si>
    <t>Bhai isko jo problem hai woh bata rha hai BJP ka manifesto ka ready karega toh ro dega itna research b nai karne padega 😅</t>
  </si>
  <si>
    <t>Pura rahul gandhi ko hi roast kiya modi ke bare me sab changasi hai kya</t>
  </si>
  <si>
    <t>Bhai tu bhi bik gaya 😀🚩🚩🤣🤣yeh bhi bata de alu dalo sona nikalo kisne bola</t>
  </si>
  <si>
    <t>modji ki speech encourage karti hai bjp ko support karne ko 
aur rahul gandhi ki speech majbiir karti hai hum bjp ko vote de 😂</t>
  </si>
  <si>
    <t>Thanks u ❤❤❤❤</t>
  </si>
  <si>
    <t>Are you doing a balancing act for Electoral bond video by targeting opposition leader of largest opposition party during the election ??? 
This was not expected Brother. Talk on issues if you can. Don’t target a particular individual that too during election.</t>
  </si>
  <si>
    <t>Truly the best and most honest content creator in my opinion....Actually stating facts from both sides and with real intent of serving some good for the nation....Please Keep doing the good work bro🤘👍</t>
  </si>
  <si>
    <r>
      <rPr>
        <sz val="11"/>
        <color rgb="FF000000"/>
        <rFont val="Linux Libertine G"/>
      </rPr>
      <t>मोहक मंगल आपकी बातें अब अंधभक्त मंडली से प्रभावित दिखती हैं</t>
    </r>
    <r>
      <rPr>
        <sz val="11"/>
        <color rgb="FF000000"/>
        <rFont val="Calibri"/>
      </rPr>
      <t xml:space="preserve">...
</t>
    </r>
    <r>
      <rPr>
        <sz val="11"/>
        <color rgb="FF000000"/>
        <rFont val="Linux Libertine G"/>
      </rPr>
      <t xml:space="preserve">सारी सरकारें </t>
    </r>
    <r>
      <rPr>
        <sz val="11"/>
        <color rgb="FF000000"/>
        <rFont val="Calibri"/>
      </rPr>
      <t xml:space="preserve">socialist </t>
    </r>
    <r>
      <rPr>
        <sz val="11"/>
        <color rgb="FF000000"/>
        <rFont val="Linux Libertine G"/>
      </rPr>
      <t>नहीं हैं</t>
    </r>
    <r>
      <rPr>
        <sz val="11"/>
        <color rgb="FF000000"/>
        <rFont val="Calibri"/>
      </rPr>
      <t>... Not at least the government supported by RSS like BJP.
Modi has never been socialist. Mind it!!!</t>
    </r>
  </si>
  <si>
    <t>Most disgusting thing in manifesto is , reservation specially *50% women reservation* , where will general male candidate will go
Wo bhi tab jabki ek male pe job ka pressure aur responsibility ek female se kahi zyada hota hai, it is a fact</t>
  </si>
  <si>
    <t>Rahul Gandhi next PM 🚩</t>
  </si>
  <si>
    <t>the only compitition of modi is not even a compitition, I'll still vote for compitition, modi has become a tyrant</t>
  </si>
  <si>
    <t>Next video should be on BJP manifesto and comparison of their last promises and implementation done in this period</t>
  </si>
  <si>
    <t>39:43 min lag gye ye samjhaane mai ki congress 1 pappu k bharose bethi hai</t>
  </si>
  <si>
    <t>That's why I am gonna vote BJP</t>
  </si>
  <si>
    <t>Ab tk ke best version h but</t>
  </si>
  <si>
    <t>Vote for India ❤</t>
  </si>
  <si>
    <t>Bhai esi toh speech Modiji ki bhi hai,woh bhi cloud Mai radar se bachna ka tareeka btaye hai . Toh fir Modiji bhi acche leader nhi honge .but hai toh ulta. 
Bhai utni chaat jitna odd na Lage . Or khulke chatna hai toh khulke chaat .</t>
  </si>
  <si>
    <t>Nice way to attract people and tell them who is Better.😂</t>
  </si>
  <si>
    <t>If no rahul than no modi we will make Aap or other party but atleast i think we need to give him 1 chance to Rahul 😊</t>
  </si>
  <si>
    <t>Any one who dislikes both Congress and BJP? Struggling to find a good option in candidate list? Hit like</t>
  </si>
  <si>
    <t>Hum vote BJP ko karenge, Jai shree ram</t>
  </si>
  <si>
    <t>Finally some one is talking about Congress manifesto👍</t>
  </si>
  <si>
    <t>Make a video on manifesto of all the major parties- CPI, BSP, BJP, etc</t>
  </si>
  <si>
    <t>BJP is the only option I see in this election, hope opposition will introduce new leaders for 2029 election.</t>
  </si>
  <si>
    <t>Bhai tu bjp ka manifesto Batana bjp is real problem</t>
  </si>
  <si>
    <t>You mean Rahul ghandhi is not working.... He walked entire india... Can Mr. Chai wala walk only his constitution....</t>
  </si>
  <si>
    <t>save democracy
don't want dictatorship</t>
  </si>
  <si>
    <t>Logo ko bheek de ke khush rakhna is very dangerous. Instead create jobs. Khud ka paisa khud kama lega bharatvasi</t>
  </si>
  <si>
    <t>The question you raised for Congress manifesto and how they deliver to those promises is apt and very thoughtful. But at the end you went in all the history of Rahul and his work ethics but basically no anti Modi Government person think about this. Rahul atleast took steps to meet with people and did Bharat Jodo Yatra. He is not even in the race of PM Candidate I guess.
Anyways let's see what future lies ahead for opposition.</t>
  </si>
  <si>
    <t>wow</t>
  </si>
  <si>
    <t>Rahul Gandhi is a Pappu with no mind at all</t>
  </si>
  <si>
    <t>i only support one point in congress manifesto that is lgbt rights. Bjp did nothing for them. But i cant ignore other good work of bjp.Further any party should not get clear majority</t>
  </si>
  <si>
    <t>Congress Jindabad ❤</t>
  </si>
  <si>
    <t>Rahul Gandhi does not seem to care about power, he has everything that a PM needs to have except he is not eloquent enough to be a politician.
But anyway, if media would have showed him even a small percentage of time and neutrally then he would be first choice of citizen and far better* than a feku.</t>
  </si>
  <si>
    <t>Election between worse and worst truly lol</t>
  </si>
  <si>
    <t>watch 38:50</t>
  </si>
  <si>
    <t>Upper caste hi hamesha fati rehti h ki minority h logo ko pata chal gaya toh political power kho denge.</t>
  </si>
  <si>
    <t>Vote to NOTA par bhi kar sakte hai</t>
  </si>
  <si>
    <t>Ayega modi hi 🇮🇳</t>
  </si>
  <si>
    <t>Much better than dhruv’s videos</t>
  </si>
  <si>
    <t>Make good govt schools and stop reservation. Only AAP focused on developing good govt schools.</t>
  </si>
  <si>
    <t>Indian parties are not socialist. They are social democratic. They just want a kinder capitalism. True socialism requires abolition of economic classes.</t>
  </si>
  <si>
    <t>BJP ke log</t>
  </si>
  <si>
    <t>I am watching your videos from long time ...
The way your debate in this video shows lack of societal realities and basis of western growth model ...
I dont blame your bias towards western growth model but have a detailed historical study...</t>
  </si>
  <si>
    <t>At this time it is important to vote for democracy</t>
  </si>
  <si>
    <t>bhai rahul gandhi is not opposition ....india alliance is opposition...</t>
  </si>
  <si>
    <t>PRIVATE SECTOR ME RESERVATION NHI PLEASE 😭</t>
  </si>
  <si>
    <t>I think , we should choose a Prime Minister (or CEO) for the country.. who can take the country to the next level.</t>
  </si>
  <si>
    <t>Worst manifesto of RG😂</t>
  </si>
  <si>
    <t>Well researched and analysed video🤟</t>
  </si>
  <si>
    <t>In this election we should elect the one whose victory will make the people of India happy not to the neighbour 😊😊</t>
  </si>
  <si>
    <t>Promoter of dictatorship.. i dare you to make a video on BJP’s Manifesto😂</t>
  </si>
  <si>
    <t>These elections are like choosing between bad and worse and that’s the reality</t>
  </si>
  <si>
    <t>The system is completely ruined as citizens we don't know to whom we can vote. There are all uncles and people with criminal records standing in elections We need more representation of educated people and people with no criminal record I hope we get good opposition this time because even if we have lots of issue with current government we cannot see any other better alternative for the future of India we as a country are on very important time this era can either be golden era for country or lost opportunity, so please guys see things like education, health sector, employment for elections rather than religion , caste and subsides (subsides are just to hide failure of govt even after 75 years of independence if we need them it shows us how terribly previous govt failed in making country better )and I would like to say one more important thing during this time we need very strong government in India because of issues we are having globally, I just hope we get better and stronger opposition next time.( No offence to anybody I am not a supporter of anybody I just want india to again be Golden Bird Let's hope for a better future in our country)</t>
  </si>
  <si>
    <t>Bhaiyya ab bjp ke manifesto ka bhi review kro ❤❤</t>
  </si>
  <si>
    <t>Mohak bhaiya how do I find the background of the candidate in my constituency? No one ever talks about candidates but only talks about the head of the party. Kindly reply</t>
  </si>
  <si>
    <t>Amazing video thi 🙇</t>
  </si>
  <si>
    <t>Aur Karo reservation. 97% score Wale ko na bolke lau aur 50% se niche walo ko 
Youth bahar nahi bhagega to kaha jaega</t>
  </si>
  <si>
    <t>Promises toh BJP ke bhi incomplete hai 2014 se.. 
1. Where is my 5 lakhs? 
2. Where is farmer's MSP? 
3. Where are black money seized in note bandhi? What was the point of our(public's) suffering? 
4. Where is my health insurance? 
5. Where is the money for my startup even if its pakora stall? 
6. Where is ladakh's stateship? 
7.what was the use of notebandhi? (corruption and black money exists now even more than why did we public suffer for no reason?)
Edit: I feel a coalition govt is better than a single majority govt.</t>
  </si>
  <si>
    <t>Dear Mohak,
This Election is not to choose between Rahul and Modi, but Dictatorship vs Democracy. 
Also, some of the facts you highlighted are incorrect.
(PS: I am not defending RG and agree that he has failed many times).</t>
  </si>
  <si>
    <r>
      <rPr>
        <sz val="11"/>
        <color rgb="FF000000"/>
        <rFont val="Linux Libertine G"/>
      </rPr>
      <t>मोदी</t>
    </r>
    <r>
      <rPr>
        <sz val="11"/>
        <color rgb="FF000000"/>
        <rFont val="Calibri"/>
      </rPr>
      <t xml:space="preserve">- </t>
    </r>
    <r>
      <rPr>
        <sz val="11"/>
        <color rgb="FF000000"/>
        <rFont val="Linux Libertine G"/>
      </rPr>
      <t>ना खाऊंगा न खाने दूंगा
राहुल</t>
    </r>
    <r>
      <rPr>
        <sz val="11"/>
        <color rgb="FF000000"/>
        <rFont val="Calibri"/>
      </rPr>
      <t>-</t>
    </r>
    <r>
      <rPr>
        <sz val="11"/>
        <color rgb="FF000000"/>
        <rFont val="Linux Libertine G"/>
      </rPr>
      <t xml:space="preserve">ना जीतूंगा न </t>
    </r>
    <r>
      <rPr>
        <sz val="11"/>
        <color rgb="FF000000"/>
        <rFont val="Calibri"/>
      </rPr>
      <t xml:space="preserve">(AAP </t>
    </r>
    <r>
      <rPr>
        <sz val="11"/>
        <color rgb="FF000000"/>
        <rFont val="Linux Libertine G"/>
      </rPr>
      <t xml:space="preserve">को </t>
    </r>
    <r>
      <rPr>
        <sz val="11"/>
        <color rgb="FF000000"/>
        <rFont val="Calibri"/>
      </rPr>
      <t xml:space="preserve">) </t>
    </r>
    <r>
      <rPr>
        <sz val="11"/>
        <color rgb="FF000000"/>
        <rFont val="Linux Libertine G"/>
      </rPr>
      <t>जीतने दूंगा</t>
    </r>
  </si>
  <si>
    <t>Some people can be introverts but that is not wrong</t>
  </si>
  <si>
    <t>Bjp ------------------&gt;&gt;&gt;&gt;&gt;&gt;&gt;&gt;👍❤</t>
  </si>
  <si>
    <t>india need stronge political opposition</t>
  </si>
  <si>
    <t>When ever congress say something people ask how and whr do they get money. Tax the rich Modi govt has reduced super rich tax slab from 30% to 20% that during covid crisis which saved for rich an amount of Rs.1.83Lakh Crores ever year. This is just a sample. Further GST, cess, RBI dividends, Middle Class Income Tax. India have sufficient money to spend on social justice. The problem is 10% of the population of this country is holding 60% of countries wealth.</t>
  </si>
  <si>
    <t>Bhai galat view point hai tera</t>
  </si>
  <si>
    <t>Illiterate person is more worthy ya literate agr ia video ka mkshad ye hai ki polition bane ke kabhil nhi b to galt ho tum</t>
  </si>
  <si>
    <t>Hence vote for bjp</t>
  </si>
  <si>
    <t>rahul gandhi is a flawed leader, but the best part is that he will listen to the common man of india. i will most definitely vote for INDIA because i want a govt and a pm who will listen and understand the problems of the youth, the common man and the poor. Rahul is a much better choice than the coward dictator pm who has done zero press conf in 10 years</t>
  </si>
  <si>
    <t>Vote for country| vote for nationalism| vote for stability.
You know who is going to this.</t>
  </si>
  <si>
    <r>
      <rPr>
        <sz val="11"/>
        <color rgb="FF000000"/>
        <rFont val="Linux Libertine G"/>
      </rPr>
      <t xml:space="preserve">मोहक मंगल राहुल गांधी एक सीनियर और शरीफ राजनेता हैं कम से कम मोदी के जैसे झूठे नहीं हैं। खानदानी और संस्कारी भी हैं  रही बात के स्पीच में गड़बड़ में होती है तो </t>
    </r>
    <r>
      <rPr>
        <sz val="11"/>
        <color rgb="FF000000"/>
        <rFont val="Calibri"/>
      </rPr>
      <t xml:space="preserve">" </t>
    </r>
    <r>
      <rPr>
        <sz val="11"/>
        <color rgb="FF000000"/>
        <rFont val="Linux Libertine G"/>
      </rPr>
      <t xml:space="preserve">स्लिप आफ टंग </t>
    </r>
    <r>
      <rPr>
        <sz val="11"/>
        <color rgb="FF000000"/>
        <rFont val="Calibri"/>
      </rPr>
      <t xml:space="preserve">" </t>
    </r>
    <r>
      <rPr>
        <sz val="11"/>
        <color rgb="FF000000"/>
        <rFont val="Linux Libertine G"/>
      </rPr>
      <t>भी कोई चीज होती है की नहीं</t>
    </r>
    <r>
      <rPr>
        <sz val="11"/>
        <color rgb="FF000000"/>
        <rFont val="Calibri"/>
      </rPr>
      <t xml:space="preserve">?? </t>
    </r>
    <r>
      <rPr>
        <sz val="11"/>
        <color rgb="FF000000"/>
        <rFont val="Linux Libertine G"/>
      </rPr>
      <t>देश को बी जे पी से और तानाशाही से बचाने के लिए सिर्फ और सिर्फ राहुल गांधी ही एक आखरी उम्मीद हैं।</t>
    </r>
  </si>
  <si>
    <t>at age of 55 he is youth neta nice 💀💀</t>
  </si>
  <si>
    <t>Bhai tum kya chahte ho ki modi ko vote de
Or sab kuch khatam kar de</t>
  </si>
  <si>
    <t>Are bhai satta mai kon baitha hai filhal uski baat krna. jo satta mai nhi hai uski q bat krra hai. or congress ke manifesto ki jagh bjp ka manifesto pe video bnaya hota toh log samjhte the ki kitna Bekar manifesto bnaya bjp walo ne. bjp pr bnana tha video na ki congress pe. log smj pate bjpee kitni ghatiya party hai. jo zaroori hai vo btana bhai phle.</t>
  </si>
  <si>
    <t>Lots of ads</t>
  </si>
  <si>
    <t>need serious video abt modi ji too</t>
  </si>
  <si>
    <t>The points you have mentioned are pretty evident problems in INC and Rahul Gandhi. But the chaos and problems of BJP and their way of governance outweigh the problems in Rahul Gandhi. I believe that a chance should be given to Rahul Gandhi to serve this great nation 🙏</t>
  </si>
  <si>
    <t>Rahul Gandhi is one of the most improved leaders to have emerged from Indian politics in recent times. In fact, he is the only leader who is giving a tough fight to the present government and challenging them on a daily basis. He has become the voice of the people. His Bharat Jodo Yatra was a huge success, which is the need of today's polarised society. During his yatras, he got a huge amount of response from every corner of the country. He has reached out to almost all sections of society. I don't think you have followed his recent journey that much; otherwise, you wouldn't have said all these things. For more information, visit his YouTube channel.</t>
  </si>
  <si>
    <t>Youth stand for rahul gandhi</t>
  </si>
  <si>
    <t>Now we know both side make decisions</t>
  </si>
  <si>
    <t>Always BJP</t>
  </si>
  <si>
    <t>thank you nice video</t>
  </si>
  <si>
    <t>Caste census will only break the india hindu society</t>
  </si>
  <si>
    <t>VOTE FOR BJP</t>
  </si>
  <si>
    <r>
      <rPr>
        <sz val="11"/>
        <color rgb="FF000000"/>
        <rFont val="Linux Libertine G"/>
      </rPr>
      <t>कमाल का चाटुकार  हो</t>
    </r>
    <r>
      <rPr>
        <sz val="11"/>
        <color rgb="FF000000"/>
        <rFont val="Calibri"/>
      </rPr>
      <t>,</t>
    </r>
  </si>
  <si>
    <t>He’s a Senior Important Leader. Not necessary to have a position.</t>
  </si>
  <si>
    <t>Mohak have you taken money from BJP? Did BJP not promise 2 crore jobs per year? It is shocking. I never thought you will make such video that serves BJP purpose.</t>
  </si>
  <si>
    <t>Aur ek baar Modi aagaya tho Muslim aur Dalit desh mei reh nhi sakte bhai, aap tho upper caste Hindu ho aap safe ho😢😢😢</t>
  </si>
  <si>
    <r>
      <rPr>
        <sz val="11"/>
        <color rgb="FF000000"/>
        <rFont val="Calibri"/>
      </rPr>
      <t xml:space="preserve">0:04 *Just curious bro…as a </t>
    </r>
    <r>
      <rPr>
        <sz val="11"/>
        <color rgb="FF000000"/>
        <rFont val="Linux Libertine G"/>
      </rPr>
      <t xml:space="preserve">हिन्दी </t>
    </r>
    <r>
      <rPr>
        <sz val="11"/>
        <color rgb="FF000000"/>
        <rFont val="Calibri"/>
      </rPr>
      <t>YouTuber - why’ve you chosen to constantly refer to the English version of the Manifesto instead?* 🤔</t>
    </r>
  </si>
  <si>
    <t>Alu dalgai aur sona niklega phir congress paisa kamaygi</t>
  </si>
  <si>
    <t>All valid points and that's the reason Rahul will never become PM and now people of wayanad are feeling what Rahul has done for this constituency</t>
  </si>
  <si>
    <r>
      <rPr>
        <sz val="11"/>
        <color rgb="FF000000"/>
        <rFont val="Calibri"/>
      </rPr>
      <t xml:space="preserve">3:53 *Just curious bro…as a </t>
    </r>
    <r>
      <rPr>
        <sz val="11"/>
        <color rgb="FF000000"/>
        <rFont val="Linux Libertine G"/>
      </rPr>
      <t xml:space="preserve">हिन्दी </t>
    </r>
    <r>
      <rPr>
        <sz val="11"/>
        <color rgb="FF000000"/>
        <rFont val="Calibri"/>
      </rPr>
      <t>YouTuber - why’ve you chosen to constantly refer to the English version of the Manifesto instead?* 🤔</t>
    </r>
  </si>
  <si>
    <t>OBC IS NOT A CASTE or category , why you want wealth distribution BROTHER AND then Do it for all categories</t>
  </si>
  <si>
    <t>I am a first time voter and i will vote for NDA just because of their decisiveness and ability to deliver what they promise.</t>
  </si>
  <si>
    <t>17:26  we dont want caste based  reservation its lit ruining us ...supose if i  appear in an entrance exam and for a good college i need 50 rank and ppl with reservation need 5k-50k rank  and we qll know the diff between 50 and 5k-50 k rank here ...... And caste reservation is not for the well being of indian public its a strategy for policial parties to get votes like they increase it during elections everytime
Because of reservation deserving ppl dont get anything in india so they're moving abroad for better opportunities which they dont have here because of this reservation + unemployment</t>
  </si>
  <si>
    <t>Today's video is disappointment of Mohak Mangal</t>
  </si>
  <si>
    <t>Vote for any party except party which is threatening for democracy</t>
  </si>
  <si>
    <t>bhai Rahul Gandhi is a part of india alliance...not candidate of prime minister....Ed ka phone aa gya kya tumko 😂😂😂😂....</t>
  </si>
  <si>
    <t>39:34 Your video is very knowledgeable 🙏❤</t>
  </si>
  <si>
    <t>Kindly make a video on bjp manifesto also...</t>
  </si>
  <si>
    <t>Rahul Gandhi is suitable PM</t>
  </si>
  <si>
    <r>
      <rPr>
        <sz val="11"/>
        <color rgb="FF000000"/>
        <rFont val="Calibri"/>
      </rPr>
      <t xml:space="preserve">Modi 10 saal se hai uski koi </t>
    </r>
    <r>
      <rPr>
        <sz val="11"/>
        <color rgb="FF000000"/>
        <rFont val="Linux Libertine G"/>
      </rPr>
      <t xml:space="preserve">जवाबदेही </t>
    </r>
    <r>
      <rPr>
        <sz val="11"/>
        <color rgb="FF000000"/>
        <rFont val="Calibri"/>
      </rPr>
      <t xml:space="preserve">nahi hai. Rahul ke paas kabhi koi ministry nhi hai.. Sab unse hi </t>
    </r>
    <r>
      <rPr>
        <sz val="11"/>
        <color rgb="FF000000"/>
        <rFont val="Linux Libertine G"/>
      </rPr>
      <t>सवाल पूश्ते हैं</t>
    </r>
    <r>
      <rPr>
        <sz val="11"/>
        <color rgb="FF000000"/>
        <rFont val="Calibri"/>
      </rPr>
      <t>...</t>
    </r>
  </si>
  <si>
    <t>Research is incomplete this time
(1) You said rahul gandhi isn't using the temper of people against unemployment, and inflation but I it's completely wrong as congress is fighting this election on these core issues.
(2) you said increasing reservation won't benefit but it's also true that it won't cause any harm. alternatively they are also providing apprenticeship. schollership, funds for start up etc
(3) you said rahul gandhi's speech aren't good merely on the basis some silly mistakes that too  doesn't make any sense, if you see his speeches on adani scam, electoral bonds, manipur etc.
(4) you said people won't know about the rafael issue, it's false. it's media which doesn't show it to people, the same thing happened with electoral bonds, ladhka, ramdev misleading ad case. 
(5) finally you highlighted some of the words spoken by our finance minister on the congress manifesto, the finance who never responded to the hindenburg attack, electoral bonds, inflation giving Gyan on what the opposition is doing wrong.
Reality is that Rahul Gandhi is a good politician and is paying the price for the mistakes made by the UPA government during its tenure.</t>
  </si>
  <si>
    <t>Bro, why u take U turn</t>
  </si>
  <si>
    <t>None of us vote for the PM. We vote for our local candidate.</t>
  </si>
  <si>
    <t>Vote for congress  !!</t>
  </si>
  <si>
    <t>Bro got some note 😂</t>
  </si>
  <si>
    <t>How much money you received before you make this video from BJP?</t>
  </si>
  <si>
    <t>Are bhai view start kara abhi pura hogya 500+ comments 40 mins ago 😂 video dekhnese paihileyi comments start hogya maybe 😂😂</t>
  </si>
  <si>
    <t>Brother, maybe you did not listen to Rahul Gandhi's speech carefully, he has told that a fund of Rs. 5000 crore per year will be created in which 5 Lakhs poorest student will get apprenticeship. Please don't mislead people. Please check all his speeches of the last one week.</t>
  </si>
  <si>
    <t>The system structure has to be changed from scratch. Otherwise all these parties are same. Even NOTA is bogus. So what's the option left??</t>
  </si>
  <si>
    <t>Bhai itna bada Desh aur usko Desh ke prime minister ke liye do hi option hai kya Rahul and modi ? Dono bakwas hai agar muzhe bana doge na pm to Mai bhi inse achha aur jyada Kam krke dikhauga wo bhi kisi scam kiye bina BJP ki tarah</t>
  </si>
  <si>
    <t>Filhaal Desh ko dictatorship se bachana h isliye voting for Congress Rahul Ghandhi ❤</t>
  </si>
  <si>
    <t>Prashant Kishore is Brahmin &amp; Brahmins baniya nexus does not want to transfer power to other people of the country</t>
  </si>
  <si>
    <t>Bohot sare videos BJP K Against banane ke baad Bhai shayad Balance Bana rahe hai 😂</t>
  </si>
  <si>
    <t>Real reporter❤</t>
  </si>
  <si>
    <t>Unemployment in Haryana And we want HR Half Western UP As one state ,please be united ,HR tops the Unemployment chart</t>
  </si>
  <si>
    <t>Great observation Mohak. Specially about the reservation and unemployment issue India doesn't have enough jobs and raising reservation won't do much for the society we need JOBS. And yes Rahul Gandhi seems like a good person and has the potential to be a good leader but for that he has to first accept he is the leader. A good leader proves himself infront of his/her people and he has to prove himself I don't mind him coming from dynast as long as he proves himself to be a good leader.I also think he and cong is intimidated by the strong ruling party. But Rahul Gandhi currently is the most popular opposition face and he should know his powers and influence and become a good influence on the people.</t>
  </si>
  <si>
    <t>Cover up video</t>
  </si>
  <si>
    <t>Got Fund from BJP😂😂🎉</t>
  </si>
  <si>
    <t>"Iska kuch nahi ho sakta."</t>
  </si>
  <si>
    <t>Bhai ap modi sa pusho os khya diya 10 sal students ka liya</t>
  </si>
  <si>
    <r>
      <rPr>
        <sz val="11"/>
        <color rgb="FF000000"/>
        <rFont val="Calibri"/>
      </rPr>
      <t xml:space="preserve">*Just curious bro…as a </t>
    </r>
    <r>
      <rPr>
        <sz val="11"/>
        <color rgb="FF000000"/>
        <rFont val="Linux Libertine G"/>
      </rPr>
      <t xml:space="preserve">हिन्दी </t>
    </r>
    <r>
      <rPr>
        <sz val="11"/>
        <color rgb="FF000000"/>
        <rFont val="Calibri"/>
      </rPr>
      <t>YouTuber - why’ve you chosen to constantly refer to the English version of the Manifesto instead?* 🤔</t>
    </r>
  </si>
  <si>
    <t>Amethi waynad se ek do logo ka media bite dikha ke mohak bhai perception create krne ki koshish kar raha...</t>
  </si>
  <si>
    <t>In this Lok Sabha Elections 2024, Start voting for democracy and development instead of religion, Jai Hind 🇮🇳</t>
  </si>
  <si>
    <t>Jai Shree Ram and Jai hind Jai Bharat Bharat mata ki jay ho</t>
  </si>
  <si>
    <t>We will still vote BJP👍</t>
  </si>
  <si>
    <t>Wait did he got sold</t>
  </si>
  <si>
    <t>I agree with your views.  You cannot tell audience who they should vote for</t>
  </si>
  <si>
    <t>I'll vote bjp cuz of their track record</t>
  </si>
  <si>
    <t>😂😂😂😂  Ed CBI IT ka phone aa gya hoga</t>
  </si>
  <si>
    <t>Reservation bahat ho gaya, isse kaafi saare youth jo apne prime age mein kuch kar sakte the bo sab govt job nikaalne mein busy hai. Ye sirf isliye kyunki unko lagta hai ki kabhi na kabhi to nikaal hi lenge. Aur aggar private sectors mein bhi reservation aa gayi, to sach keh raha hun log jis frustration mein hai, ye jo sab bolte hain ki humare purkhon ke saath upper caste ne galat kiya hai, torture Kiya hai, inhuman treat Kiya hai, jo ki sach hai lekin aggar private mein ho gaya reservation, to.... Khoob seh liya hai humne bhi...</t>
  </si>
  <si>
    <t>Private sector reservation is a deal breaker for me.
RaGa is literally saying: talent can go fuk itself</t>
  </si>
  <si>
    <t>Rahul Gandhi wants to be a teflon leader.</t>
  </si>
  <si>
    <t>Congress in its Manifesto and Rahul gandhi in his speeches- "Hum ek jhatke mai gareebi hata denge"....50 years back rahul gandhi's Grandmother Indira Gandhi said- "Gareebi hata denge"....Now 50 years later Rahul gandhi says "Gareebi hata denge"....what is going on?....Last 50-60 years se Garibi nahi hati lekin abhi ek Jhatke mai Hata denge.</t>
  </si>
  <si>
    <t>Mohak bhai, plz be careful with references, Sanjay Baru is now open BJP supporter, DK singh from The Print is known RSS member</t>
  </si>
  <si>
    <t>Kaash yahi video tumne....Modi ke promises par banaya hota 
Aur unse pucha hota ki roadmap kya h ????
1. Getting Blackmoney Back &amp;
15 Lakshs in everybody's account 
2.  2 Crores Jobs per year
3. 100 Smart City etc...
Baithe Baithe Opposition ki Mistakes Gina rahe ho 🥲</t>
  </si>
  <si>
    <t>Rahul Gandhi has actually made the issue of Inflation and unemployment main stream in last 3 years.</t>
  </si>
  <si>
    <t>14:37 mohak what about modi promises why you not talk about that’s 10cr toilet he made in 2014,16 you ever have been that toilets 😂😂😂</t>
  </si>
  <si>
    <t>This time vote for democracy</t>
  </si>
  <si>
    <t>Vote to Congress ko hi karenge</t>
  </si>
  <si>
    <r>
      <rPr>
        <sz val="11"/>
        <color rgb="FF000000"/>
        <rFont val="Linux Libertine G"/>
      </rPr>
      <t xml:space="preserve">भाई को </t>
    </r>
    <r>
      <rPr>
        <sz val="11"/>
        <color rgb="FF000000"/>
        <rFont val="Calibri"/>
      </rPr>
      <t xml:space="preserve">BJP </t>
    </r>
    <r>
      <rPr>
        <sz val="11"/>
        <color rgb="FF000000"/>
        <rFont val="Linux Libertine G"/>
      </rPr>
      <t>से धमकी मिली है इसीलिय ये अब कांग्रेस की बुराई कर रहा हैं।</t>
    </r>
  </si>
  <si>
    <t>BJP ka manifesto pr bhi bna do video</t>
  </si>
  <si>
    <t>10 thousand crore hoga answer.</t>
  </si>
  <si>
    <r>
      <rPr>
        <sz val="11"/>
        <color rgb="FF000000"/>
        <rFont val="Linux Libertine G"/>
      </rPr>
      <t xml:space="preserve">भाई के पास पक्का ईडी सीबीआई की कॉल आई है </t>
    </r>
    <r>
      <rPr>
        <sz val="11"/>
        <color rgb="FF000000"/>
        <rFont val="Calibri"/>
      </rPr>
      <t xml:space="preserve">, </t>
    </r>
    <r>
      <rPr>
        <sz val="11"/>
        <color rgb="FF000000"/>
        <rFont val="Linux Libertine G"/>
      </rPr>
      <t>भाई ये बता बीजेपी ने अडानी और अंबानी का लाखों करोड़ माफ किया है तूझे बताया था क्या की पैसा कहां से आएगा</t>
    </r>
    <r>
      <rPr>
        <sz val="11"/>
        <color rgb="FF000000"/>
        <rFont val="Calibri"/>
      </rPr>
      <t xml:space="preserve">, </t>
    </r>
    <r>
      <rPr>
        <sz val="11"/>
        <color rgb="FF000000"/>
        <rFont val="Linux Libertine G"/>
      </rPr>
      <t xml:space="preserve">अगर तेरे पास डिटेल है तो वीडियो बनाकर </t>
    </r>
    <r>
      <rPr>
        <sz val="11"/>
        <color rgb="FF000000"/>
        <rFont val="Calibri"/>
      </rPr>
      <t>bta</t>
    </r>
  </si>
  <si>
    <t>Reservation ek cancer h</t>
  </si>
  <si>
    <t>Really informational video man, thanks for making such a thoroughly researched video.</t>
  </si>
  <si>
    <t>Aree yaar BJP ki 15 lakh Bank ac. Ki tarah too nehi hein, Sirf 1 lakh ki bad hei, Sayed Mil jayega, Ambani, Adani ki koy pessso balo sein...</t>
  </si>
  <si>
    <t>When wil video of hypocrisy of BJP leaders and manifesto will come?</t>
  </si>
  <si>
    <t>Congress k poore manifesto bss ye freee wo freee , itna paisa yha denge itna wha denge , aise aise promises hai ki desh brbaad ho jyega prr inke vote bank khushh hone chye🤡</t>
  </si>
  <si>
    <t>Even clearing  neet with great marks, rank 18000 .... Still  didn't  got any sit...... I had to take a drop.... I score well and with ews I got a govt college....i can't forgot my mental truma.... Now. .even if you clear inicet with rank 1 from general catagory... You can't get a radiology sit in aiims Delhi.... This year only 4 sit..... Only for reserved catagory..... If I have a good financial background.... I definitely left India...... I was very patriotic back then. . .. But now my view is changed...... I don't want stay in this filthy India, people are mostly disgusting, no living standard, filthy, caste politics, uneducated people, dirty trains,</t>
  </si>
  <si>
    <t>Lies of Modi are 100 times that of Rahul Gandhi 😂</t>
  </si>
  <si>
    <t>Always Rahul Gandhi 💖💖💖💖💖💖....</t>
  </si>
  <si>
    <t>Mohak bhai ek critisizim Kejriwal par bhi 💯</t>
  </si>
  <si>
    <t>Rahul Gandhi is a MP from last almost 20 years yet he does not have even Constituency to Showcase his work.</t>
  </si>
  <si>
    <t>Rahul ko kuch bhi bol but ch. Lal singh ko kuch ni bolna</t>
  </si>
  <si>
    <t>Rahul Gandhi is a nice guy with bad friends. He is not made for indian politics. He was brought up in western a style of living hence he was more suited for western style of politics where u need to be more humble and soft. Indian is a different society we like strong people who are good motivator, have smelled the streets. 
Moreover Congress is a Dynast party who believes it's duty of the country to serve them elect them. Moreover he is core socialist. He will screw or economy more than BJP because of these kind of policies. His division politics of North vs South, have vs have notes, gen vs st sc and brahmin vs daltis and so on. I known there's lot of things wrong with bjp still they are far better option for me</t>
  </si>
  <si>
    <t>RAHUL GANDHI...🇮🇳🇮🇳🇮🇳</t>
  </si>
  <si>
    <t>Mujhe aisa lagta hai ki rahul gandhi bolne se pehle kuch sochta nahi . Usse pata bhi nahi hai ki woh kya bol raha hai . Sabse jyada cast me divided karne ki koshish kar raha hai woh</t>
  </si>
  <si>
    <t>If you say he is not taking responsibilities then, who is walking and talking about the decisions of approving it. I see you should join the BJP or may have already joined. 🤑</t>
  </si>
  <si>
    <t>Rahul Gandhi is a shame for  country</t>
  </si>
  <si>
    <t>First of all, I want to say thank you to Mohak sir and the whole team for making such informative videos for us... I truly believe that this type of videos will aware every section of our society. 
And I also want to request you to make video in Uniform Civil Code and it's pros and cons.</t>
  </si>
  <si>
    <t>Hey Mohak! If you’re reading this, I’ve been your viewer for years now, your recent content is actually really really interesting to see, keep up the good work, I think this makes you different from many creators for me especially :)</t>
  </si>
  <si>
    <t>The thing is no party is working for the nation because they care about the nation.
They are working for the nation because they want to stay in power.
Everytime there are promises near the elections, by each and every party, but never any action.</t>
  </si>
  <si>
    <t>aur modi ji bhi aise hi krte h sirf voting ke time hi aate h ...
uske baad seedhe America jaate h 😂😂😂😂</t>
  </si>
  <si>
    <t>Choose stability and choose BJP. People will reply to me saying various things, but in the current situation, there is no other valid option. This is for the people who are still confused about which party to vote. I don't care about any other thing. All I know is that our great nation has become a lot more stable and secure in the past 10 years.</t>
  </si>
  <si>
    <t>Kitna paisa mila hai tujhe bjp se 😡😡😡😡😡😡😡</t>
  </si>
  <si>
    <t>Bhai please abhi bus politics par video banao</t>
  </si>
  <si>
    <t>This video is kinda suspicious 🤔</t>
  </si>
  <si>
    <t>Today or in coming future govt will sell their stakes in govt sectors and make them private sector 
And then people will demand reservation in private companies
The government's only job is to only govern not run any institution</t>
  </si>
  <si>
    <t>Vote for INDIA because there are many chief minister in opposition alliance who have enough experience to manage a government. RaGa is just a part of the alliance, not PM candidate.</t>
  </si>
  <si>
    <t>Hats off to the dedication towards your work! Really appreciate your hard work! &lt;3</t>
  </si>
  <si>
    <t>Agrr koi padha likha hoo toh INDII alliance ki CPI(M) kaa manifesto padh lo..pta chal jyega kisse support krma hai aur kisse nhi🤡</t>
  </si>
  <si>
    <t>After criticizing bjp bro is doing damage control!!</t>
  </si>
  <si>
    <t>Country ko ake li ki jal ni ki kaam sirf Rahul gandhi ji hi kar sakti hei  Modi ji ka temak me satan kuch kya hei</t>
  </si>
  <si>
    <t>rahul gandhi is true gentleman.</t>
  </si>
  <si>
    <t>I challenge you to make video about Modi's hypocrisy</t>
  </si>
  <si>
    <r>
      <rPr>
        <sz val="11"/>
        <color rgb="FF000000"/>
        <rFont val="Linux Libertine G"/>
      </rPr>
      <t>कोरपोरेट जगत की रियायतें और कर्ज माफी न करके जो धन‌ बचेगा उससे ही कांग्रेस जो गरीबों को रियायतें की घोषणा की है पूरा करेगी । कह तो रहें है राहुल गांधी। कन्फ्यूजन क्यों है</t>
    </r>
    <r>
      <rPr>
        <sz val="11"/>
        <color rgb="FF000000"/>
        <rFont val="Calibri"/>
      </rPr>
      <t>?</t>
    </r>
  </si>
  <si>
    <t>I have spoken to a lot of people and more than VOTE for INC this time the strong sentiment is VOTE OUT BJP...</t>
  </si>
  <si>
    <t>Jisko lagta hai ki Bharat jodo se RaGa ka political career thoda bohot revive hua hai wo person delusion me hai.</t>
  </si>
  <si>
    <t>Video is very good but the timing is very bad. We need to choose bad amongst the worst.</t>
  </si>
  <si>
    <t>atleast Rahul Gandhi ne press conf krne k dum toh h ....inke so called world leader toh press conf hi nahi kr paata ....ganphta h moti 😂😂😂😂</t>
  </si>
  <si>
    <t>Mohak bhai, video is good but your timing is wrong.
Either this should be 6 months earlier or later, but definitely not today. 
We all will regret!👍</t>
  </si>
  <si>
    <t>Bhai confuse kyu krte rehte ho vote kise kare?</t>
  </si>
  <si>
    <t>This video is attracting many bjp supporters 😂.</t>
  </si>
  <si>
    <t>Are bhai Rahul Gandhi ki wajah se hi Congress ne Karnataka, Himachal Pradesh aur Telangana jita Mohak bhai..apko pata nahi kaya</t>
  </si>
  <si>
    <t>Tu kiya bolna shahta rahul berozgari aur mehengai ka mudda nehi uthata , kiu gali khane ki bat kar raha hain</t>
  </si>
  <si>
    <t>Bhai ko paise mil gaye</t>
  </si>
  <si>
    <t>Choose your local leaders wisely whom you can trust critic</t>
  </si>
  <si>
    <t>Make bjp manifesto</t>
  </si>
  <si>
    <t>Rajmata ka aadesh hai desh brbaad krke he jyega ye 🤡</t>
  </si>
  <si>
    <t>Pm modi to press conference tak attend nhi karta atleast rahul gandhi accountable to hai.. we should give him a chance I'll vote for Congress 👀</t>
  </si>
  <si>
    <t>but why reservation ???
reservation is the freaking thing!!!!!!</t>
  </si>
  <si>
    <t>that why i going to vote  AAP 
lets try new party</t>
  </si>
  <si>
    <t>VOTE TO SAVE DEMOCRACY</t>
  </si>
  <si>
    <t>I believe this video will be ignored by mohawk Mangals subscribers. research are base less first time in video
Around 36:00 you talked about unemployment, but that is there in the manifesto as well as in Rahul and congress party speeches.</t>
  </si>
  <si>
    <t>I am totally okay with this video but there should be a video where you analyse the BJP's menifesto. That would be fair.</t>
  </si>
  <si>
    <t>Bahut saare Bacche paida kro aur Reservation lo.</t>
  </si>
  <si>
    <t>One of the major reasons that bjp win is Congress party and Rahul Gandhi ... 
As a voter , people won't vote congress because they don't recognise Rahul Gandhi as a deserving political leader which is true in a way ... 
There are good leaders in congress party but they are not getting chances ... 
Or may be they are where they are who knows !</t>
  </si>
  <si>
    <t>Bjp : Corrupted (by formal congress leaders) 
Congress : Lazy leader
Aap : Leader in jail 
And people say vote for democracy 😃</t>
  </si>
  <si>
    <t>Many people don't know what a reservation is It is about the representation not the jobs.</t>
  </si>
  <si>
    <t>What's your problem?</t>
  </si>
  <si>
    <t>Wah Mohak... Kya U turn maara Aapne...👏</t>
  </si>
  <si>
    <t>Congress manifesto forced me to vote for bjp...</t>
  </si>
  <si>
    <t>Mohak Mangal in congress manifesto, it has written about women, they have implemented it as in Karnataka when congress came, women get free seats in buses in Karnataka and not only that because of unemployment caused by mysuru  benguluru highway buult by bjp government, they introduced many schemes to bring back jobs.</t>
  </si>
  <si>
    <t>Rahul  Gandhi  is only strong  leader. Complete  package.</t>
  </si>
  <si>
    <t>You won a subscriber ❤</t>
  </si>
  <si>
    <t>Only option  N. O. T. A.</t>
  </si>
  <si>
    <t>There is no common sense in the manifesto...total bull shit...</t>
  </si>
  <si>
    <t>Are isko kuch nahi pata hai par video banana h isko bhi  or paise kamane h</t>
  </si>
  <si>
    <t>Equal offender off all side hat's off to Mohak bhai ❤</t>
  </si>
  <si>
    <t>Rahul Gandhi ki umar abhi bhi kam hai.. Isliye wo PM nahi banna chahta.. lekin future me Rahul Gandhi jorur PM banega ..likh ke rakhna mera baat.</t>
  </si>
  <si>
    <t>Make a video on reservation</t>
  </si>
  <si>
    <t>Bjp mukt bharat 😡😡😡</t>
  </si>
  <si>
    <t>Mohak you could have shown this video after elections. Congress needs to win. The way BJP is going they need to be out of power. Your video will impact voters decision to vote.</t>
  </si>
  <si>
    <t>Hence congress is a cancer which should be contained not eradicated atleast for now..... 
But 
This cancer really want to kill itself it is clearly be seen into their promises.
.
Guys  we  deserve  better  opposition.</t>
  </si>
  <si>
    <t>Thank you Mohak for this video and constructive criticism of Rahul Gandhi.
Had stopped watching your videos For your Centrist views in the Times when we are moving towards fascism but appreciate this video.</t>
  </si>
  <si>
    <t>Jis tarah BJP aur Godi Media har waqt hame opposition se sawal karne ko kehte hai, mere khayal se Congress ko power mein hona chahiye aur BJP ko opposition mein taki BJP opposition mein rehkar kaam kar sake.</t>
  </si>
  <si>
    <t>Only Congress ❤️💕💖💖</t>
  </si>
  <si>
    <t>vote  for  employement..  vote  for  educated  PM</t>
  </si>
  <si>
    <t>It's good approach to have information  about choosing MP not PM 37:13 😅😅😅😅😅</t>
  </si>
  <si>
    <t>Kejriwal to for bhi samajh me aata hai...lekin pappu4pm 😂😂</t>
  </si>
  <si>
    <r>
      <rPr>
        <sz val="11"/>
        <color rgb="FF000000"/>
        <rFont val="Calibri"/>
      </rPr>
      <t xml:space="preserve">Iss baar 
Vote for INDIA alliance 
vote for democracy 
vote for berojgaar 
vote for mehengai 
vote for savidhaan Suraksha v
ote for kishan MSP 
vote for majdoor/labour 
vote for girls&amp;mahila Suraksha 
vote for unskilled worker 
Vote for education 
vote for youth 
vote for </t>
    </r>
    <r>
      <rPr>
        <sz val="11"/>
        <color rgb="FF000000"/>
        <rFont val="Linux Libertine G"/>
      </rPr>
      <t>भारत</t>
    </r>
  </si>
  <si>
    <t>What a great work Mohak and his team are doing!!</t>
  </si>
  <si>
    <t>Facts ❤❤</t>
  </si>
  <si>
    <t>ok 7:07 why these reporters ask these type of questions to bjp leaders 😂😂😂</t>
  </si>
  <si>
    <t>Reservation reservation and reservation</t>
  </si>
  <si>
    <t>Oppostion supporters can blame Modi as dictator but couldn't detect the presence of Rahul as their PM candidate and then after the election the same old gimmicky of EVM hack lol 🤦‍♂️😂</t>
  </si>
  <si>
    <t>Waynad aur amethi ki asi logo se batt sunayi tune jo rg ko support nehi karta , dusre syad nehi dikhaya aur conclusion pe aa geya</t>
  </si>
  <si>
    <t>atta in liter? 2:35 not in kg?</t>
  </si>
  <si>
    <t>Everyone saying here vote for democracy but the irony is if we were in dictatorship we would not be voting. So come out of your delusion and for progress and development of all.</t>
  </si>
  <si>
    <t>Next PM Rahul Gandhi 🎉</t>
  </si>
  <si>
    <t>Congress❌comedians✅</t>
  </si>
  <si>
    <t>I thought him to be a congress support because every time he talked about Modi's wrong policies and all dirt on current govt.</t>
  </si>
  <si>
    <t>A*sh*le Tejaswi Yadav did caste census in Bihar. Check your facts.</t>
  </si>
  <si>
    <t>Bro  why not share Congress person plz discuss any discuss</t>
  </si>
  <si>
    <t>Bikh gya tuu bhiii kitte paise mile hh bjp seee</t>
  </si>
  <si>
    <t>The main problem of congress is they can't think beyond Rahul Gandhi as a representative though there are better options than him in party</t>
  </si>
  <si>
    <t>You are godi media partner 🎉🎉🎉❤</t>
  </si>
  <si>
    <t>Bro want controversy</t>
  </si>
  <si>
    <t>BJP's issue is greater 
1)ADANI AIRPORT SCAM (KERALA)
2)ADVERTISEMENT SCAM (MADHYA PRADESH)
3)ASSAM CIVIL SERVICE EXAM SCAM
4)ADANI LAND SCAM (GUJARAT)
5)ADCB SCAM
6)BUNDELKHAND PACKAGE SCAM (MADHYA PRADESH)
7)BUDGET SCAM (CHHATTISGARH)
8)BAJRI SCAM (RAJASTHAN)
9)BHAMASHAH HEALTH INSURANCE SCAM (RAJASTHAN)
10)BITCOIN SCAM
11)BUILDING SCAM (GOA)
12)CAYMAN ISLANDS FDI SCAM
13)CHIT-FUND SCAM (CHHATTISGARH)
14)CLOSURE OF GOVT SCHOOLS (RAJASTHAN)
15)CHOPPER SCAM (CHHATTISGARH)
16)COAL SCAM (JHARKHAND)
17)CITURGIA SCAM (UTTARAKHAND)
18)CHIKKI SCAM (MAHARASHTRA)
19)DDCA SCAM (DELHI)
20)DAL SCAM (GUJARAT AND MAHARASTHRA)
21)DEFENCE EXPO SCAM (GOA)
22)DMAT SCAM
23)DEMONETISATION
24)E-TENDER SCAM (CHHATTISGARH)
25)ELECTRICITY SCAM (MADHYA PRADESH)
26)E-TENDER SCAM (MADHYA PRADESH)
27)EARTHQUAKE RELIEF FUND SCAM
28)FAKE PILOT SCAM (RAJASTHAN)
29)FIRE EXTINGUISHERS SCAM (MAHARASHTRA)
30)FISHING CONTRACTS SCAM (GUJARAT)
31)FAKE CURRENCY (KERALA)
32)GROUNDNUT SCAM
33)GIFT SCAM (GUJARAT)
34)G</t>
  </si>
  <si>
    <t>Bjp wala 😂😂😂😂😂😂😂😂😂😂</t>
  </si>
  <si>
    <t>I am 21 and I will never vote for anyone.for me election day is for the vacation</t>
  </si>
  <si>
    <t>Rahul Gandhi warrior hai ❤</t>
  </si>
  <si>
    <t>Bjp manifesto is more jumla 😂 , last 10 years was jumla😢😂</t>
  </si>
  <si>
    <t>My whole family voted for mp we thought was good and my WhatsApp University father thinks we voted for modi😂. He was literally shouting at us yesterday cause he thinks me and my sister are pro muslims for asking him about development instead of ram mandir</t>
  </si>
  <si>
    <t>He''s a bad politician but he's a good person
With more time , he can be good but I don't hate him definitely.</t>
  </si>
  <si>
    <t>The problem with Rahul Gandhi is he has no experience in governance. He has neither become a minister in any state cabinet or a minister in national government. Real governance experience is important so that people can judge if he is worthy of leading the country. He needs to show a track record of governance so that people know how he will act as a leader. Being leader of India is no easy task. He can make all the noise from outside, but it wont matter to the average voter. Congress party had a great chance to make Sashi tharoor as their leader, someone who has experience in governance both in Cabinet level and abroad but dropped the ball on that.</t>
  </si>
  <si>
    <t>Low opposition power brings dictatorship and that is happening here only.
We need a serious and good opposition</t>
  </si>
  <si>
    <t>BJP is much bettter option than congress</t>
  </si>
  <si>
    <t>Well done well said and prepared❤</t>
  </si>
  <si>
    <t>Kokofm not available out of India</t>
  </si>
  <si>
    <t>Love you bro keep lifting democracy</t>
  </si>
  <si>
    <t>The thing you are criticizing Rahul Gandhi for, same thing is being done my modiji also. Show me any sort of depth in his speeches?</t>
  </si>
  <si>
    <t>He has not yet become the PM. Why judge someone even before he gets the position.
Modi will destroy the nation</t>
  </si>
  <si>
    <t>bhai modi ne press confrence kyon nahi ki ye rahul se question to puch rahe hai</t>
  </si>
  <si>
    <t>Even if no of seats for bjp decrease..They  will still win comfortably..They will still cross the mark of 272 on their own</t>
  </si>
  <si>
    <t>i appreciate to you for this rubbish video why you don’t compare bjp manifesto with bjp manifesto and you said they enroll criminals in congress but bjp full of congress 😂</t>
  </si>
  <si>
    <t>Greate Research 💥💥</t>
  </si>
  <si>
    <t>There is no right person for vote. We have vote for less worst person.</t>
  </si>
  <si>
    <t>Congress game play-
"We will give 100000 to every poor family"
*Condition - You should be minorities ( the specific community)😅</t>
  </si>
  <si>
    <t>To be honest that apprentice part felt like companies will pay them the money or there will be a threshold to get apprentice, like degree % . So that would filter half people. This would be unfair but we need skilled people too. This is just my opinion. I neither support bjp or congress. And the question here is accountability. No press conference or not answering the questions is a deal breaker for me to not vote bjp.</t>
  </si>
  <si>
    <t>amethi se ladega  rahul</t>
  </si>
  <si>
    <t>Amazing work mohak 🎉🎉❤
but anyways people will call u now baised 😢 even u have made videos from both side pov</t>
  </si>
  <si>
    <t>Im a first time voter and i will vote for I.N.D.I.A Alliance because i do believe they will do better work in the field of Climate change, Good education, rise in Health budget, Development of far northeast India , reducing Fuel prices , Communal Harmony , freedom of expression/speach/journalism 💪🏻🙎🏻</t>
  </si>
  <si>
    <t>Now everyone target rahul gandhi 
Open letter chennal also make video on " how  rahul gandhi a joker"
Nice trick , media se rahul gandhi ka image kharab nhi hua toh aab aise kharab kro</t>
  </si>
  <si>
    <t>Thanks for the video bro.
I don't support BJP but also want opposition that is accountable.</t>
  </si>
  <si>
    <t>congress is an upper caste party 
it just happens to be that uc have turned to bjp 
so all congress needs to do is bahujan politics where else will you get the vote bank 
sc st obc 
together will sway all elections 
the problem comes in is that they want votes from them but dont want to put candidates who come from sc st obc background</t>
  </si>
  <si>
    <t>एक हो जाव लोकतंत्र बचाव</t>
  </si>
  <si>
    <t>The problem is that Indian voters never read the manifesto during elections.</t>
  </si>
  <si>
    <t>The problem is govt is socialist for the very rich but capitalist for the common citizen :-\.</t>
  </si>
  <si>
    <t>Rahul Gandhi main bahut badlav aaya hai</t>
  </si>
  <si>
    <t>Congress is better than bjp</t>
  </si>
  <si>
    <t>Superb video . Definitely we need a better opposition. Its very clear that the opposition is really shit because even after so many scams and lies from BJP ,we couldn’t hear anything directly from the opposition we still had listen to yt channels like yours ,that itself is the biggest failure from the congress. Shame on them that they couldn’t save our India from being a dictatorship.</t>
  </si>
  <si>
    <r>
      <rPr>
        <sz val="11"/>
        <color rgb="FF000000"/>
        <rFont val="Calibri"/>
      </rPr>
      <t xml:space="preserve">No party wants welfare of Indian people, we shouldn't elect any party , we should choose </t>
    </r>
    <r>
      <rPr>
        <sz val="11"/>
        <color rgb="FF000000"/>
        <rFont val="Linux Libertine G"/>
      </rPr>
      <t xml:space="preserve">अपक्ष </t>
    </r>
    <r>
      <rPr>
        <sz val="11"/>
        <color rgb="FF000000"/>
        <rFont val="Calibri"/>
      </rPr>
      <t>candidate and let them form government with majority</t>
    </r>
  </si>
  <si>
    <t>One video bjp manifesto ❤</t>
  </si>
  <si>
    <t>38:23 To 39:33  Big Message for everyone who suffer from “kisko vote kare”</t>
  </si>
  <si>
    <t>tm b bhkt nikle</t>
  </si>
  <si>
    <t>RG will be next PM in 2124</t>
  </si>
  <si>
    <r>
      <rPr>
        <sz val="11"/>
        <color rgb="FF000000"/>
        <rFont val="Calibri"/>
      </rPr>
      <t>*</t>
    </r>
    <r>
      <rPr>
        <sz val="11"/>
        <color rgb="FF000000"/>
        <rFont val="Linux Libertine G"/>
      </rPr>
      <t>वोट किसको दें समझ नहीं आए तो 🤔</t>
    </r>
    <r>
      <rPr>
        <sz val="11"/>
        <color rgb="FF000000"/>
        <rFont val="Calibri"/>
      </rPr>
      <t xml:space="preserve">* 
● </t>
    </r>
    <r>
      <rPr>
        <sz val="11"/>
        <color rgb="FF000000"/>
        <rFont val="Linux Libertine G"/>
      </rPr>
      <t>अभिनंदन की मां से पूछो</t>
    </r>
    <r>
      <rPr>
        <sz val="11"/>
        <color rgb="FF000000"/>
        <rFont val="Calibri"/>
      </rPr>
      <t xml:space="preserve">! 
● </t>
    </r>
    <r>
      <rPr>
        <sz val="11"/>
        <color rgb="FF000000"/>
        <rFont val="Linux Libertine G"/>
      </rPr>
      <t>कश्मीरी हिंदुओ से पूछो</t>
    </r>
    <r>
      <rPr>
        <sz val="11"/>
        <color rgb="FF000000"/>
        <rFont val="Calibri"/>
      </rPr>
      <t xml:space="preserve">! 
● </t>
    </r>
    <r>
      <rPr>
        <sz val="11"/>
        <color rgb="FF000000"/>
        <rFont val="Linux Libertine G"/>
      </rPr>
      <t>अयोध्या के सन्तो से पूछो</t>
    </r>
    <r>
      <rPr>
        <sz val="11"/>
        <color rgb="FF000000"/>
        <rFont val="Calibri"/>
      </rPr>
      <t xml:space="preserve">! 
● </t>
    </r>
    <r>
      <rPr>
        <sz val="11"/>
        <color rgb="FF000000"/>
        <rFont val="Linux Libertine G"/>
      </rPr>
      <t>कोठारी बन्धुओ की बहन से पूछो</t>
    </r>
    <r>
      <rPr>
        <sz val="11"/>
        <color rgb="FF000000"/>
        <rFont val="Calibri"/>
      </rPr>
      <t xml:space="preserve">! 
● </t>
    </r>
    <r>
      <rPr>
        <sz val="11"/>
        <color rgb="FF000000"/>
        <rFont val="Linux Libertine G"/>
      </rPr>
      <t>यूक्रेन में पढ़ रहे विद्यार्थियों से पूछो</t>
    </r>
    <r>
      <rPr>
        <sz val="11"/>
        <color rgb="FF000000"/>
        <rFont val="Calibri"/>
      </rPr>
      <t xml:space="preserve">! 
● </t>
    </r>
    <r>
      <rPr>
        <sz val="11"/>
        <color rgb="FF000000"/>
        <rFont val="Linux Libertine G"/>
      </rPr>
      <t>किसान निधि पा रहे किसानों से पूछो</t>
    </r>
    <r>
      <rPr>
        <sz val="11"/>
        <color rgb="FF000000"/>
        <rFont val="Calibri"/>
      </rPr>
      <t xml:space="preserve">! 
● </t>
    </r>
    <r>
      <rPr>
        <sz val="11"/>
        <color rgb="FF000000"/>
        <rFont val="Linux Libertine G"/>
      </rPr>
      <t>इसरो के वैज्ञानिकों से पूछो</t>
    </r>
    <r>
      <rPr>
        <sz val="11"/>
        <color rgb="FF000000"/>
        <rFont val="Calibri"/>
      </rPr>
      <t xml:space="preserve">! 
● </t>
    </r>
    <r>
      <rPr>
        <sz val="11"/>
        <color rgb="FF000000"/>
        <rFont val="Linux Libertine G"/>
      </rPr>
      <t>सीमा पर तैनात सैनिकों से पूछो</t>
    </r>
    <r>
      <rPr>
        <sz val="11"/>
        <color rgb="FF000000"/>
        <rFont val="Calibri"/>
      </rPr>
      <t xml:space="preserve">! 
● </t>
    </r>
    <r>
      <rPr>
        <sz val="11"/>
        <color rgb="FF000000"/>
        <rFont val="Linux Libertine G"/>
      </rPr>
      <t>काशी विश्वनाथ के भक्तों से पूछो</t>
    </r>
    <r>
      <rPr>
        <sz val="11"/>
        <color rgb="FF000000"/>
        <rFont val="Calibri"/>
      </rPr>
      <t xml:space="preserve">! 
● </t>
    </r>
    <r>
      <rPr>
        <sz val="11"/>
        <color rgb="FF000000"/>
        <rFont val="Linux Libertine G"/>
      </rPr>
      <t>तीन तलाक से सुरक्षित मुस्लिम औरतों से पूछो</t>
    </r>
    <r>
      <rPr>
        <sz val="11"/>
        <color rgb="FF000000"/>
        <rFont val="Calibri"/>
      </rPr>
      <t xml:space="preserve">! 
● </t>
    </r>
    <r>
      <rPr>
        <sz val="11"/>
        <color rgb="FF000000"/>
        <rFont val="Linux Libertine G"/>
      </rPr>
      <t>बाबा बर्फानी केदारनाथ के भक्तों से पूछो</t>
    </r>
    <r>
      <rPr>
        <sz val="11"/>
        <color rgb="FF000000"/>
        <rFont val="Calibri"/>
      </rPr>
      <t xml:space="preserve">! 
● </t>
    </r>
    <r>
      <rPr>
        <sz val="11"/>
        <color rgb="FF000000"/>
        <rFont val="Linux Libertine G"/>
      </rPr>
      <t>विदेशों में कमा रहे भारतीयों से पूछो</t>
    </r>
    <r>
      <rPr>
        <sz val="11"/>
        <color rgb="FF000000"/>
        <rFont val="Calibri"/>
      </rPr>
      <t xml:space="preserve">! 
● </t>
    </r>
    <r>
      <rPr>
        <sz val="11"/>
        <color rgb="FF000000"/>
        <rFont val="Linux Libertine G"/>
      </rPr>
      <t>उदयपुर के कन्हैया लाल के परिवार से पूछो</t>
    </r>
    <r>
      <rPr>
        <sz val="11"/>
        <color rgb="FF000000"/>
        <rFont val="Calibri"/>
      </rPr>
      <t xml:space="preserve">! 
● </t>
    </r>
    <r>
      <rPr>
        <sz val="11"/>
        <color rgb="FF000000"/>
        <rFont val="Linux Libertine G"/>
      </rPr>
      <t>केरल और ईशान्य भारत की पिडित जनता से पुछो</t>
    </r>
    <r>
      <rPr>
        <sz val="11"/>
        <color rgb="FF000000"/>
        <rFont val="Calibri"/>
      </rPr>
      <t xml:space="preserve">!
● </t>
    </r>
    <r>
      <rPr>
        <sz val="11"/>
        <color rgb="FF000000"/>
        <rFont val="Linux Libertine G"/>
      </rPr>
      <t>राम जन्मभूमी मंदिर का सपना देखने वाले आम जनता से पुछो</t>
    </r>
    <r>
      <rPr>
        <sz val="11"/>
        <color rgb="FF000000"/>
        <rFont val="Calibri"/>
      </rPr>
      <t xml:space="preserve">!
● </t>
    </r>
    <r>
      <rPr>
        <sz val="11"/>
        <color rgb="FF000000"/>
        <rFont val="Linux Libertine G"/>
      </rPr>
      <t>अखंड भारत विभाजन का इतिहास लिखने वालों से से पूछो</t>
    </r>
    <r>
      <rPr>
        <sz val="11"/>
        <color rgb="FF000000"/>
        <rFont val="Calibri"/>
      </rPr>
      <t xml:space="preserve">!
● 24 </t>
    </r>
    <r>
      <rPr>
        <sz val="11"/>
        <color rgb="FF000000"/>
        <rFont val="Linux Libertine G"/>
      </rPr>
      <t>घंटे बिजली पाने वाले से पूछो</t>
    </r>
    <r>
      <rPr>
        <sz val="11"/>
        <color rgb="FF000000"/>
        <rFont val="Calibri"/>
      </rPr>
      <t xml:space="preserve">!
● </t>
    </r>
    <r>
      <rPr>
        <sz val="11"/>
        <color rgb="FF000000"/>
        <rFont val="Linux Libertine G"/>
      </rPr>
      <t>एक्सप्रेस वे का जाल बिछने से लोगों को फायदा होने वालों से पूछो</t>
    </r>
    <r>
      <rPr>
        <sz val="11"/>
        <color rgb="FF000000"/>
        <rFont val="Calibri"/>
      </rPr>
      <t xml:space="preserve">!
● </t>
    </r>
    <r>
      <rPr>
        <sz val="11"/>
        <color rgb="FF000000"/>
        <rFont val="Linux Libertine G"/>
      </rPr>
      <t>भारत के आर्मी से पूछो</t>
    </r>
    <r>
      <rPr>
        <sz val="11"/>
        <color rgb="FF000000"/>
        <rFont val="Calibri"/>
      </rPr>
      <t xml:space="preserve">!
● </t>
    </r>
    <r>
      <rPr>
        <sz val="11"/>
        <color rgb="FF000000"/>
        <rFont val="Linux Libertine G"/>
      </rPr>
      <t>सीधे अकाउंट में पैसा पा रहे लोगों से पूछो</t>
    </r>
    <r>
      <rPr>
        <sz val="11"/>
        <color rgb="FF000000"/>
        <rFont val="Calibri"/>
      </rPr>
      <t xml:space="preserve">!
● </t>
    </r>
    <r>
      <rPr>
        <sz val="11"/>
        <color rgb="FF000000"/>
        <rFont val="Linux Libertine G"/>
      </rPr>
      <t>कोरोना टाइम में भूखे लोगों को अब तक फ्री में राशन मिलते लोगों से पूछो</t>
    </r>
    <r>
      <rPr>
        <sz val="11"/>
        <color rgb="FF000000"/>
        <rFont val="Calibri"/>
      </rPr>
      <t xml:space="preserve">!
● </t>
    </r>
    <r>
      <rPr>
        <sz val="11"/>
        <color rgb="FF000000"/>
        <rFont val="Linux Libertine G"/>
      </rPr>
      <t>आयुष्मान कार्ड पाने वालों से पूछो</t>
    </r>
    <r>
      <rPr>
        <sz val="11"/>
        <color rgb="FF000000"/>
        <rFont val="Calibri"/>
      </rPr>
      <t xml:space="preserve">!
● </t>
    </r>
    <r>
      <rPr>
        <sz val="11"/>
        <color rgb="FF000000"/>
        <rFont val="Linux Libertine G"/>
      </rPr>
      <t>पक्का घर पाने वाले गरीबों से पूछो</t>
    </r>
    <r>
      <rPr>
        <sz val="11"/>
        <color rgb="FF000000"/>
        <rFont val="Calibri"/>
      </rPr>
      <t xml:space="preserve">!
● </t>
    </r>
    <r>
      <rPr>
        <sz val="11"/>
        <color rgb="FF000000"/>
        <rFont val="Linux Libertine G"/>
      </rPr>
      <t>फ्री में जिनके घर में इज़्ज़तघर बना</t>
    </r>
    <r>
      <rPr>
        <sz val="11"/>
        <color rgb="FF000000"/>
        <rFont val="Calibri"/>
      </rPr>
      <t xml:space="preserve">, </t>
    </r>
    <r>
      <rPr>
        <sz val="11"/>
        <color rgb="FF000000"/>
        <rFont val="Linux Libertine G"/>
      </rPr>
      <t>उनसे पूछो  ऐसे ही बहुत लोगों से पूछो</t>
    </r>
    <r>
      <rPr>
        <sz val="11"/>
        <color rgb="FF000000"/>
        <rFont val="Calibri"/>
      </rPr>
      <t xml:space="preserve">! 
● </t>
    </r>
    <r>
      <rPr>
        <sz val="11"/>
        <color rgb="FF000000"/>
        <rFont val="Linux Libertine G"/>
      </rPr>
      <t xml:space="preserve">कतर मे </t>
    </r>
    <r>
      <rPr>
        <sz val="11"/>
        <color rgb="FF000000"/>
        <rFont val="Calibri"/>
      </rPr>
      <t xml:space="preserve">8 </t>
    </r>
    <r>
      <rPr>
        <sz val="11"/>
        <color rgb="FF000000"/>
        <rFont val="Linux Libertine G"/>
      </rPr>
      <t xml:space="preserve">सेना के पूर्व अधिकारी को मिली फांसी की सजा को माफ करवा कर मोदी जी भारत वापस लाये </t>
    </r>
    <r>
      <rPr>
        <sz val="11"/>
        <color rgb="FF000000"/>
        <rFont val="Calibri"/>
      </rPr>
      <t xml:space="preserve">,
</t>
    </r>
    <r>
      <rPr>
        <sz val="11"/>
        <color rgb="FF000000"/>
        <rFont val="Linux Libertine G"/>
      </rPr>
      <t xml:space="preserve">उन </t>
    </r>
    <r>
      <rPr>
        <sz val="11"/>
        <color rgb="FF000000"/>
        <rFont val="Calibri"/>
      </rPr>
      <t xml:space="preserve">8 </t>
    </r>
    <r>
      <rPr>
        <sz val="11"/>
        <color rgb="FF000000"/>
        <rFont val="Linux Libertine G"/>
      </rPr>
      <t>आफिसर के घर वालो से पूछो</t>
    </r>
    <r>
      <rPr>
        <sz val="11"/>
        <color rgb="FF000000"/>
        <rFont val="Calibri"/>
      </rPr>
      <t xml:space="preserve">.
</t>
    </r>
    <r>
      <rPr>
        <sz val="11"/>
        <color rgb="FF000000"/>
        <rFont val="Linux Libertine G"/>
      </rPr>
      <t>जय हिंद</t>
    </r>
  </si>
  <si>
    <t>BJP ne 10lakh crore loan maaf kiya tha arabpati ka</t>
  </si>
  <si>
    <t>Paisa lekr vdo bnao😂😂😂</t>
  </si>
  <si>
    <t>Shame on you Mohak. Time is critical. Orange fascists are killing democracy and only Rahul is the hindrance to their destructive plan . But u r making public cynical towards the real warrior in this battle against dictatorship of sanghis. Shame on you 😡</t>
  </si>
  <si>
    <t>Tag this video to rahul Gandhi😢</t>
  </si>
  <si>
    <t>Samajh ni aata kon sahi hai kon galat</t>
  </si>
  <si>
    <t>this is the main "political" problem with INC. How to fit the Gandhi Nehru family within the party. This problem is not faced by other dynastical parties. They have limited regional presence and a set vote bank. Also opposition is limited. For all practical purposes India is a 2 party system in states and the other party is BJP. Hence it is easier for them to keep on running the party on dynasty lines. They know their vote bank is set and opposition is limited.
 But for INC that is not the case. Congress is all India party. And it just cannot keep handing leadership from one generation to other.  But at the same time INC needs the Gandhi Nehru family for its political appeal. Therefore on this I agree that party very smartly projects Rahul Gandhi as its leader but protects him from any accountability. 
This I agree. Agar dahi sahi se nahin jamta the blame always falls on the milk and not on the one who is cultivating the curd. Dahi jamane waale ko koi khucch nahin kehta. Isilye jab bhi Congress harti hai the blame falls on the party and not the leadership.</t>
  </si>
  <si>
    <t>Absolutely Nirmala tai se nhi hoga😂...most inefficient FM</t>
  </si>
  <si>
    <t>RaGa's hyderabad speech - it would be good if a fewm more minutes of it were posted in the video. He tried to use some numbers like .01% and equated it to 1/10. That would have been more fun.</t>
  </si>
  <si>
    <t>Since It’s an INDIAN Alliance this time. We should push them to make Arvind Kejriwal as a PM</t>
  </si>
  <si>
    <t>BJP wale electoral bond ki sahi distribution kiya h</t>
  </si>
  <si>
    <t>1000000x100000
100000,00,00,000😂
1 lakh crore per year😂😂</t>
  </si>
  <si>
    <t>I want to address every Indian especially BJP supporters this time we have to vote India "b'coz democracy is in big danger" only this reason is enough for us to not vote for Bjp or else our condition will become like North Korea, where there is no democracy and each and every individual suffers. Right now forget about Hindu-Muslim stuffs and join hands to vote for saving our precious democracy.                 ~Democracy ke bina mandir aur masjid me jaake bhi kya kroge~</t>
  </si>
  <si>
    <t>पढ़ा लिखा मोदी है या राहुल गांधी</t>
  </si>
  <si>
    <t>39:05 
*Choose an MP, not a Prime Minister*
---- Mohak Mangal</t>
  </si>
  <si>
    <t>Mentioned toh hai issues manifesto mein.. thats better than a ray of hope... bjp ka manifesto pehle nikalo mohak... I was a fan of yours and have shared your channel with my friends and family but now I am probably regretting it. LS Elections ke pehle hi din aisa video aaya apka jo iss situation mein bohot hi darawna hai.. Please vote to save democracy friends. Democracy bachega tab hi public ka interest matter karega.</t>
  </si>
  <si>
    <t>Nothing wrong with Rahul Gandhi..just Mohak Mangal pointing out his mistakes..while Modi has done blunders like demonetization , inflation, unemployment and radicalized society and youth</t>
  </si>
  <si>
    <t>Pappu h, Accountability nahi le skta.</t>
  </si>
  <si>
    <t>vote for jobs ...like 30 lakh govt jobs promiseed by Congress</t>
  </si>
  <si>
    <t>In future it will be revealed that Rahul Gandhi was Working with BJP secretly to bring down Congress😂😂😂</t>
  </si>
  <si>
    <t>Sari parties me bahut sari problems hai aur BJP me bhi lakh problems hongi pr kisi aur party ke paas BJP jaise leaders ki list nahi hai: Modi,Nitin Gadkari,S jaishankar,Yogi Adityanath.</t>
  </si>
  <si>
    <r>
      <rPr>
        <sz val="11"/>
        <color rgb="FF000000"/>
        <rFont val="Linux Libertine G"/>
      </rPr>
      <t>अगर घोषणापत्र ही डिसकस होना है तो पहले भाजपा का होना चाहिए</t>
    </r>
    <r>
      <rPr>
        <sz val="11"/>
        <color rgb="FF000000"/>
        <rFont val="Calibri"/>
      </rPr>
      <t>...</t>
    </r>
    <r>
      <rPr>
        <sz val="11"/>
        <color rgb="FF000000"/>
        <rFont val="Linux Libertine G"/>
      </rPr>
      <t>सत्ता में मोदी है राहुल नही
ध्रुव राठी ने अपने ताजा इंटरव्यू में बताया है कि उन्हें गोदी सेठ की तरफ से वीडियो बनाने के लिए संपर्क किया गया था साथ मे पैसे भी आफर हुए थे ध्रुव ने मना कर दिया था</t>
    </r>
    <r>
      <rPr>
        <sz val="11"/>
        <color rgb="FF000000"/>
        <rFont val="Calibri"/>
      </rPr>
      <t xml:space="preserve">, </t>
    </r>
    <r>
      <rPr>
        <sz val="11"/>
        <color rgb="FF000000"/>
        <rFont val="Linux Libertine G"/>
      </rPr>
      <t>शायद हर आदमी मना नही कर पाता है😢</t>
    </r>
  </si>
  <si>
    <t>Excellent analysis Mohak!! Thank you for the video.</t>
  </si>
  <si>
    <t>We need to understand congress is weak now</t>
  </si>
  <si>
    <t>Bhai ko payment mil gyi kya 😂</t>
  </si>
  <si>
    <t>This is not a problem.  Watch out for those who attack Rahul Gandhi to bring Modi back.</t>
  </si>
  <si>
    <t>Whenever I see a clip of Rahul Gandhi I don't know why but he sounds very desperate. He does not carry the confidence like Modi.</t>
  </si>
  <si>
    <t>Vote for Congress / LPG price ₹1000</t>
  </si>
  <si>
    <r>
      <rPr>
        <sz val="11"/>
        <color rgb="FF000000"/>
        <rFont val="Linux Libertine G"/>
      </rPr>
      <t>नागरिक बने रहो</t>
    </r>
    <r>
      <rPr>
        <sz val="11"/>
        <color rgb="FF000000"/>
        <rFont val="Calibri"/>
      </rPr>
      <t xml:space="preserve">, </t>
    </r>
    <r>
      <rPr>
        <sz val="11"/>
        <color rgb="FF000000"/>
        <rFont val="Linux Libertine G"/>
      </rPr>
      <t>सवाल करो</t>
    </r>
    <r>
      <rPr>
        <sz val="11"/>
        <color rgb="FF000000"/>
        <rFont val="Calibri"/>
      </rPr>
      <t xml:space="preserve">...... </t>
    </r>
    <r>
      <rPr>
        <sz val="11"/>
        <color rgb="FF000000"/>
        <rFont val="Linux Libertine G"/>
      </rPr>
      <t xml:space="preserve">नेता </t>
    </r>
    <r>
      <rPr>
        <sz val="11"/>
        <color rgb="FF000000"/>
        <rFont val="Calibri"/>
      </rPr>
      <t xml:space="preserve">, </t>
    </r>
    <r>
      <rPr>
        <sz val="11"/>
        <color rgb="FF000000"/>
        <rFont val="Linux Libertine G"/>
      </rPr>
      <t>पार्टी आते जाते रहेंगे</t>
    </r>
  </si>
  <si>
    <t>rahul gandhi saying save democracy in his campaigns and he himself is not giving us voters good candidates to vote for and thereby leaving voters with no choice to vote other than bjp 🥲</t>
  </si>
  <si>
    <t>BJP Lao Hindu Rashtr banao❤❤❤❤❤😊😊😊</t>
  </si>
  <si>
    <t>कुछ न्यूज चैनल से अलग होकर जा कर देखा करो</t>
  </si>
  <si>
    <t>I like the video style 
but what i like even more is the fact that so many people commenting about the video without even watching fully 
like bro this video was released 10 minutes ago and there are already 285 comments at that time ,
I've just finished this video and the biggest takeaway is not from te video but from the comment section of people being brainwashed on both left and right  not thinking before saying 
India nhi bdlega aisa logo see
politicians nhi he issue voters he</t>
  </si>
  <si>
    <t>Atleast rahul gandhi has the guts to participate in a prees and face questions to opposition unlike modi ji 😂😂😂😂 aap apni jaib me pars rakhte hai ki nahi😂😂😂</t>
  </si>
  <si>
    <t>7:20 Mahilao ko 1 Saal ka 1 Lack Rupya lekin un Mahilao ko Kaam karna padega woh Congress ki Scheme Rozgaar dene ki hai Free me kisiko bhi Paise nahi milne wale</t>
  </si>
  <si>
    <t>Rahul ko bhejo yh video</t>
  </si>
  <si>
    <t>Give me your source of information because there is no news article in your videos.... Bhai me apko bhut sahi samjhta but sayad ED apke ghar bi aa gayi....</t>
  </si>
  <si>
    <t>mutton machli ...yeh mudde h modi k liye ...
modi unemployment pe kuch nhai bol pa rha h ....aur koi press conf nahi kr paaya h</t>
  </si>
  <si>
    <t>vote for congress</t>
  </si>
  <si>
    <t>Whos listen allikarjun bharge</t>
  </si>
  <si>
    <t>I would like to tell you mohak the positions that you mentioned that rahul gandi took in 2007 and after then were created just for rahul gandhi, those positions did not exist before it😂</t>
  </si>
  <si>
    <t>No Congress  no bjp no vote to anybody😂sab apna apna kaam dhanda kro...</t>
  </si>
  <si>
    <t>The General category people are  furious upon hearing that congress's manifesto includes doing away with the 50% reservation cap and surely they are not gonna vote for congress this time  because it has already made our lives hell. Now if it's gonna increase how are we gonna get admission in good colleges and government institutions for jobs . Reservation clearly demeans and makes a mockery of talent and hardwork. Representation should be there but to a limit only.
ATI ki ITI bhi sahi nahi hai</t>
  </si>
  <si>
    <t>Rahul gandhi is the single greatest ASSET of BJP .</t>
  </si>
  <si>
    <t>Godi youtuber 😂</t>
  </si>
  <si>
    <t>papu</t>
  </si>
  <si>
    <t>abki baar Congress sarkar</t>
  </si>
  <si>
    <t>But main problem is, koi bhi MP ho , decisions saare central wale hi hai (good and bad both)....tbh bjp ka ek staunch belief hai ki project only modi and no one else which they took as a lesson frm 2018 vidhan sabhas ....and seems to b working for them</t>
  </si>
  <si>
    <t>Nepotism for me, social Justice for everybody. This nonsense simply makes me laugh at him.
He wants to increase reservations for others, and reserve the PM candidate seat for himself</t>
  </si>
  <si>
    <t>Modi 🎉🎉🎉🎉</t>
  </si>
  <si>
    <t>What's wrong with Rahul Gandhi?
Is he corrupt?
Is he lier?
Does he make fake promises?
Does he radicalize society and youth?
Does he make favours to any specific company?</t>
  </si>
  <si>
    <t>Election ke din hi rahul ki chavi kharab karne ke liye ye video dalna jaruri fir time nahi milta 😂</t>
  </si>
  <si>
    <t>Conclusion of this 40 minute video:-
Vote for MPs</t>
  </si>
  <si>
    <t>wtf mujhe pata hi nahi chala ki ya 40 min ka video hai jab last mai mohak na bola ki ya 40 min ka video hai ismea bhout sara research laga hai mujhe ya ake documentary jaise laga</t>
  </si>
  <si>
    <t>Rahul Gandhi humble and honest man 🙏</t>
  </si>
  <si>
    <t>Kudos to the team 
Now that's what you call constructive criticism. You are not simply bashing RaGa but putting everything in open so that we can we make up our mind. 
Same queries regarding how will nyaya patra generate money to put it into social welfare. 
Just small input, it's not RaGa is some dumb politician he is somewhat decent but the problem is with the legacy that he brings and BJP is latched onto it and scheming most of their campaigning bashing him. One needs to understand he is not PAPPU but when you put crores in defaming you eventually create one.</t>
  </si>
  <si>
    <t>There is no option in our area other than BJP to give vote...and rather all the parties are small and so I voted for Congress because here in our area this time a good educated and well socially engaging woman is seated...I voted by looking my constituency not looking at Rahul or Modi</t>
  </si>
  <si>
    <t>Next pm Rahul ghandi he hoga india 🇮🇳 ka</t>
  </si>
  <si>
    <t>What private reservations? 
What they think all the general categories candidates are rich ?
You work hard to earn your bread 🥖 
If it comes that becomes the real discrimination of people in new age caste</t>
  </si>
  <si>
    <t>Bhai ka bank balance after this video⚡⚡⚡</t>
  </si>
  <si>
    <t>Mohak mangal trying to teach a party which managed india for more than 50 years.😂</t>
  </si>
  <si>
    <t>Kitne paise mile mohak mangal bhaiya</t>
  </si>
  <si>
    <t>23:20</t>
  </si>
  <si>
    <t>अब कोई है जो ध्रुव राठी को जवाब मिलेगा 🎉</t>
  </si>
  <si>
    <t>Sahi bhai koi tau iske bare me baat kar raha hai 👍👍</t>
  </si>
  <si>
    <t>How to choose if all the main parties candidates are non local to the constituency.</t>
  </si>
  <si>
    <t>We love Rahul Gandhi ❤</t>
  </si>
  <si>
    <t>Nahi iss video me dam nahi ahi</t>
  </si>
  <si>
    <t>Present goverment set the bar so low that now we have to fight for the democracy 😂😂</t>
  </si>
  <si>
    <t>Bjp free india</t>
  </si>
  <si>
    <t>Rahul gandhi ko ek mauka milna chahiye PM banne ka janta ko bhi pata chal jayega</t>
  </si>
  <si>
    <t>Congress is the biggest advertiser for BJP.
The opposition if why Im forced to vote for BJP.</t>
  </si>
  <si>
    <t>Neem ka patta kadwa hee.......
Rahul Gandhi............................?</t>
  </si>
  <si>
    <t>RAHUL GANDHI = Brand Ambassador of CONGRESS</t>
  </si>
  <si>
    <t>Noice vid man, keep it up.</t>
  </si>
  <si>
    <t>Prefer development over social gimmicks</t>
  </si>
  <si>
    <t>एक मौका इनको भी दे कर देखा लेते है 
मोदी जी ने तो कुछ ज्यादा ही विकास कर दिया है🤣</t>
  </si>
  <si>
    <t>&gt;Remove 50% cap from reservation
&gt;50% reservation for women
&gt;Reservation in private section
General boys how many seats to fight😅??</t>
  </si>
  <si>
    <t>Godi media edr be ponch gaye hai…..BJP ka offer accepted Hogya edr be🤭🤭🫣🫣</t>
  </si>
  <si>
    <t>Overall BJP is the option</t>
  </si>
  <si>
    <t>Vote for Modi ji</t>
  </si>
  <si>
    <t>Bro is trying to portrait Rahul and congress that they are maturing and trying to get better...
Not that's not the real picture...😂
But after aome time again roasts them...😂😂😂</t>
  </si>
  <si>
    <t>Tbh Our Politician doesn't even know how much Job is vacancy in their own department and neglect that and trying to find Job. 
That's the most stupid. 
To fight for election there should be an Exam for them as well.</t>
  </si>
  <si>
    <t>BJP Hatav Democracy lao 😤</t>
  </si>
  <si>
    <t>In Kerala , he is fighting the left in a very comfortable muslim majority Waynad seat. He doesn't have the courage to fight against the BJP. Even in the Kerala campaign , he speaks more against CPIM (an I.N.D.I.A ally 😂) than BJP. Yesterday in one of his campaign rallies he asked why ED is not arresting the Kerala chief minister (while crying foul about Kejriwal's arrest based on his own party's complaints 😂). So he is having an identity crisis. Combine that with incompetence , he is a failure.</t>
  </si>
  <si>
    <t>Iska matlab ayega modi 🎉🎉</t>
  </si>
  <si>
    <t>He lacks the charisma that Mr.Modi has.
He's complete nobody compared to others.</t>
  </si>
  <si>
    <t>Onesided video 😂</t>
  </si>
  <si>
    <t>Bhai jab tak video aaya tab tak voting khatam ho gyi 😂</t>
  </si>
  <si>
    <t>I can understand what's your problem you capitalist can never digest the fact about Social Justice</t>
  </si>
  <si>
    <t>Atleast by voting him ..bjp will know it's stand that PPL can't be taken for a fool.. ultimately Rahul will have to prove that he's worth his post otherwise he'll be taken out too. Ryt now if bjp ends up coming it will be a big ego boost to them and it'll not just be Manipur or ladakh..our country will burn and cry. Anyone is better than the current party.</t>
  </si>
  <si>
    <t>Rahul Gandhi is right person</t>
  </si>
  <si>
    <t>Appreciated with respect 😊😊👍👍</t>
  </si>
  <si>
    <t>🙂Reservation puri tarah se hata dena chahiye 
Sabko samaan job milna chahiye 
Sc/st waaly aaj ke din mein baaki wargo se Ameer hai
Sc/st waalo ke ghar par koi naa koi sarkari Naukri par hai
Baaki logo ka kya?
Aur saaly kuch neech log 
Genral caste ke hoty hue bhi farzee caste cirtificate bana kar sarkari Naukri karty Hain 
Issliye reservation puri tarah se hatna caahiye</t>
  </si>
  <si>
    <t>Dont vote for reservation,and freebies. Rahul Gandhi is yet to show his leadership skills and the Congress party is the most corrupt party of all. Giving freebies will only hurt our economy, instead if he offered to bring more investment and better execution in various areas than the current government it would have made a better manifesto.He also does not have ground experience of any sorts.</t>
  </si>
  <si>
    <t>Vote for secular leader, vote for democracy 👍🏾</t>
  </si>
  <si>
    <t>I wish you could have made video on what the people of India are suffering and we need a change.</t>
  </si>
  <si>
    <t>Only RAGA</t>
  </si>
  <si>
    <t>why cant you make a video on Modi's history , his 2002 and his 2020. Also tell us how modi let go of 16 Lakh crore of industrialist.</t>
  </si>
  <si>
    <t>BJP Is not the best party but it's the least worst❤</t>
  </si>
  <si>
    <t>Modia youtuber at work again</t>
  </si>
  <si>
    <t>Sbky sb chor hai everybody, i think only aap can save india</t>
  </si>
  <si>
    <t>Bhai aap unka image q kharab kar rhe ho aur aapki baato se lag rha h ki aap bjp ke supporter ho bhai please andh bhakti chhoro plzzzz data pe dhyn do bjp ke 10 saal m kya kiya inhone ha 2 ya 3 kaam chorke ulta desh ko privatise kr rhe h ye bjp is br bs bjp hatao desh bachao</t>
  </si>
  <si>
    <t>Rahul gandhi ko pm bnane pr aap sb bologe nepotism</t>
  </si>
  <si>
    <t>Great explanation. Have you ever questioned the ruling government? It's a straightforward question. My query will help your audience see your true stance.</t>
  </si>
  <si>
    <t>The problem with Rahul Gandhi is that he does not give importance to issues like caste, Hindu-Muslim, Pakistan and Gandhi. He gives importance to issues like education, development and unemployment. Now citizens should vote after thinking carefully.</t>
  </si>
  <si>
    <t>We have to delete castism from India</t>
  </si>
  <si>
    <t>You didn't mention Muslim appeasement politics of Congress under Rahul Gandhi</t>
  </si>
  <si>
    <t>I seriously condemn your last lines where you said that congress hasn't spoken up about unemployment and inflation whereas if you would see his daily press conference, he has constantly ask about both. Your accusation is baseless i guess</t>
  </si>
  <si>
    <t>Congress is 10 time better than bjp ❤❤❤❤❤</t>
  </si>
  <si>
    <t>Vote for balance of power</t>
  </si>
  <si>
    <t>21:41 bhai aapka video hin achha hai. Sach kahun to KUKU FM se badhiya aapka video hin hai</t>
  </si>
  <si>
    <t>Hope u didn't do this to balance dictator video 😂</t>
  </si>
  <si>
    <t>Nice video mohak bai g</t>
  </si>
  <si>
    <t>We are all belongs to shri Rahul Gandhi  the candidate  of Congress vote Congress. ❤❤❤ Rahulji.</t>
  </si>
  <si>
    <t>Rahul gandhi achai ho saktai hai mager woh politician nahi ban saktai. let him free and send him to Italy.. let him enjoy his life dont confuse the yuwa purush</t>
  </si>
  <si>
    <t>Hope of  congress seems to be someday people will fed up with BJP and then rahul will become PM, so to be relevant till that point,  But bjp always thinks ahead. Congress needs fundamental changes. To me congress ideology looks good in many ways, but does congress leaders really even live for that ideology, whatever bjp ideology is good or bad but everyone in bjp has to respect and work towards that ideology no matter from where you land. To me that is the reason bjp is winning and will keep winning.</t>
  </si>
  <si>
    <t>India needs a strong Opposition... Congress me koi acha leader aana jaruri hai</t>
  </si>
  <si>
    <t>Vote for raga</t>
  </si>
  <si>
    <t>15lak mile gya kya?</t>
  </si>
  <si>
    <t>I have been laughing straight for 40 mins the whole video 🤣🤣🤣🤣 Mohak just nailed it🔥</t>
  </si>
  <si>
    <t>Who else got BJP election ad during this video 😂 ??</t>
  </si>
  <si>
    <t>Why so many people spamming here?</t>
  </si>
  <si>
    <t>Seems like a waste of time. Picking on minor issues... while we face threat to democracy</t>
  </si>
  <si>
    <t>🥄
😂</t>
  </si>
  <si>
    <t>IN TOTAL
DON'T VOTE FOR RAHUL GANDHI OR CONGRESS IN TOTAL
AAP IS CORRUPT SO DON'T VOTE FOR THEM TOO
BJP IS NOT SUPPORTED BY MOHAK SO DON'T VOTE FOR THEM
MOHAK LIVES IN UK AND STILL IS IMMENSELY INTERESTED IN INDIAN MATTERS, SO CAN'T VOTE FOR HIM TOO
BHAI KISI EK KA HO LE, KISIKO TO VOTE DENA PADEGA NA HUME
SINCE BJP IS LESS BAD THAN ANY OTHER PARTY, WE R GOING TO VOTE FOR BJP OK!</t>
  </si>
  <si>
    <t>Aaj kal ki generation alasi hai. Khud research nahin karti ... 😂😂😂😂😂</t>
  </si>
  <si>
    <t>Had you asked from where the money came for write off 12 lakh crores loan of corporates.? 
Rahul gandhi not promised only reservation or social justice but also promised us that he'll fill that 30 lakh government job. 
And if you are talking about speeches then modi also made a mistakes so it doesn't matter if anything matter then it's your intention.</t>
  </si>
  <si>
    <t>Balanced, as all things should be. ~ Thanos</t>
  </si>
  <si>
    <t>You shouldn't criticize Rahul Gandhi at this time because we haven't given him a chance yet. You should only criticize bjp and modi, and what bjp and modi did to our country.</t>
  </si>
  <si>
    <t>"Reservation, Representation And Redistribution."
Before blaming Rahul Gandhi on his idea about the caste census. I think he is quite right about his stand. Wouldn't you give preference to the most needy population that historically disadvantages from representation or those who are continuing availing its fruits due to they belong to a certain influential caste. At least that (policies/ resources) are available must be reached to every caste and communities beyond monopoly of certain communities. While maximization of resources must be our second preference. And there must be a popular demand of Jiski jitani Sankhya bhari, utni uski hissedari. 😊</t>
  </si>
  <si>
    <t>Bihar ne result published kerne ke sath lumsum anupat me reservation bhi Diya isko aapko add ker Lena tha video me</t>
  </si>
  <si>
    <t>soch rha hoon apni party bana loon currents parties se toh jyda logical batein hi krta hoon
kuch youtubers ko le kr party banadunga</t>
  </si>
  <si>
    <r>
      <rPr>
        <sz val="11"/>
        <color rgb="FF000000"/>
        <rFont val="Linux Libertine G"/>
      </rPr>
      <t>अगर प्रधानमंत्री मोदी इतने अच्छे नेता हैं और इतने ही शक्तिशाली नेता हैं तो वह पंजाब की किसी सीट से चुनाव क्यों नहीं लड़ते</t>
    </r>
    <r>
      <rPr>
        <sz val="11"/>
        <color rgb="FF000000"/>
        <rFont val="Calibri"/>
      </rPr>
      <t>.....</t>
    </r>
  </si>
  <si>
    <t>To dikkat kya hai😅</t>
  </si>
  <si>
    <t>The Congress manifesto is too much loaded with freebies and socialist policies where India needs a capitalistic approach.</t>
  </si>
  <si>
    <t>private sector reservation will be destroyer has we seen in government reservation.
what you guys thinking?</t>
  </si>
  <si>
    <t>He is not at all matured enough to be a pm...just look here in kerala he is fighting against our cm and criticising him instead of modi...our cm is the leader of the party who are in the india alliance...still both are fighting each other...dude he is not a cm candidate he is a pm candidate why is he against our cm...😂and he is saying there is some connections between ldf and bjp... ldf is in India alliance then in what basis he is saying such things...</t>
  </si>
  <si>
    <t>It's not wealth distribution its about income growth</t>
  </si>
  <si>
    <t>This bolsters my long-standing decision to vote for NOTA as my first vote. While most people intend to choose the lesser evil (which changes with time), I intend to choose no evil at all.</t>
  </si>
  <si>
    <t>Didnt vote for rahul, but for my local Congress leader.</t>
  </si>
  <si>
    <t>MGNREGA is a fail. Congress has to accept it</t>
  </si>
  <si>
    <t>We will vote for our Supreme Leader, Mohak Mangal.</t>
  </si>
  <si>
    <t>Increasing Reservation is the worst way to help a community. It stops the growth of country by selecting incapable people. I being a general student am struggling to get a seat in nit in my preferred branch even though I have 97+ %ile in mains. Whereas a reserved student is getting top colleges at around 90%ile.</t>
  </si>
  <si>
    <t>iss desh me  caste system kabi khtm nahi ho skta bhai ...kyuki yaha bhagwan tak ki caste hoti 😂😂😂😂😂.</t>
  </si>
  <si>
    <t>Tum PM Modi par aisa video kyu nai banate</t>
  </si>
  <si>
    <t>Money Deposited ✅✅✅✅</t>
  </si>
  <si>
    <t>this is a very informative video loved it.</t>
  </si>
  <si>
    <t>Vote for balance of power at the centre</t>
  </si>
  <si>
    <r>
      <rPr>
        <sz val="11"/>
        <color rgb="FF000000"/>
        <rFont val="Calibri"/>
      </rPr>
      <t>*</t>
    </r>
    <r>
      <rPr>
        <sz val="11"/>
        <color rgb="FF000000"/>
        <rFont val="Linux Libertine G"/>
      </rPr>
      <t>मेरे लिए महंगाई</t>
    </r>
    <r>
      <rPr>
        <sz val="11"/>
        <color rgb="FF000000"/>
        <rFont val="Calibri"/>
      </rPr>
      <t xml:space="preserve">, </t>
    </r>
    <r>
      <rPr>
        <sz val="11"/>
        <color rgb="FF000000"/>
        <rFont val="Linux Libertine G"/>
      </rPr>
      <t>बेरोजगारी</t>
    </r>
    <r>
      <rPr>
        <sz val="11"/>
        <color rgb="FF000000"/>
        <rFont val="Calibri"/>
      </rPr>
      <t xml:space="preserve">, </t>
    </r>
    <r>
      <rPr>
        <sz val="11"/>
        <color rgb="FF000000"/>
        <rFont val="Linux Libertine G"/>
      </rPr>
      <t>भूखमरी</t>
    </r>
    <r>
      <rPr>
        <sz val="11"/>
        <color rgb="FF000000"/>
        <rFont val="Calibri"/>
      </rPr>
      <t xml:space="preserve">, </t>
    </r>
    <r>
      <rPr>
        <sz val="11"/>
        <color rgb="FF000000"/>
        <rFont val="Linux Libertine G"/>
      </rPr>
      <t xml:space="preserve">अग्निवीर </t>
    </r>
    <r>
      <rPr>
        <sz val="11"/>
        <color rgb="FF000000"/>
        <rFont val="Calibri"/>
      </rPr>
      <t>,,</t>
    </r>
    <r>
      <rPr>
        <sz val="11"/>
        <color rgb="FF000000"/>
        <rFont val="Linux Libertine G"/>
      </rPr>
      <t>जलता हुआ मणिपुर</t>
    </r>
    <r>
      <rPr>
        <sz val="11"/>
        <color rgb="FF000000"/>
        <rFont val="Calibri"/>
      </rPr>
      <t xml:space="preserve">, </t>
    </r>
    <r>
      <rPr>
        <sz val="11"/>
        <color rgb="FF000000"/>
        <rFont val="Linux Libertine G"/>
      </rPr>
      <t>बिखलता लदाख</t>
    </r>
    <r>
      <rPr>
        <sz val="11"/>
        <color rgb="FF000000"/>
        <rFont val="Calibri"/>
      </rPr>
      <t>,,</t>
    </r>
    <r>
      <rPr>
        <sz val="11"/>
        <color rgb="FF000000"/>
        <rFont val="Linux Libertine G"/>
      </rPr>
      <t>रोती हुयी महिला पहलवाने</t>
    </r>
    <r>
      <rPr>
        <sz val="11"/>
        <color rgb="FF000000"/>
        <rFont val="Calibri"/>
      </rPr>
      <t>,,</t>
    </r>
    <r>
      <rPr>
        <sz val="11"/>
        <color rgb="FF000000"/>
        <rFont val="Linux Libertine G"/>
      </rPr>
      <t>मुरझे हुए किसान</t>
    </r>
    <r>
      <rPr>
        <sz val="11"/>
        <color rgb="FF000000"/>
        <rFont val="Calibri"/>
      </rPr>
      <t>,,</t>
    </r>
    <r>
      <rPr>
        <sz val="11"/>
        <color rgb="FF000000"/>
        <rFont val="Linux Libertine G"/>
      </rPr>
      <t xml:space="preserve">बिकती हुयी सरकारी संपति मुद्धे है न की राम मन्दिर और धारा </t>
    </r>
    <r>
      <rPr>
        <sz val="11"/>
        <color rgb="FF000000"/>
        <rFont val="Calibri"/>
      </rPr>
      <t xml:space="preserve">370 ,, </t>
    </r>
    <r>
      <rPr>
        <sz val="11"/>
        <color rgb="FF000000"/>
        <rFont val="Linux Libertine G"/>
      </rPr>
      <t xml:space="preserve">इसलिए मेरा वोट </t>
    </r>
    <r>
      <rPr>
        <sz val="11"/>
        <color rgb="FF000000"/>
        <rFont val="Calibri"/>
      </rPr>
      <t xml:space="preserve">INDIA ALINCE </t>
    </r>
    <r>
      <rPr>
        <sz val="11"/>
        <color rgb="FF000000"/>
        <rFont val="Linux Libertine G"/>
      </rPr>
      <t>को✍️✍️</t>
    </r>
    <r>
      <rPr>
        <sz val="11"/>
        <color rgb="FF000000"/>
        <rFont val="Calibri"/>
      </rPr>
      <t>*</t>
    </r>
  </si>
  <si>
    <t>Godi YouTuber 😂</t>
  </si>
  <si>
    <t>Atleast Rahul Gandhi has the guts to participate in a press conference unlike Mudi ji 😂</t>
  </si>
  <si>
    <t>👑👑👑👑👑👑 Rahul Gandhi ❤❤❤</t>
  </si>
  <si>
    <t>No bakwas only suchi bant😂😂😂😂❤❤❤❤</t>
  </si>
  <si>
    <t>Yeh godi youtuber lgta hai to like kar</t>
  </si>
  <si>
    <t>👑👑👑👑👑👑👑👑👑 Congress</t>
  </si>
  <si>
    <t>DHRUVA</t>
  </si>
  <si>
    <t>Love for rahul gandhiy</t>
  </si>
  <si>
    <t>bjp youtube pay 5kg rice monthly 😢😢😢</t>
  </si>
  <si>
    <t>👑👑👑👑👑👑👑👑👑👑 Rahul Gandhi</t>
  </si>
  <si>
    <t>as a general student i really need to consider my vote after 17:25.</t>
  </si>
  <si>
    <t>If so much problem against congress manifesto than what about your supreme leader modi n bjp manifesto.
Can you speak up.</t>
  </si>
  <si>
    <t>Modi ji ko adha Election to
Opposition hi jita raha hai</t>
  </si>
  <si>
    <t>Even with all the issues with RaGa I still believe he is a better choice for a PM than Modi.</t>
  </si>
  <si>
    <t>Excellent analysis....and I didn't realise till you said that "40mins" duration has passed! Would recommend my social circle to enable them a better overview</t>
  </si>
  <si>
    <t>Congress ka Manifesto kamjor ho sakta hai but bjp k Manifesto se better hi hai.. ahankari raja se behtar hai yuva sevak..</t>
  </si>
  <si>
    <t>Best working scheme by Congress ----&gt; MGNREGA ❤❤</t>
  </si>
  <si>
    <t>video better than any political video of DR</t>
  </si>
  <si>
    <t>Pin kar do bhaiya viral hai ye🎉</t>
  </si>
  <si>
    <t>Un subscribe 🙂</t>
  </si>
  <si>
    <t>lgta hai ...mohak bhai ke paas ed ,cbi ,it ka phone aa chuka h 😂😂😂😂...,...</t>
  </si>
  <si>
    <t>Nice video with deep understanding. Keep it up Mohak</t>
  </si>
  <si>
    <t>all congress politicians are inspired by Rahul Gandhi 🤡🤡</t>
  </si>
  <si>
    <t>Ek se badhkar ek Sade bhejen😅😂</t>
  </si>
  <si>
    <t>Abki bar Modi sarkar</t>
  </si>
  <si>
    <t>39:02    The best line "Ek ache MP ko choose kro prime minister ko nhi" 🔥💯</t>
  </si>
  <si>
    <t>People like you always require some  political person to divert from the saffron and shove the blame on parties and people a good 70 years back.
Grow up.
Your manifesto is not worth reading and there is no social justice in the saffron. Everything boils down to just one person at the helm handling everything and sometimes even crying in frustration.
Social justice what a sick joke.</t>
  </si>
  <si>
    <t>23:43 Ai Khan Sir</t>
  </si>
  <si>
    <t>Congress ke hisab se General category bale Gaaf maraye 😴</t>
  </si>
  <si>
    <t>If BJP stop doing religion politics then they will best political party ever</t>
  </si>
  <si>
    <t>The only problem with Rahul Gandhi is he never reads the room and goes on with his prepared mindset.</t>
  </si>
  <si>
    <t>Pappu comedian hi rahega 😂😂</t>
  </si>
  <si>
    <t>Camera ke piche koi Gun leke khada hai kya?</t>
  </si>
  <si>
    <t>Detailed video. Awesome work</t>
  </si>
  <si>
    <t>Bjp ka manifesto ke upar video bonau</t>
  </si>
  <si>
    <t>It is for security purpose...i
You will not understand.</t>
  </si>
  <si>
    <t>This elections not for dictatorship, this elections for democracy. Yours points are points less</t>
  </si>
  <si>
    <t>Caste census is just a smoke screen Congress wants to do what the british did divide &amp; rule they have tried it with muslim support before now they are trying it with backward class community</t>
  </si>
  <si>
    <t>Unibaised analysis</t>
  </si>
  <si>
    <t>Dare to make a video problem with modi and BJP, would you? Certainly not.</t>
  </si>
  <si>
    <t>""Main problem of Rahul Gandhi is his verbal speeches
But he is not like modi who always... lie""</t>
  </si>
  <si>
    <t>The most important person that keeps BJP in power after Modi is Rahul Gandhi 🤦</t>
  </si>
  <si>
    <t>Vote for Congress &amp; save democracy</t>
  </si>
  <si>
    <t>Godi media kabse hogaye YouTubers 🤣🤣🤣🤣🤣🤣</t>
  </si>
  <si>
    <t>I will only Vote for Rahul Gandhi.
I am first time voter and my vote is going to Rahul Gandhi.</t>
  </si>
  <si>
    <t>How much from BJP Sir 😂😂</t>
  </si>
  <si>
    <t>Biggest problem in BJP menifesto????????????????????????? Why</t>
  </si>
  <si>
    <t>Select an MP who will voice your concerns in Parliament. *Choose an MP not a Prime Minister*</t>
  </si>
  <si>
    <t>bhai 30 lakh govt. jobs ....iska 1/3 bhi de diya tobhi kaafi  h mere liye .....itne me hi job le jaaounga</t>
  </si>
  <si>
    <t>keep going</t>
  </si>
  <si>
    <r>
      <rPr>
        <sz val="11"/>
        <color rgb="FF000000"/>
        <rFont val="Calibri"/>
      </rPr>
      <t xml:space="preserve">Mohak Kitna rupees mila modi se .....
</t>
    </r>
    <r>
      <rPr>
        <sz val="11"/>
        <color rgb="FF000000"/>
        <rFont val="Linux Libertine G"/>
      </rPr>
      <t xml:space="preserve">रवीश कुमार से लेकर सभी निष्पक्ष पत्रकारों ने कांग्रेस मेनिफेस्टो का विश्लेषण किया है और ये एक दो प्वाइंट को छोड़कर पुरा मेनिफेस्टो बहुत ही प्रभावशाली है। 
रही बात वायनाड की वहां </t>
    </r>
    <r>
      <rPr>
        <sz val="11"/>
        <color rgb="FF000000"/>
        <rFont val="Calibri"/>
      </rPr>
      <t xml:space="preserve">no doubt </t>
    </r>
    <r>
      <rPr>
        <sz val="11"/>
        <color rgb="FF000000"/>
        <rFont val="Linux Libertine G"/>
      </rPr>
      <t>राहुल गांधी वहां जीतने वाला है।     अमेठी से भी राहुल गांधी का अच्छा चांस है।</t>
    </r>
  </si>
  <si>
    <t>Rahul Gandhi is a good comedian,food vlogger,good person but due to his party corrupt image he has become a meme material. Still I will vote for Congress to atleast save the constitution. Rahul Gandhi never sold his ideology like Modi so
Modi hatao Desh bachao😊</t>
  </si>
  <si>
    <t>superb brooo</t>
  </si>
  <si>
    <t>Tribal rights and other forest rights are being destroyed by Current government of India. 
PESA act has not been implemented since 1996... BJP had promised proper implementation but has implemented partially in very few states.</t>
  </si>
  <si>
    <t>Don't be suppoter of any political party, they do everything just to get vote</t>
  </si>
  <si>
    <t>Congress me pdhe likhe log h mp ka cm itna ghtiya bnya h na to bolna ata h na kuch km kr rha h bs bhr bhr k pese bt RHA h esa lgta h jese koi chppri bt kr rha h so pls think once 😢😢!!km se km rahul ne ab changes to kiya h apne aap me 😊!!! Mp me bht corruption ho chuka h!!!so I will not give my vote to ruling party</t>
  </si>
  <si>
    <t>Bahi Bhut Confusion ho gya kise vote de kise n de...😂😂</t>
  </si>
  <si>
    <t>Koi bhi party thik nehi, 
But Rahul Gandhi ka Heart acha hai, straight forward hai, koi politics nehi</t>
  </si>
  <si>
    <t>loved the video ❤❤
but bjp government needs to be thrown out of power 
treating their failures as an achievement is the main i am upset with party 
hope people know this and treat politcians as an politician</t>
  </si>
  <si>
    <t>Atleast BJP supporters were listening the arguments 
Congress supporters have floded 
The comment section supporting 
Raga 
Calling Mohak Mangal part of BJP IT Cell .....
Asal me liberal to ham hai yaar 😂</t>
  </si>
  <si>
    <t>Making Promises before Election is nothing New Every single Leader's do it even Modi did during 2014 Election and Made so many promises and assured so many Guarantees and till today None of those has been Fulfilled and now No one even talks about it. So if we want to blame, then why to only opposition. What about Ruling party... The main point is Social Justice and The current Ruling party Failed to Balance it. Thats what I have to say</t>
  </si>
  <si>
    <t>Thanks for the analysis</t>
  </si>
  <si>
    <t>True neutrality video 
Love u ❤ mohak sir</t>
  </si>
  <si>
    <t>Say no vote for note
Vote for correct person(BJP)</t>
  </si>
  <si>
    <t>kitne paise mile bhai bjp se...</t>
  </si>
  <si>
    <t>everyone has right to be vocal, I give a thought what he has said hear about Rahul Gandhi. 
but can he say what Shyam Meera Singh said about Modi 1995 to 2008 
I challenge you Mohak Mangal, make video about Modi from 1995 2008 - 
can you make Rise of Adani Family since 1975 - 2024
can you make video about Mansi Soni.</t>
  </si>
  <si>
    <t>Smjh nae aa rha kisko vote kare,Congress RESERVATION cap increase krne ki baat kr rai hai,this is so wrong!!</t>
  </si>
  <si>
    <t>Modi hatow India ko bachao</t>
  </si>
  <si>
    <t>mohak mangal paisa khaya hai bjp se😂😂😂😂😂😂😂</t>
  </si>
  <si>
    <t>Dictatorship is not the problem but dishonesty, betrayal and lack of progressive approach and nationalism is the biggest problem. Like who won't want Napoleon Bonaparte as their country's leader,but sadly there is no Napoleon in any party and those who are proclaiming themselves as the saviour of democracy are fraud too. But still i have a lil bit hope from BJP so I'm gonna vote for them.</t>
  </si>
  <si>
    <t>Modi se theek hai.....❤❤rahul gandhi ❤</t>
  </si>
  <si>
    <t>I will vote for employment. I will vote for INDIA. BJP aur Adani jaye bhad mai.</t>
  </si>
  <si>
    <t>🔥🔥</t>
  </si>
  <si>
    <t>I had pretty much made my mind to vote for congress until their manifesto was released</t>
  </si>
  <si>
    <t>Congress Manifesto is more like Communist Manifesto...</t>
  </si>
  <si>
    <t>70 years and none of our political parties want to invest in the 3 basic tenets of a society: Education, Health and Energy. It’s rather simple but since they’re always incentivised to short termism, we’re stuck in this toxic loop.</t>
  </si>
  <si>
    <r>
      <rPr>
        <sz val="11"/>
        <color rgb="FF000000"/>
        <rFont val="Linux Libertine G"/>
      </rPr>
      <t>वेल्थ री डिस्ट्रीब्यूशन का मतलब ये नही के किसी से ले कर किसी को देना</t>
    </r>
    <r>
      <rPr>
        <sz val="11"/>
        <color rgb="FF000000"/>
        <rFont val="Calibri"/>
      </rPr>
      <t xml:space="preserve">, </t>
    </r>
    <r>
      <rPr>
        <sz val="11"/>
        <color rgb="FF000000"/>
        <rFont val="Linux Libertine G"/>
      </rPr>
      <t>जिनकी हालत खराब है उनको आगे लाने के लिए योजना बनाई जाएगी।</t>
    </r>
  </si>
  <si>
    <t>Plzzz...make biggest problem with modi....can u make that video🤔🤔are u able to make that video????</t>
  </si>
  <si>
    <t>Look at all the islamists in the comments advocating for unfit rahul under the guise of defeating dictatorship</t>
  </si>
  <si>
    <t>Aapki video sahi hai but abhi current situation mein aur better option available nahi hai. Agar modi ji ko rehne diya gya toh elections he naam ke reh jaayenge and fir Rahul Gandhi kaisa hai, Arvind Kejriwal kaisa insaan hai farak he khatam ho jaayega. Congress ka vote share zaada hone ki wajah se PM Congress se he banega. Agar Rahul Gandhi theek se kaam nahi kar paaye toh no doubt ki BJP firse power mein aa jaayegi. Its up to the citizens of India ki woh elections ko seriously le.</t>
  </si>
  <si>
    <t>every body has equal rights now,  go work and earn, why need reservation. Because current system of reservation creates problem for places in organisations where skills are needed but promotion given not according to skills, which is unfair for the candidate with skills</t>
  </si>
  <si>
    <t>You are absolutely wrong about Ch. Lal Singh. He said that we cannot give judgement without any inquiry, and a few days later he resigned from his MLA  post and he said that its my fault that i wasn't able to maintain peace and also he was angry with BJP party that they are not doing anything. ( he left BJP and resigned from his MLA position ) He is the best leader that Congress has.</t>
  </si>
  <si>
    <t>Humein kisii darpok PM ko nahi chun na hai joh aaj tak ekbar bhi press conference na karpaya ho, woh PM desh ka kya pratiniditya karega joh desh ke logoke sawal ka jawab hi na de paye</t>
  </si>
  <si>
    <t>kerela's welfare is so not working at that efficency. there are slowly moving towards bad economic health</t>
  </si>
  <si>
    <t>Thank you for covering their manifesto i was trigerred reading it</t>
  </si>
  <si>
    <t>BJP ke Manifesto me problem nahi dikhti tujhe?</t>
  </si>
  <si>
    <t>Adani ka 16 lac crore maaf ho sakta hai par garibo ko kuch Diya ni ki Teri jalne lagi....</t>
  </si>
  <si>
    <t>RAHUL GANDI AUR MODI JI ME FARK BHUAT ZIYADA HAIN AGAR AAP APNI ZINDAGI KA KOI KHAAS  SAWAL LE KAR JAOGE TO DONU MEIN SE APKI BAAT PURI KON SUNEGA PHIR JAWAB DEGA AUR DONU MEIN SE SAWAL KA SAHI JAWAB KON DEGA ? ???????</t>
  </si>
  <si>
    <t>BJP NE KITNE PAISE DIYE?  MOHAK TUNE TOH PAISE LE LIYE... PAR BURAI KI HAAR HOGI... AUR TU AB BURAI KA PART BAN GAYA HAI</t>
  </si>
  <si>
    <t>vote for education 
vote for employment
Vote for the development of the country
Choose the right person, not the party. 
vote for democracy</t>
  </si>
  <si>
    <t>Bhai next vedio BJP par bhi bana do 😏agar dum ho to 🤗</t>
  </si>
  <si>
    <t>any one from assam who wanna start a bussiness with me.i am a tech guy and i have build the app .i want a co founder reply</t>
  </si>
  <si>
    <t>The problem is choice.</t>
  </si>
  <si>
    <t>Lok sabha me acche acche padhe likhe  members ko bharenge tabhi desh aage bhadega ...its not abt modi vs rahul ...apne apne area ke shi members ko vote do bs</t>
  </si>
  <si>
    <t>Who want about manifesto we just don't need dictatorship in India so we vote for democracy if we survive this crisis then  we think about it later</t>
  </si>
  <si>
    <t>BJP ke beta</t>
  </si>
  <si>
    <t>Bhai hum sab toh hosiyar hai lekin kuch Germany ke gadho ka kya kare jo kuch samajte hi nahi??</t>
  </si>
  <si>
    <t>After Bharat jodo yatra he has changed</t>
  </si>
  <si>
    <t>Rahul Gandhi is the biggest strength for BJP.</t>
  </si>
  <si>
    <t>Video on BJP Manifesto</t>
  </si>
  <si>
    <t>Desh banchao Chanda chori khatam karo</t>
  </si>
  <si>
    <t>we support BJP MODIJI AND MOHAK MANGAL</t>
  </si>
  <si>
    <t>1. 15-15 Lakh 
2. 2 crore jobs every year
???</t>
  </si>
  <si>
    <t>Kitna paisa mila hai</t>
  </si>
  <si>
    <t>Just read about APMC Mandi in Amethi and you'll realise how immature raga is</t>
  </si>
  <si>
    <t>I would like to disagree with the notion of @mohak_mangal
The question is not the individual and it was never individual which he rahul gandhi himself rejected. Individuality notion doomed India today. And the points you are mentioning here are outdated by atleast 3years. The issues mentioned here properly getting addressed as we speak. 
Example all the points mentioned in manifesto are the outcome of Bharat Jodo Yatra. And no govt gives you execution plans upfront it's just like business which can be easily copied just like Modi renaming schemes started by UPA.;</t>
  </si>
  <si>
    <t>Ab kejriwal par bhi video banao tabhi sacche liberal kahelaoge.</t>
  </si>
  <si>
    <t>Mohak bhai, i am not offended nor a congress or BJP supporter. But this video changed my perspective of your impartial nature of presentation, or neutrality. Please take this in a constructive manner but your video leans towards support BJP.</t>
  </si>
  <si>
    <t>Mohak, I tell you one thing. Rahul Gandhi has no experience on organisational activities and affairs. He is not a ground based leader. He doesn't know how to make ground based cadre strong. He needs to work on ground to make organisations of congress strong. I can see congress party has not worked upon this. Congress will not be able to win more than 90 seats even though there is an apparent anti incumbency against current Modi government.</t>
  </si>
  <si>
    <t>Bjp ki manifesto pe baat karo</t>
  </si>
  <si>
    <t>Koi bhi man dhire dhire achcha hota h jaruri nhi h ki o pahle se hi perfect ho</t>
  </si>
  <si>
    <t>I'll vote for bjp even if bjp is bad but can't be worse like Congress</t>
  </si>
  <si>
    <t>Main problem of INC is old bugs politicians who are still living in the era of Rajiv Gandhi</t>
  </si>
  <si>
    <t>Ab Mohak ko bhi log BJP wala bolenge...</t>
  </si>
  <si>
    <t>Bhai , Apne bhi koi Electoral Bond khareed liya hai kya BJP ke liye?? 😂😂😂😂😂😂</t>
  </si>
  <si>
    <t>❤❤❤❤RA GA WE LOVE YOU. INDIA FOR RAHUL ALWAYS . EDUCATED GENTLEMAN OUR NEXT PM RAHUL. WE NOW UNDERSTAND U R PERFECT FOR INDIA</t>
  </si>
  <si>
    <t>Ye bhi galat, vo bhi galat toh VOTE kisko de</t>
  </si>
  <si>
    <t>Kya bol rhe ho sir ...hme lga aap nispaks ho bt aap bhi ...vese hi ho..</t>
  </si>
  <si>
    <t>Mohak is telling truth in previous vedeo he make vedeo against modi everyone was praising but now when vedeo make on congress than abdul u turn wtf 
Congress is. Always right and modi is. Alwasy wrong? 
 Abdul main problem is bjp   not all peaple</t>
  </si>
  <si>
    <t>rahul 1000 times better then modi ji</t>
  </si>
  <si>
    <t>Congress ka manifesto ekdam Bakwas laga...
Khali Reservations
Caste Census 
Freebies
Aur 
Rahul bol rhe hai ki humm  50% reservation de denge for Women in central government jobs.
Yahi dikkat BJP ke saath hai but Kam hai
Job ki problem hai but wo uspe utni baat nhi krr rhe hai(by the way it's a problem which has many Causes-So much population, Government not so interested in expending money on Job creation as the money it needed to be invested will not generate huge revenue instantly,Skill-less people as 45% of graduates are unemployable,People persuing such degrees which are now worthless in the era of technological advancements.).
BJP's Failure to stop the Manipur violence (they should have taken extreme steps to stop the violence evengoing to the extent where government whoops the asses of both the community if they are igniting violence).
BJP has shown-remarkable growth in Economy, Infrastructure, Digitization of India(4G,5G,working on 6G), Abrogation of Article 370,UCC,Ram mandir Construction(As a Hindu i feel it's good but a Muslim or Christian or atheist will differ with my opinion).
India's Export is growing even the defence export of India has grown by 21 times reaching ₹88000 crores which was only ₹4000Crore 10 years ago.
Solar Intiative of Government 
Government is promising Bullet train which is good
But
Poor people who's population growth is like that of an rabbit(it's ability to increase its population from 0-100 in no time is remarkable) are traveling very poorly in Trains.
One argument government gives is that as Railway is the life line of India and has been in financial loss since Congress's rule they can't increase the ticket charges as it will affect the poor and Middle class's pocket thus they have to provide high class facilited train like Vande Bharat to The High class of the Country to Generate Revenue by charging little over for the service provided in the Trains.</t>
  </si>
  <si>
    <t>Much needed video for Congress, Rahul Gandhi and Bharat 
Indian democracy deserve a strong opposition.</t>
  </si>
  <si>
    <r>
      <rPr>
        <sz val="11"/>
        <color rgb="FF000000"/>
        <rFont val="Calibri"/>
      </rPr>
      <t xml:space="preserve">:VOTE FOR </t>
    </r>
    <r>
      <rPr>
        <sz val="11"/>
        <color rgb="FF000000"/>
        <rFont val="Linux Libertine G"/>
      </rPr>
      <t>बीजेपी</t>
    </r>
  </si>
  <si>
    <t>400 is not just a number of constituencies. It will be 400 new promises for the development of India. It's a promise of 400 lakhs jobs, 400% increase in the per capita income, 400 thousand Sri Ram temples around the world and  400 lakhs cows  will be in the house care of every family in the next five years. Many more  but I don't have time to write and nobody has time to read.😊😊😊😊.</t>
  </si>
  <si>
    <t>Rahul❤❤❤</t>
  </si>
  <si>
    <t>Le people “ Mohak got Coupon from BJP “ 😂 , but I find your analysis nice ! It makes sense</t>
  </si>
  <si>
    <t>unpopular opinion. I don't think by just voting we can change India since we now know every single politician is corrupt. I think we need to change the system from ground zero. Like a reset button for our political system.</t>
  </si>
  <si>
    <t>One day Rahul Gandhi will be the best PM india. Mark my word. This person has improved a lot. If you had  watch his previous videos, he definitely has improved a lot. What i like about this person is his genuine concern towards india, to the people of india. Most importantly his perseverance. Hats off to you sir...</t>
  </si>
  <si>
    <t>Give tax payers benefits.</t>
  </si>
  <si>
    <t>Voting for coalition is disastrous for a country like India, Instead we should vote for a strong opposition!!!</t>
  </si>
  <si>
    <t>Rahul Gandhi is not a serious leader</t>
  </si>
  <si>
    <t>Bro, as much as I appreciate yout input on Nyay Patra, you mentioned that Rahul Gandhi supports Secularism. However, supporting Muslims doesn't implies secularism. The whole manifesto is based on Muslims appeasement. Be it CAA, Article 370, resevations, or that bill where majority will always be guilty (don't remember the exact name). You could say that religion isn't as important as other factors but letting Treasoners out, who wanna break India apart is a huge security threat. If you step up to speak theunbiased truth, you should also take in consideration the important factors like these. We don't want India to be another UK, Italy, Sweden........the list goes on an on.</t>
  </si>
  <si>
    <t>Bro forget this.....first of all we must save our constitution &amp; democracy... fight against government...not against opposition</t>
  </si>
  <si>
    <t>Mohak please make a video on inter-caste marriages in India</t>
  </si>
  <si>
    <t>Government ko education system ko upgrade karna chahiye every 5 years me. Taaki students jobs karbe aur create karne ke liye capable ho. Par yaha to ulta nikamma banate hai logo ko reservation aur quota ke naam pe.</t>
  </si>
  <si>
    <t>Congress manifesto is total jumalabzzi to lure the voters.They don't transparent vision.voter don't have better option then modi</t>
  </si>
  <si>
    <t>Prashant kishori or jansuaaj per video banao 2025 mai prashant kishore aayega bihar mai❤❤❤❤❤</t>
  </si>
  <si>
    <t>I'll better not vote than giving Rahul Gandhi my vote. 👍</t>
  </si>
  <si>
    <r>
      <rPr>
        <sz val="11"/>
        <color rgb="FF000000"/>
        <rFont val="Linux Libertine G"/>
      </rPr>
      <t xml:space="preserve">भाई </t>
    </r>
    <r>
      <rPr>
        <sz val="11"/>
        <color rgb="FF000000"/>
        <rFont val="Calibri"/>
      </rPr>
      <t xml:space="preserve">BJP </t>
    </r>
    <r>
      <rPr>
        <sz val="11"/>
        <color rgb="FF000000"/>
        <rFont val="Linux Libertine G"/>
      </rPr>
      <t xml:space="preserve">के </t>
    </r>
    <r>
      <rPr>
        <sz val="11"/>
        <color rgb="FF000000"/>
        <rFont val="Calibri"/>
      </rPr>
      <t xml:space="preserve">Manifesto </t>
    </r>
    <r>
      <rPr>
        <sz val="11"/>
        <color rgb="FF000000"/>
        <rFont val="Linux Libertine G"/>
      </rPr>
      <t xml:space="preserve">के बारे में भी </t>
    </r>
    <r>
      <rPr>
        <sz val="11"/>
        <color rgb="FF000000"/>
        <rFont val="Calibri"/>
      </rPr>
      <t>details video banao</t>
    </r>
  </si>
  <si>
    <t>Even if thier was a single intelligent person in congress, he/she would have smartly pointed out mistake that bjp made and bjp have openly blundered too many mistakes but congress were not able to plan thier accusational attack properly.....</t>
  </si>
  <si>
    <t>Rahul Gandhi Sir ❤ zindabad 🇮🇳</t>
  </si>
  <si>
    <t>As a netural person.... Idk kisko vote du</t>
  </si>
  <si>
    <t>Vote To Modi for.... UNEMPLOYMENT 
RAPE
CORRUPTION
MEHNGAAI
CASTEISM
DOWNFALL OF INDIAN CULTURE
Sc/st/ obc ka reservation 75% hona chahiye....kyunki 8% waale sab 65% seat par kabza karke baithe hain</t>
  </si>
  <si>
    <t>Election jit k Piche se alu dal k sona nikalne wala machin laiyenge ..</t>
  </si>
  <si>
    <t>VOTE to congress, VOTE to democracy &amp; constitution ✅
Jai hind🇮🇳🇮🇳🇮🇳🙏💙🇮🇳🇮🇳🇮🇳</t>
  </si>
  <si>
    <t>Bematlab ki baatein kar raha hai....sach toh bol bhai ....kuch bhi bole jaa raha hai</t>
  </si>
  <si>
    <t>Likes this video</t>
  </si>
  <si>
    <t>Great Explanation 👍</t>
  </si>
  <si>
    <t>Please prashant kishore or jansuaaj per video banao ❤❤❤❤❤</t>
  </si>
  <si>
    <t>I dare you to Make Next video named "Biggest problem  with Narendra Modi" &amp; let's see how government reacts after that.</t>
  </si>
  <si>
    <t>Just briefly saying.....Rahul Gandhi has way too good ideas than modi....but he is too impractical to implement it</t>
  </si>
  <si>
    <t>this pappu will destroy india 😢</t>
  </si>
  <si>
    <t>godi media</t>
  </si>
  <si>
    <t>Rome was not built in a day Sir... This is my view... Have patience...</t>
  </si>
  <si>
    <t>Bhai kitna kosis krrega  rahul  ghandhi ko pm bnane ke liye  ghr ja ke sb lo bta n 😂😂</t>
  </si>
  <si>
    <t>Good video ❤</t>
  </si>
  <si>
    <t>Congress is simply confused in itself. No vision on what it wants India to be. I really would've appreciated Congress party if Sashi Tharoor had been elected as the party president.</t>
  </si>
  <si>
    <t>Bhai agar Rahul Gandhi ko koi bol de, ki Russian Dene se sab vote denge toh wo v wo bol dega 😂😂😂 ki aap hame vote so ham sabko Russian denge</t>
  </si>
  <si>
    <t>If a chai wala deserve to b pm why not give one chance to Rahul Gandhi...chai wale ko dubara lane ki galti ab hm nhi kar sakte..</t>
  </si>
  <si>
    <t>If an individual having the potential to read manifesto, den he will vote to BJP🤭😂</t>
  </si>
  <si>
    <t>But atleast he is not lier. He's just telling truth ❤</t>
  </si>
  <si>
    <t>39:00 General election is mean to be voted for national interest not personal or constitutional interest, but yes you should always vote for your candidate in local elections but its not to be done in general election...</t>
  </si>
  <si>
    <t>Please make the videos shorter, 20mins is a sweet spot.</t>
  </si>
  <si>
    <t>Rahul Gandhi is the most Clean and Honest Politician I've seen so far... He's the only Politicians who's going on ground understanding and raising people's problem, also talks on national problems, his image has been Distorted, He's been made a joke for long time due to his Mistakes, But if You'll see every big Politician makes such mistakes, Yes! He's been a immature person in past, but now it's all been changed, Only if people Watch his complete speeches and compare it to other, They'll understand who's the real "Pappu"</t>
  </si>
  <si>
    <t>What I like about this channel is that instead of criticizing individual parties, he talks more about the problems with the system. He talks more about objectivity and isn't restricted by the left's biggest problem - their bias. While what BJP is doing is very bad, we can't pretend that this problem is exclusive to them. He criticizes ruling and opposition which lays down both sides to let us viewers take educated decisions.
Also shoutout to his community (y'all) because both - his video criticizing BJP and Congress have similar like ratio which shows the signs of a mature and non-partisan community. ❤❤</t>
  </si>
  <si>
    <t>Thank you sir for discussing the manifesto I feel it very necessary to discuss what partues are offering then what they show on forefront</t>
  </si>
  <si>
    <t>Congress knows it's not going to form the government. So the party officials found no harm in adding some really unrealistic promises to their manifesto💀</t>
  </si>
  <si>
    <t>Val job vacancy ke liye kyu nhi video banate ho !</t>
  </si>
  <si>
    <t>भाई ने कांग्रेस और बीजेपी दोनो को बिना पानी के धो डाला😅😅</t>
  </si>
  <si>
    <t>bitter truth, Kejriwal is the only Polician that seems strong face for opposition</t>
  </si>
  <si>
    <t>The BIGGEST Problem with Congress 🔥</t>
  </si>
  <si>
    <t>But bjp inn muddon par to baat hii na karti 😂</t>
  </si>
  <si>
    <t>mohak releasing this vid on elections ? you should have release this earlier</t>
  </si>
  <si>
    <t>Thik lekin Modi se behatr choice abhi nahi hai or congress ky ky kr chuka hai wo dekhliya to Modi filal best hai</t>
  </si>
  <si>
    <t>You speak against both parties 🙏..</t>
  </si>
  <si>
    <t>Why I'll not vote for Congress?
 Too much muslim appeasement</t>
  </si>
  <si>
    <t>I will vote anyone other than bjp.....</t>
  </si>
  <si>
    <t>The reality is at this point all parties are playing the us vs them game
Be it BJP with the hindutvaadis vs the rest or Congress with upper castes vs the rest
I am not a fan of the BJP government or their shady practices but atleast they had the decency to bring relevant issues of the economy, education and infrastructure to the forefront. 
Can't say the same about congress. 
I will probably be going NOTA this year
Here's hoping for some change</t>
  </si>
  <si>
    <t>If not modi then who …..</t>
  </si>
  <si>
    <t>Dr.Raguram Rajan silent PM candidate from INDIA bloc</t>
  </si>
  <si>
    <t>BJP socialist nahi h...</t>
  </si>
  <si>
    <t>Soch by mohak ❌ Soch by BJP</t>
  </si>
  <si>
    <t>Same questions mudi per karne wala video kon banayege?</t>
  </si>
  <si>
    <t>Mai to congress ka manifesto dekha hi nai lekin pehli bar congress ko vote dene jaa rha hu Qki BJP indian youth ko radicalize kar rahi h.</t>
  </si>
  <si>
    <t>Mohak mangal modi se bhi kho press conference rakhee at list Raga ye to kre haina</t>
  </si>
  <si>
    <t>I will vote for BJP. I want a strong govt. at the center not a weak one who's offering lots of freebies and promising to remove the reservation cap, advocating for caste census, to burden our financial system, mocking the merit system and dividing people on caste lines.</t>
  </si>
  <si>
    <t>Abhi Mohak Bhai ko bhi Pta chal gya audience  ko kya chaiye 😅</t>
  </si>
  <si>
    <t>Badiya❤❤</t>
  </si>
  <si>
    <t>Sather hi phechle do elections ka bhi ki kya promise Kiya that aur kya diya</t>
  </si>
  <si>
    <t>Don't vote congress else vote your regional parties ❤❤</t>
  </si>
  <si>
    <t>Wait for Amethi announcement</t>
  </si>
  <si>
    <t>Good vlog and very well researched.....gives an indepth view on Congress shortcomings and its fall from grace!</t>
  </si>
  <si>
    <t>Trust in Congress promises &gt;&gt;&gt; Modi ka Jumla promises</t>
  </si>
  <si>
    <t>Rahul should continue with ground level work like Bharat Jodo which is an excellent initiative. INC should project other promising faces like Sachin Pilot as PM face.</t>
  </si>
  <si>
    <t>Great insightful video.</t>
  </si>
  <si>
    <t>Good topic to discuss because if today's incumbent government is very powerful and centralised then there should be a good opposition. 
👍👍</t>
  </si>
  <si>
    <t>Bro aap kabhi Ek vedio banav mera state karnataka state.  Where 52000 crore money 💰 Goes to Directly to people Accounts. Congress ke gurtanee ke paise..😊  in karnataka u know how cm of karnataka taking money from where.</t>
  </si>
  <si>
    <t>Please do this type of detailed report on BJP'S manifesto and BJP corruption...</t>
  </si>
  <si>
    <t>Mohak ji pl BJP manifesto ka vishleshan prastut Karo.</t>
  </si>
  <si>
    <t>Modi hatao desh bachao .</t>
  </si>
  <si>
    <t>Modi pr bnao bro</t>
  </si>
  <si>
    <t>5:32 "analysis to karo policy banane se pehle" ...bjp ne kiya teen kaale farmer kanoon se pehle..bjp ne kiya adani aur ambani ke iitne loan maaf karne se pehle...</t>
  </si>
  <si>
    <t>99+ miss call from BJP 😂😂😂</t>
  </si>
  <si>
    <t>*One Chosen by Dynasty &amp; One Chosen by Destiny.*</t>
  </si>
  <si>
    <t>2-3 videos pehle bjp pe tha video aaj shaayd payment aagaya</t>
  </si>
  <si>
    <t>Love you thanku bade bhaiya💕</t>
  </si>
  <si>
    <t>mohak this is not the right time for video...</t>
  </si>
  <si>
    <t>Vote for INDIA!!! ❤❤❤ 
SAVE COUNTRY
SAVE MANIPUR
SAVE LADDAKH
SAVE YOUTH'S</t>
  </si>
  <si>
    <t>My YouTube account hacked by chinese hackers because its settings changed automatically to chinese language and when I try to change language to English  but it's shows chinese again damn hackers 
Sir i think many comments are made by some hackers please careful
My English is bad</t>
  </si>
  <si>
    <t>ED CBI ki raid padi hai shaayad channel pe</t>
  </si>
  <si>
    <t>Rahul Gandhi Much better than dictator</t>
  </si>
  <si>
    <t>Congress's ultimate aim this election is to stop NDA from getting 400, winning themselves is not even a goal. Jiske khud k goals itne chote ho wo desh k sapne kya hi pure karenge.</t>
  </si>
  <si>
    <t>Rahul Gandhi is far better than 4th fail feku</t>
  </si>
  <si>
    <t>Abki Baar Congress Sarkar ❤</t>
  </si>
  <si>
    <t>Vote for congress🙌</t>
  </si>
  <si>
    <t>aap should contest at other states too!</t>
  </si>
  <si>
    <t>Why u  criticized rahul gandhi or congress party before election...mohak ji aap independent nhi raha... Kitne main kharida BJP ne?</t>
  </si>
  <si>
    <t>Rahul Gandhi ji ko ye video dekhna chaiye</t>
  </si>
  <si>
    <t>not for this video but can you make a video on the NEP and NCF guidelines</t>
  </si>
  <si>
    <t>Thanks❤</t>
  </si>
  <si>
    <t>Congress is fooling poor people because they can be fooled</t>
  </si>
  <si>
    <t>you tell me this video was needed now?  acting like a complete fool.</t>
  </si>
  <si>
    <t>The main problem here is 95% of politicians are uneducated. They can't provide any solution on their own. Mostly came into power by the help of black money and hooliganism. Until and unless educated youth  doesn't take a stand for themselves and start taking part in politics this situation will not change.</t>
  </si>
  <si>
    <t>BJP IT cell be like- Mohak we are watching you😄</t>
  </si>
  <si>
    <t>Hume education pe bahut dhayan dena chaiyea. Khas kar ke, jo gareeb or vanchit he unke liye.</t>
  </si>
  <si>
    <t>Subtitles??</t>
  </si>
  <si>
    <t>Ajj ka video appka alag lagraha hai , maza nahi aaraha</t>
  </si>
  <si>
    <t>godi godi media sleeper cells godi media thia guy and akash banerjee</t>
  </si>
  <si>
    <t>Pm modi ki liye  bhi koi video bhi bana ke dikhaye sir ,uske baad pata chalega ki tum godi media nahi ho..</t>
  </si>
  <si>
    <t>Koi aesa vedio banao jisme politics me kaese career banaya jaae yeh sikhao.</t>
  </si>
  <si>
    <t>Skill is most important thing. 🎉🎉</t>
  </si>
  <si>
    <t>What you want from us if not to vote neither Congress nor BJP , should we vote for NOTA or what😂</t>
  </si>
  <si>
    <t>Send this video to Rahul Gandhi 😂😂😂</t>
  </si>
  <si>
    <t>Rahul Gandhi is great leader in India...</t>
  </si>
  <si>
    <t>gnaan pelu 😂</t>
  </si>
  <si>
    <t>Please don't vote for money</t>
  </si>
  <si>
    <t>23:43 Khan Sir</t>
  </si>
  <si>
    <t>No vote to BJP this time from our area</t>
  </si>
  <si>
    <t>today was voting in udhampur and you talked about lal singh gave speeches related to kathua rape case, all the videos i could find he was talking about cbi inquiry. how is this a bad thing please elaborate, i am not related to any political party just need to clarify if he is genuinely involved in bad stuff</t>
  </si>
  <si>
    <t>I just love this guy, he equally bash both party, HATS OFF</t>
  </si>
  <si>
    <t>When BJP is going in severe problems then one legendry person came to rescue the mightiest hero Rahul Gandhi 😂</t>
  </si>
  <si>
    <t>Kisko lagta hai ke ye bjp ka worker</t>
  </si>
  <si>
    <t>We also want video on aap manifesto</t>
  </si>
  <si>
    <t>Godi you tuber😢😢😢😢😢</t>
  </si>
  <si>
    <t>Please Vote based on where, who is given good Performance/contribution towards country</t>
  </si>
  <si>
    <t>The problem is rahul gandhi want's great power with low responsibility 😁😁</t>
  </si>
  <si>
    <t>This is not modi vs rahul, this is democracy vs dictatorship</t>
  </si>
  <si>
    <t>Mohak Mangal 17 Missed Call From BJP IT Cell 📱😅</t>
  </si>
  <si>
    <t>Arvind Kejriwal is the only option..</t>
  </si>
  <si>
    <t>Still Rahul Gandhi is far better than Modi. ❤❤ Politics offer you two options.. 
1. Wrong option.
2.Very Wrong option. 
I would like to choose wrong option over very wrong option. ❤❤🎉</t>
  </si>
  <si>
    <t>23:47 Khan Sir Spotted 😂</t>
  </si>
  <si>
    <t>Rahul Gandhi is the reason for BJP victory</t>
  </si>
  <si>
    <t>Now this is important to vote for democracy</t>
  </si>
  <si>
    <t>Rahul gandhi is actually great person  and also down to earth but problem is with him that he is in wrong profession politics is not for him❤🇮🇳</t>
  </si>
  <si>
    <t>Good findings! But wrong time to release the video</t>
  </si>
  <si>
    <t>19:56 was fire 😂💯🔥🔥</t>
  </si>
  <si>
    <t>Rahul Gandhi Zindabad INDIA Zindabad</t>
  </si>
  <si>
    <t>Isko kay taklif hai bhai kay taklif hai😂</t>
  </si>
  <si>
    <t>Vaise bhi coalition mei koi Rahul ko PM na banaega😅</t>
  </si>
  <si>
    <t>Religion base vote 🤣  kab tak chalega ,, eisha hi hoga 😂.  Currept mp mla join bjp ,and they are now more currept 😂.. vote dene ka faida v nehi hai .. kam karo ,,, bash.</t>
  </si>
  <si>
    <t>Bhai sences Centre karwati h</t>
  </si>
  <si>
    <t>Ye YouTuber bik gaya hai 😂</t>
  </si>
  <si>
    <t>Bhai why are you talking about his problem now? Can't you do it after election??</t>
  </si>
  <si>
    <t>Lagta hein aakhir kar modi se paise credit ho he gaaye 😂... pura desh Congress ke nyay patr ko muslim leaguge ka bol raha h..aur ye mohak mangal bolta hein iski baat he nahi horahi 3:54</t>
  </si>
  <si>
    <t>cfbr</t>
  </si>
  <si>
    <t>Vote for Congress 
Modi hatao</t>
  </si>
  <si>
    <t>The problem with rahul gandhi is that he is trying to isolate majority of the country's population also everyone just hates him and his statements are as ridiculus as those of c*lt leaders just without the c*lt followers</t>
  </si>
  <si>
    <t>But electoral bonds ? 
Demonetisation ??? 
Godi media ??? We don’t want this govt. 
tu bhi bik gya yr …….</t>
  </si>
  <si>
    <t>Respect for Mohak Mangal ✅✅✅</t>
  </si>
  <si>
    <t>we need good opposition and good government for development of India</t>
  </si>
  <si>
    <t>Rahul gandhi is 100 times more capable and  better than the current pm modi</t>
  </si>
  <si>
    <t>Informative video as usual.. thanks mohak</t>
  </si>
  <si>
    <t>just came home aFTER VOTE TO BJP ON WEST UP</t>
  </si>
  <si>
    <t>You Give 10 years to Modi what you got? Riots Unemployment depression...
Give 5 year to Rahul let's see what come out</t>
  </si>
  <si>
    <t>I never think "Pappu" ever become Prime minister...😅</t>
  </si>
  <si>
    <t>Rahul gandhi ki kamiya nikalna bahut asaan hai par Rahul gandhi jesa banna bahut muskil sari bjp parti aur uske it sell wale Rahul gandhi ki image kharaab karne me lakho paise barbaad kiye lakin wo akela banda khada hai hum sab ke liye aur desh ke liye</t>
  </si>
  <si>
    <t>It's funny how I got bjp add for this video 😂</t>
  </si>
  <si>
    <t>Tum ye faltu video Rahul Gandhi ka image kharab kar rahe ho GODI media ki tara ye aise bakwas band karo or real problem per video banaya karo or jyada prediction baaz mat Bana karo</t>
  </si>
  <si>
    <t>Next prime minister Rahul Gandhi sar jindabad</t>
  </si>
  <si>
    <t>Narendra Modi didn't take a public responsibility and accountability for a decade and still no justice has been done. So Voting for Rahul Gandhi is a smart move if you want success,else you'll be struggling mentally like people on the other side, with low IQ and no sense of future and full of Jealousy and Envy ❤❤</t>
  </si>
  <si>
    <t>Spitting facts😊</t>
  </si>
  <si>
    <t>If Congress wants to be in power again then they have to remove Rahul Gandhi from all posts and pm candidate should be any non Gandhi.</t>
  </si>
  <si>
    <t>At this point, I'm willing to vote anyone who is not Modi. We need a change nahi toh this democracy is slowly becoming  a dictatorship. The media, the corruption, the rich people getting richer while the poor suffers is too much.</t>
  </si>
  <si>
    <t>RG wants great  power with no responsibility.</t>
  </si>
  <si>
    <t>नरेंद्र मोदी या राहुल गांधी पर नहीं टिकेगा ये देश। इस देश को अब पढ़े लिखे समझदार लोग  चलाएँगे  ना कि कोई जुमलेबाज या भ्रष्ट इंसान।</t>
  </si>
  <si>
    <t>Rahul Gandhi does not have any real world experience of a politician like their opposition has. He hasn't seen the struggles at ground level and I guess that's where people can't really related to him and Modi has mastered in that domain.</t>
  </si>
  <si>
    <t>Great video..If INDI alliance come in power then you can see emergency situation again in this country..kon pm banega fight krte krte desh ko khatam kr dega.</t>
  </si>
  <si>
    <t>Public Ko sab dikh raha hai kahe jhutha khabar kyon dikha raha hai bhai</t>
  </si>
  <si>
    <t>We don't need to help Congress Win the Election, we just need to give them enough seats to prevent BJP dictatorship.</t>
  </si>
  <si>
    <t>Congress has more smarter economists than Bjp ..Congress has real promises that far better than lies of modi ji guarantee from 2014 to till now .we believe congress that they can manage everything in better manner related to manifesto promises..End of Modi ji ‘fake hinduism</t>
  </si>
  <si>
    <t>Please make a video on comparison of corruption of Bjp government vs former  congress government.. And also corruption of different parties ( india alliance) in their respective states...</t>
  </si>
  <si>
    <t>*Sab kehta hai Vote is right/duty. Bus West Bengal me EVM capturing &amp; karyakarta dwara hi Continually voting ho rahi hai*</t>
  </si>
  <si>
    <t>Personally, Mr Rahul Gandhi is a good man, unfortunately politics is not his cup of tea. Whether you like it or not Mr Modi has rich ground experience unlike Rahul who came to limelight only in 2004. Indian politics is highly complex, in order to venture into such a maze, a person should be shrewd and cunning. Having prestigious degree, English speaking skills alone not gonna help you. Besides Politics is 24x7 job, you have to introspect success and failures consistently. Despite getting one decade  of opportunities Mr Rahul hasn't done anything good to his party. Now the party is contesting less number of seats than it contested in the previous election. Look where Mr Rahul's leadership has brought the mighty Indian National Congress😟😟</t>
  </si>
  <si>
    <t>1 minute = 1000+views</t>
  </si>
  <si>
    <t>Tu bhi bik gya 😂😂</t>
  </si>
  <si>
    <t>Please make a video on tmc manifesto</t>
  </si>
  <si>
    <t>Kamal ka button dabaye, bhajpa ko jitaye wala ad aaya iss video par lol😭</t>
  </si>
  <si>
    <t>You were silent when modi was promising 100 lack crore master plans in every 2 years. 😂</t>
  </si>
  <si>
    <t>Bik gya ye bhi</t>
  </si>
  <si>
    <t>Pappu for a reason 😅😅</t>
  </si>
  <si>
    <t>Problem of Rahul is that he's in wrong profession. Politics is not suitable to him.</t>
  </si>
  <si>
    <t>We can talk about the problems with Rahul but what are the problems with Modi? We need to talk about the problems with Modi because he and his party is in power for 10 year now.</t>
  </si>
  <si>
    <t>Mujhe to lagata hai ki india me currently jitne political party hai sab me defect hai or iske liye kuch krna hum citizens ke liye jarrori hai</t>
  </si>
  <si>
    <t>Aapne bjp pr asa video bnaya?</t>
  </si>
  <si>
    <t>I really proud that I follow a youtuber where my ideology aligns to question every party , I am criticised from Leading Party that I am an opposition supporter but I believe to question everyone.</t>
  </si>
  <si>
    <t>Mohak has got the enough money to release all these videos to influence the Voting in favor of BJP.. i dare you to make the same video for Modi</t>
  </si>
  <si>
    <t>14:50 communist vibes ngl</t>
  </si>
  <si>
    <t>He deserves at least one chance to be PM even if it's just for one time Administration, give him a try &amp; let's see what he can &amp; will do as an Indian PM for the country. 🇮🇳 
Like someone said Politicians &amp; Baby's diapers should be changed on time to time.</t>
  </si>
  <si>
    <t>Sorry bhai aap ne video upload karne main der kar di maine aapna vote BJP ko de ke aa gya aab kiya karu main 😢😂😂😂</t>
  </si>
  <si>
    <t>Yes, Rahul Gandhi has so many weaknesses in him but can you really criticise him when our PM is Narendra Modi??? Seriously... Didn't expect this video from you.</t>
  </si>
  <si>
    <r>
      <rPr>
        <sz val="11"/>
        <color rgb="FF000000"/>
        <rFont val="Linux Libertine G"/>
      </rPr>
      <t xml:space="preserve">बीजेपी की </t>
    </r>
    <r>
      <rPr>
        <sz val="11"/>
        <color rgb="FF000000"/>
        <rFont val="Calibri"/>
      </rPr>
      <t xml:space="preserve">achivement </t>
    </r>
    <r>
      <rPr>
        <sz val="11"/>
        <color rgb="FF000000"/>
        <rFont val="Linux Libertine G"/>
      </rPr>
      <t xml:space="preserve">ये भी है की </t>
    </r>
    <r>
      <rPr>
        <sz val="11"/>
        <color rgb="FF000000"/>
        <rFont val="Calibri"/>
      </rPr>
      <t xml:space="preserve">2014 </t>
    </r>
    <r>
      <rPr>
        <sz val="11"/>
        <color rgb="FF000000"/>
        <rFont val="Linux Libertine G"/>
      </rPr>
      <t xml:space="preserve">में देश पर कर्ज </t>
    </r>
    <r>
      <rPr>
        <sz val="11"/>
        <color rgb="FF000000"/>
        <rFont val="Calibri"/>
      </rPr>
      <t xml:space="preserve">55 </t>
    </r>
    <r>
      <rPr>
        <sz val="11"/>
        <color rgb="FF000000"/>
        <rFont val="Linux Libertine G"/>
      </rPr>
      <t xml:space="preserve">लाख करोड़ था लेकिन अब </t>
    </r>
    <r>
      <rPr>
        <sz val="11"/>
        <color rgb="FF000000"/>
        <rFont val="Calibri"/>
      </rPr>
      <t xml:space="preserve">2024 </t>
    </r>
    <r>
      <rPr>
        <sz val="11"/>
        <color rgb="FF000000"/>
        <rFont val="Linux Libertine G"/>
      </rPr>
      <t xml:space="preserve">में </t>
    </r>
    <r>
      <rPr>
        <sz val="11"/>
        <color rgb="FF000000"/>
        <rFont val="Calibri"/>
      </rPr>
      <t xml:space="preserve">205 </t>
    </r>
    <r>
      <rPr>
        <sz val="11"/>
        <color rgb="FF000000"/>
        <rFont val="Linux Libertine G"/>
      </rPr>
      <t>लाख करोड़ हो गया है।</t>
    </r>
  </si>
  <si>
    <t>PURE PADHo❤
Sabhi party hinduo ke khilaf
hai(bjp congress)😡 
  Ee partiyan hinduo ko kuch bhi nahi kiya  abhi tak.
Bjp 2baar(10saal) adhikar me tha, hinduo ko kuch nahi mila;
Yaha adhikar hoga vaha christion no ne convert kar rahe, bjp kuch nahi kar raha.
  Go hatya karne vaala factory yo se electrol bond le rahe,
Adhikar me aane ke liye kuch bi kar raha hai.
Sirf hinduo ke naam par vote le raha hai.
Congress iske aage hai, openly poore hinduo ke khilaf hai, 
Aise partiyon ko ham hinduo kuch bhi nahi kar raha hai.
Aise hi karte rahoge to hindui bachegi hi nahi 😔
Aisa hai bharath ke vaatavaran</t>
  </si>
  <si>
    <t>bhai BJP ke manifesto pe bhi baat kardo 😂</t>
  </si>
  <si>
    <t>Gehul Randhi rocks 😁</t>
  </si>
  <si>
    <t>He is BJP supporter... he fails to convince people that Still Modi is good choice..  so he is convincing people that Rahul is not good choice.  He is confusing voters...</t>
  </si>
  <si>
    <t>BJP is using a divide and conquer approach like the British did. It's frustrating that some supposed nationalists don't see their own hypocrisy. I worry we're moving backward because of the Modi government. Guys educated people need to vote this time. Don't just sit at your home.</t>
  </si>
  <si>
    <r>
      <rPr>
        <sz val="11"/>
        <color rgb="FF000000"/>
        <rFont val="Linux Libertine G"/>
      </rPr>
      <t>इस देश में राहुल गांधी को सलाह देने वालो की कोई कमी नहीं</t>
    </r>
    <r>
      <rPr>
        <sz val="11"/>
        <color rgb="FF000000"/>
        <rFont val="Calibri"/>
      </rPr>
      <t xml:space="preserve">, </t>
    </r>
    <r>
      <rPr>
        <sz val="11"/>
        <color rgb="FF000000"/>
        <rFont val="Linux Libertine G"/>
      </rPr>
      <t>चले रेडी वाला</t>
    </r>
    <r>
      <rPr>
        <sz val="11"/>
        <color rgb="FF000000"/>
        <rFont val="Calibri"/>
      </rPr>
      <t xml:space="preserve">, </t>
    </r>
    <r>
      <rPr>
        <sz val="11"/>
        <color rgb="FF000000"/>
        <rFont val="Linux Libertine G"/>
      </rPr>
      <t>रिक्शा वाला</t>
    </r>
    <r>
      <rPr>
        <sz val="11"/>
        <color rgb="FF000000"/>
        <rFont val="Calibri"/>
      </rPr>
      <t xml:space="preserve">, </t>
    </r>
    <r>
      <rPr>
        <sz val="11"/>
        <color rgb="FF000000"/>
        <rFont val="Linux Libertine G"/>
      </rPr>
      <t>स्कूल के बच्चे</t>
    </r>
    <r>
      <rPr>
        <sz val="11"/>
        <color rgb="FF000000"/>
        <rFont val="Calibri"/>
      </rPr>
      <t xml:space="preserve">, </t>
    </r>
    <r>
      <rPr>
        <sz val="11"/>
        <color rgb="FF000000"/>
        <rFont val="Linux Libertine G"/>
      </rPr>
      <t>सभी को कुछ ना कुछ सलाह देनी ही है 😂😂</t>
    </r>
  </si>
  <si>
    <t>Rahul Gandhi is an improved personality and a leader. I know he's far from having any traits of a proper prime minister but you have to appreciate him where it's needed</t>
  </si>
  <si>
    <t>BJP manifesto 2014 and latest manifesto 2024 ka Details explain next video</t>
  </si>
  <si>
    <t>This video is a little late, Mohak.
We should have gotten Rahul Gandhi out years ago.</t>
  </si>
  <si>
    <t>You don't have the guts to talk about Modi in the same manner  as you do with Rahul Gandhi.. this is what bjp and its supporters have been doing for years .. Look at the promise made by BJP and to what extent they have fulfilled</t>
  </si>
  <si>
    <t>Yar vote de ya kisi ko na de 🤦‍♂️</t>
  </si>
  <si>
    <t>Even local politician are asking vote on the name of modi then what shall we vote for</t>
  </si>
  <si>
    <t>PM didn't fail, Citizens have failed in choosing the correct leader.</t>
  </si>
  <si>
    <t>Are kehna kya chahte ho 😂😂😂😂😂</t>
  </si>
  <si>
    <t>Unsubscribing you</t>
  </si>
  <si>
    <t>its 100 BILLION</t>
  </si>
  <si>
    <t>Vote for INDIA alliance. 
Boycott ND</t>
  </si>
  <si>
    <t>i was sick off congress before 2014 but this time it's different we should teach bjp a lesson they think they are above the law like rajiv Gandhi and Make a video about RSS who worships Hitler and bjp 2045 manifesto 😅 main topics Hindu muslim, Hindu rastra, garv se tight karna, voilence, raids, jailing and centralised big scale corruption under the nose and ofcourse godi media</t>
  </si>
  <si>
    <t>Wah bhai wah</t>
  </si>
  <si>
    <t>Is YouTuber ko v modi bulakar price dia tha kya Bhai 😂</t>
  </si>
  <si>
    <t>Vote for the MP in your area. Don't go on fake hope of PM</t>
  </si>
  <si>
    <t>Love from Nepal</t>
  </si>
  <si>
    <t>Ab vote kisko dena chahiye😢</t>
  </si>
  <si>
    <r>
      <rPr>
        <sz val="11"/>
        <color rgb="FF000000"/>
        <rFont val="Linux Libertine G"/>
      </rPr>
      <t xml:space="preserve">भाई तूने बीजेपी का मेनिफेस्टो देखा है क्या </t>
    </r>
    <r>
      <rPr>
        <sz val="11"/>
        <color rgb="FF000000"/>
        <rFont val="Calibri"/>
      </rPr>
      <t xml:space="preserve">5 </t>
    </r>
    <r>
      <rPr>
        <sz val="11"/>
        <color rgb="FF000000"/>
        <rFont val="Linux Libertine G"/>
      </rPr>
      <t xml:space="preserve">साल की बजाए </t>
    </r>
    <r>
      <rPr>
        <sz val="11"/>
        <color rgb="FF000000"/>
        <rFont val="Calibri"/>
      </rPr>
      <t xml:space="preserve">2047 </t>
    </r>
    <r>
      <rPr>
        <sz val="11"/>
        <color rgb="FF000000"/>
        <rFont val="Linux Libertine G"/>
      </rPr>
      <t xml:space="preserve">की बात करते </t>
    </r>
    <r>
      <rPr>
        <sz val="11"/>
        <color rgb="FF000000"/>
        <rFont val="Calibri"/>
      </rPr>
      <t>h</t>
    </r>
  </si>
  <si>
    <t>Keep going bro ❤</t>
  </si>
  <si>
    <t>We need similar video on Narendra Modi.</t>
  </si>
  <si>
    <t>MAIN MOTIVE OF CONGRESS IS JUST TO DECREASE SEATS OF BJP AND JUST TO MAKE FAKE PROMISES RELATED TO MONEY AND UNEMPLOYMENT... CAN SOMEONE TELL ME AISE PAISE BAATNE SE KHAZANA KA KYA HOGA? TUM AAJ SABKO 1 LAKH DEDO KAL TUMHE INDIA DEVELOPMENT KE LIYE PAISE KHA SE LAAOGE? TAXES KE UPAR TUM BAAT KARTE HO AGAR TUM RULING ME AATE HO  AUR SABKO PAISE BAATNA CHAHTE HO TOH PHIR PAISA AAYEGA KAHA SE?????</t>
  </si>
  <si>
    <t>The problem is with opposition where none of the politician is capable enough to even stand side by side with Narendra Modi or even any other top of the line bjp leader. Im not saying bjp politicians are sane but they are capable. Oppostion politicians are not either sane or even capable of running country like bjp has</t>
  </si>
  <si>
    <t>Ab jaldi hi Dhurt rathe aapke counter me video bna rha hoga😂</t>
  </si>
  <si>
    <t>Mallikarjun kharge?</t>
  </si>
  <si>
    <r>
      <rPr>
        <sz val="11"/>
        <color rgb="FF000000"/>
        <rFont val="Linux Libertine G"/>
      </rPr>
      <t>इस बार वोट फॉर रोज़गार के नाम</t>
    </r>
    <r>
      <rPr>
        <sz val="11"/>
        <color rgb="FF000000"/>
        <rFont val="Calibri"/>
      </rPr>
      <t>...</t>
    </r>
  </si>
  <si>
    <t>Bhai Mohak bhai sach kh rahe Rahul Gandhi k baare mein to kuch logo ko lg rha hai ki vo funds lete hai BJP se 😂😂😂 Bhai sach ko jaano ..... Rahul Gandhi  khud ko, apne shbado ko tk to sambhal nahi sakte Desh kya Smbhalenge 
Sach bolne vale to aap logo ko Funds k bhuke dikhte hai</t>
  </si>
  <si>
    <t>Yes, we want truths of both sides unlike others. 
Hats off bro</t>
  </si>
  <si>
    <t>I know its not important but can you upload videos in 4k ?</t>
  </si>
  <si>
    <t>what about bjp corruption with help of ED? dono side kuch naa kuch kami hai</t>
  </si>
  <si>
    <t>Jo bhi power mai aye i want there must be good business policies because business is the backbone of economy</t>
  </si>
  <si>
    <t>Accurate analysis on the topic...but English subtitles would have helped a lot...</t>
  </si>
  <si>
    <t>Congress Jindabaad ! ❤</t>
  </si>
  <si>
    <t>Kitne me bike bhai aap 😂</t>
  </si>
  <si>
    <t>Kaise...bhagwan jane🙏🥲</t>
  </si>
  <si>
    <t>RAGA for PM ❤</t>
  </si>
  <si>
    <t>aisa modi par bhi banao</t>
  </si>
  <si>
    <t>Chpi Chipi 
Chapa Chapa</t>
  </si>
  <si>
    <t>Why wouldn’t Rahul Gandhi ji become the Main Person. He is working very hard and can be seen. He is targeted the most by the BJP, as he is the main person who is attacked maximum by  BJP. People see him as the Leader, who is Courageous and not scared to speak the truth. With the EVM, who trust what can happen. 
BJP, too has made lot of promises and not fulfilled but people don’t have the courage to question them.</t>
  </si>
  <si>
    <t>he should be first become  cm in one state and do there development and prove that he is worthy for pm</t>
  </si>
  <si>
    <t>NOTA 👆🗳️</t>
  </si>
  <si>
    <t>Papu for a reason 😂</t>
  </si>
  <si>
    <t>Vote for education</t>
  </si>
  <si>
    <t>RG is just full of himself. The man has no adminstrative experience and it shows when he makes stupid illogical comments that poverty will be wiped away with one swipe and other socialist trappings. The man is surrounded by the wrong people who have caused the party to become completely left instead of being centre of right in its identity. They are no mention of infrastructure or developments in their manifesto other than freebies and doles.</t>
  </si>
  <si>
    <t>Abki bar Mohak Sarkar 
Hamara neta kaisa ho?</t>
  </si>
  <si>
    <t>KEJRIWAL for PM</t>
  </si>
  <si>
    <t>Bjp bhagao desh bachao. Congress ko vote kro taki desh me firse jumlebaji na ho</t>
  </si>
  <si>
    <t>I wanted to vote for INDIA alliance but the manifesto of CPM regarding removing atom bomb and other weapons sends me chill. Also i hate the idea of giving 50 percent reservation for women , caste census, their anti UCC , CAA stand. 
BJP is not doing good its corrupt, creating a bad communal situation, income inequality.
Just choosing a less painful poison to die</t>
  </si>
  <si>
    <t>I think there is big change in Rahul Gandhi image specially in Maharashtra and South India he is now seen responsible and fearless leader here.But the local leader of congress seems to be scared of bjp.That why congress is not performing well.</t>
  </si>
  <si>
    <t>निराश कर दिए हो यार तुमने😅😢😢</t>
  </si>
  <si>
    <t>Rahul gandhi amethi se hee lad rahe hai abhi declare nahi hua bas</t>
  </si>
  <si>
    <t>Sir please make video in short in 20-25 minute.</t>
  </si>
  <si>
    <t>Stop manipulating people. Everyone knows that there is currently no opposition party capable of governing the country other than the BJP. Just whitewashing Rahul Gandhi's image won't make him a good candidate. The same applies to other leaders like Kejriwal; they can't become Prime Minister. Everyone knows how Hinduphobic these politicians are, but the BJP government has worked for every religion, not just singling out one.</t>
  </si>
  <si>
    <t>Bhai bank me crore ane ke badd😂😂😂</t>
  </si>
  <si>
    <t>बीजेपी का जीत का सबसे बड़ा कारण राहुल गांधी जी हैं।</t>
  </si>
  <si>
    <t>But My first vote goes to only Rahul Gandhi</t>
  </si>
  <si>
    <t>Please enable English subtitle</t>
  </si>
  <si>
    <t>Bhai tu bjp se paisa liya hai pakka 😓
Tumse ye ummeed nhi thi tumse</t>
  </si>
  <si>
    <t>BJP has spend millions of ruppes to destroy the image of Rahul Gandhi. Main stream media has pivotal role in spoiling the image of Rahul Gandhi</t>
  </si>
  <si>
    <t>Jaldi jaldi comment kar deta hu like mille ge</t>
  </si>
  <si>
    <t>Teko bahot paise milgaya hai BJP se yeah samjha pure video se</t>
  </si>
  <si>
    <t>He just doesn't have the *DAWG* in him</t>
  </si>
  <si>
    <t>Even rahul gandhi said we can add just email them..... See his video ❤</t>
  </si>
  <si>
    <t>Bhai aapne modi k upar 1-2 videos bana ke ab cover kar rhe... sorry to say but Aisa hi feel ho rha</t>
  </si>
  <si>
    <t>We need more people who are taking a centrist approach bowling bouncers to both the sides and asking critical questions. Great work Mohak. I will vote for Rahul if he takes a responsibility and perform.</t>
  </si>
  <si>
    <t>Kya baat hai ❤🎉</t>
  </si>
  <si>
    <t>Already voted</t>
  </si>
  <si>
    <t>Htttt</t>
  </si>
  <si>
    <t>Koi bhi acha h ....MODI se ...</t>
  </si>
  <si>
    <t>This video is gonna loss congress</t>
  </si>
  <si>
    <t>*Rahul Gandhi Apni assembly ko progress nhi kar paye toh desh ko Kaise progress karenge???*</t>
  </si>
  <si>
    <t>It's his family's party.</t>
  </si>
  <si>
    <t>I wish ke log jaldi samjh jaaye ki desh ki progress ke liye kis party ka aana jarori hai</t>
  </si>
  <si>
    <t>c'mon we can all agree that congress is not working actively at all, and BJP's IT cell is just outstanding.</t>
  </si>
  <si>
    <t>Rahul Gandhi best' leader in India</t>
  </si>
  <si>
    <t>Vote for Dictatorship ❎ Vote for democracy ✅</t>
  </si>
  <si>
    <t>Bjp hatao ,,,😂</t>
  </si>
  <si>
    <t>Totally unbiasedly explained and easy to understand 👍💪👍💪</t>
  </si>
  <si>
    <t>Big fan bhai</t>
  </si>
  <si>
    <t>How many money you get from bjp</t>
  </si>
  <si>
    <t>One of the most educated politician in India❤❤❤</t>
  </si>
  <si>
    <t>Don't vote for religion , these politics are worst that devils</t>
  </si>
  <si>
    <t>early</t>
  </si>
  <si>
    <t>PLEASE MAKE A VIDEO ON FINANCE OR ACCOUNTING JOBS FOR COMMERCE AND BBA STUDENTS. PLEASE LIKE IF YOU WANT THIS TOPIC.</t>
  </si>
  <si>
    <t>Rahul Gandhi is a silver spooned brat nothing else I thought that he will change about Bharat Jodo Yatra but nothing has worked. He is the biggest asset that BJP or any opponent of him doesn't want to lose.</t>
  </si>
  <si>
    <t>Religious extremism and hyper nationalism will not prosper a country.</t>
  </si>
  <si>
    <t>Dheere dheere matured politician ban jayega</t>
  </si>
  <si>
    <t>Why are you uploading this video before election????</t>
  </si>
  <si>
    <t>Stop modi</t>
  </si>
  <si>
    <t>ʀᴀʜᴜʟ  ɪꜱ ɴᴏᴛ ɢʀᴏᴜɴᴅʀᴏᴏᴛᴇᴅ , ʜᴇ ᴛʜɪɴᴋꜱ ʜᴇ ᴋɴᴏᴡ ᴇᴠᴇʀyᴛʜɪɴɢ🧐</t>
  </si>
  <si>
    <t>I think Congress can do much better if only Rahul Gandhi quits the Party.</t>
  </si>
  <si>
    <t>What is the biggest problem with Modi? Can you make a video on that too?</t>
  </si>
  <si>
    <t>IDHAR SE AALO DAALO 
UDDHAR SE SONA NIKALO ❤
GREATEST COMEBACK OF ALL TIMES 🥹</t>
  </si>
  <si>
    <t>Mujhe mohak mangal sir ke videos bhut pasand hai.......
Sir 1 video India ke future pe bhi...❤</t>
  </si>
  <si>
    <t>*Rahul Gandhi will Fight in Amethi after voting in Waynawd 🎉🎉*</t>
  </si>
  <si>
    <t>Last comment 😅</t>
  </si>
  <si>
    <t>Video of 40 minutes uploaded just 2 minutes ago and there are about 100 comments. I guess most people are simply commenting rather than watching video and understanding it.</t>
  </si>
  <si>
    <t>There's no choice but to vote for a fascist. Ultimately this is the harsh reality.</t>
  </si>
  <si>
    <t>The biggest problem with Rahul Gandhi is his dynasty name.</t>
  </si>
  <si>
    <t>Vote for congress save democrecy</t>
  </si>
  <si>
    <t>Rahul gandhi khud hi ek problem hai 😂😂😂😂😂😂😂😂😂😂😂😂</t>
  </si>
  <si>
    <t>Vote for Democracy, not for dictatorship ❤❤❤</t>
  </si>
  <si>
    <t>Modi has been working in politics since he was in school. While RaGa was focused in Education. 
So the experience of Modi is better than Raga. But nevertheless we still have many experts and IAS to help RaGa if he becomes PM like bureaucrats helping Modi</t>
  </si>
  <si>
    <t>Raga Noob he 😅</t>
  </si>
  <si>
    <t>Please vote for educated prime minister..... 
Hindu muslim bhot hua 
Dharm ke naam pe nahi ab vote nhi hoga</t>
  </si>
  <si>
    <t>Ab ki baar NOTA</t>
  </si>
  <si>
    <t>Hey political opinion aside Rahul Gandhi was kinda hot in 2007 especially in the photos mohak used</t>
  </si>
  <si>
    <t>Abki bar 400 paar🪷🚩🕉️🇮🇳✨</t>
  </si>
  <si>
    <t>Problem with Rahul gandhi is that everybody sees him as opposition PM candidate, except Rahul Gandhi himself 😂</t>
  </si>
  <si>
    <t>A real man ♂️😊</t>
  </si>
  <si>
    <t>VOTE FOR CONGRESS
VOTE FOR TANASHAHI MUKT BHARAT
VOTE FOR INDIA</t>
  </si>
  <si>
    <t>Kon kon comment dekhane aaya hai😂</t>
  </si>
  <si>
    <t>nice video sir</t>
  </si>
  <si>
    <t>ANYONE but BJP or MODI.</t>
  </si>
  <si>
    <t>Vote for Modi mere bhaiyo !! Behkaawe mai na aaye aur desh ko bachaye.</t>
  </si>
  <si>
    <t>Nice ❤</t>
  </si>
  <si>
    <t>*SAY NO VOTE ON RELIGION BASED!!* *VOTE FOR BHARAT , VOTE FOR INDIA 🇮🇳🇮🇳*</t>
  </si>
  <si>
    <t>India is in a need of strong opposition</t>
  </si>
  <si>
    <t>Oh shit i am way too early, when will eng subs be available?</t>
  </si>
  <si>
    <t>Please like me 
No one like me 😢😢😢</t>
  </si>
  <si>
    <t>Congress cannot save democracy within the party forget about india</t>
  </si>
  <si>
    <t>Again going for modi</t>
  </si>
  <si>
    <t>I had doubt that you are receiving funds from BJP</t>
  </si>
  <si>
    <t>Fir ak bar modi sarkar ❤</t>
  </si>
  <si>
    <t>He should give up. INC is not a private company. He is responsible for BJP winning so many elections</t>
  </si>
  <si>
    <t>Ist comment</t>
  </si>
  <si>
    <t>Bro make vid on choosing rare career option in this competitive world</t>
  </si>
  <si>
    <t>Believe me or not , modi will win easily 
Lets hope he dont cross 300</t>
  </si>
  <si>
    <t>जय हिन्द 🇮🇳</t>
  </si>
  <si>
    <t>Mahak Mangal is our Guru!👑</t>
  </si>
  <si>
    <t>पर जीतेगी कांग्रेस ही❤</t>
  </si>
  <si>
    <t>What will congress do right after coming to power?
- Cancel national HSR program and stop maintanence of Vande Bharat Trains
- Reduce Capital expenditure and focus on more social welfare schemes
- Reduce tax rates that will cause a ripple of consumption but that will lower down investor confidence and increase burden on economy
- Increase unnecessary bureaucracy by hiring more people into the government 
- Focus on raghuram rajan way rather than asian tiger way (no country has reached high income status by directly jumping to services and skipping manufacturing)
- increase corporate taxes that will disrupt the booming startup sector
- Cancel PLI scheme and incentives for the already infant semiconductor sector
- Introduce LGBTQ laws 
- Reduce fuel prices which will hamper electric vehicle market
- Increase Reservations and also pressurize private sector in this</t>
  </si>
  <si>
    <t>Everyone in comment section - hum first, hum first.</t>
  </si>
  <si>
    <t>First to watch within 56 sec</t>
  </si>
  <si>
    <t>first🤣🤣</t>
  </si>
  <si>
    <t>*Vote to INDIA FOR DEMOCRACY THIS YEAR!!* ❤❤</t>
  </si>
  <si>
    <t>Let be second 🎉😂</t>
  </si>
  <si>
    <t>Jaldi jaldi comments kar deta hu like milienge 😂😂😂😂</t>
  </si>
  <si>
    <t>Hello sir big fan of you and your content🎉</t>
  </si>
  <si>
    <t>The fascist Modi will going to win this election again</t>
  </si>
  <si>
    <t>Iast😂😂</t>
  </si>
  <si>
    <t>16 missed calls from Bjp it cell</t>
  </si>
  <si>
    <t>vote for education 
vote for employment
Vote for the development of the country
Choose the right person, not the party
                Make sure to cast your valuable vote
                                              🙏
                                        Jai Hind</t>
  </si>
  <si>
    <t>Ab to rh jao😅</t>
  </si>
  <si>
    <t>Second 😂😂</t>
  </si>
  <si>
    <t>Kon kon inki video ko pasand kartahe❤ like him❤❤❤</t>
  </si>
  <si>
    <t>🎉🎉🎉🎉ohhhhhhhhh Rahul gandi</t>
  </si>
  <si>
    <t>First comment❤</t>
  </si>
  <si>
    <t>Kon kon 19 April ko dekh raha hai ❤</t>
  </si>
  <si>
    <t>Nice thumbnail ✅</t>
  </si>
  <si>
    <t>Like Karo warna sab fail karoge exam main😂😂😂</t>
  </si>
  <si>
    <t>Aa gaya chunavv ab ayega maza❤</t>
  </si>
  <si>
    <t>gugu gaga</t>
  </si>
  <si>
    <t>1 veiw in 15 seconds? 
Bro fr fell off</t>
  </si>
  <si>
    <t>First like and view and comment ❤</t>
  </si>
  <si>
    <t>He's not a BJP supporter or anything... He's just telling the truth</t>
  </si>
  <si>
    <t>*SAY NO VOTE TO bjp*</t>
  </si>
  <si>
    <t>1st Comment Mohit Bhai And We Support Narendra Modi❤...</t>
  </si>
  <si>
    <t>First 😂</t>
  </si>
  <si>
    <t>Rahul Gandhi is there because we want him to be there. Bharat Jodo Yatra was done by him while Congress having disagreements within themselves. He haven't earned my respect until that. He might not the leader we deserve, but he is the kind leader we need right now...</t>
  </si>
  <si>
    <t>Bhai 1 comment kiya hai</t>
  </si>
  <si>
    <t>Are bhaiya saans to lene do. Great job with upload schedule</t>
  </si>
  <si>
    <t>What about AK</t>
  </si>
  <si>
    <t>First comment only for raga</t>
  </si>
  <si>
    <t>Lesgooo, this is what I needed!</t>
  </si>
  <si>
    <t>First view and first like.</t>
  </si>
  <si>
    <t>Respect button ✅✅</t>
  </si>
  <si>
    <t>He is better than modi</t>
  </si>
  <si>
    <t>Hum first🎉</t>
  </si>
  <si>
    <t>Fastest finger first</t>
  </si>
  <si>
    <t>My 1 st comment Bhai 😊😊❤❤</t>
  </si>
  <si>
    <t>pehle</t>
  </si>
  <si>
    <t>Link to Dhruv Rathee Academy courses: https://academy.dhruvrathee.com/home 
Use Coupon Code: THANKYOU for flat 50% off on any course.</t>
  </si>
  <si>
    <t>Bhai aapke jaisa aadami nahi hai na❤❤❤❤❤❤</t>
  </si>
  <si>
    <t>सर आप तो सब तो सही बताए हैं मगर एक चीज भूल गए हैं जम्मू कश्मीर में जाकर बोला था में पठान के बच्चा हु</t>
  </si>
  <si>
    <t>Really hopeful</t>
  </si>
  <si>
    <t>Koi bhi party doshon se rahit nahi hoti per is terah kisi ki achhai ko  andekha ker burai kerna galat hai  Gyan bantna achhi bat hai per manipulate kerke dosaron  ke bare me bhadkana galat baat hai mai aapse sahmat nahi hu sab log bevkoof nahi hote hai or ager itni hi fikar hai desh ki itna pyaar hai to khud kyu ni aaker desh sambhal lete bahar walo ko kya pata desh mai kya ho rha hai😡😡😡</t>
  </si>
  <si>
    <t>👏👏👏👏👏👏👏👏👏👏👏👏👏🎷🎷🎷🎷🪈🪈🪈🪈😂👏👏👏👏</t>
  </si>
  <si>
    <t>One man Army</t>
  </si>
  <si>
    <t>OK I accept modi is not good from your side can u explain who. Think correct leader for India 
U want papu 😂</t>
  </si>
  <si>
    <t>Hatao modi ko es desh se jel karva do esko to kon kon sahmat hain aapni ray jaroor de❤</t>
  </si>
  <si>
    <t>Jay hind dhruv sir❤</t>
  </si>
  <si>
    <t>Pta nhi ye modi kya karega dhruv sir ❤ aapne aanke khol di🎉🎉 good performance</t>
  </si>
  <si>
    <t>22:01 baat mein dam hai</t>
  </si>
  <si>
    <t>बेटा आपको धन्यवाद खबर बताने के लिए</t>
  </si>
  <si>
    <r>
      <rPr>
        <sz val="11"/>
        <color rgb="FF000000"/>
        <rFont val="Linux Libertine G"/>
      </rPr>
      <t xml:space="preserve">मोदी देश में नफरत फैलाने वाला पहला प्रधानमंत्री है </t>
    </r>
    <r>
      <rPr>
        <sz val="11"/>
        <color rgb="FF000000"/>
        <rFont val="Calibri"/>
      </rPr>
      <t>l</t>
    </r>
  </si>
  <si>
    <t>Bhai joihind</t>
  </si>
  <si>
    <t>BAS KARO BAS KARO DHRUV BHAI.</t>
  </si>
  <si>
    <t>Totally understand about india</t>
  </si>
  <si>
    <t>"Sheikh Hasina" a Hamara hey osku Vhagaya Hey" Tomlok vi try maru.</t>
  </si>
  <si>
    <t>wow bhai</t>
  </si>
  <si>
    <t>Bhaiya isase bada actor na Hollywood mein hai na Bollywood mein hai</t>
  </si>
  <si>
    <t>Jabtak desh mein feku hai. Desh ko gart mein jane se koi nahi rok sakta</t>
  </si>
  <si>
    <t>We need an vedio on assam CM... Pizz dhruv sir 😢🙏🏼</t>
  </si>
  <si>
    <t>ध्रुवजी तानशा मुसोलिनी पर एक व्हिडीओ बनाये 🙏🙏</t>
  </si>
  <si>
    <r>
      <rPr>
        <sz val="11"/>
        <color rgb="FF000000"/>
        <rFont val="Linux Libertine G"/>
      </rPr>
      <t>कुछ समय बाद लग रहा है। भगवान राम की जगह इन्हीं की मूर्ति की पूजा होगी। राम मंदिर की जगह पर मोदी मंदिर बनेगा लोग इन्हीं की पूजा करेंगे भाई 😅😅</t>
    </r>
    <r>
      <rPr>
        <sz val="11"/>
        <color rgb="FF000000"/>
        <rFont val="Calibri"/>
      </rPr>
      <t xml:space="preserve">bahi </t>
    </r>
    <r>
      <rPr>
        <sz val="11"/>
        <color rgb="FF000000"/>
        <rFont val="Linux Libertine G"/>
      </rPr>
      <t>कुछ तो समझो नहीं तो देश तानाशाही हो जाएगा।🙏🙏🙏🙏🙏</t>
    </r>
  </si>
  <si>
    <t>Very nice 👍</t>
  </si>
  <si>
    <t>Hat's off you sir❤️</t>
  </si>
  <si>
    <t>Thanks you</t>
  </si>
  <si>
    <t>Mission 100 croe</t>
  </si>
  <si>
    <t>Nice sir ji</t>
  </si>
  <si>
    <t>Dhruv rathi ji jindabad jindabad jindabad</t>
  </si>
  <si>
    <t>every indians have to see this video</t>
  </si>
  <si>
    <t>Dhruv rathe  tiger 56 inchka sinaa</t>
  </si>
  <si>
    <t>Yeh modi jhote pakhande hein. Deshe eskleye alag ho raha hein.  Modi ko gu mottro pelaw,  or haati ki lang seh chodaw</t>
  </si>
  <si>
    <t>Great job bro keep it up</t>
  </si>
  <si>
    <t>Arey india ka Pm ka photo ni hoga toh pakistani pm ka photo hoga</t>
  </si>
  <si>
    <t>Tera channel kyu band ni hua😂</t>
  </si>
  <si>
    <t>S jaishankar wala master stroke hai</t>
  </si>
  <si>
    <t>Rajasthan wale bhasan me toh kahi muslim word ka use hi ni kia😂</t>
  </si>
  <si>
    <t>Yaani modi hindu toh koi feroz mulle  ka paidaish ni hai</t>
  </si>
  <si>
    <t>Accha ek baat btao tumhe inke alawa kya saare opposition wle netao mein sb deshbhakt nazar aate hai kya ?? Thoda rahul mamata and kejrudin pe v video bnaya kr tb teri nispaksh patrakarita ko sahi samjhunga</t>
  </si>
  <si>
    <t>पापी है मोदी</t>
  </si>
  <si>
    <t>Hasina - modi same husband wife</t>
  </si>
  <si>
    <t>Hasina modir moto same rajneeti korte gacilo..pacai latti diye bd lokjon ber kore dice</t>
  </si>
  <si>
    <t>True man</t>
  </si>
  <si>
    <t>Jyada se jyada is video ko share kre....desh ke har aadmi ko y video pauchni chaiye..❤</t>
  </si>
  <si>
    <t>YouTube ka sahi use use khte h...well done DHRUV bhai❤❤❤</t>
  </si>
  <si>
    <t>DHRUV Bhai.... well done❤</t>
  </si>
  <si>
    <t>Modi sarkaar girao desh ko bacchao</t>
  </si>
  <si>
    <t>Very nice video Bhai God bless you</t>
  </si>
  <si>
    <t>सबका साथ सबका विकास तो कॉंग्रेस करती थी</t>
  </si>
  <si>
    <t>जब तक कि आप जैसे लोग जिंदा है तब तक इस देश का बाल भी बाका नहीं कर पाएगी गंदी राजनीति</t>
  </si>
  <si>
    <t>awesome presentation also he supported a dictator Hasina government.</t>
  </si>
  <si>
    <t>Bhaiyo ore bahano ham sab ko mile kare rhna hai chay wo hindu ho chay muslim ❤</t>
  </si>
  <si>
    <r>
      <rPr>
        <sz val="11"/>
        <color rgb="FF000000"/>
        <rFont val="Calibri"/>
      </rPr>
      <t xml:space="preserve">400 </t>
    </r>
    <r>
      <rPr>
        <sz val="11"/>
        <color rgb="FF000000"/>
        <rFont val="Linux Libertine G"/>
      </rPr>
      <t>पार रोक्नेवाला एकमात्र हिरो।</t>
    </r>
  </si>
  <si>
    <t>arreee kuch bolne se pehhle soch ke bol ... 2014 se pehle kya bharat ka position bohot strong tha .... jo kuch bhi abhi hai voh theek hai. congress ne konsa achha kaam kiya ek no. ki third class party hai vog..... jo karta hai usse aur  support krne ke bajaye esi bekar videos mat banao.... 
JAI BHARAT 
@)@( AND FOREVER MODI JI ONLY!!!!!!!!!</t>
  </si>
  <si>
    <t>My Favourite Youtuber ❤</t>
  </si>
  <si>
    <t>Sahi Bole bhai</t>
  </si>
  <si>
    <t>दोस्तों देश का
सबसे बड़े गुंडा 
मोदी अडानी अमित</t>
  </si>
  <si>
    <t>दोस्तों 
हम दिल्ली वासी ‌हम देशवासी केजरीवाल के साथ है 😢 दोस्तों 
देश का</t>
  </si>
  <si>
    <t>Le modi ji :bhai yaha kya ho raha 😢 😂😂</t>
  </si>
  <si>
    <t>fearless voice 💪</t>
  </si>
  <si>
    <t>Geniune rathee</t>
  </si>
  <si>
    <t>goooooooooooood👍👍</t>
  </si>
  <si>
    <r>
      <rPr>
        <sz val="11"/>
        <color rgb="FF000000"/>
        <rFont val="Linux Libertine G"/>
      </rPr>
      <t>पोल खोल दि मोदी कि</t>
    </r>
    <r>
      <rPr>
        <sz val="11"/>
        <color rgb="FF000000"/>
        <rFont val="Calibri"/>
      </rPr>
      <t xml:space="preserve">.... </t>
    </r>
    <r>
      <rPr>
        <sz val="11"/>
        <color rgb="FF000000"/>
        <rFont val="Linux Libertine G"/>
      </rPr>
      <t>राठी भाई ने गुड जॉब भाई</t>
    </r>
    <r>
      <rPr>
        <sz val="11"/>
        <color rgb="FF000000"/>
        <rFont val="Calibri"/>
      </rPr>
      <t xml:space="preserve">....... </t>
    </r>
    <r>
      <rPr>
        <sz val="11"/>
        <color rgb="FF000000"/>
        <rFont val="Linux Libertine G"/>
      </rPr>
      <t>मुझे आपके व्हिडिओ बोहोत पसंद ह भाई आयसे ही व्हिडिओ बनते रहे</t>
    </r>
    <r>
      <rPr>
        <sz val="11"/>
        <color rgb="FF000000"/>
        <rFont val="Calibri"/>
      </rPr>
      <t>... 🙏👍💯👌</t>
    </r>
  </si>
  <si>
    <t>Bro really said Uddhav Thakare is better 😂😂😂😂😂😂😂😂😂😂😂😂😂</t>
  </si>
  <si>
    <t>Salute hai bhai</t>
  </si>
  <si>
    <t>Kya video banai hai bhai sach mein tumhen dar nahin lagta Jai Hind 🇮🇳🙏💥🔥💯👍👍</t>
  </si>
  <si>
    <t>good</t>
  </si>
  <si>
    <t>कर हर मैदानफतेह</t>
  </si>
  <si>
    <t>Yes, you are right bro. Asa hona hi tha ya chize or bura ki aur ki din india ma muslims ki halat gaza ki tara ho giya ge. Ais liya Iqbal aur Junah na Pakistan bana ya.🤔🤔🤫🤫</t>
  </si>
  <si>
    <t>Bhai me aapka bhot bada fan aapki video bhot acchi h jo logoka band dimag kholti aapse milne bhot badi iccha h😮😮</t>
  </si>
  <si>
    <t>It's unbelievable how such insecure cowards get to the top</t>
  </si>
  <si>
    <t>Or jada apna course ka parchar maat kar bhai samjha har video ma course ka baat karte rahte ho</t>
  </si>
  <si>
    <t>Bhai sab galat thik hai par tum jo bol rahe ho Oo sahi kisa ho sakta hai bolo 2014 se pahela to congress he the na to desh ku nhi aaga hua agar Congress. Thik se kaam karti to fir sarkar ku change hoti or sab se jada Dange to congress time he hua karte tha # agar modi ji apne dusman ko hata deta hai to tu to kab ka haat jata  bol</t>
  </si>
  <si>
    <t>Druv is Pakistan agent</t>
  </si>
  <si>
    <t>Fake video</t>
  </si>
  <si>
    <t>Salam hai dur Rathi ko jo aaj ke naujawan hai lekin sach bolate hain aur sach ka sath dete Hain bahut bahut shukriya main ek Musalman hun</t>
  </si>
  <si>
    <t>Modi Ji ki itna jhooth dekhne ke bad bhi Anya bhakton Ko akl Nahin aaega vah to khush hai ki Musalman Musalman kar raha hai</t>
  </si>
  <si>
    <t>Salute for this ground reality showing</t>
  </si>
  <si>
    <t>Bhai Thanks A Lot meri aankhein Khol Di 😢😢😢😢😢😢😢😢😢
Grand Salute to you 🫡</t>
  </si>
  <si>
    <t>Dhruv bhai isreal aur iran ka video creat kare</t>
  </si>
  <si>
    <t>अब मोदी के पास कोईई मुद्दा नहीं बचा है अब हिन्दू मुसलमान फिर करेगें</t>
  </si>
  <si>
    <t>महाझूठानंद मोदी
इनको महिलाओं की सुरक्षा से मतलब नही ये फूट डालो राज करो पर विश्वास करते हैं
विरोधियों को ईडी सीबीआई आदि से धमकाओ पैसा लो प्रेस पर प्रतिबंध लगाओ सही बात बाहर न आने दो कभी मुसलमान कभी ईसाई कभी पंजाबी कभी चाईना के साथ अपना नाता जोडते है यही इनकी फितरत है</t>
  </si>
  <si>
    <t>Well explained. Non biological is one of the best DRAMATIST in the world. Whatever he promises ,always he does opposite. They don't have any agenda except communalism.</t>
  </si>
  <si>
    <t>Modi ne anginat mukhotay laga rakhay hain.</t>
  </si>
  <si>
    <t>Why Nsp scholarship don't provide to minorty students,  I request to u please make video about nsp scholarship</t>
  </si>
  <si>
    <t>Hats off dhruv rathee bhaiya❤❤❤❤❤❤❤❤❤❤❤❤</t>
  </si>
  <si>
    <t>Sir aapke video kannad me banare naa vo proper kannada anuvaad karnewalonko lekar kijiye plase Sir ❤❤❤</t>
  </si>
  <si>
    <t>Sirf berojgar or gribo ko chhodkar modi ka sbse bhot karibi nata h😂😂</t>
  </si>
  <si>
    <t>Jaago hinduo jaago</t>
  </si>
  <si>
    <t>The line : 34 saal ka bacca kabhi dekha hein kabhi is epic 🫡🫡</t>
  </si>
  <si>
    <t>In this democratic country ( for just name) we need a mindset like you , but it's to late after some years after this beautiful country will separate for religious fights .</t>
  </si>
  <si>
    <t>Dhruv bhai desh bacha toh janata bacha, shan bacha rahega aisa janjagruti ke liye bahut bahut badhai, aaplogoko tapasya rangbhi larahe.</t>
  </si>
  <si>
    <t>Ohh</t>
  </si>
  <si>
    <t>Thanks for showing reality,he is dangerous virus</t>
  </si>
  <si>
    <t>MODI JI IS A DICTATOR BUT WHAT ABOUT IF muslim was in majority?
So, shut up you silent, hypocrite  peoples.
The opposition  are real hypocrite  and pretend to be fighting the cause of INDIAN or HINDUS.
MODI JI ZINDABAD.
I AM COMPLETELY WITH AHMED RIZWAN, HE A REAL MUSLIM WHO UNDERSTAND  HUMANITY.</t>
  </si>
  <si>
    <t>Koyi nhi Vakt bolega Modi  bhi ghutno pr ayega</t>
  </si>
  <si>
    <t>Thanks bro tum jasy sachy insaan b ho India mai warna ham j and k kay loogh sochty hai sab india modi ky saath RSS ky puppet hai Thanku so mach for explaining the truth of So Called RSS</t>
  </si>
  <si>
    <t>Assam Ka CM Himmanta biswa Sharma Ka vdo banau sir (Assam public dimand) plzzzz</t>
  </si>
  <si>
    <t>Love you dada❤❤❤</t>
  </si>
  <si>
    <t>Sabbashhhh</t>
  </si>
  <si>
    <t>....... Proven that..... a very good and successful actor,, 
Halal karne ki pahele morga, bakhra ko accha accha khana, peyar dena cahiye  .... Janta ko eycha... accha lagta hy  .... 😅😅😇😇😇😴😴🙏🙏🙏</t>
  </si>
  <si>
    <r>
      <rPr>
        <sz val="11"/>
        <color rgb="FF000000"/>
        <rFont val="Linux Libertine G"/>
      </rPr>
      <t>आपका वीडियो आज ही देखा है तो इतने दिनों से काश्मीर आज़ाद क्यो नही हुआ था</t>
    </r>
    <r>
      <rPr>
        <sz val="11"/>
        <color rgb="FF000000"/>
        <rFont val="Calibri"/>
      </rPr>
      <t>?</t>
    </r>
  </si>
  <si>
    <t>Real protector of democracy and constitution you are "RATHI JI."</t>
  </si>
  <si>
    <t>Appreciable comments, reality and facts.</t>
  </si>
  <si>
    <t>Modi bhakt daru peene Wale ganja peene Wale murkh anpadh gawar hai</t>
  </si>
  <si>
    <t>Good sirji me hiten.patel RAJKOT Gujarat</t>
  </si>
  <si>
    <t>Great!
Born journalist!</t>
  </si>
  <si>
    <r>
      <rPr>
        <sz val="11"/>
        <color rgb="FF000000"/>
        <rFont val="Calibri"/>
      </rPr>
      <t xml:space="preserve">Keep it up </t>
    </r>
    <r>
      <rPr>
        <sz val="11"/>
        <color rgb="FF000000"/>
        <rFont val="Linux Libertine G"/>
      </rPr>
      <t>ध्रुव</t>
    </r>
    <r>
      <rPr>
        <sz val="11"/>
        <color rgb="FF000000"/>
        <rFont val="Calibri"/>
      </rPr>
      <t>....very nice....</t>
    </r>
  </si>
  <si>
    <t>Who iis responsibility</t>
  </si>
  <si>
    <t>😂😂😂vaah modi ji vaaah</t>
  </si>
  <si>
    <t>How  to Playing</t>
  </si>
  <si>
    <t>The basterd of Indian  Prime Minister</t>
  </si>
  <si>
    <t>Whre is  my Frond</t>
  </si>
  <si>
    <t>Salute❤</t>
  </si>
  <si>
    <t>@Dhruvrathee bahut bada jhoota insaan h</t>
  </si>
  <si>
    <t>Modi boss❤</t>
  </si>
  <si>
    <t>16:36</t>
  </si>
  <si>
    <t>Vote for ????😮</t>
  </si>
  <si>
    <r>
      <rPr>
        <sz val="11"/>
        <color rgb="FF000000"/>
        <rFont val="Linux Libertine G"/>
      </rPr>
      <t>मोदी नहीं होता</t>
    </r>
    <r>
      <rPr>
        <sz val="11"/>
        <color rgb="FF000000"/>
        <rFont val="Calibri"/>
      </rPr>
      <t xml:space="preserve">, </t>
    </r>
    <r>
      <rPr>
        <sz val="11"/>
        <color rgb="FF000000"/>
        <rFont val="Linux Libertine G"/>
      </rPr>
      <t>तो चाइना कब से पेल देता भाई</t>
    </r>
  </si>
  <si>
    <t>Jay bhim brother</t>
  </si>
  <si>
    <t>Yee too pura Bangladesh kaaa Sekh hasina kaa Rajniti chala raha hee India maaa</t>
  </si>
  <si>
    <t>Modi is secular or communal but his bas……..ed</t>
  </si>
  <si>
    <t>Projecting superiority is nothing but manifestation of inferiority complex.</t>
  </si>
  <si>
    <t>Froud master mind most criminal character in top No1 most currepted in  top No1  king of froud lier most dangerous virus man  called don modi of india destroyed india disaster india man called modi</t>
  </si>
  <si>
    <t>Rathee sir you deserve noble prize
Plz make more videos on that particular content</t>
  </si>
  <si>
    <t>❤❤❤🙏🏻🙏🏻🇮🇳🇮🇳🇮🇳🇮🇳</t>
  </si>
  <si>
    <t>Nic</t>
  </si>
  <si>
    <t>Nice i agree 💯💯💯</t>
  </si>
  <si>
    <t>Now we want the reality of Mahatma Gandhi and Jawahar lal Nehru 
I know you can make a video on it</t>
  </si>
  <si>
    <t>I hope everybody could watch this and understand 🤬modad</t>
  </si>
  <si>
    <t>29:03 Chawwal jinani 😂</t>
  </si>
  <si>
    <t>Himmat hai toh india mai a ke bol na</t>
  </si>
  <si>
    <t>LGE rho Bhai Aapse bhut ummid Hai</t>
  </si>
  <si>
    <t>Great job Dhruv sir we always stay with you and we proud to you ❤❤</t>
  </si>
  <si>
    <t>Thanks sir ❤</t>
  </si>
  <si>
    <t>Rathi bhai you are exceptionally Generous, nice present, wonderful explanation ❤</t>
  </si>
  <si>
    <t>गजब धोते हो 
डरना नही राठी भाई</t>
  </si>
  <si>
    <t>Very good job bro kept up I will support u ❤ ❤ ❤</t>
  </si>
  <si>
    <t>See,these people will bring change in india and the world We need this kind of people who at least speak for Truth, who stands for people,who knows what is wrong and right,but yaha toh logg aise ha ki kya khane ha unke baare mn.
I am really amazed with how you speak and tell the real thing which people in india are so neither able to see nor able to think.
What a clear perspective</t>
  </si>
  <si>
    <t>हिन्दुस्तान के किसी खास दुश्मन का पिल्ला है ये</t>
  </si>
  <si>
    <t>Tum kya mast insaan ho yaar❤❤❤you are amazingggggg😂😂</t>
  </si>
  <si>
    <t>Still Modi❤
Acc. To my POV
Educated neet cracked❤
General category❤</t>
  </si>
  <si>
    <t>Drubh Rathee:- One Man Army 🙂</t>
  </si>
  <si>
    <t>Modi ji darjayenge bhai 🤔🤔🤔🤔🤔🤔🤔🤔🤔🤔🤔🤔🤔🤔</t>
  </si>
  <si>
    <t>💪💪💪💪💪💪dhruv</t>
  </si>
  <si>
    <t>😊😊😊😊😊❤❤❤❤❤❤</t>
  </si>
  <si>
    <t>Ea video dum machaya ta ❤❤❤❤❤❤</t>
  </si>
  <si>
    <t>nice videi sir</t>
  </si>
  <si>
    <t>I am also happy</t>
  </si>
  <si>
    <t>i feel one should not comment on indian politics if one is living in foreingn . indian know modi is best , so dhruv rathi . look at your country politics we know for our country Modi is best . Modi is reason for true devlpoment of india</t>
  </si>
  <si>
    <t>Coming soon part 3🔥🔥🔥</t>
  </si>
  <si>
    <t>kya video banai hai bro . ..fuckin good . I was waiting for someone to show this reality</t>
  </si>
  <si>
    <t>Bhai aur video banao iski asliyat dikhao logo ko isne 2002 mein 15000 christian ko zinda jala diya tha gujarat mein aur churches mein aag lagayi thi aur isne ye kaam paise deke karwaya tha wahan k gareeb logo ko. Iski asliyat dikhao logo ko part 3. 4 5 bana k</t>
  </si>
  <si>
    <t>12:50 kaha se batayega ye modi 'Rahul Gandhi' ji ko ki desh ke liye kya kiya hai, kuch kia ho toh bataye</t>
  </si>
  <si>
    <t>Dhrv rathi is gret</t>
  </si>
  <si>
    <t>Manusmruti ke upr vhidio banao</t>
  </si>
  <si>
    <t>नरेंद्र मोदी जिदाबाद</t>
  </si>
  <si>
    <t>जय श्री राम</t>
  </si>
  <si>
    <t>❤❤❤❤❤great</t>
  </si>
  <si>
    <t>Fully Support 💯💪 from Bihar</t>
  </si>
  <si>
    <t>You Are Great</t>
  </si>
  <si>
    <t>Ankhe khul gaiy</t>
  </si>
  <si>
    <t>😅😂😂😂😂😂👌👋</t>
  </si>
  <si>
    <t>Take love from Barisal,Bangladesh ❤❤❤</t>
  </si>
  <si>
    <t>Puri kahani shunne ki
baad pata chala ke 
Bharat me is waqt 
aksariat log chatukari
ban chuke hai, agar 
ye hi silsila chalta raha to ankarib Bharat
ka binash hone wala hai?🎉</t>
  </si>
  <si>
    <t>पप्पू को प्रधानमंत्री नहीं बनने देगे। जय श्री राम।</t>
  </si>
  <si>
    <t>Great 🎉🎉🎉 durv Rathi 🎉</t>
  </si>
  <si>
    <t>Aapke 29 mint ke film me sirf villan hi dikhta hai is des ko bachane bala hero kab aaiyega Pata nahi😢</t>
  </si>
  <si>
    <r>
      <rPr>
        <sz val="11"/>
        <color rgb="FF000000"/>
        <rFont val="Linux Libertine G"/>
      </rPr>
      <t xml:space="preserve">आपके पास मोदीजी के बहुत अच्छे अच्छे  </t>
    </r>
    <r>
      <rPr>
        <sz val="11"/>
        <color rgb="FF000000"/>
        <rFont val="Calibri"/>
      </rPr>
      <t xml:space="preserve">collection </t>
    </r>
    <r>
      <rPr>
        <sz val="11"/>
        <color rgb="FF000000"/>
        <rFont val="Linux Libertine G"/>
      </rPr>
      <t>है।</t>
    </r>
  </si>
  <si>
    <t>🙂👍👍☄️</t>
  </si>
  <si>
    <t>आपके बोल और आपका शिक्षा को सलाम है</t>
  </si>
  <si>
    <t>Tere video banae kya fida hua stiil Modi ji is our prime minister aur tera Papu Gandhi 99 seats laya aur 240 woh allience ke wajah se 😂😂</t>
  </si>
  <si>
    <r>
      <rPr>
        <sz val="11"/>
        <color rgb="FF000000"/>
        <rFont val="Linux Libertine G"/>
      </rPr>
      <t xml:space="preserve">इस एंकर </t>
    </r>
    <r>
      <rPr>
        <sz val="11"/>
        <color rgb="FF000000"/>
        <rFont val="Calibri"/>
      </rPr>
      <t xml:space="preserve">k bare </t>
    </r>
    <r>
      <rPr>
        <sz val="11"/>
        <color rgb="FF000000"/>
        <rFont val="Linux Libertine G"/>
      </rPr>
      <t>में</t>
    </r>
  </si>
  <si>
    <r>
      <rPr>
        <sz val="11"/>
        <color rgb="FF000000"/>
        <rFont val="Calibri"/>
      </rPr>
      <t xml:space="preserve">Ek video </t>
    </r>
    <r>
      <rPr>
        <sz val="11"/>
        <color rgb="FF000000"/>
        <rFont val="Linux Libertine G"/>
      </rPr>
      <t>बनाओगे</t>
    </r>
  </si>
  <si>
    <r>
      <rPr>
        <sz val="11"/>
        <color rgb="FF000000"/>
        <rFont val="Calibri"/>
      </rPr>
      <t xml:space="preserve">Awesome </t>
    </r>
    <r>
      <rPr>
        <sz val="11"/>
        <color rgb="FF000000"/>
        <rFont val="Linux Libertine G"/>
      </rPr>
      <t>भाई</t>
    </r>
  </si>
  <si>
    <r>
      <rPr>
        <sz val="11"/>
        <color rgb="FF000000"/>
        <rFont val="Linux Libertine G"/>
      </rPr>
      <t>आखिर में राहुल गांधी को प्रधानमंत्री पद के लायक बता कर पुरा गुड़ गोबर कर दिया तुमने मि</t>
    </r>
    <r>
      <rPr>
        <sz val="11"/>
        <color rgb="FF000000"/>
        <rFont val="Calibri"/>
      </rPr>
      <t xml:space="preserve">. </t>
    </r>
    <r>
      <rPr>
        <sz val="11"/>
        <color rgb="FF000000"/>
        <rFont val="Linux Libertine G"/>
      </rPr>
      <t>धुव्र राठी।</t>
    </r>
  </si>
  <si>
    <t>Me support for you 🫵🫵💪</t>
  </si>
  <si>
    <t>Dhruv Rathee app bohut intelligent hei Kahan se ekattha Kiya hai Kitna sob  good job ❤❤❤❤❤</t>
  </si>
  <si>
    <t>❤❤😂😂</t>
  </si>
  <si>
    <t>Sanjeev Singh Pawar 🤫</t>
  </si>
  <si>
    <t>Jo mansikta aapne dikhayi  wohi mai ise samajhta tha</t>
  </si>
  <si>
    <t>bro es video me alag hi seen hai 🤪</t>
  </si>
  <si>
    <t>rishta and nata very funny.....</t>
  </si>
  <si>
    <t>Y hai Modi ka kala such kala face kala kaam ✅</t>
  </si>
  <si>
    <t>himmat chahiye dhruv bhai aapko bhagwan safe rakhe</t>
  </si>
  <si>
    <t>I love my India 🇮🇳</t>
  </si>
  <si>
    <t>Tu hindu nahi he tu kone dharm ka hai tu pakistan ka hai kya tu udhar bahar desh me rehake tum india ka haal batata hai tere ko kitna paisa mila tere ko congress</t>
  </si>
  <si>
    <t>Hey puka u tocking about pavan kalyan garu langakidaka</t>
  </si>
  <si>
    <t>Rahul gandhi hey tou sub kuch mumkin hey</t>
  </si>
  <si>
    <t>Modi Ji e video dekhne ke baad: Dhruv Rathee ke sath mera bahut Purana rishta hai. 😂</t>
  </si>
  <si>
    <t>Salute h bhai ko dil se  🎉🎉</t>
  </si>
  <si>
    <t>Chor❌ 
Modi Chor</t>
  </si>
  <si>
    <t>Sab Ke Sath Nata Raha 
Modi Besara Kuwara Reh Geya 😅😅😅😅</t>
  </si>
  <si>
    <t>U are putting fake allegations</t>
  </si>
  <si>
    <t>I am 17 now but kya bolu in bade logo ko jaha kahi is modi ka thoda sa sach bata du bahin mai pagal ban jaati hu</t>
  </si>
  <si>
    <t>Jai hind Dhruv bhai</t>
  </si>
  <si>
    <t>Thankyou</t>
  </si>
  <si>
    <t>जनसंख्या नियंत्रण कानून पर भी वीडियो बनाओ क्या यूसीसी जरूरी है या मुस्लिम राष्ट्र बनना चाहिए एक वीडियो तो बनेगा ध्रुव राठी 😅😅</t>
  </si>
  <si>
    <t>Congratulations Dhruva 🎉😊</t>
  </si>
  <si>
    <t>ita just like PAkistan politics   look at the CM of pinjab from PMLN</t>
  </si>
  <si>
    <t>💯 right 👍</t>
  </si>
  <si>
    <t>Slut you sir</t>
  </si>
  <si>
    <t>Allah Apko Salamt Rakhe</t>
  </si>
  <si>
    <t>Modi (aparchitudu)
Toilet mein photo Lena bhool gaye 😂😂😂</t>
  </si>
  <si>
    <t>Jhoot bolna Modi ki khoon mein hai 
Chai Wale ka beeta saala</t>
  </si>
  <si>
    <t>Chanda hi toh Modi jayse logon ka Dhanda hai</t>
  </si>
  <si>
    <t>Jay sah bahut hi fluent hindi bol rahe hai right😅😅</t>
  </si>
  <si>
    <t>This person  Rathee  is anti Indian , his propaganda is to make our country divided into pieces. Nationalists should avoid this .</t>
  </si>
  <si>
    <t>Kitna jhoota hai yeh Modi
Dhruv ❤❤</t>
  </si>
  <si>
    <t>The reality of satta matka</t>
  </si>
  <si>
    <t>S👌👌👌👍🙏💯</t>
  </si>
  <si>
    <t>Maine apni life mein aapka Jaisa Banda Nahin Dekha</t>
  </si>
  <si>
    <t>😂😂 ye sab kya hai....</t>
  </si>
  <si>
    <t>मोदी से अच्छा तो तानाशाह हे आपकी एह सब बाते सुना तो ऐशा लगा</t>
  </si>
  <si>
    <t>ध्रुव भाई इस वीडियो में ऐसा कुछ नही बताया आपने जो अंधभक्त नही जानते।।।😢😢😢</t>
  </si>
  <si>
    <t>A big salute to Mr. Dhruv. Truth ! Dictator character is expressing  !!! Never likes discussions in Parliament. Never likes Questions  ! Trying to make all Opposition Sounds Silent  !!!</t>
  </si>
  <si>
    <t>10:20 😅😅😅</t>
  </si>
  <si>
    <t>10:11 😅😅😅</t>
  </si>
  <si>
    <t>10:02 😅😅😅😅😅😂😂😂😂😂😂😂 just roast 🤣🤣🤣🤣</t>
  </si>
  <si>
    <t>Dhruv is real informer and a true indian</t>
  </si>
  <si>
    <t>10:07  34 sal ka Bacca 😂😂😂</t>
  </si>
  <si>
    <t>Jay samvidhan 🖊️😈</t>
  </si>
  <si>
    <t>Love from bangladesh ❤</t>
  </si>
  <si>
    <t>10:08, 34 saal ka baccha daka h humne 😂🎉✅️</t>
  </si>
  <si>
    <t>Ek chaiwala desh sambhal Raha hai aur ek chaiwala YouTube 😂@dollychaiwala</t>
  </si>
  <si>
    <r>
      <rPr>
        <sz val="11"/>
        <color rgb="FF000000"/>
        <rFont val="Linux Libertine G"/>
      </rPr>
      <t>गा</t>
    </r>
    <r>
      <rPr>
        <sz val="11"/>
        <color rgb="FF000000"/>
        <rFont val="Calibri"/>
      </rPr>
      <t xml:space="preserve">**n  </t>
    </r>
    <r>
      <rPr>
        <sz val="11"/>
        <color rgb="FF000000"/>
        <rFont val="Linux Libertine G"/>
      </rPr>
      <t>में दम है तो एक विडियो अजमेर सैक्स रैकेट कांड पर बना कर दिखाओ।
तब मानें।</t>
    </r>
  </si>
  <si>
    <t>9 most terrifying word in the English language are "I'm from the government and I'm here to help"</t>
  </si>
  <si>
    <t>We are  really proud of you</t>
  </si>
  <si>
    <t>You are the only one who can talk about Modi I like your guts please keep it up.May God bless you and your family always and forever and may God protect you from the dictator.</t>
  </si>
  <si>
    <t>Modi keeps lying and lying I wonder why Indian people is in favour of godiji.I wonder why he doesn't want to stop the conflict of Manipur.Manipur people wanted him to visit Manipur and talk about Manipur he only talk about Manipur when a video of naked girls get parade when viral.</t>
  </si>
  <si>
    <t>Mjhe yahan aurangzeb ki yaad aa gyi..wo bhi jgah dekh kr communal , aur jagah dekh kr secular ho jta tha</t>
  </si>
  <si>
    <t>You show only one side of modi please show the other.</t>
  </si>
  <si>
    <t>Jai Hind</t>
  </si>
  <si>
    <t>ध्रुव राठी जी को शत शत प्रणाम</t>
  </si>
  <si>
    <t>Jai modi</t>
  </si>
  <si>
    <r>
      <rPr>
        <sz val="11"/>
        <color rgb="FF000000"/>
        <rFont val="Calibri"/>
      </rPr>
      <t xml:space="preserve">Tera </t>
    </r>
    <r>
      <rPr>
        <sz val="11"/>
        <color rgb="FF000000"/>
        <rFont val="Linux Libertine G"/>
      </rPr>
      <t>पेमेंट हो गया क्या</t>
    </r>
    <r>
      <rPr>
        <sz val="11"/>
        <color rgb="FF000000"/>
        <rFont val="Calibri"/>
      </rPr>
      <t xml:space="preserve">, </t>
    </r>
    <r>
      <rPr>
        <sz val="11"/>
        <color rgb="FF000000"/>
        <rFont val="Linux Libertine G"/>
      </rPr>
      <t xml:space="preserve">आम आदमी के </t>
    </r>
    <r>
      <rPr>
        <sz val="11"/>
        <color rgb="FF000000"/>
        <rFont val="Calibri"/>
      </rPr>
      <t>d....le</t>
    </r>
    <r>
      <rPr>
        <sz val="11"/>
        <color rgb="FF000000"/>
        <rFont val="Linux Libertine G"/>
      </rPr>
      <t xml:space="preserve">। 
</t>
    </r>
    <r>
      <rPr>
        <sz val="11"/>
        <color rgb="FF000000"/>
        <rFont val="Calibri"/>
      </rPr>
      <t xml:space="preserve">BKL </t>
    </r>
    <r>
      <rPr>
        <sz val="11"/>
        <color rgb="FF000000"/>
        <rFont val="Linux Libertine G"/>
      </rPr>
      <t>इलेक्शन होते ही मोदी का नाम लेना बंद कर दिया।</t>
    </r>
  </si>
  <si>
    <t>To mere man maybek question hey modi ne kuch nehi kiya . Har kam sahi karna oshombob hey . Un ka to buri bat bata diya achha kuch kam nehi kiya</t>
  </si>
  <si>
    <t>😂😂😂 rota rathi</t>
  </si>
  <si>
    <t>Real Hero of India ..love to listen you and speaks against the fake people and fake media.....Kindly make a vedio of current situation of Pakistan too</t>
  </si>
  <si>
    <t>kaash Aisa he 1 video agar Rahul Gandhi par banti toh maja aa jaata ,,</t>
  </si>
  <si>
    <t>Waah kiya dhoya hai apne modi ji ko maja aa gya</t>
  </si>
  <si>
    <t>सच में आप बहुत निडर हैं भाई ।</t>
  </si>
  <si>
    <t>Nice video vai</t>
  </si>
  <si>
    <t>Sarhad k iss paar bhi log apko suntey hey janab</t>
  </si>
  <si>
    <t>सही कहा आपने आदरणीय आपका स्वागत आपका आभार</t>
  </si>
  <si>
    <t>Pta ni log q nrendar modi ko support krty hn kitny bewaquf hn😢 nrendar modi jsy log logo ka brain wash kr lty hn es lie logo k lie lie reality accept krna bht mushkil hta hy</t>
  </si>
  <si>
    <t>I support PM MODIJI</t>
  </si>
  <si>
    <t>❤😂</t>
  </si>
  <si>
    <t>❤very good</t>
  </si>
  <si>
    <t>Very good Report sir</t>
  </si>
  <si>
    <t>Bhai nice ap bilkul sach keh rahe h</t>
  </si>
  <si>
    <t>Pura khol diya 😂😂😂</t>
  </si>
  <si>
    <t>Bhai to tumhare pass Modi ko rost karne ke alava koi Kam nahin hai to video banata kyon hai nikale Aisa Dhruv Rathi theek hai ki nikamma youtuber bada hai Modi ko rost karne wala hai Modi ji nahin pata bacha payega Hindu auraton ki Jaan to koi reason hoga Na pagal se Insan sant Ko nahin bacha paye to koi reason hoga Na pagal Tera channel band kara dunga police confirm kar dunga police confirm kar do na aur FIR likhva Dunga tere bare mein police aaegi tere ko Germany se lekar India mein aaegi aur vahin per tere ko 10-10 dande mare 10-10 dande chahie dande</t>
  </si>
  <si>
    <t>Sir please main milna chahta hu ❤❤❤ sir I'm big fan bro please ❤❤ milna chahta hu Mera nema narendra singh hai</t>
  </si>
  <si>
    <t>Idiot</t>
  </si>
  <si>
    <t>Pata nahi kyaa hai kiski bat sune ham 😅</t>
  </si>
  <si>
    <t>Bangal ke durgapuja pe kya kahoge modi ko bahut bol diya dhruvbhai ye hindustan hai ya pakistan</t>
  </si>
  <si>
    <t>Did you know meaning of Dictator ??</t>
  </si>
  <si>
    <t>మషాల్లాహ్ ❤సూపర్ 👏👏👏👏</t>
  </si>
  <si>
    <t>Dhruv bhai me app ka dil se bahut bada fan hu❤</t>
  </si>
  <si>
    <t>Modi Lives lis and Spreading and Killing Muslims  He brainwashed People of India by lies and Hatred against Muslims</t>
  </si>
  <si>
    <t>Superb 👌</t>
  </si>
  <si>
    <t>India vs bangladesh. Pakistan ❌ India vs dhruv rathee</t>
  </si>
  <si>
    <t>Pakistani madrasa chap jihadi bacteria 🦠🦠😂😂
Jai Hind 🇮🇳🇮🇳</t>
  </si>
  <si>
    <t>Janta jo chahti h vaisa hi kerraha h... Iski koi galti ni. Bss results aise hain ki... Demonetization me kon mara gaya?? Kisaan aandolan me kon mara gaya?? Nokri ki line me kon mara jata h?? Sports me kon mara jata h?? Border per kon shaheed horaha h?? Ye sab vohi hain jo petrol 500 ki demand kerte hain or ise apna masiha mante hain.. Army ko chor ker.</t>
  </si>
  <si>
    <t>Agal hai</t>
  </si>
  <si>
    <t>I will contribute to change this world .</t>
  </si>
  <si>
    <t>As a Pakistani i will like to say that you are my most favourite youtuber and my country needs persons like you but we don't have......you are Bhagat Singh for this generation .......with love.Ahmed Hassan.</t>
  </si>
  <si>
    <t>Oh just shut up 
Tu ha kon</t>
  </si>
  <si>
    <r>
      <rPr>
        <sz val="11"/>
        <color rgb="FF000000"/>
        <rFont val="Calibri"/>
      </rPr>
      <t>"</t>
    </r>
    <r>
      <rPr>
        <sz val="11"/>
        <color rgb="FF000000"/>
        <rFont val="Linux Libertine G"/>
      </rPr>
      <t>इंक़िलाब ज़िंदाबाद</t>
    </r>
    <r>
      <rPr>
        <sz val="11"/>
        <color rgb="FF000000"/>
        <rFont val="Calibri"/>
      </rPr>
      <t xml:space="preserve">", </t>
    </r>
    <r>
      <rPr>
        <sz val="11"/>
        <color rgb="FF000000"/>
        <rFont val="Linux Libertine G"/>
      </rPr>
      <t>सचमे इस देश को यही चाहिए।</t>
    </r>
  </si>
  <si>
    <t>23:22 23:24 23:42 23:43 23:43 23:43 23:43 23:43 23:43 23:44 23:44 23:44 23:44 23:44 23:45 23:45 23:45 23:45 23:45 23:45 23:46 23:46 23:46 23:46 23:47 23:47 23:47 23:47 23:47 23:47 23:48 23:48 23:48 23:48</t>
  </si>
  <si>
    <t>బక్వాజ్</t>
  </si>
  <si>
    <t>Motion sickness kya hota hai bhai kyon hota hai kaisa hota hai yah kahana please batao</t>
  </si>
  <si>
    <t>Motion sensor hota hai police ka Karan kya hai iska ilaaj kya hai</t>
  </si>
  <si>
    <t>India media ❌ dhruv rathi ✅</t>
  </si>
  <si>
    <t>तुझ्या आईचा भोक तुझे अरे भाडखाउ 
तू कोणत्या देशाचे मीठ खाल्लेले 
भाडखाउ ते मिठाला जा
 मोदी आल्यापासून 
आर्मी मजबूत झाली 
अरे भाड्या राम मंदिर पण झालं 
अरे भाड्या काँग्रेसचे माणसं नेता इटली वरून येती मतदार बांगलादेश अरे भाडखाउ तू हिंदुस्तानला बरबाद करायला निघाला 
तुझ्या आईच्या बिळातून निघाला तिला पण खूप त्रास दिला असेल तर</t>
  </si>
  <si>
    <t>विपक्ष के खिलाफ क्यों नहीं बनाया ये 
 ये उनसे मिला हुआ है इसलिए</t>
  </si>
  <si>
    <t>Sir Rahul Gandhi ko ek baar toh mauka milni chahiye. Yeh goborgodi ka time gaya</t>
  </si>
  <si>
    <t>👏👏👏👏👏</t>
  </si>
  <si>
    <t>Your videos should go on TV once.</t>
  </si>
  <si>
    <t>One man army 🎉🎉🎉🎉🎉🎉🎉🎉🎉</t>
  </si>
  <si>
    <t>बहूत ही सच्ची बात आप ने बताई  मोदी दिखावा करते है सब का साथ खुद का विकास ऐसी निती हैं लेकीन अंध भक्त कब समजेगे</t>
  </si>
  <si>
    <t>To bhai bolo kisse vot de ????</t>
  </si>
  <si>
    <t>Make auch related video on kangana as well</t>
  </si>
  <si>
    <t>I will advice you that instead of making cringe , you should take a bowl and sit on the streets of pakistan</t>
  </si>
  <si>
    <t>Modi and imran khan both are real brothers 😅😅 both have same mother and father</t>
  </si>
  <si>
    <t>😂😂😂Narendra Modi Mintal 😂😂😮</t>
  </si>
  <si>
    <t>Nirlajj to fir agyaa</t>
  </si>
  <si>
    <t>❤ Very Good sir sar jab hamare Desh mein Kisan aandolan hua tha kab se hi humne godi media dekhna band kar diya</t>
  </si>
  <si>
    <t>Very good sir ❤❤❤❤❤</t>
  </si>
  <si>
    <t>The party is getting crazy let's rock</t>
  </si>
  <si>
    <t>रवीश कुमार 
धुर्व राठी</t>
  </si>
  <si>
    <t>Best news  sir  jo succhai  dekhai  aapne thanks</t>
  </si>
  <si>
    <t>Sahi</t>
  </si>
  <si>
    <t>Eshe kaha te hai hitalar ghutha bhi etana sapha se bolo ki ghutha ghutha hi nahi lagame 😂😂</t>
  </si>
  <si>
    <t>Rahul Gandhi ke upar yek video bnana</t>
  </si>
  <si>
    <t>Arvind kejrival ka asa video banao.</t>
  </si>
  <si>
    <t>Dil jitlia bhai na man khus kar dia</t>
  </si>
  <si>
    <t>To ye modi sarkar hi hai jis sarkar main khul ke bol rahe ho</t>
  </si>
  <si>
    <t>Love from Bangladesh</t>
  </si>
  <si>
    <t>Inko vote se mtlb hai kuchh bhi  kar sakte hai vote ke liye</t>
  </si>
  <si>
    <t>Nehi vai humne to kabhi nhi dekha 34 saal ka baccha</t>
  </si>
  <si>
    <t>Bro..........This is a part of POLITICS///////////// Naya kya he............. Bhai..............Modi he to MUMKIN he............ Kisi dusre Politician me itni himmat he.........Modi ji akele pure india ko THALI bajwai............ Triranga farkaya............. Diye jalvaye........... Bolo Dhruv INDIA me esa MARD politician he........... jo pure India me 3 bar lagatar bar bar PM sheet pe he................ jay jay garvi gujrati.............. If you dont mind BRO...........pure INDIA me kisi ki na TAKAT he..........na HIMMAT he jo MODI ban sake...............</t>
  </si>
  <si>
    <t>Inkalm Jinda</t>
  </si>
  <si>
    <t>KAHA GYE MODI BHAKT KAHA MAR GYE SAB</t>
  </si>
  <si>
    <t>Dhruv rathee❤❤❤ ji salute you</t>
  </si>
  <si>
    <t>country should be a secular country not only hindu county</t>
  </si>
  <si>
    <t>in Pakistan control in army in India control in Modi🙌👀</t>
  </si>
  <si>
    <t>Good speech 🇧🇩👏</t>
  </si>
  <si>
    <t>Bhai dictatorship to sach me he sb apni man mani se ho rha he</t>
  </si>
  <si>
    <t>एक एक बात एकदम पक्का सबूत के साथ   अब अगर फिर लोग नही समझते तो उनकी मर्जी</t>
  </si>
  <si>
    <t>Kya baat hai bro.
Nyc Allan pak apko himat dy.</t>
  </si>
  <si>
    <t>Good video we support thru rathi</t>
  </si>
  <si>
    <t>सैल्यूट है आपको भाई साहब धुव राठी ❤❤❤</t>
  </si>
  <si>
    <t>Modi k sbse sambandh h ye characterless h😂😂😂</t>
  </si>
  <si>
    <t>Nice brother</t>
  </si>
  <si>
    <t>If modi is bad....why Pakistan public says....they need leader like modi????</t>
  </si>
  <si>
    <t>Nehru
Indira ...rajeev....now rahul
Same family ruled congress and bharat....for 60 years an he calls modi dictator😂😂😂😂</t>
  </si>
  <si>
    <t>Modi kuchh nnhi.</t>
  </si>
  <si>
    <t>Dalaal of America</t>
  </si>
  <si>
    <t>MODI IS RIGHT</t>
  </si>
  <si>
    <t>Modi ji k videos banaka view kamata 😂</t>
  </si>
  <si>
    <t>Druv it's also true that education doesn't work on India 🇮🇳🇮🇳</t>
  </si>
  <si>
    <t>Supar</t>
  </si>
  <si>
    <t>तेरा बाप है</t>
  </si>
  <si>
    <t>1 video Bangladesh m jo hinduo ke sath ho rha h uspe bhi video bnao</t>
  </si>
  <si>
    <t>Apko 1 video wabf board prr bhi banani chahiye</t>
  </si>
  <si>
    <t>Modi aur nitish sab ke hai</t>
  </si>
  <si>
    <t>Tum modi ke bare me kus galat nahi bol sakte</t>
  </si>
  <si>
    <t>0:43 pahle apna dimag khole</t>
  </si>
  <si>
    <t>GoatLife-r5d</t>
  </si>
  <si>
    <t>Thank Bhai</t>
  </si>
  <si>
    <t>good job sir❤</t>
  </si>
  <si>
    <t>Mind blowing 🎉 You are great</t>
  </si>
  <si>
    <t>I am with you</t>
  </si>
  <si>
    <t>🫡🫡💕❤️✌️</t>
  </si>
  <si>
    <t>वाह यंग मैन आप सच्चे भारतीय देश भक्त हैं आपका कलेजा शेर का है</t>
  </si>
  <si>
    <r>
      <rPr>
        <sz val="11"/>
        <color rgb="FF000000"/>
        <rFont val="Linux Libertine G"/>
      </rPr>
      <t>नरेंद्रदास दामोदर मोदी प्रथम और अंतिम प्रधान मंत्री है जो झूंठ बोलने वाला</t>
    </r>
    <r>
      <rPr>
        <sz val="11"/>
        <color rgb="FF000000"/>
        <rFont val="Calibri"/>
      </rPr>
      <t xml:space="preserve">, </t>
    </r>
    <r>
      <rPr>
        <sz val="11"/>
        <color rgb="FF000000"/>
        <rFont val="Linux Libertine G"/>
      </rPr>
      <t>ढोंगी</t>
    </r>
    <r>
      <rPr>
        <sz val="11"/>
        <color rgb="FF000000"/>
        <rFont val="Calibri"/>
      </rPr>
      <t xml:space="preserve">, </t>
    </r>
    <r>
      <rPr>
        <sz val="11"/>
        <color rgb="FF000000"/>
        <rFont val="Linux Libertine G"/>
      </rPr>
      <t>बेहरूपिया</t>
    </r>
    <r>
      <rPr>
        <sz val="11"/>
        <color rgb="FF000000"/>
        <rFont val="Calibri"/>
      </rPr>
      <t xml:space="preserve">, </t>
    </r>
    <r>
      <rPr>
        <sz val="11"/>
        <color rgb="FF000000"/>
        <rFont val="Linux Libertine G"/>
      </rPr>
      <t>भांड</t>
    </r>
    <r>
      <rPr>
        <sz val="11"/>
        <color rgb="FF000000"/>
        <rFont val="Calibri"/>
      </rPr>
      <t xml:space="preserve">, </t>
    </r>
    <r>
      <rPr>
        <sz val="11"/>
        <color rgb="FF000000"/>
        <rFont val="Linux Libertine G"/>
      </rPr>
      <t>बड़ी बेशर्मी से विरोधियों के खिलाफ  कुछ भी बोलते रहे हैं</t>
    </r>
  </si>
  <si>
    <t>Love you bro ❤❤❤</t>
  </si>
  <si>
    <t>Congratulations u deserve much more mr.Rathee</t>
  </si>
  <si>
    <t>Jan Log Down lagi Thi Toh Koi Bhedbav Nahi Hua Tha</t>
  </si>
  <si>
    <t>Dhurv Rahul Nai Kitne rupye Diye The tere Ko</t>
  </si>
  <si>
    <t>Jo Isme Comment Kiya Hai Na KinYeh Mahaan Hai Wo ek  Baar Rahul Ko Pm Banne Do Saalo Bangadesh Na Ban Gaya Na India Toh Batana Bewkufo</t>
  </si>
  <si>
    <t>Isko sunna Matlab</t>
  </si>
  <si>
    <t>Than which is the right party 😮</t>
  </si>
  <si>
    <t>Comment kerna bohut asaan hai . Be a PM then tell your story. Bass side effects  dikhana hai toh India ake feel kerke dikhao . 
Otherwise 
Dnt post videos</t>
  </si>
  <si>
    <t>Tell me dhruve rathe .. eho will be next bodyguard of our india after modi Your. Congress.</t>
  </si>
  <si>
    <t>So same on you to be called as indian</t>
  </si>
  <si>
    <t>Apko kya problem hai dhruve rathe @ ager muslim ke liye bole to bhi ap point out kerte ho</t>
  </si>
  <si>
    <t>Modi should immediately resign from PM’s post</t>
  </si>
  <si>
    <t>कुछ अंधभक्त और गोबर मीडिया का कहना है कि तुम जर्मनी से वीडियो अपलोडकरते हो क्या यह सच है</t>
  </si>
  <si>
    <t>Right Sir</t>
  </si>
  <si>
    <t>Faku n modi</t>
  </si>
  <si>
    <t>Salamat raho. Sab dushmanu se fehfooz raho.</t>
  </si>
  <si>
    <t>Suport from kashmir.</t>
  </si>
  <si>
    <t>Supper and genius sir . Brilliant ❤❤❤</t>
  </si>
  <si>
    <t>Dil se salut sir ❤</t>
  </si>
  <si>
    <t>Good 👍 Sir</t>
  </si>
  <si>
    <t>Hn itna savidhan ko bachna hai to personal law waqf bored hata ne par vidio bnawo ,iske sath 1951 se 2014 Tak 136 baar savidhan badala gya uspar banao ,1951 se 2014 Tak 2.5trillom ka scam hua usapar kya bolenga</t>
  </si>
  <si>
    <t>8:30</t>
  </si>
  <si>
    <t>Ham aaj ye video dekh rhe hai hamko hilla diya salam hai tumko dil se</t>
  </si>
  <si>
    <t>Bhai dhurv rathi tumko salam hai</t>
  </si>
  <si>
    <r>
      <rPr>
        <sz val="11"/>
        <color rgb="FF000000"/>
        <rFont val="Linux Libertine G"/>
      </rPr>
      <t>मैं भगत सिंह</t>
    </r>
    <r>
      <rPr>
        <sz val="11"/>
        <color rgb="FF000000"/>
        <rFont val="Calibri"/>
      </rPr>
      <t xml:space="preserve">, </t>
    </r>
    <r>
      <rPr>
        <sz val="11"/>
        <color rgb="FF000000"/>
        <rFont val="Linux Libertine G"/>
      </rPr>
      <t>राजगुरु</t>
    </r>
    <r>
      <rPr>
        <sz val="11"/>
        <color rgb="FF000000"/>
        <rFont val="Calibri"/>
      </rPr>
      <t xml:space="preserve">, </t>
    </r>
    <r>
      <rPr>
        <sz val="11"/>
        <color rgb="FF000000"/>
        <rFont val="Linux Libertine G"/>
      </rPr>
      <t>सुखदेव</t>
    </r>
    <r>
      <rPr>
        <sz val="11"/>
        <color rgb="FF000000"/>
        <rFont val="Calibri"/>
      </rPr>
      <t xml:space="preserve">, </t>
    </r>
    <r>
      <rPr>
        <sz val="11"/>
        <color rgb="FF000000"/>
        <rFont val="Linux Libertine G"/>
      </rPr>
      <t>डॉ</t>
    </r>
    <r>
      <rPr>
        <sz val="11"/>
        <color rgb="FF000000"/>
        <rFont val="Calibri"/>
      </rPr>
      <t>.</t>
    </r>
    <r>
      <rPr>
        <sz val="11"/>
        <color rgb="FF000000"/>
        <rFont val="Linux Libertine G"/>
      </rPr>
      <t>अंबेडकर व शहीदों का हमेशा ऋणी रहूगा ।</t>
    </r>
  </si>
  <si>
    <t>suwaro ki jhund me chalne se acha 
akele sher ki tarah chalna !! ye dhruv bro par suit hota h....</t>
  </si>
  <si>
    <t>ravan k 9 sar modi ji k 10000 sar😂😂😂</t>
  </si>
  <si>
    <t>ye to bhediya h 😢 narendra modi</t>
  </si>
  <si>
    <t>❤love u broda</t>
  </si>
  <si>
    <t>Dhur rathee is best the speek</t>
  </si>
  <si>
    <t>Vastav/sachai🙏</t>
  </si>
  <si>
    <t>Sweet talks</t>
  </si>
  <si>
    <t>u r great the OG</t>
  </si>
  <si>
    <t>Wow rathi bhai tumne modi ka sach samne la diya</t>
  </si>
  <si>
    <t>झूठ नालायक और गंदा इंसान है</t>
  </si>
  <si>
    <r>
      <rPr>
        <sz val="11"/>
        <color rgb="FF000000"/>
        <rFont val="Linux Libertine G"/>
      </rPr>
      <t xml:space="preserve">वो बंगाल में छात्रों पर लाठीचार्ज हो रहा है कुछ कहना चाहेंगे या वही फर्जी वीडियो बनाकर  एक बार ममता और </t>
    </r>
    <r>
      <rPr>
        <sz val="11"/>
        <color rgb="FF000000"/>
        <rFont val="Calibri"/>
      </rPr>
      <t xml:space="preserve">10 </t>
    </r>
    <r>
      <rPr>
        <sz val="11"/>
        <color rgb="FF000000"/>
        <rFont val="Linux Libertine G"/>
      </rPr>
      <t>बार बीजेपी को गरियाकर फ्री हो गये</t>
    </r>
    <r>
      <rPr>
        <sz val="11"/>
        <color rgb="FF000000"/>
        <rFont val="Calibri"/>
      </rPr>
      <t>.</t>
    </r>
  </si>
  <si>
    <t>Agar Doglapane ka Olympic hota to dhruv_rathee sare Gold 🥇🥇 Medal Jeet leta</t>
  </si>
  <si>
    <t>जनसंख्या नियंत्रण कानून लागू होना बहुत जरूरी है</t>
  </si>
  <si>
    <t>Love you so much bhai ❤❤❤</t>
  </si>
  <si>
    <t>Modi Modi na raha 😅</t>
  </si>
  <si>
    <t>Bhai aapko 1000 hazazar like aapko selute,👍✊👍👍</t>
  </si>
  <si>
    <t>kerala 1:54</t>
  </si>
  <si>
    <t>9:47 Italy k sath dil Ka nata h 😅</t>
  </si>
  <si>
    <r>
      <rPr>
        <sz val="11"/>
        <color rgb="FF000000"/>
        <rFont val="Linux Libertine G"/>
      </rPr>
      <t xml:space="preserve">इतिहास दिलेरो का लिखा जाता है दलों का नही ❤❤ हिम्मत होनी </t>
    </r>
    <r>
      <rPr>
        <sz val="11"/>
        <color rgb="FF000000"/>
        <rFont val="Calibri"/>
      </rPr>
      <t xml:space="preserve">chaiye </t>
    </r>
    <r>
      <rPr>
        <sz val="11"/>
        <color rgb="FF000000"/>
        <rFont val="Linux Libertine G"/>
      </rPr>
      <t>इतना बोलने के लिए ❤😊</t>
    </r>
  </si>
  <si>
    <t>Love &amp; support from Bangladesh</t>
  </si>
  <si>
    <t>🙏🧡🤍💚🌾🌾</t>
  </si>
  <si>
    <t>Bahut achcha Laga</t>
  </si>
  <si>
    <t>Inqlab jindabad ❤</t>
  </si>
  <si>
    <t>Bhai me smaj gya ki dhruv sarkar ko gira kar pure bhart ko hi destroy ed karna chahta he ye bhadka rha he hamko</t>
  </si>
  <si>
    <t>Bejod !!! Sabka Video Banaiye !!!
Ek Baar 
Sri Rahul Gandhi ji per Video Banaiye 🎉</t>
  </si>
  <si>
    <t>मोदीजी काला काला धन जल्दी वापस लाई है</t>
  </si>
  <si>
    <t>you are the best sir</t>
  </si>
  <si>
    <t>Vary nice bhai</t>
  </si>
  <si>
    <t>Nice 🎉</t>
  </si>
  <si>
    <r>
      <rPr>
        <sz val="11"/>
        <color rgb="FF000000"/>
        <rFont val="Linux Libertine G"/>
      </rPr>
      <t xml:space="preserve">दोगलापन  </t>
    </r>
    <r>
      <rPr>
        <sz val="11"/>
        <color rgb="FF000000"/>
        <rFont val="Calibri"/>
      </rPr>
      <t>!</t>
    </r>
  </si>
  <si>
    <t>U r a revolutionary 😊</t>
  </si>
  <si>
    <t>Veri good Rathi ji</t>
  </si>
  <si>
    <t>I like you Bhai</t>
  </si>
  <si>
    <t>A noticing thing is that Mr dhruv rathee is speaking everything with proof</t>
  </si>
  <si>
    <t>Very good job</t>
  </si>
  <si>
    <t>from bangladesh 🇧🇩</t>
  </si>
  <si>
    <t>We are with you</t>
  </si>
  <si>
    <t>Jay ho dhurav rathee jee ❤❤❤</t>
  </si>
  <si>
    <t>Dhruv❤❤❤❤🎉🎉🎉</t>
  </si>
  <si>
    <r>
      <rPr>
        <sz val="11"/>
        <color rgb="FF000000"/>
        <rFont val="Linux Libertine G"/>
      </rPr>
      <t xml:space="preserve">साहेब </t>
    </r>
    <r>
      <rPr>
        <sz val="11"/>
        <color rgb="FF000000"/>
        <rFont val="Calibri"/>
      </rPr>
      <t xml:space="preserve">brainwash </t>
    </r>
    <r>
      <rPr>
        <sz val="11"/>
        <color rgb="FF000000"/>
        <rFont val="Linux Libertine G"/>
      </rPr>
      <t>करता है मीडिया के जरिए और समर्थक लोगों को भड़काते है और इरिटेड करते रहते है। हम सामान्य जनता से उनके बोझ से हल्का करते है। 
      भड़काने वाले हमें हमारे काम से डिस्ट्रॉय वंचित रखते है और खुद अपनी मोह माया की दुनिया में लुफ्त उठाते रहते है।</t>
    </r>
  </si>
  <si>
    <t>साढ़े नाल मुझे भी ऐश करनी है</t>
  </si>
  <si>
    <r>
      <rPr>
        <sz val="11"/>
        <color rgb="FF000000"/>
        <rFont val="Linux Libertine G"/>
      </rPr>
      <t xml:space="preserve">मैं </t>
    </r>
    <r>
      <rPr>
        <sz val="11"/>
        <color rgb="FF000000"/>
        <rFont val="Calibri"/>
      </rPr>
      <t xml:space="preserve">32 </t>
    </r>
    <r>
      <rPr>
        <sz val="11"/>
        <color rgb="FF000000"/>
        <rFont val="Linux Libertine G"/>
      </rPr>
      <t>साल का लड़का हूं।</t>
    </r>
  </si>
  <si>
    <r>
      <rPr>
        <sz val="11"/>
        <color rgb="FF000000"/>
        <rFont val="Linux Libertine G"/>
      </rPr>
      <t xml:space="preserve">मैं भी </t>
    </r>
    <r>
      <rPr>
        <sz val="11"/>
        <color rgb="FF000000"/>
        <rFont val="Calibri"/>
      </rPr>
      <t xml:space="preserve">RSS </t>
    </r>
    <r>
      <rPr>
        <sz val="11"/>
        <color rgb="FF000000"/>
        <rFont val="Linux Libertine G"/>
      </rPr>
      <t>का विरोधक हूं।
मैं गांधी अहिंसा वादी हूं।</t>
    </r>
  </si>
  <si>
    <t>Dhruv bhai Dil se salute❤</t>
  </si>
  <si>
    <t>No_one_daccayat_chhachha_and_vatija,gujiratiea.</t>
  </si>
  <si>
    <t>Assam</t>
  </si>
  <si>
    <t>Congratulations</t>
  </si>
  <si>
    <t>YOU right</t>
  </si>
  <si>
    <t>आपकी हिम्मत को सलाम देश की मौजूदा पार्टियों की सच्चाई बताने के लिए 🙏🙏🙏🙏🙏❤</t>
  </si>
  <si>
    <t>Stay safed dhruv sir</t>
  </si>
  <si>
    <t>Realy right sir👍💯</t>
  </si>
  <si>
    <t>Jhut bolo bar barjhut bolo</t>
  </si>
  <si>
    <t>Great job Dhruv</t>
  </si>
  <si>
    <t>That's called Branding..</t>
  </si>
  <si>
    <t>Kya baat he sir ❤</t>
  </si>
  <si>
    <t>Dhruv stay within your limits or it will get very bad 😡</t>
  </si>
  <si>
    <t>Peace and prosperity in our country can't happen to our country anyway. And I respect and support you</t>
  </si>
  <si>
    <t>Always Dhruv ❤</t>
  </si>
  <si>
    <t>True dekhna h to dhruv bhai ki video sune dekhe</t>
  </si>
  <si>
    <t>Dhruv bro u r hero</t>
  </si>
  <si>
    <t>I love u bro</t>
  </si>
  <si>
    <t>Hasina’s boyfriend</t>
  </si>
  <si>
    <t>Is your big brother (Rahul Gandhi) is funding money 🤑 for you ?
For this opposition</t>
  </si>
  <si>
    <t>अति दुखद</t>
  </si>
  <si>
    <t>Asli Baalbuddhi_Paapu_Bhaukaali👌👌</t>
  </si>
  <si>
    <t>Love from pakistan Bro💖💖</t>
  </si>
  <si>
    <t>Kya sabut ke sath apni baat rakhi h koi jhutla nahi sakta</t>
  </si>
  <si>
    <t>Very good analysis by Dhruv Rathee!</t>
  </si>
  <si>
    <t>Sir aapko Dil se salam inkalab jindabaad</t>
  </si>
  <si>
    <t>Vai you are great 👍</t>
  </si>
  <si>
    <t>Muslim supporter dhruv rathee</t>
  </si>
  <si>
    <t>Dhruv ratee you are too great carry on I am with you</t>
  </si>
  <si>
    <t>India has enough of this bullshit ..... better send him to Haridawar 😂</t>
  </si>
  <si>
    <t>Salam hai bhaiya appko</t>
  </si>
  <si>
    <t>MR. NITESH KUMAR IS not mad but Cunning</t>
  </si>
  <si>
    <t>yrr kya cheez ho dhruv.....kamaal ho yrr...just got addicted to u</t>
  </si>
  <si>
    <t>Gjjb bahi</t>
  </si>
  <si>
    <t>Salute bro</t>
  </si>
  <si>
    <t>Dhrub rathi zindavad zindavad zindavad zindavad zindavad zindavad zindavad zindavad zindavad zindavad zindavad.</t>
  </si>
  <si>
    <t>Dhrub Rathi zindavad Dhrub Rathi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t>
  </si>
  <si>
    <t>May be psychologist think Hitler is here😢.</t>
  </si>
  <si>
    <t>You should become the PM of India 🇮🇳 😅</t>
  </si>
  <si>
    <t>Ase patrkarita ❤ sare media karde to aje desh achche logo ke hatme hota</t>
  </si>
  <si>
    <t>তুমি তো ভাই বিশাল ওল পাকা</t>
  </si>
  <si>
    <r>
      <rPr>
        <sz val="11"/>
        <color rgb="FF000000"/>
        <rFont val="Linux Libertine G"/>
      </rPr>
      <t xml:space="preserve">❤❤❤❤बहुत बधाई ऐसा </t>
    </r>
    <r>
      <rPr>
        <sz val="11"/>
        <color rgb="FF000000"/>
        <rFont val="Calibri"/>
      </rPr>
      <t xml:space="preserve">vdo </t>
    </r>
    <r>
      <rPr>
        <sz val="11"/>
        <color rgb="FF000000"/>
        <rFont val="Linux Libertine G"/>
      </rPr>
      <t>बनाने के लिए ध्रुव भाई</t>
    </r>
    <r>
      <rPr>
        <sz val="11"/>
        <color rgb="FF000000"/>
        <rFont val="Calibri"/>
      </rPr>
      <t>,</t>
    </r>
  </si>
  <si>
    <t>Sahi kaha tumne</t>
  </si>
  <si>
    <t>Jai hind jai bharat</t>
  </si>
  <si>
    <t>21:53 OMG ise kehte hai himmat</t>
  </si>
  <si>
    <t>Dhruv rathee one man army</t>
  </si>
  <si>
    <t>👍🏽👍🏽</t>
  </si>
  <si>
    <t>Very good job bro</t>
  </si>
  <si>
    <t>Plz make video on rahul gandhi</t>
  </si>
  <si>
    <t>Wha dhrurathee ❤❤❤❤❤bhi❤❤❤</t>
  </si>
  <si>
    <t>India need muslim hotao desh bachao I love India ❤️🇮🇳</t>
  </si>
  <si>
    <t>Awesome, 🎉</t>
  </si>
  <si>
    <t>10:04-10:20 😂 dunya  ka sabse bada feku 😂😂😂</t>
  </si>
  <si>
    <t>Salute h bhai yr tere zajbe ko 🙌🙌🙌🙌🔥</t>
  </si>
  <si>
    <t>Dhruv make video for corruption please 👆🏻</t>
  </si>
  <si>
    <t>We support Rahul</t>
  </si>
  <si>
    <t>Gadha</t>
  </si>
  <si>
    <t>Thank you brother</t>
  </si>
  <si>
    <t>कोई व्यक्ति क्या वास्तव में
इतना गिर सकता है</t>
  </si>
  <si>
    <t>Jay bhim sar❤❤❤❤❤</t>
  </si>
  <si>
    <t>One men Army</t>
  </si>
  <si>
    <t>Salute you 🫡</t>
  </si>
  <si>
    <t>Are baccha kaha se itni sachhai bator li Kamal hae .. collection and the way u talk in a flaunt way .v interesting and beautiful true story..lv u son .God bless u. .keep safe from all harm😂🎉</t>
  </si>
  <si>
    <r>
      <rPr>
        <sz val="11"/>
        <color rgb="FF000000"/>
        <rFont val="Linux Libertine G"/>
      </rPr>
      <t>सत्यमेव जयते</t>
    </r>
    <r>
      <rPr>
        <sz val="11"/>
        <color rgb="FF000000"/>
        <rFont val="Calibri"/>
      </rPr>
      <t xml:space="preserve">.. </t>
    </r>
    <r>
      <rPr>
        <sz val="11"/>
        <color rgb="FF000000"/>
        <rFont val="Linux Libertine G"/>
      </rPr>
      <t>समय बलवान होता है</t>
    </r>
  </si>
  <si>
    <t>सत्यमेव जयते</t>
  </si>
  <si>
    <t>मोदी जी पड़ोसी की यहांसे पैदा हुए इसलिए इतना ज्यादा झूठ बोल पाते हैं एक नंबर काबेहु ड़ा यह पीएम😢😅</t>
  </si>
  <si>
    <t>Salute Sir</t>
  </si>
  <si>
    <t>आप के रिसर्च पर हमे गर्व है इसके पीछे आप को बहुत मेहनत लगा होगा</t>
  </si>
  <si>
    <t>इसी तरह देश के लोगों को जागृत करते रहिए ध्रुव राठी जी आप को पूरे देस वासियों के तरफ से सलाम करते हैं 🙏🙏🙏</t>
  </si>
  <si>
    <t>Konsa economy gira hai yeh aur vote mangna aur politics karna konsi dictatorship hai</t>
  </si>
  <si>
    <t>You are the greatest you tuber in the world</t>
  </si>
  <si>
    <t>Sahil</t>
  </si>
  <si>
    <t>Correct truth</t>
  </si>
  <si>
    <t>Pls.provide your views in English also so that you are listened worldwide. At   least captions in English should be there. Thanks for awakening the andhbhakats.</t>
  </si>
  <si>
    <t>The guy who doesn't even live I'm india 😒 and talk about pm of india 😂</t>
  </si>
  <si>
    <t>Sending love sir from 🇵🇰</t>
  </si>
  <si>
    <t>Jo b  bolta h. Uska link diya kar  smja  
Sc or hc k  order k b  smja</t>
  </si>
  <si>
    <t>Dhurv ji ek video rahul gandhi par bhi bana do 😂😂</t>
  </si>
  <si>
    <t>Great 👍</t>
  </si>
  <si>
    <t>Tu to gaya beta😂</t>
  </si>
  <si>
    <t>Pagal banata h janta ko😂😂</t>
  </si>
  <si>
    <r>
      <rPr>
        <sz val="11"/>
        <color rgb="FF000000"/>
        <rFont val="Linux Libertine G"/>
      </rPr>
      <t>अभिनंदन</t>
    </r>
    <r>
      <rPr>
        <sz val="11"/>
        <color rgb="FF000000"/>
        <rFont val="Calibri"/>
      </rPr>
      <t xml:space="preserve">. </t>
    </r>
    <r>
      <rPr>
        <sz val="11"/>
        <color rgb="FF000000"/>
        <rFont val="Linux Libertine G"/>
      </rPr>
      <t>भारतीय जागृती बद्दल</t>
    </r>
    <r>
      <rPr>
        <sz val="11"/>
        <color rgb="FF000000"/>
        <rFont val="Calibri"/>
      </rPr>
      <t xml:space="preserve">. </t>
    </r>
    <r>
      <rPr>
        <sz val="11"/>
        <color rgb="FF000000"/>
        <rFont val="Linux Libertine G"/>
      </rPr>
      <t>पण सुक्ष्मदर्शीने स्वत</t>
    </r>
    <r>
      <rPr>
        <sz val="11"/>
        <color rgb="FF000000"/>
        <rFont val="Calibri"/>
      </rPr>
      <t>:</t>
    </r>
    <r>
      <rPr>
        <sz val="11"/>
        <color rgb="FF000000"/>
        <rFont val="Linux Libertine G"/>
      </rPr>
      <t>कड पाहा</t>
    </r>
    <r>
      <rPr>
        <sz val="11"/>
        <color rgb="FF000000"/>
        <rFont val="Calibri"/>
      </rPr>
      <t xml:space="preserve">, </t>
    </r>
    <r>
      <rPr>
        <sz val="11"/>
        <color rgb="FF000000"/>
        <rFont val="Linux Libertine G"/>
      </rPr>
      <t>तुझी राशीयोग थोडं तूळ</t>
    </r>
    <r>
      <rPr>
        <sz val="11"/>
        <color rgb="FF000000"/>
        <rFont val="Calibri"/>
      </rPr>
      <t xml:space="preserve">, </t>
    </r>
    <r>
      <rPr>
        <sz val="11"/>
        <color rgb="FF000000"/>
        <rFont val="Linux Libertine G"/>
      </rPr>
      <t>वृष्चिके</t>
    </r>
    <r>
      <rPr>
        <sz val="11"/>
        <color rgb="FF000000"/>
        <rFont val="Calibri"/>
      </rPr>
      <t>s</t>
    </r>
    <r>
      <rPr>
        <sz val="11"/>
        <color rgb="FF000000"/>
        <rFont val="Linux Libertine G"/>
      </rPr>
      <t>पेक्षा स्वाभाविक पणे कन्यके झुकलेले दिसतील</t>
    </r>
    <r>
      <rPr>
        <sz val="11"/>
        <color rgb="FF000000"/>
        <rFont val="Calibri"/>
      </rPr>
      <t xml:space="preserve">. </t>
    </r>
    <r>
      <rPr>
        <sz val="11"/>
        <color rgb="FF000000"/>
        <rFont val="Linux Libertine G"/>
      </rPr>
      <t>थोडा कठोर हो धर्माच्याही बाबतीत</t>
    </r>
    <r>
      <rPr>
        <sz val="11"/>
        <color rgb="FF000000"/>
        <rFont val="Calibri"/>
      </rPr>
      <t xml:space="preserve">! </t>
    </r>
    <r>
      <rPr>
        <sz val="11"/>
        <color rgb="FF000000"/>
        <rFont val="Linux Libertine G"/>
      </rPr>
      <t>पुढल्या प्रसंगात तूच पंतप्रधान होशील</t>
    </r>
    <r>
      <rPr>
        <sz val="11"/>
        <color rgb="FF000000"/>
        <rFont val="Calibri"/>
      </rPr>
      <t xml:space="preserve">! </t>
    </r>
    <r>
      <rPr>
        <sz val="11"/>
        <color rgb="FF000000"/>
        <rFont val="Linux Libertine G"/>
      </rPr>
      <t>शुभाशिर्वाद</t>
    </r>
    <r>
      <rPr>
        <sz val="11"/>
        <color rgb="FF000000"/>
        <rFont val="Calibri"/>
      </rPr>
      <t>.</t>
    </r>
  </si>
  <si>
    <r>
      <rPr>
        <sz val="11"/>
        <color rgb="FF000000"/>
        <rFont val="Linux Libertine G"/>
      </rPr>
      <t>डोकेदुखीचा अगदी वीट आलाय</t>
    </r>
    <r>
      <rPr>
        <sz val="11"/>
        <color rgb="FF000000"/>
        <rFont val="Calibri"/>
      </rPr>
      <t xml:space="preserve">. </t>
    </r>
    <r>
      <rPr>
        <sz val="11"/>
        <color rgb="FF000000"/>
        <rFont val="Linux Libertine G"/>
      </rPr>
      <t>मेंदूपर्यंत तर न पोहचला तर बर</t>
    </r>
    <r>
      <rPr>
        <sz val="11"/>
        <color rgb="FF000000"/>
        <rFont val="Calibri"/>
      </rPr>
      <t xml:space="preserve">! </t>
    </r>
    <r>
      <rPr>
        <sz val="11"/>
        <color rgb="FF000000"/>
        <rFont val="Linux Libertine G"/>
      </rPr>
      <t>अरे किती त्रासदायक आहे हा प्राणी जो सव्त</t>
    </r>
    <r>
      <rPr>
        <sz val="11"/>
        <color rgb="FF000000"/>
        <rFont val="Calibri"/>
      </rPr>
      <t>:</t>
    </r>
    <r>
      <rPr>
        <sz val="11"/>
        <color rgb="FF000000"/>
        <rFont val="Linux Libertine G"/>
      </rPr>
      <t>ला ‘ध्रुव’ समजतो</t>
    </r>
    <r>
      <rPr>
        <sz val="11"/>
        <color rgb="FF000000"/>
        <rFont val="Calibri"/>
      </rPr>
      <t xml:space="preserve">, </t>
    </r>
    <r>
      <rPr>
        <sz val="11"/>
        <color rgb="FF000000"/>
        <rFont val="Linux Libertine G"/>
      </rPr>
      <t>काय कळतं त्याला भारतीय राजकारणातलं बसून तिकडे जामूनी पात्र देशात</t>
    </r>
    <r>
      <rPr>
        <sz val="11"/>
        <color rgb="FF000000"/>
        <rFont val="Calibri"/>
      </rPr>
      <t xml:space="preserve">? </t>
    </r>
    <r>
      <rPr>
        <sz val="11"/>
        <color rgb="FF000000"/>
        <rFont val="Linux Libertine G"/>
      </rPr>
      <t>काही आहे का बप्द्धी जेव्हढी आहे देवदत्त मोदकात</t>
    </r>
    <r>
      <rPr>
        <sz val="11"/>
        <color rgb="FF000000"/>
        <rFont val="Calibri"/>
      </rPr>
      <t xml:space="preserve">? </t>
    </r>
    <r>
      <rPr>
        <sz val="11"/>
        <color rgb="FF000000"/>
        <rFont val="Linux Libertine G"/>
      </rPr>
      <t>सांगा पाहू विचार न करता</t>
    </r>
    <r>
      <rPr>
        <sz val="11"/>
        <color rgb="FF000000"/>
        <rFont val="Calibri"/>
      </rPr>
      <t>!</t>
    </r>
  </si>
  <si>
    <t>Leaflet distribution</t>
  </si>
  <si>
    <t>Full Support 💪❤❤</t>
  </si>
  <si>
    <t>10:08 34 sall ka bacha😂😂</t>
  </si>
  <si>
    <t>Kim Jong Un 2.0 quite leterally</t>
  </si>
  <si>
    <t>Abbe gwaro kbhi fact check bhi kr lo iss lodu k sare glt salt fact bta k tumlogo ko brainwash lr rha hai😅😑😑</t>
  </si>
  <si>
    <t>Excellllent reporting nd analysis</t>
  </si>
  <si>
    <t>Dost - tum to real dictator se dar gaye- kuch to manta pe bolo</t>
  </si>
  <si>
    <t>Kuch loog a sunne ko tayar nahi andh bakt</t>
  </si>
  <si>
    <t>😂😂😂😂😂😂😅</t>
  </si>
  <si>
    <t>Salam he bhai</t>
  </si>
  <si>
    <t>Bhai u brave then bravo 
Salaam hai yara tumko .</t>
  </si>
  <si>
    <t>One trick pony.</t>
  </si>
  <si>
    <t>❤❤❤❤❤❤❤❤❤❤❤❤❤❤❤❤❤❤❤❤❤❤❤❤❤❤❤❤❤❤❤❤❤❤❤❤❤❤❤❤❤❤❤❤❤❤❤❤❤❤❤❤❤❤❤❤❤❤❤❤❤❤❤❤❤❤❤❤❤❤❤❤❤❤❤❤❤❤❤❤❤❤❤❤❤❤❤❤❤❤❤❤❤❤❤❤❤❤❤❤❤❤❤❤❤❤❤❤❤❤❤❤❤❤❤❤❤❤❤❤❤❤❤❤❤❤❤❤❤❤❤❤❤❤❤❤</t>
  </si>
  <si>
    <t>शैतान का मुखौटा है मोदी।</t>
  </si>
  <si>
    <t>We are proud of you my dear.  Never don't worry.
We are with you</t>
  </si>
  <si>
    <t>Bhaiya tum mat ruko ham tumhare sath Hain sab Desh</t>
  </si>
  <si>
    <t>Rahul Gandhi 🤍🤍🤍 ki jay ❤️🔥</t>
  </si>
  <si>
    <t>One Man Army 💪💪💪</t>
  </si>
  <si>
    <t>One Man Army 💪💪</t>
  </si>
  <si>
    <t>One Man Army 🪖💪💪💪💪</t>
  </si>
  <si>
    <t>Aisa Jhoota pm  Bharat ke liye Durbhagpurn hai sir</t>
  </si>
  <si>
    <t>Youngsters will leave India and settle in a better country for a better life,</t>
  </si>
  <si>
    <t>Modi's need education</t>
  </si>
  <si>
    <t>Hum desh ko bachana chahte hai tere jaisa gadaro se</t>
  </si>
  <si>
    <t>Super sir</t>
  </si>
  <si>
    <t>Bhai aaj tak itna talanted YouTuber my kabhi nahi dekha kasam se ye ek ek sach bolke sabki aankh khol raha he yr desh ki halat bhot kharab he</t>
  </si>
  <si>
    <t>Tyank.you.druv.ratee</t>
  </si>
  <si>
    <t>👍👍👍👍👍🌹🌹🌹🌹🌹🙏🙏🙏🙏🙏👌👌👌👌❤❤❤❤❤❤❤❤❤❤❤</t>
  </si>
  <si>
    <t>10:53</t>
  </si>
  <si>
    <t>ZUMLESHAH FENKU KA RAJ</t>
  </si>
  <si>
    <t>🤣😂😆😅😄😃😀😁😉🙂😐☹️😢😭......</t>
  </si>
  <si>
    <t>Dhirubhai aapki video mere ko bahut pasand hai aur</t>
  </si>
  <si>
    <t>Right 👍👍👍</t>
  </si>
  <si>
    <t>Hm . Dhruv rathee ko CM ke rup m dekhna cahege</t>
  </si>
  <si>
    <t>Nice video bro 🙏🇮🇳🇮🇳🇮🇳🙏</t>
  </si>
  <si>
    <t>He is as like Bangladesh sheikh hasina dictator 😢</t>
  </si>
  <si>
    <t>মুদি😂😂😂😂</t>
  </si>
  <si>
    <t>He id dictator</t>
  </si>
  <si>
    <t>Thanks a lot brother 
It's 100% true ❤</t>
  </si>
  <si>
    <t>Superb very Proud fully</t>
  </si>
  <si>
    <t>Very nice Very Good My Dearest brother. May Allah bless you and your family ❤</t>
  </si>
  <si>
    <t>Very ❤ nice ❤ speech ❤ hamara ❤ hero ❤ Dhruv Rathi❤ jai hind ❤ mere Bhai ❤❤❤❤</t>
  </si>
  <si>
    <t>Always supporting u brother❤🎉</t>
  </si>
  <si>
    <t>Etna bhi sach nhi bolna tha dhruv rathee😂😂😂😂😂</t>
  </si>
  <si>
    <t>Osm sir ji</t>
  </si>
  <si>
    <t>Great brother</t>
  </si>
  <si>
    <t>Aj se tere vidio koi bharat basi nehi dekhegi ,nehi dekhegi , nehi dekhegi</t>
  </si>
  <si>
    <t>सर आप बहुत शानदार विश्लेषण करते हैं 🤔❤🎉</t>
  </si>
  <si>
    <t>Maangaya Bhai jaihind</t>
  </si>
  <si>
    <t>Good love you❤❤❤❤</t>
  </si>
  <si>
    <t>मेरी तरफ से भारत रत्न पुरस्कार।</t>
  </si>
  <si>
    <t>❤ congratulations 🎉</t>
  </si>
  <si>
    <t>Aik aisa Youtuber Pakistan ma b hona chaiye jo awam ko corrupt aur siyasi logo ki sachi dikha saky</t>
  </si>
  <si>
    <t>Dictator has won Again❤❤</t>
  </si>
  <si>
    <t>Moha Zutabaz moha kuttay Hay</t>
  </si>
  <si>
    <t>Modhi jeish koi mohakutta nohi Hay Modhi Moha Zutabaz Moha Beiman moha mother shuoudalso kuttay Hay modhi ke kitna Bap Hay pata Nohi Hay</t>
  </si>
  <si>
    <t>सच्चे कड़वा है लेकिन बोलना तो पड़ेगा देश के लिए 🙏👏💪💪</t>
  </si>
  <si>
    <t>🫡🫡🫡🫡 sir 🫡🫡🫡🫡</t>
  </si>
  <si>
    <t>Great u r on the Raam  way.  Stay blessed.</t>
  </si>
  <si>
    <t>जय भीम जय संविधान जय भारत 🇮🇳</t>
  </si>
  <si>
    <t>War sach mei rukwa di papa</t>
  </si>
  <si>
    <r>
      <rPr>
        <sz val="11"/>
        <color rgb="FF000000"/>
        <rFont val="Linux Libertine G"/>
      </rPr>
      <t>মোদি জী কো</t>
    </r>
    <r>
      <rPr>
        <sz val="11"/>
        <color rgb="FF000000"/>
        <rFont val="Calibri"/>
      </rPr>
      <t xml:space="preserve">, </t>
    </r>
    <r>
      <rPr>
        <sz val="11"/>
        <color rgb="FF000000"/>
        <rFont val="Linux Libertine G"/>
      </rPr>
      <t>সোহা</t>
    </r>
    <r>
      <rPr>
        <sz val="11"/>
        <color rgb="FF000000"/>
        <rFont val="Calibri"/>
      </rPr>
      <t>-</t>
    </r>
    <r>
      <rPr>
        <sz val="11"/>
        <color rgb="FF000000"/>
        <rFont val="Linux Libertine G"/>
      </rPr>
      <t>হা হোগায়া।😂😂</t>
    </r>
  </si>
  <si>
    <t>😂😅</t>
  </si>
  <si>
    <t>Karnataka CM Siddaramaiah is also     good politician.</t>
  </si>
  <si>
    <t>Hlo</t>
  </si>
  <si>
    <t>bulls*t Reports</t>
  </si>
  <si>
    <t>Wah mere hai❤</t>
  </si>
  <si>
    <t>My Respect For Dhruv Rathee ✊🙏🏻</t>
  </si>
  <si>
    <t>Joy shah wala….😂😂😂mazaa agya</t>
  </si>
  <si>
    <t>Thank you.</t>
  </si>
  <si>
    <t>Watching this video 9 times, fun fact I am from Bangladesh 🇧🇩</t>
  </si>
  <si>
    <t>Bhayya ji aapne to dhhoti hi khol diya 😅
Amezing video dhruv Bhai 👍❤</t>
  </si>
  <si>
    <t>Congests for this inspiring naretion.🙏🏼🙏🏼🙏🏼🌹🌹🌹</t>
  </si>
  <si>
    <t>Muslims in India are continuously being discriminated against, laws are being made that are unequal to them, they are being discriminated against and those who raise their voice are put in jail.Mufti Salman Azhari said that only those who raise their voice are being put in jail. He was put in jail for reciting a poem, but if anyone in the whole world or India insults the name of Muhammad S.A.W PBUH, no action is taken and at some places Muslims protested and their houses were broken into. He was put in jail and since then Modi's hooliganism has been going on, like the Muslim youth who are protesting against NRC have been put in jail, but finally I would like to say that you just make one more video so that Indian Muslims can live peacefully. For the sake of your life, I am thankful to you:-</t>
  </si>
  <si>
    <t>The real hero dhruv bhai</t>
  </si>
  <si>
    <t>What power of dedacation and honesty with determination to serve the reai india.</t>
  </si>
  <si>
    <t>You are a great brother from my side . I am not a youtuber and not a business man i am a common person brother and i am from farmer religions . Can i meet with you just 5 min ...?</t>
  </si>
  <si>
    <t>One man army ❤ love from Bangladesh brother❤</t>
  </si>
  <si>
    <t>Is nautankibaaj par shandaar video</t>
  </si>
  <si>
    <t>Or yogi k baare mai bolo kuch</t>
  </si>
  <si>
    <t>Dhruv bhai kaun si video mein aapko like Karen kaun si video mein aapko follow karo kuchh samajh nahin aata kyon cheat code bahut jyada chal rahi hai aapke naam ki</t>
  </si>
  <si>
    <t>Hi sir Dhruv I didn't try to understand where is the judge Chandrasuite against kedijhi Kya iskubi mila crore rupya you only search sir what's going on India</t>
  </si>
  <si>
    <t>Chal be tu is desh lagta bhi ni h.</t>
  </si>
  <si>
    <t>Dhruv can you come to India and schme india ke logon ki itni hi parwaah h tumhe toh aakr yhan bolo.. Agr sachme himmat hai toh.. Kisiko pm banana chahte ho? Ab tum btaoge
Jo kbhi aur party's ke khilaaf bolne se derta hai. Dont act too smart ke kisiko bhi ullu banate phiroge.. Apna kaam karo aur jaise desh se bahar ho waise hi bahar raho..</t>
  </si>
  <si>
    <t>Jay, hind</t>
  </si>
  <si>
    <t>Jhut</t>
  </si>
  <si>
    <t>अब आपको चुनाव लडना चाहिए जिसकी आप तैयारी कर रहे हैं</t>
  </si>
  <si>
    <t>From Nepal india k politics sey kohi lenadena nahi hey fir bhi yeh video pura dekhli kiuki inka bolneka tarika bahut badiya hey❤</t>
  </si>
  <si>
    <t>1000 likes for this video rightly said</t>
  </si>
  <si>
    <t>😂😂😂 Next level comidian, a true successor to Rahul Gandhi</t>
  </si>
  <si>
    <t>Stop it</t>
  </si>
  <si>
    <t>Ek chehre pe so chehre lga lete hai log</t>
  </si>
  <si>
    <t>बेवकूफ आदमी तू आधे अधूरे फैक्ट्स को डाला है इस वीडियो में पूरे फैक्ट्स डाल इतिहास के सबूत के साथ</t>
  </si>
  <si>
    <t>❤💯🇮🇳</t>
  </si>
  <si>
    <t>Kiya baat hai sir</t>
  </si>
  <si>
    <t>ab tu batayega ??</t>
  </si>
  <si>
    <t>I JUST LOVE THIS PERSON YRR I WANNA MEET HIM ONCE IN MY LIFE DHRUV RATHEE WOW YRR</t>
  </si>
  <si>
    <t>Course ke bare mei shuru mei nai bolna chahiyetha. It should have been presented in the mid half or maybe in the end. By the way, it's a very informative video. Kudos to that.</t>
  </si>
  <si>
    <t>Govt tho dictatorship me hi achi chal rahi hai</t>
  </si>
  <si>
    <t>Jay Ho Rathi je 👍🏽👍🏽</t>
  </si>
  <si>
    <t>I love india ❤❤❤❤❤vi</t>
  </si>
  <si>
    <t>धूरू राठी जीनदाबाद</t>
  </si>
  <si>
    <t>❤❤❤❤i love you bro good 👍</t>
  </si>
  <si>
    <t>Boot licking asshole , that's what you are</t>
  </si>
  <si>
    <t>Salute to u brother Rabb lambi umar bakshe🙏</t>
  </si>
  <si>
    <r>
      <rPr>
        <sz val="11"/>
        <color rgb="FF000000"/>
        <rFont val="Linux Libertine G"/>
      </rPr>
      <t>जबरदस्त वीडियो काहे बना रहे हो</t>
    </r>
    <r>
      <rPr>
        <sz val="11"/>
        <color rgb="FF000000"/>
        <rFont val="Calibri"/>
      </rPr>
      <t xml:space="preserve">.7:20 </t>
    </r>
    <r>
      <rPr>
        <sz val="11"/>
        <color rgb="FF000000"/>
        <rFont val="Linux Libertine G"/>
      </rPr>
      <t>तक तुम्हारा वीडियो देखा पर कुछ भी सिद्ध नहीं हो पा रहा है।माफ करना ध्रुव</t>
    </r>
  </si>
  <si>
    <t>Go check what's happening in WB. 
Teri bhibhi ki ch*t.
Thank you</t>
  </si>
  <si>
    <t>ये बंदा मोदी को हरा के ही माने गा 😂😂</t>
  </si>
  <si>
    <t>Mashallah salute you ❤</t>
  </si>
  <si>
    <t>🌹🙏🏻 धन्यवाद 🌹आपको मेरा सलाम 🙏🏻</t>
  </si>
  <si>
    <t>I love you mare jan i am video creator ❤️</t>
  </si>
  <si>
    <r>
      <rPr>
        <sz val="11"/>
        <color rgb="FF000000"/>
        <rFont val="Calibri"/>
      </rPr>
      <t xml:space="preserve">100% </t>
    </r>
    <r>
      <rPr>
        <sz val="11"/>
        <color rgb="FF000000"/>
        <rFont val="Linux Libertine G"/>
      </rPr>
      <t>सच्चाई</t>
    </r>
    <r>
      <rPr>
        <sz val="11"/>
        <color rgb="FF000000"/>
        <rFont val="Calibri"/>
      </rPr>
      <t>,</t>
    </r>
    <r>
      <rPr>
        <sz val="11"/>
        <color rgb="FF000000"/>
        <rFont val="Linux Libertine G"/>
      </rPr>
      <t>जय हो ध्रुव भाई</t>
    </r>
  </si>
  <si>
    <t>Gali dene wale you tuber ko youth icon awards dete hai</t>
  </si>
  <si>
    <t>Aapka channel band kar denge yeh log sachai sa darte hai yeh log</t>
  </si>
  <si>
    <t>सत्य वचन</t>
  </si>
  <si>
    <t>Are bhai appp bangal ka video me comment on kar</t>
  </si>
  <si>
    <t>Photoshoot chal raha hai 😅 24:35</t>
  </si>
  <si>
    <t>Alien ke sath bhi👽🛸 9:33</t>
  </si>
  <si>
    <t>28:37</t>
  </si>
  <si>
    <t>Very good dhruvv.. proud of u</t>
  </si>
  <si>
    <t>Apne hamare Aligarh ka naam liya kaafi h</t>
  </si>
  <si>
    <t>Bhai man Gaya aapko you r prins of you tube</t>
  </si>
  <si>
    <t>Keep Going... 
Against Fake Reality. ✊</t>
  </si>
  <si>
    <t>Ap hi pm bn jao na</t>
  </si>
  <si>
    <t>ये हमारा देश का दुर्भाग्य है की ऐसा मदारी  प्रधानमंत्री है।</t>
  </si>
  <si>
    <t>Up ka cm Yogi ka liya ak video chiya</t>
  </si>
  <si>
    <t>Dhruv Rathee Teri mako chudu</t>
  </si>
  <si>
    <t>Sade naal rho ge too aish kroge 😂😂😂bilkul ryt ❤</t>
  </si>
  <si>
    <r>
      <rPr>
        <sz val="11"/>
        <color rgb="FF000000"/>
        <rFont val="Linux Libertine G"/>
      </rPr>
      <t>अग्नि बीर देश के नवयुवकों को वेरोजगारी कमजोरी करने वाली स्कीम</t>
    </r>
    <r>
      <rPr>
        <sz val="11"/>
        <color rgb="FF000000"/>
        <rFont val="Calibri"/>
      </rPr>
      <t>?</t>
    </r>
  </si>
  <si>
    <t>Love From Bangladesh</t>
  </si>
  <si>
    <t>Good bro  👍👍👍👍</t>
  </si>
  <si>
    <t>Such me  ankh khol di</t>
  </si>
  <si>
    <t>Kiya baat hai😂😂😂</t>
  </si>
  <si>
    <t>Good maan</t>
  </si>
  <si>
    <t>Dhruv raathi you are great original Indian courageous truthful, reasercher daring bringing truths to us</t>
  </si>
  <si>
    <t>Wow. 😂😂😂</t>
  </si>
  <si>
    <t>यंहा का राजा रिश्वतखोर दिवान चमडी चोर जनता हो गई है लाचार संभलकर चल प्यारे यंहा हर जगह फैला है भ्रष्टाचार भ्रष्टाचार भ्रष्टाचार</t>
  </si>
  <si>
    <t>Pehle apne papa ko bahar nikal jail me hai sala😂😂</t>
  </si>
  <si>
    <t>Nithin kadagakar my favourite</t>
  </si>
  <si>
    <t>Really hero hates off you</t>
  </si>
  <si>
    <t>Any have some one has came explain reality my request explain both side</t>
  </si>
  <si>
    <t>So whom you want as prime minister Rahul Gandhi who doesn't even know what he speaks 
Idhar se aalu dalo udhar se sona nikalo</t>
  </si>
  <si>
    <t>Very fine</t>
  </si>
  <si>
    <t>Exmuslim sahil and Adam seeker rocks, momins shocks</t>
  </si>
  <si>
    <t>Anjna omksh</t>
  </si>
  <si>
    <t>The real hero dhruv rathee</t>
  </si>
  <si>
    <t>Inka toh sab k sath hi nata hai 🤣🤣</t>
  </si>
  <si>
    <t>Kash Druv Rathee pm hota 🇮🇳⭐</t>
  </si>
  <si>
    <t>Kuch log is bache ko india ka PM banana chahte hai 2 din bharat tik jaye to batana 😂🤡🤡</t>
  </si>
  <si>
    <t>Dhruv bhai hamara Assam ka liya ak video bana</t>
  </si>
  <si>
    <t>Salute he sir🙏</t>
  </si>
  <si>
    <r>
      <rPr>
        <sz val="11"/>
        <color rgb="FF000000"/>
        <rFont val="Linux Libertine G"/>
      </rPr>
      <t>आप ने तो धोती खोल दी बीजेपी बालो की लेकिन इन लोगों में शर्म बचा नही हैं</t>
    </r>
    <r>
      <rPr>
        <sz val="11"/>
        <color rgb="FF000000"/>
        <rFont val="Calibri"/>
      </rPr>
      <t>,</t>
    </r>
    <r>
      <rPr>
        <sz val="11"/>
        <color rgb="FF000000"/>
        <rFont val="Linux Libertine G"/>
      </rPr>
      <t>गजब का पत्रकारिता है भाई आप की</t>
    </r>
  </si>
  <si>
    <t>Jio...beta</t>
  </si>
  <si>
    <t>Bhai option nahi h na iska dusra koi h nahi</t>
  </si>
  <si>
    <t>👍🏼👍🏼👍🏼👍🏼</t>
  </si>
  <si>
    <t>India ke logo ko mislead kar rhe ho , fake video 😠👎👎</t>
  </si>
  <si>
    <t>Video clip jod jod ke glt meaning nikal rahe ho , kya milta h tumhe aise logo ko distract karke</t>
  </si>
  <si>
    <t>Korea ke dictator ko toh kabhi dictator nhi kaha , yaha aa gye modi jaise secular leader ko dictator btane</t>
  </si>
  <si>
    <t>PM Modi ko tum kuch ho nhi kehne layak</t>
  </si>
  <si>
    <t>Tum jake kisi psychiatrist ko dikhao , shi ko glt aur glt ko shi keh rahe ho, aur sbko pagal bna rhe ho</t>
  </si>
  <si>
    <t>अबे हरामखोर कुत्तेकी ओला 
तुझे नरेंद्र मोदी में एक भी अच्छाई नहीं दिखती
 वह ऐसे ही प्रधानमंत्री बन गया रे चमन चुटिया
पढ़े लिखे गवार गधे । राहुल गांधी के खिलाफ तो एक भी वीडियो नहीं बनाता । अबे जर्मन भूसा 
तू अगर सच्चा यूट्यूबर  है तो दोनों के खिलाफ वीडियो बनाता</t>
  </si>
  <si>
    <t>Bro is manipulating us when it comes to politics everyone dont believe on him first make ur own research ❤</t>
  </si>
  <si>
    <t>जली ना तेरी जली ना</t>
  </si>
  <si>
    <t>Modi ko de do gali  bhai</t>
  </si>
  <si>
    <t>Mission 100 cror votes</t>
  </si>
  <si>
    <t>Dhruv rathee sir agar Thanos hota na to modi ko dekh ke mar jata</t>
  </si>
  <si>
    <t>Tum video banao bas. Jisko kaam karna hai wo kar rahe hain</t>
  </si>
  <si>
    <t>Please make one video for Karnataka, Bangalore. In Karnataka here is Very dangerous for low level person who came for other state . Pls research in this Brother 🙏</t>
  </si>
  <si>
    <t>Sir I am from Pakistan</t>
  </si>
  <si>
    <t>आपका वीडियो देखकर अंधभक्त बहुत जलते हैं</t>
  </si>
  <si>
    <t>Modi hatayo, desh bachayo</t>
  </si>
  <si>
    <t>Abse mai modi ko 1 % support nhi krungi</t>
  </si>
  <si>
    <t>This election jeevi is  shameless, a flocci and a nincompoof....we have down south a community...these people go abegging with one amusing role a day., especially, during the pongal season, the harvest festival. They are called "pagati veshagallu", the day light performers.....with a little thoughtfulness, "day light robber" will be more apt for him...</t>
  </si>
  <si>
    <t>Democracy of the majority Community is worse than dictatorship.</t>
  </si>
  <si>
    <t>This Chunav Jeevi can only blabber his senseless banter.....yackety yack...this mike happy flocci can only waste time with his oft repeated terms, he would never mean.  Only a puppet like gestures and parrot like rants...</t>
  </si>
  <si>
    <t>I request you to also please look in to western express Highway specialy vasai virar</t>
  </si>
  <si>
    <t>If modi is a dictator....u will be finish after this video😂....but u r still doing videos means ...giving wrong info about modi 😅</t>
  </si>
  <si>
    <t>Aapka aapko silora bhai</t>
  </si>
  <si>
    <t>Khaash ye video mein pehle dekhchuka hota toh mein apna faisla badaltha tha</t>
  </si>
  <si>
    <t>Have Narendra Modi any posetive active or not ?</t>
  </si>
  <si>
    <t>21:16 Because why abhi and Niyu make the video</t>
  </si>
  <si>
    <t>i love YOU bro</t>
  </si>
  <si>
    <t>Indian tiger dhuru rathee</t>
  </si>
  <si>
    <t>I'm a BOXER never afraid but i'm nothing before your courage. Salute</t>
  </si>
  <si>
    <t>Dhruv Sir ham aap ke sath hai ❤💯</t>
  </si>
  <si>
    <t>Bus Prabhu bus Kitna nanga karoge</t>
  </si>
  <si>
    <t>Kuch bhi koho yar , bhai main dum hain....!</t>
  </si>
  <si>
    <t>क्रेडिटजीवी 🤝 फोटोजीवी 🤝 जुमलाजीवी</t>
  </si>
  <si>
    <t>Agr salmon khan bjp main agiya tho modi comfirm ker rega 🦌 nai suicide ker ra tha 😅</t>
  </si>
  <si>
    <t>यह बहुत ही झूठ बोलता है बहरूपिया आदमी है यह तो खुद बहुत बड़ा बड़ा खा रहा है</t>
  </si>
  <si>
    <t>Aankhen kholo andh bahgt</t>
  </si>
  <si>
    <t>mai bahut khush hu ki aap ye sacchai aam janta tak pahucha rahe hai</t>
  </si>
  <si>
    <t>Bro Rahul Gandhi ki bhi ek video banao</t>
  </si>
  <si>
    <t>Vote paney ke liye hrr jagh rishta naata nikl ata hai. Manipur se 15 months se ab naata kaha gae Modi ... Kya bolu aapko cruel?selfish?greedy?</t>
  </si>
  <si>
    <t>todays best education is making emotional to hindu rashtrians</t>
  </si>
  <si>
    <t>Omg 😱😱😱😱😱😱😱</t>
  </si>
  <si>
    <t>Best😎</t>
  </si>
  <si>
    <t>Ostir. .. ❤❤❤❤bohot khuv</t>
  </si>
  <si>
    <t>मोदी जैसा घटिया प्रधानमंत्री आजतक कभी नही देखा है</t>
  </si>
  <si>
    <t>Good side of video 
1. What he annalysed about him is correct 
2. Made people understand that he's not god
3. Some Chaatukarita facts are correct 
Wrong side of video 
1. Sadhguru like people's pic in chatukarita frame is wrong dhruv should respect him
2. Ultimate options of modi list is unfair accept shashi tharoor &amp; nitin gadkari 
3.</t>
  </si>
  <si>
    <t>Agar isis bane toh accha rss bane toh bura hindu sangathan bane toh bura mazjid me pakistan ke path padhaye jaye toh acche hindu log hindu ke path padhaye toh bure i request you my dearest dhruv rathee please modi ka gu khalo</t>
  </si>
  <si>
    <t>Ye unphad Hindu hi bekuf bante hai padhe likhe nahi</t>
  </si>
  <si>
    <t>The Great Dhruv Rathee👍🫡</t>
  </si>
  <si>
    <t>Some people understand everything,,,but most of indian are illiterate and they are in trouble 🙂</t>
  </si>
  <si>
    <t>Our country need Dhruv bhaiya❤</t>
  </si>
  <si>
    <t>Kahan gaye tumhare Dhruv bhai???
Bhakton o bhakton???
Ab tumhare Bangladeshi Hindu bhaion ke liye video kyun nahi bans raha hai...??</t>
  </si>
  <si>
    <t>Bhai kuch cheeze  apki pyari party ke neta jawaharlal nehru ji ke bare me bi bta dijiye
By the way itne bade desh bhaktt h toh india  me raheye na</t>
  </si>
  <si>
    <t>Greatfull  work</t>
  </si>
  <si>
    <t>Kavi help chahiye to bolna dhurv,, Jan laga dunga</t>
  </si>
  <si>
    <t>👍🏻👍🏻👍🏻👍🏻🇮🇳</t>
  </si>
  <si>
    <t>@khajurbhai</t>
  </si>
  <si>
    <t>😂😂😂👌🏻👌🏻👌🏻👌🏻</t>
  </si>
  <si>
    <t>Thank you for giving information about our enemy. I hope you can guess where i am from. Before the begining of a fight its important to know what your enemy is thinking.</t>
  </si>
  <si>
    <t>Bhaiya ji ek video Rajiv Dixit ji ke liye</t>
  </si>
  <si>
    <t>Ha ha Rahul Gandhi toh doodh ka dhula hai na (Aisi machine banayanga ki eak side  sa aalu dalanga or dusra side sa Sona nikla ga) Aab kyu nahi bolta hai Rahul Gandhi ko koi knowledge nahi hai. Sirf eak government ko criticise karna sa kuch nahi hota hai. Ham ni kisi government ko support karne hai or na he kisi ko oppose karta hai har government mein kuch na kuch drawback hota hai iska ya matlab nahi hai ke hath dho kar eak ka pecha pada hai</t>
  </si>
  <si>
    <t>Namaskar sir love you ❤</t>
  </si>
  <si>
    <t>@dhruvrathee 
We want a video on the latest case of Kolkata doctor rape and murder case sir
And the violence against doctor
This is serious
I am a mbbs student myself
A request
🙏
We are trusting you with our voice sir</t>
  </si>
  <si>
    <t>Mentally dictator 😮</t>
  </si>
  <si>
    <t>Dhruv rathe india me aa ke bol beta</t>
  </si>
  <si>
    <t>You are great man bro.</t>
  </si>
  <si>
    <t>Love you 🤟🤟🤟🤟</t>
  </si>
  <si>
    <t>Modi and sheikh hasina has samne moto .Sheikh hasina exactly did all these things.</t>
  </si>
  <si>
    <t>Modi agar Dictator hota to tum abhi tak uske bare mein khulam khula video bana nahi pate.</t>
  </si>
  <si>
    <t>Very. Yery. Thanks. Need. Four. Democrecy. Is. Needful. Yours. Idea. Is. Safe.   Democrecy. I. Am. Happy. Yours. Idea. In. The. Future. The. God. Head. Been. Sefty. Yours. Idea</t>
  </si>
  <si>
    <t>Dhruv Vai yr aachey sey rehena yrr itney bade bade logo ko expose kar rahey ho stay safe yrr bro love from 🇳🇵</t>
  </si>
  <si>
    <t>Hii😊</t>
  </si>
  <si>
    <t>YouTube video ❌ reality ✅</t>
  </si>
  <si>
    <t>I'm watching u from Bangladesh 🇧🇩</t>
  </si>
  <si>
    <t>Dhrub Rathee gi up to Mudi ko le kar bohot poresani ho raha hai ub Assad Uddin obesi ki bare may kuch bolo aacha lagega. Akbar uddin obesi ne jo abaz uthaya tha 15 munite kelya polis hlota do us ki bare may Assad uddin obesi or up logo ki kya rai ho jara is ki bare may vi bath koro tob aacha lagega. May kisi political parties se matlab nehin rakh ta hu. Mera to chota sa ek tifin ka dokan hai. No B. J P se kuch mila hai na kongres se kuch mile the. Baise up ka chenel mujhe bohot aacha lagta hai. Bohot kuch jan ne ko milta hai. Bohot bohot dhannya bad hai up ko sukriya.</t>
  </si>
  <si>
    <t>Can you make a video on your favourite Rahul Gandhi achievements in his life time and contributions towards growth of our country</t>
  </si>
  <si>
    <t>34 years ka bacha was epic 😂😂😂😂😂</t>
  </si>
  <si>
    <t>Nice dhruv  bro....apki voice me jo dhum he pura  india  ka system badaljayega...kindly ek janam kundli railway ka v kholiye....fully corruption hei.</t>
  </si>
  <si>
    <t>It proves  might is right😂</t>
  </si>
  <si>
    <t>Kisi se darta nhai</t>
  </si>
  <si>
    <t>Dering jabardast he bhai ki</t>
  </si>
  <si>
    <t>Is bhai ko salam he</t>
  </si>
  <si>
    <t>Good sir ❤</t>
  </si>
  <si>
    <t>जय हिंद❤</t>
  </si>
  <si>
    <t>Thank you❤🌹🙏</t>
  </si>
  <si>
    <t>Aap ek saheed ke jaise Jane jaoge 😊😊😊😊</t>
  </si>
  <si>
    <t>So Modi is the Sheikh Hasina of India who should also step down, and left India like Hasina left Bangladesh after the protest 😂😂😂! They both are evil bad people who just want to rule and for that they can do anything 😢.</t>
  </si>
  <si>
    <t>25:45 Epic 😂😂😂😂</t>
  </si>
  <si>
    <t>Soo oooo good</t>
  </si>
  <si>
    <t>Have Elias pinaky zed's talk</t>
  </si>
  <si>
    <t>love you druv vaijan from bangladesh</t>
  </si>
  <si>
    <r>
      <rPr>
        <sz val="11"/>
        <color rgb="FF000000"/>
        <rFont val="Calibri"/>
      </rPr>
      <t xml:space="preserve">|_30_million _love you dhuruv rathee brother </t>
    </r>
    <r>
      <rPr>
        <sz val="11"/>
        <color rgb="FF000000"/>
        <rFont val="Linux Libertine G"/>
      </rPr>
      <t xml:space="preserve">ऐसे ही आवाज उठाते रहना </t>
    </r>
    <r>
      <rPr>
        <sz val="11"/>
        <color rgb="FF000000"/>
        <rFont val="Calibri"/>
      </rPr>
      <t xml:space="preserve">brother </t>
    </r>
    <r>
      <rPr>
        <sz val="11"/>
        <color rgb="FF000000"/>
        <rFont val="Linux Libertine G"/>
      </rPr>
      <t xml:space="preserve">हम लोग आपके साथ हैं
अगर आप किसी रैली में निकले तो जितनी जनता मोदी के साथ नहीं होगी उससे कई गुना जनता आपके साथ होगी </t>
    </r>
    <r>
      <rPr>
        <sz val="11"/>
        <color rgb="FF000000"/>
        <rFont val="Calibri"/>
      </rPr>
      <t>I love you 🥀</t>
    </r>
  </si>
  <si>
    <t>Salut 🙏👌</t>
  </si>
  <si>
    <t>Modi Sarkar aneke badh kya hatha tha Bhai des me ya bi bolo na</t>
  </si>
  <si>
    <t>Nice 😅😅🎉🎉🎉🎉🎉🎉🎉🎉🎉🎉🎉🎉🎉🎉🎉🎉🎉🎉🎉🎉🎉🎉🎉🎉🎉🎉🎉🎉❤❤😂❤😂❤🎉🎉🎉🎉🎉🎉🎉🎉🎉🎉🎉🎉🎉🎉❤❤❤❤❤😂😂🎉🎉🎉🎉🎉🎉❤❤❤❤🎉🎉🎉🎉🎉🎉🎉🎉🎉🎉🎉🎉🎉🎉🎉🎉😢😢🎉❤❤🎉🎉🎉🎉🎉🎉🎉🎉🎉🎉</t>
  </si>
  <si>
    <t>Great 👍👍</t>
  </si>
  <si>
    <t>Vah bahut khoob lagta hai Rathee bhai seedha world leader banne ki  taiyari kar  raha hai</t>
  </si>
  <si>
    <t>Bhai tum north Korea ke pm ke baare bolo himmat ho to aukaat h to</t>
  </si>
  <si>
    <t>@dhruvrathee Go and Lick boots of Rahul gandhi</t>
  </si>
  <si>
    <t>Bahot badhya sir</t>
  </si>
  <si>
    <t>chor rathi bangladesh ka baree me khya bolatha ,abhi  khya hua</t>
  </si>
  <si>
    <t>Brother love you</t>
  </si>
  <si>
    <t>No body else,only the voters should be educated to know how to cast votes. Thanks.</t>
  </si>
  <si>
    <t>India ko jita to nahi pai, par more representation zarur dilwadi, this was the least we could have done, we did it</t>
  </si>
  <si>
    <t>Modi is surrounded by yes men</t>
  </si>
  <si>
    <t>Dhruv Radhee want to save India</t>
  </si>
  <si>
    <t>bro why dont you make video on arvinn kejrival about his policies and also his downward fall of aam admi party</t>
  </si>
  <si>
    <r>
      <rPr>
        <sz val="11"/>
        <color rgb="FF000000"/>
        <rFont val="Linux Libertine G"/>
      </rPr>
      <t>वाह मेरे मिट्टी के शेर😂 क्या एक्टिंग करता है😅
अगर तुम सच में इतने सच्चे हो तो ऐसे ही वीडियो कांग्रेस</t>
    </r>
    <r>
      <rPr>
        <sz val="11"/>
        <color rgb="FF000000"/>
        <rFont val="Calibri"/>
      </rPr>
      <t xml:space="preserve">, </t>
    </r>
    <r>
      <rPr>
        <sz val="11"/>
        <color rgb="FF000000"/>
        <rFont val="Linux Libertine G"/>
      </rPr>
      <t>आम आदमी पार्टी</t>
    </r>
    <r>
      <rPr>
        <sz val="11"/>
        <color rgb="FF000000"/>
        <rFont val="Calibri"/>
      </rPr>
      <t xml:space="preserve">, </t>
    </r>
    <r>
      <rPr>
        <sz val="11"/>
        <color rgb="FF000000"/>
        <rFont val="Linux Libertine G"/>
      </rPr>
      <t>सपा</t>
    </r>
    <r>
      <rPr>
        <sz val="11"/>
        <color rgb="FF000000"/>
        <rFont val="Calibri"/>
      </rPr>
      <t>,</t>
    </r>
    <r>
      <rPr>
        <sz val="11"/>
        <color rgb="FF000000"/>
        <rFont val="Linux Libertine G"/>
      </rPr>
      <t xml:space="preserve">तृणमूल और ओवैसी के ऊपर भी बना डालो और जीत लो हम </t>
    </r>
    <r>
      <rPr>
        <sz val="11"/>
        <color rgb="FF000000"/>
        <rFont val="Calibri"/>
      </rPr>
      <t xml:space="preserve">120 </t>
    </r>
    <r>
      <rPr>
        <sz val="11"/>
        <color rgb="FF000000"/>
        <rFont val="Linux Libertine G"/>
      </rPr>
      <t>करोड़ भारतीयों का दिल 😂</t>
    </r>
    <r>
      <rPr>
        <sz val="11"/>
        <color rgb="FF000000"/>
        <rFont val="Calibri"/>
      </rPr>
      <t xml:space="preserve">, </t>
    </r>
    <r>
      <rPr>
        <sz val="11"/>
        <color rgb="FF000000"/>
        <rFont val="Linux Libertine G"/>
      </rPr>
      <t>क्युकी तुम्हारे पास तो मंच</t>
    </r>
    <r>
      <rPr>
        <sz val="11"/>
        <color rgb="FF000000"/>
        <rFont val="Calibri"/>
      </rPr>
      <t xml:space="preserve">, </t>
    </r>
    <r>
      <rPr>
        <sz val="11"/>
        <color rgb="FF000000"/>
        <rFont val="Linux Libertine G"/>
      </rPr>
      <t>जनता</t>
    </r>
    <r>
      <rPr>
        <sz val="11"/>
        <color rgb="FF000000"/>
        <rFont val="Calibri"/>
      </rPr>
      <t xml:space="preserve">, </t>
    </r>
    <r>
      <rPr>
        <sz val="11"/>
        <color rgb="FF000000"/>
        <rFont val="Linux Libertine G"/>
      </rPr>
      <t>हुनर</t>
    </r>
    <r>
      <rPr>
        <sz val="11"/>
        <color rgb="FF000000"/>
        <rFont val="Calibri"/>
      </rPr>
      <t xml:space="preserve">, </t>
    </r>
    <r>
      <rPr>
        <sz val="11"/>
        <color rgb="FF000000"/>
        <rFont val="Linux Libertine G"/>
      </rPr>
      <t xml:space="preserve">काबिलियत और पैसा सभी है😂 मगर मुझे पता है हम भारतीय </t>
    </r>
    <r>
      <rPr>
        <sz val="11"/>
        <color rgb="FF000000"/>
        <rFont val="Calibri"/>
      </rPr>
      <t xml:space="preserve">500 </t>
    </r>
    <r>
      <rPr>
        <sz val="11"/>
        <color rgb="FF000000"/>
        <rFont val="Linux Libertine G"/>
      </rPr>
      <t>साल तक ऐसे ही गुलाम थोड़ी ना रहे है हमारी  नाव में छेद करने वाले तुम्हारे जैसे हमारे ही भाई लोग थे😊।
बेटा राठी बाप की काबिलियत का विश्लेषण करना शायद इतना मुश्किल नहीं होता जितना बाप बनकर उसकी जिम्मेदारी को निभाना होता है</t>
    </r>
    <r>
      <rPr>
        <sz val="11"/>
        <color rgb="FF000000"/>
        <rFont val="Calibri"/>
      </rPr>
      <t xml:space="preserve">, </t>
    </r>
    <r>
      <rPr>
        <sz val="11"/>
        <color rgb="FF000000"/>
        <rFont val="Linux Libertine G"/>
      </rPr>
      <t xml:space="preserve">ध्यान से </t>
    </r>
    <r>
      <rPr>
        <sz val="11"/>
        <color rgb="FF000000"/>
        <rFont val="Calibri"/>
      </rPr>
      <t xml:space="preserve">1 1 </t>
    </r>
    <r>
      <rPr>
        <sz val="11"/>
        <color rgb="FF000000"/>
        <rFont val="Linux Libertine G"/>
      </rPr>
      <t>लाइन को सोच समझकर पढ़ लेना</t>
    </r>
    <r>
      <rPr>
        <sz val="11"/>
        <color rgb="FF000000"/>
        <rFont val="Calibri"/>
      </rPr>
      <t>,</t>
    </r>
    <r>
      <rPr>
        <sz val="11"/>
        <color rgb="FF000000"/>
        <rFont val="Linux Libertine G"/>
      </rPr>
      <t>तेरा जादू लाखो लोगो पर होगा मगर मोदी का जादू करोड़ो लोगो पर है अब देखना ये है की झाट उखाड़ने से मुर्दा हल्का होता है या नहीं😂</t>
    </r>
  </si>
  <si>
    <t>Dhruv bhai up salute❤❤</t>
  </si>
  <si>
    <t>Main bhi tarif krdu modi ke 😂</t>
  </si>
  <si>
    <t>Very goodboy live long goodboy god bless you</t>
  </si>
  <si>
    <t>Very good vews ,veru good boy
I like you godboy.</t>
  </si>
  <si>
    <t>Dhuru ❤</t>
  </si>
  <si>
    <t>ध्रुव राठी जी हमें आप पर गर्व है क्यों ना आप ही आगे आए❤</t>
  </si>
  <si>
    <t>Vai tu bharat ko bangladesh ki halat  banake ka chalkar pe ho</t>
  </si>
  <si>
    <t>Ek bar kejriwal ke bare me ho jaye</t>
  </si>
  <si>
    <t>Pls make a video about mamta banerjee</t>
  </si>
  <si>
    <t>Mere bhai ek dum sahi dhoya h. I salute</t>
  </si>
  <si>
    <t>Modi is biggest dictator 😂emotional scheme ko lekr vote leta tha ab samjh gya hai janta bewakoof ni hai is elections se</t>
  </si>
  <si>
    <t>Bjp ke naam pe kitne log crime kr rhe hai har jagh</t>
  </si>
  <si>
    <t>Religion ke naam pe desh me danga krwata hai modi</t>
  </si>
  <si>
    <t>abe tu toh constitution kia baa karta hain modi toh hamesha desh ke liye acha kar rahe hain</t>
  </si>
  <si>
    <t>abe narendra modi ke baare mein galat video banane se pahle dekh usne kya kya kiya hain</t>
  </si>
  <si>
    <t>Paisa dekar subscribers aur comments le jao ke aur hame pata nahi chalega! 😂😂😂 Murkh prani! Hume sab pata hai... tumhari pol khul chuki hai DESHDROHI! BHRASHTACHARI!</t>
  </si>
  <si>
    <t>Jai mulniwasi</t>
  </si>
  <si>
    <t>Outstanding ❤❤❤❤</t>
  </si>
  <si>
    <t>Dil se bolti hun mujhe to apke keliye dar lagti</t>
  </si>
  <si>
    <t>Really excellent Bro....but apka life ko bhi thoda care karo...take care Bro</t>
  </si>
  <si>
    <t>Those who don't know this guy recives funding from foreign geopolitical group to destabilize india</t>
  </si>
  <si>
    <t>Bhaiya mene apki ye wali video meri puri society ko dikhayi
Sab log apke sath he</t>
  </si>
  <si>
    <t>Ye shakka hai</t>
  </si>
  <si>
    <t>Sheikh Hasina and Modi seem to sit together and plan everything 😑,,,,,, all the moves are of the same type</t>
  </si>
  <si>
    <t>Rahul gandhi  hamara pm hona chahiye</t>
  </si>
  <si>
    <t>तू पक्का गटर का कीड़ा है</t>
  </si>
  <si>
    <t>Modi pagal hogaya</t>
  </si>
  <si>
    <t>10:52</t>
  </si>
  <si>
    <t>Bhai jo v ho hume narender modi he chaiye tare bato me hum kiw ayega</t>
  </si>
  <si>
    <t>Dhruv Rathee Jo bhi bolte hai wo proof ke sath bolte hai 💪💪</t>
  </si>
  <si>
    <t>BJP sarkari best sarkari</t>
  </si>
  <si>
    <t>Dhruv Bhai ek bar Ambani ko ho hai</t>
  </si>
  <si>
    <t>Bangladesh k hindu k bare me Video kab ayega, @dhruv Bhai 😮</t>
  </si>
  <si>
    <t>Modi hataooo 
Deshko bachao❤❤❤❤❤❤</t>
  </si>
  <si>
    <t>😂😂 Pouchi huyi chess hey modi jiiiiiiiii 😎🤐</t>
  </si>
  <si>
    <t>I love all your videos love from Bangladesh 🇧🇩❤️🇮🇳</t>
  </si>
  <si>
    <t>Proud of Dhruv Rathi jai hind ❤</t>
  </si>
  <si>
    <t>Ek Selute to banta h boss 🫡</t>
  </si>
  <si>
    <t>Kaisa aadmi hai sala iska sabke sath nata raha hai😂😂😂 mahan feku😂😂😂</t>
  </si>
  <si>
    <t>9:52 😅😅🤣35 saal ka bachha</t>
  </si>
  <si>
    <t>Now Bangladesh &amp; INDIA is suffering for your response (before poll 2024 )
This will be the future 😡😡😳😳 of all Sanatani including  Sickular Sanatanis if they do not vote for BJP in State or Central Elections. Where will you and your family go to save your lives?  It is in DNA of Muslim community to kill so called Kafirs and including their own who gave them their freedom. Sanatanis unite, thos who do not read history are bound to repeat it. Nation First, if nation is strong you, your families, kith and kin including you property is safe. Muslims will not even spare Sickular Sanatanis, n number of examples in Bharat.  Only United we can stand as a nation. Your safety is in your hands only to press the right button in elections.💪🏿💪🏿🇮🇳🇮🇳</t>
  </si>
  <si>
    <t>Aapane bahut achcha kam Kiya durupsar</t>
  </si>
  <si>
    <t>A like from pakistan, is video ko hum Pakistanio ko b dekhna chahiye kiyu k hamare mulk  par b in Modi sab k dost Nawaz Sharif hai jo yehi corruption kartein hai.</t>
  </si>
  <si>
    <t>🇵🇰🇵🇰🇵🇰🇵🇰❤❤❤</t>
  </si>
  <si>
    <t>Me itna janta hu ye log baat se nahi mante aaj bolo kal bhool  jayenge inhe kuch aissa dhoya jaye ki sab hil jaye dalal log chor log criminal log</t>
  </si>
  <si>
    <t>We support dhruv rathee</t>
  </si>
  <si>
    <t>💯porsent,karet🙏🙏❤️🙏❤️🙏</t>
  </si>
  <si>
    <t>You are brilliant and brave man...</t>
  </si>
  <si>
    <t>👌🏻👏🏻👏🏻👏🏻👏🏻💐🍊</t>
  </si>
  <si>
    <t>Sirf hindu 
Bangladesh ghum k aa tu phle</t>
  </si>
  <si>
    <t>Bhai desh washiyon ko gobar khane se bhi bacana hai</t>
  </si>
  <si>
    <t>Ye hein ashli indian ,,</t>
  </si>
  <si>
    <r>
      <rPr>
        <sz val="11"/>
        <color rgb="FF000000"/>
        <rFont val="Linux Libertine G"/>
      </rPr>
      <t xml:space="preserve">राठी </t>
    </r>
    <r>
      <rPr>
        <sz val="11"/>
        <color rgb="FF000000"/>
        <rFont val="Calibri"/>
      </rPr>
      <t xml:space="preserve">ji apko ek </t>
    </r>
    <r>
      <rPr>
        <sz val="11"/>
        <color rgb="FF000000"/>
        <rFont val="Linux Libertine G"/>
      </rPr>
      <t>सेल्यूट तो बनता है</t>
    </r>
  </si>
  <si>
    <r>
      <rPr>
        <sz val="11"/>
        <color rgb="FF000000"/>
        <rFont val="Calibri"/>
      </rPr>
      <t xml:space="preserve">Sach ko koi </t>
    </r>
    <r>
      <rPr>
        <sz val="11"/>
        <color rgb="FF000000"/>
        <rFont val="Linux Libertine G"/>
      </rPr>
      <t xml:space="preserve">नही </t>
    </r>
    <r>
      <rPr>
        <sz val="11"/>
        <color rgb="FF000000"/>
        <rFont val="Calibri"/>
      </rPr>
      <t xml:space="preserve">janana </t>
    </r>
    <r>
      <rPr>
        <sz val="11"/>
        <color rgb="FF000000"/>
        <rFont val="Linux Libertine G"/>
      </rPr>
      <t>चाहता</t>
    </r>
  </si>
  <si>
    <t>Jai ho. Modi</t>
  </si>
  <si>
    <t>Rip bjp modi</t>
  </si>
  <si>
    <t>Bhai tuze man liya dam he tere 🫵👍🏻👍🏻❤</t>
  </si>
  <si>
    <t>Heartly Congratulation</t>
  </si>
  <si>
    <r>
      <rPr>
        <sz val="11"/>
        <color rgb="FF000000"/>
        <rFont val="Calibri"/>
      </rPr>
      <t xml:space="preserve">Salute bhai fan hua tera aaj se.... Hila </t>
    </r>
    <r>
      <rPr>
        <sz val="11"/>
        <color rgb="FF000000"/>
        <rFont val="Linux Libertine G"/>
      </rPr>
      <t>डाला सत्य बात कहा</t>
    </r>
    <r>
      <rPr>
        <sz val="11"/>
        <color rgb="FF000000"/>
        <rFont val="Calibri"/>
      </rPr>
      <t>... 👍</t>
    </r>
  </si>
  <si>
    <t>salute</t>
  </si>
  <si>
    <t>जय भीम नमो बुद्धाय</t>
  </si>
  <si>
    <t>Ye kuch nahi karne wala</t>
  </si>
  <si>
    <t>👍👍💯💯💯</t>
  </si>
  <si>
    <t>One man army 🪖</t>
  </si>
  <si>
    <t>Rathi 
Must watch below video 
Very informative 😅</t>
  </si>
  <si>
    <t>❤❤❤❤❤❤❤❤❤❤❤❤❤❤❤❤❤❤❤❤❤</t>
  </si>
  <si>
    <t>Reality is that even if Narendra Modi's few or many policies are wrong, he is the only leader who has the ability to gain recognition for India on the global platform. He can be criticised for his policies regarding common interest of people but at present, no leader( either from opposition as well as ruling party) is as strong as him. Its only due to him that India has gained strong position in World Politics.</t>
  </si>
  <si>
    <t>Inspirational man 💪</t>
  </si>
  <si>
    <t>Sabke saath ristha raha🤣🤣🤣🤣🤣🤣🤣</t>
  </si>
  <si>
    <t>Aab v Modi ki talbe chat ne bala kuch bolna haj</t>
  </si>
  <si>
    <t>भाई मुझे आपसे पहले बहुत नफरत थी लेकिन जब से आपको सुनना शुरु किया तो मुझे समझ आया की सच्चाई क्या है धन्यवाद आपको❤</t>
  </si>
  <si>
    <t>Gandhi family ka vi video banao</t>
  </si>
  <si>
    <r>
      <rPr>
        <sz val="11"/>
        <color rgb="FF000000"/>
        <rFont val="Linux Libertine G"/>
      </rPr>
      <t>बहुत बड़ा ठग है यह फेंकू</t>
    </r>
    <r>
      <rPr>
        <sz val="11"/>
        <color rgb="FF000000"/>
        <rFont val="Calibri"/>
      </rPr>
      <t xml:space="preserve">, </t>
    </r>
    <r>
      <rPr>
        <sz val="11"/>
        <color rgb="FF000000"/>
        <rFont val="Linux Libertine G"/>
      </rPr>
      <t>इससे बचकर रहिये।</t>
    </r>
  </si>
  <si>
    <t>Itna rista-nata hai tera modi bhai... isko ham apni language me Chinari  kahte hai Modiya 😅😅😅</t>
  </si>
  <si>
    <t>Respect</t>
  </si>
  <si>
    <t>Just Good Work. Respect.</t>
  </si>
  <si>
    <t>Yha jayse youtuber des ko tukra tukra korna Chate hay aur just hindu birodhi hay</t>
  </si>
  <si>
    <t>Immediately close this anti national channel</t>
  </si>
  <si>
    <t>Rathi bhai Modi jii apko bhi  seet ofer kr dange bachkar rehna 😂 I love you Bhai logo ki ankhe kholne ke liye ❤❤</t>
  </si>
  <si>
    <t>India needs pm  like Modi ji 
Then 2014 🤡
After 20114😎</t>
  </si>
  <si>
    <t>Ek video bangla desh pe bhi</t>
  </si>
  <si>
    <t>I humble request you 
Sahara refund ke liye koi video bana de taki garibo ka kalyan ho jaye</t>
  </si>
  <si>
    <t>Sie jabardast video</t>
  </si>
  <si>
    <t>Hasina is nowhere! The Butcher of Dhaka has merged with the Butcher of Gujarat!</t>
  </si>
  <si>
    <t>Sir, Mr, Dhruv Rathr I also like to you, Thanku you sir.</t>
  </si>
  <si>
    <t>Bhai me aapka bohat bada fan hu aapki har video par gali deta hu</t>
  </si>
  <si>
    <t>Very Very good jop Sar ji  
    🙏🙏🙏🙏🙏</t>
  </si>
  <si>
    <t>Kaha se ho tum</t>
  </si>
  <si>
    <t>Vai ab dekh nah bahut jald money main gadhi nai modi aayeh ga yahi uska plaan hai</t>
  </si>
  <si>
    <t>Plz Pakistani politician ke barey me bi batai</t>
  </si>
  <si>
    <t>Kya baat hai Dhruv Thakur ji aap to Mahan Hai lage raho beta</t>
  </si>
  <si>
    <t>Daro mat darao mat....jai hind 🇮🇳</t>
  </si>
  <si>
    <t>According to you who should be the priminister that Papu are u actually sure Dhruv
Make a vedio on Rahul Gandhi and Gandhi family Nehru particularly and compare modis life and their entire family life which was so selfishly used for partition and they were ruling for so long what they did Dhruv make a vedio is u are bias</t>
  </si>
  <si>
    <t>Love u brother</t>
  </si>
  <si>
    <t>Tanashah ko Saja Milni Hi Chahiye N Modi Wakaiyee Ek Tanashah Hain Chatukar Ki Fouj Ke Sath Mouj Kane Ke Mouke Khojte Rahte Hain</t>
  </si>
  <si>
    <t>Public ki pagal math karo</t>
  </si>
  <si>
    <t>ড্রামা 😂</t>
  </si>
  <si>
    <t>One man army</t>
  </si>
  <si>
    <r>
      <rPr>
        <sz val="11"/>
        <color rgb="FF000000"/>
        <rFont val="Linux Libertine G"/>
      </rPr>
      <t xml:space="preserve">कम से कम १० साल के मोदी जी के कार्यकाल में इतने घटक छुपे हैं जिसका जिक्र करके तुमने अपने चैनल को गति प्रदान की </t>
    </r>
    <r>
      <rPr>
        <sz val="11"/>
        <color rgb="FF000000"/>
        <rFont val="Calibri"/>
      </rPr>
      <t xml:space="preserve">| </t>
    </r>
    <r>
      <rPr>
        <sz val="11"/>
        <color rgb="FF000000"/>
        <rFont val="Linux Libertine G"/>
      </rPr>
      <t xml:space="preserve">पिछ्हले ७० सालों वाली सरकार के बारे में तुम्हारा गला रुद्ध जता है क्या </t>
    </r>
    <r>
      <rPr>
        <sz val="11"/>
        <color rgb="FF000000"/>
        <rFont val="Calibri"/>
      </rPr>
      <t xml:space="preserve">? </t>
    </r>
    <r>
      <rPr>
        <sz val="11"/>
        <color rgb="FF000000"/>
        <rFont val="Linux Libertine G"/>
      </rPr>
      <t xml:space="preserve">या वह तत्वहीन है </t>
    </r>
    <r>
      <rPr>
        <sz val="11"/>
        <color rgb="FF000000"/>
        <rFont val="Calibri"/>
      </rPr>
      <t xml:space="preserve">, </t>
    </r>
    <r>
      <rPr>
        <sz val="11"/>
        <color rgb="FF000000"/>
        <rFont val="Linux Libertine G"/>
      </rPr>
      <t xml:space="preserve">जिस पर बोलने के लिए कुछ है ही नहीं </t>
    </r>
    <r>
      <rPr>
        <sz val="11"/>
        <color rgb="FF000000"/>
        <rFont val="Calibri"/>
      </rPr>
      <t xml:space="preserve">| </t>
    </r>
    <r>
      <rPr>
        <sz val="11"/>
        <color rgb="FF000000"/>
        <rFont val="Linux Libertine G"/>
      </rPr>
      <t xml:space="preserve">जो चाटुकारिता तुम्हारे वीडियो में देखने को मिल रही है वह बिलकुल निंदनीय है </t>
    </r>
    <r>
      <rPr>
        <sz val="11"/>
        <color rgb="FF000000"/>
        <rFont val="Calibri"/>
      </rPr>
      <t xml:space="preserve">| </t>
    </r>
    <r>
      <rPr>
        <sz val="11"/>
        <color rgb="FF000000"/>
        <rFont val="Linux Libertine G"/>
      </rPr>
      <t>भारत विभाजन का रहस्य</t>
    </r>
    <r>
      <rPr>
        <sz val="11"/>
        <color rgb="FF000000"/>
        <rFont val="Calibri"/>
      </rPr>
      <t xml:space="preserve">, </t>
    </r>
    <r>
      <rPr>
        <sz val="11"/>
        <color rgb="FF000000"/>
        <rFont val="Linux Libertine G"/>
      </rPr>
      <t xml:space="preserve">राजीवगांधी और संजय गांधी ह्त्या का रहस्य </t>
    </r>
    <r>
      <rPr>
        <sz val="11"/>
        <color rgb="FF000000"/>
        <rFont val="Calibri"/>
      </rPr>
      <t xml:space="preserve">, </t>
    </r>
    <r>
      <rPr>
        <sz val="11"/>
        <color rgb="FF000000"/>
        <rFont val="Linux Libertine G"/>
      </rPr>
      <t xml:space="preserve">मोती लाल नेहरू ह्त्या रहस्य </t>
    </r>
    <r>
      <rPr>
        <sz val="11"/>
        <color rgb="FF000000"/>
        <rFont val="Calibri"/>
      </rPr>
      <t xml:space="preserve">, </t>
    </r>
    <r>
      <rPr>
        <sz val="11"/>
        <color rgb="FF000000"/>
        <rFont val="Linux Libertine G"/>
      </rPr>
      <t xml:space="preserve">वक्फ़ बोर्ड का रहस्य आदि बहुत से प्रकरण हैं ज़रा कुछ प्रकाश डालो </t>
    </r>
    <r>
      <rPr>
        <sz val="11"/>
        <color rgb="FF000000"/>
        <rFont val="Calibri"/>
      </rPr>
      <t xml:space="preserve">| </t>
    </r>
    <r>
      <rPr>
        <sz val="11"/>
        <color rgb="FF000000"/>
        <rFont val="Linux Libertine G"/>
      </rPr>
      <t xml:space="preserve">फ़िर देखो क्या होता है </t>
    </r>
    <r>
      <rPr>
        <sz val="11"/>
        <color rgb="FF000000"/>
        <rFont val="Calibri"/>
      </rPr>
      <t xml:space="preserve">| </t>
    </r>
    <r>
      <rPr>
        <sz val="11"/>
        <color rgb="FF000000"/>
        <rFont val="Linux Libertine G"/>
      </rPr>
      <t xml:space="preserve">निष्पक्ष हो या नहीं पता चल जाएगा </t>
    </r>
    <r>
      <rPr>
        <sz val="11"/>
        <color rgb="FF000000"/>
        <rFont val="Calibri"/>
      </rPr>
      <t xml:space="preserve">| </t>
    </r>
    <r>
      <rPr>
        <sz val="11"/>
        <color rgb="FF000000"/>
        <rFont val="Linux Libertine G"/>
      </rPr>
      <t xml:space="preserve">इतिहास इस बात का साक्षी रहा है कि ऐसे ही जयचंदों की वजह से देश सदियों से गुलाम रहा </t>
    </r>
    <r>
      <rPr>
        <sz val="11"/>
        <color rgb="FF000000"/>
        <rFont val="Calibri"/>
      </rPr>
      <t xml:space="preserve">| </t>
    </r>
    <r>
      <rPr>
        <sz val="11"/>
        <color rgb="FF000000"/>
        <rFont val="Linux Libertine G"/>
      </rPr>
      <t xml:space="preserve">महोदय जिस नरेटिव  को तुम सेट कर रहे हो यह उसी श्रेणी में आता है </t>
    </r>
    <r>
      <rPr>
        <sz val="11"/>
        <color rgb="FF000000"/>
        <rFont val="Calibri"/>
      </rPr>
      <t>|</t>
    </r>
  </si>
  <si>
    <t>Ap koi bhi 10 achha  kam  bataea PM modi jee ki jo apko achha laga   answer jorur dijiea ga   agar ap fare hay to</t>
  </si>
  <si>
    <t>Jaybhim 🙏</t>
  </si>
  <si>
    <t>From Bangladesh 👍👍👍</t>
  </si>
  <si>
    <r>
      <rPr>
        <sz val="11"/>
        <color rgb="FF000000"/>
        <rFont val="Linux Libertine G"/>
      </rPr>
      <t xml:space="preserve">राठी जी ये सबसे बड़ा गद्दार है जब तब ये रहेगा देश को बर्बाद करता रहेगा इस गांडू ने जबरदस्ती वेक्सिन लगवा दी 
    गांधी से केसे महान हो सकता है हां गांडूओ का महान कह सकता हूं
     राठी जी आप वीडियो बनाओ और देश की जनता को जागरूक करते रहो 
     राठी जी देश बचा लो
</t>
    </r>
    <r>
      <rPr>
        <sz val="11"/>
        <color rgb="FF000000"/>
        <rFont val="Calibri"/>
      </rPr>
      <t>I salute you 🙋🙋🙋🙏</t>
    </r>
  </si>
  <si>
    <t>God bless you ❤️ Dhruv Rathee</t>
  </si>
  <si>
    <t>Bhai modi ko ku pel raha ho</t>
  </si>
  <si>
    <t>dhruv rathee ka bap narendra modi</t>
  </si>
  <si>
    <t>Bjp murdabad</t>
  </si>
  <si>
    <t>Hawomenirilesionxdaramghuta
Hen</t>
  </si>
  <si>
    <t>Modi bhagwan hae. Inflation control because of modi.modi is more greater than mother terisa
.
.
 (any job will be f9)</t>
  </si>
  <si>
    <t>Agar tu article 370 movie dekh li to ye nahi bolega</t>
  </si>
  <si>
    <t>Ap.bjp.ke.khiap.hi.bolate.ho.coongres.ke.kyo.nahi</t>
  </si>
  <si>
    <t>15000/.lakha.zooty.bat.</t>
  </si>
  <si>
    <t>Congres.bhi.to.zooti.thi.hai.rahegi</t>
  </si>
  <si>
    <t>Super hero ho app</t>
  </si>
  <si>
    <t>Bhai.muje.to.ap.congresi.lag.rahe.ho.</t>
  </si>
  <si>
    <t>Modi is Stupid 🖤🖤</t>
  </si>
  <si>
    <r>
      <rPr>
        <sz val="11"/>
        <color rgb="FF000000"/>
        <rFont val="Linux Libertine G"/>
      </rPr>
      <t xml:space="preserve">आज तक तूने तो कभी कांग्रेस के लिए नहीं बनाया जिस कांग्रेस ने </t>
    </r>
    <r>
      <rPr>
        <sz val="11"/>
        <color rgb="FF000000"/>
        <rFont val="Calibri"/>
      </rPr>
      <t xml:space="preserve">70 </t>
    </r>
    <r>
      <rPr>
        <sz val="11"/>
        <color rgb="FF000000"/>
        <rFont val="Linux Libertine G"/>
      </rPr>
      <t>साल से देश को गुमराह करता रहा खोखला करता रहा हिंदुओं की मां बहन के साथ इतनी गंदी हरकत करता रहा उसे दिन तू कहा था आज ज्ञान छोड़ने आए हो</t>
    </r>
  </si>
  <si>
    <t>Poda pulle</t>
  </si>
  <si>
    <t>Poda thayyoli</t>
  </si>
  <si>
    <r>
      <rPr>
        <sz val="11"/>
        <color rgb="FF000000"/>
        <rFont val="Calibri"/>
      </rPr>
      <t>*</t>
    </r>
    <r>
      <rPr>
        <sz val="11"/>
        <color rgb="FF000000"/>
        <rFont val="Linux Libertine G"/>
      </rPr>
      <t>एक अकेला ध्रुव तारा</t>
    </r>
    <r>
      <rPr>
        <sz val="11"/>
        <color rgb="FF000000"/>
        <rFont val="Calibri"/>
      </rPr>
      <t xml:space="preserve">* Vs </t>
    </r>
    <r>
      <rPr>
        <sz val="11"/>
        <color rgb="FF000000"/>
        <rFont val="Linux Libertine G"/>
      </rPr>
      <t>पूरा गोदी मीडिया और गोदीट्यूबर 😂</t>
    </r>
  </si>
  <si>
    <t>Modi is best🎉❤ tera kam serf BJP ko virodh karna? Desh ki janta sab janta hai</t>
  </si>
  <si>
    <t>Jio sher.maa Bharti ke Lal aap hamesha Desh ka nek Dil dua aur Salam karega.</t>
  </si>
  <si>
    <t>Ye. Pade. Likhe. Log,Andh. Bhaktchatukaritase. Baaz. Nahi. Ayenge. Evm. Ke. Uper. Bolobhaie</t>
  </si>
  <si>
    <t>Ekla  chalo. re</t>
  </si>
  <si>
    <t>Jo bangal or Bangladesh mein ho ra hinduo k sath, ye dekh k, yes we support dictatorship</t>
  </si>
  <si>
    <t>Iska Vikas dikh raha hai</t>
  </si>
  <si>
    <t>Rahul Gandhi par ek video to banti hai😅</t>
  </si>
  <si>
    <t>Mada guduvu</t>
  </si>
  <si>
    <t>Modi. Ke bare me Janna chahte ho to valshad. Ke dharmpur. Ke logo. Se pusho</t>
  </si>
  <si>
    <t>we have to become wise ourselves 😊</t>
  </si>
  <si>
    <t>आपकी मोदी जी से कोई जलन या दुश्मनी है क्या अगर है तो पब्लिक को बताइए प्लीज कहीं फॉलोअर्स को लेकर तो लड़ाई नहीं है</t>
  </si>
  <si>
    <t>You taught me a good lesson, brother. May Allah bless you forever.</t>
  </si>
  <si>
    <t>It is an amazing video.</t>
  </si>
  <si>
    <t>You are real hero in India</t>
  </si>
  <si>
    <t>Anyone in August 2024</t>
  </si>
  <si>
    <t>Yah Jindagi Bhar Jhooth bolata hai jumala jumala baji hai yah Modi ji jumla baji hai Jindagi Bhar jumala Karte Rah Gaye yah Koi Achcha Kam Nahin Karega yah jumala baji hai</t>
  </si>
  <si>
    <t>Tumhara har batt sahi laga but ek bat chodke or Bo bat he agnihatree ke bare me because unhane Jo kasmirfile movei banai usme Sara sachai he</t>
  </si>
  <si>
    <t>Today BJP is doing this, tomorrow no other party will do this, there is no doubt that our India will always be destroyed by such bad Raj leaders one day or the other. I will be writing</t>
  </si>
  <si>
    <t>You r anti hindu?R  U  USA  person?</t>
  </si>
  <si>
    <t>Dhruv rathee academy free coaching centre? You r commercial ?</t>
  </si>
  <si>
    <t>I love Dhruv Rathi bhai Laga Re Tu Allah Tujhe Kamyab Karega</t>
  </si>
  <si>
    <t>13:45</t>
  </si>
  <si>
    <r>
      <rPr>
        <sz val="11"/>
        <color rgb="FF000000"/>
        <rFont val="Linux Libertine G"/>
      </rPr>
      <t xml:space="preserve">😂😂😂 मजा आ गया </t>
    </r>
    <r>
      <rPr>
        <sz val="11"/>
        <color rgb="FF000000"/>
        <rFont val="Calibri"/>
      </rPr>
      <t xml:space="preserve">BC </t>
    </r>
    <r>
      <rPr>
        <sz val="11"/>
        <color rgb="FF000000"/>
        <rFont val="Linux Libertine G"/>
      </rPr>
      <t>मोदी पीएम बन ने पर 😂 ऑपरेशन करवा ले गांड़ जल गई होनी तेरी</t>
    </r>
  </si>
  <si>
    <t>Dhruv rathee like you good ❤</t>
  </si>
  <si>
    <t>तो कांग्रेस का दूध की दूरी है क्या कांग्रेस के बारे मेंतो बोलो</t>
  </si>
  <si>
    <t>देश को बर्बाद करने के लिए</t>
  </si>
  <si>
    <t>मोदी ने तेरे पापा के खाया है कांग्रेस ने कितने पैसे दिए हैं</t>
  </si>
  <si>
    <t>देश के सैनिक मरवा कर भी वोट ले लिया बड़े उस्ताद का चेला 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</si>
</sst>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rgb="FF000000"/>
      <name val="Calibri"/>
      <scheme val="minor"/>
    </font>
    <font>
      <b/>
      <sz val="11"/>
      <color rgb="FF000000"/>
      <name val="Calibri"/>
    </font>
    <font>
      <sz val="11"/>
      <color rgb="FF000000"/>
      <name val="Calibri"/>
    </font>
    <font>
      <u/>
      <sz val="11"/>
      <color rgb="FF0000FF"/>
      <name val="Cambria"/>
    </font>
    <font>
      <sz val="11"/>
      <color rgb="FF000000"/>
      <name val="Linux Libertine G"/>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2" fillId="0" borderId="0" xfId="0" applyFont="1"/>
    <xf numFmtId="0" fontId="3" fillId="0" borderId="0" xfId="0" applyFont="1"/>
    <xf numFmtId="0" fontId="4" fillId="0" borderId="0" xfId="0" applyFont="1"/>
    <xf numFmtId="0" fontId="4" fillId="0" borderId="0" xfId="0" applyFont="1" applyAlignment="1">
      <alignment wrapText="1"/>
    </xf>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6000"/>
  <sheetViews>
    <sheetView tabSelected="1" topLeftCell="A224" workbookViewId="0">
      <selection activeCell="B15" sqref="B15"/>
    </sheetView>
  </sheetViews>
  <sheetFormatPr defaultColWidth="14.453125" defaultRowHeight="15" customHeight="1"/>
  <cols>
    <col min="1" max="1" width="19" customWidth="1"/>
    <col min="2" max="2" width="141.81640625" customWidth="1"/>
    <col min="3" max="6" width="8.7265625" customWidth="1"/>
  </cols>
  <sheetData>
    <row r="1" spans="1:2" ht="14.25" customHeight="1">
      <c r="A1" s="1" t="s">
        <v>0</v>
      </c>
      <c r="B1" s="2" t="str">
        <f ca="1">IFERROR(__xludf.DUMMYFUNCTION("GOOGLETRANSLATE(A1,""auto"",""en"")"),"text")</f>
        <v>text</v>
      </c>
    </row>
    <row r="2" spans="1:2" ht="14.25" customHeight="1">
      <c r="A2" s="2" t="s">
        <v>1</v>
      </c>
      <c r="B2" s="2" t="str">
        <f ca="1">IFERROR(__xludf.DUMMYFUNCTION("GOOGLETRANSLATE(A2,""auto"",""en"")"),"Ravish kumar sir ji sir ji aap ke pen pen pekin ke aad ke liye pen ke pehen hai hai hai hai hai hai kar hai.")</f>
        <v>Ravish kumar sir ji sir ji aap ke pen pen pekin ke aad ke liye pen ke pehen hai hai hai hai hai hai kar hai.</v>
      </c>
    </row>
    <row r="3" spans="1:2" ht="14.25" customHeight="1">
      <c r="A3" s="2" t="s">
        <v>2</v>
      </c>
      <c r="B3" s="2" t="str">
        <f ca="1">IFERROR(__xludf.DUMMYFUNCTION("GOOGLETRANSLATE(A3,""auto"",""en"")"),"Loading...")</f>
        <v>Loading...</v>
      </c>
    </row>
    <row r="4" spans="1:2" ht="14.25" customHeight="1">
      <c r="A4" s="2" t="s">
        <v>3</v>
      </c>
      <c r="B4" s="2" t="str">
        <f ca="1">IFERROR(__xludf.DUMMYFUNCTION("GOOGLETRANSLATE(A4,""auto"",""en"")"),"Loading...")</f>
        <v>Loading...</v>
      </c>
    </row>
    <row r="5" spans="1:2" ht="14.25" customHeight="1">
      <c r="A5" s="2" t="s">
        <v>4</v>
      </c>
      <c r="B5" s="2" t="str">
        <f ca="1">IFERROR(__xludf.DUMMYFUNCTION("GOOGLETRANSLATE(A5,""auto"",""en"")"),"Loading...")</f>
        <v>Loading...</v>
      </c>
    </row>
    <row r="6" spans="1:2" ht="14.25" customHeight="1">
      <c r="A6" s="2" t="s">
        <v>5</v>
      </c>
      <c r="B6" s="3" t="str">
        <f ca="1">IFERROR(__xludf.DUMMYFUNCTION("GOOGLETRANSLATE(A6,""auto"",""en"")"),"Loading...")</f>
        <v>Loading...</v>
      </c>
    </row>
    <row r="7" spans="1:2" ht="14.25" customHeight="1">
      <c r="A7" s="2" t="s">
        <v>6</v>
      </c>
      <c r="B7" s="2" t="str">
        <f ca="1">IFERROR(__xludf.DUMMYFUNCTION("GOOGLETRANSLATE(A7,""auto"",""en"")"),"Loading...")</f>
        <v>Loading...</v>
      </c>
    </row>
    <row r="8" spans="1:2" ht="14.25" customHeight="1">
      <c r="A8" s="2" t="s">
        <v>7</v>
      </c>
      <c r="B8" s="2" t="str">
        <f ca="1">IFERROR(__xludf.DUMMYFUNCTION("GOOGLETRANSLATE(A8,""auto"",""en"")"),"Loading...")</f>
        <v>Loading...</v>
      </c>
    </row>
    <row r="9" spans="1:2" ht="14.25" customHeight="1">
      <c r="A9" s="2" t="s">
        <v>8</v>
      </c>
      <c r="B9" s="2" t="str">
        <f ca="1">IFERROR(__xludf.DUMMYFUNCTION("GOOGLETRANSLATE(A9,""auto"",""en"")"),"Loading...")</f>
        <v>Loading...</v>
      </c>
    </row>
    <row r="10" spans="1:2" ht="14.25" customHeight="1">
      <c r="A10" s="4" t="s">
        <v>9</v>
      </c>
      <c r="B10" s="2" t="str">
        <f ca="1">IFERROR(__xludf.DUMMYFUNCTION("GOOGLETRANSLATE(A10,""auto"",""en"")"),"Loading...")</f>
        <v>Loading...</v>
      </c>
    </row>
    <row r="11" spans="1:2" ht="14.25" customHeight="1">
      <c r="A11" s="2" t="s">
        <v>10</v>
      </c>
      <c r="B11" s="2" t="str">
        <f ca="1">IFERROR(__xludf.DUMMYFUNCTION("GOOGLETRANSLATE(A11,""auto"",""en"")"),"Loading...")</f>
        <v>Loading...</v>
      </c>
    </row>
    <row r="12" spans="1:2" ht="14.25" customHeight="1">
      <c r="A12" s="2" t="s">
        <v>11</v>
      </c>
      <c r="B12" s="2" t="str">
        <f ca="1">IFERROR(__xludf.DUMMYFUNCTION("GOOGLETRANSLATE(A12,""auto"",""en"")"),"Loading...")</f>
        <v>Loading...</v>
      </c>
    </row>
    <row r="13" spans="1:2" ht="14.25" customHeight="1">
      <c r="A13" s="2" t="s">
        <v>12</v>
      </c>
      <c r="B13" s="2" t="str">
        <f ca="1">IFERROR(__xludf.DUMMYFUNCTION("GOOGLETRANSLATE(A13,""auto"",""en"")"),"Loading...")</f>
        <v>Loading...</v>
      </c>
    </row>
    <row r="14" spans="1:2" ht="14.25" customHeight="1">
      <c r="A14" s="2" t="s">
        <v>13</v>
      </c>
      <c r="B14" s="2" t="str">
        <f ca="1">IFERROR(__xludf.DUMMYFUNCTION("GOOGLETRANSLATE(A14,""auto"",""en"")"),"Loading...")</f>
        <v>Loading...</v>
      </c>
    </row>
    <row r="15" spans="1:2" ht="14.25" customHeight="1">
      <c r="A15" s="4" t="s">
        <v>14</v>
      </c>
      <c r="B15" s="2" t="str">
        <f ca="1">IFERROR(__xludf.DUMMYFUNCTION("GOOGLETRANSLATE(A15,""auto"",""en"")"),"Loading...")</f>
        <v>Loading...</v>
      </c>
    </row>
    <row r="16" spans="1:2" ht="14.25" customHeight="1">
      <c r="A16" s="2" t="s">
        <v>15</v>
      </c>
      <c r="B16" s="2" t="str">
        <f ca="1">IFERROR(__xludf.DUMMYFUNCTION("GOOGLETRANSLATE(A16,""auto"",""en"")"),"Loading...")</f>
        <v>Loading...</v>
      </c>
    </row>
    <row r="17" spans="1:2" ht="14.25" customHeight="1">
      <c r="A17" s="2" t="s">
        <v>16</v>
      </c>
      <c r="B17" s="2" t="str">
        <f ca="1">IFERROR(__xludf.DUMMYFUNCTION("GOOGLETRANSLATE(A17,""auto"",""en"")"),"Loading...")</f>
        <v>Loading...</v>
      </c>
    </row>
    <row r="18" spans="1:2" ht="14.25" customHeight="1">
      <c r="A18" s="2" t="s">
        <v>17</v>
      </c>
      <c r="B18" s="2" t="str">
        <f ca="1">IFERROR(__xludf.DUMMYFUNCTION("GOOGLETRANSLATE(A18,""auto"",""en"")"),"Loading...")</f>
        <v>Loading...</v>
      </c>
    </row>
    <row r="19" spans="1:2" ht="14.25" customHeight="1">
      <c r="A19" s="2" t="s">
        <v>18</v>
      </c>
      <c r="B19" s="2" t="str">
        <f ca="1">IFERROR(__xludf.DUMMYFUNCTION("GOOGLETRANSLATE(A19,""auto"",""en"")"),"Loading...")</f>
        <v>Loading...</v>
      </c>
    </row>
    <row r="20" spans="1:2" ht="14.25" customHeight="1">
      <c r="A20" s="2" t="s">
        <v>19</v>
      </c>
      <c r="B20" s="2" t="str">
        <f ca="1">IFERROR(__xludf.DUMMYFUNCTION("GOOGLETRANSLATE(A20,""auto"",""en"")"),"Loading...")</f>
        <v>Loading...</v>
      </c>
    </row>
    <row r="21" spans="1:2" ht="14.25" customHeight="1">
      <c r="A21" s="2" t="s">
        <v>20</v>
      </c>
      <c r="B21" s="2" t="str">
        <f ca="1">IFERROR(__xludf.DUMMYFUNCTION("GOOGLETRANSLATE(A21,""auto"",""en"")"),"Loading...")</f>
        <v>Loading...</v>
      </c>
    </row>
    <row r="22" spans="1:2" ht="14.25" customHeight="1">
      <c r="A22" s="2" t="s">
        <v>21</v>
      </c>
      <c r="B22" s="2" t="str">
        <f ca="1">IFERROR(__xludf.DUMMYFUNCTION("GOOGLETRANSLATE(A22,""auto"",""en"")"),"Loading...")</f>
        <v>Loading...</v>
      </c>
    </row>
    <row r="23" spans="1:2" ht="14.25" customHeight="1">
      <c r="A23" s="2" t="s">
        <v>22</v>
      </c>
      <c r="B23" s="2" t="str">
        <f ca="1">IFERROR(__xludf.DUMMYFUNCTION("GOOGLETRANSLATE(A23,""auto"",""en"")"),"Loading...")</f>
        <v>Loading...</v>
      </c>
    </row>
    <row r="24" spans="1:2" ht="14.25" customHeight="1">
      <c r="A24" s="5" t="s">
        <v>23</v>
      </c>
      <c r="B24" s="2" t="str">
        <f ca="1">IFERROR(__xludf.DUMMYFUNCTION("GOOGLETRANSLATE(A24,""auto"",""en"")"),"Loading...")</f>
        <v>Loading...</v>
      </c>
    </row>
    <row r="25" spans="1:2" ht="14.25" customHeight="1">
      <c r="A25" s="2" t="s">
        <v>24</v>
      </c>
      <c r="B25" s="2" t="str">
        <f ca="1">IFERROR(__xludf.DUMMYFUNCTION("GOOGLETRANSLATE(A25,""auto"",""en"")"),"Loading...")</f>
        <v>Loading...</v>
      </c>
    </row>
    <row r="26" spans="1:2" ht="14.25" customHeight="1">
      <c r="A26" s="2" t="s">
        <v>25</v>
      </c>
      <c r="B26" s="2" t="str">
        <f ca="1">IFERROR(__xludf.DUMMYFUNCTION("GOOGLETRANSLATE(A26,""auto"",""en"")"),"Loading...")</f>
        <v>Loading...</v>
      </c>
    </row>
    <row r="27" spans="1:2" ht="14.25" customHeight="1">
      <c r="A27" s="2" t="s">
        <v>26</v>
      </c>
      <c r="B27" s="2" t="str">
        <f ca="1">IFERROR(__xludf.DUMMYFUNCTION("GOOGLETRANSLATE(A27,""auto"",""en"")"),"Loading...")</f>
        <v>Loading...</v>
      </c>
    </row>
    <row r="28" spans="1:2" ht="14.25" customHeight="1">
      <c r="A28" s="2" t="s">
        <v>27</v>
      </c>
      <c r="B28" s="2" t="str">
        <f ca="1">IFERROR(__xludf.DUMMYFUNCTION("GOOGLETRANSLATE(A28,""auto"",""en"")"),"Loading...")</f>
        <v>Loading...</v>
      </c>
    </row>
    <row r="29" spans="1:2" ht="14.25" customHeight="1">
      <c r="A29" s="2" t="s">
        <v>28</v>
      </c>
      <c r="B29" s="2" t="str">
        <f ca="1">IFERROR(__xludf.DUMMYFUNCTION("GOOGLETRANSLATE(A29,""auto"",""en"")"),"Loading...")</f>
        <v>Loading...</v>
      </c>
    </row>
    <row r="30" spans="1:2" ht="14.25" customHeight="1">
      <c r="A30" s="2" t="s">
        <v>29</v>
      </c>
      <c r="B30" s="2" t="str">
        <f ca="1">IFERROR(__xludf.DUMMYFUNCTION("GOOGLETRANSLATE(A30,""auto"",""en"")"),"Loading...")</f>
        <v>Loading...</v>
      </c>
    </row>
    <row r="31" spans="1:2" ht="14.25" customHeight="1">
      <c r="A31" s="6" t="s">
        <v>30</v>
      </c>
      <c r="B31" s="2" t="str">
        <f ca="1">IFERROR(__xludf.DUMMYFUNCTION("GOOGLETRANSLATE(A31,""auto"",""en"")"),"Loading...")</f>
        <v>Loading...</v>
      </c>
    </row>
    <row r="32" spans="1:2" ht="14.25" customHeight="1">
      <c r="A32" s="2" t="s">
        <v>31</v>
      </c>
      <c r="B32" s="2" t="str">
        <f ca="1">IFERROR(__xludf.DUMMYFUNCTION("GOOGLETRANSLATE(A32,""auto"",""en"")"),"Loading...")</f>
        <v>Loading...</v>
      </c>
    </row>
    <row r="33" spans="1:2" ht="14.25" customHeight="1">
      <c r="A33" s="2" t="s">
        <v>32</v>
      </c>
      <c r="B33" s="2" t="str">
        <f ca="1">IFERROR(__xludf.DUMMYFUNCTION("GOOGLETRANSLATE(A33,""auto"",""en"")"),"Loading...")</f>
        <v>Loading...</v>
      </c>
    </row>
    <row r="34" spans="1:2" ht="14.25" customHeight="1">
      <c r="A34" s="2" t="s">
        <v>33</v>
      </c>
      <c r="B34" s="3" t="str">
        <f ca="1">IFERROR(__xludf.DUMMYFUNCTION("GOOGLETRANSLATE(A34,""auto"",""en"")"),"Loading...")</f>
        <v>Loading...</v>
      </c>
    </row>
    <row r="35" spans="1:2" ht="14.25" customHeight="1">
      <c r="A35" s="2" t="s">
        <v>34</v>
      </c>
      <c r="B35" s="2" t="str">
        <f ca="1">IFERROR(__xludf.DUMMYFUNCTION("GOOGLETRANSLATE(A35,""auto"",""en"")"),"Loading...")</f>
        <v>Loading...</v>
      </c>
    </row>
    <row r="36" spans="1:2" ht="14.25" customHeight="1">
      <c r="A36" s="6" t="s">
        <v>35</v>
      </c>
      <c r="B36" s="2" t="str">
        <f ca="1">IFERROR(__xludf.DUMMYFUNCTION("GOOGLETRANSLATE(A36,""auto"",""en"")"),"Loading...")</f>
        <v>Loading...</v>
      </c>
    </row>
    <row r="37" spans="1:2" ht="14.25" customHeight="1">
      <c r="A37" s="2" t="s">
        <v>36</v>
      </c>
      <c r="B37" s="2" t="str">
        <f ca="1">IFERROR(__xludf.DUMMYFUNCTION("GOOGLETRANSLATE(A37,""auto"",""en"")"),"Loading...")</f>
        <v>Loading...</v>
      </c>
    </row>
    <row r="38" spans="1:2" ht="14.25" customHeight="1">
      <c r="A38" s="2" t="s">
        <v>37</v>
      </c>
      <c r="B38" s="2" t="str">
        <f ca="1">IFERROR(__xludf.DUMMYFUNCTION("GOOGLETRANSLATE(A38,""auto"",""en"")"),"Loading...")</f>
        <v>Loading...</v>
      </c>
    </row>
    <row r="39" spans="1:2" ht="14.25" customHeight="1">
      <c r="A39" s="2" t="s">
        <v>38</v>
      </c>
      <c r="B39" s="2" t="str">
        <f ca="1">IFERROR(__xludf.DUMMYFUNCTION("GOOGLETRANSLATE(A39,""auto"",""en"")"),"Loading...")</f>
        <v>Loading...</v>
      </c>
    </row>
    <row r="40" spans="1:2" ht="14.25" customHeight="1">
      <c r="A40" s="2" t="s">
        <v>39</v>
      </c>
      <c r="B40" s="2" t="str">
        <f ca="1">IFERROR(__xludf.DUMMYFUNCTION("GOOGLETRANSLATE(A40,""auto"",""en"")"),"Loading...")</f>
        <v>Loading...</v>
      </c>
    </row>
    <row r="41" spans="1:2" ht="14.25" customHeight="1">
      <c r="A41" s="2" t="s">
        <v>40</v>
      </c>
      <c r="B41" s="2" t="str">
        <f ca="1">IFERROR(__xludf.DUMMYFUNCTION("GOOGLETRANSLATE(A41,""auto"",""en"")"),"Loading...")</f>
        <v>Loading...</v>
      </c>
    </row>
    <row r="42" spans="1:2" ht="14.25" customHeight="1">
      <c r="A42" s="2" t="s">
        <v>41</v>
      </c>
      <c r="B42" s="2" t="str">
        <f ca="1">IFERROR(__xludf.DUMMYFUNCTION("GOOGLETRANSLATE(A42,""auto"",""en"")"),"Loading...")</f>
        <v>Loading...</v>
      </c>
    </row>
    <row r="43" spans="1:2" ht="14.25" customHeight="1">
      <c r="A43" s="2" t="s">
        <v>42</v>
      </c>
      <c r="B43" s="2" t="str">
        <f ca="1">IFERROR(__xludf.DUMMYFUNCTION("GOOGLETRANSLATE(A43,""auto"",""en"")"),"Loading...")</f>
        <v>Loading...</v>
      </c>
    </row>
    <row r="44" spans="1:2" ht="14.25" customHeight="1">
      <c r="A44" s="2" t="s">
        <v>43</v>
      </c>
      <c r="B44" s="2" t="str">
        <f ca="1">IFERROR(__xludf.DUMMYFUNCTION("GOOGLETRANSLATE(A44,""auto"",""en"")"),"Loading...")</f>
        <v>Loading...</v>
      </c>
    </row>
    <row r="45" spans="1:2" ht="14.25" customHeight="1">
      <c r="A45" s="2" t="s">
        <v>44</v>
      </c>
      <c r="B45" s="2" t="str">
        <f ca="1">IFERROR(__xludf.DUMMYFUNCTION("GOOGLETRANSLATE(A45,""auto"",""en"")"),"Loading...")</f>
        <v>Loading...</v>
      </c>
    </row>
    <row r="46" spans="1:2" ht="14.25" customHeight="1">
      <c r="A46" s="2" t="s">
        <v>45</v>
      </c>
      <c r="B46" s="2" t="str">
        <f ca="1">IFERROR(__xludf.DUMMYFUNCTION("GOOGLETRANSLATE(A46,""auto"",""en"")"),"Loading...")</f>
        <v>Loading...</v>
      </c>
    </row>
    <row r="47" spans="1:2" ht="14.25" customHeight="1">
      <c r="A47" s="2" t="s">
        <v>46</v>
      </c>
      <c r="B47" s="2" t="str">
        <f ca="1">IFERROR(__xludf.DUMMYFUNCTION("GOOGLETRANSLATE(A47,""auto"",""en"")"),"Loading...")</f>
        <v>Loading...</v>
      </c>
    </row>
    <row r="48" spans="1:2" ht="14.25" customHeight="1">
      <c r="A48" s="2" t="s">
        <v>47</v>
      </c>
      <c r="B48" s="2" t="str">
        <f ca="1">IFERROR(__xludf.DUMMYFUNCTION("GOOGLETRANSLATE(A48,""auto"",""en"")"),"Loading...")</f>
        <v>Loading...</v>
      </c>
    </row>
    <row r="49" spans="1:2" ht="14.25" customHeight="1">
      <c r="A49" s="4" t="s">
        <v>48</v>
      </c>
      <c r="B49" s="2" t="str">
        <f ca="1">IFERROR(__xludf.DUMMYFUNCTION("GOOGLETRANSLATE(A49,""auto"",""en"")"),"Loading...")</f>
        <v>Loading...</v>
      </c>
    </row>
    <row r="50" spans="1:2" ht="14.25" customHeight="1">
      <c r="A50" s="2" t="s">
        <v>49</v>
      </c>
      <c r="B50" s="2" t="str">
        <f ca="1">IFERROR(__xludf.DUMMYFUNCTION("GOOGLETRANSLATE(A50,""auto"",""en"")"),"❤❤❤❤❤❤")</f>
        <v>❤❤❤❤❤❤</v>
      </c>
    </row>
    <row r="51" spans="1:2" ht="14.25" customHeight="1">
      <c r="A51" s="2" t="s">
        <v>50</v>
      </c>
      <c r="B51" s="2" t="str">
        <f ca="1">IFERROR(__xludf.DUMMYFUNCTION("GOOGLETRANSLATE(A51,""auto"",""en"")"),"Loading...")</f>
        <v>Loading...</v>
      </c>
    </row>
    <row r="52" spans="1:2" ht="14.25" customHeight="1">
      <c r="A52" s="2" t="s">
        <v>51</v>
      </c>
      <c r="B52" s="2" t="str">
        <f ca="1">IFERROR(__xludf.DUMMYFUNCTION("GOOGLETRANSLATE(A52,""auto"",""en"")"),"Loading...")</f>
        <v>Loading...</v>
      </c>
    </row>
    <row r="53" spans="1:2" ht="14.25" customHeight="1">
      <c r="A53" s="6" t="s">
        <v>52</v>
      </c>
      <c r="B53" s="2" t="str">
        <f ca="1">IFERROR(__xludf.DUMMYFUNCTION("GOOGLETRANSLATE(A53,""auto"",""en"")"),"Loading...")</f>
        <v>Loading...</v>
      </c>
    </row>
    <row r="54" spans="1:2" ht="14.25" customHeight="1">
      <c r="A54" s="2" t="s">
        <v>53</v>
      </c>
      <c r="B54" s="2" t="str">
        <f ca="1">IFERROR(__xludf.DUMMYFUNCTION("GOOGLETRANSLATE(A54,""auto"",""en"")"),"Loading...")</f>
        <v>Loading...</v>
      </c>
    </row>
    <row r="55" spans="1:2" ht="14.25" customHeight="1">
      <c r="A55" s="2" t="s">
        <v>54</v>
      </c>
      <c r="B55" s="2" t="str">
        <f ca="1">IFERROR(__xludf.DUMMYFUNCTION("GOOGLETRANSLATE(A55,""auto"",""en"")"),"With Modi Adani's support he did not give it to beggars.")</f>
        <v>With Modi Adani's support he did not give it to beggars.</v>
      </c>
    </row>
    <row r="56" spans="1:2" ht="14.25" customHeight="1">
      <c r="A56" s="2" t="s">
        <v>55</v>
      </c>
      <c r="B56" s="2" t="str">
        <f ca="1">IFERROR(__xludf.DUMMYFUNCTION("GOOGLETRANSLATE(A56,""auto"",""en"")"),"Loading...")</f>
        <v>Loading...</v>
      </c>
    </row>
    <row r="57" spans="1:2" ht="14.25" customHeight="1">
      <c r="A57" s="2" t="s">
        <v>56</v>
      </c>
      <c r="B57" s="2" t="str">
        <f ca="1">IFERROR(__xludf.DUMMYFUNCTION("GOOGLETRANSLATE(A57,""auto"",""en"")"),"Loading...")</f>
        <v>Loading...</v>
      </c>
    </row>
    <row r="58" spans="1:2" ht="14.25" customHeight="1">
      <c r="A58" s="2" t="s">
        <v>57</v>
      </c>
      <c r="B58" s="2" t="str">
        <f ca="1">IFERROR(__xludf.DUMMYFUNCTION("GOOGLETRANSLATE(A58,""auto"",""en"")"),"Loading...")</f>
        <v>Loading...</v>
      </c>
    </row>
    <row r="59" spans="1:2" ht="14.25" customHeight="1">
      <c r="A59" s="4" t="s">
        <v>58</v>
      </c>
      <c r="B59" s="2" t="str">
        <f ca="1">IFERROR(__xludf.DUMMYFUNCTION("GOOGLETRANSLATE(A59,""auto"",""en"")"),"Rahul Gandhi Jindabad 👏👏👏👏👏👏👏")</f>
        <v>Rahul Gandhi Jindabad 👏👏👏👏👏👏👏</v>
      </c>
    </row>
    <row r="60" spans="1:2" ht="14.25" customHeight="1">
      <c r="A60" s="2" t="s">
        <v>59</v>
      </c>
      <c r="B60" s="2" t="str">
        <f ca="1">IFERROR(__xludf.DUMMYFUNCTION("GOOGLETRANSLATE(A60,""auto"",""en"")"),"Loading...")</f>
        <v>Loading...</v>
      </c>
    </row>
    <row r="61" spans="1:2" ht="14.25" customHeight="1">
      <c r="A61" s="2" t="s">
        <v>60</v>
      </c>
      <c r="B61" s="2" t="str">
        <f ca="1">IFERROR(__xludf.DUMMYFUNCTION("GOOGLETRANSLATE(A61,""auto"",""en"")"),"Loading...")</f>
        <v>Loading...</v>
      </c>
    </row>
    <row r="62" spans="1:2" ht="14.25" customHeight="1">
      <c r="A62" s="2" t="s">
        <v>61</v>
      </c>
      <c r="B62" s="2" t="str">
        <f ca="1">IFERROR(__xludf.DUMMYFUNCTION("GOOGLETRANSLATE(A62,""auto"",""en"")"),"Loading...")</f>
        <v>Loading...</v>
      </c>
    </row>
    <row r="63" spans="1:2" ht="14.25" customHeight="1">
      <c r="A63" s="2" t="s">
        <v>62</v>
      </c>
      <c r="B63" s="2" t="str">
        <f ca="1">IFERROR(__xludf.DUMMYFUNCTION("GOOGLETRANSLATE(A63,""auto"",""en"")"),"Loading...")</f>
        <v>Loading...</v>
      </c>
    </row>
    <row r="64" spans="1:2" ht="14.25" customHeight="1">
      <c r="A64" s="2" t="s">
        <v>63</v>
      </c>
      <c r="B64" s="2" t="str">
        <f ca="1">IFERROR(__xludf.DUMMYFUNCTION("GOOGLETRANSLATE(A64,""auto"",""en"")"),"Loading...")</f>
        <v>Loading...</v>
      </c>
    </row>
    <row r="65" spans="1:2" ht="14.25" customHeight="1">
      <c r="A65" s="2" t="s">
        <v>64</v>
      </c>
      <c r="B65" s="2" t="str">
        <f ca="1">IFERROR(__xludf.DUMMYFUNCTION("GOOGLETRANSLATE(A65,""auto"",""en"")"),"Loading...")</f>
        <v>Loading...</v>
      </c>
    </row>
    <row r="66" spans="1:2" ht="14.25" customHeight="1">
      <c r="A66" s="2" t="s">
        <v>65</v>
      </c>
      <c r="B66" s="2" t="str">
        <f ca="1">IFERROR(__xludf.DUMMYFUNCTION("GOOGLETRANSLATE(A66,""auto"",""en"")"),"Loading...")</f>
        <v>Loading...</v>
      </c>
    </row>
    <row r="67" spans="1:2" ht="14.25" customHeight="1">
      <c r="A67" s="2" t="s">
        <v>66</v>
      </c>
      <c r="B67" s="2" t="str">
        <f ca="1">IFERROR(__xludf.DUMMYFUNCTION("GOOGLETRANSLATE(A67,""auto"",""en"")"),"Loading...")</f>
        <v>Loading...</v>
      </c>
    </row>
    <row r="68" spans="1:2" ht="14.25" customHeight="1">
      <c r="A68" s="2" t="s">
        <v>67</v>
      </c>
      <c r="B68" s="2" t="str">
        <f ca="1">IFERROR(__xludf.DUMMYFUNCTION("GOOGLETRANSLATE(A68,""auto"",""en"")"),"Loading...")</f>
        <v>Loading...</v>
      </c>
    </row>
    <row r="69" spans="1:2" ht="14.25" customHeight="1">
      <c r="A69" s="2" t="s">
        <v>68</v>
      </c>
      <c r="B69" s="2" t="str">
        <f ca="1">IFERROR(__xludf.DUMMYFUNCTION("GOOGLETRANSLATE(A69,""auto"",""en"")"),"Loading...")</f>
        <v>Loading...</v>
      </c>
    </row>
    <row r="70" spans="1:2" ht="14.25" customHeight="1">
      <c r="A70" s="2" t="s">
        <v>69</v>
      </c>
      <c r="B70" s="2" t="str">
        <f ca="1">IFERROR(__xludf.DUMMYFUNCTION("GOOGLETRANSLATE(A70,""auto"",""en"")"),"Loading...")</f>
        <v>Loading...</v>
      </c>
    </row>
    <row r="71" spans="1:2" ht="14.25" customHeight="1">
      <c r="A71" s="2" t="s">
        <v>70</v>
      </c>
      <c r="B71" s="2" t="str">
        <f ca="1">IFERROR(__xludf.DUMMYFUNCTION("GOOGLETRANSLATE(A71,""auto"",""en"")"),"Loading...")</f>
        <v>Loading...</v>
      </c>
    </row>
    <row r="72" spans="1:2" ht="14.25" customHeight="1">
      <c r="A72" s="2" t="s">
        <v>71</v>
      </c>
      <c r="B72" s="2" t="str">
        <f ca="1">IFERROR(__xludf.DUMMYFUNCTION("GOOGLETRANSLATE(A72,""auto"",""en"")"),"Loading...")</f>
        <v>Loading...</v>
      </c>
    </row>
    <row r="73" spans="1:2" ht="14.25" customHeight="1">
      <c r="A73" s="2" t="s">
        <v>72</v>
      </c>
      <c r="B73" s="2" t="str">
        <f ca="1">IFERROR(__xludf.DUMMYFUNCTION("GOOGLETRANSLATE(A73,""auto"",""en"")"),"Thank You very much for your epic performance all along 🙏. Your broadcasts throughout have kept our hopes alive. I single you out as the premier light in the fight for Indian democracy .")</f>
        <v>Thank You very much for your epic performance all along 🙏. Your broadcasts throughout have kept our hopes alive. I single you out as the premier light in the fight for Indian democracy .</v>
      </c>
    </row>
    <row r="74" spans="1:2" ht="14.25" customHeight="1">
      <c r="A74" s="2" t="s">
        <v>73</v>
      </c>
      <c r="B74" s="2" t="str">
        <f ca="1">IFERROR(__xludf.DUMMYFUNCTION("GOOGLETRANSLATE(A74,""auto"",""en"")"),"Most negative anchor")</f>
        <v>Most negative anchor</v>
      </c>
    </row>
    <row r="75" spans="1:2" ht="14.25" customHeight="1">
      <c r="A75" s="2" t="s">
        <v>74</v>
      </c>
      <c r="B75" s="2" t="str">
        <f ca="1">IFERROR(__xludf.DUMMYFUNCTION("GOOGLETRANSLATE(A75,""auto"",""en"")"),"Loading...")</f>
        <v>Loading...</v>
      </c>
    </row>
    <row r="76" spans="1:2" ht="14.25" customHeight="1">
      <c r="A76" s="2" t="s">
        <v>75</v>
      </c>
      <c r="B76" s="2" t="str">
        <f ca="1">IFERROR(__xludf.DUMMYFUNCTION("GOOGLETRANSLATE(A76,""auto"",""en"")"),"Loading...")</f>
        <v>Loading...</v>
      </c>
    </row>
    <row r="77" spans="1:2" ht="14.25" customHeight="1">
      <c r="A77" s="2" t="s">
        <v>76</v>
      </c>
      <c r="B77" s="2" t="str">
        <f ca="1">IFERROR(__xludf.DUMMYFUNCTION("GOOGLETRANSLATE(A77,""auto"",""en"")"),"Loading...")</f>
        <v>Loading...</v>
      </c>
    </row>
    <row r="78" spans="1:2" ht="14.25" customHeight="1">
      <c r="A78" s="2" t="s">
        <v>77</v>
      </c>
      <c r="B78" s="2" t="str">
        <f ca="1">IFERROR(__xludf.DUMMYFUNCTION("GOOGLETRANSLATE(A78,""auto"",""en"")"),"Only BJP will come you idiot")</f>
        <v>Only BJP will come you idiot</v>
      </c>
    </row>
    <row r="79" spans="1:2" ht="14.25" customHeight="1">
      <c r="A79" s="2" t="s">
        <v>78</v>
      </c>
      <c r="B79" s="2" t="str">
        <f ca="1">IFERROR(__xludf.DUMMYFUNCTION("GOOGLETRANSLATE(A79,""auto"",""en"")"),"Loading...")</f>
        <v>Loading...</v>
      </c>
    </row>
    <row r="80" spans="1:2" ht="14.25" customHeight="1">
      <c r="A80" s="2" t="s">
        <v>79</v>
      </c>
      <c r="B80" s="2" t="str">
        <f ca="1">IFERROR(__xludf.DUMMYFUNCTION("GOOGLETRANSLATE(A80,""auto"",""en"")"),"Loading...")</f>
        <v>Loading...</v>
      </c>
    </row>
    <row r="81" spans="1:2" ht="14.25" customHeight="1">
      <c r="A81" s="2" t="s">
        <v>80</v>
      </c>
      <c r="B81" s="2" t="str">
        <f ca="1">IFERROR(__xludf.DUMMYFUNCTION("GOOGLETRANSLATE(A81,""auto"",""en"")"),"Loading...")</f>
        <v>Loading...</v>
      </c>
    </row>
    <row r="82" spans="1:2" ht="14.25" customHeight="1">
      <c r="A82" s="5" t="s">
        <v>81</v>
      </c>
      <c r="B82" s="2" t="str">
        <f ca="1">IFERROR(__xludf.DUMMYFUNCTION("GOOGLETRANSLATE(A82,""auto"",""en"")"),"Loading...")</f>
        <v>Loading...</v>
      </c>
    </row>
    <row r="83" spans="1:2" ht="14.25" customHeight="1">
      <c r="A83" s="2" t="s">
        <v>82</v>
      </c>
      <c r="B83" s="2" t="str">
        <f ca="1">IFERROR(__xludf.DUMMYFUNCTION("GOOGLETRANSLATE(A83,""auto"",""en"")"),"Loading...")</f>
        <v>Loading...</v>
      </c>
    </row>
    <row r="84" spans="1:2" ht="14.25" customHeight="1">
      <c r="A84" s="4" t="s">
        <v>83</v>
      </c>
      <c r="B84" s="2" t="str">
        <f ca="1">IFERROR(__xludf.DUMMYFUNCTION("GOOGLETRANSLATE(A84,""auto"",""en"")"),"Loading...")</f>
        <v>Loading...</v>
      </c>
    </row>
    <row r="85" spans="1:2" ht="14.25" customHeight="1">
      <c r="A85" s="2" t="s">
        <v>84</v>
      </c>
      <c r="B85" s="2" t="str">
        <f ca="1">IFERROR(__xludf.DUMMYFUNCTION("GOOGLETRANSLATE(A85,""auto"",""en"")"),"Loading...")</f>
        <v>Loading...</v>
      </c>
    </row>
    <row r="86" spans="1:2" ht="14.25" customHeight="1">
      <c r="A86" s="2" t="s">
        <v>85</v>
      </c>
      <c r="B86" s="2" t="str">
        <f ca="1">IFERROR(__xludf.DUMMYFUNCTION("GOOGLETRANSLATE(A86,""auto"",""en"")"),"Loading...")</f>
        <v>Loading...</v>
      </c>
    </row>
    <row r="87" spans="1:2" ht="14.25" customHeight="1">
      <c r="A87" s="2" t="s">
        <v>86</v>
      </c>
      <c r="B87" s="2" t="str">
        <f ca="1">IFERROR(__xludf.DUMMYFUNCTION("GOOGLETRANSLATE(A87,""auto"",""en"")"),"Exit poll has been sold")</f>
        <v>Exit poll has been sold</v>
      </c>
    </row>
    <row r="88" spans="1:2" ht="14.25" customHeight="1">
      <c r="A88" s="6" t="s">
        <v>87</v>
      </c>
      <c r="B88" s="2" t="str">
        <f ca="1">IFERROR(__xludf.DUMMYFUNCTION("GOOGLETRANSLATE(A88,""auto"",""en"")"),"Loading...")</f>
        <v>Loading...</v>
      </c>
    </row>
    <row r="89" spans="1:2" ht="14.25" customHeight="1">
      <c r="A89" s="2" t="s">
        <v>88</v>
      </c>
      <c r="B89" s="2" t="str">
        <f ca="1">IFERROR(__xludf.DUMMYFUNCTION("GOOGLETRANSLATE(A89,""auto"",""en"")"),"Loading...")</f>
        <v>Loading...</v>
      </c>
    </row>
    <row r="90" spans="1:2" ht="14.25" customHeight="1">
      <c r="A90" s="2" t="s">
        <v>89</v>
      </c>
      <c r="B90" s="2" t="str">
        <f ca="1">IFERROR(__xludf.DUMMYFUNCTION("GOOGLETRANSLATE(A90,""auto"",""en"")"),"Chaturkar")</f>
        <v>Chaturkar</v>
      </c>
    </row>
    <row r="91" spans="1:2" ht="14.25" customHeight="1">
      <c r="A91" s="4" t="s">
        <v>90</v>
      </c>
      <c r="B91" s="2" t="str">
        <f ca="1">IFERROR(__xludf.DUMMYFUNCTION("GOOGLETRANSLATE(A91,""auto"",""en"")"),"Loading...")</f>
        <v>Loading...</v>
      </c>
    </row>
    <row r="92" spans="1:2" ht="14.25" customHeight="1">
      <c r="A92" s="2" t="s">
        <v>91</v>
      </c>
      <c r="B92" s="2" t="str">
        <f ca="1">IFERROR(__xludf.DUMMYFUNCTION("GOOGLETRANSLATE(A92,""auto"",""en"")"),"Loading...")</f>
        <v>Loading...</v>
      </c>
    </row>
    <row r="93" spans="1:2" ht="14.25" customHeight="1">
      <c r="A93" s="2" t="s">
        <v>92</v>
      </c>
      <c r="B93" s="2" t="str">
        <f ca="1">IFERROR(__xludf.DUMMYFUNCTION("GOOGLETRANSLATE(A93,""auto"",""en"")"),"Honest ❤❤")</f>
        <v>Honest ❤❤</v>
      </c>
    </row>
    <row r="94" spans="1:2" ht="14.25" customHeight="1">
      <c r="A94" s="2" t="s">
        <v>93</v>
      </c>
      <c r="B94" s="2" t="str">
        <f ca="1">IFERROR(__xludf.DUMMYFUNCTION("GOOGLETRANSLATE(A94,""auto"",""en"")"),"Loading...")</f>
        <v>Loading...</v>
      </c>
    </row>
    <row r="95" spans="1:2" ht="14.25" customHeight="1">
      <c r="A95" s="2" t="s">
        <v>94</v>
      </c>
      <c r="B95" s="2" t="str">
        <f ca="1">IFERROR(__xludf.DUMMYFUNCTION("GOOGLETRANSLATE(A95,""auto"",""en"")"),"Loading...")</f>
        <v>Loading...</v>
      </c>
    </row>
    <row r="96" spans="1:2" ht="14.25" customHeight="1">
      <c r="A96" s="6" t="s">
        <v>95</v>
      </c>
      <c r="B96" s="2" t="str">
        <f ca="1">IFERROR(__xludf.DUMMYFUNCTION("GOOGLETRANSLATE(A96,""auto"",""en"")"),"Dear, 
Ravish kumar ji
I request you to please make a video or a series of videos on the gambling and betting business which is being run in India after legalizing it. Like dream 11 cricket team, rummy circle, junglee rummy. Where so called celebrities of"&amp;" India are seen promoting such legal gamble. This legal gambling has completely hollowed out a section of India's youth. The youth are not interested in their future, they just want to get some money from this gambling for their expenses, and they have st"&amp;"arted being happy with it. India's invaluable asset, our youth, is getting wasted in it.")</f>
        <v>Dear, 
Ravish kumar ji
I request you to please make a video or a series of videos on the gambling and betting business which is being run in India after legalizing it. Like dream 11 cricket team, rummy circle, junglee rummy. Where so called celebrities of India are seen promoting such legal gamble. This legal gambling has completely hollowed out a section of India's youth. The youth are not interested in their future, they just want to get some money from this gambling for their expenses, and they have started being happy with it. India's invaluable asset, our youth, is getting wasted in it.</v>
      </c>
    </row>
    <row r="97" spans="1:2" ht="14.25" customHeight="1">
      <c r="A97" s="2" t="s">
        <v>96</v>
      </c>
      <c r="B97" s="2" t="str">
        <f ca="1">IFERROR(__xludf.DUMMYFUNCTION("GOOGLETRANSLATE(A97,""auto"",""en"")"),"Loading...")</f>
        <v>Loading...</v>
      </c>
    </row>
    <row r="98" spans="1:2" ht="14.25" customHeight="1">
      <c r="A98" s="2" t="s">
        <v>97</v>
      </c>
      <c r="B98" s="2" t="str">
        <f ca="1">IFERROR(__xludf.DUMMYFUNCTION("GOOGLETRANSLATE(A98,""auto"",""en"")"),"Don't know who will win but we will always remember you")</f>
        <v>Don't know who will win but we will always remember you</v>
      </c>
    </row>
    <row r="99" spans="1:2" ht="14.25" customHeight="1">
      <c r="A99" s="2" t="s">
        <v>98</v>
      </c>
      <c r="B99" s="2" t="str">
        <f ca="1">IFERROR(__xludf.DUMMYFUNCTION("GOOGLETRANSLATE(A99,""auto"",""en"")"),"Loading...")</f>
        <v>Loading...</v>
      </c>
    </row>
    <row r="100" spans="1:2" ht="14.25" customHeight="1">
      <c r="A100" s="4" t="s">
        <v>99</v>
      </c>
      <c r="B100" s="2" t="str">
        <f ca="1">IFERROR(__xludf.DUMMYFUNCTION("GOOGLETRANSLATE(A100,""auto"",""en"")"),"Loading...")</f>
        <v>Loading...</v>
      </c>
    </row>
    <row r="101" spans="1:2" ht="14.25" customHeight="1">
      <c r="A101" s="2" t="s">
        <v>100</v>
      </c>
      <c r="B101" s="2" t="str">
        <f ca="1">IFERROR(__xludf.DUMMYFUNCTION("GOOGLETRANSLATE(A101,""auto"",""en"")"),"Loading...")</f>
        <v>Loading...</v>
      </c>
    </row>
    <row r="102" spans="1:2" ht="14.25" customHeight="1">
      <c r="A102" s="4" t="s">
        <v>101</v>
      </c>
      <c r="B102" s="2" t="str">
        <f ca="1">IFERROR(__xludf.DUMMYFUNCTION("GOOGLETRANSLATE(A102,""auto"",""en"")"),"Loading...")</f>
        <v>Loading...</v>
      </c>
    </row>
    <row r="103" spans="1:2" ht="14.25" customHeight="1">
      <c r="A103" s="2" t="s">
        <v>102</v>
      </c>
      <c r="B103" s="2" t="str">
        <f ca="1">IFERROR(__xludf.DUMMYFUNCTION("GOOGLETRANSLATE(A103,""auto"",""en"")"),"Loading...")</f>
        <v>Loading...</v>
      </c>
    </row>
    <row r="104" spans="1:2" ht="14.25" customHeight="1">
      <c r="A104" s="2" t="s">
        <v>103</v>
      </c>
      <c r="B104" s="2" t="str">
        <f ca="1">IFERROR(__xludf.DUMMYFUNCTION("GOOGLETRANSLATE(A104,""auto"",""en"")"),"Loading...")</f>
        <v>Loading...</v>
      </c>
    </row>
    <row r="105" spans="1:2" ht="14.25" customHeight="1">
      <c r="A105" s="2" t="s">
        <v>104</v>
      </c>
      <c r="B105" s="2" t="str">
        <f ca="1">IFERROR(__xludf.DUMMYFUNCTION("GOOGLETRANSLATE(A105,""auto"",""en"")"),"Loading...")</f>
        <v>Loading...</v>
      </c>
    </row>
    <row r="106" spans="1:2" ht="14.25" customHeight="1">
      <c r="A106" s="2" t="s">
        <v>105</v>
      </c>
      <c r="B106" s="2" t="str">
        <f ca="1">IFERROR(__xludf.DUMMYFUNCTION("GOOGLETRANSLATE(A106,""auto"",""en"")"),"Soni shots video, I have talked to you about the cookie, I have talked to you about how much you have read, I am running you tube channel, I am talking to Modi about it..")</f>
        <v>Soni shots video, I have talked to you about the cookie, I have talked to you about how much you have read, I am running you tube channel, I am talking to Modi about it..</v>
      </c>
    </row>
    <row r="107" spans="1:2" ht="14.25" customHeight="1">
      <c r="A107" s="2" t="s">
        <v>106</v>
      </c>
      <c r="B107" s="2" t="str">
        <f ca="1">IFERROR(__xludf.DUMMYFUNCTION("GOOGLETRANSLATE(A107,""auto"",""en"")"),"Loading...")</f>
        <v>Loading...</v>
      </c>
    </row>
    <row r="108" spans="1:2" ht="14.25" customHeight="1">
      <c r="A108" s="2" t="s">
        <v>107</v>
      </c>
      <c r="B108" s="2" t="str">
        <f ca="1">IFERROR(__xludf.DUMMYFUNCTION("GOOGLETRANSLATE(A108,""auto"",""en"")"),"Loading...")</f>
        <v>Loading...</v>
      </c>
    </row>
    <row r="109" spans="1:2" ht="14.25" customHeight="1">
      <c r="A109" s="2" t="s">
        <v>108</v>
      </c>
      <c r="B109" s="2" t="str">
        <f ca="1">IFERROR(__xludf.DUMMYFUNCTION("GOOGLETRANSLATE(A109,""auto"",""en"")"),"Loading...")</f>
        <v>Loading...</v>
      </c>
    </row>
    <row r="110" spans="1:2" ht="14.25" customHeight="1">
      <c r="A110" s="2" t="s">
        <v>109</v>
      </c>
      <c r="B110" s="2" t="str">
        <f ca="1">IFERROR(__xludf.DUMMYFUNCTION("GOOGLETRANSLATE(A110,""auto"",""en"")"),"Loading...")</f>
        <v>Loading...</v>
      </c>
    </row>
    <row r="111" spans="1:2" ht="14.25" customHeight="1">
      <c r="A111" s="4" t="s">
        <v>110</v>
      </c>
      <c r="B111" s="2" t="str">
        <f ca="1">IFERROR(__xludf.DUMMYFUNCTION("GOOGLETRANSLATE(A111,""auto"",""en"")"),"Loading...")</f>
        <v>Loading...</v>
      </c>
    </row>
    <row r="112" spans="1:2" ht="14.25" customHeight="1">
      <c r="A112" s="2" t="s">
        <v>111</v>
      </c>
      <c r="B112" s="2" t="str">
        <f ca="1">IFERROR(__xludf.DUMMYFUNCTION("GOOGLETRANSLATE(A112,""auto"",""en"")"),"Loading...")</f>
        <v>Loading...</v>
      </c>
    </row>
    <row r="113" spans="1:2" ht="14.25" customHeight="1">
      <c r="A113" s="2" t="s">
        <v>112</v>
      </c>
      <c r="B113" s="2" t="str">
        <f ca="1">IFERROR(__xludf.DUMMYFUNCTION("GOOGLETRANSLATE(A113,""auto"",""en"")"),"Loading...")</f>
        <v>Loading...</v>
      </c>
    </row>
    <row r="114" spans="1:2" ht="14.25" customHeight="1">
      <c r="A114" s="2" t="s">
        <v>113</v>
      </c>
      <c r="B114" s="2" t="str">
        <f ca="1">IFERROR(__xludf.DUMMYFUNCTION("GOOGLETRANSLATE(A114,""auto"",""en"")"),"Loading...")</f>
        <v>Loading...</v>
      </c>
    </row>
    <row r="115" spans="1:2" ht="14.25" customHeight="1">
      <c r="A115" s="2" t="s">
        <v>114</v>
      </c>
      <c r="B115" s="2" t="str">
        <f ca="1">IFERROR(__xludf.DUMMYFUNCTION("GOOGLETRANSLATE(A115,""auto"",""en"")"),"Loading...")</f>
        <v>Loading...</v>
      </c>
    </row>
    <row r="116" spans="1:2" ht="14.25" customHeight="1">
      <c r="A116" s="2" t="s">
        <v>115</v>
      </c>
      <c r="B116" s="2" t="str">
        <f ca="1">IFERROR(__xludf.DUMMYFUNCTION("GOOGLETRANSLATE(A116,""auto"",""en"")"),"Loading...")</f>
        <v>Loading...</v>
      </c>
    </row>
    <row r="117" spans="1:2" ht="14.25" customHeight="1">
      <c r="A117" s="2" t="s">
        <v>116</v>
      </c>
      <c r="B117" s="2" t="str">
        <f ca="1">IFERROR(__xludf.DUMMYFUNCTION("GOOGLETRANSLATE(A117,""auto"",""en"")"),"Patrakar ho to aap jaisa, nirbhik aur sachchi baat.karnewala.salute hai aapko…")</f>
        <v>Patrakar ho to aap jaisa, nirbhik aur sachchi baat.karnewala.salute hai aapko…</v>
      </c>
    </row>
    <row r="118" spans="1:2" ht="14.25" customHeight="1">
      <c r="A118" s="4" t="s">
        <v>117</v>
      </c>
      <c r="B118" s="2" t="str">
        <f ca="1">IFERROR(__xludf.DUMMYFUNCTION("GOOGLETRANSLATE(A118,""auto"",""en"")"),"Loading...")</f>
        <v>Loading...</v>
      </c>
    </row>
    <row r="119" spans="1:2" ht="14.25" customHeight="1">
      <c r="A119" s="6" t="s">
        <v>118</v>
      </c>
      <c r="B119" s="2" t="str">
        <f ca="1">IFERROR(__xludf.DUMMYFUNCTION("GOOGLETRANSLATE(A119,""auto"",""en"")"),"Loading...")</f>
        <v>Loading...</v>
      </c>
    </row>
    <row r="120" spans="1:2" ht="14.25" customHeight="1">
      <c r="A120" s="4" t="s">
        <v>119</v>
      </c>
      <c r="B120" s="2" t="str">
        <f ca="1">IFERROR(__xludf.DUMMYFUNCTION("GOOGLETRANSLATE(A120,""auto"",""en"")"),"Loading...")</f>
        <v>Loading...</v>
      </c>
    </row>
    <row r="121" spans="1:2" ht="14.25" customHeight="1">
      <c r="A121" s="2" t="s">
        <v>120</v>
      </c>
      <c r="B121" s="2" t="str">
        <f ca="1">IFERROR(__xludf.DUMMYFUNCTION("GOOGLETRANSLATE(A121,""auto"",""en"")"),"Loading...")</f>
        <v>Loading...</v>
      </c>
    </row>
    <row r="122" spans="1:2" ht="14.25" customHeight="1">
      <c r="A122" s="2" t="s">
        <v>121</v>
      </c>
      <c r="B122" s="2" t="str">
        <f ca="1">IFERROR(__xludf.DUMMYFUNCTION("GOOGLETRANSLATE(A122,""auto"",""en"")"),"Why am I crying for you?")</f>
        <v>Why am I crying for you?</v>
      </c>
    </row>
    <row r="123" spans="1:2" ht="14.25" customHeight="1">
      <c r="A123" s="2" t="s">
        <v>122</v>
      </c>
      <c r="B123" s="2" t="str">
        <f ca="1">IFERROR(__xludf.DUMMYFUNCTION("GOOGLETRANSLATE(A123,""auto"",""en"")"),"Loading...")</f>
        <v>Loading...</v>
      </c>
    </row>
    <row r="124" spans="1:2" ht="14.25" customHeight="1">
      <c r="A124" s="2" t="s">
        <v>123</v>
      </c>
      <c r="B124" s="2" t="str">
        <f ca="1">IFERROR(__xludf.DUMMYFUNCTION("GOOGLETRANSLATE(A124,""auto"",""en"")"),"Loading...")</f>
        <v>Loading...</v>
      </c>
    </row>
    <row r="125" spans="1:2" ht="14.25" customHeight="1">
      <c r="A125" s="4" t="s">
        <v>124</v>
      </c>
      <c r="B125" s="2" t="str">
        <f ca="1">IFERROR(__xludf.DUMMYFUNCTION("GOOGLETRANSLATE(A125,""auto"",""en"")"),"Loading...")</f>
        <v>Loading...</v>
      </c>
    </row>
    <row r="126" spans="1:2" ht="14.25" customHeight="1">
      <c r="A126" s="2" t="s">
        <v>125</v>
      </c>
      <c r="B126" s="2" t="str">
        <f ca="1">IFERROR(__xludf.DUMMYFUNCTION("GOOGLETRANSLATE(A126,""auto"",""en"")"),"Loading...")</f>
        <v>Loading...</v>
      </c>
    </row>
    <row r="127" spans="1:2" ht="14.25" customHeight="1">
      <c r="A127" s="6" t="s">
        <v>126</v>
      </c>
      <c r="B127" s="2" t="str">
        <f ca="1">IFERROR(__xludf.DUMMYFUNCTION("GOOGLETRANSLATE(A127,""auto"",""en"")"),"Loading...")</f>
        <v>Loading...</v>
      </c>
    </row>
    <row r="128" spans="1:2" ht="14.25" customHeight="1">
      <c r="A128" s="2" t="s">
        <v>127</v>
      </c>
      <c r="B128" s="2" t="str">
        <f ca="1">IFERROR(__xludf.DUMMYFUNCTION("GOOGLETRANSLATE(A128,""auto"",""en"")"),"Loading...")</f>
        <v>Loading...</v>
      </c>
    </row>
    <row r="129" spans="1:2" ht="14.25" customHeight="1">
      <c r="A129" s="2" t="s">
        <v>128</v>
      </c>
      <c r="B129" s="2" t="str">
        <f ca="1">IFERROR(__xludf.DUMMYFUNCTION("GOOGLETRANSLATE(A129,""auto"",""en"")"),"Loading...")</f>
        <v>Loading...</v>
      </c>
    </row>
    <row r="130" spans="1:2" ht="14.25" customHeight="1">
      <c r="A130" s="2" t="s">
        <v>129</v>
      </c>
      <c r="B130" s="2" t="str">
        <f ca="1">IFERROR(__xludf.DUMMYFUNCTION("GOOGLETRANSLATE(A130,""auto"",""en"")"),"Loading...")</f>
        <v>Loading...</v>
      </c>
    </row>
    <row r="131" spans="1:2" ht="14.25" customHeight="1">
      <c r="A131" s="2" t="s">
        <v>130</v>
      </c>
      <c r="B131" s="2" t="str">
        <f ca="1">IFERROR(__xludf.DUMMYFUNCTION("GOOGLETRANSLATE(A131,""auto"",""en"")"),"Loading...")</f>
        <v>Loading...</v>
      </c>
    </row>
    <row r="132" spans="1:2" ht="14.25" customHeight="1">
      <c r="A132" s="2" t="s">
        <v>131</v>
      </c>
      <c r="B132" s="2" t="str">
        <f ca="1">IFERROR(__xludf.DUMMYFUNCTION("GOOGLETRANSLATE(A132,""auto"",""en"")"),"Loading...")</f>
        <v>Loading...</v>
      </c>
    </row>
    <row r="133" spans="1:2" ht="14.25" customHeight="1">
      <c r="A133" s="2" t="s">
        <v>132</v>
      </c>
      <c r="B133" s="2" t="str">
        <f ca="1">IFERROR(__xludf.DUMMYFUNCTION("GOOGLETRANSLATE(A133,""auto"",""en"")"),"Loading...")</f>
        <v>Loading...</v>
      </c>
    </row>
    <row r="134" spans="1:2" ht="14.25" customHeight="1">
      <c r="A134" s="2" t="s">
        <v>133</v>
      </c>
      <c r="B134" s="2" t="str">
        <f ca="1">IFERROR(__xludf.DUMMYFUNCTION("GOOGLETRANSLATE(A134,""auto"",""en"")"),"Loading...")</f>
        <v>Loading...</v>
      </c>
    </row>
    <row r="135" spans="1:2" ht="14.25" customHeight="1">
      <c r="A135" s="2" t="s">
        <v>134</v>
      </c>
      <c r="B135" s="2" t="str">
        <f ca="1">IFERROR(__xludf.DUMMYFUNCTION("GOOGLETRANSLATE(A135,""auto"",""en"")"),"Loading...")</f>
        <v>Loading...</v>
      </c>
    </row>
    <row r="136" spans="1:2" ht="14.25" customHeight="1">
      <c r="A136" s="6" t="s">
        <v>135</v>
      </c>
      <c r="B136" s="2" t="str">
        <f ca="1">IFERROR(__xludf.DUMMYFUNCTION("GOOGLETRANSLATE(A136,""auto"",""en"")"),"Loading...")</f>
        <v>Loading...</v>
      </c>
    </row>
    <row r="137" spans="1:2" ht="14.25" customHeight="1">
      <c r="A137" s="2" t="s">
        <v>136</v>
      </c>
      <c r="B137" s="2" t="str">
        <f ca="1">IFERROR(__xludf.DUMMYFUNCTION("GOOGLETRANSLATE(A137,""auto"",""en"")"),"Loading...")</f>
        <v>Loading...</v>
      </c>
    </row>
    <row r="138" spans="1:2" ht="14.25" customHeight="1">
      <c r="A138" s="2" t="s">
        <v>137</v>
      </c>
      <c r="B138" s="2" t="str">
        <f ca="1">IFERROR(__xludf.DUMMYFUNCTION("GOOGLETRANSLATE(A138,""auto"",""en"")"),"From now on...from now on see see...NDA's JEET DEKH or your cry will start crying.....JAAAHIL PATTALKAAR....???????????? PATTALKAAR CHAMCHE…..JANTA COO YOU MORKH SAMHNAAA BAND KAR DIJIYEYE…..ZEHRILLE SAAANP…..")</f>
        <v>From now on...from now on see see...NDA's JEET DEKH or your cry will start crying.....JAAAHIL PATTALKAAR....???????????? PATTALKAAR CHAMCHE…..JANTA COO YOU MORKH SAMHNAAA BAND KAR DIJIYEYE…..ZEHRILLE SAAANP…..</v>
      </c>
    </row>
    <row r="139" spans="1:2" ht="14.25" customHeight="1">
      <c r="A139" s="4" t="s">
        <v>138</v>
      </c>
      <c r="B139" s="2" t="str">
        <f ca="1">IFERROR(__xludf.DUMMYFUNCTION("GOOGLETRANSLATE(A139,""auto"",""en"")"),"Get better Ravish ji, there is still time.")</f>
        <v>Get better Ravish ji, there is still time.</v>
      </c>
    </row>
    <row r="140" spans="1:2" ht="14.25" customHeight="1">
      <c r="A140" s="5" t="s">
        <v>139</v>
      </c>
      <c r="B140" s="2" t="str">
        <f ca="1">IFERROR(__xludf.DUMMYFUNCTION("GOOGLETRANSLATE(A140,""auto"",""en"")"),"Loading...")</f>
        <v>Loading...</v>
      </c>
    </row>
    <row r="141" spans="1:2" ht="14.25" customHeight="1">
      <c r="A141" s="2" t="s">
        <v>140</v>
      </c>
      <c r="B141" s="2" t="str">
        <f ca="1">IFERROR(__xludf.DUMMYFUNCTION("GOOGLETRANSLATE(A141,""auto"",""en"")"),"Loading...")</f>
        <v>Loading...</v>
      </c>
    </row>
    <row r="142" spans="1:2" ht="14.25" customHeight="1">
      <c r="A142" s="2" t="s">
        <v>141</v>
      </c>
      <c r="B142" s="3" t="str">
        <f ca="1">IFERROR(__xludf.DUMMYFUNCTION("GOOGLETRANSLATE(A142,""auto"",""en"")"),"https://www.youtube.com/watch?v=Ej8QyjTaIDU")</f>
        <v>https://www.youtube.com/watch?v=Ej8QyjTaIDU</v>
      </c>
    </row>
    <row r="143" spans="1:2" ht="14.25" customHeight="1">
      <c r="A143" s="2" t="s">
        <v>142</v>
      </c>
      <c r="B143" s="2" t="str">
        <f ca="1">IFERROR(__xludf.DUMMYFUNCTION("GOOGLETRANSLATE(A143,""auto"",""en"")"),"Loading...")</f>
        <v>Loading...</v>
      </c>
    </row>
    <row r="144" spans="1:2" ht="14.25" customHeight="1">
      <c r="A144" s="2" t="s">
        <v>143</v>
      </c>
      <c r="B144" s="2" t="str">
        <f ca="1">IFERROR(__xludf.DUMMYFUNCTION("GOOGLETRANSLATE(A144,""auto"",""en"")"),"Loading...")</f>
        <v>Loading...</v>
      </c>
    </row>
    <row r="145" spans="1:2" ht="14.25" customHeight="1">
      <c r="A145" s="4" t="s">
        <v>144</v>
      </c>
      <c r="B145" s="2" t="str">
        <f ca="1">IFERROR(__xludf.DUMMYFUNCTION("GOOGLETRANSLATE(A145,""auto"",""en"")"),"Every Bangladeshi is closely watching India Election 2024. Every Bangladeshi hopes that Narendra Modi's BJP +RSS government will be defeated in this election. However, if for some reason Modi's NDA wins the elections, I think India-Bangladesh relations wi"&amp;"ll go from bad to worse in the coming days. The Boycott India campaign which has already been implemented in Bangladesh will intensify to the highest peak and the bilateral relations between the two neighboring countries will take an irreversible turn in "&amp;"the future. Let's hope Modi and his RSS don't return to power in 2024.")</f>
        <v>Every Bangladeshi is closely watching India Election 2024. Every Bangladeshi hopes that Narendra Modi's BJP +RSS government will be defeated in this election. However, if for some reason Modi's NDA wins the elections, I think India-Bangladesh relations will go from bad to worse in the coming days. The Boycott India campaign which has already been implemented in Bangladesh will intensify to the highest peak and the bilateral relations between the two neighboring countries will take an irreversible turn in the future. Let's hope Modi and his RSS don't return to power in 2024.</v>
      </c>
    </row>
    <row r="146" spans="1:2" ht="14.25" customHeight="1">
      <c r="A146" s="2" t="s">
        <v>145</v>
      </c>
      <c r="B146" s="2" t="str">
        <f ca="1">IFERROR(__xludf.DUMMYFUNCTION("GOOGLETRANSLATE(A146,""auto"",""en"")"),"Loading...")</f>
        <v>Loading...</v>
      </c>
    </row>
    <row r="147" spans="1:2" ht="14.25" customHeight="1">
      <c r="A147" s="4" t="s">
        <v>146</v>
      </c>
      <c r="B147" s="2" t="str">
        <f ca="1">IFERROR(__xludf.DUMMYFUNCTION("GOOGLETRANSLATE(A147,""auto"",""en"")"),"As long as Ravish Kumar, Dhruv Rathi, PP Vajpayee, Ajit Anjum call themselves journalists, Godi media will be as important as sycophantic journalists.")</f>
        <v>As long as Ravish Kumar, Dhruv Rathi, PP Vajpayee, Ajit Anjum call themselves journalists, Godi media will be as important as sycophantic journalists.</v>
      </c>
    </row>
    <row r="148" spans="1:2" ht="14.25" customHeight="1">
      <c r="A148" s="2" t="s">
        <v>147</v>
      </c>
      <c r="B148" s="2" t="str">
        <f ca="1">IFERROR(__xludf.DUMMYFUNCTION("GOOGLETRANSLATE(A148,""auto"",""en"")"),"Loading...")</f>
        <v>Loading...</v>
      </c>
    </row>
    <row r="149" spans="1:2" ht="14.25" customHeight="1">
      <c r="A149" s="2" t="s">
        <v>148</v>
      </c>
      <c r="B149" s="2" t="str">
        <f ca="1">IFERROR(__xludf.DUMMYFUNCTION("GOOGLETRANSLATE(A149,""auto"",""en"")"),"Loading...")</f>
        <v>Loading...</v>
      </c>
    </row>
    <row r="150" spans="1:2" ht="14.25" customHeight="1">
      <c r="A150" s="2" t="s">
        <v>149</v>
      </c>
      <c r="B150" s="2" t="str">
        <f ca="1">IFERROR(__xludf.DUMMYFUNCTION("GOOGLETRANSLATE(A150,""auto"",""en"")"),"Loading...")</f>
        <v>Loading...</v>
      </c>
    </row>
    <row r="151" spans="1:2" ht="14.25" customHeight="1">
      <c r="A151" s="2" t="s">
        <v>150</v>
      </c>
      <c r="B151" s="2" t="str">
        <f ca="1">IFERROR(__xludf.DUMMYFUNCTION("GOOGLETRANSLATE(A151,""auto"",""en"")"),"Loading...")</f>
        <v>Loading...</v>
      </c>
    </row>
    <row r="152" spans="1:2" ht="14.25" customHeight="1">
      <c r="A152" s="2" t="s">
        <v>151</v>
      </c>
      <c r="B152" s="2" t="str">
        <f ca="1">IFERROR(__xludf.DUMMYFUNCTION("GOOGLETRANSLATE(A152,""auto"",""en"")"),"Loading...")</f>
        <v>Loading...</v>
      </c>
    </row>
    <row r="153" spans="1:2" ht="14.25" customHeight="1">
      <c r="A153" s="2" t="s">
        <v>152</v>
      </c>
      <c r="B153" s="2" t="str">
        <f ca="1">IFERROR(__xludf.DUMMYFUNCTION("GOOGLETRANSLATE(A153,""auto"",""en"")"),"Loading...")</f>
        <v>Loading...</v>
      </c>
    </row>
    <row r="154" spans="1:2" ht="14.25" customHeight="1">
      <c r="A154" s="2" t="s">
        <v>153</v>
      </c>
      <c r="B154" s="2" t="str">
        <f ca="1">IFERROR(__xludf.DUMMYFUNCTION("GOOGLETRANSLATE(A154,""auto"",""en"")"),"Loading...")</f>
        <v>Loading...</v>
      </c>
    </row>
    <row r="155" spans="1:2" ht="14.25" customHeight="1">
      <c r="A155" s="2" t="s">
        <v>154</v>
      </c>
      <c r="B155" s="2" t="str">
        <f ca="1">IFERROR(__xludf.DUMMYFUNCTION("GOOGLETRANSLATE(A155,""auto"",""en"")"),"Are you crying?")</f>
        <v>Are you crying?</v>
      </c>
    </row>
    <row r="156" spans="1:2" ht="14.25" customHeight="1">
      <c r="A156" s="6" t="s">
        <v>155</v>
      </c>
      <c r="B156" s="2" t="str">
        <f ca="1">IFERROR(__xludf.DUMMYFUNCTION("GOOGLETRANSLATE(A156,""auto"",""en"")"),"Loading...")</f>
        <v>Loading...</v>
      </c>
    </row>
    <row r="157" spans="1:2" ht="14.25" customHeight="1">
      <c r="A157" s="6" t="s">
        <v>156</v>
      </c>
      <c r="B157" s="2" t="str">
        <f ca="1">IFERROR(__xludf.DUMMYFUNCTION("GOOGLETRANSLATE(A157,""auto"",""en"")"),"Loading...")</f>
        <v>Loading...</v>
      </c>
    </row>
    <row r="158" spans="1:2" ht="14.25" customHeight="1">
      <c r="A158" s="4" t="s">
        <v>157</v>
      </c>
      <c r="B158" s="2" t="str">
        <f ca="1">IFERROR(__xludf.DUMMYFUNCTION("GOOGLETRANSLATE(A158,""auto"",""en"")"),"Loading...")</f>
        <v>Loading...</v>
      </c>
    </row>
    <row r="159" spans="1:2" ht="14.25" customHeight="1">
      <c r="A159" s="4" t="s">
        <v>158</v>
      </c>
      <c r="B159" s="2" t="str">
        <f ca="1">IFERROR(__xludf.DUMMYFUNCTION("GOOGLETRANSLATE(A159,""auto"",""en"")"),"Loading...")</f>
        <v>Loading...</v>
      </c>
    </row>
    <row r="160" spans="1:2" ht="14.25" customHeight="1">
      <c r="A160" s="2" t="s">
        <v>159</v>
      </c>
      <c r="B160" s="2" t="str">
        <f ca="1">IFERROR(__xludf.DUMMYFUNCTION("GOOGLETRANSLATE(A160,""auto"",""en"")"),"Loading...")</f>
        <v>Loading...</v>
      </c>
    </row>
    <row r="161" spans="1:2" ht="14.25" customHeight="1">
      <c r="A161" s="4" t="s">
        <v>160</v>
      </c>
      <c r="B161" s="2" t="str">
        <f ca="1">IFERROR(__xludf.DUMMYFUNCTION("GOOGLETRANSLATE(A161,""auto"",""en"")"),"Loading...")</f>
        <v>Loading...</v>
      </c>
    </row>
    <row r="162" spans="1:2" ht="14.25" customHeight="1">
      <c r="A162" s="2" t="s">
        <v>161</v>
      </c>
      <c r="B162" s="2" t="str">
        <f ca="1">IFERROR(__xludf.DUMMYFUNCTION("GOOGLETRANSLATE(A162,""auto"",""en"")"),"Loading...")</f>
        <v>Loading...</v>
      </c>
    </row>
    <row r="163" spans="1:2" ht="14.25" customHeight="1">
      <c r="A163" s="2" t="s">
        <v>162</v>
      </c>
      <c r="B163" s="2" t="str">
        <f ca="1">IFERROR(__xludf.DUMMYFUNCTION("GOOGLETRANSLATE(A163,""auto"",""en"")"),"Loading...")</f>
        <v>Loading...</v>
      </c>
    </row>
    <row r="164" spans="1:2" ht="14.25" customHeight="1">
      <c r="A164" s="2" t="s">
        <v>163</v>
      </c>
      <c r="B164" s="2" t="str">
        <f ca="1">IFERROR(__xludf.DUMMYFUNCTION("GOOGLETRANSLATE(A164,""auto"",""en"")"),"Loading...")</f>
        <v>Loading...</v>
      </c>
    </row>
    <row r="165" spans="1:2" ht="14.25" customHeight="1">
      <c r="A165" s="2" t="s">
        <v>164</v>
      </c>
      <c r="B165" s="2" t="str">
        <f ca="1">IFERROR(__xludf.DUMMYFUNCTION("GOOGLETRANSLATE(A165,""auto"",""en"")"),"Loading...")</f>
        <v>Loading...</v>
      </c>
    </row>
    <row r="166" spans="1:2" ht="14.25" customHeight="1">
      <c r="A166" s="2" t="s">
        <v>165</v>
      </c>
      <c r="B166" s="2" t="str">
        <f ca="1">IFERROR(__xludf.DUMMYFUNCTION("GOOGLETRANSLATE(A166,""auto"",""en"")"),"In a little while, you will tell me this too, I will have pity on some children from yesterday.")</f>
        <v>In a little while, you will tell me this too, I will have pity on some children from yesterday.</v>
      </c>
    </row>
    <row r="167" spans="1:2" ht="14.25" customHeight="1">
      <c r="A167" s="2" t="s">
        <v>166</v>
      </c>
      <c r="B167" s="2" t="str">
        <f ca="1">IFERROR(__xludf.DUMMYFUNCTION("GOOGLETRANSLATE(A167,""auto"",""en"")"),"Loading...")</f>
        <v>Loading...</v>
      </c>
    </row>
    <row r="168" spans="1:2" ht="14.25" customHeight="1">
      <c r="A168" s="2" t="s">
        <v>167</v>
      </c>
      <c r="B168" s="2" t="str">
        <f ca="1">IFERROR(__xludf.DUMMYFUNCTION("GOOGLETRANSLATE(A168,""auto"",""en"")"),"Loading...")</f>
        <v>Loading...</v>
      </c>
    </row>
    <row r="169" spans="1:2" ht="14.25" customHeight="1">
      <c r="A169" s="2" t="s">
        <v>168</v>
      </c>
      <c r="B169" s="2" t="str">
        <f ca="1">IFERROR(__xludf.DUMMYFUNCTION("GOOGLETRANSLATE(A169,""auto"",""en"")"),"Loading...")</f>
        <v>Loading...</v>
      </c>
    </row>
    <row r="170" spans="1:2" ht="14.25" customHeight="1">
      <c r="A170" s="2" t="s">
        <v>169</v>
      </c>
      <c r="B170" s="2" t="str">
        <f ca="1">IFERROR(__xludf.DUMMYFUNCTION("GOOGLETRANSLATE(A170,""auto"",""en"")"),"Loading...")</f>
        <v>Loading...</v>
      </c>
    </row>
    <row r="171" spans="1:2" ht="14.25" customHeight="1">
      <c r="A171" s="2" t="s">
        <v>170</v>
      </c>
      <c r="B171" s="2" t="str">
        <f ca="1">IFERROR(__xludf.DUMMYFUNCTION("GOOGLETRANSLATE(A171,""auto"",""en"")"),"Loading...")</f>
        <v>Loading...</v>
      </c>
    </row>
    <row r="172" spans="1:2" ht="14.25" customHeight="1">
      <c r="A172" s="6" t="s">
        <v>171</v>
      </c>
      <c r="B172" s="2" t="str">
        <f ca="1">IFERROR(__xludf.DUMMYFUNCTION("GOOGLETRANSLATE(A172,""auto"",""en"")"),"Loading...")</f>
        <v>Loading...</v>
      </c>
    </row>
    <row r="173" spans="1:2" ht="14.25" customHeight="1">
      <c r="A173" s="2" t="s">
        <v>172</v>
      </c>
      <c r="B173" s="2" t="str">
        <f ca="1">IFERROR(__xludf.DUMMYFUNCTION("GOOGLETRANSLATE(A173,""auto"",""en"")"),"Loading...")</f>
        <v>Loading...</v>
      </c>
    </row>
    <row r="174" spans="1:2" ht="14.25" customHeight="1">
      <c r="A174" s="4" t="s">
        <v>173</v>
      </c>
      <c r="B174" s="2" t="str">
        <f ca="1">IFERROR(__xludf.DUMMYFUNCTION("GOOGLETRANSLATE(A174,""auto"",""en"")"),"Loading...")</f>
        <v>Loading...</v>
      </c>
    </row>
    <row r="175" spans="1:2" ht="14.25" customHeight="1">
      <c r="A175" s="4" t="s">
        <v>174</v>
      </c>
      <c r="B175" s="2" t="str">
        <f ca="1">IFERROR(__xludf.DUMMYFUNCTION("GOOGLETRANSLATE(A175,""auto"",""en"")"),"Loading...")</f>
        <v>Loading...</v>
      </c>
    </row>
    <row r="176" spans="1:2" ht="14.25" customHeight="1">
      <c r="A176" s="2" t="s">
        <v>175</v>
      </c>
      <c r="B176" s="2" t="str">
        <f ca="1">IFERROR(__xludf.DUMMYFUNCTION("GOOGLETRANSLATE(A176,""auto"",""en"")"),"Hah😂😂😂😂😂 😂😂")</f>
        <v>Hah😂😂😂😂😂 😂😂</v>
      </c>
    </row>
    <row r="177" spans="1:2" ht="14.25" customHeight="1">
      <c r="A177" s="4" t="s">
        <v>176</v>
      </c>
      <c r="B177" s="2" t="str">
        <f ca="1">IFERROR(__xludf.DUMMYFUNCTION("GOOGLETRANSLATE(A177,""auto"",""en"")"),"Get ready for Italy.")</f>
        <v>Get ready for Italy.</v>
      </c>
    </row>
    <row r="178" spans="1:2" ht="14.25" customHeight="1">
      <c r="A178" s="2" t="s">
        <v>177</v>
      </c>
      <c r="B178" s="2" t="str">
        <f ca="1">IFERROR(__xludf.DUMMYFUNCTION("GOOGLETRANSLATE(A178,""auto"",""en"")"),"Loading...")</f>
        <v>Loading...</v>
      </c>
    </row>
    <row r="179" spans="1:2" ht="14.25" customHeight="1">
      <c r="A179" s="2" t="s">
        <v>178</v>
      </c>
      <c r="B179" s="2" t="str">
        <f ca="1">IFERROR(__xludf.DUMMYFUNCTION("GOOGLETRANSLATE(A179,""auto"",""en"")"),"Only bjp")</f>
        <v>Only bjp</v>
      </c>
    </row>
    <row r="180" spans="1:2" ht="14.25" customHeight="1">
      <c r="A180" s="6" t="s">
        <v>179</v>
      </c>
      <c r="B180" s="2" t="str">
        <f ca="1">IFERROR(__xludf.DUMMYFUNCTION("GOOGLETRANSLATE(A180,""auto"",""en"")"),"Loading...")</f>
        <v>Loading...</v>
      </c>
    </row>
    <row r="181" spans="1:2" ht="14.25" customHeight="1">
      <c r="A181" s="2" t="s">
        <v>180</v>
      </c>
      <c r="B181" s="2" t="str">
        <f ca="1">IFERROR(__xludf.DUMMYFUNCTION("GOOGLETRANSLATE(A181,""auto"",""en"")"),"Loading...")</f>
        <v>Loading...</v>
      </c>
    </row>
    <row r="182" spans="1:2" ht="14.25" customHeight="1">
      <c r="A182" s="2" t="s">
        <v>181</v>
      </c>
      <c r="B182" s="2" t="str">
        <f ca="1">IFERROR(__xludf.DUMMYFUNCTION("GOOGLETRANSLATE(A182,""auto"",""en"")"),"Loading...")</f>
        <v>Loading...</v>
      </c>
    </row>
    <row r="183" spans="1:2" ht="14.25" customHeight="1">
      <c r="A183" s="2" t="s">
        <v>182</v>
      </c>
      <c r="B183" s="2" t="str">
        <f ca="1">IFERROR(__xludf.DUMMYFUNCTION("GOOGLETRANSLATE(A183,""auto"",""en"")"),"Pappu can't dance sala😂")</f>
        <v>Pappu can't dance sala😂</v>
      </c>
    </row>
    <row r="184" spans="1:2" ht="14.25" customHeight="1">
      <c r="A184" s="2" t="s">
        <v>183</v>
      </c>
      <c r="B184" s="2" t="str">
        <f ca="1">IFERROR(__xludf.DUMMYFUNCTION("GOOGLETRANSLATE(A184,""auto"",""en"")"),"Just 3 hours more, I will not be able to speak again.")</f>
        <v>Just 3 hours more, I will not be able to speak again.</v>
      </c>
    </row>
    <row r="185" spans="1:2" ht="14.25" customHeight="1">
      <c r="A185" s="2" t="s">
        <v>184</v>
      </c>
      <c r="B185" s="2" t="str">
        <f ca="1">IFERROR(__xludf.DUMMYFUNCTION("GOOGLETRANSLATE(A185,""auto"",""en"")"),"Loading...")</f>
        <v>Loading...</v>
      </c>
    </row>
    <row r="186" spans="1:2" ht="14.25" customHeight="1">
      <c r="A186" s="2" t="s">
        <v>185</v>
      </c>
      <c r="B186" s="2" t="str">
        <f ca="1">IFERROR(__xludf.DUMMYFUNCTION("GOOGLETRANSLATE(A186,""auto"",""en"")"),"Loading...")</f>
        <v>Loading...</v>
      </c>
    </row>
    <row r="187" spans="1:2" ht="14.25" customHeight="1">
      <c r="A187" s="2" t="s">
        <v>186</v>
      </c>
      <c r="B187" s="2" t="str">
        <f ca="1">IFERROR(__xludf.DUMMYFUNCTION("GOOGLETRANSLATE(A187,""auto"",""en"")"),"Loading...")</f>
        <v>Loading...</v>
      </c>
    </row>
    <row r="188" spans="1:2" ht="14.25" customHeight="1">
      <c r="A188" s="2" t="s">
        <v>187</v>
      </c>
      <c r="B188" s="2" t="str">
        <f ca="1">IFERROR(__xludf.DUMMYFUNCTION("GOOGLETRANSLATE(A188,""auto"",""en"")"),"Loading...")</f>
        <v>Loading...</v>
      </c>
    </row>
    <row r="189" spans="1:2" ht="14.25" customHeight="1">
      <c r="A189" s="2" t="s">
        <v>188</v>
      </c>
      <c r="B189" s="2" t="str">
        <f ca="1">IFERROR(__xludf.DUMMYFUNCTION("GOOGLETRANSLATE(A189,""auto"",""en"")"),"Loading...")</f>
        <v>Loading...</v>
      </c>
    </row>
    <row r="190" spans="1:2" ht="14.25" customHeight="1">
      <c r="A190" s="2" t="s">
        <v>189</v>
      </c>
      <c r="B190" s="2" t="str">
        <f ca="1">IFERROR(__xludf.DUMMYFUNCTION("GOOGLETRANSLATE(A190,""auto"",""en"")"),"Result will come, everyone will be shocked.")</f>
        <v>Result will come, everyone will be shocked.</v>
      </c>
    </row>
    <row r="191" spans="1:2" ht="14.25" customHeight="1">
      <c r="A191" s="2" t="s">
        <v>190</v>
      </c>
      <c r="B191" s="2" t="str">
        <f ca="1">IFERROR(__xludf.DUMMYFUNCTION("GOOGLETRANSLATE(A191,""auto"",""en"")"),"5 years or less")</f>
        <v>5 years or less</v>
      </c>
    </row>
    <row r="192" spans="1:2" ht="14.25" customHeight="1">
      <c r="A192" s="2" t="s">
        <v>191</v>
      </c>
      <c r="B192" s="2" t="str">
        <f ca="1">IFERROR(__xludf.DUMMYFUNCTION("GOOGLETRANSLATE(A192,""auto"",""en"")"),"Loading...")</f>
        <v>Loading...</v>
      </c>
    </row>
    <row r="193" spans="1:2" ht="14.25" customHeight="1">
      <c r="A193" s="2" t="s">
        <v>192</v>
      </c>
      <c r="B193" s="2" t="str">
        <f ca="1">IFERROR(__xludf.DUMMYFUNCTION("GOOGLETRANSLATE(A193,""auto"",""en"")"),"Loading...")</f>
        <v>Loading...</v>
      </c>
    </row>
    <row r="194" spans="1:2" ht="14.25" customHeight="1">
      <c r="A194" s="4" t="s">
        <v>193</v>
      </c>
      <c r="B194" s="2" t="str">
        <f ca="1">IFERROR(__xludf.DUMMYFUNCTION("GOOGLETRANSLATE(A194,""auto"",""en"")"),"Now you shave your hair, you bastard, now you will say that there is something wrong with the EVM.")</f>
        <v>Now you shave your hair, you bastard, now you will say that there is something wrong with the EVM.</v>
      </c>
    </row>
    <row r="195" spans="1:2" ht="14.25" customHeight="1">
      <c r="A195" s="2" t="s">
        <v>194</v>
      </c>
      <c r="B195" s="2" t="str">
        <f ca="1">IFERROR(__xludf.DUMMYFUNCTION("GOOGLETRANSLATE(A195,""auto"",""en"")"),"Loading...")</f>
        <v>Loading...</v>
      </c>
    </row>
    <row r="196" spans="1:2" ht="14.25" customHeight="1">
      <c r="A196" s="2" t="s">
        <v>195</v>
      </c>
      <c r="B196" s="2" t="str">
        <f ca="1">IFERROR(__xludf.DUMMYFUNCTION("GOOGLETRANSLATE(A196,""auto"",""en"")"),"Loading...")</f>
        <v>Loading...</v>
      </c>
    </row>
    <row r="197" spans="1:2" ht="14.25" customHeight="1">
      <c r="A197" s="2" t="s">
        <v>196</v>
      </c>
      <c r="B197" s="2" t="str">
        <f ca="1">IFERROR(__xludf.DUMMYFUNCTION("GOOGLETRANSLATE(A197,""auto"",""en"")"),"Loading...")</f>
        <v>Loading...</v>
      </c>
    </row>
    <row r="198" spans="1:2" ht="14.25" customHeight="1">
      <c r="A198" s="5" t="s">
        <v>197</v>
      </c>
      <c r="B198" s="2" t="str">
        <f ca="1">IFERROR(__xludf.DUMMYFUNCTION("GOOGLETRANSLATE(A198,""auto"",""en"")"),"Loading...")</f>
        <v>Loading...</v>
      </c>
    </row>
    <row r="199" spans="1:2" ht="14.25" customHeight="1">
      <c r="A199" s="2" t="s">
        <v>198</v>
      </c>
      <c r="B199" s="2" t="str">
        <f ca="1">IFERROR(__xludf.DUMMYFUNCTION("GOOGLETRANSLATE(A199,""auto"",""en"")"),"Now at 7:20 am dt:04/06/2024 you can see your results. Hain adhaghanta bad tum a video dlt.kar sakta.")</f>
        <v>Now at 7:20 am dt:04/06/2024 you can see your results. Hain adhaghanta bad tum a video dlt.kar sakta.</v>
      </c>
    </row>
    <row r="200" spans="1:2" ht="14.25" customHeight="1">
      <c r="A200" s="2" t="s">
        <v>199</v>
      </c>
      <c r="B200" s="2" t="str">
        <f ca="1">IFERROR(__xludf.DUMMYFUNCTION("GOOGLETRANSLATE(A200,""auto"",""en"")"),"Loading...")</f>
        <v>Loading...</v>
      </c>
    </row>
    <row r="201" spans="1:2" ht="14.25" customHeight="1">
      <c r="A201" s="2" t="s">
        <v>200</v>
      </c>
      <c r="B201" s="2" t="str">
        <f ca="1">IFERROR(__xludf.DUMMYFUNCTION("GOOGLETRANSLATE(A201,""auto"",""en"")"),"Ro mate")</f>
        <v>Ro mate</v>
      </c>
    </row>
    <row r="202" spans="1:2" ht="14.25" customHeight="1">
      <c r="A202" s="2" t="s">
        <v>201</v>
      </c>
      <c r="B202" s="2" t="str">
        <f ca="1">IFERROR(__xludf.DUMMYFUNCTION("GOOGLETRANSLATE(A202,""auto"",""en"")"),"Loading...")</f>
        <v>Loading...</v>
      </c>
    </row>
    <row r="203" spans="1:2" ht="14.25" customHeight="1">
      <c r="A203" s="2" t="s">
        <v>202</v>
      </c>
      <c r="B203" s="2" t="str">
        <f ca="1">IFERROR(__xludf.DUMMYFUNCTION("GOOGLETRANSLATE(A203,""auto"",""en"")"),"Loading...")</f>
        <v>Loading...</v>
      </c>
    </row>
    <row r="204" spans="1:2" ht="14.25" customHeight="1">
      <c r="A204" s="2" t="s">
        <v>203</v>
      </c>
      <c r="B204" s="2" t="str">
        <f ca="1">IFERROR(__xludf.DUMMYFUNCTION("GOOGLETRANSLATE(A204,""auto"",""en"")"),"Loading...")</f>
        <v>Loading...</v>
      </c>
    </row>
    <row r="205" spans="1:2" ht="14.25" customHeight="1">
      <c r="A205" s="2" t="s">
        <v>204</v>
      </c>
      <c r="B205" s="2" t="str">
        <f ca="1">IFERROR(__xludf.DUMMYFUNCTION("GOOGLETRANSLATE(A205,""auto"",""en"")"),"Loading...")</f>
        <v>Loading...</v>
      </c>
    </row>
    <row r="206" spans="1:2" ht="14.25" customHeight="1">
      <c r="A206" s="2" t="s">
        <v>205</v>
      </c>
      <c r="B206" s="2" t="str">
        <f ca="1">IFERROR(__xludf.DUMMYFUNCTION("GOOGLETRANSLATE(A206,""auto"",""en"")"),"Loading...")</f>
        <v>Loading...</v>
      </c>
    </row>
    <row r="207" spans="1:2" ht="14.25" customHeight="1">
      <c r="A207" s="2" t="s">
        <v>206</v>
      </c>
      <c r="B207" s="2" t="str">
        <f ca="1">IFERROR(__xludf.DUMMYFUNCTION("GOOGLETRANSLATE(A207,""auto"",""en"")"),"Loading...")</f>
        <v>Loading...</v>
      </c>
    </row>
    <row r="208" spans="1:2" ht="14.25" customHeight="1">
      <c r="A208" s="2" t="s">
        <v>207</v>
      </c>
      <c r="B208" s="2" t="str">
        <f ca="1">IFERROR(__xludf.DUMMYFUNCTION("GOOGLETRANSLATE(A208,""auto"",""en"")"),"Loading...")</f>
        <v>Loading...</v>
      </c>
    </row>
    <row r="209" spans="1:2" ht="14.25" customHeight="1">
      <c r="A209" s="4" t="s">
        <v>208</v>
      </c>
      <c r="B209" s="2" t="str">
        <f ca="1">IFERROR(__xludf.DUMMYFUNCTION("GOOGLETRANSLATE(A209,""auto"",""en"")"),"Loading...")</f>
        <v>Loading...</v>
      </c>
    </row>
    <row r="210" spans="1:2" ht="14.25" customHeight="1">
      <c r="A210" s="2" t="s">
        <v>209</v>
      </c>
      <c r="B210" s="2" t="str">
        <f ca="1">IFERROR(__xludf.DUMMYFUNCTION("GOOGLETRANSLATE(A210,""auto"",""en"")"),"Loading...")</f>
        <v>Loading...</v>
      </c>
    </row>
    <row r="211" spans="1:2" ht="14.25" customHeight="1">
      <c r="A211" s="2" t="s">
        <v>210</v>
      </c>
      <c r="B211" s="2" t="str">
        <f ca="1">IFERROR(__xludf.DUMMYFUNCTION("GOOGLETRANSLATE(A211,""auto"",""en"")"),"Loading...")</f>
        <v>Loading...</v>
      </c>
    </row>
    <row r="212" spans="1:2" ht="14.25" customHeight="1">
      <c r="A212" s="2" t="s">
        <v>211</v>
      </c>
      <c r="B212" s="2" t="str">
        <f ca="1">IFERROR(__xludf.DUMMYFUNCTION("GOOGLETRANSLATE(A212,""auto"",""en"")"),"Loading...")</f>
        <v>Loading...</v>
      </c>
    </row>
    <row r="213" spans="1:2" ht="14.25" customHeight="1">
      <c r="A213" s="2" t="s">
        <v>212</v>
      </c>
      <c r="B213" s="2" t="str">
        <f ca="1">IFERROR(__xludf.DUMMYFUNCTION("GOOGLETRANSLATE(A213,""auto"",""en"")"),"Loading...")</f>
        <v>Loading...</v>
      </c>
    </row>
    <row r="214" spans="1:2" ht="14.25" customHeight="1">
      <c r="A214" s="2" t="s">
        <v>213</v>
      </c>
      <c r="B214" s="2" t="str">
        <f ca="1">IFERROR(__xludf.DUMMYFUNCTION("GOOGLETRANSLATE(A214,""auto"",""en"")"),"Loading...")</f>
        <v>Loading...</v>
      </c>
    </row>
    <row r="215" spans="1:2" ht="14.25" customHeight="1">
      <c r="A215" s="2" t="s">
        <v>214</v>
      </c>
      <c r="B215" s="2" t="str">
        <f ca="1">IFERROR(__xludf.DUMMYFUNCTION("GOOGLETRANSLATE(A215,""auto"",""en"")"),"Loading...")</f>
        <v>Loading...</v>
      </c>
    </row>
    <row r="216" spans="1:2" ht="14.25" customHeight="1">
      <c r="A216" s="2" t="s">
        <v>215</v>
      </c>
      <c r="B216" s="2" t="str">
        <f ca="1">IFERROR(__xludf.DUMMYFUNCTION("GOOGLETRANSLATE(A216,""auto"",""en"")"),"Loading...")</f>
        <v>Loading...</v>
      </c>
    </row>
    <row r="217" spans="1:2" ht="14.25" customHeight="1">
      <c r="A217" s="2" t="s">
        <v>216</v>
      </c>
      <c r="B217" s="2" t="str">
        <f ca="1">IFERROR(__xludf.DUMMYFUNCTION("GOOGLETRANSLATE(A217,""auto"",""en"")"),"Spoons🤣🤣🤣🤣")</f>
        <v>Spoons🤣🤣🤣🤣</v>
      </c>
    </row>
    <row r="218" spans="1:2" ht="14.25" customHeight="1">
      <c r="A218" s="2" t="s">
        <v>217</v>
      </c>
      <c r="B218" s="2" t="str">
        <f ca="1">IFERROR(__xludf.DUMMYFUNCTION("GOOGLETRANSLATE(A218,""auto"",""en"")"),"Loading...")</f>
        <v>Loading...</v>
      </c>
    </row>
    <row r="219" spans="1:2" ht="14.25" customHeight="1">
      <c r="A219" s="6" t="s">
        <v>218</v>
      </c>
      <c r="B219" s="2" t="str">
        <f ca="1">IFERROR(__xludf.DUMMYFUNCTION("GOOGLETRANSLATE(A219,""auto"",""en"")"),"Loading...")</f>
        <v>Loading...</v>
      </c>
    </row>
    <row r="220" spans="1:2" ht="14.25" customHeight="1">
      <c r="A220" s="4" t="s">
        <v>219</v>
      </c>
      <c r="B220" s="2" t="str">
        <f ca="1">IFERROR(__xludf.DUMMYFUNCTION("GOOGLETRANSLATE(A220,""auto"",""en"")"),"Loading...")</f>
        <v>Loading...</v>
      </c>
    </row>
    <row r="221" spans="1:2" ht="14.25" customHeight="1">
      <c r="A221" s="2" t="s">
        <v>220</v>
      </c>
      <c r="B221" s="2" t="str">
        <f ca="1">IFERROR(__xludf.DUMMYFUNCTION("GOOGLETRANSLATE(A221,""auto"",""en"")"),"Loading...")</f>
        <v>Loading...</v>
      </c>
    </row>
    <row r="222" spans="1:2" ht="14.25" customHeight="1">
      <c r="A222" s="2" t="s">
        <v>221</v>
      </c>
      <c r="B222" s="2" t="str">
        <f ca="1">IFERROR(__xludf.DUMMYFUNCTION("GOOGLETRANSLATE(A222,""auto"",""en"")"),"Loading...")</f>
        <v>Loading...</v>
      </c>
    </row>
    <row r="223" spans="1:2" ht="14.25" customHeight="1">
      <c r="A223" s="2" t="s">
        <v>222</v>
      </c>
      <c r="B223" s="2" t="str">
        <f ca="1">IFERROR(__xludf.DUMMYFUNCTION("GOOGLETRANSLATE(A223,""auto"",""en"")"),"Loading...")</f>
        <v>Loading...</v>
      </c>
    </row>
    <row r="224" spans="1:2" ht="14.25" customHeight="1">
      <c r="A224" s="2" t="s">
        <v>223</v>
      </c>
      <c r="B224" s="2" t="str">
        <f ca="1">IFERROR(__xludf.DUMMYFUNCTION("GOOGLETRANSLATE(A224,""auto"",""en"")"),"Loading...")</f>
        <v>Loading...</v>
      </c>
    </row>
    <row r="225" spans="1:2" ht="14.25" customHeight="1">
      <c r="A225" s="4" t="s">
        <v>224</v>
      </c>
      <c r="B225" s="2" t="str">
        <f ca="1">IFERROR(__xludf.DUMMYFUNCTION("GOOGLETRANSLATE(A225,""auto"",""en"")"),"Loading...")</f>
        <v>Loading...</v>
      </c>
    </row>
    <row r="226" spans="1:2" ht="14.25" customHeight="1">
      <c r="A226" s="2" t="s">
        <v>225</v>
      </c>
      <c r="B226" s="2" t="str">
        <f ca="1">IFERROR(__xludf.DUMMYFUNCTION("GOOGLETRANSLATE(A226,""auto"",""en"")"),"Loading...")</f>
        <v>Loading...</v>
      </c>
    </row>
    <row r="227" spans="1:2" ht="14.25" customHeight="1">
      <c r="A227" s="2" t="s">
        <v>226</v>
      </c>
      <c r="B227" s="2" t="str">
        <f ca="1">IFERROR(__xludf.DUMMYFUNCTION("GOOGLETRANSLATE(A227,""auto"",""en"")"),"Loading...")</f>
        <v>Loading...</v>
      </c>
    </row>
    <row r="228" spans="1:2" ht="14.25" customHeight="1">
      <c r="A228" s="2" t="s">
        <v>227</v>
      </c>
      <c r="B228" s="2" t="str">
        <f ca="1">IFERROR(__xludf.DUMMYFUNCTION("GOOGLETRANSLATE(A228,""auto"",""en"")"),"Loading...")</f>
        <v>Loading...</v>
      </c>
    </row>
    <row r="229" spans="1:2" ht="14.25" customHeight="1">
      <c r="A229" s="2" t="s">
        <v>228</v>
      </c>
      <c r="B229" s="2" t="str">
        <f ca="1">IFERROR(__xludf.DUMMYFUNCTION("GOOGLETRANSLATE(A229,""auto"",""en"")"),"Loading...")</f>
        <v>Loading...</v>
      </c>
    </row>
    <row r="230" spans="1:2" ht="14.25" customHeight="1">
      <c r="A230" s="2" t="s">
        <v>229</v>
      </c>
      <c r="B230" s="2" t="str">
        <f ca="1">IFERROR(__xludf.DUMMYFUNCTION("GOOGLETRANSLATE(A230,""auto"",""en"")"),"Loading...")</f>
        <v>Loading...</v>
      </c>
    </row>
    <row r="231" spans="1:2" ht="14.25" customHeight="1">
      <c r="A231" s="2" t="s">
        <v>230</v>
      </c>
      <c r="B231" s="2" t="str">
        <f ca="1">IFERROR(__xludf.DUMMYFUNCTION("GOOGLETRANSLATE(A231,""auto"",""en"")"),"Loading...")</f>
        <v>Loading...</v>
      </c>
    </row>
    <row r="232" spans="1:2" ht="14.25" customHeight="1">
      <c r="A232" s="2" t="s">
        <v>231</v>
      </c>
      <c r="B232" s="2" t="str">
        <f ca="1">IFERROR(__xludf.DUMMYFUNCTION("GOOGLETRANSLATE(A232,""auto"",""en"")"),"Loading...")</f>
        <v>Loading...</v>
      </c>
    </row>
    <row r="233" spans="1:2" ht="14.25" customHeight="1">
      <c r="A233" s="2" t="s">
        <v>232</v>
      </c>
      <c r="B233" s="2" t="str">
        <f ca="1">IFERROR(__xludf.DUMMYFUNCTION("GOOGLETRANSLATE(A233,""auto"",""en"")"),"Loading...")</f>
        <v>Loading...</v>
      </c>
    </row>
    <row r="234" spans="1:2" ht="14.25" customHeight="1">
      <c r="A234" s="2" t="s">
        <v>233</v>
      </c>
      <c r="B234" s="2" t="str">
        <f ca="1">IFERROR(__xludf.DUMMYFUNCTION("GOOGLETRANSLATE(A234,""auto"",""en"")"),"Loading...")</f>
        <v>Loading...</v>
      </c>
    </row>
    <row r="235" spans="1:2" ht="14.25" customHeight="1">
      <c r="A235" s="2" t="s">
        <v>234</v>
      </c>
      <c r="B235" s="2" t="str">
        <f ca="1">IFERROR(__xludf.DUMMYFUNCTION("GOOGLETRANSLATE(A235,""auto"",""en"")"),"Loading...")</f>
        <v>Loading...</v>
      </c>
    </row>
    <row r="236" spans="1:2" ht="14.25" customHeight="1">
      <c r="A236" s="2" t="s">
        <v>235</v>
      </c>
      <c r="B236" s="2" t="str">
        <f ca="1">IFERROR(__xludf.DUMMYFUNCTION("GOOGLETRANSLATE(A236,""auto"",""en"")"),"Brother, when will you get better?")</f>
        <v>Brother, when will you get better?</v>
      </c>
    </row>
    <row r="237" spans="1:2" ht="14.25" customHeight="1">
      <c r="A237" s="2" t="s">
        <v>236</v>
      </c>
      <c r="B237" s="2" t="str">
        <f ca="1">IFERROR(__xludf.DUMMYFUNCTION("GOOGLETRANSLATE(A237,""auto"",""en"")"),"BJP is going to get more seats from exit poll ❤❤❤❤❤❤ After 5 hours everything will be clear then come and speak again")</f>
        <v>BJP is going to get more seats from exit poll ❤❤❤❤❤❤ After 5 hours everything will be clear then come and speak again</v>
      </c>
    </row>
    <row r="238" spans="1:2" ht="14.25" customHeight="1">
      <c r="A238" s="6" t="s">
        <v>237</v>
      </c>
      <c r="B238" s="2" t="str">
        <f ca="1">IFERROR(__xludf.DUMMYFUNCTION("GOOGLETRANSLATE(A238,""auto"",""en"")"),"Awww le le le 
Maybe someone's water is flowing
Aayenge toh Modiji hi❤")</f>
        <v>Awww le le le 
Maybe someone's water is flowing
Aayenge toh Modiji hi❤</v>
      </c>
    </row>
    <row r="239" spans="1:2" ht="14.25" customHeight="1">
      <c r="A239" s="2" t="s">
        <v>238</v>
      </c>
      <c r="B239" s="2" t="str">
        <f ca="1">IFERROR(__xludf.DUMMYFUNCTION("GOOGLETRANSLATE(A239,""auto"",""en"")"),"Loading...")</f>
        <v>Loading...</v>
      </c>
    </row>
    <row r="240" spans="1:2" ht="14.25" customHeight="1">
      <c r="A240" s="6" t="s">
        <v>239</v>
      </c>
      <c r="B240" s="2" t="str">
        <f ca="1">IFERROR(__xludf.DUMMYFUNCTION("GOOGLETRANSLATE(A240,""auto"",""en"")"),"Loading...")</f>
        <v>Loading...</v>
      </c>
    </row>
    <row r="241" spans="1:2" ht="14.25" customHeight="1">
      <c r="A241" s="5" t="s">
        <v>240</v>
      </c>
      <c r="B241" s="2" t="str">
        <f ca="1">IFERROR(__xludf.DUMMYFUNCTION("GOOGLETRANSLATE(A241,""auto"",""en"")"),"Loading...")</f>
        <v>Loading...</v>
      </c>
    </row>
    <row r="242" spans="1:2" ht="14.25" customHeight="1">
      <c r="A242" s="2" t="s">
        <v>241</v>
      </c>
      <c r="B242" s="2" t="str">
        <f ca="1">IFERROR(__xludf.DUMMYFUNCTION("GOOGLETRANSLATE(A242,""auto"",""en"")"),"Loading...")</f>
        <v>Loading...</v>
      </c>
    </row>
    <row r="243" spans="1:2" ht="14.25" customHeight="1">
      <c r="A243" s="2" t="s">
        <v>242</v>
      </c>
      <c r="B243" s="2" t="str">
        <f ca="1">IFERROR(__xludf.DUMMYFUNCTION("GOOGLETRANSLATE(A243,""auto"",""en"")"),"Loading...")</f>
        <v>Loading...</v>
      </c>
    </row>
    <row r="244" spans="1:2" ht="14.25" customHeight="1">
      <c r="A244" s="2" t="s">
        <v>243</v>
      </c>
      <c r="B244" s="2" t="str">
        <f ca="1">IFERROR(__xludf.DUMMYFUNCTION("GOOGLETRANSLATE(A244,""auto"",""en"")"),"Loading...")</f>
        <v>Loading...</v>
      </c>
    </row>
    <row r="245" spans="1:2" ht="14.25" customHeight="1">
      <c r="A245" s="2" t="s">
        <v>244</v>
      </c>
      <c r="B245" s="2" t="str">
        <f ca="1">IFERROR(__xludf.DUMMYFUNCTION("GOOGLETRANSLATE(A245,""auto"",""en"")"),"Loading...")</f>
        <v>Loading...</v>
      </c>
    </row>
    <row r="246" spans="1:2" ht="14.25" customHeight="1">
      <c r="A246" s="2" t="s">
        <v>245</v>
      </c>
      <c r="B246" s="2" t="str">
        <f ca="1">IFERROR(__xludf.DUMMYFUNCTION("GOOGLETRANSLATE(A246,""auto"",""en"")"),"Loading...")</f>
        <v>Loading...</v>
      </c>
    </row>
    <row r="247" spans="1:2" ht="14.25" customHeight="1">
      <c r="A247" s="2" t="s">
        <v>246</v>
      </c>
      <c r="B247" s="3" t="str">
        <f ca="1">IFERROR(__xludf.DUMMYFUNCTION("GOOGLETRANSLATE(A247,""auto"",""en"")"),"Loading...")</f>
        <v>Loading...</v>
      </c>
    </row>
    <row r="248" spans="1:2" ht="14.25" customHeight="1">
      <c r="A248" s="2" t="s">
        <v>247</v>
      </c>
      <c r="B248" s="2" t="str">
        <f ca="1">IFERROR(__xludf.DUMMYFUNCTION("GOOGLETRANSLATE(A248,""auto"",""en"")"),"Loading...")</f>
        <v>Loading...</v>
      </c>
    </row>
    <row r="249" spans="1:2" ht="14.25" customHeight="1">
      <c r="A249" s="2" t="s">
        <v>248</v>
      </c>
      <c r="B249" s="2" t="str">
        <f ca="1">IFERROR(__xludf.DUMMYFUNCTION("GOOGLETRANSLATE(A249,""auto"",""en"")"),"Loading...")</f>
        <v>Loading...</v>
      </c>
    </row>
    <row r="250" spans="1:2" ht="14.25" customHeight="1">
      <c r="A250" s="6" t="s">
        <v>249</v>
      </c>
      <c r="B250" s="2" t="str">
        <f ca="1">IFERROR(__xludf.DUMMYFUNCTION("GOOGLETRANSLATE(A250,""auto"",""en"")"),"Loading...")</f>
        <v>Loading...</v>
      </c>
    </row>
    <row r="251" spans="1:2" ht="14.25" customHeight="1">
      <c r="A251" s="5" t="s">
        <v>250</v>
      </c>
      <c r="B251" s="2" t="str">
        <f ca="1">IFERROR(__xludf.DUMMYFUNCTION("GOOGLETRANSLATE(A251,""auto"",""en"")"),"Loading...")</f>
        <v>Loading...</v>
      </c>
    </row>
    <row r="252" spans="1:2" ht="14.25" customHeight="1">
      <c r="A252" s="2" t="s">
        <v>251</v>
      </c>
      <c r="B252" s="2" t="str">
        <f ca="1">IFERROR(__xludf.DUMMYFUNCTION("GOOGLETRANSLATE(A252,""auto"",""en"")"),"Loading...")</f>
        <v>Loading...</v>
      </c>
    </row>
    <row r="253" spans="1:2" ht="14.25" customHeight="1">
      <c r="A253" s="2" t="s">
        <v>252</v>
      </c>
      <c r="B253" s="2" t="str">
        <f ca="1">IFERROR(__xludf.DUMMYFUNCTION("GOOGLETRANSLATE(A253,""auto"",""en"")"),"Loading...")</f>
        <v>Loading...</v>
      </c>
    </row>
    <row r="254" spans="1:2" ht="14.25" customHeight="1">
      <c r="A254" s="6" t="s">
        <v>253</v>
      </c>
      <c r="B254" s="2" t="str">
        <f ca="1">IFERROR(__xludf.DUMMYFUNCTION("GOOGLETRANSLATE(A254,""auto"",""en"")"),"Loading...")</f>
        <v>Loading...</v>
      </c>
    </row>
    <row r="255" spans="1:2" ht="14.25" customHeight="1">
      <c r="A255" s="4" t="s">
        <v>254</v>
      </c>
      <c r="B255" s="2" t="str">
        <f ca="1">IFERROR(__xludf.DUMMYFUNCTION("GOOGLETRANSLATE(A255,""auto"",""en"")"),"Loading...")</f>
        <v>Loading...</v>
      </c>
    </row>
    <row r="256" spans="1:2" ht="14.25" customHeight="1">
      <c r="A256" s="2" t="s">
        <v>255</v>
      </c>
      <c r="B256" s="2" t="str">
        <f ca="1">IFERROR(__xludf.DUMMYFUNCTION("GOOGLETRANSLATE(A256,""auto"",""en"")"),"My name has also been removed from the list")</f>
        <v>My name has also been removed from the list</v>
      </c>
    </row>
    <row r="257" spans="1:2" ht="14.25" customHeight="1">
      <c r="A257" s="5" t="s">
        <v>256</v>
      </c>
      <c r="B257" s="2" t="str">
        <f ca="1">IFERROR(__xludf.DUMMYFUNCTION("GOOGLETRANSLATE(A257,""auto"",""en"")"),"Loading...")</f>
        <v>Loading...</v>
      </c>
    </row>
    <row r="258" spans="1:2" ht="14.25" customHeight="1">
      <c r="A258" s="5" t="s">
        <v>257</v>
      </c>
      <c r="B258" s="2" t="str">
        <f ca="1">IFERROR(__xludf.DUMMYFUNCTION("GOOGLETRANSLATE(A258,""auto"",""en"")"),"Loading...")</f>
        <v>Loading...</v>
      </c>
    </row>
    <row r="259" spans="1:2" ht="14.25" customHeight="1">
      <c r="A259" s="2" t="s">
        <v>258</v>
      </c>
      <c r="B259" s="2" t="str">
        <f ca="1">IFERROR(__xludf.DUMMYFUNCTION("GOOGLETRANSLATE(A259,""auto"",""en"")"),"Loading...")</f>
        <v>Loading...</v>
      </c>
    </row>
    <row r="260" spans="1:2" ht="14.25" customHeight="1">
      <c r="A260" s="4" t="s">
        <v>259</v>
      </c>
      <c r="B260" s="2" t="str">
        <f ca="1">IFERROR(__xludf.DUMMYFUNCTION("GOOGLETRANSLATE(A260,""auto"",""en"")"),"Loading...")</f>
        <v>Loading...</v>
      </c>
    </row>
    <row r="261" spans="1:2" ht="14.25" customHeight="1">
      <c r="A261" s="6" t="s">
        <v>260</v>
      </c>
      <c r="B261" s="2" t="str">
        <f ca="1">IFERROR(__xludf.DUMMYFUNCTION("GOOGLETRANSLATE(A261,""auto"",""en"")"),"The house of the house 😭😭
Intolerance
EVM hack
App dhyana ho pravu 🙏🙏🙏🙏")</f>
        <v>The house of the house 😭😭
Intolerance
EVM hack
App dhyana ho pravu 🙏🙏🙏🙏</v>
      </c>
    </row>
    <row r="262" spans="1:2" ht="14.25" customHeight="1">
      <c r="A262" s="2" t="s">
        <v>261</v>
      </c>
      <c r="B262" s="2" t="str">
        <f ca="1">IFERROR(__xludf.DUMMYFUNCTION("GOOGLETRANSLATE(A262,""auto"",""en"")"),"Loading...")</f>
        <v>Loading...</v>
      </c>
    </row>
    <row r="263" spans="1:2" ht="14.25" customHeight="1">
      <c r="A263" s="2" t="s">
        <v>262</v>
      </c>
      <c r="B263" s="2" t="str">
        <f ca="1">IFERROR(__xludf.DUMMYFUNCTION("GOOGLETRANSLATE(A263,""auto"",""en"")"),"Loading...")</f>
        <v>Loading...</v>
      </c>
    </row>
    <row r="264" spans="1:2" ht="14.25" customHeight="1">
      <c r="A264" s="4" t="s">
        <v>263</v>
      </c>
      <c r="B264" s="2" t="str">
        <f ca="1">IFERROR(__xludf.DUMMYFUNCTION("GOOGLETRANSLATE(A264,""auto"",""en"")"),"Loading...")</f>
        <v>Loading...</v>
      </c>
    </row>
    <row r="265" spans="1:2" ht="14.25" customHeight="1">
      <c r="A265" s="6" t="s">
        <v>264</v>
      </c>
      <c r="B265" s="2" t="str">
        <f ca="1">IFERROR(__xludf.DUMMYFUNCTION("GOOGLETRANSLATE(A265,""auto"",""en"")"),"Live like this,
you gave me water 
Modi will continue to cheat brotherhood people😅😅😅😅")</f>
        <v>Live like this,
you gave me water 
Modi will continue to cheat brotherhood people😅😅😅😅</v>
      </c>
    </row>
    <row r="266" spans="1:2" ht="14.25" customHeight="1">
      <c r="A266" s="2" t="s">
        <v>265</v>
      </c>
      <c r="B266" s="2" t="str">
        <f ca="1">IFERROR(__xludf.DUMMYFUNCTION("GOOGLETRANSLATE(A266,""auto"",""en"")"),"Loading...")</f>
        <v>Loading...</v>
      </c>
    </row>
    <row r="267" spans="1:2" ht="14.25" customHeight="1">
      <c r="A267" s="2" t="s">
        <v>266</v>
      </c>
      <c r="B267" s="2" t="str">
        <f ca="1">IFERROR(__xludf.DUMMYFUNCTION("GOOGLETRANSLATE(A267,""auto"",""en"")"),"Loading...")</f>
        <v>Loading...</v>
      </c>
    </row>
    <row r="268" spans="1:2" ht="14.25" customHeight="1">
      <c r="A268" s="2" t="s">
        <v>267</v>
      </c>
      <c r="B268" s="2" t="str">
        <f ca="1">IFERROR(__xludf.DUMMYFUNCTION("GOOGLETRANSLATE(A268,""auto"",""en"")"),"Loading...")</f>
        <v>Loading...</v>
      </c>
    </row>
    <row r="269" spans="1:2" ht="14.25" customHeight="1">
      <c r="A269" s="2" t="s">
        <v>268</v>
      </c>
      <c r="B269" s="2" t="str">
        <f ca="1">IFERROR(__xludf.DUMMYFUNCTION("GOOGLETRANSLATE(A269,""auto"",""en"")"),"Loading...")</f>
        <v>Loading...</v>
      </c>
    </row>
    <row r="270" spans="1:2" ht="14.25" customHeight="1">
      <c r="A270" s="4" t="s">
        <v>269</v>
      </c>
      <c r="B270" s="2" t="str">
        <f ca="1">IFERROR(__xludf.DUMMYFUNCTION("GOOGLETRANSLATE(A270,""auto"",""en"")"),"Loading...")</f>
        <v>Loading...</v>
      </c>
    </row>
    <row r="271" spans="1:2" ht="14.25" customHeight="1">
      <c r="A271" s="4" t="s">
        <v>270</v>
      </c>
      <c r="B271" s="2" t="str">
        <f ca="1">IFERROR(__xludf.DUMMYFUNCTION("GOOGLETRANSLATE(A271,""auto"",""en"")"),"Loading...")</f>
        <v>Loading...</v>
      </c>
    </row>
    <row r="272" spans="1:2" ht="14.25" customHeight="1">
      <c r="A272" s="2" t="s">
        <v>271</v>
      </c>
      <c r="B272" s="2" t="str">
        <f ca="1">IFERROR(__xludf.DUMMYFUNCTION("GOOGLETRANSLATE(A272,""auto"",""en"")"),"Loading...")</f>
        <v>Loading...</v>
      </c>
    </row>
    <row r="273" spans="1:2" ht="14.25" customHeight="1">
      <c r="A273" s="2" t="s">
        <v>272</v>
      </c>
      <c r="B273" s="2" t="str">
        <f ca="1">IFERROR(__xludf.DUMMYFUNCTION("GOOGLETRANSLATE(A273,""auto"",""en"")"),"From what angle is Rahul Gandhi looking at him?")</f>
        <v>From what angle is Rahul Gandhi looking at him?</v>
      </c>
    </row>
    <row r="274" spans="1:2" ht="14.25" customHeight="1">
      <c r="A274" s="2" t="s">
        <v>273</v>
      </c>
      <c r="B274" s="2" t="str">
        <f ca="1">IFERROR(__xludf.DUMMYFUNCTION("GOOGLETRANSLATE(A274,""auto"",""en"")"),"Loading...")</f>
        <v>Loading...</v>
      </c>
    </row>
    <row r="275" spans="1:2" ht="14.25" customHeight="1">
      <c r="A275" s="2" t="s">
        <v>274</v>
      </c>
      <c r="B275" s="2" t="str">
        <f ca="1">IFERROR(__xludf.DUMMYFUNCTION("GOOGLETRANSLATE(A275,""auto"",""en"")"),"Loading...")</f>
        <v>Loading...</v>
      </c>
    </row>
    <row r="276" spans="1:2" ht="14.25" customHeight="1">
      <c r="A276" s="2" t="s">
        <v>275</v>
      </c>
      <c r="B276" s="2" t="str">
        <f ca="1">IFERROR(__xludf.DUMMYFUNCTION("GOOGLETRANSLATE(A276,""auto"",""en"")"),"Loading...")</f>
        <v>Loading...</v>
      </c>
    </row>
    <row r="277" spans="1:2" ht="14.25" customHeight="1">
      <c r="A277" s="2" t="s">
        <v>276</v>
      </c>
      <c r="B277" s="2" t="str">
        <f ca="1">IFERROR(__xludf.DUMMYFUNCTION("GOOGLETRANSLATE(A277,""auto"",""en"")"),"Loading...")</f>
        <v>Loading...</v>
      </c>
    </row>
    <row r="278" spans="1:2" ht="14.25" customHeight="1">
      <c r="A278" s="2" t="s">
        <v>277</v>
      </c>
      <c r="B278" s="2" t="str">
        <f ca="1">IFERROR(__xludf.DUMMYFUNCTION("GOOGLETRANSLATE(A278,""auto"",""en"")"),"Loading...")</f>
        <v>Loading...</v>
      </c>
    </row>
    <row r="279" spans="1:2" ht="14.25" customHeight="1">
      <c r="A279" s="2" t="s">
        <v>278</v>
      </c>
      <c r="B279" s="2" t="str">
        <f ca="1">IFERROR(__xludf.DUMMYFUNCTION("GOOGLETRANSLATE(A279,""auto"",""en"")"),"Loading...")</f>
        <v>Loading...</v>
      </c>
    </row>
    <row r="280" spans="1:2" ht="14.25" customHeight="1">
      <c r="A280" s="2" t="s">
        <v>279</v>
      </c>
      <c r="B280" s="2" t="str">
        <f ca="1">IFERROR(__xludf.DUMMYFUNCTION("GOOGLETRANSLATE(A280,""auto"",""en"")"),"Loading...")</f>
        <v>Loading...</v>
      </c>
    </row>
    <row r="281" spans="1:2" ht="14.25" customHeight="1">
      <c r="A281" s="4" t="s">
        <v>280</v>
      </c>
      <c r="B281" s="2" t="str">
        <f ca="1">IFERROR(__xludf.DUMMYFUNCTION("GOOGLETRANSLATE(A281,""auto"",""en"")"),"Loading...")</f>
        <v>Loading...</v>
      </c>
    </row>
    <row r="282" spans="1:2" ht="14.25" customHeight="1">
      <c r="A282" s="2" t="s">
        <v>281</v>
      </c>
      <c r="B282" s="2" t="str">
        <f ca="1">IFERROR(__xludf.DUMMYFUNCTION("GOOGLETRANSLATE(A282,""auto"",""en"")"),"Loading...")</f>
        <v>Loading...</v>
      </c>
    </row>
    <row r="283" spans="1:2" ht="14.25" customHeight="1">
      <c r="A283" s="2" t="s">
        <v>282</v>
      </c>
      <c r="B283" s="2" t="str">
        <f ca="1">IFERROR(__xludf.DUMMYFUNCTION("GOOGLETRANSLATE(A283,""auto"",""en"")"),"Loading...")</f>
        <v>Loading...</v>
      </c>
    </row>
    <row r="284" spans="1:2" ht="14.25" customHeight="1">
      <c r="A284" s="2" t="s">
        <v>283</v>
      </c>
      <c r="B284" s="2" t="str">
        <f ca="1">IFERROR(__xludf.DUMMYFUNCTION("GOOGLETRANSLATE(A284,""auto"",""en"")"),"This is Congress's spoon")</f>
        <v>This is Congress's spoon</v>
      </c>
    </row>
    <row r="285" spans="1:2" ht="14.25" customHeight="1">
      <c r="A285" s="2" t="s">
        <v>284</v>
      </c>
      <c r="B285" s="2" t="str">
        <f ca="1">IFERROR(__xludf.DUMMYFUNCTION("GOOGLETRANSLATE(A285,""auto"",""en"")"),"Loading...")</f>
        <v>Loading...</v>
      </c>
    </row>
    <row r="286" spans="1:2" ht="14.25" customHeight="1">
      <c r="A286" s="2" t="s">
        <v>285</v>
      </c>
      <c r="B286" s="2" t="str">
        <f ca="1">IFERROR(__xludf.DUMMYFUNCTION("GOOGLETRANSLATE(A286,""auto"",""en"")"),"Loading...")</f>
        <v>Loading...</v>
      </c>
    </row>
    <row r="287" spans="1:2" ht="14.25" customHeight="1">
      <c r="A287" s="5" t="s">
        <v>286</v>
      </c>
      <c r="B287" s="2" t="str">
        <f ca="1">IFERROR(__xludf.DUMMYFUNCTION("GOOGLETRANSLATE(A287,""auto"",""en"")"),"Loading...")</f>
        <v>Loading...</v>
      </c>
    </row>
    <row r="288" spans="1:2" ht="14.25" customHeight="1">
      <c r="A288" s="2" t="s">
        <v>287</v>
      </c>
      <c r="B288" s="2" t="str">
        <f ca="1">IFERROR(__xludf.DUMMYFUNCTION("GOOGLETRANSLATE(A288,""auto"",""en"")"),"Loading...")</f>
        <v>Loading...</v>
      </c>
    </row>
    <row r="289" spans="1:2" ht="14.25" customHeight="1">
      <c r="A289" s="2" t="s">
        <v>288</v>
      </c>
      <c r="B289" s="2" t="str">
        <f ca="1">IFERROR(__xludf.DUMMYFUNCTION("GOOGLETRANSLATE(A289,""auto"",""en"")"),"congress mad media")</f>
        <v>congress mad media</v>
      </c>
    </row>
    <row r="290" spans="1:2" ht="14.25" customHeight="1">
      <c r="A290" s="2" t="s">
        <v>289</v>
      </c>
      <c r="B290" s="2" t="str">
        <f ca="1">IFERROR(__xludf.DUMMYFUNCTION("GOOGLETRANSLATE(A290,""auto"",""en"")"),"The direction of the whole of India can be predicted by the log.")</f>
        <v>The direction of the whole of India can be predicted by the log.</v>
      </c>
    </row>
    <row r="291" spans="1:2" ht="14.25" customHeight="1">
      <c r="A291" s="2" t="s">
        <v>290</v>
      </c>
      <c r="B291" s="2" t="str">
        <f ca="1">IFERROR(__xludf.DUMMYFUNCTION("GOOGLETRANSLATE(A291,""auto"",""en"")"),"We need change ,education and bureaucratic reforms are a must")</f>
        <v>We need change ,education and bureaucratic reforms are a must</v>
      </c>
    </row>
    <row r="292" spans="1:2" ht="14.25" customHeight="1">
      <c r="A292" s="4" t="s">
        <v>291</v>
      </c>
      <c r="B292" s="2" t="str">
        <f ca="1">IFERROR(__xludf.DUMMYFUNCTION("GOOGLETRANSLATE(A292,""auto"",""en"")"),"Loading...")</f>
        <v>Loading...</v>
      </c>
    </row>
    <row r="293" spans="1:2" ht="14.25" customHeight="1">
      <c r="A293" s="2" t="s">
        <v>292</v>
      </c>
      <c r="B293" s="2" t="str">
        <f ca="1">IFERROR(__xludf.DUMMYFUNCTION("GOOGLETRANSLATE(A293,""auto"",""en"")"),"Loading...")</f>
        <v>Loading...</v>
      </c>
    </row>
    <row r="294" spans="1:2" ht="14.25" customHeight="1">
      <c r="A294" s="2" t="s">
        <v>293</v>
      </c>
      <c r="B294" s="2" t="str">
        <f ca="1">IFERROR(__xludf.DUMMYFUNCTION("GOOGLETRANSLATE(A294,""auto"",""en"")"),"Loading...")</f>
        <v>Loading...</v>
      </c>
    </row>
    <row r="295" spans="1:2" ht="14.25" customHeight="1">
      <c r="A295" s="2" t="s">
        <v>294</v>
      </c>
      <c r="B295" s="2" t="str">
        <f ca="1">IFERROR(__xludf.DUMMYFUNCTION("GOOGLETRANSLATE(A295,""auto"",""en"")"),"Loading...")</f>
        <v>Loading...</v>
      </c>
    </row>
    <row r="296" spans="1:2" ht="14.25" customHeight="1">
      <c r="A296" s="4" t="s">
        <v>295</v>
      </c>
      <c r="B296" s="2" t="str">
        <f ca="1">IFERROR(__xludf.DUMMYFUNCTION("GOOGLETRANSLATE(A296,""auto"",""en"")"),"Loading...")</f>
        <v>Loading...</v>
      </c>
    </row>
    <row r="297" spans="1:2" ht="14.25" customHeight="1">
      <c r="A297" s="2" t="s">
        <v>296</v>
      </c>
      <c r="B297" s="2" t="str">
        <f ca="1">IFERROR(__xludf.DUMMYFUNCTION("GOOGLETRANSLATE(A297,""auto"",""en"")"),"Loading...")</f>
        <v>Loading...</v>
      </c>
    </row>
    <row r="298" spans="1:2" ht="14.25" customHeight="1">
      <c r="A298" s="2" t="s">
        <v>297</v>
      </c>
      <c r="B298" s="2" t="str">
        <f ca="1">IFERROR(__xludf.DUMMYFUNCTION("GOOGLETRANSLATE(A298,""auto"",""en"")"),"You tell me what is your real exit poll... Exit poll also shows you log.")</f>
        <v>You tell me what is your real exit poll... Exit poll also shows you log.</v>
      </c>
    </row>
    <row r="299" spans="1:2" ht="14.25" customHeight="1">
      <c r="A299" s="2" t="s">
        <v>298</v>
      </c>
      <c r="B299" s="2" t="str">
        <f ca="1">IFERROR(__xludf.DUMMYFUNCTION("GOOGLETRANSLATE(A299,""auto"",""en"")"),"Loading...")</f>
        <v>Loading...</v>
      </c>
    </row>
    <row r="300" spans="1:2" ht="14.25" customHeight="1">
      <c r="A300" s="2" t="s">
        <v>299</v>
      </c>
      <c r="B300" s="2" t="str">
        <f ca="1">IFERROR(__xludf.DUMMYFUNCTION("GOOGLETRANSLATE(A300,""auto"",""en"")"),"Loading...")</f>
        <v>Loading...</v>
      </c>
    </row>
    <row r="301" spans="1:2" ht="14.25" customHeight="1">
      <c r="A301" s="2" t="s">
        <v>300</v>
      </c>
      <c r="B301" s="2" t="str">
        <f ca="1">IFERROR(__xludf.DUMMYFUNCTION("GOOGLETRANSLATE(A301,""auto"",""en"")"),"Loading...")</f>
        <v>Loading...</v>
      </c>
    </row>
    <row r="302" spans="1:2" ht="14.25" customHeight="1">
      <c r="A302" s="4" t="s">
        <v>301</v>
      </c>
      <c r="B302" s="2" t="str">
        <f ca="1">IFERROR(__xludf.DUMMYFUNCTION("GOOGLETRANSLATE(A302,""auto"",""en"")"),"Wish ???")</f>
        <v>Wish ???</v>
      </c>
    </row>
    <row r="303" spans="1:2" ht="14.25" customHeight="1">
      <c r="A303" s="4" t="s">
        <v>302</v>
      </c>
      <c r="B303" s="2" t="str">
        <f ca="1">IFERROR(__xludf.DUMMYFUNCTION("GOOGLETRANSLATE(A303,""auto"",""en"")"),"Loading...")</f>
        <v>Loading...</v>
      </c>
    </row>
    <row r="304" spans="1:2" ht="14.25" customHeight="1">
      <c r="A304" s="2" t="s">
        <v>303</v>
      </c>
      <c r="B304" s="2" t="str">
        <f ca="1">IFERROR(__xludf.DUMMYFUNCTION("GOOGLETRANSLATE(A304,""auto"",""en"")"),"Bhai AJ b video banaye pls")</f>
        <v>Bhai AJ b video banaye pls</v>
      </c>
    </row>
    <row r="305" spans="1:2" ht="14.25" customHeight="1">
      <c r="A305" s="2" t="s">
        <v>304</v>
      </c>
      <c r="B305" s="2" t="str">
        <f ca="1">IFERROR(__xludf.DUMMYFUNCTION("GOOGLETRANSLATE(A305,""auto"",""en"")"),"Sabse Bada Farji Kejriwal")</f>
        <v>Sabse Bada Farji Kejriwal</v>
      </c>
    </row>
    <row r="306" spans="1:2" ht="14.25" customHeight="1">
      <c r="A306" s="2" t="s">
        <v>305</v>
      </c>
      <c r="B306" s="2" t="str">
        <f ca="1">IFERROR(__xludf.DUMMYFUNCTION("GOOGLETRANSLATE(A306,""auto"",""en"")"),"Loading...")</f>
        <v>Loading...</v>
      </c>
    </row>
    <row r="307" spans="1:2" ht="14.25" customHeight="1">
      <c r="A307" s="4" t="s">
        <v>306</v>
      </c>
      <c r="B307" s="2" t="str">
        <f ca="1">IFERROR(__xludf.DUMMYFUNCTION("GOOGLETRANSLATE(A307,""auto"",""en"")"),"Loading...")</f>
        <v>Loading...</v>
      </c>
    </row>
    <row r="308" spans="1:2" ht="14.25" customHeight="1">
      <c r="A308" s="2" t="s">
        <v>307</v>
      </c>
      <c r="B308" s="2" t="str">
        <f ca="1">IFERROR(__xludf.DUMMYFUNCTION("GOOGLETRANSLATE(A308,""auto"",""en"")"),"Loading...")</f>
        <v>Loading...</v>
      </c>
    </row>
    <row r="309" spans="1:2" ht="14.25" customHeight="1">
      <c r="A309" s="2" t="s">
        <v>308</v>
      </c>
      <c r="B309" s="2" t="str">
        <f ca="1">IFERROR(__xludf.DUMMYFUNCTION("GOOGLETRANSLATE(A309,""auto"",""en"")"),"Loading...")</f>
        <v>Loading...</v>
      </c>
    </row>
    <row r="310" spans="1:2" ht="14.25" customHeight="1">
      <c r="A310" s="4" t="s">
        <v>309</v>
      </c>
      <c r="B310" s="2" t="str">
        <f ca="1">IFERROR(__xludf.DUMMYFUNCTION("GOOGLETRANSLATE(A310,""auto"",""en"")"),"Loading...")</f>
        <v>Loading...</v>
      </c>
    </row>
    <row r="311" spans="1:2" ht="14.25" customHeight="1">
      <c r="A311" s="2" t="s">
        <v>310</v>
      </c>
      <c r="B311" s="2" t="str">
        <f ca="1">IFERROR(__xludf.DUMMYFUNCTION("GOOGLETRANSLATE(A311,""auto"",""en"")"),"Loading...")</f>
        <v>Loading...</v>
      </c>
    </row>
    <row r="312" spans="1:2" ht="14.25" customHeight="1">
      <c r="A312" s="2" t="s">
        <v>311</v>
      </c>
      <c r="B312" s="2" t="str">
        <f ca="1">IFERROR(__xludf.DUMMYFUNCTION("GOOGLETRANSLATE(A312,""auto"",""en"")"),"Loading...")</f>
        <v>Loading...</v>
      </c>
    </row>
    <row r="313" spans="1:2" ht="14.25" customHeight="1">
      <c r="A313" s="2" t="s">
        <v>312</v>
      </c>
      <c r="B313" s="2" t="str">
        <f ca="1">IFERROR(__xludf.DUMMYFUNCTION("GOOGLETRANSLATE(A313,""auto"",""en"")"),"Loading...")</f>
        <v>Loading...</v>
      </c>
    </row>
    <row r="314" spans="1:2" ht="14.25" customHeight="1">
      <c r="A314" s="2" t="s">
        <v>313</v>
      </c>
      <c r="B314" s="2" t="str">
        <f ca="1">IFERROR(__xludf.DUMMYFUNCTION("GOOGLETRANSLATE(A314,""auto"",""en"")"),"Loading...")</f>
        <v>Loading...</v>
      </c>
    </row>
    <row r="315" spans="1:2" ht="14.25" customHeight="1">
      <c r="A315" s="2" t="s">
        <v>314</v>
      </c>
      <c r="B315" s="2" t="str">
        <f ca="1">IFERROR(__xludf.DUMMYFUNCTION("GOOGLETRANSLATE(A315,""auto"",""en"")"),"Loading...")</f>
        <v>Loading...</v>
      </c>
    </row>
    <row r="316" spans="1:2" ht="14.25" customHeight="1">
      <c r="A316" s="2" t="s">
        <v>315</v>
      </c>
      <c r="B316" s="2" t="str">
        <f ca="1">IFERROR(__xludf.DUMMYFUNCTION("GOOGLETRANSLATE(A316,""auto"",""en"")"),"Loading...")</f>
        <v>Loading...</v>
      </c>
    </row>
    <row r="317" spans="1:2" ht="14.25" customHeight="1">
      <c r="A317" s="2" t="s">
        <v>316</v>
      </c>
      <c r="B317" s="2" t="str">
        <f ca="1">IFERROR(__xludf.DUMMYFUNCTION("GOOGLETRANSLATE(A317,""auto"",""en"")"),"Loading...")</f>
        <v>Loading...</v>
      </c>
    </row>
    <row r="318" spans="1:2" ht="14.25" customHeight="1">
      <c r="A318" s="2" t="s">
        <v>317</v>
      </c>
      <c r="B318" s="2" t="str">
        <f ca="1">IFERROR(__xludf.DUMMYFUNCTION("GOOGLETRANSLATE(A318,""auto"",""en"")"),"Loading...")</f>
        <v>Loading...</v>
      </c>
    </row>
    <row r="319" spans="1:2" ht="14.25" customHeight="1">
      <c r="A319" s="2" t="s">
        <v>318</v>
      </c>
      <c r="B319" s="2" t="str">
        <f ca="1">IFERROR(__xludf.DUMMYFUNCTION("GOOGLETRANSLATE(A319,""auto"",""en"")"),"Loading...")</f>
        <v>Loading...</v>
      </c>
    </row>
    <row r="320" spans="1:2" ht="14.25" customHeight="1">
      <c r="A320" s="2" t="s">
        <v>319</v>
      </c>
      <c r="B320" s="2" t="str">
        <f ca="1">IFERROR(__xludf.DUMMYFUNCTION("GOOGLETRANSLATE(A320,""auto"",""en"")"),"Loading...")</f>
        <v>Loading...</v>
      </c>
    </row>
    <row r="321" spans="1:2" ht="14.25" customHeight="1">
      <c r="A321" s="4" t="s">
        <v>320</v>
      </c>
      <c r="B321" s="2" t="str">
        <f ca="1">IFERROR(__xludf.DUMMYFUNCTION("GOOGLETRANSLATE(A321,""auto"",""en"")"),"Loading...")</f>
        <v>Loading...</v>
      </c>
    </row>
    <row r="322" spans="1:2" ht="14.25" customHeight="1">
      <c r="A322" s="2" t="s">
        <v>321</v>
      </c>
      <c r="B322" s="2" t="str">
        <f ca="1">IFERROR(__xludf.DUMMYFUNCTION("GOOGLETRANSLATE(A322,""auto"",""en"")"),"Loading...")</f>
        <v>Loading...</v>
      </c>
    </row>
    <row r="323" spans="1:2" ht="14.25" customHeight="1">
      <c r="A323" s="4" t="s">
        <v>322</v>
      </c>
      <c r="B323" s="2" t="str">
        <f ca="1">IFERROR(__xludf.DUMMYFUNCTION("GOOGLETRANSLATE(A323,""auto"",""en"")"),"Loading...")</f>
        <v>Loading...</v>
      </c>
    </row>
    <row r="324" spans="1:2" ht="14.25" customHeight="1">
      <c r="A324" s="2" t="s">
        <v>323</v>
      </c>
      <c r="B324" s="2" t="str">
        <f ca="1">IFERROR(__xludf.DUMMYFUNCTION("GOOGLETRANSLATE(A324,""auto"",""en"")"),"Loading...")</f>
        <v>Loading...</v>
      </c>
    </row>
    <row r="325" spans="1:2" ht="14.25" customHeight="1">
      <c r="A325" s="2" t="s">
        <v>324</v>
      </c>
      <c r="B325" s="2" t="str">
        <f ca="1">IFERROR(__xludf.DUMMYFUNCTION("GOOGLETRANSLATE(A325,""auto"",""en"")"),"Loading...")</f>
        <v>Loading...</v>
      </c>
    </row>
    <row r="326" spans="1:2" ht="14.25" customHeight="1">
      <c r="A326" s="6" t="s">
        <v>325</v>
      </c>
      <c r="B326" s="2" t="str">
        <f ca="1">IFERROR(__xludf.DUMMYFUNCTION("GOOGLETRANSLATE(A326,""auto"",""en"")"),"Loading...")</f>
        <v>Loading...</v>
      </c>
    </row>
    <row r="327" spans="1:2" ht="14.25" customHeight="1">
      <c r="A327" s="2" t="s">
        <v>326</v>
      </c>
      <c r="B327" s="2" t="str">
        <f ca="1">IFERROR(__xludf.DUMMYFUNCTION("GOOGLETRANSLATE(A327,""auto"",""en"")"),"Loading...")</f>
        <v>Loading...</v>
      </c>
    </row>
    <row r="328" spans="1:2" ht="14.25" customHeight="1">
      <c r="A328" s="2" t="s">
        <v>327</v>
      </c>
      <c r="B328" s="2" t="str">
        <f ca="1">IFERROR(__xludf.DUMMYFUNCTION("GOOGLETRANSLATE(A328,""auto"",""en"")"),"Loading...")</f>
        <v>Loading...</v>
      </c>
    </row>
    <row r="329" spans="1:2" ht="14.25" customHeight="1">
      <c r="A329" s="2" t="s">
        <v>328</v>
      </c>
      <c r="B329" s="2" t="str">
        <f ca="1">IFERROR(__xludf.DUMMYFUNCTION("GOOGLETRANSLATE(A329,""auto"",""en"")"),"Loading...")</f>
        <v>Loading...</v>
      </c>
    </row>
    <row r="330" spans="1:2" ht="14.25" customHeight="1">
      <c r="A330" s="2" t="s">
        <v>329</v>
      </c>
      <c r="B330" s="2" t="str">
        <f ca="1">IFERROR(__xludf.DUMMYFUNCTION("GOOGLETRANSLATE(A330,""auto"",""en"")"),"Loading...")</f>
        <v>Loading...</v>
      </c>
    </row>
    <row r="331" spans="1:2" ht="14.25" customHeight="1">
      <c r="A331" s="4" t="s">
        <v>330</v>
      </c>
      <c r="B331" s="2" t="str">
        <f ca="1">IFERROR(__xludf.DUMMYFUNCTION("GOOGLETRANSLATE(A331,""auto"",""en"")"),"Loading...")</f>
        <v>Loading...</v>
      </c>
    </row>
    <row r="332" spans="1:2" ht="14.25" customHeight="1">
      <c r="A332" s="2" t="s">
        <v>331</v>
      </c>
      <c r="B332" s="2" t="str">
        <f ca="1">IFERROR(__xludf.DUMMYFUNCTION("GOOGLETRANSLATE(A332,""auto"",""en"")"),"Loading...")</f>
        <v>Loading...</v>
      </c>
    </row>
    <row r="333" spans="1:2" ht="14.25" customHeight="1">
      <c r="A333" s="2" t="s">
        <v>332</v>
      </c>
      <c r="B333" s="2" t="str">
        <f ca="1">IFERROR(__xludf.DUMMYFUNCTION("GOOGLETRANSLATE(A333,""auto"",""en"")"),"Loading...")</f>
        <v>Loading...</v>
      </c>
    </row>
    <row r="334" spans="1:2" ht="14.25" customHeight="1">
      <c r="A334" s="2" t="s">
        <v>333</v>
      </c>
      <c r="B334" s="2" t="str">
        <f ca="1">IFERROR(__xludf.DUMMYFUNCTION("GOOGLETRANSLATE(A334,""auto"",""en"")"),"Loading...")</f>
        <v>Loading...</v>
      </c>
    </row>
    <row r="335" spans="1:2" ht="14.25" customHeight="1">
      <c r="A335" s="2" t="s">
        <v>334</v>
      </c>
      <c r="B335" s="2" t="str">
        <f ca="1">IFERROR(__xludf.DUMMYFUNCTION("GOOGLETRANSLATE(A335,""auto"",""en"")"),"Loading...")</f>
        <v>Loading...</v>
      </c>
    </row>
    <row r="336" spans="1:2" ht="14.25" customHeight="1">
      <c r="A336" s="2" t="s">
        <v>335</v>
      </c>
      <c r="B336" s="2" t="str">
        <f ca="1">IFERROR(__xludf.DUMMYFUNCTION("GOOGLETRANSLATE(A336,""auto"",""en"")"),"Loading...")</f>
        <v>Loading...</v>
      </c>
    </row>
    <row r="337" spans="1:2" ht="14.25" customHeight="1">
      <c r="A337" s="2" t="s">
        <v>336</v>
      </c>
      <c r="B337" s="2" t="str">
        <f ca="1">IFERROR(__xludf.DUMMYFUNCTION("GOOGLETRANSLATE(A337,""auto"",""en"")"),"Loading...")</f>
        <v>Loading...</v>
      </c>
    </row>
    <row r="338" spans="1:2" ht="14.25" customHeight="1">
      <c r="A338" s="4" t="s">
        <v>337</v>
      </c>
      <c r="B338" s="2" t="str">
        <f ca="1">IFERROR(__xludf.DUMMYFUNCTION("GOOGLETRANSLATE(A338,""auto"",""en"")"),"Loading...")</f>
        <v>Loading...</v>
      </c>
    </row>
    <row r="339" spans="1:2" ht="14.25" customHeight="1">
      <c r="A339" s="2" t="s">
        <v>338</v>
      </c>
      <c r="B339" s="2" t="str">
        <f ca="1">IFERROR(__xludf.DUMMYFUNCTION("GOOGLETRANSLATE(A339,""auto"",""en"")"),"Loading...")</f>
        <v>Loading...</v>
      </c>
    </row>
    <row r="340" spans="1:2" ht="14.25" customHeight="1">
      <c r="A340" s="2" t="s">
        <v>339</v>
      </c>
      <c r="B340" s="2" t="str">
        <f ca="1">IFERROR(__xludf.DUMMYFUNCTION("GOOGLETRANSLATE(A340,""auto"",""en"")"),"Loading...")</f>
        <v>Loading...</v>
      </c>
    </row>
    <row r="341" spans="1:2" ht="14.25" customHeight="1">
      <c r="A341" s="2" t="s">
        <v>340</v>
      </c>
      <c r="B341" s="2" t="str">
        <f ca="1">IFERROR(__xludf.DUMMYFUNCTION("GOOGLETRANSLATE(A341,""auto"",""en"")"),"Loading...")</f>
        <v>Loading...</v>
      </c>
    </row>
    <row r="342" spans="1:2" ht="14.25" customHeight="1">
      <c r="A342" s="2" t="s">
        <v>341</v>
      </c>
      <c r="B342" s="2" t="str">
        <f ca="1">IFERROR(__xludf.DUMMYFUNCTION("GOOGLETRANSLATE(A342,""auto"",""en"")"),"Loading...")</f>
        <v>Loading...</v>
      </c>
    </row>
    <row r="343" spans="1:2" ht="14.25" customHeight="1">
      <c r="A343" s="2" t="s">
        <v>342</v>
      </c>
      <c r="B343" s="2" t="str">
        <f ca="1">IFERROR(__xludf.DUMMYFUNCTION("GOOGLETRANSLATE(A343,""auto"",""en"")"),"Loading...")</f>
        <v>Loading...</v>
      </c>
    </row>
    <row r="344" spans="1:2" ht="14.25" customHeight="1">
      <c r="A344" s="2" t="s">
        <v>343</v>
      </c>
      <c r="B344" s="2" t="str">
        <f ca="1">IFERROR(__xludf.DUMMYFUNCTION("GOOGLETRANSLATE(A344,""auto"",""en"")"),"Loading...")</f>
        <v>Loading...</v>
      </c>
    </row>
    <row r="345" spans="1:2" ht="14.25" customHeight="1">
      <c r="A345" s="2" t="s">
        <v>344</v>
      </c>
      <c r="B345" s="2" t="str">
        <f ca="1">IFERROR(__xludf.DUMMYFUNCTION("GOOGLETRANSLATE(A345,""auto"",""en"")"),"Loading...")</f>
        <v>Loading...</v>
      </c>
    </row>
    <row r="346" spans="1:2" ht="14.25" customHeight="1">
      <c r="A346" s="2" t="s">
        <v>345</v>
      </c>
      <c r="B346" s="2" t="str">
        <f ca="1">IFERROR(__xludf.DUMMYFUNCTION("GOOGLETRANSLATE(A346,""auto"",""en"")"),"Sir, 55 year old girl is still 30 year old girl.")</f>
        <v>Sir, 55 year old girl is still 30 year old girl.</v>
      </c>
    </row>
    <row r="347" spans="1:2" ht="14.25" customHeight="1">
      <c r="A347" s="2" t="s">
        <v>346</v>
      </c>
      <c r="B347" s="2" t="str">
        <f ca="1">IFERROR(__xludf.DUMMYFUNCTION("GOOGLETRANSLATE(A347,""auto"",""en"")"),"Loading...")</f>
        <v>Loading...</v>
      </c>
    </row>
    <row r="348" spans="1:2" ht="14.25" customHeight="1">
      <c r="A348" s="2" t="s">
        <v>347</v>
      </c>
      <c r="B348" s="2" t="str">
        <f ca="1">IFERROR(__xludf.DUMMYFUNCTION("GOOGLETRANSLATE(A348,""auto"",""en"")"),"Loading...")</f>
        <v>Loading...</v>
      </c>
    </row>
    <row r="349" spans="1:2" ht="14.25" customHeight="1">
      <c r="A349" s="2" t="s">
        <v>348</v>
      </c>
      <c r="B349" s="2" t="str">
        <f ca="1">IFERROR(__xludf.DUMMYFUNCTION("GOOGLETRANSLATE(A349,""auto"",""en"")"),"Loading...")</f>
        <v>Loading...</v>
      </c>
    </row>
    <row r="350" spans="1:2" ht="14.25" customHeight="1">
      <c r="A350" s="4" t="s">
        <v>349</v>
      </c>
      <c r="B350" s="2" t="str">
        <f ca="1">IFERROR(__xludf.DUMMYFUNCTION("GOOGLETRANSLATE(A350,""auto"",""en"")"),"Loading...")</f>
        <v>Loading...</v>
      </c>
    </row>
    <row r="351" spans="1:2" ht="14.25" customHeight="1">
      <c r="A351" s="2" t="s">
        <v>350</v>
      </c>
      <c r="B351" s="2" t="str">
        <f ca="1">IFERROR(__xludf.DUMMYFUNCTION("GOOGLETRANSLATE(A351,""auto"",""en"")"),"Loading...")</f>
        <v>Loading...</v>
      </c>
    </row>
    <row r="352" spans="1:2" ht="14.25" customHeight="1">
      <c r="A352" s="4" t="s">
        <v>351</v>
      </c>
      <c r="B352" s="2" t="str">
        <f ca="1">IFERROR(__xludf.DUMMYFUNCTION("GOOGLETRANSLATE(A352,""auto"",""en"")"),"Loading...")</f>
        <v>Loading...</v>
      </c>
    </row>
    <row r="353" spans="1:2" ht="14.25" customHeight="1">
      <c r="A353" s="6" t="s">
        <v>352</v>
      </c>
      <c r="B353" s="2" t="str">
        <f ca="1">IFERROR(__xludf.DUMMYFUNCTION("GOOGLETRANSLATE(A353,""auto"",""en"")"),"Loading...")</f>
        <v>Loading...</v>
      </c>
    </row>
    <row r="354" spans="1:2" ht="14.25" customHeight="1">
      <c r="A354" s="4" t="s">
        <v>353</v>
      </c>
      <c r="B354" s="2" t="str">
        <f ca="1">IFERROR(__xludf.DUMMYFUNCTION("GOOGLETRANSLATE(A354,""auto"",""en"")"),"Loading...")</f>
        <v>Loading...</v>
      </c>
    </row>
    <row r="355" spans="1:2" ht="14.25" customHeight="1">
      <c r="A355" s="2" t="s">
        <v>354</v>
      </c>
      <c r="B355" s="2" t="str">
        <f ca="1">IFERROR(__xludf.DUMMYFUNCTION("GOOGLETRANSLATE(A355,""auto"",""en"")"),"Loading...")</f>
        <v>Loading...</v>
      </c>
    </row>
    <row r="356" spans="1:2" ht="14.25" customHeight="1">
      <c r="A356" s="2" t="s">
        <v>355</v>
      </c>
      <c r="B356" s="2" t="str">
        <f ca="1">IFERROR(__xludf.DUMMYFUNCTION("GOOGLETRANSLATE(A356,""auto"",""en"")"),"Loading...")</f>
        <v>Loading...</v>
      </c>
    </row>
    <row r="357" spans="1:2" ht="14.25" customHeight="1">
      <c r="A357" s="4" t="s">
        <v>356</v>
      </c>
      <c r="B357" s="2" t="str">
        <f ca="1">IFERROR(__xludf.DUMMYFUNCTION("GOOGLETRANSLATE(A357,""auto"",""en"")"),"Modi has gone from work, now pick up your bag, the intersection is waiting. Jai public, Jai nature, Jai Constitution.")</f>
        <v>Modi has gone from work, now pick up your bag, the intersection is waiting. Jai public, Jai nature, Jai Constitution.</v>
      </c>
    </row>
    <row r="358" spans="1:2" ht="14.25" customHeight="1">
      <c r="A358" s="2" t="s">
        <v>357</v>
      </c>
      <c r="B358" s="2" t="str">
        <f ca="1">IFERROR(__xludf.DUMMYFUNCTION("GOOGLETRANSLATE(A358,""auto"",""en"")"),"Loading...")</f>
        <v>Loading...</v>
      </c>
    </row>
    <row r="359" spans="1:2" ht="14.25" customHeight="1">
      <c r="A359" s="4" t="s">
        <v>358</v>
      </c>
      <c r="B359" s="2" t="str">
        <f ca="1">IFERROR(__xludf.DUMMYFUNCTION("GOOGLETRANSLATE(A359,""auto"",""en"")"),"Loading...")</f>
        <v>Loading...</v>
      </c>
    </row>
    <row r="360" spans="1:2" ht="14.25" customHeight="1">
      <c r="A360" s="2" t="s">
        <v>359</v>
      </c>
      <c r="B360" s="2" t="str">
        <f ca="1">IFERROR(__xludf.DUMMYFUNCTION("GOOGLETRANSLATE(A360,""auto"",""en"")"),"Loading...")</f>
        <v>Loading...</v>
      </c>
    </row>
    <row r="361" spans="1:2" ht="14.25" customHeight="1">
      <c r="A361" s="2" t="s">
        <v>360</v>
      </c>
      <c r="B361" s="2" t="str">
        <f ca="1">IFERROR(__xludf.DUMMYFUNCTION("GOOGLETRANSLATE(A361,""auto"",""en"")"),"Loading...")</f>
        <v>Loading...</v>
      </c>
    </row>
    <row r="362" spans="1:2" ht="14.25" customHeight="1">
      <c r="A362" s="4" t="s">
        <v>361</v>
      </c>
      <c r="B362" s="2" t="str">
        <f ca="1">IFERROR(__xludf.DUMMYFUNCTION("GOOGLETRANSLATE(A362,""auto"",""en"")"),"This news of Ravish Librando is Ravish.")</f>
        <v>This news of Ravish Librando is Ravish.</v>
      </c>
    </row>
    <row r="363" spans="1:2" ht="14.25" customHeight="1">
      <c r="A363" s="2" t="s">
        <v>362</v>
      </c>
      <c r="B363" s="2" t="str">
        <f ca="1">IFERROR(__xludf.DUMMYFUNCTION("GOOGLETRANSLATE(A363,""auto"",""en"")"),"Loading...")</f>
        <v>Loading...</v>
      </c>
    </row>
    <row r="364" spans="1:2" ht="14.25" customHeight="1">
      <c r="A364" s="4" t="s">
        <v>363</v>
      </c>
      <c r="B364" s="2" t="str">
        <f ca="1">IFERROR(__xludf.DUMMYFUNCTION("GOOGLETRANSLATE(A364,""auto"",""en"")"),"Loading...")</f>
        <v>Loading...</v>
      </c>
    </row>
    <row r="365" spans="1:2" ht="14.25" customHeight="1">
      <c r="A365" s="2" t="s">
        <v>364</v>
      </c>
      <c r="B365" s="2" t="str">
        <f ca="1">IFERROR(__xludf.DUMMYFUNCTION("GOOGLETRANSLATE(A365,""auto"",""en"")"),"Aaega to modi hi")</f>
        <v>Aaega to modi hi</v>
      </c>
    </row>
    <row r="366" spans="1:2" ht="14.25" customHeight="1">
      <c r="A366" s="4" t="s">
        <v>365</v>
      </c>
      <c r="B366" s="2" t="str">
        <f ca="1">IFERROR(__xludf.DUMMYFUNCTION("GOOGLETRANSLATE(A366,""auto"",""en"")"),"Loading...")</f>
        <v>Loading...</v>
      </c>
    </row>
    <row r="367" spans="1:2" ht="14.25" customHeight="1">
      <c r="A367" s="2" t="s">
        <v>366</v>
      </c>
      <c r="B367" s="2" t="str">
        <f ca="1">IFERROR(__xludf.DUMMYFUNCTION("GOOGLETRANSLATE(A367,""auto"",""en"")"),"Loading...")</f>
        <v>Loading...</v>
      </c>
    </row>
    <row r="368" spans="1:2" ht="14.25" customHeight="1">
      <c r="A368" s="2" t="s">
        <v>367</v>
      </c>
      <c r="B368" s="2" t="str">
        <f ca="1">IFERROR(__xludf.DUMMYFUNCTION("GOOGLETRANSLATE(A368,""auto"",""en"")"),"Loading...")</f>
        <v>Loading...</v>
      </c>
    </row>
    <row r="369" spans="1:2" ht="14.25" customHeight="1">
      <c r="A369" s="2" t="s">
        <v>368</v>
      </c>
      <c r="B369" s="2" t="str">
        <f ca="1">IFERROR(__xludf.DUMMYFUNCTION("GOOGLETRANSLATE(A369,""auto"",""en"")"),"Loading...")</f>
        <v>Loading...</v>
      </c>
    </row>
    <row r="370" spans="1:2" ht="14.25" customHeight="1">
      <c r="A370" s="2" t="s">
        <v>369</v>
      </c>
      <c r="B370" s="2" t="str">
        <f ca="1">IFERROR(__xludf.DUMMYFUNCTION("GOOGLETRANSLATE(A370,""auto"",""en"")"),"Loading...")</f>
        <v>Loading...</v>
      </c>
    </row>
    <row r="371" spans="1:2" ht="14.25" customHeight="1">
      <c r="A371" s="4" t="s">
        <v>370</v>
      </c>
      <c r="B371" s="2" t="str">
        <f ca="1">IFERROR(__xludf.DUMMYFUNCTION("GOOGLETRANSLATE(A371,""auto"",""en"")"),"Loading...")</f>
        <v>Loading...</v>
      </c>
    </row>
    <row r="372" spans="1:2" ht="14.25" customHeight="1">
      <c r="A372" s="2" t="s">
        <v>371</v>
      </c>
      <c r="B372" s="2" t="str">
        <f ca="1">IFERROR(__xludf.DUMMYFUNCTION("GOOGLETRANSLATE(A372,""auto"",""en"")"),"Loading...")</f>
        <v>Loading...</v>
      </c>
    </row>
    <row r="373" spans="1:2" ht="14.25" customHeight="1">
      <c r="A373" s="5" t="s">
        <v>372</v>
      </c>
      <c r="B373" s="2" t="str">
        <f ca="1">IFERROR(__xludf.DUMMYFUNCTION("GOOGLETRANSLATE(A373,""auto"",""en"")"),"Loading...")</f>
        <v>Loading...</v>
      </c>
    </row>
    <row r="374" spans="1:2" ht="14.25" customHeight="1">
      <c r="A374" s="2" t="s">
        <v>373</v>
      </c>
      <c r="B374" s="2" t="str">
        <f ca="1">IFERROR(__xludf.DUMMYFUNCTION("GOOGLETRANSLATE(A374,""auto"",""en"")"),"Loading...")</f>
        <v>Loading...</v>
      </c>
    </row>
    <row r="375" spans="1:2" ht="14.25" customHeight="1">
      <c r="A375" s="6" t="s">
        <v>374</v>
      </c>
      <c r="B375" s="2" t="str">
        <f ca="1">IFERROR(__xludf.DUMMYFUNCTION("GOOGLETRANSLATE(A375,""auto"",""en"")"),"Is there really a way you can fight against the system? Agreed that you can make people aware with your videos and hats off to you. But, really, is there anything going to be changed? I admire your courage and standing against the entire system. 
Wheneve"&amp;"r I visit back my hometown I wonder how people don’t want to use their brain and blindly believe the leaders. 
Anyways, wish you thee best. Keep fighting and stay strong.")</f>
        <v>Is there really a way you can fight against the system? Agreed that you can make people aware with your videos and hats off to you. But, really, is there anything going to be changed? I admire your courage and standing against the entire system. 
Whenever I visit back my hometown I wonder how people don’t want to use their brain and blindly believe the leaders. 
Anyways, wish you thee best. Keep fighting and stay strong.</v>
      </c>
    </row>
    <row r="376" spans="1:2" ht="14.25" customHeight="1">
      <c r="A376" s="2" t="s">
        <v>375</v>
      </c>
      <c r="B376" s="2" t="str">
        <f ca="1">IFERROR(__xludf.DUMMYFUNCTION("GOOGLETRANSLATE(A376,""auto"",""en"")"),"Loading...")</f>
        <v>Loading...</v>
      </c>
    </row>
    <row r="377" spans="1:2" ht="14.25" customHeight="1">
      <c r="A377" s="2" t="s">
        <v>376</v>
      </c>
      <c r="B377" s="2" t="str">
        <f ca="1">IFERROR(__xludf.DUMMYFUNCTION("GOOGLETRANSLATE(A377,""auto"",""en"")"),"Loading...")</f>
        <v>Loading...</v>
      </c>
    </row>
    <row r="378" spans="1:2" ht="14.25" customHeight="1">
      <c r="A378" s="2" t="s">
        <v>377</v>
      </c>
      <c r="B378" s="2" t="str">
        <f ca="1">IFERROR(__xludf.DUMMYFUNCTION("GOOGLETRANSLATE(A378,""auto"",""en"")"),"Loading...")</f>
        <v>Loading...</v>
      </c>
    </row>
    <row r="379" spans="1:2" ht="14.25" customHeight="1">
      <c r="A379" s="2" t="s">
        <v>378</v>
      </c>
      <c r="B379" s="2" t="str">
        <f ca="1">IFERROR(__xludf.DUMMYFUNCTION("GOOGLETRANSLATE(A379,""auto"",""en"")"),"I will enjoy watching your rote video tomorrow.")</f>
        <v>I will enjoy watching your rote video tomorrow.</v>
      </c>
    </row>
    <row r="380" spans="1:2" ht="14.25" customHeight="1">
      <c r="A380" s="2" t="s">
        <v>379</v>
      </c>
      <c r="B380" s="2" t="str">
        <f ca="1">IFERROR(__xludf.DUMMYFUNCTION("GOOGLETRANSLATE(A380,""auto"",""en"")"),"Loading...")</f>
        <v>Loading...</v>
      </c>
    </row>
    <row r="381" spans="1:2" ht="14.25" customHeight="1">
      <c r="A381" s="6" t="s">
        <v>380</v>
      </c>
      <c r="B381" s="2" t="str">
        <f ca="1">IFERROR(__xludf.DUMMYFUNCTION("GOOGLETRANSLATE(A381,""auto"",""en"")"),"Loading...")</f>
        <v>Loading...</v>
      </c>
    </row>
    <row r="382" spans="1:2" ht="14.25" customHeight="1">
      <c r="A382" s="2" t="s">
        <v>381</v>
      </c>
      <c r="B382" s="2" t="str">
        <f ca="1">IFERROR(__xludf.DUMMYFUNCTION("GOOGLETRANSLATE(A382,""auto"",""en"")"),"Loading...")</f>
        <v>Loading...</v>
      </c>
    </row>
    <row r="383" spans="1:2" ht="14.25" customHeight="1">
      <c r="A383" s="2" t="s">
        <v>382</v>
      </c>
      <c r="B383" s="2" t="str">
        <f ca="1">IFERROR(__xludf.DUMMYFUNCTION("GOOGLETRANSLATE(A383,""auto"",""en"")"),"Modi is coming 2024 now only 400 rupees are available")</f>
        <v>Modi is coming 2024 now only 400 rupees are available</v>
      </c>
    </row>
    <row r="384" spans="1:2" ht="14.25" customHeight="1">
      <c r="A384" s="2" t="s">
        <v>383</v>
      </c>
      <c r="B384" s="2" t="str">
        <f ca="1">IFERROR(__xludf.DUMMYFUNCTION("GOOGLETRANSLATE(A384,""auto"",""en"")"),"Loading...")</f>
        <v>Loading...</v>
      </c>
    </row>
    <row r="385" spans="1:2" ht="14.25" customHeight="1">
      <c r="A385" s="2" t="s">
        <v>384</v>
      </c>
      <c r="B385" s="2" t="str">
        <f ca="1">IFERROR(__xludf.DUMMYFUNCTION("GOOGLETRANSLATE(A385,""auto"",""en"")"),"Loading...")</f>
        <v>Loading...</v>
      </c>
    </row>
    <row r="386" spans="1:2" ht="14.25" customHeight="1">
      <c r="A386" s="2" t="s">
        <v>385</v>
      </c>
      <c r="B386" s="2" t="str">
        <f ca="1">IFERROR(__xludf.DUMMYFUNCTION("GOOGLETRANSLATE(A386,""auto"",""en"")"),"Loading...")</f>
        <v>Loading...</v>
      </c>
    </row>
    <row r="387" spans="1:2" ht="14.25" customHeight="1">
      <c r="A387" s="2" t="s">
        <v>386</v>
      </c>
      <c r="B387" s="2" t="str">
        <f ca="1">IFERROR(__xludf.DUMMYFUNCTION("GOOGLETRANSLATE(A387,""auto"",""en"")"),"Loading...")</f>
        <v>Loading...</v>
      </c>
    </row>
    <row r="388" spans="1:2" ht="14.25" customHeight="1">
      <c r="A388" s="2" t="s">
        <v>381</v>
      </c>
      <c r="B388" s="2" t="str">
        <f ca="1">IFERROR(__xludf.DUMMYFUNCTION("GOOGLETRANSLATE(A388,""auto"",""en"")"),"Loading...")</f>
        <v>Loading...</v>
      </c>
    </row>
    <row r="389" spans="1:2" ht="14.25" customHeight="1">
      <c r="A389" s="2" t="s">
        <v>387</v>
      </c>
      <c r="B389" s="2" t="str">
        <f ca="1">IFERROR(__xludf.DUMMYFUNCTION("GOOGLETRANSLATE(A389,""auto"",""en"")"),"Loading...")</f>
        <v>Loading...</v>
      </c>
    </row>
    <row r="390" spans="1:2" ht="14.25" customHeight="1">
      <c r="A390" s="2" t="s">
        <v>388</v>
      </c>
      <c r="B390" s="2" t="str">
        <f ca="1">IFERROR(__xludf.DUMMYFUNCTION("GOOGLETRANSLATE(A390,""auto"",""en"")"),"Loading...")</f>
        <v>Loading...</v>
      </c>
    </row>
    <row r="391" spans="1:2" ht="14.25" customHeight="1">
      <c r="A391" s="2" t="s">
        <v>389</v>
      </c>
      <c r="B391" s="2" t="str">
        <f ca="1">IFERROR(__xludf.DUMMYFUNCTION("GOOGLETRANSLATE(A391,""auto"",""en"")"),"Ravish Kumar is a man living among men, my country's lion, you are right, I salute you for publishing.")</f>
        <v>Ravish Kumar is a man living among men, my country's lion, you are right, I salute you for publishing.</v>
      </c>
    </row>
    <row r="392" spans="1:2" ht="14.25" customHeight="1">
      <c r="A392" s="2" t="s">
        <v>390</v>
      </c>
      <c r="B392" s="2" t="str">
        <f ca="1">IFERROR(__xludf.DUMMYFUNCTION("GOOGLETRANSLATE(A392,""auto"",""en"")"),"Loading...")</f>
        <v>Loading...</v>
      </c>
    </row>
    <row r="393" spans="1:2" ht="14.25" customHeight="1">
      <c r="A393" s="4" t="s">
        <v>391</v>
      </c>
      <c r="B393" s="2" t="str">
        <f ca="1">IFERROR(__xludf.DUMMYFUNCTION("GOOGLETRANSLATE(A393,""auto"",""en"")"),"Loading...")</f>
        <v>Loading...</v>
      </c>
    </row>
    <row r="394" spans="1:2" ht="14.25" customHeight="1">
      <c r="A394" s="2" t="s">
        <v>392</v>
      </c>
      <c r="B394" s="2" t="str">
        <f ca="1">IFERROR(__xludf.DUMMYFUNCTION("GOOGLETRANSLATE(A394,""auto"",""en"")"),"Loading...")</f>
        <v>Loading...</v>
      </c>
    </row>
    <row r="395" spans="1:2" ht="14.25" customHeight="1">
      <c r="A395" s="2" t="s">
        <v>393</v>
      </c>
      <c r="B395" s="2" t="str">
        <f ca="1">IFERROR(__xludf.DUMMYFUNCTION("GOOGLETRANSLATE(A395,""auto"",""en"")"),"Brother, I don't need to cry even this much... Actual result to aa len do... breathe...😑")</f>
        <v>Brother, I don't need to cry even this much... Actual result to aa len do... breathe...😑</v>
      </c>
    </row>
    <row r="396" spans="1:2" ht="14.25" customHeight="1">
      <c r="A396" s="2" t="s">
        <v>394</v>
      </c>
      <c r="B396" s="2" t="str">
        <f ca="1">IFERROR(__xludf.DUMMYFUNCTION("GOOGLETRANSLATE(A396,""auto"",""en"")"),"Loading...")</f>
        <v>Loading...</v>
      </c>
    </row>
    <row r="397" spans="1:2" ht="14.25" customHeight="1">
      <c r="A397" s="2" t="s">
        <v>395</v>
      </c>
      <c r="B397" s="2" t="str">
        <f ca="1">IFERROR(__xludf.DUMMYFUNCTION("GOOGLETRANSLATE(A397,""auto"",""en"")"),"Loading...")</f>
        <v>Loading...</v>
      </c>
    </row>
    <row r="398" spans="1:2" ht="14.25" customHeight="1">
      <c r="A398" s="2" t="s">
        <v>396</v>
      </c>
      <c r="B398" s="2" t="str">
        <f ca="1">IFERROR(__xludf.DUMMYFUNCTION("GOOGLETRANSLATE(A398,""auto"",""en"")"),"Loading...")</f>
        <v>Loading...</v>
      </c>
    </row>
    <row r="399" spans="1:2" ht="14.25" customHeight="1">
      <c r="A399" s="2" t="s">
        <v>397</v>
      </c>
      <c r="B399" s="2" t="str">
        <f ca="1">IFERROR(__xludf.DUMMYFUNCTION("GOOGLETRANSLATE(A399,""auto"",""en"")"),"Loading...")</f>
        <v>Loading...</v>
      </c>
    </row>
    <row r="400" spans="1:2" ht="14.25" customHeight="1">
      <c r="A400" s="2" t="s">
        <v>398</v>
      </c>
      <c r="B400" s="2" t="str">
        <f ca="1">IFERROR(__xludf.DUMMYFUNCTION("GOOGLETRANSLATE(A400,""auto"",""en"")"),"Loading...")</f>
        <v>Loading...</v>
      </c>
    </row>
    <row r="401" spans="1:2" ht="14.25" customHeight="1">
      <c r="A401" s="2" t="s">
        <v>399</v>
      </c>
      <c r="B401" s="2" t="str">
        <f ca="1">IFERROR(__xludf.DUMMYFUNCTION("GOOGLETRANSLATE(A401,""auto"",""en"")"),"Loading...")</f>
        <v>Loading...</v>
      </c>
    </row>
    <row r="402" spans="1:2" ht="14.25" customHeight="1">
      <c r="A402" s="2" t="s">
        <v>400</v>
      </c>
      <c r="B402" s="2" t="str">
        <f ca="1">IFERROR(__xludf.DUMMYFUNCTION("GOOGLETRANSLATE(A402,""auto"",""en"")"),"Loading...")</f>
        <v>Loading...</v>
      </c>
    </row>
    <row r="403" spans="1:2" ht="14.25" customHeight="1">
      <c r="A403" s="2" t="s">
        <v>401</v>
      </c>
      <c r="B403" s="2" t="str">
        <f ca="1">IFERROR(__xludf.DUMMYFUNCTION("GOOGLETRANSLATE(A403,""auto"",""en"")"),"IIM Ahmedabad should establish a business statistics chair in the name of sidhu moosewala, Pappu will fund it.")</f>
        <v>IIM Ahmedabad should establish a business statistics chair in the name of sidhu moosewala, Pappu will fund it.</v>
      </c>
    </row>
    <row r="404" spans="1:2" ht="14.25" customHeight="1">
      <c r="A404" s="2" t="s">
        <v>402</v>
      </c>
      <c r="B404" s="2" t="str">
        <f ca="1">IFERROR(__xludf.DUMMYFUNCTION("GOOGLETRANSLATE(A404,""auto"",""en"")"),"Loading...")</f>
        <v>Loading...</v>
      </c>
    </row>
    <row r="405" spans="1:2" ht="14.25" customHeight="1">
      <c r="A405" s="2" t="s">
        <v>403</v>
      </c>
      <c r="B405" s="2" t="str">
        <f ca="1">IFERROR(__xludf.DUMMYFUNCTION("GOOGLETRANSLATE(A405,""auto"",""en"")"),"Loading...")</f>
        <v>Loading...</v>
      </c>
    </row>
    <row r="406" spans="1:2" ht="14.25" customHeight="1">
      <c r="A406" s="2" t="s">
        <v>404</v>
      </c>
      <c r="B406" s="2" t="str">
        <f ca="1">IFERROR(__xludf.DUMMYFUNCTION("GOOGLETRANSLATE(A406,""auto"",""en"")"),"Loading...")</f>
        <v>Loading...</v>
      </c>
    </row>
    <row r="407" spans="1:2" ht="14.25" customHeight="1">
      <c r="A407" s="2" t="s">
        <v>405</v>
      </c>
      <c r="B407" s="2" t="str">
        <f ca="1">IFERROR(__xludf.DUMMYFUNCTION("GOOGLETRANSLATE(A407,""auto"",""en"")"),"Loading...")</f>
        <v>Loading...</v>
      </c>
    </row>
    <row r="408" spans="1:2" ht="14.25" customHeight="1">
      <c r="A408" s="2" t="s">
        <v>406</v>
      </c>
      <c r="B408" s="2" t="str">
        <f ca="1">IFERROR(__xludf.DUMMYFUNCTION("GOOGLETRANSLATE(A408,""auto"",""en"")"),"Loading...")</f>
        <v>Loading...</v>
      </c>
    </row>
    <row r="409" spans="1:2" ht="14.25" customHeight="1">
      <c r="A409" s="2" t="s">
        <v>407</v>
      </c>
      <c r="B409" s="2" t="str">
        <f ca="1">IFERROR(__xludf.DUMMYFUNCTION("GOOGLETRANSLATE(A409,""auto"",""en"")"),"Loading...")</f>
        <v>Loading...</v>
      </c>
    </row>
    <row r="410" spans="1:2" ht="14.25" customHeight="1">
      <c r="A410" s="2" t="s">
        <v>408</v>
      </c>
      <c r="B410" s="2" t="str">
        <f ca="1">IFERROR(__xludf.DUMMYFUNCTION("GOOGLETRANSLATE(A410,""auto"",""en"")"),"Ravish Kumar, you also announce that you will join Congress.")</f>
        <v>Ravish Kumar, you also announce that you will join Congress.</v>
      </c>
    </row>
    <row r="411" spans="1:2" ht="14.25" customHeight="1">
      <c r="A411" s="2" t="s">
        <v>409</v>
      </c>
      <c r="B411" s="2" t="str">
        <f ca="1">IFERROR(__xludf.DUMMYFUNCTION("GOOGLETRANSLATE(A411,""auto"",""en"")"),"Loading...")</f>
        <v>Loading...</v>
      </c>
    </row>
    <row r="412" spans="1:2" ht="14.25" customHeight="1">
      <c r="A412" s="2" t="s">
        <v>410</v>
      </c>
      <c r="B412" s="2" t="str">
        <f ca="1">IFERROR(__xludf.DUMMYFUNCTION("GOOGLETRANSLATE(A412,""auto"",""en"")"),"Loading...")</f>
        <v>Loading...</v>
      </c>
    </row>
    <row r="413" spans="1:2" ht="14.25" customHeight="1">
      <c r="A413" s="2" t="s">
        <v>411</v>
      </c>
      <c r="B413" s="2" t="str">
        <f ca="1">IFERROR(__xludf.DUMMYFUNCTION("GOOGLETRANSLATE(A413,""auto"",""en"")"),"Loading...")</f>
        <v>Loading...</v>
      </c>
    </row>
    <row r="414" spans="1:2" ht="14.25" customHeight="1">
      <c r="A414" s="2" t="s">
        <v>412</v>
      </c>
      <c r="B414" s="2" t="str">
        <f ca="1">IFERROR(__xludf.DUMMYFUNCTION("GOOGLETRANSLATE(A414,""auto"",""en"")"),"Loading...")</f>
        <v>Loading...</v>
      </c>
    </row>
    <row r="415" spans="1:2" ht="14.25" customHeight="1">
      <c r="A415" s="2" t="s">
        <v>413</v>
      </c>
      <c r="B415" s="2" t="str">
        <f ca="1">IFERROR(__xludf.DUMMYFUNCTION("GOOGLETRANSLATE(A415,""auto"",""en"")"),"Loading...")</f>
        <v>Loading...</v>
      </c>
    </row>
    <row r="416" spans="1:2" ht="14.25" customHeight="1">
      <c r="A416" s="2" t="s">
        <v>414</v>
      </c>
      <c r="B416" s="2" t="str">
        <f ca="1">IFERROR(__xludf.DUMMYFUNCTION("GOOGLETRANSLATE(A416,""auto"",""en"")"),"Loading...")</f>
        <v>Loading...</v>
      </c>
    </row>
    <row r="417" spans="1:2" ht="14.25" customHeight="1">
      <c r="A417" s="2" t="s">
        <v>415</v>
      </c>
      <c r="B417" s="2" t="str">
        <f ca="1">IFERROR(__xludf.DUMMYFUNCTION("GOOGLETRANSLATE(A417,""auto"",""en"")"),"Axit poll is 400+ son")</f>
        <v>Axit poll is 400+ son</v>
      </c>
    </row>
    <row r="418" spans="1:2" ht="14.25" customHeight="1">
      <c r="A418" s="2" t="s">
        <v>416</v>
      </c>
      <c r="B418" s="2" t="str">
        <f ca="1">IFERROR(__xludf.DUMMYFUNCTION("GOOGLETRANSLATE(A418,""auto"",""en"")"),"Loading...")</f>
        <v>Loading...</v>
      </c>
    </row>
    <row r="419" spans="1:2" ht="14.25" customHeight="1">
      <c r="A419" s="4" t="s">
        <v>417</v>
      </c>
      <c r="B419" s="2" t="str">
        <f ca="1">IFERROR(__xludf.DUMMYFUNCTION("GOOGLETRANSLATE(A419,""auto"",""en"")"),"Loading...")</f>
        <v>Loading...</v>
      </c>
    </row>
    <row r="420" spans="1:2" ht="14.25" customHeight="1">
      <c r="A420" s="2" t="s">
        <v>418</v>
      </c>
      <c r="B420" s="2" t="str">
        <f ca="1">IFERROR(__xludf.DUMMYFUNCTION("GOOGLETRANSLATE(A420,""auto"",""en"")"),"Yesterday Rahul Gandhi did not leave India for London, now he has given ticket to a pure Congress leader.")</f>
        <v>Yesterday Rahul Gandhi did not leave India for London, now he has given ticket to a pure Congress leader.</v>
      </c>
    </row>
    <row r="421" spans="1:2" ht="14.25" customHeight="1">
      <c r="A421" s="4" t="s">
        <v>419</v>
      </c>
      <c r="B421" s="2" t="str">
        <f ca="1">IFERROR(__xludf.DUMMYFUNCTION("GOOGLETRANSLATE(A421,""auto"",""en"")"),"You also reveal your exit you liar")</f>
        <v>You also reveal your exit you liar</v>
      </c>
    </row>
    <row r="422" spans="1:2" ht="14.25" customHeight="1">
      <c r="A422" s="2" t="s">
        <v>420</v>
      </c>
      <c r="B422" s="2" t="str">
        <f ca="1">IFERROR(__xludf.DUMMYFUNCTION("GOOGLETRANSLATE(A422,""auto"",""en"")"),"Loading...")</f>
        <v>Loading...</v>
      </c>
    </row>
    <row r="423" spans="1:2" ht="14.25" customHeight="1">
      <c r="A423" s="2" t="s">
        <v>421</v>
      </c>
      <c r="B423" s="3" t="str">
        <f ca="1">IFERROR(__xludf.DUMMYFUNCTION("GOOGLETRANSLATE(A423,""auto"",""en"")"),"https://youtube.com/shorts/p-Fd6PXq1Zk?si=pJV1kqn4kxYbAW3N")</f>
        <v>https://youtube.com/shorts/p-Fd6PXq1Zk?si=pJV1kqn4kxYbAW3N</v>
      </c>
    </row>
    <row r="424" spans="1:2" ht="14.25" customHeight="1">
      <c r="A424" s="6" t="s">
        <v>422</v>
      </c>
      <c r="B424" s="2" t="str">
        <f ca="1">IFERROR(__xludf.DUMMYFUNCTION("GOOGLETRANSLATE(A424,""auto"",""en"")"),"*-------: alert :-------*
*🌧️ Meteorological Department and NASA issued warning:-*
*A superstorm named Modi is rapidly hitting Kerala, Andhra Pradesh, Goa, Telangana, Karnataka, Tamil Nadu, Maharashtra, Rajasthan, Gujarat, Chhattisgarh, Madhya Pradesh,"&amp;" Orissa, West Bengal, Assam - Northeastern states, Bihar, Jharkhand, Uttar Pradesh, Uttarakhand, Himachal The state is moving towards Delhi via Jammu and Kashmir, Punjab and Haryana.*
*Due to which there is a possibility of huge devastation in 10 Janpath"&amp;".*
*All Congressmen are informed to immediately move towards safe places.*
*The speed limit of this storm will exceed 415 knots and strong winds will blow up to a speed of 435 kilometers.*
*This 100% will reach Delhi on 4th June.*
*Amber above, shadow"&amp;" below.*
*Run Thugbandhan Modi has come.*")</f>
        <v>*-------: alert :-------*
*🌧️ Meteorological Department and NASA issued warning:-*
*A superstorm named Modi is rapidly hitting Kerala, Andhra Pradesh, Goa, Telangana, Karnataka, Tamil Nadu, Maharashtra, Rajasthan, Gujarat, Chhattisgarh, Madhya Pradesh, Orissa, West Bengal, Assam - Northeastern states, Bihar, Jharkhand, Uttar Pradesh, Uttarakhand, Himachal The state is moving towards Delhi via Jammu and Kashmir, Punjab and Haryana.*
*Due to which there is a possibility of huge devastation in 10 Janpath.*
*All Congressmen are informed to immediately move towards safe places.*
*The speed limit of this storm will exceed 415 knots and strong winds will blow up to a speed of 435 kilometers.*
*This 100% will reach Delhi on 4th June.*
*Amber above, shadow below.*
*Run Thugbandhan Modi has come.*</v>
      </c>
    </row>
    <row r="425" spans="1:2" ht="14.25" customHeight="1">
      <c r="A425" s="2" t="s">
        <v>423</v>
      </c>
      <c r="B425" s="2" t="str">
        <f ca="1">IFERROR(__xludf.DUMMYFUNCTION("GOOGLETRANSLATE(A425,""auto"",""en"")"),"Loading...")</f>
        <v>Loading...</v>
      </c>
    </row>
    <row r="426" spans="1:2" ht="14.25" customHeight="1">
      <c r="A426" s="2" t="s">
        <v>424</v>
      </c>
      <c r="B426" s="2" t="str">
        <f ca="1">IFERROR(__xludf.DUMMYFUNCTION("GOOGLETRANSLATE(A426,""auto"",""en"")"),"Loading...")</f>
        <v>Loading...</v>
      </c>
    </row>
    <row r="427" spans="1:2" ht="14.25" customHeight="1">
      <c r="A427" s="2" t="s">
        <v>425</v>
      </c>
      <c r="B427" s="2" t="str">
        <f ca="1">IFERROR(__xludf.DUMMYFUNCTION("GOOGLETRANSLATE(A427,""auto"",""en"")"),"Loading...")</f>
        <v>Loading...</v>
      </c>
    </row>
    <row r="428" spans="1:2" ht="14.25" customHeight="1">
      <c r="A428" s="2" t="s">
        <v>426</v>
      </c>
      <c r="B428" s="2" t="str">
        <f ca="1">IFERROR(__xludf.DUMMYFUNCTION("GOOGLETRANSLATE(A428,""auto"",""en"")"),"Loading...")</f>
        <v>Loading...</v>
      </c>
    </row>
    <row r="429" spans="1:2" ht="14.25" customHeight="1">
      <c r="A429" s="2" t="s">
        <v>427</v>
      </c>
      <c r="B429" s="2" t="str">
        <f ca="1">IFERROR(__xludf.DUMMYFUNCTION("GOOGLETRANSLATE(A429,""auto"",""en"")"),"Loading...")</f>
        <v>Loading...</v>
      </c>
    </row>
    <row r="430" spans="1:2" ht="14.25" customHeight="1">
      <c r="A430" s="2" t="s">
        <v>428</v>
      </c>
      <c r="B430" s="2" t="str">
        <f ca="1">IFERROR(__xludf.DUMMYFUNCTION("GOOGLETRANSLATE(A430,""auto"",""en"")"),"Loading...")</f>
        <v>Loading...</v>
      </c>
    </row>
    <row r="431" spans="1:2" ht="14.25" customHeight="1">
      <c r="A431" s="2" t="s">
        <v>429</v>
      </c>
      <c r="B431" s="2" t="str">
        <f ca="1">IFERROR(__xludf.DUMMYFUNCTION("GOOGLETRANSLATE(A431,""auto"",""en"")"),"Loading...")</f>
        <v>Loading...</v>
      </c>
    </row>
    <row r="432" spans="1:2" ht="14.25" customHeight="1">
      <c r="A432" s="2" t="s">
        <v>430</v>
      </c>
      <c r="B432" s="2" t="str">
        <f ca="1">IFERROR(__xludf.DUMMYFUNCTION("GOOGLETRANSLATE(A432,""auto"",""en"")"),"Loading...")</f>
        <v>Loading...</v>
      </c>
    </row>
    <row r="433" spans="1:2" ht="14.25" customHeight="1">
      <c r="A433" s="2" t="s">
        <v>431</v>
      </c>
      <c r="B433" s="2" t="str">
        <f ca="1">IFERROR(__xludf.DUMMYFUNCTION("GOOGLETRANSLATE(A433,""auto"",""en"")"),"Loading...")</f>
        <v>Loading...</v>
      </c>
    </row>
    <row r="434" spans="1:2" ht="14.25" customHeight="1">
      <c r="A434" s="2" t="s">
        <v>432</v>
      </c>
      <c r="B434" s="2" t="str">
        <f ca="1">IFERROR(__xludf.DUMMYFUNCTION("GOOGLETRANSLATE(A434,""auto"",""en"")"),"Loading...")</f>
        <v>Loading...</v>
      </c>
    </row>
    <row r="435" spans="1:2" ht="14.25" customHeight="1">
      <c r="A435" s="2" t="s">
        <v>433</v>
      </c>
      <c r="B435" s="2" t="str">
        <f ca="1">IFERROR(__xludf.DUMMYFUNCTION("GOOGLETRANSLATE(A435,""auto"",""en"")"),"If you think EVM can be hacked why not you just prove it wrong &amp; be the hero of the country 🤡")</f>
        <v>If you think EVM can be hacked why not you just prove it wrong &amp; be the hero of the country 🤡</v>
      </c>
    </row>
    <row r="436" spans="1:2" ht="14.25" customHeight="1">
      <c r="A436" s="2" t="s">
        <v>434</v>
      </c>
      <c r="B436" s="2" t="str">
        <f ca="1">IFERROR(__xludf.DUMMYFUNCTION("GOOGLETRANSLATE(A436,""auto"",""en"")"),"Arey survey hotha hai bye marshchoo. d")</f>
        <v>Arey survey hotha hai bye marshchoo. d</v>
      </c>
    </row>
    <row r="437" spans="1:2" ht="14.25" customHeight="1">
      <c r="A437" s="6" t="s">
        <v>435</v>
      </c>
      <c r="B437" s="2" t="str">
        <f ca="1">IFERROR(__xludf.DUMMYFUNCTION("GOOGLETRANSLATE(A437,""auto"",""en"")"),"Loading...")</f>
        <v>Loading...</v>
      </c>
    </row>
    <row r="438" spans="1:2" ht="14.25" customHeight="1">
      <c r="A438" s="2" t="s">
        <v>436</v>
      </c>
      <c r="B438" s="2" t="str">
        <f ca="1">IFERROR(__xludf.DUMMYFUNCTION("GOOGLETRANSLATE(A438,""auto"",""en"")"),"Loading...")</f>
        <v>Loading...</v>
      </c>
    </row>
    <row r="439" spans="1:2" ht="14.25" customHeight="1">
      <c r="A439" s="2" t="s">
        <v>437</v>
      </c>
      <c r="B439" s="2" t="str">
        <f ca="1">IFERROR(__xludf.DUMMYFUNCTION("GOOGLETRANSLATE(A439,""auto"",""en"")"),"Loading...")</f>
        <v>Loading...</v>
      </c>
    </row>
    <row r="440" spans="1:2" ht="14.25" customHeight="1">
      <c r="A440" s="4" t="s">
        <v>438</v>
      </c>
      <c r="B440" s="2" t="str">
        <f ca="1">IFERROR(__xludf.DUMMYFUNCTION("GOOGLETRANSLATE(A440,""auto"",""en"")"),"These hypocrites tried their best to keep away from the elections every section of the society that would vote against them in this election, such as migrant voters.")</f>
        <v>These hypocrites tried their best to keep away from the elections every section of the society that would vote against them in this election, such as migrant voters.</v>
      </c>
    </row>
    <row r="441" spans="1:2" ht="14.25" customHeight="1">
      <c r="A441" s="2" t="s">
        <v>439</v>
      </c>
      <c r="B441" s="2" t="str">
        <f ca="1">IFERROR(__xludf.DUMMYFUNCTION("GOOGLETRANSLATE(A441,""auto"",""en"")"),"Loading...")</f>
        <v>Loading...</v>
      </c>
    </row>
    <row r="442" spans="1:2" ht="14.25" customHeight="1">
      <c r="A442" s="4" t="s">
        <v>440</v>
      </c>
      <c r="B442" s="2" t="str">
        <f ca="1">IFERROR(__xludf.DUMMYFUNCTION("GOOGLETRANSLATE(A442,""auto"",""en"")"),"Loading...")</f>
        <v>Loading...</v>
      </c>
    </row>
    <row r="443" spans="1:2" ht="14.25" customHeight="1">
      <c r="A443" s="2" t="s">
        <v>441</v>
      </c>
      <c r="B443" s="2" t="str">
        <f ca="1">IFERROR(__xludf.DUMMYFUNCTION("GOOGLETRANSLATE(A443,""auto"",""en"")"),"Loading...")</f>
        <v>Loading...</v>
      </c>
    </row>
    <row r="444" spans="1:2" ht="14.25" customHeight="1">
      <c r="A444" s="2" t="s">
        <v>442</v>
      </c>
      <c r="B444" s="2" t="str">
        <f ca="1">IFERROR(__xludf.DUMMYFUNCTION("GOOGLETRANSLATE(A444,""auto"",""en"")"),"Loading...")</f>
        <v>Loading...</v>
      </c>
    </row>
    <row r="445" spans="1:2" ht="14.25" customHeight="1">
      <c r="A445" s="4" t="s">
        <v>443</v>
      </c>
      <c r="B445" s="2" t="str">
        <f ca="1">IFERROR(__xludf.DUMMYFUNCTION("GOOGLETRANSLATE(A445,""auto"",""en"")"),"Loading...")</f>
        <v>Loading...</v>
      </c>
    </row>
    <row r="446" spans="1:2" ht="14.25" customHeight="1">
      <c r="A446" s="2" t="s">
        <v>444</v>
      </c>
      <c r="B446" s="2" t="str">
        <f ca="1">IFERROR(__xludf.DUMMYFUNCTION("GOOGLETRANSLATE(A446,""auto"",""en"")"),"Loading...")</f>
        <v>Loading...</v>
      </c>
    </row>
    <row r="447" spans="1:2" ht="14.25" customHeight="1">
      <c r="A447" s="2" t="s">
        <v>445</v>
      </c>
      <c r="B447" s="2" t="str">
        <f ca="1">IFERROR(__xludf.DUMMYFUNCTION("GOOGLETRANSLATE(A447,""auto"",""en"")"),"Loading...")</f>
        <v>Loading...</v>
      </c>
    </row>
    <row r="448" spans="1:2" ht="14.25" customHeight="1">
      <c r="A448" s="4" t="s">
        <v>446</v>
      </c>
      <c r="B448" s="2" t="str">
        <f ca="1">IFERROR(__xludf.DUMMYFUNCTION("GOOGLETRANSLATE(A448,""auto"",""en"")"),"It is played only on those seats where the vote margin is less than 50,000.")</f>
        <v>It is played only on those seats where the vote margin is less than 50,000.</v>
      </c>
    </row>
    <row r="449" spans="1:2" ht="14.25" customHeight="1">
      <c r="A449" s="2" t="s">
        <v>447</v>
      </c>
      <c r="B449" s="2" t="str">
        <f ca="1">IFERROR(__xludf.DUMMYFUNCTION("GOOGLETRANSLATE(A449,""auto"",""en"")"),"Do the video recording of the EVM scam tomorrow. Modi will come here... Congress will also be funded by money.")</f>
        <v>Do the video recording of the EVM scam tomorrow. Modi will come here... Congress will also be funded by money.</v>
      </c>
    </row>
    <row r="450" spans="1:2" ht="14.25" customHeight="1">
      <c r="A450" s="6" t="s">
        <v>448</v>
      </c>
      <c r="B450" s="2" t="str">
        <f ca="1">IFERROR(__xludf.DUMMYFUNCTION("GOOGLETRANSLATE(A450,""auto"",""en"")"),"Loading...")</f>
        <v>Loading...</v>
      </c>
    </row>
    <row r="451" spans="1:2" ht="14.25" customHeight="1">
      <c r="A451" s="2" t="s">
        <v>449</v>
      </c>
      <c r="B451" s="2" t="str">
        <f ca="1">IFERROR(__xludf.DUMMYFUNCTION("GOOGLETRANSLATE(A451,""auto"",""en"")"),"Loading...")</f>
        <v>Loading...</v>
      </c>
    </row>
    <row r="452" spans="1:2" ht="14.25" customHeight="1">
      <c r="A452" s="2" t="s">
        <v>450</v>
      </c>
      <c r="B452" s="2" t="str">
        <f ca="1">IFERROR(__xludf.DUMMYFUNCTION("GOOGLETRANSLATE(A452,""auto"",""en"")"),"Loading...")</f>
        <v>Loading...</v>
      </c>
    </row>
    <row r="453" spans="1:2" ht="14.25" customHeight="1">
      <c r="A453" s="6" t="s">
        <v>451</v>
      </c>
      <c r="B453" s="2" t="str">
        <f ca="1">IFERROR(__xludf.DUMMYFUNCTION("GOOGLETRANSLATE(A453,""auto"",""en"")"),"Loading...")</f>
        <v>Loading...</v>
      </c>
    </row>
    <row r="454" spans="1:2" ht="14.25" customHeight="1">
      <c r="A454" s="2" t="s">
        <v>452</v>
      </c>
      <c r="B454" s="2" t="str">
        <f ca="1">IFERROR(__xludf.DUMMYFUNCTION("GOOGLETRANSLATE(A454,""auto"",""en"")"),"Jitga to NDA hi😊")</f>
        <v>Jitga to NDA hi😊</v>
      </c>
    </row>
    <row r="455" spans="1:2" ht="14.25" customHeight="1">
      <c r="A455" s="2" t="s">
        <v>453</v>
      </c>
      <c r="B455" s="2" t="str">
        <f ca="1">IFERROR(__xludf.DUMMYFUNCTION("GOOGLETRANSLATE(A455,""auto"",""en"")"),"Loading...")</f>
        <v>Loading...</v>
      </c>
    </row>
    <row r="456" spans="1:2" ht="14.25" customHeight="1">
      <c r="A456" s="6" t="s">
        <v>454</v>
      </c>
      <c r="B456" s="2" t="str">
        <f ca="1">IFERROR(__xludf.DUMMYFUNCTION("GOOGLETRANSLATE(A456,""auto"",""en"")"),"Loading...")</f>
        <v>Loading...</v>
      </c>
    </row>
    <row r="457" spans="1:2" ht="14.25" customHeight="1">
      <c r="A457" s="2" t="s">
        <v>79</v>
      </c>
      <c r="B457" s="2" t="str">
        <f ca="1">IFERROR(__xludf.DUMMYFUNCTION("GOOGLETRANSLATE(A457,""auto"",""en"")"),"Loading...")</f>
        <v>Loading...</v>
      </c>
    </row>
    <row r="458" spans="1:2" ht="14.25" customHeight="1">
      <c r="A458" s="6" t="s">
        <v>455</v>
      </c>
      <c r="B458" s="2" t="str">
        <f ca="1">IFERROR(__xludf.DUMMYFUNCTION("GOOGLETRANSLATE(A458,""auto"",""en"")"),"Loading...")</f>
        <v>Loading...</v>
      </c>
    </row>
    <row r="459" spans="1:2" ht="14.25" customHeight="1">
      <c r="A459" s="2" t="s">
        <v>456</v>
      </c>
      <c r="B459" s="2" t="str">
        <f ca="1">IFERROR(__xludf.DUMMYFUNCTION("GOOGLETRANSLATE(A459,""auto"",""en"")"),"Loading...")</f>
        <v>Loading...</v>
      </c>
    </row>
    <row r="460" spans="1:2" ht="14.25" customHeight="1">
      <c r="A460" s="2" t="s">
        <v>457</v>
      </c>
      <c r="B460" s="2" t="str">
        <f ca="1">IFERROR(__xludf.DUMMYFUNCTION("GOOGLETRANSLATE(A460,""auto"",""en"")"),"Congress000000000")</f>
        <v>Congress000000000</v>
      </c>
    </row>
    <row r="461" spans="1:2" ht="14.25" customHeight="1">
      <c r="A461" s="2" t="s">
        <v>458</v>
      </c>
      <c r="B461" s="2" t="str">
        <f ca="1">IFERROR(__xludf.DUMMYFUNCTION("GOOGLETRANSLATE(A461,""auto"",""en"")"),"Loading...")</f>
        <v>Loading...</v>
      </c>
    </row>
    <row r="462" spans="1:2" ht="14.25" customHeight="1">
      <c r="A462" s="2" t="s">
        <v>459</v>
      </c>
      <c r="B462" s="2" t="str">
        <f ca="1">IFERROR(__xludf.DUMMYFUNCTION("GOOGLETRANSLATE(A462,""auto"",""en"")"),"Loading...")</f>
        <v>Loading...</v>
      </c>
    </row>
    <row r="463" spans="1:2" ht="14.25" customHeight="1">
      <c r="A463" s="2" t="s">
        <v>460</v>
      </c>
      <c r="B463" s="2" t="str">
        <f ca="1">IFERROR(__xludf.DUMMYFUNCTION("GOOGLETRANSLATE(A463,""auto"",""en"")"),"Loading...")</f>
        <v>Loading...</v>
      </c>
    </row>
    <row r="464" spans="1:2" ht="14.25" customHeight="1">
      <c r="A464" s="2" t="s">
        <v>7</v>
      </c>
      <c r="B464" s="2" t="str">
        <f ca="1">IFERROR(__xludf.DUMMYFUNCTION("GOOGLETRANSLATE(A464,""auto"",""en"")"),"Loading...")</f>
        <v>Loading...</v>
      </c>
    </row>
    <row r="465" spans="1:2" ht="14.25" customHeight="1">
      <c r="A465" s="6" t="s">
        <v>461</v>
      </c>
      <c r="B465" s="2" t="str">
        <f ca="1">IFERROR(__xludf.DUMMYFUNCTION("GOOGLETRANSLATE(A465,""auto"",""en"")"),"Loading...")</f>
        <v>Loading...</v>
      </c>
    </row>
    <row r="466" spans="1:2" ht="14.25" customHeight="1">
      <c r="A466" s="2" t="s">
        <v>462</v>
      </c>
      <c r="B466" s="2" t="str">
        <f ca="1">IFERROR(__xludf.DUMMYFUNCTION("GOOGLETRANSLATE(A466,""auto"",""en"")"),"Loading...")</f>
        <v>Loading...</v>
      </c>
    </row>
    <row r="467" spans="1:2" ht="14.25" customHeight="1">
      <c r="A467" s="2" t="s">
        <v>463</v>
      </c>
      <c r="B467" s="2" t="str">
        <f ca="1">IFERROR(__xludf.DUMMYFUNCTION("GOOGLETRANSLATE(A467,""auto"",""en"")"),"Fraud exit poll hai")</f>
        <v>Fraud exit poll hai</v>
      </c>
    </row>
    <row r="468" spans="1:2" ht="14.25" customHeight="1">
      <c r="A468" s="2" t="s">
        <v>464</v>
      </c>
      <c r="B468" s="2" t="str">
        <f ca="1">IFERROR(__xludf.DUMMYFUNCTION("GOOGLETRANSLATE(A468,""auto"",""en"")"),"RG is young neta !!!!!")</f>
        <v>RG is young neta !!!!!</v>
      </c>
    </row>
    <row r="469" spans="1:2" ht="14.25" customHeight="1">
      <c r="A469" s="2" t="s">
        <v>465</v>
      </c>
      <c r="B469" s="2" t="str">
        <f ca="1">IFERROR(__xludf.DUMMYFUNCTION("GOOGLETRANSLATE(A469,""auto"",""en"")"),"Loading...")</f>
        <v>Loading...</v>
      </c>
    </row>
    <row r="470" spans="1:2" ht="14.25" customHeight="1">
      <c r="A470" s="2" t="s">
        <v>466</v>
      </c>
      <c r="B470" s="2" t="str">
        <f ca="1">IFERROR(__xludf.DUMMYFUNCTION("GOOGLETRANSLATE(A470,""auto"",""en"")"),"Loading...")</f>
        <v>Loading...</v>
      </c>
    </row>
    <row r="471" spans="1:2" ht="14.25" customHeight="1">
      <c r="A471" s="2" t="s">
        <v>7</v>
      </c>
      <c r="B471" s="2" t="str">
        <f ca="1">IFERROR(__xludf.DUMMYFUNCTION("GOOGLETRANSLATE(A471,""auto"",""en"")"),"Loading...")</f>
        <v>Loading...</v>
      </c>
    </row>
    <row r="472" spans="1:2" ht="14.25" customHeight="1">
      <c r="A472" s="2" t="s">
        <v>467</v>
      </c>
      <c r="B472" s="2" t="str">
        <f ca="1">IFERROR(__xludf.DUMMYFUNCTION("GOOGLETRANSLATE(A472,""auto"",""en"")"),"Loading...")</f>
        <v>Loading...</v>
      </c>
    </row>
    <row r="473" spans="1:2" ht="14.25" customHeight="1">
      <c r="A473" s="2" t="s">
        <v>468</v>
      </c>
      <c r="B473" s="2" t="str">
        <f ca="1">IFERROR(__xludf.DUMMYFUNCTION("GOOGLETRANSLATE(A473,""auto"",""en"")"),"Loading...")</f>
        <v>Loading...</v>
      </c>
    </row>
    <row r="474" spans="1:2" ht="14.25" customHeight="1">
      <c r="A474" s="2" t="s">
        <v>469</v>
      </c>
      <c r="B474" s="2" t="str">
        <f ca="1">IFERROR(__xludf.DUMMYFUNCTION("GOOGLETRANSLATE(A474,""auto"",""en"")"),"Loading...")</f>
        <v>Loading...</v>
      </c>
    </row>
    <row r="475" spans="1:2" ht="14.25" customHeight="1">
      <c r="A475" s="4" t="s">
        <v>470</v>
      </c>
      <c r="B475" s="2" t="str">
        <f ca="1">IFERROR(__xludf.DUMMYFUNCTION("GOOGLETRANSLATE(A475,""auto"",""en"")"),"Loading...")</f>
        <v>Loading...</v>
      </c>
    </row>
    <row r="476" spans="1:2" ht="14.25" customHeight="1">
      <c r="A476" s="2" t="s">
        <v>471</v>
      </c>
      <c r="B476" s="2" t="str">
        <f ca="1">IFERROR(__xludf.DUMMYFUNCTION("GOOGLETRANSLATE(A476,""auto"",""en"")"),"Loading...")</f>
        <v>Loading...</v>
      </c>
    </row>
    <row r="477" spans="1:2" ht="14.25" customHeight="1">
      <c r="A477" s="2" t="s">
        <v>472</v>
      </c>
      <c r="B477" s="2" t="str">
        <f ca="1">IFERROR(__xludf.DUMMYFUNCTION("GOOGLETRANSLATE(A477,""auto"",""en"")"),"Loading...")</f>
        <v>Loading...</v>
      </c>
    </row>
    <row r="478" spans="1:2" ht="14.25" customHeight="1">
      <c r="A478" s="2" t="s">
        <v>473</v>
      </c>
      <c r="B478" s="2" t="str">
        <f ca="1">IFERROR(__xludf.DUMMYFUNCTION("GOOGLETRANSLATE(A478,""auto"",""en"")"),"Loading...")</f>
        <v>Loading...</v>
      </c>
    </row>
    <row r="479" spans="1:2" ht="14.25" customHeight="1">
      <c r="A479" s="2" t="s">
        <v>474</v>
      </c>
      <c r="B479" s="2" t="str">
        <f ca="1">IFERROR(__xludf.DUMMYFUNCTION("GOOGLETRANSLATE(A479,""auto"",""en"")"),"Loading...")</f>
        <v>Loading...</v>
      </c>
    </row>
    <row r="480" spans="1:2" ht="14.25" customHeight="1">
      <c r="A480" s="2" t="s">
        <v>475</v>
      </c>
      <c r="B480" s="2" t="str">
        <f ca="1">IFERROR(__xludf.DUMMYFUNCTION("GOOGLETRANSLATE(A480,""auto"",""en"")"),"#ravish kumar traitor of the country 👍")</f>
        <v>#ravish kumar traitor of the country 👍</v>
      </c>
    </row>
    <row r="481" spans="1:2" ht="14.25" customHeight="1">
      <c r="A481" s="2" t="s">
        <v>476</v>
      </c>
      <c r="B481" s="2" t="str">
        <f ca="1">IFERROR(__xludf.DUMMYFUNCTION("GOOGLETRANSLATE(A481,""auto"",""en"")"),"BJP 400 Par.  Jai Modiji, Modiji can do everything, it is Ram ji's mercy, no matter how much you defame me, Jai will be true.")</f>
        <v>BJP 400 Par.  Jai Modiji, Modiji can do everything, it is Ram ji's mercy, no matter how much you defame me, Jai will be true.</v>
      </c>
    </row>
    <row r="482" spans="1:2" ht="14.25" customHeight="1">
      <c r="A482" s="2" t="s">
        <v>477</v>
      </c>
      <c r="B482" s="2" t="str">
        <f ca="1">IFERROR(__xludf.DUMMYFUNCTION("GOOGLETRANSLATE(A482,""auto"",""en"")"),"Loading...")</f>
        <v>Loading...</v>
      </c>
    </row>
    <row r="483" spans="1:2" ht="14.25" customHeight="1">
      <c r="A483" s="2" t="s">
        <v>478</v>
      </c>
      <c r="B483" s="2" t="str">
        <f ca="1">IFERROR(__xludf.DUMMYFUNCTION("GOOGLETRANSLATE(A483,""auto"",""en"")"),"Loading...")</f>
        <v>Loading...</v>
      </c>
    </row>
    <row r="484" spans="1:2" ht="14.25" customHeight="1">
      <c r="A484" s="2" t="s">
        <v>479</v>
      </c>
      <c r="B484" s="2" t="str">
        <f ca="1">IFERROR(__xludf.DUMMYFUNCTION("GOOGLETRANSLATE(A484,""auto"",""en"")"),"Loading...")</f>
        <v>Loading...</v>
      </c>
    </row>
    <row r="485" spans="1:2" ht="14.25" customHeight="1">
      <c r="A485" s="4" t="s">
        <v>480</v>
      </c>
      <c r="B485" s="2" t="str">
        <f ca="1">IFERROR(__xludf.DUMMYFUNCTION("GOOGLETRANSLATE(A485,""auto"",""en"")"),"Loading...")</f>
        <v>Loading...</v>
      </c>
    </row>
    <row r="486" spans="1:2" ht="14.25" customHeight="1">
      <c r="A486" s="2" t="s">
        <v>481</v>
      </c>
      <c r="B486" s="2" t="str">
        <f ca="1">IFERROR(__xludf.DUMMYFUNCTION("GOOGLETRANSLATE(A486,""auto"",""en"")"),"Thanks for the lecture ravish, where are you on 4 jun")</f>
        <v>Thanks for the lecture ravish, where are you on 4 jun</v>
      </c>
    </row>
    <row r="487" spans="1:2" ht="14.25" customHeight="1">
      <c r="A487" s="2" t="s">
        <v>482</v>
      </c>
      <c r="B487" s="2" t="str">
        <f ca="1">IFERROR(__xludf.DUMMYFUNCTION("GOOGLETRANSLATE(A487,""auto"",""en"")"),"Loading...")</f>
        <v>Loading...</v>
      </c>
    </row>
    <row r="488" spans="1:2" ht="14.25" customHeight="1">
      <c r="A488" s="2" t="s">
        <v>483</v>
      </c>
      <c r="B488" s="2" t="str">
        <f ca="1">IFERROR(__xludf.DUMMYFUNCTION("GOOGLETRANSLATE(A488,""auto"",""en"")"),"Loading...")</f>
        <v>Loading...</v>
      </c>
    </row>
    <row r="489" spans="1:2" ht="14.25" customHeight="1">
      <c r="A489" s="4" t="s">
        <v>484</v>
      </c>
      <c r="B489" s="2" t="str">
        <f ca="1">IFERROR(__xludf.DUMMYFUNCTION("GOOGLETRANSLATE(A489,""auto"",""en"")"),"Loading...")</f>
        <v>Loading...</v>
      </c>
    </row>
    <row r="490" spans="1:2" ht="14.25" customHeight="1">
      <c r="A490" s="2" t="s">
        <v>485</v>
      </c>
      <c r="B490" s="2" t="str">
        <f ca="1">IFERROR(__xludf.DUMMYFUNCTION("GOOGLETRANSLATE(A490,""auto"",""en"")"),"Loading...")</f>
        <v>Loading...</v>
      </c>
    </row>
    <row r="491" spans="1:2" ht="14.25" customHeight="1">
      <c r="A491" s="2" t="s">
        <v>486</v>
      </c>
      <c r="B491" s="2" t="str">
        <f ca="1">IFERROR(__xludf.DUMMYFUNCTION("GOOGLETRANSLATE(A491,""auto"",""en"")"),"Loading...")</f>
        <v>Loading...</v>
      </c>
    </row>
    <row r="492" spans="1:2" ht="14.25" customHeight="1">
      <c r="A492" s="2" t="s">
        <v>487</v>
      </c>
      <c r="B492" s="2" t="str">
        <f ca="1">IFERROR(__xludf.DUMMYFUNCTION("GOOGLETRANSLATE(A492,""auto"",""en"")"),"Loading...")</f>
        <v>Loading...</v>
      </c>
    </row>
    <row r="493" spans="1:2" ht="14.25" customHeight="1">
      <c r="A493" s="4" t="s">
        <v>488</v>
      </c>
      <c r="B493" s="2" t="str">
        <f ca="1">IFERROR(__xludf.DUMMYFUNCTION("GOOGLETRANSLATE(A493,""auto"",""en"")"),"crying a lot😅😅")</f>
        <v>crying a lot😅😅</v>
      </c>
    </row>
    <row r="494" spans="1:2" ht="14.25" customHeight="1">
      <c r="A494" s="4" t="s">
        <v>489</v>
      </c>
      <c r="B494" s="2" t="str">
        <f ca="1">IFERROR(__xludf.DUMMYFUNCTION("GOOGLETRANSLATE(A494,""auto"",""en"")"),"Loading...")</f>
        <v>Loading...</v>
      </c>
    </row>
    <row r="495" spans="1:2" ht="14.25" customHeight="1">
      <c r="A495" s="2" t="s">
        <v>490</v>
      </c>
      <c r="B495" s="3" t="str">
        <f ca="1">IFERROR(__xludf.DUMMYFUNCTION("GOOGLETRANSLATE(A495,""auto"",""en"")"),"Loading...")</f>
        <v>Loading...</v>
      </c>
    </row>
    <row r="496" spans="1:2" ht="14.25" customHeight="1">
      <c r="A496" s="2" t="s">
        <v>491</v>
      </c>
      <c r="B496" s="2" t="str">
        <f ca="1">IFERROR(__xludf.DUMMYFUNCTION("GOOGLETRANSLATE(A496,""auto"",""en"")"),"Loading...")</f>
        <v>Loading...</v>
      </c>
    </row>
    <row r="497" spans="1:2" ht="14.25" customHeight="1">
      <c r="A497" s="2" t="s">
        <v>492</v>
      </c>
      <c r="B497" s="2" t="str">
        <f ca="1">IFERROR(__xludf.DUMMYFUNCTION("GOOGLETRANSLATE(A497,""auto"",""en"")"),"Loading...")</f>
        <v>Loading...</v>
      </c>
    </row>
    <row r="498" spans="1:2" ht="14.25" customHeight="1">
      <c r="A498" s="2" t="s">
        <v>493</v>
      </c>
      <c r="B498" s="2" t="str">
        <f ca="1">IFERROR(__xludf.DUMMYFUNCTION("GOOGLETRANSLATE(A498,""auto"",""en"")"),"Loading...")</f>
        <v>Loading...</v>
      </c>
    </row>
    <row r="499" spans="1:2" ht="14.25" customHeight="1">
      <c r="A499" s="2" t="s">
        <v>494</v>
      </c>
      <c r="B499" s="2" t="str">
        <f ca="1">IFERROR(__xludf.DUMMYFUNCTION("GOOGLETRANSLATE(A499,""auto"",""en"")"),"Loading...")</f>
        <v>Loading...</v>
      </c>
    </row>
    <row r="500" spans="1:2" ht="14.25" customHeight="1">
      <c r="A500" s="2" t="s">
        <v>495</v>
      </c>
      <c r="B500" s="2" t="str">
        <f ca="1">IFERROR(__xludf.DUMMYFUNCTION("GOOGLETRANSLATE(A500,""auto"",""en"")"),"Loading...")</f>
        <v>Loading...</v>
      </c>
    </row>
    <row r="501" spans="1:2" ht="14.25" customHeight="1">
      <c r="A501" s="2" t="s">
        <v>496</v>
      </c>
      <c r="B501" s="2" t="str">
        <f ca="1">IFERROR(__xludf.DUMMYFUNCTION("GOOGLETRANSLATE(A501,""auto"",""en"")"),"Loading...")</f>
        <v>Loading...</v>
      </c>
    </row>
    <row r="502" spans="1:2" ht="14.25" customHeight="1">
      <c r="A502" s="2" t="s">
        <v>497</v>
      </c>
      <c r="B502" s="2" t="str">
        <f ca="1">IFERROR(__xludf.DUMMYFUNCTION("GOOGLETRANSLATE(A502,""auto"",""en"")"),"Loading...")</f>
        <v>Loading...</v>
      </c>
    </row>
    <row r="503" spans="1:2" ht="14.25" customHeight="1">
      <c r="A503" s="2" t="s">
        <v>498</v>
      </c>
      <c r="B503" s="2" t="str">
        <f ca="1">IFERROR(__xludf.DUMMYFUNCTION("GOOGLETRANSLATE(A503,""auto"",""en"")"),"Loading...")</f>
        <v>Loading...</v>
      </c>
    </row>
    <row r="504" spans="1:2" ht="14.25" customHeight="1">
      <c r="A504" s="2" t="s">
        <v>499</v>
      </c>
      <c r="B504" s="2" t="str">
        <f ca="1">IFERROR(__xludf.DUMMYFUNCTION("GOOGLETRANSLATE(A504,""auto"",""en"")"),"Loading...")</f>
        <v>Loading...</v>
      </c>
    </row>
    <row r="505" spans="1:2" ht="14.25" customHeight="1">
      <c r="A505" s="2" t="s">
        <v>500</v>
      </c>
      <c r="B505" s="2" t="str">
        <f ca="1">IFERROR(__xludf.DUMMYFUNCTION("GOOGLETRANSLATE(A505,""auto"",""en"")"),"Loading...")</f>
        <v>Loading...</v>
      </c>
    </row>
    <row r="506" spans="1:2" ht="14.25" customHeight="1">
      <c r="A506" s="2" t="s">
        <v>501</v>
      </c>
      <c r="B506" s="2" t="str">
        <f ca="1">IFERROR(__xludf.DUMMYFUNCTION("GOOGLETRANSLATE(A506,""auto"",""en"")"),"Loading...")</f>
        <v>Loading...</v>
      </c>
    </row>
    <row r="507" spans="1:2" ht="14.25" customHeight="1">
      <c r="A507" s="4" t="s">
        <v>502</v>
      </c>
      <c r="B507" s="2" t="str">
        <f ca="1">IFERROR(__xludf.DUMMYFUNCTION("GOOGLETRANSLATE(A507,""auto"",""en"")"),"Loading...")</f>
        <v>Loading...</v>
      </c>
    </row>
    <row r="508" spans="1:2" ht="14.25" customHeight="1">
      <c r="A508" s="2" t="s">
        <v>503</v>
      </c>
      <c r="B508" s="2" t="str">
        <f ca="1">IFERROR(__xludf.DUMMYFUNCTION("GOOGLETRANSLATE(A508,""auto"",""en"")"),"Loading...")</f>
        <v>Loading...</v>
      </c>
    </row>
    <row r="509" spans="1:2" ht="14.25" customHeight="1">
      <c r="A509" s="2" t="s">
        <v>504</v>
      </c>
      <c r="B509" s="2" t="str">
        <f ca="1">IFERROR(__xludf.DUMMYFUNCTION("GOOGLETRANSLATE(A509,""auto"",""en"")"),"Loading...")</f>
        <v>Loading...</v>
      </c>
    </row>
    <row r="510" spans="1:2" ht="14.25" customHeight="1">
      <c r="A510" s="2" t="s">
        <v>505</v>
      </c>
      <c r="B510" s="2" t="str">
        <f ca="1">IFERROR(__xludf.DUMMYFUNCTION("GOOGLETRANSLATE(A510,""auto"",""en"")"),"Loading...")</f>
        <v>Loading...</v>
      </c>
    </row>
    <row r="511" spans="1:2" ht="14.25" customHeight="1">
      <c r="A511" s="6" t="s">
        <v>506</v>
      </c>
      <c r="B511" s="2" t="str">
        <f ca="1">IFERROR(__xludf.DUMMYFUNCTION("GOOGLETRANSLATE(A511,""auto"",""en"")"),"Loading...")</f>
        <v>Loading...</v>
      </c>
    </row>
    <row r="512" spans="1:2" ht="14.25" customHeight="1">
      <c r="A512" s="2" t="s">
        <v>507</v>
      </c>
      <c r="B512" s="2" t="str">
        <f ca="1">IFERROR(__xludf.DUMMYFUNCTION("GOOGLETRANSLATE(A512,""auto"",""en"")"),"Loading...")</f>
        <v>Loading...</v>
      </c>
    </row>
    <row r="513" spans="1:2" ht="14.25" customHeight="1">
      <c r="A513" s="6" t="s">
        <v>508</v>
      </c>
      <c r="B513" s="2" t="str">
        <f ca="1">IFERROR(__xludf.DUMMYFUNCTION("GOOGLETRANSLATE(A513,""auto"",""en"")"),"Loading...")</f>
        <v>Loading...</v>
      </c>
    </row>
    <row r="514" spans="1:2" ht="14.25" customHeight="1">
      <c r="A514" s="2" t="s">
        <v>509</v>
      </c>
      <c r="B514" s="2" t="str">
        <f ca="1">IFERROR(__xludf.DUMMYFUNCTION("GOOGLETRANSLATE(A514,""auto"",""en"")"),"Loading...")</f>
        <v>Loading...</v>
      </c>
    </row>
    <row r="515" spans="1:2" ht="14.25" customHeight="1">
      <c r="A515" s="2" t="s">
        <v>510</v>
      </c>
      <c r="B515" s="2" t="str">
        <f ca="1">IFERROR(__xludf.DUMMYFUNCTION("GOOGLETRANSLATE(A515,""auto"",""en"")"),"Loading...")</f>
        <v>Loading...</v>
      </c>
    </row>
    <row r="516" spans="1:2" ht="14.25" customHeight="1">
      <c r="A516" s="2" t="s">
        <v>511</v>
      </c>
      <c r="B516" s="2" t="str">
        <f ca="1">IFERROR(__xludf.DUMMYFUNCTION("GOOGLETRANSLATE(A516,""auto"",""en"")"),"Loading...")</f>
        <v>Loading...</v>
      </c>
    </row>
    <row r="517" spans="1:2" ht="14.25" customHeight="1">
      <c r="A517" s="6" t="s">
        <v>512</v>
      </c>
      <c r="B517" s="2" t="str">
        <f ca="1">IFERROR(__xludf.DUMMYFUNCTION("GOOGLETRANSLATE(A517,""auto"",""en"")"),"Loading...")</f>
        <v>Loading...</v>
      </c>
    </row>
    <row r="518" spans="1:2" ht="14.25" customHeight="1">
      <c r="A518" s="2" t="s">
        <v>513</v>
      </c>
      <c r="B518" s="2" t="str">
        <f ca="1">IFERROR(__xludf.DUMMYFUNCTION("GOOGLETRANSLATE(A518,""auto"",""en"")"),"Loading...")</f>
        <v>Loading...</v>
      </c>
    </row>
    <row r="519" spans="1:2" ht="14.25" customHeight="1">
      <c r="A519" s="2" t="s">
        <v>514</v>
      </c>
      <c r="B519" s="2" t="str">
        <f ca="1">IFERROR(__xludf.DUMMYFUNCTION("GOOGLETRANSLATE(A519,""auto"",""en"")"),"Loading...")</f>
        <v>Loading...</v>
      </c>
    </row>
    <row r="520" spans="1:2" ht="14.25" customHeight="1">
      <c r="A520" s="6" t="s">
        <v>515</v>
      </c>
      <c r="B520" s="2" t="str">
        <f ca="1">IFERROR(__xludf.DUMMYFUNCTION("GOOGLETRANSLATE(A520,""auto"",""en"")"),"Loading...")</f>
        <v>Loading...</v>
      </c>
    </row>
    <row r="521" spans="1:2" ht="14.25" customHeight="1">
      <c r="A521" s="2" t="s">
        <v>516</v>
      </c>
      <c r="B521" s="2" t="str">
        <f ca="1">IFERROR(__xludf.DUMMYFUNCTION("GOOGLETRANSLATE(A521,""auto"",""en"")"),"RAVISH JI AAP JHOOTE HAIN..WHAT BHI NIHAYAAT HE OCCHE.")</f>
        <v>RAVISH JI AAP JHOOTE HAIN..WHAT BHI NIHAYAAT HE OCCHE.</v>
      </c>
    </row>
    <row r="522" spans="1:2" ht="14.25" customHeight="1">
      <c r="A522" s="2" t="s">
        <v>517</v>
      </c>
      <c r="B522" s="2" t="str">
        <f ca="1">IFERROR(__xludf.DUMMYFUNCTION("GOOGLETRANSLATE(A522,""auto"",""en"")"),"Loading...")</f>
        <v>Loading...</v>
      </c>
    </row>
    <row r="523" spans="1:2" ht="14.25" customHeight="1">
      <c r="A523" s="2" t="s">
        <v>518</v>
      </c>
      <c r="B523" s="2" t="str">
        <f ca="1">IFERROR(__xludf.DUMMYFUNCTION("GOOGLETRANSLATE(A523,""auto"",""en"")"),"dirty c...")</f>
        <v>dirty c...</v>
      </c>
    </row>
    <row r="524" spans="1:2" ht="14.25" customHeight="1">
      <c r="A524" s="2" t="s">
        <v>519</v>
      </c>
      <c r="B524" s="2" t="str">
        <f ca="1">IFERROR(__xludf.DUMMYFUNCTION("GOOGLETRANSLATE(A524,""auto"",""en"")"),"Loading...")</f>
        <v>Loading...</v>
      </c>
    </row>
    <row r="525" spans="1:2" ht="14.25" customHeight="1">
      <c r="A525" s="2" t="s">
        <v>520</v>
      </c>
      <c r="B525" s="2" t="str">
        <f ca="1">IFERROR(__xludf.DUMMYFUNCTION("GOOGLETRANSLATE(A525,""auto"",""en"")"),"Loading...")</f>
        <v>Loading...</v>
      </c>
    </row>
    <row r="526" spans="1:2" ht="14.25" customHeight="1">
      <c r="A526" s="2" t="s">
        <v>521</v>
      </c>
      <c r="B526" s="2" t="str">
        <f ca="1">IFERROR(__xludf.DUMMYFUNCTION("GOOGLETRANSLATE(A526,""auto"",""en"")"),"Loading...")</f>
        <v>Loading...</v>
      </c>
    </row>
    <row r="527" spans="1:2" ht="14.25" customHeight="1">
      <c r="A527" s="2" t="s">
        <v>522</v>
      </c>
      <c r="B527" s="2" t="str">
        <f ca="1">IFERROR(__xludf.DUMMYFUNCTION("GOOGLETRANSLATE(A527,""auto"",""en"")"),"Loading...")</f>
        <v>Loading...</v>
      </c>
    </row>
    <row r="528" spans="1:2" ht="14.25" customHeight="1">
      <c r="A528" s="2" t="s">
        <v>523</v>
      </c>
      <c r="B528" s="2" t="str">
        <f ca="1">IFERROR(__xludf.DUMMYFUNCTION("GOOGLETRANSLATE(A528,""auto"",""en"")"),"Loading...")</f>
        <v>Loading...</v>
      </c>
    </row>
    <row r="529" spans="1:2" ht="14.25" customHeight="1">
      <c r="A529" s="2" t="s">
        <v>524</v>
      </c>
      <c r="B529" s="2" t="str">
        <f ca="1">IFERROR(__xludf.DUMMYFUNCTION("GOOGLETRANSLATE(A529,""auto"",""en"")"),"Loading...")</f>
        <v>Loading...</v>
      </c>
    </row>
    <row r="530" spans="1:2" ht="14.25" customHeight="1">
      <c r="A530" s="2" t="s">
        <v>525</v>
      </c>
      <c r="B530" s="2" t="str">
        <f ca="1">IFERROR(__xludf.DUMMYFUNCTION("GOOGLETRANSLATE(A530,""auto"",""en"")"),"Loading...")</f>
        <v>Loading...</v>
      </c>
    </row>
    <row r="531" spans="1:2" ht="14.25" customHeight="1">
      <c r="A531" s="2" t="s">
        <v>526</v>
      </c>
      <c r="B531" s="2" t="str">
        <f ca="1">IFERROR(__xludf.DUMMYFUNCTION("GOOGLETRANSLATE(A531,""auto"",""en"")"),"Loading...")</f>
        <v>Loading...</v>
      </c>
    </row>
    <row r="532" spans="1:2" ht="14.25" customHeight="1">
      <c r="A532" s="2" t="s">
        <v>527</v>
      </c>
      <c r="B532" s="2" t="str">
        <f ca="1">IFERROR(__xludf.DUMMYFUNCTION("GOOGLETRANSLATE(A532,""auto"",""en"")"),"Loading...")</f>
        <v>Loading...</v>
      </c>
    </row>
    <row r="533" spans="1:2" ht="14.25" customHeight="1">
      <c r="A533" s="2" t="s">
        <v>528</v>
      </c>
      <c r="B533" s="2" t="str">
        <f ca="1">IFERROR(__xludf.DUMMYFUNCTION("GOOGLETRANSLATE(A533,""auto"",""en"")"),"Why are you a fool?")</f>
        <v>Why are you a fool?</v>
      </c>
    </row>
    <row r="534" spans="1:2" ht="14.25" customHeight="1">
      <c r="A534" s="2" t="s">
        <v>79</v>
      </c>
      <c r="B534" s="2" t="str">
        <f ca="1">IFERROR(__xludf.DUMMYFUNCTION("GOOGLETRANSLATE(A534,""auto"",""en"")"),"Loading...")</f>
        <v>Loading...</v>
      </c>
    </row>
    <row r="535" spans="1:2" ht="14.25" customHeight="1">
      <c r="A535" s="2" t="s">
        <v>529</v>
      </c>
      <c r="B535" s="2" t="str">
        <f ca="1">IFERROR(__xludf.DUMMYFUNCTION("GOOGLETRANSLATE(A535,""auto"",""en"")"),"Salamalikum ravish kahan")</f>
        <v>Salamalikum ravish kahan</v>
      </c>
    </row>
    <row r="536" spans="1:2" ht="14.25" customHeight="1">
      <c r="A536" s="2" t="s">
        <v>530</v>
      </c>
      <c r="B536" s="2" t="str">
        <f ca="1">IFERROR(__xludf.DUMMYFUNCTION("GOOGLETRANSLATE(A536,""auto"",""en"")"),"Loading...")</f>
        <v>Loading...</v>
      </c>
    </row>
    <row r="537" spans="1:2" ht="14.25" customHeight="1">
      <c r="A537" s="2" t="s">
        <v>531</v>
      </c>
      <c r="B537" s="2" t="str">
        <f ca="1">IFERROR(__xludf.DUMMYFUNCTION("GOOGLETRANSLATE(A537,""auto"",""en"")"),"Loading...")</f>
        <v>Loading...</v>
      </c>
    </row>
    <row r="538" spans="1:2" ht="14.25" customHeight="1">
      <c r="A538" s="4" t="s">
        <v>532</v>
      </c>
      <c r="B538" s="2" t="str">
        <f ca="1">IFERROR(__xludf.DUMMYFUNCTION("GOOGLETRANSLATE(A538,""auto"",""en"")"),"Loading...")</f>
        <v>Loading...</v>
      </c>
    </row>
    <row r="539" spans="1:2" ht="14.25" customHeight="1">
      <c r="A539" s="2" t="s">
        <v>533</v>
      </c>
      <c r="B539" s="2" t="str">
        <f ca="1">IFERROR(__xludf.DUMMYFUNCTION("GOOGLETRANSLATE(A539,""auto"",""en"")"),"Loading...")</f>
        <v>Loading...</v>
      </c>
    </row>
    <row r="540" spans="1:2" ht="14.25" customHeight="1">
      <c r="A540" s="2" t="s">
        <v>534</v>
      </c>
      <c r="B540" s="2" t="str">
        <f ca="1">IFERROR(__xludf.DUMMYFUNCTION("GOOGLETRANSLATE(A540,""auto"",""en"")"),"Loading...")</f>
        <v>Loading...</v>
      </c>
    </row>
    <row r="541" spans="1:2" ht="14.25" customHeight="1">
      <c r="A541" s="2" t="s">
        <v>535</v>
      </c>
      <c r="B541" s="2" t="str">
        <f ca="1">IFERROR(__xludf.DUMMYFUNCTION("GOOGLETRANSLATE(A541,""auto"",""en"")"),"Loading...")</f>
        <v>Loading...</v>
      </c>
    </row>
    <row r="542" spans="1:2" ht="14.25" customHeight="1">
      <c r="A542" s="2" t="s">
        <v>536</v>
      </c>
      <c r="B542" s="2" t="str">
        <f ca="1">IFERROR(__xludf.DUMMYFUNCTION("GOOGLETRANSLATE(A542,""auto"",""en"")"),"Modi will win, if these leftists' ass gets burnt then what should we do?")</f>
        <v>Modi will win, if these leftists' ass gets burnt then what should we do?</v>
      </c>
    </row>
    <row r="543" spans="1:2" ht="14.25" customHeight="1">
      <c r="A543" s="2" t="s">
        <v>537</v>
      </c>
      <c r="B543" s="2" t="str">
        <f ca="1">IFERROR(__xludf.DUMMYFUNCTION("GOOGLETRANSLATE(A543,""auto"",""en"")"),"Loading...")</f>
        <v>Loading...</v>
      </c>
    </row>
    <row r="544" spans="1:2" ht="14.25" customHeight="1">
      <c r="A544" s="4" t="s">
        <v>538</v>
      </c>
      <c r="B544" s="2" t="str">
        <f ca="1">IFERROR(__xludf.DUMMYFUNCTION("GOOGLETRANSLATE(A544,""auto"",""en"")"),"Loading...")</f>
        <v>Loading...</v>
      </c>
    </row>
    <row r="545" spans="1:2" ht="14.25" customHeight="1">
      <c r="A545" s="2" t="s">
        <v>539</v>
      </c>
      <c r="B545" s="2" t="str">
        <f ca="1">IFERROR(__xludf.DUMMYFUNCTION("GOOGLETRANSLATE(A545,""auto"",""en"")"),"Loading...")</f>
        <v>Loading...</v>
      </c>
    </row>
    <row r="546" spans="1:2" ht="14.25" customHeight="1">
      <c r="A546" s="2" t="s">
        <v>540</v>
      </c>
      <c r="B546" s="2" t="str">
        <f ca="1">IFERROR(__xludf.DUMMYFUNCTION("GOOGLETRANSLATE(A546,""auto"",""en"")"),"Loading...")</f>
        <v>Loading...</v>
      </c>
    </row>
    <row r="547" spans="1:2" ht="14.25" customHeight="1">
      <c r="A547" s="2" t="s">
        <v>541</v>
      </c>
      <c r="B547" s="2" t="str">
        <f ca="1">IFERROR(__xludf.DUMMYFUNCTION("GOOGLETRANSLATE(A547,""auto"",""en"")"),"Loading...")</f>
        <v>Loading...</v>
      </c>
    </row>
    <row r="548" spans="1:2" ht="14.25" customHeight="1">
      <c r="A548" s="2" t="s">
        <v>542</v>
      </c>
      <c r="B548" s="2" t="str">
        <f ca="1">IFERROR(__xludf.DUMMYFUNCTION("GOOGLETRANSLATE(A548,""auto"",""en"")"),"Loading...")</f>
        <v>Loading...</v>
      </c>
    </row>
    <row r="549" spans="1:2" ht="14.25" customHeight="1">
      <c r="A549" s="2" t="s">
        <v>543</v>
      </c>
      <c r="B549" s="2" t="str">
        <f ca="1">IFERROR(__xludf.DUMMYFUNCTION("GOOGLETRANSLATE(A549,""auto"",""en"")"),"Loading...")</f>
        <v>Loading...</v>
      </c>
    </row>
    <row r="550" spans="1:2" ht="14.25" customHeight="1">
      <c r="A550" s="2" t="s">
        <v>544</v>
      </c>
      <c r="B550" s="2" t="str">
        <f ca="1">IFERROR(__xludf.DUMMYFUNCTION("GOOGLETRANSLATE(A550,""auto"",""en"")"),"Loading...")</f>
        <v>Loading...</v>
      </c>
    </row>
    <row r="551" spans="1:2" ht="14.25" customHeight="1">
      <c r="A551" s="2" t="s">
        <v>545</v>
      </c>
      <c r="B551" s="2" t="str">
        <f ca="1">IFERROR(__xludf.DUMMYFUNCTION("GOOGLETRANSLATE(A551,""auto"",""en"")"),"Gajab topibaaz man hai yeh mtlb, no matter what you say, now even if you choose me, you will still get money 🤣")</f>
        <v>Gajab topibaaz man hai yeh mtlb, no matter what you say, now even if you choose me, you will still get money 🤣</v>
      </c>
    </row>
    <row r="552" spans="1:2" ht="14.25" customHeight="1">
      <c r="A552" s="4" t="s">
        <v>546</v>
      </c>
      <c r="B552" s="2" t="str">
        <f ca="1">IFERROR(__xludf.DUMMYFUNCTION("GOOGLETRANSLATE(A552,""auto"",""en"")"),"correct sir")</f>
        <v>correct sir</v>
      </c>
    </row>
    <row r="553" spans="1:2" ht="14.25" customHeight="1">
      <c r="A553" s="2" t="s">
        <v>547</v>
      </c>
      <c r="B553" s="2" t="str">
        <f ca="1">IFERROR(__xludf.DUMMYFUNCTION("GOOGLETRANSLATE(A553,""auto"",""en"")"),"Loading...")</f>
        <v>Loading...</v>
      </c>
    </row>
    <row r="554" spans="1:2" ht="14.25" customHeight="1">
      <c r="A554" s="2" t="s">
        <v>548</v>
      </c>
      <c r="B554" s="2" t="str">
        <f ca="1">IFERROR(__xludf.DUMMYFUNCTION("GOOGLETRANSLATE(A554,""auto"",""en"")"),"Loading...")</f>
        <v>Loading...</v>
      </c>
    </row>
    <row r="555" spans="1:2" ht="14.25" customHeight="1">
      <c r="A555" s="2" t="s">
        <v>549</v>
      </c>
      <c r="B555" s="2" t="str">
        <f ca="1">IFERROR(__xludf.DUMMYFUNCTION("GOOGLETRANSLATE(A555,""auto"",""en"")"),"Loading...")</f>
        <v>Loading...</v>
      </c>
    </row>
    <row r="556" spans="1:2" ht="14.25" customHeight="1">
      <c r="A556" s="2" t="s">
        <v>550</v>
      </c>
      <c r="B556" s="2" t="str">
        <f ca="1">IFERROR(__xludf.DUMMYFUNCTION("GOOGLETRANSLATE(A556,""auto"",""en"")"),"Loading...")</f>
        <v>Loading...</v>
      </c>
    </row>
    <row r="557" spans="1:2" ht="14.25" customHeight="1">
      <c r="A557" s="4" t="s">
        <v>551</v>
      </c>
      <c r="B557" s="2" t="str">
        <f ca="1">IFERROR(__xludf.DUMMYFUNCTION("GOOGLETRANSLATE(A557,""auto"",""en"")"),"Loading...")</f>
        <v>Loading...</v>
      </c>
    </row>
    <row r="558" spans="1:2" ht="14.25" customHeight="1">
      <c r="A558" s="2" t="s">
        <v>552</v>
      </c>
      <c r="B558" s="2" t="str">
        <f ca="1">IFERROR(__xludf.DUMMYFUNCTION("GOOGLETRANSLATE(A558,""auto"",""en"")"),"Loading...")</f>
        <v>Loading...</v>
      </c>
    </row>
    <row r="559" spans="1:2" ht="14.25" customHeight="1">
      <c r="A559" s="2" t="s">
        <v>553</v>
      </c>
      <c r="B559" s="2" t="str">
        <f ca="1">IFERROR(__xludf.DUMMYFUNCTION("GOOGLETRANSLATE(A559,""auto"",""en"")"),"Loading...")</f>
        <v>Loading...</v>
      </c>
    </row>
    <row r="560" spans="1:2" ht="14.25" customHeight="1">
      <c r="A560" s="2" t="s">
        <v>554</v>
      </c>
      <c r="B560" s="2" t="str">
        <f ca="1">IFERROR(__xludf.DUMMYFUNCTION("GOOGLETRANSLATE(A560,""auto"",""en"")"),"Jai shree ram")</f>
        <v>Jai shree ram</v>
      </c>
    </row>
    <row r="561" spans="1:2" ht="14.25" customHeight="1">
      <c r="A561" s="2" t="s">
        <v>555</v>
      </c>
      <c r="B561" s="2" t="str">
        <f ca="1">IFERROR(__xludf.DUMMYFUNCTION("GOOGLETRANSLATE(A561,""auto"",""en"")"),"Loading...")</f>
        <v>Loading...</v>
      </c>
    </row>
    <row r="562" spans="1:2" ht="14.25" customHeight="1">
      <c r="A562" s="2" t="s">
        <v>556</v>
      </c>
      <c r="B562" s="2" t="str">
        <f ca="1">IFERROR(__xludf.DUMMYFUNCTION("GOOGLETRANSLATE(A562,""auto"",""en"")"),"Loading...")</f>
        <v>Loading...</v>
      </c>
    </row>
    <row r="563" spans="1:2" ht="14.25" customHeight="1">
      <c r="A563" s="2" t="s">
        <v>557</v>
      </c>
      <c r="B563" s="2" t="str">
        <f ca="1">IFERROR(__xludf.DUMMYFUNCTION("GOOGLETRANSLATE(A563,""auto"",""en"")"),"Loading...")</f>
        <v>Loading...</v>
      </c>
    </row>
    <row r="564" spans="1:2" ht="14.25" customHeight="1">
      <c r="A564" s="2" t="s">
        <v>558</v>
      </c>
      <c r="B564" s="2" t="str">
        <f ca="1">IFERROR(__xludf.DUMMYFUNCTION("GOOGLETRANSLATE(A564,""auto"",""en"")"),"Loading...")</f>
        <v>Loading...</v>
      </c>
    </row>
    <row r="565" spans="1:2" ht="14.25" customHeight="1">
      <c r="A565" s="2" t="s">
        <v>559</v>
      </c>
      <c r="B565" s="2" t="str">
        <f ca="1">IFERROR(__xludf.DUMMYFUNCTION("GOOGLETRANSLATE(A565,""auto"",""en"")"),"Loading...")</f>
        <v>Loading...</v>
      </c>
    </row>
    <row r="566" spans="1:2" ht="14.25" customHeight="1">
      <c r="A566" s="2" t="s">
        <v>560</v>
      </c>
      <c r="B566" s="2" t="str">
        <f ca="1">IFERROR(__xludf.DUMMYFUNCTION("GOOGLETRANSLATE(A566,""auto"",""en"")"),"Loading...")</f>
        <v>Loading...</v>
      </c>
    </row>
    <row r="567" spans="1:2" ht="14.25" customHeight="1">
      <c r="A567" s="2" t="s">
        <v>561</v>
      </c>
      <c r="B567" s="2" t="str">
        <f ca="1">IFERROR(__xludf.DUMMYFUNCTION("GOOGLETRANSLATE(A567,""auto"",""en"")"),"Loading...")</f>
        <v>Loading...</v>
      </c>
    </row>
    <row r="568" spans="1:2" ht="14.25" customHeight="1">
      <c r="A568" s="2" t="s">
        <v>562</v>
      </c>
      <c r="B568" s="2" t="str">
        <f ca="1">IFERROR(__xludf.DUMMYFUNCTION("GOOGLETRANSLATE(A568,""auto"",""en"")"),"Loading...")</f>
        <v>Loading...</v>
      </c>
    </row>
    <row r="569" spans="1:2" ht="14.25" customHeight="1">
      <c r="A569" s="2" t="s">
        <v>563</v>
      </c>
      <c r="B569" s="2" t="str">
        <f ca="1">IFERROR(__xludf.DUMMYFUNCTION("GOOGLETRANSLATE(A569,""auto"",""en"")"),"Loading...")</f>
        <v>Loading...</v>
      </c>
    </row>
    <row r="570" spans="1:2" ht="14.25" customHeight="1">
      <c r="A570" s="2" t="s">
        <v>564</v>
      </c>
      <c r="B570" s="2" t="str">
        <f ca="1">IFERROR(__xludf.DUMMYFUNCTION("GOOGLETRANSLATE(A570,""auto"",""en"")"),"Loading...")</f>
        <v>Loading...</v>
      </c>
    </row>
    <row r="571" spans="1:2" ht="14.25" customHeight="1">
      <c r="A571" s="2" t="s">
        <v>565</v>
      </c>
      <c r="B571" s="2" t="str">
        <f ca="1">IFERROR(__xludf.DUMMYFUNCTION("GOOGLETRANSLATE(A571,""auto"",""en"")"),"Loading...")</f>
        <v>Loading...</v>
      </c>
    </row>
    <row r="572" spans="1:2" ht="14.25" customHeight="1">
      <c r="A572" s="4" t="s">
        <v>566</v>
      </c>
      <c r="B572" s="2" t="str">
        <f ca="1">IFERROR(__xludf.DUMMYFUNCTION("GOOGLETRANSLATE(A572,""auto"",""en"")"),"Loading...")</f>
        <v>Loading...</v>
      </c>
    </row>
    <row r="573" spans="1:2" ht="14.25" customHeight="1">
      <c r="A573" s="2" t="s">
        <v>567</v>
      </c>
      <c r="B573" s="2" t="str">
        <f ca="1">IFERROR(__xludf.DUMMYFUNCTION("GOOGLETRANSLATE(A573,""auto"",""en"")"),"Loading...")</f>
        <v>Loading...</v>
      </c>
    </row>
    <row r="574" spans="1:2" ht="14.25" customHeight="1">
      <c r="A574" s="2" t="s">
        <v>568</v>
      </c>
      <c r="B574" s="2" t="str">
        <f ca="1">IFERROR(__xludf.DUMMYFUNCTION("GOOGLETRANSLATE(A574,""auto"",""en"")"),"Loading...")</f>
        <v>Loading...</v>
      </c>
    </row>
    <row r="575" spans="1:2" ht="14.25" customHeight="1">
      <c r="A575" s="2" t="s">
        <v>569</v>
      </c>
      <c r="B575" s="2" t="str">
        <f ca="1">IFERROR(__xludf.DUMMYFUNCTION("GOOGLETRANSLATE(A575,""auto"",""en"")"),"Loading...")</f>
        <v>Loading...</v>
      </c>
    </row>
    <row r="576" spans="1:2" ht="14.25" customHeight="1">
      <c r="A576" s="2" t="s">
        <v>570</v>
      </c>
      <c r="B576" s="2" t="str">
        <f ca="1">IFERROR(__xludf.DUMMYFUNCTION("GOOGLETRANSLATE(A576,""auto"",""en"")"),"Ravis is good ancar not dlaal")</f>
        <v>Ravis is good ancar not dlaal</v>
      </c>
    </row>
    <row r="577" spans="1:2" ht="14.25" customHeight="1">
      <c r="A577" s="2" t="s">
        <v>571</v>
      </c>
      <c r="B577" s="2" t="str">
        <f ca="1">IFERROR(__xludf.DUMMYFUNCTION("GOOGLETRANSLATE(A577,""auto"",""en"")"),"Loading...")</f>
        <v>Loading...</v>
      </c>
    </row>
    <row r="578" spans="1:2" ht="14.25" customHeight="1">
      <c r="A578" s="4" t="s">
        <v>572</v>
      </c>
      <c r="B578" s="2" t="str">
        <f ca="1">IFERROR(__xludf.DUMMYFUNCTION("GOOGLETRANSLATE(A578,""auto"",""en"")"),"Everyone has to be afraid Ravish Kumar, only you have the blood of a lion in your chest.")</f>
        <v>Everyone has to be afraid Ravish Kumar, only you have the blood of a lion in your chest.</v>
      </c>
    </row>
    <row r="579" spans="1:2" ht="14.25" customHeight="1">
      <c r="A579" s="6" t="s">
        <v>573</v>
      </c>
      <c r="B579" s="2" t="str">
        <f ca="1">IFERROR(__xludf.DUMMYFUNCTION("GOOGLETRANSLATE(A579,""auto"",""en"")"),"Loading...")</f>
        <v>Loading...</v>
      </c>
    </row>
    <row r="580" spans="1:2" ht="14.25" customHeight="1">
      <c r="A580" s="2" t="s">
        <v>574</v>
      </c>
      <c r="B580" s="2" t="str">
        <f ca="1">IFERROR(__xludf.DUMMYFUNCTION("GOOGLETRANSLATE(A580,""auto"",""en"")"),"Loading...")</f>
        <v>Loading...</v>
      </c>
    </row>
    <row r="581" spans="1:2" ht="14.25" customHeight="1">
      <c r="A581" s="2" t="s">
        <v>575</v>
      </c>
      <c r="B581" s="2" t="str">
        <f ca="1">IFERROR(__xludf.DUMMYFUNCTION("GOOGLETRANSLATE(A581,""auto"",""en"")"),"Loading...")</f>
        <v>Loading...</v>
      </c>
    </row>
    <row r="582" spans="1:2" ht="14.25" customHeight="1">
      <c r="A582" s="2" t="s">
        <v>576</v>
      </c>
      <c r="B582" s="2" t="str">
        <f ca="1">IFERROR(__xludf.DUMMYFUNCTION("GOOGLETRANSLATE(A582,""auto"",""en"")"),"Loading...")</f>
        <v>Loading...</v>
      </c>
    </row>
    <row r="583" spans="1:2" ht="14.25" customHeight="1">
      <c r="A583" s="2" t="s">
        <v>577</v>
      </c>
      <c r="B583" s="2" t="str">
        <f ca="1">IFERROR(__xludf.DUMMYFUNCTION("GOOGLETRANSLATE(A583,""auto"",""en"")"),"Loading...")</f>
        <v>Loading...</v>
      </c>
    </row>
    <row r="584" spans="1:2" ht="14.25" customHeight="1">
      <c r="A584" s="2" t="s">
        <v>578</v>
      </c>
      <c r="B584" s="2" t="str">
        <f ca="1">IFERROR(__xludf.DUMMYFUNCTION("GOOGLETRANSLATE(A584,""auto"",""en"")"),"Loading...")</f>
        <v>Loading...</v>
      </c>
    </row>
    <row r="585" spans="1:2" ht="14.25" customHeight="1">
      <c r="A585" s="2" t="s">
        <v>579</v>
      </c>
      <c r="B585" s="2" t="str">
        <f ca="1">IFERROR(__xludf.DUMMYFUNCTION("GOOGLETRANSLATE(A585,""auto"",""en"")"),"Loading...")</f>
        <v>Loading...</v>
      </c>
    </row>
    <row r="586" spans="1:2" ht="14.25" customHeight="1">
      <c r="A586" s="2" t="s">
        <v>580</v>
      </c>
      <c r="B586" s="2" t="str">
        <f ca="1">IFERROR(__xludf.DUMMYFUNCTION("GOOGLETRANSLATE(A586,""auto"",""en"")"),"Loading...")</f>
        <v>Loading...</v>
      </c>
    </row>
    <row r="587" spans="1:2" ht="14.25" customHeight="1">
      <c r="A587" s="2" t="s">
        <v>581</v>
      </c>
      <c r="B587" s="2" t="str">
        <f ca="1">IFERROR(__xludf.DUMMYFUNCTION("GOOGLETRANSLATE(A587,""auto"",""en"")"),"Loading...")</f>
        <v>Loading...</v>
      </c>
    </row>
    <row r="588" spans="1:2" ht="14.25" customHeight="1">
      <c r="A588" s="6" t="s">
        <v>582</v>
      </c>
      <c r="B588" s="2" t="str">
        <f ca="1">IFERROR(__xludf.DUMMYFUNCTION("GOOGLETRANSLATE(A588,""auto"",""en"")"),"Loading...")</f>
        <v>Loading...</v>
      </c>
    </row>
    <row r="589" spans="1:2" ht="14.25" customHeight="1">
      <c r="A589" s="2" t="s">
        <v>583</v>
      </c>
      <c r="B589" s="2" t="str">
        <f ca="1">IFERROR(__xludf.DUMMYFUNCTION("GOOGLETRANSLATE(A589,""auto"",""en"")"),"Loading...")</f>
        <v>Loading...</v>
      </c>
    </row>
    <row r="590" spans="1:2" ht="14.25" customHeight="1">
      <c r="A590" s="2" t="s">
        <v>584</v>
      </c>
      <c r="B590" s="2" t="str">
        <f ca="1">IFERROR(__xludf.DUMMYFUNCTION("GOOGLETRANSLATE(A590,""auto"",""en"")"),"Ravish Kumar's mouth will be shut on 4th June")</f>
        <v>Ravish Kumar's mouth will be shut on 4th June</v>
      </c>
    </row>
    <row r="591" spans="1:2" ht="14.25" customHeight="1">
      <c r="A591" s="2" t="s">
        <v>585</v>
      </c>
      <c r="B591" s="2" t="str">
        <f ca="1">IFERROR(__xludf.DUMMYFUNCTION("GOOGLETRANSLATE(A591,""auto"",""en"")"),"Loading...")</f>
        <v>Loading...</v>
      </c>
    </row>
    <row r="592" spans="1:2" ht="14.25" customHeight="1">
      <c r="A592" s="2" t="s">
        <v>586</v>
      </c>
      <c r="B592" s="2" t="str">
        <f ca="1">IFERROR(__xludf.DUMMYFUNCTION("GOOGLETRANSLATE(A592,""auto"",""en"")"),"Loading...")</f>
        <v>Loading...</v>
      </c>
    </row>
    <row r="593" spans="1:2" ht="14.25" customHeight="1">
      <c r="A593" s="2" t="s">
        <v>587</v>
      </c>
      <c r="B593" s="2" t="str">
        <f ca="1">IFERROR(__xludf.DUMMYFUNCTION("GOOGLETRANSLATE(A593,""auto"",""en"")"),"Loading...")</f>
        <v>Loading...</v>
      </c>
    </row>
    <row r="594" spans="1:2" ht="14.25" customHeight="1">
      <c r="A594" s="2" t="s">
        <v>588</v>
      </c>
      <c r="B594" s="2" t="str">
        <f ca="1">IFERROR(__xludf.DUMMYFUNCTION("GOOGLETRANSLATE(A594,""auto"",""en"")"),"Loading...")</f>
        <v>Loading...</v>
      </c>
    </row>
    <row r="595" spans="1:2" ht="14.25" customHeight="1">
      <c r="A595" s="2" t="s">
        <v>589</v>
      </c>
      <c r="B595" s="2" t="str">
        <f ca="1">IFERROR(__xludf.DUMMYFUNCTION("GOOGLETRANSLATE(A595,""auto"",""en"")"),"Loading...")</f>
        <v>Loading...</v>
      </c>
    </row>
    <row r="596" spans="1:2" ht="14.25" customHeight="1">
      <c r="A596" s="2" t="s">
        <v>590</v>
      </c>
      <c r="B596" s="2" t="str">
        <f ca="1">IFERROR(__xludf.DUMMYFUNCTION("GOOGLETRANSLATE(A596,""auto"",""en"")"),"Loading...")</f>
        <v>Loading...</v>
      </c>
    </row>
    <row r="597" spans="1:2" ht="14.25" customHeight="1">
      <c r="A597" s="2" t="s">
        <v>591</v>
      </c>
      <c r="B597" s="2" t="str">
        <f ca="1">IFERROR(__xludf.DUMMYFUNCTION("GOOGLETRANSLATE(A597,""auto"",""en"")"),"Loading...")</f>
        <v>Loading...</v>
      </c>
    </row>
    <row r="598" spans="1:2" ht="14.25" customHeight="1">
      <c r="A598" s="6" t="s">
        <v>592</v>
      </c>
      <c r="B598" s="2" t="str">
        <f ca="1">IFERROR(__xludf.DUMMYFUNCTION("GOOGLETRANSLATE(A598,""auto"",""en"")"),"Loading...")</f>
        <v>Loading...</v>
      </c>
    </row>
    <row r="599" spans="1:2" ht="14.25" customHeight="1">
      <c r="A599" s="2" t="s">
        <v>593</v>
      </c>
      <c r="B599" s="2" t="str">
        <f ca="1">IFERROR(__xludf.DUMMYFUNCTION("GOOGLETRANSLATE(A599,""auto"",""en"")"),"Loading...")</f>
        <v>Loading...</v>
      </c>
    </row>
    <row r="600" spans="1:2" ht="14.25" customHeight="1">
      <c r="A600" s="2" t="s">
        <v>594</v>
      </c>
      <c r="B600" s="2" t="str">
        <f ca="1">IFERROR(__xludf.DUMMYFUNCTION("GOOGLETRANSLATE(A600,""auto"",""en"")"),"❤")</f>
        <v>❤</v>
      </c>
    </row>
    <row r="601" spans="1:2" ht="14.25" customHeight="1">
      <c r="A601" s="6" t="s">
        <v>595</v>
      </c>
      <c r="B601" s="2" t="str">
        <f ca="1">IFERROR(__xludf.DUMMYFUNCTION("GOOGLETRANSLATE(A601,""auto"",""en"")"),"Loading...")</f>
        <v>Loading...</v>
      </c>
    </row>
    <row r="602" spans="1:2" ht="14.25" customHeight="1">
      <c r="A602" s="2" t="s">
        <v>596</v>
      </c>
      <c r="B602" s="2" t="str">
        <f ca="1">IFERROR(__xludf.DUMMYFUNCTION("GOOGLETRANSLATE(A602,""auto"",""en"")"),"Loading...")</f>
        <v>Loading...</v>
      </c>
    </row>
    <row r="603" spans="1:2" ht="14.25" customHeight="1">
      <c r="A603" s="2" t="s">
        <v>597</v>
      </c>
      <c r="B603" s="2" t="str">
        <f ca="1">IFERROR(__xludf.DUMMYFUNCTION("GOOGLETRANSLATE(A603,""auto"",""en"")"),"Loading...")</f>
        <v>Loading...</v>
      </c>
    </row>
    <row r="604" spans="1:2" ht="14.25" customHeight="1">
      <c r="A604" s="2" t="s">
        <v>598</v>
      </c>
      <c r="B604" s="2" t="str">
        <f ca="1">IFERROR(__xludf.DUMMYFUNCTION("GOOGLETRANSLATE(A604,""auto"",""en"")"),"Loading...")</f>
        <v>Loading...</v>
      </c>
    </row>
    <row r="605" spans="1:2" ht="14.25" customHeight="1">
      <c r="A605" s="6" t="s">
        <v>599</v>
      </c>
      <c r="B605" s="2" t="str">
        <f ca="1">IFERROR(__xludf.DUMMYFUNCTION("GOOGLETRANSLATE(A605,""auto"",""en"")"),"Loading...")</f>
        <v>Loading...</v>
      </c>
    </row>
    <row r="606" spans="1:2" ht="14.25" customHeight="1">
      <c r="A606" s="2" t="s">
        <v>600</v>
      </c>
      <c r="B606" s="2" t="str">
        <f ca="1">IFERROR(__xludf.DUMMYFUNCTION("GOOGLETRANSLATE(A606,""auto"",""en"")"),"Loading...")</f>
        <v>Loading...</v>
      </c>
    </row>
    <row r="607" spans="1:2" ht="14.25" customHeight="1">
      <c r="A607" s="2" t="s">
        <v>601</v>
      </c>
      <c r="B607" s="2" t="str">
        <f ca="1">IFERROR(__xludf.DUMMYFUNCTION("GOOGLETRANSLATE(A607,""auto"",""en"")"),"Loading...")</f>
        <v>Loading...</v>
      </c>
    </row>
    <row r="608" spans="1:2" ht="14.25" customHeight="1">
      <c r="A608" s="2" t="s">
        <v>602</v>
      </c>
      <c r="B608" s="2" t="str">
        <f ca="1">IFERROR(__xludf.DUMMYFUNCTION("GOOGLETRANSLATE(A608,""auto"",""en"")"),"Loading...")</f>
        <v>Loading...</v>
      </c>
    </row>
    <row r="609" spans="1:2" ht="14.25" customHeight="1">
      <c r="A609" s="2" t="s">
        <v>603</v>
      </c>
      <c r="B609" s="2" t="str">
        <f ca="1">IFERROR(__xludf.DUMMYFUNCTION("GOOGLETRANSLATE(A609,""auto"",""en"")"),"Loading...")</f>
        <v>Loading...</v>
      </c>
    </row>
    <row r="610" spans="1:2" ht="14.25" customHeight="1">
      <c r="A610" s="2" t="s">
        <v>604</v>
      </c>
      <c r="B610" s="2" t="str">
        <f ca="1">IFERROR(__xludf.DUMMYFUNCTION("GOOGLETRANSLATE(A610,""auto"",""en"")"),"Loading...")</f>
        <v>Loading...</v>
      </c>
    </row>
    <row r="611" spans="1:2" ht="14.25" customHeight="1">
      <c r="A611" s="2" t="s">
        <v>605</v>
      </c>
      <c r="B611" s="2" t="str">
        <f ca="1">IFERROR(__xludf.DUMMYFUNCTION("GOOGLETRANSLATE(A611,""auto"",""en"")"),"Loading...")</f>
        <v>Loading...</v>
      </c>
    </row>
    <row r="612" spans="1:2" ht="14.25" customHeight="1">
      <c r="A612" s="2" t="s">
        <v>606</v>
      </c>
      <c r="B612" s="2" t="str">
        <f ca="1">IFERROR(__xludf.DUMMYFUNCTION("GOOGLETRANSLATE(A612,""auto"",""en"")"),"Loading...")</f>
        <v>Loading...</v>
      </c>
    </row>
    <row r="613" spans="1:2" ht="14.25" customHeight="1">
      <c r="A613" s="4" t="s">
        <v>607</v>
      </c>
      <c r="B613" s="2" t="str">
        <f ca="1">IFERROR(__xludf.DUMMYFUNCTION("GOOGLETRANSLATE(A613,""auto"",""en"")"),"Loading...")</f>
        <v>Loading...</v>
      </c>
    </row>
    <row r="614" spans="1:2" ht="14.25" customHeight="1">
      <c r="A614" s="2" t="s">
        <v>608</v>
      </c>
      <c r="B614" s="2" t="str">
        <f ca="1">IFERROR(__xludf.DUMMYFUNCTION("GOOGLETRANSLATE(A614,""auto"",""en"")"),"Loading...")</f>
        <v>Loading...</v>
      </c>
    </row>
    <row r="615" spans="1:2" ht="14.25" customHeight="1">
      <c r="A615" s="4" t="s">
        <v>609</v>
      </c>
      <c r="B615" s="2" t="str">
        <f ca="1">IFERROR(__xludf.DUMMYFUNCTION("GOOGLETRANSLATE(A615,""auto"",""en"")"),"Loading...")</f>
        <v>Loading...</v>
      </c>
    </row>
    <row r="616" spans="1:2" ht="14.25" customHeight="1">
      <c r="A616" s="2" t="s">
        <v>610</v>
      </c>
      <c r="B616" s="2" t="str">
        <f ca="1">IFERROR(__xludf.DUMMYFUNCTION("GOOGLETRANSLATE(A616,""auto"",""en"")"),"Loading...")</f>
        <v>Loading...</v>
      </c>
    </row>
    <row r="617" spans="1:2" ht="14.25" customHeight="1">
      <c r="A617" s="5" t="s">
        <v>611</v>
      </c>
      <c r="B617" s="2" t="str">
        <f ca="1">IFERROR(__xludf.DUMMYFUNCTION("GOOGLETRANSLATE(A617,""auto"",""en"")"),"Loading...")</f>
        <v>Loading...</v>
      </c>
    </row>
    <row r="618" spans="1:2" ht="14.25" customHeight="1">
      <c r="A618" s="2" t="s">
        <v>612</v>
      </c>
      <c r="B618" s="2" t="str">
        <f ca="1">IFERROR(__xludf.DUMMYFUNCTION("GOOGLETRANSLATE(A618,""auto"",""en"")"),"Loading...")</f>
        <v>Loading...</v>
      </c>
    </row>
    <row r="619" spans="1:2" ht="14.25" customHeight="1">
      <c r="A619" s="2" t="s">
        <v>613</v>
      </c>
      <c r="B619" s="2" t="str">
        <f ca="1">IFERROR(__xludf.DUMMYFUNCTION("GOOGLETRANSLATE(A619,""auto"",""en"")"),"Loading...")</f>
        <v>Loading...</v>
      </c>
    </row>
    <row r="620" spans="1:2" ht="14.25" customHeight="1">
      <c r="A620" s="4" t="s">
        <v>614</v>
      </c>
      <c r="B620" s="2" t="str">
        <f ca="1">IFERROR(__xludf.DUMMYFUNCTION("GOOGLETRANSLATE(A620,""auto"",""en"")"),"Loading...")</f>
        <v>Loading...</v>
      </c>
    </row>
    <row r="621" spans="1:2" ht="14.25" customHeight="1">
      <c r="A621" s="2" t="s">
        <v>615</v>
      </c>
      <c r="B621" s="2" t="str">
        <f ca="1">IFERROR(__xludf.DUMMYFUNCTION("GOOGLETRANSLATE(A621,""auto"",""en"")"),"Loading...")</f>
        <v>Loading...</v>
      </c>
    </row>
    <row r="622" spans="1:2" ht="14.25" customHeight="1">
      <c r="A622" s="2" t="s">
        <v>616</v>
      </c>
      <c r="B622" s="2" t="str">
        <f ca="1">IFERROR(__xludf.DUMMYFUNCTION("GOOGLETRANSLATE(A622,""auto"",""en"")"),"Who is this log? Where do these logs come from?????")</f>
        <v>Who is this log? Where do these logs come from?????</v>
      </c>
    </row>
    <row r="623" spans="1:2" ht="14.25" customHeight="1">
      <c r="A623" s="4" t="s">
        <v>617</v>
      </c>
      <c r="B623" s="2" t="str">
        <f ca="1">IFERROR(__xludf.DUMMYFUNCTION("GOOGLETRANSLATE(A623,""auto"",""en"")"),"Loading...")</f>
        <v>Loading...</v>
      </c>
    </row>
    <row r="624" spans="1:2" ht="14.25" customHeight="1">
      <c r="A624" s="2" t="s">
        <v>618</v>
      </c>
      <c r="B624" s="2" t="str">
        <f ca="1">IFERROR(__xludf.DUMMYFUNCTION("GOOGLETRANSLATE(A624,""auto"",""en"")"),"Loading...")</f>
        <v>Loading...</v>
      </c>
    </row>
    <row r="625" spans="1:2" ht="14.25" customHeight="1">
      <c r="A625" s="2" t="s">
        <v>619</v>
      </c>
      <c r="B625" s="2" t="str">
        <f ca="1">IFERROR(__xludf.DUMMYFUNCTION("GOOGLETRANSLATE(A625,""auto"",""en"")"),"Loading...")</f>
        <v>Loading...</v>
      </c>
    </row>
    <row r="626" spans="1:2" ht="14.25" customHeight="1">
      <c r="A626" s="2" t="s">
        <v>620</v>
      </c>
      <c r="B626" s="2" t="str">
        <f ca="1">IFERROR(__xludf.DUMMYFUNCTION("GOOGLETRANSLATE(A626,""auto"",""en"")"),"What is the definition of yuva netaji...is he not ashamed of telling Rahul as Yuva.. A 53 years yuva..if he had got married,his daughter would have been 18+")</f>
        <v>What is the definition of yuva netaji...is he not ashamed of telling Rahul as Yuva.. A 53 years yuva..if he had got married,his daughter would have been 18+</v>
      </c>
    </row>
    <row r="627" spans="1:2" ht="14.25" customHeight="1">
      <c r="A627" s="2" t="s">
        <v>621</v>
      </c>
      <c r="B627" s="2" t="str">
        <f ca="1">IFERROR(__xludf.DUMMYFUNCTION("GOOGLETRANSLATE(A627,""auto"",""en"")"),"Loading...")</f>
        <v>Loading...</v>
      </c>
    </row>
    <row r="628" spans="1:2" ht="14.25" customHeight="1">
      <c r="A628" s="6" t="s">
        <v>622</v>
      </c>
      <c r="B628" s="2" t="str">
        <f ca="1">IFERROR(__xludf.DUMMYFUNCTION("GOOGLETRANSLATE(A628,""auto"",""en"")"),"Loading...")</f>
        <v>Loading...</v>
      </c>
    </row>
    <row r="629" spans="1:2" ht="14.25" customHeight="1">
      <c r="A629" s="2" t="s">
        <v>623</v>
      </c>
      <c r="B629" s="2" t="str">
        <f ca="1">IFERROR(__xludf.DUMMYFUNCTION("GOOGLETRANSLATE(A629,""auto"",""en"")"),"Will your hard work be in vain again? Sir, when will you join Congress?")</f>
        <v>Will your hard work be in vain again? Sir, when will you join Congress?</v>
      </c>
    </row>
    <row r="630" spans="1:2" ht="14.25" customHeight="1">
      <c r="A630" s="6" t="s">
        <v>622</v>
      </c>
      <c r="B630" s="2" t="str">
        <f ca="1">IFERROR(__xludf.DUMMYFUNCTION("GOOGLETRANSLATE(A630,""auto"",""en"")"),"Loading...")</f>
        <v>Loading...</v>
      </c>
    </row>
    <row r="631" spans="1:2" ht="14.25" customHeight="1">
      <c r="A631" s="2" t="s">
        <v>624</v>
      </c>
      <c r="B631" s="2" t="str">
        <f ca="1">IFERROR(__xludf.DUMMYFUNCTION("GOOGLETRANSLATE(A631,""auto"",""en"")"),"Loading...")</f>
        <v>Loading...</v>
      </c>
    </row>
    <row r="632" spans="1:2" ht="14.25" customHeight="1">
      <c r="A632" s="2" t="s">
        <v>625</v>
      </c>
      <c r="B632" s="2" t="str">
        <f ca="1">IFERROR(__xludf.DUMMYFUNCTION("GOOGLETRANSLATE(A632,""auto"",""en"")"),"Loading...")</f>
        <v>Loading...</v>
      </c>
    </row>
    <row r="633" spans="1:2" ht="14.25" customHeight="1">
      <c r="A633" s="2" t="s">
        <v>626</v>
      </c>
      <c r="B633" s="2" t="str">
        <f ca="1">IFERROR(__xludf.DUMMYFUNCTION("GOOGLETRANSLATE(A633,""auto"",""en"")"),"Loading...")</f>
        <v>Loading...</v>
      </c>
    </row>
    <row r="634" spans="1:2" ht="14.25" customHeight="1">
      <c r="A634" s="6" t="s">
        <v>627</v>
      </c>
      <c r="B634" s="2" t="str">
        <f ca="1">IFERROR(__xludf.DUMMYFUNCTION("GOOGLETRANSLATE(A634,""auto"",""en"")"),"Loading...")</f>
        <v>Loading...</v>
      </c>
    </row>
    <row r="635" spans="1:2" ht="14.25" customHeight="1">
      <c r="A635" s="2" t="s">
        <v>628</v>
      </c>
      <c r="B635" s="2" t="str">
        <f ca="1">IFERROR(__xludf.DUMMYFUNCTION("GOOGLETRANSLATE(A635,""auto"",""en"")"),"Loading...")</f>
        <v>Loading...</v>
      </c>
    </row>
    <row r="636" spans="1:2" ht="14.25" customHeight="1">
      <c r="A636" s="2" t="s">
        <v>629</v>
      </c>
      <c r="B636" s="2" t="str">
        <f ca="1">IFERROR(__xludf.DUMMYFUNCTION("GOOGLETRANSLATE(A636,""auto"",""en"")"),"Loading...")</f>
        <v>Loading...</v>
      </c>
    </row>
    <row r="637" spans="1:2" ht="14.25" customHeight="1">
      <c r="A637" s="2" t="s">
        <v>630</v>
      </c>
      <c r="B637" s="2" t="str">
        <f ca="1">IFERROR(__xludf.DUMMYFUNCTION("GOOGLETRANSLATE(A637,""auto"",""en"")"),"Loading...")</f>
        <v>Loading...</v>
      </c>
    </row>
    <row r="638" spans="1:2" ht="14.25" customHeight="1">
      <c r="A638" s="2" t="s">
        <v>631</v>
      </c>
      <c r="B638" s="2" t="str">
        <f ca="1">IFERROR(__xludf.DUMMYFUNCTION("GOOGLETRANSLATE(A638,""auto"",""en"")"),"Kejriwal is fake")</f>
        <v>Kejriwal is fake</v>
      </c>
    </row>
    <row r="639" spans="1:2" ht="14.25" customHeight="1">
      <c r="A639" s="2" t="s">
        <v>632</v>
      </c>
      <c r="B639" s="2" t="str">
        <f ca="1">IFERROR(__xludf.DUMMYFUNCTION("GOOGLETRANSLATE(A639,""auto"",""en"")"),"Loading...")</f>
        <v>Loading...</v>
      </c>
    </row>
    <row r="640" spans="1:2" ht="14.25" customHeight="1">
      <c r="A640" s="2" t="s">
        <v>633</v>
      </c>
      <c r="B640" s="2" t="str">
        <f ca="1">IFERROR(__xludf.DUMMYFUNCTION("GOOGLETRANSLATE(A640,""auto"",""en"")"),"India our country will get change on 4th June. Jai Hind..🌹")</f>
        <v>India our country will get change on 4th June. Jai Hind..🌹</v>
      </c>
    </row>
    <row r="641" spans="1:2" ht="14.25" customHeight="1">
      <c r="A641" s="2" t="s">
        <v>634</v>
      </c>
      <c r="B641" s="2" t="str">
        <f ca="1">IFERROR(__xludf.DUMMYFUNCTION("GOOGLETRANSLATE(A641,""auto"",""en"")"),"Loading...")</f>
        <v>Loading...</v>
      </c>
    </row>
    <row r="642" spans="1:2" ht="14.25" customHeight="1">
      <c r="A642" s="2" t="s">
        <v>635</v>
      </c>
      <c r="B642" s="2" t="str">
        <f ca="1">IFERROR(__xludf.DUMMYFUNCTION("GOOGLETRANSLATE(A642,""auto"",""en"")"),"Loading...")</f>
        <v>Loading...</v>
      </c>
    </row>
    <row r="643" spans="1:2" ht="14.25" customHeight="1">
      <c r="A643" s="6" t="s">
        <v>636</v>
      </c>
      <c r="B643" s="2" t="str">
        <f ca="1">IFERROR(__xludf.DUMMYFUNCTION("GOOGLETRANSLATE(A643,""auto"",""en"")"),"Loading...")</f>
        <v>Loading...</v>
      </c>
    </row>
    <row r="644" spans="1:2" ht="14.25" customHeight="1">
      <c r="A644" s="4" t="s">
        <v>637</v>
      </c>
      <c r="B644" s="2" t="str">
        <f ca="1">IFERROR(__xludf.DUMMYFUNCTION("GOOGLETRANSLATE(A644,""auto"",""en"")"),"Loading...")</f>
        <v>Loading...</v>
      </c>
    </row>
    <row r="645" spans="1:2" ht="14.25" customHeight="1">
      <c r="A645" s="2" t="s">
        <v>638</v>
      </c>
      <c r="B645" s="2" t="str">
        <f ca="1">IFERROR(__xludf.DUMMYFUNCTION("GOOGLETRANSLATE(A645,""auto"",""en"")"),"News world's urfa bhau")</f>
        <v>News world's urfa bhau</v>
      </c>
    </row>
    <row r="646" spans="1:2" ht="14.25" customHeight="1">
      <c r="A646" s="4" t="s">
        <v>639</v>
      </c>
      <c r="B646" s="2" t="str">
        <f ca="1">IFERROR(__xludf.DUMMYFUNCTION("GOOGLETRANSLATE(A646,""auto"",""en"")"),"Loading...")</f>
        <v>Loading...</v>
      </c>
    </row>
    <row r="647" spans="1:2" ht="14.25" customHeight="1">
      <c r="A647" s="4" t="s">
        <v>640</v>
      </c>
      <c r="B647" s="2" t="str">
        <f ca="1">IFERROR(__xludf.DUMMYFUNCTION("GOOGLETRANSLATE(A647,""auto"",""en"")"),"Congress")</f>
        <v>Congress</v>
      </c>
    </row>
    <row r="648" spans="1:2" ht="14.25" customHeight="1">
      <c r="A648" s="2" t="s">
        <v>641</v>
      </c>
      <c r="B648" s="2" t="str">
        <f ca="1">IFERROR(__xludf.DUMMYFUNCTION("GOOGLETRANSLATE(A648,""auto"",""en"")"),"Loading...")</f>
        <v>Loading...</v>
      </c>
    </row>
    <row r="649" spans="1:2" ht="14.25" customHeight="1">
      <c r="A649" s="2" t="s">
        <v>642</v>
      </c>
      <c r="B649" s="2" t="str">
        <f ca="1">IFERROR(__xludf.DUMMYFUNCTION("GOOGLETRANSLATE(A649,""auto"",""en"")"),"Loading...")</f>
        <v>Loading...</v>
      </c>
    </row>
    <row r="650" spans="1:2" ht="14.25" customHeight="1">
      <c r="A650" s="4" t="s">
        <v>643</v>
      </c>
      <c r="B650" s="2" t="str">
        <f ca="1">IFERROR(__xludf.DUMMYFUNCTION("GOOGLETRANSLATE(A650,""auto"",""en"")"),"Loading...")</f>
        <v>Loading...</v>
      </c>
    </row>
    <row r="651" spans="1:2" ht="14.25" customHeight="1">
      <c r="A651" s="2" t="s">
        <v>644</v>
      </c>
      <c r="B651" s="2" t="str">
        <f ca="1">IFERROR(__xludf.DUMMYFUNCTION("GOOGLETRANSLATE(A651,""auto"",""en"")"),"Loading...")</f>
        <v>Loading...</v>
      </c>
    </row>
    <row r="652" spans="1:2" ht="14.25" customHeight="1">
      <c r="A652" s="2" t="s">
        <v>645</v>
      </c>
      <c r="B652" s="2" t="str">
        <f ca="1">IFERROR(__xludf.DUMMYFUNCTION("GOOGLETRANSLATE(A652,""auto"",""en"")"),"You are a dog, you are alive, how are you a dog?")</f>
        <v>You are a dog, you are alive, how are you a dog?</v>
      </c>
    </row>
    <row r="653" spans="1:2" ht="14.25" customHeight="1">
      <c r="A653" s="4" t="s">
        <v>646</v>
      </c>
      <c r="B653" s="2" t="str">
        <f ca="1">IFERROR(__xludf.DUMMYFUNCTION("GOOGLETRANSLATE(A653,""auto"",""en"")"),"Loading...")</f>
        <v>Loading...</v>
      </c>
    </row>
    <row r="654" spans="1:2" ht="14.25" customHeight="1">
      <c r="A654" s="2" t="s">
        <v>647</v>
      </c>
      <c r="B654" s="2" t="str">
        <f ca="1">IFERROR(__xludf.DUMMYFUNCTION("GOOGLETRANSLATE(A654,""auto"",""en"")"),"Loading...")</f>
        <v>Loading...</v>
      </c>
    </row>
    <row r="655" spans="1:2" ht="14.25" customHeight="1">
      <c r="A655" s="6" t="s">
        <v>648</v>
      </c>
      <c r="B655" s="2" t="str">
        <f ca="1">IFERROR(__xludf.DUMMYFUNCTION("GOOGLETRANSLATE(A655,""auto"",""en"")"),"World's best journalist
All the rest are covered by this good media.
There is no shame in describing myself.")</f>
        <v>World's best journalist
All the rest are covered by this good media.
There is no shame in describing myself.</v>
      </c>
    </row>
    <row r="656" spans="1:2" ht="14.25" customHeight="1">
      <c r="A656" s="2" t="s">
        <v>649</v>
      </c>
      <c r="B656" s="2" t="str">
        <f ca="1">IFERROR(__xludf.DUMMYFUNCTION("GOOGLETRANSLATE(A656,""auto"",""en"")"),"Loading...")</f>
        <v>Loading...</v>
      </c>
    </row>
    <row r="657" spans="1:2" ht="14.25" customHeight="1">
      <c r="A657" s="2" t="s">
        <v>650</v>
      </c>
      <c r="B657" s="2" t="str">
        <f ca="1">IFERROR(__xludf.DUMMYFUNCTION("GOOGLETRANSLATE(A657,""auto"",""en"")"),"Loading...")</f>
        <v>Loading...</v>
      </c>
    </row>
    <row r="658" spans="1:2" ht="14.25" customHeight="1">
      <c r="A658" s="4" t="s">
        <v>651</v>
      </c>
      <c r="B658" s="2" t="str">
        <f ca="1">IFERROR(__xludf.DUMMYFUNCTION("GOOGLETRANSLATE(A658,""auto"",""en"")"),"Because you are impotent neither among Hindus nor among Muslims nor among Sikhs or others.")</f>
        <v>Because you are impotent neither among Hindus nor among Muslims nor among Sikhs or others.</v>
      </c>
    </row>
    <row r="659" spans="1:2" ht="14.25" customHeight="1">
      <c r="A659" s="2" t="s">
        <v>652</v>
      </c>
      <c r="B659" s="2" t="str">
        <f ca="1">IFERROR(__xludf.DUMMYFUNCTION("GOOGLETRANSLATE(A659,""auto"",""en"")"),"Loading...")</f>
        <v>Loading...</v>
      </c>
    </row>
    <row r="660" spans="1:2" ht="14.25" customHeight="1">
      <c r="A660" s="4" t="s">
        <v>653</v>
      </c>
      <c r="B660" s="2" t="str">
        <f ca="1">IFERROR(__xludf.DUMMYFUNCTION("GOOGLETRANSLATE(A660,""auto"",""en"")"),"Loading...")</f>
        <v>Loading...</v>
      </c>
    </row>
    <row r="661" spans="1:2" ht="14.25" customHeight="1">
      <c r="A661" s="2" t="s">
        <v>654</v>
      </c>
      <c r="B661" s="2" t="str">
        <f ca="1">IFERROR(__xludf.DUMMYFUNCTION("GOOGLETRANSLATE(A661,""auto"",""en"")"),"Loading...")</f>
        <v>Loading...</v>
      </c>
    </row>
    <row r="662" spans="1:2" ht="14.25" customHeight="1">
      <c r="A662" s="2" t="s">
        <v>655</v>
      </c>
      <c r="B662" s="2" t="str">
        <f ca="1">IFERROR(__xludf.DUMMYFUNCTION("GOOGLETRANSLATE(A662,""auto"",""en"")"),"Loading...")</f>
        <v>Loading...</v>
      </c>
    </row>
    <row r="663" spans="1:2" ht="14.25" customHeight="1">
      <c r="A663" s="2" t="s">
        <v>656</v>
      </c>
      <c r="B663" s="2" t="str">
        <f ca="1">IFERROR(__xludf.DUMMYFUNCTION("GOOGLETRANSLATE(A663,""auto"",""en"")"),"Loading...")</f>
        <v>Loading...</v>
      </c>
    </row>
    <row r="664" spans="1:2" ht="14.25" customHeight="1">
      <c r="A664" s="2" t="s">
        <v>657</v>
      </c>
      <c r="B664" s="2" t="str">
        <f ca="1">IFERROR(__xludf.DUMMYFUNCTION("GOOGLETRANSLATE(A664,""auto"",""en"")"),"Loading...")</f>
        <v>Loading...</v>
      </c>
    </row>
    <row r="665" spans="1:2" ht="14.25" customHeight="1">
      <c r="A665" s="2" t="s">
        <v>658</v>
      </c>
      <c r="B665" s="2" t="str">
        <f ca="1">IFERROR(__xludf.DUMMYFUNCTION("GOOGLETRANSLATE(A665,""auto"",""en"")"),"Loading...")</f>
        <v>Loading...</v>
      </c>
    </row>
    <row r="666" spans="1:2" ht="14.25" customHeight="1">
      <c r="A666" s="5" t="s">
        <v>659</v>
      </c>
      <c r="B666" s="2" t="str">
        <f ca="1">IFERROR(__xludf.DUMMYFUNCTION("GOOGLETRANSLATE(A666,""auto"",""en"")"),"Loading...")</f>
        <v>Loading...</v>
      </c>
    </row>
    <row r="667" spans="1:2" ht="14.25" customHeight="1">
      <c r="A667" s="2" t="s">
        <v>660</v>
      </c>
      <c r="B667" s="2" t="str">
        <f ca="1">IFERROR(__xludf.DUMMYFUNCTION("GOOGLETRANSLATE(A667,""auto"",""en"")"),"Loading...")</f>
        <v>Loading...</v>
      </c>
    </row>
    <row r="668" spans="1:2" ht="14.25" customHeight="1">
      <c r="A668" s="2" t="s">
        <v>661</v>
      </c>
      <c r="B668" s="2" t="str">
        <f ca="1">IFERROR(__xludf.DUMMYFUNCTION("GOOGLETRANSLATE(A668,""auto"",""en"")"),"Loading...")</f>
        <v>Loading...</v>
      </c>
    </row>
    <row r="669" spans="1:2" ht="14.25" customHeight="1">
      <c r="A669" s="2" t="s">
        <v>662</v>
      </c>
      <c r="B669" s="2" t="str">
        <f ca="1">IFERROR(__xludf.DUMMYFUNCTION("GOOGLETRANSLATE(A669,""auto"",""en"")"),"Loading...")</f>
        <v>Loading...</v>
      </c>
    </row>
    <row r="670" spans="1:2" ht="14.25" customHeight="1">
      <c r="A670" s="2" t="s">
        <v>663</v>
      </c>
      <c r="B670" s="2" t="str">
        <f ca="1">IFERROR(__xludf.DUMMYFUNCTION("GOOGLETRANSLATE(A670,""auto"",""en"")"),"Loading...")</f>
        <v>Loading...</v>
      </c>
    </row>
    <row r="671" spans="1:2" ht="14.25" customHeight="1">
      <c r="A671" s="2" t="s">
        <v>664</v>
      </c>
      <c r="B671" s="2" t="str">
        <f ca="1">IFERROR(__xludf.DUMMYFUNCTION("GOOGLETRANSLATE(A671,""auto"",""en"")"),"Loading...")</f>
        <v>Loading...</v>
      </c>
    </row>
    <row r="672" spans="1:2" ht="14.25" customHeight="1">
      <c r="A672" s="2" t="s">
        <v>665</v>
      </c>
      <c r="B672" s="2" t="str">
        <f ca="1">IFERROR(__xludf.DUMMYFUNCTION("GOOGLETRANSLATE(A672,""auto"",""en"")"),"You're dividing india not bjp rahul gaan....")</f>
        <v>You're dividing india not bjp rahul gaan....</v>
      </c>
    </row>
    <row r="673" spans="1:2" ht="14.25" customHeight="1">
      <c r="A673" s="2" t="s">
        <v>666</v>
      </c>
      <c r="B673" s="2" t="str">
        <f ca="1">IFERROR(__xludf.DUMMYFUNCTION("GOOGLETRANSLATE(A673,""auto"",""en"")"),"Loading...")</f>
        <v>Loading...</v>
      </c>
    </row>
    <row r="674" spans="1:2" ht="14.25" customHeight="1">
      <c r="A674" s="2" t="s">
        <v>667</v>
      </c>
      <c r="B674" s="2" t="str">
        <f ca="1">IFERROR(__xludf.DUMMYFUNCTION("GOOGLETRANSLATE(A674,""auto"",""en"")"),"Loading...")</f>
        <v>Loading...</v>
      </c>
    </row>
    <row r="675" spans="1:2" ht="14.25" customHeight="1">
      <c r="A675" s="2" t="s">
        <v>668</v>
      </c>
      <c r="B675" s="2" t="str">
        <f ca="1">IFERROR(__xludf.DUMMYFUNCTION("GOOGLETRANSLATE(A675,""auto"",""en"")"),"Loading...")</f>
        <v>Loading...</v>
      </c>
    </row>
    <row r="676" spans="1:2" ht="14.25" customHeight="1">
      <c r="A676" s="2" t="s">
        <v>669</v>
      </c>
      <c r="B676" s="2" t="str">
        <f ca="1">IFERROR(__xludf.DUMMYFUNCTION("GOOGLETRANSLATE(A676,""auto"",""en"")"),"Loading...")</f>
        <v>Loading...</v>
      </c>
    </row>
    <row r="677" spans="1:2" ht="14.25" customHeight="1">
      <c r="A677" s="2" t="s">
        <v>670</v>
      </c>
      <c r="B677" s="2" t="str">
        <f ca="1">IFERROR(__xludf.DUMMYFUNCTION("GOOGLETRANSLATE(A677,""auto"",""en"")"),"Loading...")</f>
        <v>Loading...</v>
      </c>
    </row>
    <row r="678" spans="1:2" ht="14.25" customHeight="1">
      <c r="A678" s="2" t="s">
        <v>671</v>
      </c>
      <c r="B678" s="2" t="str">
        <f ca="1">IFERROR(__xludf.DUMMYFUNCTION("GOOGLETRANSLATE(A678,""auto"",""en"")"),"Loading...")</f>
        <v>Loading...</v>
      </c>
    </row>
    <row r="679" spans="1:2" ht="14.25" customHeight="1">
      <c r="A679" s="4" t="s">
        <v>672</v>
      </c>
      <c r="B679" s="2" t="str">
        <f ca="1">IFERROR(__xludf.DUMMYFUNCTION("GOOGLETRANSLATE(A679,""auto"",""en"")"),"Loading...")</f>
        <v>Loading...</v>
      </c>
    </row>
    <row r="680" spans="1:2" ht="14.25" customHeight="1">
      <c r="A680" s="4" t="s">
        <v>673</v>
      </c>
      <c r="B680" s="2" t="str">
        <f ca="1">IFERROR(__xludf.DUMMYFUNCTION("GOOGLETRANSLATE(A680,""auto"",""en"")"),"Loading...")</f>
        <v>Loading...</v>
      </c>
    </row>
    <row r="681" spans="1:2" ht="14.25" customHeight="1">
      <c r="A681" s="2" t="s">
        <v>674</v>
      </c>
      <c r="B681" s="2" t="str">
        <f ca="1">IFERROR(__xludf.DUMMYFUNCTION("GOOGLETRANSLATE(A681,""auto"",""en"")"),"Loading...")</f>
        <v>Loading...</v>
      </c>
    </row>
    <row r="682" spans="1:2" ht="14.25" customHeight="1">
      <c r="A682" s="2" t="s">
        <v>675</v>
      </c>
      <c r="B682" s="2" t="str">
        <f ca="1">IFERROR(__xludf.DUMMYFUNCTION("GOOGLETRANSLATE(A682,""auto"",""en"")"),"Loading...")</f>
        <v>Loading...</v>
      </c>
    </row>
    <row r="683" spans="1:2" ht="14.25" customHeight="1">
      <c r="A683" s="2" t="s">
        <v>676</v>
      </c>
      <c r="B683" s="2" t="str">
        <f ca="1">IFERROR(__xludf.DUMMYFUNCTION("GOOGLETRANSLATE(A683,""auto"",""en"")"),"Loading...")</f>
        <v>Loading...</v>
      </c>
    </row>
    <row r="684" spans="1:2" ht="14.25" customHeight="1">
      <c r="A684" s="2" t="s">
        <v>677</v>
      </c>
      <c r="B684" s="2" t="str">
        <f ca="1">IFERROR(__xludf.DUMMYFUNCTION("GOOGLETRANSLATE(A684,""auto"",""en"")"),"Loading...")</f>
        <v>Loading...</v>
      </c>
    </row>
    <row r="685" spans="1:2" ht="14.25" customHeight="1">
      <c r="A685" s="2" t="s">
        <v>678</v>
      </c>
      <c r="B685" s="2" t="str">
        <f ca="1">IFERROR(__xludf.DUMMYFUNCTION("GOOGLETRANSLATE(A685,""auto"",""en"")"),"Loading...")</f>
        <v>Loading...</v>
      </c>
    </row>
    <row r="686" spans="1:2" ht="14.25" customHeight="1">
      <c r="A686" s="4" t="s">
        <v>679</v>
      </c>
      <c r="B686" s="2" t="str">
        <f ca="1">IFERROR(__xludf.DUMMYFUNCTION("GOOGLETRANSLATE(A686,""auto"",""en"")"),"Loading...")</f>
        <v>Loading...</v>
      </c>
    </row>
    <row r="687" spans="1:2" ht="14.25" customHeight="1">
      <c r="A687" s="6" t="s">
        <v>680</v>
      </c>
      <c r="B687" s="2" t="str">
        <f ca="1">IFERROR(__xludf.DUMMYFUNCTION("GOOGLETRANSLATE(A687,""auto"",""en"")"),"Loading...")</f>
        <v>Loading...</v>
      </c>
    </row>
    <row r="688" spans="1:2" ht="14.25" customHeight="1">
      <c r="A688" s="2" t="s">
        <v>681</v>
      </c>
      <c r="B688" s="2" t="str">
        <f ca="1">IFERROR(__xludf.DUMMYFUNCTION("GOOGLETRANSLATE(A688,""auto"",""en"")"),"Loading...")</f>
        <v>Loading...</v>
      </c>
    </row>
    <row r="689" spans="1:2" ht="14.25" customHeight="1">
      <c r="A689" s="2" t="s">
        <v>682</v>
      </c>
      <c r="B689" s="2" t="str">
        <f ca="1">IFERROR(__xludf.DUMMYFUNCTION("GOOGLETRANSLATE(A689,""auto"",""en"")"),"Loading...")</f>
        <v>Loading...</v>
      </c>
    </row>
    <row r="690" spans="1:2" ht="14.25" customHeight="1">
      <c r="A690" s="2" t="s">
        <v>683</v>
      </c>
      <c r="B690" s="2" t="str">
        <f ca="1">IFERROR(__xludf.DUMMYFUNCTION("GOOGLETRANSLATE(A690,""auto"",""en"")"),"Loading...")</f>
        <v>Loading...</v>
      </c>
    </row>
    <row r="691" spans="1:2" ht="14.25" customHeight="1">
      <c r="A691" s="4" t="s">
        <v>684</v>
      </c>
      <c r="B691" s="2" t="str">
        <f ca="1">IFERROR(__xludf.DUMMYFUNCTION("GOOGLETRANSLATE(A691,""auto"",""en"")"),"Loading...")</f>
        <v>Loading...</v>
      </c>
    </row>
    <row r="692" spans="1:2" ht="14.25" customHeight="1">
      <c r="A692" s="2" t="s">
        <v>685</v>
      </c>
      <c r="B692" s="2" t="str">
        <f ca="1">IFERROR(__xludf.DUMMYFUNCTION("GOOGLETRANSLATE(A692,""auto"",""en"")"),"Loading...")</f>
        <v>Loading...</v>
      </c>
    </row>
    <row r="693" spans="1:2" ht="14.25" customHeight="1">
      <c r="A693" s="2" t="s">
        <v>686</v>
      </c>
      <c r="B693" s="2" t="str">
        <f ca="1">IFERROR(__xludf.DUMMYFUNCTION("GOOGLETRANSLATE(A693,""auto"",""en"")"),"Loading...")</f>
        <v>Loading...</v>
      </c>
    </row>
    <row r="694" spans="1:2" ht="14.25" customHeight="1">
      <c r="A694" s="2" t="s">
        <v>687</v>
      </c>
      <c r="B694" s="2" t="str">
        <f ca="1">IFERROR(__xludf.DUMMYFUNCTION("GOOGLETRANSLATE(A694,""auto"",""en"")"),"Loading...")</f>
        <v>Loading...</v>
      </c>
    </row>
    <row r="695" spans="1:2" ht="14.25" customHeight="1">
      <c r="A695" s="2" t="s">
        <v>688</v>
      </c>
      <c r="B695" s="2" t="str">
        <f ca="1">IFERROR(__xludf.DUMMYFUNCTION("GOOGLETRANSLATE(A695,""auto"",""en"")"),"5:56 Then sir, why dont you ask few of your followers to monitor counting? What are these millions of followers? What are they used for? . and what tits? You told us about the days of counting...the year is spent in Germany.")</f>
        <v>5:56 Then sir, why dont you ask few of your followers to monitor counting? What are these millions of followers? What are they used for? . and what tits? You told us about the days of counting...the year is spent in Germany.</v>
      </c>
    </row>
    <row r="696" spans="1:2" ht="14.25" customHeight="1">
      <c r="A696" s="6" t="s">
        <v>689</v>
      </c>
      <c r="B696" s="2" t="str">
        <f ca="1">IFERROR(__xludf.DUMMYFUNCTION("GOOGLETRANSLATE(A696,""auto"",""en"")"),"Loading...")</f>
        <v>Loading...</v>
      </c>
    </row>
    <row r="697" spans="1:2" ht="14.25" customHeight="1">
      <c r="A697" s="2" t="s">
        <v>690</v>
      </c>
      <c r="B697" s="2" t="str">
        <f ca="1">IFERROR(__xludf.DUMMYFUNCTION("GOOGLETRANSLATE(A697,""auto"",""en"")"),"Loading...")</f>
        <v>Loading...</v>
      </c>
    </row>
    <row r="698" spans="1:2" ht="14.25" customHeight="1">
      <c r="A698" s="4" t="s">
        <v>691</v>
      </c>
      <c r="B698" s="2" t="str">
        <f ca="1">IFERROR(__xludf.DUMMYFUNCTION("GOOGLETRANSLATE(A698,""auto"",""en"")"),"Loading...")</f>
        <v>Loading...</v>
      </c>
    </row>
    <row r="699" spans="1:2" ht="14.25" customHeight="1">
      <c r="A699" s="2" t="s">
        <v>692</v>
      </c>
      <c r="B699" s="2" t="str">
        <f ca="1">IFERROR(__xludf.DUMMYFUNCTION("GOOGLETRANSLATE(A699,""auto"",""en"")"),"Loading...")</f>
        <v>Loading...</v>
      </c>
    </row>
    <row r="700" spans="1:2" ht="14.25" customHeight="1">
      <c r="A700" s="2" t="s">
        <v>693</v>
      </c>
      <c r="B700" s="2" t="str">
        <f ca="1">IFERROR(__xludf.DUMMYFUNCTION("GOOGLETRANSLATE(A700,""auto"",""en"")"),"Loading...")</f>
        <v>Loading...</v>
      </c>
    </row>
    <row r="701" spans="1:2" ht="14.25" customHeight="1">
      <c r="A701" s="2" t="s">
        <v>694</v>
      </c>
      <c r="B701" s="2" t="str">
        <f ca="1">IFERROR(__xludf.DUMMYFUNCTION("GOOGLETRANSLATE(A701,""auto"",""en"")"),"Loading...")</f>
        <v>Loading...</v>
      </c>
    </row>
    <row r="702" spans="1:2" ht="14.25" customHeight="1">
      <c r="A702" s="2" t="s">
        <v>695</v>
      </c>
      <c r="B702" s="2" t="str">
        <f ca="1">IFERROR(__xludf.DUMMYFUNCTION("GOOGLETRANSLATE(A702,""auto"",""en"")"),"Loading...")</f>
        <v>Loading...</v>
      </c>
    </row>
    <row r="703" spans="1:2" ht="14.25" customHeight="1">
      <c r="A703" s="2" t="s">
        <v>696</v>
      </c>
      <c r="B703" s="2" t="str">
        <f ca="1">IFERROR(__xludf.DUMMYFUNCTION("GOOGLETRANSLATE(A703,""auto"",""en"")"),"Ran away from the exit pole Ravish Kumar")</f>
        <v>Ran away from the exit pole Ravish Kumar</v>
      </c>
    </row>
    <row r="704" spans="1:2" ht="14.25" customHeight="1">
      <c r="A704" s="2" t="s">
        <v>697</v>
      </c>
      <c r="B704" s="2" t="str">
        <f ca="1">IFERROR(__xludf.DUMMYFUNCTION("GOOGLETRANSLATE(A704,""auto"",""en"")"),"Loading...")</f>
        <v>Loading...</v>
      </c>
    </row>
    <row r="705" spans="1:2" ht="14.25" customHeight="1">
      <c r="A705" s="2" t="s">
        <v>698</v>
      </c>
      <c r="B705" s="2" t="str">
        <f ca="1">IFERROR(__xludf.DUMMYFUNCTION("GOOGLETRANSLATE(A705,""auto"",""en"")"),"The atmosphere of the garden is the greatest in the forest.")</f>
        <v>The atmosphere of the garden is the greatest in the forest.</v>
      </c>
    </row>
    <row r="706" spans="1:2" ht="14.25" customHeight="1">
      <c r="A706" s="4" t="s">
        <v>699</v>
      </c>
      <c r="B706" s="2" t="str">
        <f ca="1">IFERROR(__xludf.DUMMYFUNCTION("GOOGLETRANSLATE(A706,""auto"",""en"")"),"Loading...")</f>
        <v>Loading...</v>
      </c>
    </row>
    <row r="707" spans="1:2" ht="14.25" customHeight="1">
      <c r="A707" s="2" t="s">
        <v>700</v>
      </c>
      <c r="B707" s="2" t="str">
        <f ca="1">IFERROR(__xludf.DUMMYFUNCTION("GOOGLETRANSLATE(A707,""auto"",""en"")"),"Brother, you and both of you are smarter than everyone and are you all Buddha?")</f>
        <v>Brother, you and both of you are smarter than everyone and are you all Buddha?</v>
      </c>
    </row>
    <row r="708" spans="1:2" ht="14.25" customHeight="1">
      <c r="A708" s="2" t="s">
        <v>701</v>
      </c>
      <c r="B708" s="2" t="str">
        <f ca="1">IFERROR(__xludf.DUMMYFUNCTION("GOOGLETRANSLATE(A708,""auto"",""en"")"),"Loading...")</f>
        <v>Loading...</v>
      </c>
    </row>
    <row r="709" spans="1:2" ht="14.25" customHeight="1">
      <c r="A709" s="2" t="s">
        <v>702</v>
      </c>
      <c r="B709" s="2" t="str">
        <f ca="1">IFERROR(__xludf.DUMMYFUNCTION("GOOGLETRANSLATE(A709,""auto"",""en"")"),"Loading...")</f>
        <v>Loading...</v>
      </c>
    </row>
    <row r="710" spans="1:2" ht="14.25" customHeight="1">
      <c r="A710" s="2" t="s">
        <v>703</v>
      </c>
      <c r="B710" s="2" t="str">
        <f ca="1">IFERROR(__xludf.DUMMYFUNCTION("GOOGLETRANSLATE(A710,""auto"",""en"")"),"Loading...")</f>
        <v>Loading...</v>
      </c>
    </row>
    <row r="711" spans="1:2" ht="14.25" customHeight="1">
      <c r="A711" s="2" t="s">
        <v>704</v>
      </c>
      <c r="B711" s="2" t="str">
        <f ca="1">IFERROR(__xludf.DUMMYFUNCTION("GOOGLETRANSLATE(A711,""auto"",""en"")"),"Loading...")</f>
        <v>Loading...</v>
      </c>
    </row>
    <row r="712" spans="1:2" ht="14.25" customHeight="1">
      <c r="A712" s="4" t="s">
        <v>705</v>
      </c>
      <c r="B712" s="2" t="str">
        <f ca="1">IFERROR(__xludf.DUMMYFUNCTION("GOOGLETRANSLATE(A712,""auto"",""en"")"),"Loading...")</f>
        <v>Loading...</v>
      </c>
    </row>
    <row r="713" spans="1:2" ht="14.25" customHeight="1">
      <c r="A713" s="2" t="s">
        <v>706</v>
      </c>
      <c r="B713" s="2" t="str">
        <f ca="1">IFERROR(__xludf.DUMMYFUNCTION("GOOGLETRANSLATE(A713,""auto"",""en"")"),"Loading...")</f>
        <v>Loading...</v>
      </c>
    </row>
    <row r="714" spans="1:2" ht="14.25" customHeight="1">
      <c r="A714" s="2" t="s">
        <v>707</v>
      </c>
      <c r="B714" s="2" t="str">
        <f ca="1">IFERROR(__xludf.DUMMYFUNCTION("GOOGLETRANSLATE(A714,""auto"",""en"")"),"Loading...")</f>
        <v>Loading...</v>
      </c>
    </row>
    <row r="715" spans="1:2" ht="14.25" customHeight="1">
      <c r="A715" s="2" t="s">
        <v>708</v>
      </c>
      <c r="B715" s="2" t="str">
        <f ca="1">IFERROR(__xludf.DUMMYFUNCTION("GOOGLETRANSLATE(A715,""auto"",""en"")"),"Congress zindabad")</f>
        <v>Congress zindabad</v>
      </c>
    </row>
    <row r="716" spans="1:2" ht="14.25" customHeight="1">
      <c r="A716" s="4" t="s">
        <v>709</v>
      </c>
      <c r="B716" s="2" t="str">
        <f ca="1">IFERROR(__xludf.DUMMYFUNCTION("GOOGLETRANSLATE(A716,""auto"",""en"")"),"Sir, see the earthquake in the share market from June 1 to June 4???")</f>
        <v>Sir, see the earthquake in the share market from June 1 to June 4???</v>
      </c>
    </row>
    <row r="717" spans="1:2" ht="14.25" customHeight="1">
      <c r="A717" s="4" t="s">
        <v>710</v>
      </c>
      <c r="B717" s="2" t="str">
        <f ca="1">IFERROR(__xludf.DUMMYFUNCTION("GOOGLETRANSLATE(A717,""auto"",""en"")"),"Loading...")</f>
        <v>Loading...</v>
      </c>
    </row>
    <row r="718" spans="1:2" ht="14.25" customHeight="1">
      <c r="A718" s="2" t="s">
        <v>711</v>
      </c>
      <c r="B718" s="2" t="str">
        <f ca="1">IFERROR(__xludf.DUMMYFUNCTION("GOOGLETRANSLATE(A718,""auto"",""en"")"),"Loading...")</f>
        <v>Loading...</v>
      </c>
    </row>
    <row r="719" spans="1:2" ht="14.25" customHeight="1">
      <c r="A719" s="6" t="s">
        <v>712</v>
      </c>
      <c r="B719" s="2" t="str">
        <f ca="1">IFERROR(__xludf.DUMMYFUNCTION("GOOGLETRANSLATE(A719,""auto"",""en"")"),"Loading...")</f>
        <v>Loading...</v>
      </c>
    </row>
    <row r="720" spans="1:2" ht="14.25" customHeight="1">
      <c r="A720" s="2" t="s">
        <v>713</v>
      </c>
      <c r="B720" s="2" t="str">
        <f ca="1">IFERROR(__xludf.DUMMYFUNCTION("GOOGLETRANSLATE(A720,""auto"",""en"")"),"Loading...")</f>
        <v>Loading...</v>
      </c>
    </row>
    <row r="721" spans="1:2" ht="14.25" customHeight="1">
      <c r="A721" s="2" t="s">
        <v>714</v>
      </c>
      <c r="B721" s="2" t="str">
        <f ca="1">IFERROR(__xludf.DUMMYFUNCTION("GOOGLETRANSLATE(A721,""auto"",""en"")"),"😅😅🤣🤣🤣🤣 We want Rabishji back on Live TV video.")</f>
        <v>😅😅🤣🤣🤣🤣 We want Rabishji back on Live TV video.</v>
      </c>
    </row>
    <row r="722" spans="1:2" ht="14.25" customHeight="1">
      <c r="A722" s="2" t="s">
        <v>715</v>
      </c>
      <c r="B722" s="2" t="str">
        <f ca="1">IFERROR(__xludf.DUMMYFUNCTION("GOOGLETRANSLATE(A722,""auto"",""en"")"),"Loading...")</f>
        <v>Loading...</v>
      </c>
    </row>
    <row r="723" spans="1:2" ht="14.25" customHeight="1">
      <c r="A723" s="2" t="s">
        <v>716</v>
      </c>
      <c r="B723" s="2" t="str">
        <f ca="1">IFERROR(__xludf.DUMMYFUNCTION("GOOGLETRANSLATE(A723,""auto"",""en"")"),"Loading...")</f>
        <v>Loading...</v>
      </c>
    </row>
    <row r="724" spans="1:2" ht="14.25" customHeight="1">
      <c r="A724" s="2" t="s">
        <v>717</v>
      </c>
      <c r="B724" s="2" t="str">
        <f ca="1">IFERROR(__xludf.DUMMYFUNCTION("GOOGLETRANSLATE(A724,""auto"",""en"")"),"Loading...")</f>
        <v>Loading...</v>
      </c>
    </row>
    <row r="725" spans="1:2" ht="14.25" customHeight="1">
      <c r="A725" s="2" t="s">
        <v>718</v>
      </c>
      <c r="B725" s="2" t="str">
        <f ca="1">IFERROR(__xludf.DUMMYFUNCTION("GOOGLETRANSLATE(A725,""auto"",""en"")"),"India jeetega")</f>
        <v>India jeetega</v>
      </c>
    </row>
    <row r="726" spans="1:2" ht="14.25" customHeight="1">
      <c r="A726" s="2" t="s">
        <v>719</v>
      </c>
      <c r="B726" s="2" t="str">
        <f ca="1">IFERROR(__xludf.DUMMYFUNCTION("GOOGLETRANSLATE(A726,""auto"",""en"")"),"Loading...")</f>
        <v>Loading...</v>
      </c>
    </row>
    <row r="727" spans="1:2" ht="14.25" customHeight="1">
      <c r="A727" s="2" t="s">
        <v>720</v>
      </c>
      <c r="B727" s="2" t="str">
        <f ca="1">IFERROR(__xludf.DUMMYFUNCTION("GOOGLETRANSLATE(A727,""auto"",""en"")"),"Loading...")</f>
        <v>Loading...</v>
      </c>
    </row>
    <row r="728" spans="1:2" ht="14.25" customHeight="1">
      <c r="A728" s="2" t="s">
        <v>721</v>
      </c>
      <c r="B728" s="2" t="str">
        <f ca="1">IFERROR(__xludf.DUMMYFUNCTION("GOOGLETRANSLATE(A728,""auto"",""en"")"),"Loading...")</f>
        <v>Loading...</v>
      </c>
    </row>
    <row r="729" spans="1:2" ht="14.25" customHeight="1">
      <c r="A729" s="2" t="s">
        <v>722</v>
      </c>
      <c r="B729" s="2" t="str">
        <f ca="1">IFERROR(__xludf.DUMMYFUNCTION("GOOGLETRANSLATE(A729,""auto"",""en"")"),"Loading...")</f>
        <v>Loading...</v>
      </c>
    </row>
    <row r="730" spans="1:2" ht="14.25" customHeight="1">
      <c r="A730" s="2" t="s">
        <v>723</v>
      </c>
      <c r="B730" s="2" t="str">
        <f ca="1">IFERROR(__xludf.DUMMYFUNCTION("GOOGLETRANSLATE(A730,""auto"",""en"")"),"Loading...")</f>
        <v>Loading...</v>
      </c>
    </row>
    <row r="731" spans="1:2" ht="14.25" customHeight="1">
      <c r="A731" s="2" t="s">
        <v>724</v>
      </c>
      <c r="B731" s="2" t="str">
        <f ca="1">IFERROR(__xludf.DUMMYFUNCTION("GOOGLETRANSLATE(A731,""auto"",""en"")"),"Loading...")</f>
        <v>Loading...</v>
      </c>
    </row>
    <row r="732" spans="1:2" ht="14.25" customHeight="1">
      <c r="A732" s="2" t="s">
        <v>725</v>
      </c>
      <c r="B732" s="2" t="str">
        <f ca="1">IFERROR(__xludf.DUMMYFUNCTION("GOOGLETRANSLATE(A732,""auto"",""en"")"),"Loading...")</f>
        <v>Loading...</v>
      </c>
    </row>
    <row r="733" spans="1:2" ht="14.25" customHeight="1">
      <c r="A733" s="2" t="s">
        <v>726</v>
      </c>
      <c r="B733" s="2" t="str">
        <f ca="1">IFERROR(__xludf.DUMMYFUNCTION("GOOGLETRANSLATE(A733,""auto"",""en"")"),"Loading...")</f>
        <v>Loading...</v>
      </c>
    </row>
    <row r="734" spans="1:2" ht="14.25" customHeight="1">
      <c r="A734" s="6" t="s">
        <v>727</v>
      </c>
      <c r="B734" s="2" t="str">
        <f ca="1">IFERROR(__xludf.DUMMYFUNCTION("GOOGLETRANSLATE(A734,""auto"",""en"")"),"Loading...")</f>
        <v>Loading...</v>
      </c>
    </row>
    <row r="735" spans="1:2" ht="14.25" customHeight="1">
      <c r="A735" s="2" t="s">
        <v>728</v>
      </c>
      <c r="B735" s="2" t="str">
        <f ca="1">IFERROR(__xludf.DUMMYFUNCTION("GOOGLETRANSLATE(A735,""auto"",""en"")"),"Loading...")</f>
        <v>Loading...</v>
      </c>
    </row>
    <row r="736" spans="1:2" ht="14.25" customHeight="1">
      <c r="A736" s="2" t="s">
        <v>729</v>
      </c>
      <c r="B736" s="2" t="str">
        <f ca="1">IFERROR(__xludf.DUMMYFUNCTION("GOOGLETRANSLATE(A736,""auto"",""en"")"),"Burnol")</f>
        <v>Burnol</v>
      </c>
    </row>
    <row r="737" spans="1:2" ht="14.25" customHeight="1">
      <c r="A737" s="2" t="s">
        <v>730</v>
      </c>
      <c r="B737" s="2" t="str">
        <f ca="1">IFERROR(__xludf.DUMMYFUNCTION("GOOGLETRANSLATE(A737,""auto"",""en"")"),"Ravish Kumar came to the TV and said, ""What is your job? Tell me, have you got dandruff? Tell me who slapped you and ran away. You are not a good man, he said such things to you.""")</f>
        <v>Ravish Kumar came to the TV and said, "What is your job? Tell me, have you got dandruff? Tell me who slapped you and ran away. You are not a good man, he said such things to you."</v>
      </c>
    </row>
    <row r="738" spans="1:2" ht="14.25" customHeight="1">
      <c r="A738" s="2" t="s">
        <v>731</v>
      </c>
      <c r="B738" s="2" t="str">
        <f ca="1">IFERROR(__xludf.DUMMYFUNCTION("GOOGLETRANSLATE(A738,""auto"",""en"")"),"Loading...")</f>
        <v>Loading...</v>
      </c>
    </row>
    <row r="739" spans="1:2" ht="14.25" customHeight="1">
      <c r="A739" s="2" t="s">
        <v>310</v>
      </c>
      <c r="B739" s="2" t="str">
        <f ca="1">IFERROR(__xludf.DUMMYFUNCTION("GOOGLETRANSLATE(A739,""auto"",""en"")"),"Loading...")</f>
        <v>Loading...</v>
      </c>
    </row>
    <row r="740" spans="1:2" ht="14.25" customHeight="1">
      <c r="A740" s="2" t="s">
        <v>732</v>
      </c>
      <c r="B740" s="2" t="str">
        <f ca="1">IFERROR(__xludf.DUMMYFUNCTION("GOOGLETRANSLATE(A740,""auto"",""en"")"),"Loading...")</f>
        <v>Loading...</v>
      </c>
    </row>
    <row r="741" spans="1:2" ht="14.25" customHeight="1">
      <c r="A741" s="2" t="s">
        <v>733</v>
      </c>
      <c r="B741" s="2" t="str">
        <f ca="1">IFERROR(__xludf.DUMMYFUNCTION("GOOGLETRANSLATE(A741,""auto"",""en"")"),"Loading...")</f>
        <v>Loading...</v>
      </c>
    </row>
    <row r="742" spans="1:2" ht="14.25" customHeight="1">
      <c r="A742" s="4" t="s">
        <v>734</v>
      </c>
      <c r="B742" s="2" t="str">
        <f ca="1">IFERROR(__xludf.DUMMYFUNCTION("GOOGLETRANSLATE(A742,""auto"",""en"")"),"Loading...")</f>
        <v>Loading...</v>
      </c>
    </row>
    <row r="743" spans="1:2" ht="14.25" customHeight="1">
      <c r="A743" s="2" t="s">
        <v>735</v>
      </c>
      <c r="B743" s="2" t="str">
        <f ca="1">IFERROR(__xludf.DUMMYFUNCTION("GOOGLETRANSLATE(A743,""auto"",""en"")"),"Loading...")</f>
        <v>Loading...</v>
      </c>
    </row>
    <row r="744" spans="1:2" ht="14.25" customHeight="1">
      <c r="A744" s="2" t="s">
        <v>736</v>
      </c>
      <c r="B744" s="2" t="str">
        <f ca="1">IFERROR(__xludf.DUMMYFUNCTION("GOOGLETRANSLATE(A744,""auto"",""en"")"),"Long live India Gthbandhan")</f>
        <v>Long live India Gthbandhan</v>
      </c>
    </row>
    <row r="745" spans="1:2" ht="14.25" customHeight="1">
      <c r="A745" s="2" t="s">
        <v>737</v>
      </c>
      <c r="B745" s="2" t="str">
        <f ca="1">IFERROR(__xludf.DUMMYFUNCTION("GOOGLETRANSLATE(A745,""auto"",""en"")"),"Loading...")</f>
        <v>Loading...</v>
      </c>
    </row>
    <row r="746" spans="1:2" ht="14.25" customHeight="1">
      <c r="A746" s="4" t="s">
        <v>738</v>
      </c>
      <c r="B746" s="2" t="str">
        <f ca="1">IFERROR(__xludf.DUMMYFUNCTION("GOOGLETRANSLATE(A746,""auto"",""en"")"),"Loading...")</f>
        <v>Loading...</v>
      </c>
    </row>
    <row r="747" spans="1:2" ht="14.25" customHeight="1">
      <c r="A747" s="2" t="s">
        <v>739</v>
      </c>
      <c r="B747" s="2" t="str">
        <f ca="1">IFERROR(__xludf.DUMMYFUNCTION("GOOGLETRANSLATE(A747,""auto"",""en"")"),"Loading...")</f>
        <v>Loading...</v>
      </c>
    </row>
    <row r="748" spans="1:2" ht="14.25" customHeight="1">
      <c r="A748" s="2" t="s">
        <v>740</v>
      </c>
      <c r="B748" s="2" t="str">
        <f ca="1">IFERROR(__xludf.DUMMYFUNCTION("GOOGLETRANSLATE(A748,""auto"",""en"")"),"Loading...")</f>
        <v>Loading...</v>
      </c>
    </row>
    <row r="749" spans="1:2" ht="14.25" customHeight="1">
      <c r="A749" s="2" t="s">
        <v>741</v>
      </c>
      <c r="B749" s="2" t="str">
        <f ca="1">IFERROR(__xludf.DUMMYFUNCTION("GOOGLETRANSLATE(A749,""auto"",""en"")"),"Loading...")</f>
        <v>Loading...</v>
      </c>
    </row>
    <row r="750" spans="1:2" ht="14.25" customHeight="1">
      <c r="A750" s="2" t="s">
        <v>742</v>
      </c>
      <c r="B750" s="2" t="str">
        <f ca="1">IFERROR(__xludf.DUMMYFUNCTION("GOOGLETRANSLATE(A750,""auto"",""en"")"),"Pappu")</f>
        <v>Pappu</v>
      </c>
    </row>
    <row r="751" spans="1:2" ht="14.25" customHeight="1">
      <c r="A751" s="2" t="s">
        <v>743</v>
      </c>
      <c r="B751" s="2" t="str">
        <f ca="1">IFERROR(__xludf.DUMMYFUNCTION("GOOGLETRANSLATE(A751,""auto"",""en"")"),"Loading...")</f>
        <v>Loading...</v>
      </c>
    </row>
    <row r="752" spans="1:2" ht="14.25" customHeight="1">
      <c r="A752" s="2" t="s">
        <v>744</v>
      </c>
      <c r="B752" s="2" t="str">
        <f ca="1">IFERROR(__xludf.DUMMYFUNCTION("GOOGLETRANSLATE(A752,""auto"",""en"")"),"Loading...")</f>
        <v>Loading...</v>
      </c>
    </row>
    <row r="753" spans="1:2" ht="14.25" customHeight="1">
      <c r="A753" s="2" t="s">
        <v>745</v>
      </c>
      <c r="B753" s="2" t="str">
        <f ca="1">IFERROR(__xludf.DUMMYFUNCTION("GOOGLETRANSLATE(A753,""auto"",""en"")"),"Loading...")</f>
        <v>Loading...</v>
      </c>
    </row>
    <row r="754" spans="1:2" ht="14.25" customHeight="1">
      <c r="A754" s="2" t="s">
        <v>746</v>
      </c>
      <c r="B754" s="2" t="str">
        <f ca="1">IFERROR(__xludf.DUMMYFUNCTION("GOOGLETRANSLATE(A754,""auto"",""en"")"),"Loading...")</f>
        <v>Loading...</v>
      </c>
    </row>
    <row r="755" spans="1:2" ht="14.25" customHeight="1">
      <c r="A755" s="2" t="s">
        <v>747</v>
      </c>
      <c r="B755" s="2" t="str">
        <f ca="1">IFERROR(__xludf.DUMMYFUNCTION("GOOGLETRANSLATE(A755,""auto"",""en"")"),"Loading...")</f>
        <v>Loading...</v>
      </c>
    </row>
    <row r="756" spans="1:2" ht="14.25" customHeight="1">
      <c r="A756" s="2" t="s">
        <v>748</v>
      </c>
      <c r="B756" s="2" t="str">
        <f ca="1">IFERROR(__xludf.DUMMYFUNCTION("GOOGLETRANSLATE(A756,""auto"",""en"")"),"Loading...")</f>
        <v>Loading...</v>
      </c>
    </row>
    <row r="757" spans="1:2" ht="14.25" customHeight="1">
      <c r="A757" s="2" t="s">
        <v>749</v>
      </c>
      <c r="B757" s="2" t="str">
        <f ca="1">IFERROR(__xludf.DUMMYFUNCTION("GOOGLETRANSLATE(A757,""auto"",""en"")"),"Loading...")</f>
        <v>Loading...</v>
      </c>
    </row>
    <row r="758" spans="1:2" ht="14.25" customHeight="1">
      <c r="A758" s="2" t="s">
        <v>750</v>
      </c>
      <c r="B758" s="2" t="str">
        <f ca="1">IFERROR(__xludf.DUMMYFUNCTION("GOOGLETRANSLATE(A758,""auto"",""en"")"),"Brother, what is the condition of Ravish Kumar, see the song of Cal Royal, 405 votes have been given to Dil Ko, you have given vote to BJP, it is not like this and today I am looking at your condition, you are making me feel angry, you are the teen and fo"&amp;"ur people of Congress. For this man, Manoj, till the time you remain, write that Congress wins, not power, and never forms government.")</f>
        <v>Brother, what is the condition of Ravish Kumar, see the song of Cal Royal, 405 votes have been given to Dil Ko, you have given vote to BJP, it is not like this and today I am looking at your condition, you are making me feel angry, you are the teen and four people of Congress. For this man, Manoj, till the time you remain, write that Congress wins, not power, and never forms government.</v>
      </c>
    </row>
    <row r="759" spans="1:2" ht="14.25" customHeight="1">
      <c r="A759" s="4" t="s">
        <v>751</v>
      </c>
      <c r="B759" s="2" t="str">
        <f ca="1">IFERROR(__xludf.DUMMYFUNCTION("GOOGLETRANSLATE(A759,""auto"",""en"")"),"Loading...")</f>
        <v>Loading...</v>
      </c>
    </row>
    <row r="760" spans="1:2" ht="14.25" customHeight="1">
      <c r="A760" s="4" t="s">
        <v>752</v>
      </c>
      <c r="B760" s="2" t="str">
        <f ca="1">IFERROR(__xludf.DUMMYFUNCTION("GOOGLETRANSLATE(A760,""auto"",""en"")"),"Loading...")</f>
        <v>Loading...</v>
      </c>
    </row>
    <row r="761" spans="1:2" ht="14.25" customHeight="1">
      <c r="A761" s="2" t="s">
        <v>753</v>
      </c>
      <c r="B761" s="2" t="str">
        <f ca="1">IFERROR(__xludf.DUMMYFUNCTION("GOOGLETRANSLATE(A761,""auto"",""en"")"),"Loading...")</f>
        <v>Loading...</v>
      </c>
    </row>
    <row r="762" spans="1:2" ht="14.25" customHeight="1">
      <c r="A762" s="4" t="s">
        <v>754</v>
      </c>
      <c r="B762" s="2" t="str">
        <f ca="1">IFERROR(__xludf.DUMMYFUNCTION("GOOGLETRANSLATE(A762,""auto"",""en"")"),"Loading...")</f>
        <v>Loading...</v>
      </c>
    </row>
    <row r="763" spans="1:2" ht="14.25" customHeight="1">
      <c r="A763" s="4" t="s">
        <v>755</v>
      </c>
      <c r="B763" s="2" t="str">
        <f ca="1">IFERROR(__xludf.DUMMYFUNCTION("GOOGLETRANSLATE(A763,""auto"",""en"")"),"Loading...")</f>
        <v>Loading...</v>
      </c>
    </row>
    <row r="764" spans="1:2" ht="14.25" customHeight="1">
      <c r="A764" s="2" t="s">
        <v>756</v>
      </c>
      <c r="B764" s="2" t="str">
        <f ca="1">IFERROR(__xludf.DUMMYFUNCTION("GOOGLETRANSLATE(A764,""auto"",""en"")"),"Loading...")</f>
        <v>Loading...</v>
      </c>
    </row>
    <row r="765" spans="1:2" ht="14.25" customHeight="1">
      <c r="A765" s="2" t="s">
        <v>757</v>
      </c>
      <c r="B765" s="2" t="str">
        <f ca="1">IFERROR(__xludf.DUMMYFUNCTION("GOOGLETRANSLATE(A765,""auto"",""en"")"),"Loading...")</f>
        <v>Loading...</v>
      </c>
    </row>
    <row r="766" spans="1:2" ht="14.25" customHeight="1">
      <c r="A766" s="2" t="s">
        <v>561</v>
      </c>
      <c r="B766" s="2" t="str">
        <f ca="1">IFERROR(__xludf.DUMMYFUNCTION("GOOGLETRANSLATE(A766,""auto"",""en"")"),"Loading...")</f>
        <v>Loading...</v>
      </c>
    </row>
    <row r="767" spans="1:2" ht="14.25" customHeight="1">
      <c r="A767" s="4" t="s">
        <v>758</v>
      </c>
      <c r="B767" s="2" t="str">
        <f ca="1">IFERROR(__xludf.DUMMYFUNCTION("GOOGLETRANSLATE(A767,""auto"",""en"")"),"Loading...")</f>
        <v>Loading...</v>
      </c>
    </row>
    <row r="768" spans="1:2" ht="14.25" customHeight="1">
      <c r="A768" s="2" t="s">
        <v>759</v>
      </c>
      <c r="B768" s="2" t="str">
        <f ca="1">IFERROR(__xludf.DUMMYFUNCTION("GOOGLETRANSLATE(A768,""auto"",""en"")"),"Loading...")</f>
        <v>Loading...</v>
      </c>
    </row>
    <row r="769" spans="1:2" ht="14.25" customHeight="1">
      <c r="A769" s="2" t="s">
        <v>760</v>
      </c>
      <c r="B769" s="2" t="str">
        <f ca="1">IFERROR(__xludf.DUMMYFUNCTION("GOOGLETRANSLATE(A769,""auto"",""en"")"),"Loading...")</f>
        <v>Loading...</v>
      </c>
    </row>
    <row r="770" spans="1:2" ht="14.25" customHeight="1">
      <c r="A770" s="2" t="s">
        <v>761</v>
      </c>
      <c r="B770" s="2" t="str">
        <f ca="1">IFERROR(__xludf.DUMMYFUNCTION("GOOGLETRANSLATE(A770,""auto"",""en"")"),"Loading...")</f>
        <v>Loading...</v>
      </c>
    </row>
    <row r="771" spans="1:2" ht="14.25" customHeight="1">
      <c r="A771" s="2" t="s">
        <v>762</v>
      </c>
      <c r="B771" s="2" t="str">
        <f ca="1">IFERROR(__xludf.DUMMYFUNCTION("GOOGLETRANSLATE(A771,""auto"",""en"")"),"Loading...")</f>
        <v>Loading...</v>
      </c>
    </row>
    <row r="772" spans="1:2" ht="14.25" customHeight="1">
      <c r="A772" s="5" t="s">
        <v>763</v>
      </c>
      <c r="B772" s="2" t="str">
        <f ca="1">IFERROR(__xludf.DUMMYFUNCTION("GOOGLETRANSLATE(A772,""auto"",""en"")"),"Ravish Bhaiya, the public has given a reply to Modi ji and his BJP leaders. Wait, BJP will appear to be in control of all the Indians on the basis of rupees. Do you know that all your industrialists who are billionaires also have no status?
We are coming "&amp;"tomorrow 🖐️💯motiv")</f>
        <v>Ravish Bhaiya, the public has given a reply to Modi ji and his BJP leaders. Wait, BJP will appear to be in control of all the Indians on the basis of rupees. Do you know that all your industrialists who are billionaires also have no status?
We are coming tomorrow 🖐️💯motiv</v>
      </c>
    </row>
    <row r="773" spans="1:2" ht="14.25" customHeight="1">
      <c r="A773" s="2" t="s">
        <v>764</v>
      </c>
      <c r="B773" s="2" t="str">
        <f ca="1">IFERROR(__xludf.DUMMYFUNCTION("GOOGLETRANSLATE(A773,""auto"",""en"")"),"Loading...")</f>
        <v>Loading...</v>
      </c>
    </row>
    <row r="774" spans="1:2" ht="14.25" customHeight="1">
      <c r="A774" s="2" t="s">
        <v>765</v>
      </c>
      <c r="B774" s="2" t="str">
        <f ca="1">IFERROR(__xludf.DUMMYFUNCTION("GOOGLETRANSLATE(A774,""auto"",""en"")"),"Come to Modi")</f>
        <v>Come to Modi</v>
      </c>
    </row>
    <row r="775" spans="1:2" ht="14.25" customHeight="1">
      <c r="A775" s="2" t="s">
        <v>766</v>
      </c>
      <c r="B775" s="2" t="str">
        <f ca="1">IFERROR(__xludf.DUMMYFUNCTION("GOOGLETRANSLATE(A775,""auto"",""en"")"),"Loading...")</f>
        <v>Loading...</v>
      </c>
    </row>
    <row r="776" spans="1:2" ht="14.25" customHeight="1">
      <c r="A776" s="2" t="s">
        <v>767</v>
      </c>
      <c r="B776" s="2" t="str">
        <f ca="1">IFERROR(__xludf.DUMMYFUNCTION("GOOGLETRANSLATE(A776,""auto"",""en"")"),"Loading...")</f>
        <v>Loading...</v>
      </c>
    </row>
    <row r="777" spans="1:2" ht="14.25" customHeight="1">
      <c r="A777" s="2" t="s">
        <v>768</v>
      </c>
      <c r="B777" s="2" t="str">
        <f ca="1">IFERROR(__xludf.DUMMYFUNCTION("GOOGLETRANSLATE(A777,""auto"",""en"")"),"Loading...")</f>
        <v>Loading...</v>
      </c>
    </row>
    <row r="778" spans="1:2" ht="14.25" customHeight="1">
      <c r="A778" s="2" t="s">
        <v>769</v>
      </c>
      <c r="B778" s="2" t="str">
        <f ca="1">IFERROR(__xludf.DUMMYFUNCTION("GOOGLETRANSLATE(A778,""auto"",""en"")"),"Loading...")</f>
        <v>Loading...</v>
      </c>
    </row>
    <row r="779" spans="1:2" ht="14.25" customHeight="1">
      <c r="A779" s="2" t="s">
        <v>770</v>
      </c>
      <c r="B779" s="2" t="str">
        <f ca="1">IFERROR(__xludf.DUMMYFUNCTION("GOOGLETRANSLATE(A779,""auto"",""en"")"),"Loading...")</f>
        <v>Loading...</v>
      </c>
    </row>
    <row r="780" spans="1:2" ht="14.25" customHeight="1">
      <c r="A780" s="2" t="s">
        <v>771</v>
      </c>
      <c r="B780" s="2" t="str">
        <f ca="1">IFERROR(__xludf.DUMMYFUNCTION("GOOGLETRANSLATE(A780,""auto"",""en"")"),"Loading...")</f>
        <v>Loading...</v>
      </c>
    </row>
    <row r="781" spans="1:2" ht="14.25" customHeight="1">
      <c r="A781" s="2" t="s">
        <v>772</v>
      </c>
      <c r="B781" s="2" t="str">
        <f ca="1">IFERROR(__xludf.DUMMYFUNCTION("GOOGLETRANSLATE(A781,""auto"",""en"")"),"@Rubbish ji I hear all your Rubbish news only with a smile on your face.")</f>
        <v>@Rubbish ji I hear all your Rubbish news only with a smile on your face.</v>
      </c>
    </row>
    <row r="782" spans="1:2" ht="14.25" customHeight="1">
      <c r="A782" s="2" t="s">
        <v>773</v>
      </c>
      <c r="B782" s="2" t="str">
        <f ca="1">IFERROR(__xludf.DUMMYFUNCTION("GOOGLETRANSLATE(A782,""auto"",""en"")"),"Views 4 crore but like 255k😂😂😂😂😂 result. milgaya😂😂😂😂")</f>
        <v>Views 4 crore but like 255k😂😂😂😂😂 result. milgaya😂😂😂😂</v>
      </c>
    </row>
    <row r="783" spans="1:2" ht="14.25" customHeight="1">
      <c r="A783" s="2" t="s">
        <v>774</v>
      </c>
      <c r="B783" s="2" t="str">
        <f ca="1">IFERROR(__xludf.DUMMYFUNCTION("GOOGLETRANSLATE(A783,""auto"",""en"")"),"Loading...")</f>
        <v>Loading...</v>
      </c>
    </row>
    <row r="784" spans="1:2" ht="14.25" customHeight="1">
      <c r="A784" s="5" t="s">
        <v>775</v>
      </c>
      <c r="B784" s="2" t="str">
        <f ca="1">IFERROR(__xludf.DUMMYFUNCTION("GOOGLETRANSLATE(A784,""auto"",""en"")"),"Loading...")</f>
        <v>Loading...</v>
      </c>
    </row>
    <row r="785" spans="1:2" ht="14.25" customHeight="1">
      <c r="A785" s="2" t="s">
        <v>776</v>
      </c>
      <c r="B785" s="2" t="str">
        <f ca="1">IFERROR(__xludf.DUMMYFUNCTION("GOOGLETRANSLATE(A785,""auto"",""en"")"),"There are more spoons in it 😅😅😅😅😅")</f>
        <v>There are more spoons in it 😅😅😅😅😅</v>
      </c>
    </row>
    <row r="786" spans="1:2" ht="14.25" customHeight="1">
      <c r="A786" s="2" t="s">
        <v>777</v>
      </c>
      <c r="B786" s="2" t="str">
        <f ca="1">IFERROR(__xludf.DUMMYFUNCTION("GOOGLETRANSLATE(A786,""auto"",""en"")"),"Loading...")</f>
        <v>Loading...</v>
      </c>
    </row>
    <row r="787" spans="1:2" ht="14.25" customHeight="1">
      <c r="A787" s="2" t="s">
        <v>778</v>
      </c>
      <c r="B787" s="2" t="str">
        <f ca="1">IFERROR(__xludf.DUMMYFUNCTION("GOOGLETRANSLATE(A787,""auto"",""en"")"),"Loading...")</f>
        <v>Loading...</v>
      </c>
    </row>
    <row r="788" spans="1:2" ht="14.25" customHeight="1">
      <c r="A788" s="2" t="s">
        <v>779</v>
      </c>
      <c r="B788" s="2" t="str">
        <f ca="1">IFERROR(__xludf.DUMMYFUNCTION("GOOGLETRANSLATE(A788,""auto"",""en"")"),"Loading...")</f>
        <v>Loading...</v>
      </c>
    </row>
    <row r="789" spans="1:2" ht="14.25" customHeight="1">
      <c r="A789" s="2" t="s">
        <v>780</v>
      </c>
      <c r="B789" s="2" t="str">
        <f ca="1">IFERROR(__xludf.DUMMYFUNCTION("GOOGLETRANSLATE(A789,""auto"",""en"")"),"Yes")</f>
        <v>Yes</v>
      </c>
    </row>
    <row r="790" spans="1:2" ht="14.25" customHeight="1">
      <c r="A790" s="2" t="s">
        <v>781</v>
      </c>
      <c r="B790" s="2" t="str">
        <f ca="1">IFERROR(__xludf.DUMMYFUNCTION("GOOGLETRANSLATE(A790,""auto"",""en"")"),"Loading...")</f>
        <v>Loading...</v>
      </c>
    </row>
    <row r="791" spans="1:2" ht="14.25" customHeight="1">
      <c r="A791" s="2" t="s">
        <v>782</v>
      </c>
      <c r="B791" s="2" t="str">
        <f ca="1">IFERROR(__xludf.DUMMYFUNCTION("GOOGLETRANSLATE(A791,""auto"",""en"")"),"Stock market pe b do line guru ji?")</f>
        <v>Stock market pe b do line guru ji?</v>
      </c>
    </row>
    <row r="792" spans="1:2" ht="14.25" customHeight="1">
      <c r="A792" s="2" t="s">
        <v>783</v>
      </c>
      <c r="B792" s="2" t="str">
        <f ca="1">IFERROR(__xludf.DUMMYFUNCTION("GOOGLETRANSLATE(A792,""auto"",""en"")"),"Loading...")</f>
        <v>Loading...</v>
      </c>
    </row>
    <row r="793" spans="1:2" ht="14.25" customHeight="1">
      <c r="A793" s="2" t="s">
        <v>784</v>
      </c>
      <c r="B793" s="2" t="str">
        <f ca="1">IFERROR(__xludf.DUMMYFUNCTION("GOOGLETRANSLATE(A793,""auto"",""en"")"),"Loading...")</f>
        <v>Loading...</v>
      </c>
    </row>
    <row r="794" spans="1:2" ht="14.25" customHeight="1">
      <c r="A794" s="2" t="s">
        <v>785</v>
      </c>
      <c r="B794" s="2" t="str">
        <f ca="1">IFERROR(__xludf.DUMMYFUNCTION("GOOGLETRANSLATE(A794,""auto"",""en"")"),"Bad day for bluejp tomorrow")</f>
        <v>Bad day for bluejp tomorrow</v>
      </c>
    </row>
    <row r="795" spans="1:2" ht="14.25" customHeight="1">
      <c r="A795" s="2" t="s">
        <v>786</v>
      </c>
      <c r="B795" s="2" t="str">
        <f ca="1">IFERROR(__xludf.DUMMYFUNCTION("GOOGLETRANSLATE(A795,""auto"",""en"")"),"Loading...")</f>
        <v>Loading...</v>
      </c>
    </row>
    <row r="796" spans="1:2" ht="14.25" customHeight="1">
      <c r="A796" s="4" t="s">
        <v>787</v>
      </c>
      <c r="B796" s="2" t="str">
        <f ca="1">IFERROR(__xludf.DUMMYFUNCTION("GOOGLETRANSLATE(A796,""auto"",""en"")"),"Loading...")</f>
        <v>Loading...</v>
      </c>
    </row>
    <row r="797" spans="1:2" ht="14.25" customHeight="1">
      <c r="A797" s="2" t="s">
        <v>788</v>
      </c>
      <c r="B797" s="2" t="str">
        <f ca="1">IFERROR(__xludf.DUMMYFUNCTION("GOOGLETRANSLATE(A797,""auto"",""en"")"),"Loading...")</f>
        <v>Loading...</v>
      </c>
    </row>
    <row r="798" spans="1:2" ht="14.25" customHeight="1">
      <c r="A798" s="2" t="s">
        <v>789</v>
      </c>
      <c r="B798" s="2" t="str">
        <f ca="1">IFERROR(__xludf.DUMMYFUNCTION("GOOGLETRANSLATE(A798,""auto"",""en"")"),"Loading...")</f>
        <v>Loading...</v>
      </c>
    </row>
    <row r="799" spans="1:2" ht="14.25" customHeight="1">
      <c r="A799" s="2" t="s">
        <v>790</v>
      </c>
      <c r="B799" s="2" t="str">
        <f ca="1">IFERROR(__xludf.DUMMYFUNCTION("GOOGLETRANSLATE(A799,""auto"",""en"")"),"Loading...")</f>
        <v>Loading...</v>
      </c>
    </row>
    <row r="800" spans="1:2" ht="14.25" customHeight="1">
      <c r="A800" s="2" t="s">
        <v>791</v>
      </c>
      <c r="B800" s="2" t="str">
        <f ca="1">IFERROR(__xludf.DUMMYFUNCTION("GOOGLETRANSLATE(A800,""auto"",""en"")"),"Loading...")</f>
        <v>Loading...</v>
      </c>
    </row>
    <row r="801" spans="1:2" ht="14.25" customHeight="1">
      <c r="A801" s="2" t="s">
        <v>792</v>
      </c>
      <c r="B801" s="2" t="str">
        <f ca="1">IFERROR(__xludf.DUMMYFUNCTION("GOOGLETRANSLATE(A801,""auto"",""en"")"),"I watched this video just to see him crying, my heart felt peace after watching him cry.")</f>
        <v>I watched this video just to see him crying, my heart felt peace after watching him cry.</v>
      </c>
    </row>
    <row r="802" spans="1:2" ht="14.25" customHeight="1">
      <c r="A802" s="2" t="s">
        <v>793</v>
      </c>
      <c r="B802" s="2" t="str">
        <f ca="1">IFERROR(__xludf.DUMMYFUNCTION("GOOGLETRANSLATE(A802,""auto"",""en"")"),"Don't support corrept tmc government. You don't know here Mamata Banerjee is ruling here by police.")</f>
        <v>Don't support corrept tmc government. You don't know here Mamata Banerjee is ruling here by police.</v>
      </c>
    </row>
    <row r="803" spans="1:2" ht="14.25" customHeight="1">
      <c r="A803" s="2" t="s">
        <v>794</v>
      </c>
      <c r="B803" s="2" t="str">
        <f ca="1">IFERROR(__xludf.DUMMYFUNCTION("GOOGLETRANSLATE(A803,""auto"",""en"")"),"Loading...")</f>
        <v>Loading...</v>
      </c>
    </row>
    <row r="804" spans="1:2" ht="14.25" customHeight="1">
      <c r="A804" s="2" t="s">
        <v>795</v>
      </c>
      <c r="B804" s="2" t="str">
        <f ca="1">IFERROR(__xludf.DUMMYFUNCTION("GOOGLETRANSLATE(A804,""auto"",""en"")"),"Loading...")</f>
        <v>Loading...</v>
      </c>
    </row>
    <row r="805" spans="1:2" ht="14.25" customHeight="1">
      <c r="A805" s="2" t="s">
        <v>796</v>
      </c>
      <c r="B805" s="2" t="str">
        <f ca="1">IFERROR(__xludf.DUMMYFUNCTION("GOOGLETRANSLATE(A805,""auto"",""en"")"),"Loading...")</f>
        <v>Loading...</v>
      </c>
    </row>
    <row r="806" spans="1:2" ht="14.25" customHeight="1">
      <c r="A806" s="2" t="s">
        <v>797</v>
      </c>
      <c r="B806" s="2" t="str">
        <f ca="1">IFERROR(__xludf.DUMMYFUNCTION("GOOGLETRANSLATE(A806,""auto"",""en"")"),"Loading...")</f>
        <v>Loading...</v>
      </c>
    </row>
    <row r="807" spans="1:2" ht="14.25" customHeight="1">
      <c r="A807" s="2" t="s">
        <v>798</v>
      </c>
      <c r="B807" s="2" t="str">
        <f ca="1">IFERROR(__xludf.DUMMYFUNCTION("GOOGLETRANSLATE(A807,""auto"",""en"")"),"Loading...")</f>
        <v>Loading...</v>
      </c>
    </row>
    <row r="808" spans="1:2" ht="14.25" customHeight="1">
      <c r="A808" s="2" t="s">
        <v>799</v>
      </c>
      <c r="B808" s="2" t="str">
        <f ca="1">IFERROR(__xludf.DUMMYFUNCTION("GOOGLETRANSLATE(A808,""auto"",""en"")"),"Loading...")</f>
        <v>Loading...</v>
      </c>
    </row>
    <row r="809" spans="1:2" ht="14.25" customHeight="1">
      <c r="A809" s="2" t="s">
        <v>800</v>
      </c>
      <c r="B809" s="2" t="str">
        <f ca="1">IFERROR(__xludf.DUMMYFUNCTION("GOOGLETRANSLATE(A809,""auto"",""en"")"),"Loading...")</f>
        <v>Loading...</v>
      </c>
    </row>
    <row r="810" spans="1:2" ht="14.25" customHeight="1">
      <c r="A810" s="2" t="s">
        <v>801</v>
      </c>
      <c r="B810" s="2" t="str">
        <f ca="1">IFERROR(__xludf.DUMMYFUNCTION("GOOGLETRANSLATE(A810,""auto"",""en"")"),"Loading...")</f>
        <v>Loading...</v>
      </c>
    </row>
    <row r="811" spans="1:2" ht="14.25" customHeight="1">
      <c r="A811" s="2" t="s">
        <v>802</v>
      </c>
      <c r="B811" s="2" t="str">
        <f ca="1">IFERROR(__xludf.DUMMYFUNCTION("GOOGLETRANSLATE(A811,""auto"",""en"")"),"Loading...")</f>
        <v>Loading...</v>
      </c>
    </row>
    <row r="812" spans="1:2" ht="14.25" customHeight="1">
      <c r="A812" s="2" t="s">
        <v>803</v>
      </c>
      <c r="B812" s="2" t="str">
        <f ca="1">IFERROR(__xludf.DUMMYFUNCTION("GOOGLETRANSLATE(A812,""auto"",""en"")"),"Rabish ! Are U suffering  from Modi- fobia.")</f>
        <v>Rabish ! Are U suffering  from Modi- fobia.</v>
      </c>
    </row>
    <row r="813" spans="1:2" ht="14.25" customHeight="1">
      <c r="A813" s="2" t="s">
        <v>804</v>
      </c>
      <c r="B813" s="2" t="str">
        <f ca="1">IFERROR(__xludf.DUMMYFUNCTION("GOOGLETRANSLATE(A813,""auto"",""en"")"),"Loading...")</f>
        <v>Loading...</v>
      </c>
    </row>
    <row r="814" spans="1:2" ht="14.25" customHeight="1">
      <c r="A814" s="2" t="s">
        <v>805</v>
      </c>
      <c r="B814" s="2" t="str">
        <f ca="1">IFERROR(__xludf.DUMMYFUNCTION("GOOGLETRANSLATE(A814,""auto"",""en"")"),"Loading...")</f>
        <v>Loading...</v>
      </c>
    </row>
    <row r="815" spans="1:2" ht="14.25" customHeight="1">
      <c r="A815" s="2" t="s">
        <v>806</v>
      </c>
      <c r="B815" s="2" t="str">
        <f ca="1">IFERROR(__xludf.DUMMYFUNCTION("GOOGLETRANSLATE(A815,""auto"",""en"")"),"Loading...")</f>
        <v>Loading...</v>
      </c>
    </row>
    <row r="816" spans="1:2" ht="14.25" customHeight="1">
      <c r="A816" s="6" t="s">
        <v>807</v>
      </c>
      <c r="B816" s="2" t="str">
        <f ca="1">IFERROR(__xludf.DUMMYFUNCTION("GOOGLETRANSLATE(A816,""auto"",""en"")"),"Loading...")</f>
        <v>Loading...</v>
      </c>
    </row>
    <row r="817" spans="1:2" ht="14.25" customHeight="1">
      <c r="A817" s="2" t="s">
        <v>808</v>
      </c>
      <c r="B817" s="2" t="str">
        <f ca="1">IFERROR(__xludf.DUMMYFUNCTION("GOOGLETRANSLATE(A817,""auto"",""en"")"),"Loading...")</f>
        <v>Loading...</v>
      </c>
    </row>
    <row r="818" spans="1:2" ht="14.25" customHeight="1">
      <c r="A818" s="2" t="s">
        <v>809</v>
      </c>
      <c r="B818" s="2" t="str">
        <f ca="1">IFERROR(__xludf.DUMMYFUNCTION("GOOGLETRANSLATE(A818,""auto"",""en"")"),"Loading...")</f>
        <v>Loading...</v>
      </c>
    </row>
    <row r="819" spans="1:2" ht="14.25" customHeight="1">
      <c r="A819" s="2" t="s">
        <v>810</v>
      </c>
      <c r="B819" s="2" t="str">
        <f ca="1">IFERROR(__xludf.DUMMYFUNCTION("GOOGLETRANSLATE(A819,""auto"",""en"")"),"Loading...")</f>
        <v>Loading...</v>
      </c>
    </row>
    <row r="820" spans="1:2" ht="14.25" customHeight="1">
      <c r="A820" s="6" t="s">
        <v>811</v>
      </c>
      <c r="B820" s="2" t="str">
        <f ca="1">IFERROR(__xludf.DUMMYFUNCTION("GOOGLETRANSLATE(A820,""auto"",""en"")"),"Loading...")</f>
        <v>Loading...</v>
      </c>
    </row>
    <row r="821" spans="1:2" ht="14.25" customHeight="1">
      <c r="A821" s="2" t="s">
        <v>812</v>
      </c>
      <c r="B821" s="2" t="str">
        <f ca="1">IFERROR(__xludf.DUMMYFUNCTION("GOOGLETRANSLATE(A821,""auto"",""en"")"),"Loading...")</f>
        <v>Loading...</v>
      </c>
    </row>
    <row r="822" spans="1:2" ht="14.25" customHeight="1">
      <c r="A822" s="2" t="s">
        <v>813</v>
      </c>
      <c r="B822" s="2" t="str">
        <f ca="1">IFERROR(__xludf.DUMMYFUNCTION("GOOGLETRANSLATE(A822,""auto"",""en"")"),"Loading...")</f>
        <v>Loading...</v>
      </c>
    </row>
    <row r="823" spans="1:2" ht="14.25" customHeight="1">
      <c r="A823" s="2" t="s">
        <v>814</v>
      </c>
      <c r="B823" s="2" t="str">
        <f ca="1">IFERROR(__xludf.DUMMYFUNCTION("GOOGLETRANSLATE(A823,""auto"",""en"")"),"Loading...")</f>
        <v>Loading...</v>
      </c>
    </row>
    <row r="824" spans="1:2" ht="14.25" customHeight="1">
      <c r="A824" s="2" t="s">
        <v>815</v>
      </c>
      <c r="B824" s="2" t="str">
        <f ca="1">IFERROR(__xludf.DUMMYFUNCTION("GOOGLETRANSLATE(A824,""auto"",""en"")"),"Loading...")</f>
        <v>Loading...</v>
      </c>
    </row>
    <row r="825" spans="1:2" ht="14.25" customHeight="1">
      <c r="A825" s="2" t="s">
        <v>816</v>
      </c>
      <c r="B825" s="2" t="str">
        <f ca="1">IFERROR(__xludf.DUMMYFUNCTION("GOOGLETRANSLATE(A825,""auto"",""en"")"),"Loading...")</f>
        <v>Loading...</v>
      </c>
    </row>
    <row r="826" spans="1:2" ht="14.25" customHeight="1">
      <c r="A826" s="2" t="s">
        <v>817</v>
      </c>
      <c r="B826" s="2" t="str">
        <f ca="1">IFERROR(__xludf.DUMMYFUNCTION("GOOGLETRANSLATE(A826,""auto"",""en"")"),"Loading...")</f>
        <v>Loading...</v>
      </c>
    </row>
    <row r="827" spans="1:2" ht="14.25" customHeight="1">
      <c r="A827" s="2" t="s">
        <v>818</v>
      </c>
      <c r="B827" s="2" t="str">
        <f ca="1">IFERROR(__xludf.DUMMYFUNCTION("GOOGLETRANSLATE(A827,""auto"",""en"")"),"Loading...")</f>
        <v>Loading...</v>
      </c>
    </row>
    <row r="828" spans="1:2" ht="14.25" customHeight="1">
      <c r="A828" s="2" t="s">
        <v>819</v>
      </c>
      <c r="B828" s="2" t="str">
        <f ca="1">IFERROR(__xludf.DUMMYFUNCTION("GOOGLETRANSLATE(A828,""auto"",""en"")"),"Loading...")</f>
        <v>Loading...</v>
      </c>
    </row>
    <row r="829" spans="1:2" ht="14.25" customHeight="1">
      <c r="A829" s="2" t="s">
        <v>820</v>
      </c>
      <c r="B829" s="2" t="str">
        <f ca="1">IFERROR(__xludf.DUMMYFUNCTION("GOOGLETRANSLATE(A829,""auto"",""en"")"),"Loading...")</f>
        <v>Loading...</v>
      </c>
    </row>
    <row r="830" spans="1:2" ht="14.25" customHeight="1">
      <c r="A830" s="2" t="s">
        <v>821</v>
      </c>
      <c r="B830" s="2" t="str">
        <f ca="1">IFERROR(__xludf.DUMMYFUNCTION("GOOGLETRANSLATE(A830,""auto"",""en"")"),"Loading...")</f>
        <v>Loading...</v>
      </c>
    </row>
    <row r="831" spans="1:2" ht="14.25" customHeight="1">
      <c r="A831" s="2" t="s">
        <v>822</v>
      </c>
      <c r="B831" s="2" t="str">
        <f ca="1">IFERROR(__xludf.DUMMYFUNCTION("GOOGLETRANSLATE(A831,""auto"",""en"")"),"Because of the freedom of speech, you are in my country.....shame on you.")</f>
        <v>Because of the freedom of speech, you are in my country.....shame on you.</v>
      </c>
    </row>
    <row r="832" spans="1:2" ht="14.25" customHeight="1">
      <c r="A832" s="6" t="s">
        <v>823</v>
      </c>
      <c r="B832" s="2" t="str">
        <f ca="1">IFERROR(__xludf.DUMMYFUNCTION("GOOGLETRANSLATE(A832,""auto"",""en"")"),"Loading...")</f>
        <v>Loading...</v>
      </c>
    </row>
    <row r="833" spans="1:2" ht="14.25" customHeight="1">
      <c r="A833" s="2" t="s">
        <v>824</v>
      </c>
      <c r="B833" s="2" t="str">
        <f ca="1">IFERROR(__xludf.DUMMYFUNCTION("GOOGLETRANSLATE(A833,""auto"",""en"")"),"Loading...")</f>
        <v>Loading...</v>
      </c>
    </row>
    <row r="834" spans="1:2" ht="14.25" customHeight="1">
      <c r="A834" s="2" t="s">
        <v>825</v>
      </c>
      <c r="B834" s="2" t="str">
        <f ca="1">IFERROR(__xludf.DUMMYFUNCTION("GOOGLETRANSLATE(A834,""auto"",""en"")"),"Loading...")</f>
        <v>Loading...</v>
      </c>
    </row>
    <row r="835" spans="1:2" ht="14.25" customHeight="1">
      <c r="A835" s="2" t="s">
        <v>826</v>
      </c>
      <c r="B835" s="2" t="str">
        <f ca="1">IFERROR(__xludf.DUMMYFUNCTION("GOOGLETRANSLATE(A835,""auto"",""en"")"),"Loading...")</f>
        <v>Loading...</v>
      </c>
    </row>
    <row r="836" spans="1:2" ht="14.25" customHeight="1">
      <c r="A836" s="2" t="s">
        <v>827</v>
      </c>
      <c r="B836" s="2" t="str">
        <f ca="1">IFERROR(__xludf.DUMMYFUNCTION("GOOGLETRANSLATE(A836,""auto"",""en"")"),"Loading...")</f>
        <v>Loading...</v>
      </c>
    </row>
    <row r="837" spans="1:2" ht="14.25" customHeight="1">
      <c r="A837" s="2" t="s">
        <v>828</v>
      </c>
      <c r="B837" s="2" t="str">
        <f ca="1">IFERROR(__xludf.DUMMYFUNCTION("GOOGLETRANSLATE(A837,""auto"",""en"")"),"Loading...")</f>
        <v>Loading...</v>
      </c>
    </row>
    <row r="838" spans="1:2" ht="14.25" customHeight="1">
      <c r="A838" s="2" t="s">
        <v>829</v>
      </c>
      <c r="B838" s="2" t="str">
        <f ca="1">IFERROR(__xludf.DUMMYFUNCTION("GOOGLETRANSLATE(A838,""auto"",""en"")"),"Loading...")</f>
        <v>Loading...</v>
      </c>
    </row>
    <row r="839" spans="1:2" ht="14.25" customHeight="1">
      <c r="A839" s="2" t="s">
        <v>830</v>
      </c>
      <c r="B839" s="2" t="str">
        <f ca="1">IFERROR(__xludf.DUMMYFUNCTION("GOOGLETRANSLATE(A839,""auto"",""en"")"),"Loading...")</f>
        <v>Loading...</v>
      </c>
    </row>
    <row r="840" spans="1:2" ht="14.25" customHeight="1">
      <c r="A840" s="2" t="s">
        <v>831</v>
      </c>
      <c r="B840" s="2" t="str">
        <f ca="1">IFERROR(__xludf.DUMMYFUNCTION("GOOGLETRANSLATE(A840,""auto"",""en"")"),"Loading...")</f>
        <v>Loading...</v>
      </c>
    </row>
    <row r="841" spans="1:2" ht="14.25" customHeight="1">
      <c r="A841" s="2" t="s">
        <v>832</v>
      </c>
      <c r="B841" s="2" t="str">
        <f ca="1">IFERROR(__xludf.DUMMYFUNCTION("GOOGLETRANSLATE(A841,""auto"",""en"")"),"Loading...")</f>
        <v>Loading...</v>
      </c>
    </row>
    <row r="842" spans="1:2" ht="14.25" customHeight="1">
      <c r="A842" s="2" t="s">
        <v>833</v>
      </c>
      <c r="B842" s="2" t="str">
        <f ca="1">IFERROR(__xludf.DUMMYFUNCTION("GOOGLETRANSLATE(A842,""auto"",""en"")"),"Loading...")</f>
        <v>Loading...</v>
      </c>
    </row>
    <row r="843" spans="1:2" ht="14.25" customHeight="1">
      <c r="A843" s="2" t="s">
        <v>834</v>
      </c>
      <c r="B843" s="2" t="str">
        <f ca="1">IFERROR(__xludf.DUMMYFUNCTION("GOOGLETRANSLATE(A843,""auto"",""en"")"),"Loading...")</f>
        <v>Loading...</v>
      </c>
    </row>
    <row r="844" spans="1:2" ht="14.25" customHeight="1">
      <c r="A844" s="2" t="s">
        <v>835</v>
      </c>
      <c r="B844" s="2" t="str">
        <f ca="1">IFERROR(__xludf.DUMMYFUNCTION("GOOGLETRANSLATE(A844,""auto"",""en"")"),"Loading...")</f>
        <v>Loading...</v>
      </c>
    </row>
    <row r="845" spans="1:2" ht="14.25" customHeight="1">
      <c r="A845" s="2" t="s">
        <v>836</v>
      </c>
      <c r="B845" s="2" t="str">
        <f ca="1">IFERROR(__xludf.DUMMYFUNCTION("GOOGLETRANSLATE(A845,""auto"",""en"")"),"Loading...")</f>
        <v>Loading...</v>
      </c>
    </row>
    <row r="846" spans="1:2" ht="14.25" customHeight="1">
      <c r="A846" s="2" t="s">
        <v>837</v>
      </c>
      <c r="B846" s="2" t="str">
        <f ca="1">IFERROR(__xludf.DUMMYFUNCTION("GOOGLETRANSLATE(A846,""auto"",""en"")"),"Loading...")</f>
        <v>Loading...</v>
      </c>
    </row>
    <row r="847" spans="1:2" ht="14.25" customHeight="1">
      <c r="A847" s="6" t="s">
        <v>838</v>
      </c>
      <c r="B847" s="2" t="str">
        <f ca="1">IFERROR(__xludf.DUMMYFUNCTION("GOOGLETRANSLATE(A847,""auto"",""en"")"),"Loading...")</f>
        <v>Loading...</v>
      </c>
    </row>
    <row r="848" spans="1:2" ht="14.25" customHeight="1">
      <c r="A848" s="2" t="s">
        <v>839</v>
      </c>
      <c r="B848" s="2" t="str">
        <f ca="1">IFERROR(__xludf.DUMMYFUNCTION("GOOGLETRANSLATE(A848,""auto"",""en"")"),"We will see tomorrow Ravishhh")</f>
        <v>We will see tomorrow Ravishhh</v>
      </c>
    </row>
    <row r="849" spans="1:2" ht="14.25" customHeight="1">
      <c r="A849" s="2" t="s">
        <v>840</v>
      </c>
      <c r="B849" s="2" t="str">
        <f ca="1">IFERROR(__xludf.DUMMYFUNCTION("GOOGLETRANSLATE(A849,""auto"",""en"")"),"If Modi is there then it is possible.")</f>
        <v>If Modi is there then it is possible.</v>
      </c>
    </row>
    <row r="850" spans="1:2" ht="14.25" customHeight="1">
      <c r="A850" s="4" t="s">
        <v>841</v>
      </c>
      <c r="B850" s="2" t="str">
        <f ca="1">IFERROR(__xludf.DUMMYFUNCTION("GOOGLETRANSLATE(A850,""auto"",""en"")"),"Kejriwal is the biggest fraud and Ravish Kumar is the second fraud.")</f>
        <v>Kejriwal is the biggest fraud and Ravish Kumar is the second fraud.</v>
      </c>
    </row>
    <row r="851" spans="1:2" ht="14.25" customHeight="1">
      <c r="A851" s="2" t="s">
        <v>842</v>
      </c>
      <c r="B851" s="2" t="str">
        <f ca="1">IFERROR(__xludf.DUMMYFUNCTION("GOOGLETRANSLATE(A851,""auto"",""en"")"),"Loading...")</f>
        <v>Loading...</v>
      </c>
    </row>
    <row r="852" spans="1:2" ht="14.25" customHeight="1">
      <c r="A852" s="4" t="s">
        <v>843</v>
      </c>
      <c r="B852" s="2" t="str">
        <f ca="1">IFERROR(__xludf.DUMMYFUNCTION("GOOGLETRANSLATE(A852,""auto"",""en"")"),"Loading...")</f>
        <v>Loading...</v>
      </c>
    </row>
    <row r="853" spans="1:2" ht="14.25" customHeight="1">
      <c r="A853" s="2" t="s">
        <v>844</v>
      </c>
      <c r="B853" s="2" t="str">
        <f ca="1">IFERROR(__xludf.DUMMYFUNCTION("GOOGLETRANSLATE(A853,""auto"",""en"")"),"Loading...")</f>
        <v>Loading...</v>
      </c>
    </row>
    <row r="854" spans="1:2" ht="14.25" customHeight="1">
      <c r="A854" s="2" t="s">
        <v>845</v>
      </c>
      <c r="B854" s="2" t="str">
        <f ca="1">IFERROR(__xludf.DUMMYFUNCTION("GOOGLETRANSLATE(A854,""auto"",""en"")"),"Loading...")</f>
        <v>Loading...</v>
      </c>
    </row>
    <row r="855" spans="1:2" ht="14.25" customHeight="1">
      <c r="A855" s="2" t="s">
        <v>846</v>
      </c>
      <c r="B855" s="2" t="str">
        <f ca="1">IFERROR(__xludf.DUMMYFUNCTION("GOOGLETRANSLATE(A855,""auto"",""en"")"),"Loading...")</f>
        <v>Loading...</v>
      </c>
    </row>
    <row r="856" spans="1:2" ht="14.25" customHeight="1">
      <c r="A856" s="2" t="s">
        <v>847</v>
      </c>
      <c r="B856" s="2" t="str">
        <f ca="1">IFERROR(__xludf.DUMMYFUNCTION("GOOGLETRANSLATE(A856,""auto"",""en"")"),"Loading...")</f>
        <v>Loading...</v>
      </c>
    </row>
    <row r="857" spans="1:2" ht="14.25" customHeight="1">
      <c r="A857" s="4" t="s">
        <v>848</v>
      </c>
      <c r="B857" s="2" t="str">
        <f ca="1">IFERROR(__xludf.DUMMYFUNCTION("GOOGLETRANSLATE(A857,""auto"",""en"")"),"Loading...")</f>
        <v>Loading...</v>
      </c>
    </row>
    <row r="858" spans="1:2" ht="14.25" customHeight="1">
      <c r="A858" s="4" t="s">
        <v>849</v>
      </c>
      <c r="B858" s="2" t="str">
        <f ca="1">IFERROR(__xludf.DUMMYFUNCTION("GOOGLETRANSLATE(A858,""auto"",""en"")"),"Loading...")</f>
        <v>Loading...</v>
      </c>
    </row>
    <row r="859" spans="1:2" ht="14.25" customHeight="1">
      <c r="A859" s="2" t="s">
        <v>850</v>
      </c>
      <c r="B859" s="2" t="str">
        <f ca="1">IFERROR(__xludf.DUMMYFUNCTION("GOOGLETRANSLATE(A859,""auto"",""en"")"),"Loading...")</f>
        <v>Loading...</v>
      </c>
    </row>
    <row r="860" spans="1:2" ht="14.25" customHeight="1">
      <c r="A860" s="2" t="s">
        <v>851</v>
      </c>
      <c r="B860" s="2" t="str">
        <f ca="1">IFERROR(__xludf.DUMMYFUNCTION("GOOGLETRANSLATE(A860,""auto"",""en"")"),"Loading...")</f>
        <v>Loading...</v>
      </c>
    </row>
    <row r="861" spans="1:2" ht="14.25" customHeight="1">
      <c r="A861" s="2" t="s">
        <v>852</v>
      </c>
      <c r="B861" s="2" t="str">
        <f ca="1">IFERROR(__xludf.DUMMYFUNCTION("GOOGLETRANSLATE(A861,""auto"",""en"")"),"Loading...")</f>
        <v>Loading...</v>
      </c>
    </row>
    <row r="862" spans="1:2" ht="14.25" customHeight="1">
      <c r="A862" s="2" t="s">
        <v>853</v>
      </c>
      <c r="B862" s="2" t="str">
        <f ca="1">IFERROR(__xludf.DUMMYFUNCTION("GOOGLETRANSLATE(A862,""auto"",""en"")"),"Fategi rubbish ji aapki ko 4june")</f>
        <v>Fategi rubbish ji aapki ko 4june</v>
      </c>
    </row>
    <row r="863" spans="1:2" ht="14.25" customHeight="1">
      <c r="A863" s="4" t="s">
        <v>854</v>
      </c>
      <c r="B863" s="2" t="str">
        <f ca="1">IFERROR(__xludf.DUMMYFUNCTION("GOOGLETRANSLATE(A863,""auto"",""en"")"),"Loading...")</f>
        <v>Loading...</v>
      </c>
    </row>
    <row r="864" spans="1:2" ht="14.25" customHeight="1">
      <c r="A864" s="2" t="s">
        <v>855</v>
      </c>
      <c r="B864" s="2" t="str">
        <f ca="1">IFERROR(__xludf.DUMMYFUNCTION("GOOGLETRANSLATE(A864,""auto"",""en"")"),"Loading...")</f>
        <v>Loading...</v>
      </c>
    </row>
    <row r="865" spans="1:2" ht="14.25" customHeight="1">
      <c r="A865" s="2" t="s">
        <v>856</v>
      </c>
      <c r="B865" s="2" t="str">
        <f ca="1">IFERROR(__xludf.DUMMYFUNCTION("GOOGLETRANSLATE(A865,""auto"",""en"")"),"Loading...")</f>
        <v>Loading...</v>
      </c>
    </row>
    <row r="866" spans="1:2" ht="14.25" customHeight="1">
      <c r="A866" s="2" t="s">
        <v>857</v>
      </c>
      <c r="B866" s="2" t="str">
        <f ca="1">IFERROR(__xludf.DUMMYFUNCTION("GOOGLETRANSLATE(A866,""auto"",""en"")"),"Loading...")</f>
        <v>Loading...</v>
      </c>
    </row>
    <row r="867" spans="1:2" ht="14.25" customHeight="1">
      <c r="A867" s="2" t="s">
        <v>858</v>
      </c>
      <c r="B867" s="2" t="str">
        <f ca="1">IFERROR(__xludf.DUMMYFUNCTION("GOOGLETRANSLATE(A867,""auto"",""en"")"),"Loading...")</f>
        <v>Loading...</v>
      </c>
    </row>
    <row r="868" spans="1:2" ht="14.25" customHeight="1">
      <c r="A868" s="2" t="s">
        <v>859</v>
      </c>
      <c r="B868" s="2" t="str">
        <f ca="1">IFERROR(__xludf.DUMMYFUNCTION("GOOGLETRANSLATE(A868,""auto"",""en"")"),"Loading...")</f>
        <v>Loading...</v>
      </c>
    </row>
    <row r="869" spans="1:2" ht="14.25" customHeight="1">
      <c r="A869" s="2" t="s">
        <v>860</v>
      </c>
      <c r="B869" s="2" t="str">
        <f ca="1">IFERROR(__xludf.DUMMYFUNCTION("GOOGLETRANSLATE(A869,""auto"",""en"")"),"Loading...")</f>
        <v>Loading...</v>
      </c>
    </row>
    <row r="870" spans="1:2" ht="14.25" customHeight="1">
      <c r="A870" s="2" t="s">
        <v>861</v>
      </c>
      <c r="B870" s="2" t="str">
        <f ca="1">IFERROR(__xludf.DUMMYFUNCTION("GOOGLETRANSLATE(A870,""auto"",""en"")"),"Loading...")</f>
        <v>Loading...</v>
      </c>
    </row>
    <row r="871" spans="1:2" ht="14.25" customHeight="1">
      <c r="A871" s="2" t="s">
        <v>862</v>
      </c>
      <c r="B871" s="2" t="str">
        <f ca="1">IFERROR(__xludf.DUMMYFUNCTION("GOOGLETRANSLATE(A871,""auto"",""en"")"),"Loading...")</f>
        <v>Loading...</v>
      </c>
    </row>
    <row r="872" spans="1:2" ht="14.25" customHeight="1">
      <c r="A872" s="2" t="s">
        <v>863</v>
      </c>
      <c r="B872" s="2" t="str">
        <f ca="1">IFERROR(__xludf.DUMMYFUNCTION("GOOGLETRANSLATE(A872,""auto"",""en"")"),"Loading...")</f>
        <v>Loading...</v>
      </c>
    </row>
    <row r="873" spans="1:2" ht="14.25" customHeight="1">
      <c r="A873" s="2" t="s">
        <v>864</v>
      </c>
      <c r="B873" s="2" t="str">
        <f ca="1">IFERROR(__xludf.DUMMYFUNCTION("GOOGLETRANSLATE(A873,""auto"",""en"")"),"Loading...")</f>
        <v>Loading...</v>
      </c>
    </row>
    <row r="874" spans="1:2" ht="14.25" customHeight="1">
      <c r="A874" s="2" t="s">
        <v>865</v>
      </c>
      <c r="B874" s="2" t="str">
        <f ca="1">IFERROR(__xludf.DUMMYFUNCTION("GOOGLETRANSLATE(A874,""auto"",""en"")"),"Loading...")</f>
        <v>Loading...</v>
      </c>
    </row>
    <row r="875" spans="1:2" ht="14.25" customHeight="1">
      <c r="A875" s="2" t="s">
        <v>866</v>
      </c>
      <c r="B875" s="2" t="str">
        <f ca="1">IFERROR(__xludf.DUMMYFUNCTION("GOOGLETRANSLATE(A875,""auto"",""en"")"),"Loading...")</f>
        <v>Loading...</v>
      </c>
    </row>
    <row r="876" spans="1:2" ht="14.25" customHeight="1">
      <c r="A876" s="2" t="s">
        <v>867</v>
      </c>
      <c r="B876" s="2" t="str">
        <f ca="1">IFERROR(__xludf.DUMMYFUNCTION("GOOGLETRANSLATE(A876,""auto"",""en"")"),"Loading...")</f>
        <v>Loading...</v>
      </c>
    </row>
    <row r="877" spans="1:2" ht="14.25" customHeight="1">
      <c r="A877" s="2" t="s">
        <v>868</v>
      </c>
      <c r="B877" s="2" t="str">
        <f ca="1">IFERROR(__xludf.DUMMYFUNCTION("GOOGLETRANSLATE(A877,""auto"",""en"")"),"Modi government again")</f>
        <v>Modi government again</v>
      </c>
    </row>
    <row r="878" spans="1:2" ht="14.25" customHeight="1">
      <c r="A878" s="2" t="s">
        <v>869</v>
      </c>
      <c r="B878" s="2" t="str">
        <f ca="1">IFERROR(__xludf.DUMMYFUNCTION("GOOGLETRANSLATE(A878,""auto"",""en"")"),"Loading...")</f>
        <v>Loading...</v>
      </c>
    </row>
    <row r="879" spans="1:2" ht="14.25" customHeight="1">
      <c r="A879" s="6" t="s">
        <v>870</v>
      </c>
      <c r="B879" s="2" t="str">
        <f ca="1">IFERROR(__xludf.DUMMYFUNCTION("GOOGLETRANSLATE(A879,""auto"",""en"")"),"Loading...")</f>
        <v>Loading...</v>
      </c>
    </row>
    <row r="880" spans="1:2" ht="14.25" customHeight="1">
      <c r="A880" s="2" t="s">
        <v>871</v>
      </c>
      <c r="B880" s="2" t="str">
        <f ca="1">IFERROR(__xludf.DUMMYFUNCTION("GOOGLETRANSLATE(A880,""auto"",""en"")"),"Loading...")</f>
        <v>Loading...</v>
      </c>
    </row>
    <row r="881" spans="1:2" ht="14.25" customHeight="1">
      <c r="A881" s="2" t="s">
        <v>872</v>
      </c>
      <c r="B881" s="2" t="str">
        <f ca="1">IFERROR(__xludf.DUMMYFUNCTION("GOOGLETRANSLATE(A881,""auto"",""en"")"),"Loading...")</f>
        <v>Loading...</v>
      </c>
    </row>
    <row r="882" spans="1:2" ht="14.25" customHeight="1">
      <c r="A882" s="2" t="s">
        <v>873</v>
      </c>
      <c r="B882" s="2" t="str">
        <f ca="1">IFERROR(__xludf.DUMMYFUNCTION("GOOGLETRANSLATE(A882,""auto"",""en"")"),"Loading...")</f>
        <v>Loading...</v>
      </c>
    </row>
    <row r="883" spans="1:2" ht="14.25" customHeight="1">
      <c r="A883" s="2" t="s">
        <v>874</v>
      </c>
      <c r="B883" s="2" t="str">
        <f ca="1">IFERROR(__xludf.DUMMYFUNCTION("GOOGLETRANSLATE(A883,""auto"",""en"")"),"Loading...")</f>
        <v>Loading...</v>
      </c>
    </row>
    <row r="884" spans="1:2" ht="14.25" customHeight="1">
      <c r="A884" s="2" t="s">
        <v>875</v>
      </c>
      <c r="B884" s="2" t="str">
        <f ca="1">IFERROR(__xludf.DUMMYFUNCTION("GOOGLETRANSLATE(A884,""auto"",""en"")"),"Loading...")</f>
        <v>Loading...</v>
      </c>
    </row>
    <row r="885" spans="1:2" ht="14.25" customHeight="1">
      <c r="A885" s="2" t="s">
        <v>876</v>
      </c>
      <c r="B885" s="2" t="str">
        <f ca="1">IFERROR(__xludf.DUMMYFUNCTION("GOOGLETRANSLATE(A885,""auto"",""en"")"),"Loading...")</f>
        <v>Loading...</v>
      </c>
    </row>
    <row r="886" spans="1:2" ht="14.25" customHeight="1">
      <c r="A886" s="2" t="s">
        <v>877</v>
      </c>
      <c r="B886" s="2" t="str">
        <f ca="1">IFERROR(__xludf.DUMMYFUNCTION("GOOGLETRANSLATE(A886,""auto"",""en"")"),"Once again Modi government")</f>
        <v>Once again Modi government</v>
      </c>
    </row>
    <row r="887" spans="1:2" ht="14.25" customHeight="1">
      <c r="A887" s="2" t="s">
        <v>878</v>
      </c>
      <c r="B887" s="2" t="str">
        <f ca="1">IFERROR(__xludf.DUMMYFUNCTION("GOOGLETRANSLATE(A887,""auto"",""en"")"),"Loading...")</f>
        <v>Loading...</v>
      </c>
    </row>
    <row r="888" spans="1:2" ht="14.25" customHeight="1">
      <c r="A888" s="2" t="s">
        <v>879</v>
      </c>
      <c r="B888" s="2" t="str">
        <f ca="1">IFERROR(__xludf.DUMMYFUNCTION("GOOGLETRANSLATE(A888,""auto"",""en"")"),"Loading...")</f>
        <v>Loading...</v>
      </c>
    </row>
    <row r="889" spans="1:2" ht="14.25" customHeight="1">
      <c r="A889" s="2" t="s">
        <v>880</v>
      </c>
      <c r="B889" s="2" t="str">
        <f ca="1">IFERROR(__xludf.DUMMYFUNCTION("GOOGLETRANSLATE(A889,""auto"",""en"")"),"Loading...")</f>
        <v>Loading...</v>
      </c>
    </row>
    <row r="890" spans="1:2" ht="14.25" customHeight="1">
      <c r="A890" s="2" t="s">
        <v>881</v>
      </c>
      <c r="B890" s="2" t="str">
        <f ca="1">IFERROR(__xludf.DUMMYFUNCTION("GOOGLETRANSLATE(A890,""auto"",""en"")"),"Loading...")</f>
        <v>Loading...</v>
      </c>
    </row>
    <row r="891" spans="1:2" ht="14.25" customHeight="1">
      <c r="A891" s="2" t="s">
        <v>554</v>
      </c>
      <c r="B891" s="2" t="str">
        <f ca="1">IFERROR(__xludf.DUMMYFUNCTION("GOOGLETRANSLATE(A891,""auto"",""en"")"),"Jai shree ram")</f>
        <v>Jai shree ram</v>
      </c>
    </row>
    <row r="892" spans="1:2" ht="14.25" customHeight="1">
      <c r="A892" s="2" t="s">
        <v>882</v>
      </c>
      <c r="B892" s="2" t="str">
        <f ca="1">IFERROR(__xludf.DUMMYFUNCTION("GOOGLETRANSLATE(A892,""auto"",""en"")"),"Loading...")</f>
        <v>Loading...</v>
      </c>
    </row>
    <row r="893" spans="1:2" ht="14.25" customHeight="1">
      <c r="A893" s="2" t="s">
        <v>883</v>
      </c>
      <c r="B893" s="2" t="str">
        <f ca="1">IFERROR(__xludf.DUMMYFUNCTION("GOOGLETRANSLATE(A893,""auto"",""en"")"),"Loading...")</f>
        <v>Loading...</v>
      </c>
    </row>
    <row r="894" spans="1:2" ht="14.25" customHeight="1">
      <c r="A894" s="2" t="s">
        <v>884</v>
      </c>
      <c r="B894" s="2" t="str">
        <f ca="1">IFERROR(__xludf.DUMMYFUNCTION("GOOGLETRANSLATE(A894,""auto"",""en"")"),"Loading...")</f>
        <v>Loading...</v>
      </c>
    </row>
    <row r="895" spans="1:2" ht="14.25" customHeight="1">
      <c r="A895" s="2" t="s">
        <v>885</v>
      </c>
      <c r="B895" s="2" t="str">
        <f ca="1">IFERROR(__xludf.DUMMYFUNCTION("GOOGLETRANSLATE(A895,""auto"",""en"")"),"Loading...")</f>
        <v>Loading...</v>
      </c>
    </row>
    <row r="896" spans="1:2" ht="14.25" customHeight="1">
      <c r="A896" s="2" t="s">
        <v>886</v>
      </c>
      <c r="B896" s="2" t="str">
        <f ca="1">IFERROR(__xludf.DUMMYFUNCTION("GOOGLETRANSLATE(A896,""auto"",""en"")"),"R e Rubbish to chi-ndi media. Apke pappu paw paw to haar rahe hain ki-ndi ji???")</f>
        <v>R e Rubbish to chi-ndi media. Apke pappu paw paw to haar rahe hain ki-ndi ji???</v>
      </c>
    </row>
    <row r="897" spans="1:2" ht="14.25" customHeight="1">
      <c r="A897" s="2" t="s">
        <v>887</v>
      </c>
      <c r="B897" s="2" t="str">
        <f ca="1">IFERROR(__xludf.DUMMYFUNCTION("GOOGLETRANSLATE(A897,""auto"",""en"")"),"Loading...")</f>
        <v>Loading...</v>
      </c>
    </row>
    <row r="898" spans="1:2" ht="14.25" customHeight="1">
      <c r="A898" s="2" t="s">
        <v>888</v>
      </c>
      <c r="B898" s="2" t="str">
        <f ca="1">IFERROR(__xludf.DUMMYFUNCTION("GOOGLETRANSLATE(A898,""auto"",""en"")"),"Loading...")</f>
        <v>Loading...</v>
      </c>
    </row>
    <row r="899" spans="1:2" ht="14.25" customHeight="1">
      <c r="A899" s="2" t="s">
        <v>889</v>
      </c>
      <c r="B899" s="2" t="str">
        <f ca="1">IFERROR(__xludf.DUMMYFUNCTION("GOOGLETRANSLATE(A899,""auto"",""en"")"),"Loading...")</f>
        <v>Loading...</v>
      </c>
    </row>
    <row r="900" spans="1:2" ht="14.25" customHeight="1">
      <c r="A900" s="2" t="s">
        <v>890</v>
      </c>
      <c r="B900" s="2" t="str">
        <f ca="1">IFERROR(__xludf.DUMMYFUNCTION("GOOGLETRANSLATE(A900,""auto"",""en"")"),"Re election should be conducted without evm or evm  with  slips ..")</f>
        <v>Re election should be conducted without evm or evm  with  slips ..</v>
      </c>
    </row>
    <row r="901" spans="1:2" ht="14.25" customHeight="1">
      <c r="A901" s="2" t="s">
        <v>891</v>
      </c>
      <c r="B901" s="2" t="str">
        <f ca="1">IFERROR(__xludf.DUMMYFUNCTION("GOOGLETRANSLATE(A901,""auto"",""en"")"),"Loading...")</f>
        <v>Loading...</v>
      </c>
    </row>
    <row r="902" spans="1:2" ht="14.25" customHeight="1">
      <c r="A902" s="4" t="s">
        <v>892</v>
      </c>
      <c r="B902" s="2" t="str">
        <f ca="1">IFERROR(__xludf.DUMMYFUNCTION("GOOGLETRANSLATE(A902,""auto"",""en"")"),"Loading...")</f>
        <v>Loading...</v>
      </c>
    </row>
    <row r="903" spans="1:2" ht="14.25" customHeight="1">
      <c r="A903" s="2" t="s">
        <v>893</v>
      </c>
      <c r="B903" s="2" t="str">
        <f ca="1">IFERROR(__xludf.DUMMYFUNCTION("GOOGLETRANSLATE(A903,""auto"",""en"")"),"Loading...")</f>
        <v>Loading...</v>
      </c>
    </row>
    <row r="904" spans="1:2" ht="14.25" customHeight="1">
      <c r="A904" s="2" t="s">
        <v>894</v>
      </c>
      <c r="B904" s="2" t="str">
        <f ca="1">IFERROR(__xludf.DUMMYFUNCTION("GOOGLETRANSLATE(A904,""auto"",""en"")"),"Loading...")</f>
        <v>Loading...</v>
      </c>
    </row>
    <row r="905" spans="1:2" ht="14.25" customHeight="1">
      <c r="A905" s="2" t="s">
        <v>895</v>
      </c>
      <c r="B905" s="2" t="str">
        <f ca="1">IFERROR(__xludf.DUMMYFUNCTION("GOOGLETRANSLATE(A905,""auto"",""en"")"),"Loading...")</f>
        <v>Loading...</v>
      </c>
    </row>
    <row r="906" spans="1:2" ht="14.25" customHeight="1">
      <c r="A906" s="2" t="s">
        <v>178</v>
      </c>
      <c r="B906" s="2" t="str">
        <f ca="1">IFERROR(__xludf.DUMMYFUNCTION("GOOGLETRANSLATE(A906,""auto"",""en"")"),"Only bjp")</f>
        <v>Only bjp</v>
      </c>
    </row>
    <row r="907" spans="1:2" ht="14.25" customHeight="1">
      <c r="A907" s="2" t="s">
        <v>896</v>
      </c>
      <c r="B907" s="2" t="str">
        <f ca="1">IFERROR(__xludf.DUMMYFUNCTION("GOOGLETRANSLATE(A907,""auto"",""en"")"),"Loading...")</f>
        <v>Loading...</v>
      </c>
    </row>
    <row r="908" spans="1:2" ht="14.25" customHeight="1">
      <c r="A908" s="2" t="s">
        <v>897</v>
      </c>
      <c r="B908" s="2" t="str">
        <f ca="1">IFERROR(__xludf.DUMMYFUNCTION("GOOGLETRANSLATE(A908,""auto"",""en"")"),"Sir, why did you like me so much?")</f>
        <v>Sir, why did you like me so much?</v>
      </c>
    </row>
    <row r="909" spans="1:2" ht="14.25" customHeight="1">
      <c r="A909" s="2" t="s">
        <v>898</v>
      </c>
      <c r="B909" s="2" t="str">
        <f ca="1">IFERROR(__xludf.DUMMYFUNCTION("GOOGLETRANSLATE(A909,""auto"",""en"")"),"Loading...")</f>
        <v>Loading...</v>
      </c>
    </row>
    <row r="910" spans="1:2" ht="14.25" customHeight="1">
      <c r="A910" s="2" t="s">
        <v>899</v>
      </c>
      <c r="B910" s="2" t="str">
        <f ca="1">IFERROR(__xludf.DUMMYFUNCTION("GOOGLETRANSLATE(A910,""auto"",""en"")"),"Loading...")</f>
        <v>Loading...</v>
      </c>
    </row>
    <row r="911" spans="1:2" ht="14.25" customHeight="1">
      <c r="A911" s="2" t="s">
        <v>900</v>
      </c>
      <c r="B911" s="2" t="str">
        <f ca="1">IFERROR(__xludf.DUMMYFUNCTION("GOOGLETRANSLATE(A911,""auto"",""en"")"),"Loading...")</f>
        <v>Loading...</v>
      </c>
    </row>
    <row r="912" spans="1:2" ht="14.25" customHeight="1">
      <c r="A912" s="2" t="s">
        <v>901</v>
      </c>
      <c r="B912" s="2" t="str">
        <f ca="1">IFERROR(__xludf.DUMMYFUNCTION("GOOGLETRANSLATE(A912,""auto"",""en"")"),"Loading...")</f>
        <v>Loading...</v>
      </c>
    </row>
    <row r="913" spans="1:2" ht="14.25" customHeight="1">
      <c r="A913" s="2" t="s">
        <v>902</v>
      </c>
      <c r="B913" s="2" t="str">
        <f ca="1">IFERROR(__xludf.DUMMYFUNCTION("GOOGLETRANSLATE(A913,""auto"",""en"")"),"Loading...")</f>
        <v>Loading...</v>
      </c>
    </row>
    <row r="914" spans="1:2" ht="14.25" customHeight="1">
      <c r="A914" s="2" t="s">
        <v>903</v>
      </c>
      <c r="B914" s="2" t="str">
        <f ca="1">IFERROR(__xludf.DUMMYFUNCTION("GOOGLETRANSLATE(A914,""auto"",""en"")"),"Loading...")</f>
        <v>Loading...</v>
      </c>
    </row>
    <row r="915" spans="1:2" ht="14.25" customHeight="1">
      <c r="A915" s="2" t="s">
        <v>904</v>
      </c>
      <c r="B915" s="2" t="str">
        <f ca="1">IFERROR(__xludf.DUMMYFUNCTION("GOOGLETRANSLATE(A915,""auto"",""en"")"),"Loading...")</f>
        <v>Loading...</v>
      </c>
    </row>
    <row r="916" spans="1:2" ht="14.25" customHeight="1">
      <c r="A916" s="2" t="s">
        <v>905</v>
      </c>
      <c r="B916" s="2" t="str">
        <f ca="1">IFERROR(__xludf.DUMMYFUNCTION("GOOGLETRANSLATE(A916,""auto"",""en"")"),"Loading...")</f>
        <v>Loading...</v>
      </c>
    </row>
    <row r="917" spans="1:2" ht="14.25" customHeight="1">
      <c r="A917" s="2" t="s">
        <v>906</v>
      </c>
      <c r="B917" s="2" t="str">
        <f ca="1">IFERROR(__xludf.DUMMYFUNCTION("GOOGLETRANSLATE(A917,""auto"",""en"")"),"Loading...")</f>
        <v>Loading...</v>
      </c>
    </row>
    <row r="918" spans="1:2" ht="14.25" customHeight="1">
      <c r="A918" s="2" t="s">
        <v>907</v>
      </c>
      <c r="B918" s="2" t="str">
        <f ca="1">IFERROR(__xludf.DUMMYFUNCTION("GOOGLETRANSLATE(A918,""auto"",""en"")"),"Loading...")</f>
        <v>Loading...</v>
      </c>
    </row>
    <row r="919" spans="1:2" ht="14.25" customHeight="1">
      <c r="A919" s="4" t="s">
        <v>908</v>
      </c>
      <c r="B919" s="2" t="str">
        <f ca="1">IFERROR(__xludf.DUMMYFUNCTION("GOOGLETRANSLATE(A919,""auto"",""en"")"),"Loading...")</f>
        <v>Loading...</v>
      </c>
    </row>
    <row r="920" spans="1:2" ht="14.25" customHeight="1">
      <c r="A920" s="2" t="s">
        <v>909</v>
      </c>
      <c r="B920" s="2" t="str">
        <f ca="1">IFERROR(__xludf.DUMMYFUNCTION("GOOGLETRANSLATE(A920,""auto"",""en"")"),"Loading...")</f>
        <v>Loading...</v>
      </c>
    </row>
    <row r="921" spans="1:2" ht="14.25" customHeight="1">
      <c r="A921" s="2" t="s">
        <v>910</v>
      </c>
      <c r="B921" s="2" t="str">
        <f ca="1">IFERROR(__xludf.DUMMYFUNCTION("GOOGLETRANSLATE(A921,""auto"",""en"")"),"Sir, I am waiting for you. I am waiting for the exit poll.")</f>
        <v>Sir, I am waiting for you. I am waiting for the exit poll.</v>
      </c>
    </row>
    <row r="922" spans="1:2" ht="14.25" customHeight="1">
      <c r="A922" s="6" t="s">
        <v>911</v>
      </c>
      <c r="B922" s="2" t="str">
        <f ca="1">IFERROR(__xludf.DUMMYFUNCTION("GOOGLETRANSLATE(A922,""auto"",""en"")"),"Loading...")</f>
        <v>Loading...</v>
      </c>
    </row>
    <row r="923" spans="1:2" ht="14.25" customHeight="1">
      <c r="A923" s="2" t="s">
        <v>912</v>
      </c>
      <c r="B923" s="2" t="str">
        <f ca="1">IFERROR(__xludf.DUMMYFUNCTION("GOOGLETRANSLATE(A923,""auto"",""en"")"),"Loading...")</f>
        <v>Loading...</v>
      </c>
    </row>
    <row r="924" spans="1:2" ht="14.25" customHeight="1">
      <c r="A924" s="2" t="s">
        <v>913</v>
      </c>
      <c r="B924" s="2" t="str">
        <f ca="1">IFERROR(__xludf.DUMMYFUNCTION("GOOGLETRANSLATE(A924,""auto"",""en"")"),"Loading...")</f>
        <v>Loading...</v>
      </c>
    </row>
    <row r="925" spans="1:2" ht="14.25" customHeight="1">
      <c r="A925" s="2" t="s">
        <v>914</v>
      </c>
      <c r="B925" s="2" t="str">
        <f ca="1">IFERROR(__xludf.DUMMYFUNCTION("GOOGLETRANSLATE(A925,""auto"",""en"")"),"Loading...")</f>
        <v>Loading...</v>
      </c>
    </row>
    <row r="926" spans="1:2" ht="14.25" customHeight="1">
      <c r="A926" s="2" t="s">
        <v>915</v>
      </c>
      <c r="B926" s="2" t="str">
        <f ca="1">IFERROR(__xludf.DUMMYFUNCTION("GOOGLETRANSLATE(A926,""auto"",""en"")"),"Loading...")</f>
        <v>Loading...</v>
      </c>
    </row>
    <row r="927" spans="1:2" ht="14.25" customHeight="1">
      <c r="A927" s="2" t="s">
        <v>916</v>
      </c>
      <c r="B927" s="2" t="str">
        <f ca="1">IFERROR(__xludf.DUMMYFUNCTION("GOOGLETRANSLATE(A927,""auto"",""en"")"),"Loading...")</f>
        <v>Loading...</v>
      </c>
    </row>
    <row r="928" spans="1:2" ht="14.25" customHeight="1">
      <c r="A928" s="2" t="s">
        <v>917</v>
      </c>
      <c r="B928" s="2" t="str">
        <f ca="1">IFERROR(__xludf.DUMMYFUNCTION("GOOGLETRANSLATE(A928,""auto"",""en"")"),"Tum bahut bade wale jalil inshan ho bey")</f>
        <v>Tum bahut bade wale jalil inshan ho bey</v>
      </c>
    </row>
    <row r="929" spans="1:2" ht="14.25" customHeight="1">
      <c r="A929" s="2" t="s">
        <v>918</v>
      </c>
      <c r="B929" s="2" t="str">
        <f ca="1">IFERROR(__xludf.DUMMYFUNCTION("GOOGLETRANSLATE(A929,""auto"",""en"")"),"Loading...")</f>
        <v>Loading...</v>
      </c>
    </row>
    <row r="930" spans="1:2" ht="14.25" customHeight="1">
      <c r="A930" s="2" t="s">
        <v>919</v>
      </c>
      <c r="B930" s="2" t="str">
        <f ca="1">IFERROR(__xludf.DUMMYFUNCTION("GOOGLETRANSLATE(A930,""auto"",""en"")"),"Loading...")</f>
        <v>Loading...</v>
      </c>
    </row>
    <row r="931" spans="1:2" ht="14.25" customHeight="1">
      <c r="A931" s="4" t="s">
        <v>920</v>
      </c>
      <c r="B931" s="2" t="str">
        <f ca="1">IFERROR(__xludf.DUMMYFUNCTION("GOOGLETRANSLATE(A931,""auto"",""en"")"),"Loading...")</f>
        <v>Loading...</v>
      </c>
    </row>
    <row r="932" spans="1:2" ht="14.25" customHeight="1">
      <c r="A932" s="2" t="s">
        <v>921</v>
      </c>
      <c r="B932" s="2" t="str">
        <f ca="1">IFERROR(__xludf.DUMMYFUNCTION("GOOGLETRANSLATE(A932,""auto"",""en"")"),"Loading...")</f>
        <v>Loading...</v>
      </c>
    </row>
    <row r="933" spans="1:2" ht="14.25" customHeight="1">
      <c r="A933" s="2" t="s">
        <v>922</v>
      </c>
      <c r="B933" s="2" t="str">
        <f ca="1">IFERROR(__xludf.DUMMYFUNCTION("GOOGLETRANSLATE(A933,""auto"",""en"")"),"Loading...")</f>
        <v>Loading...</v>
      </c>
    </row>
    <row r="934" spans="1:2" ht="14.25" customHeight="1">
      <c r="A934" s="2" t="s">
        <v>923</v>
      </c>
      <c r="B934" s="2" t="str">
        <f ca="1">IFERROR(__xludf.DUMMYFUNCTION("GOOGLETRANSLATE(A934,""auto"",""en"")"),"Loading...")</f>
        <v>Loading...</v>
      </c>
    </row>
    <row r="935" spans="1:2" ht="14.25" customHeight="1">
      <c r="A935" s="2" t="s">
        <v>924</v>
      </c>
      <c r="B935" s="2" t="str">
        <f ca="1">IFERROR(__xludf.DUMMYFUNCTION("GOOGLETRANSLATE(A935,""auto"",""en"")"),"Loading...")</f>
        <v>Loading...</v>
      </c>
    </row>
    <row r="936" spans="1:2" ht="14.25" customHeight="1">
      <c r="A936" s="2" t="s">
        <v>925</v>
      </c>
      <c r="B936" s="2" t="str">
        <f ca="1">IFERROR(__xludf.DUMMYFUNCTION("GOOGLETRANSLATE(A936,""auto"",""en"")"),"Loading...")</f>
        <v>Loading...</v>
      </c>
    </row>
    <row r="937" spans="1:2" ht="14.25" customHeight="1">
      <c r="A937" s="2" t="s">
        <v>925</v>
      </c>
      <c r="B937" s="2" t="str">
        <f ca="1">IFERROR(__xludf.DUMMYFUNCTION("GOOGLETRANSLATE(A937,""auto"",""en"")"),"Loading...")</f>
        <v>Loading...</v>
      </c>
    </row>
    <row r="938" spans="1:2" ht="14.25" customHeight="1">
      <c r="A938" s="2" t="s">
        <v>925</v>
      </c>
      <c r="B938" s="2" t="str">
        <f ca="1">IFERROR(__xludf.DUMMYFUNCTION("GOOGLETRANSLATE(A938,""auto"",""en"")"),"Loading...")</f>
        <v>Loading...</v>
      </c>
    </row>
    <row r="939" spans="1:2" ht="14.25" customHeight="1">
      <c r="A939" s="2" t="s">
        <v>926</v>
      </c>
      <c r="B939" s="2" t="str">
        <f ca="1">IFERROR(__xludf.DUMMYFUNCTION("GOOGLETRANSLATE(A939,""auto"",""en"")"),"Loading...")</f>
        <v>Loading...</v>
      </c>
    </row>
    <row r="940" spans="1:2" ht="14.25" customHeight="1">
      <c r="A940" s="2" t="s">
        <v>927</v>
      </c>
      <c r="B940" s="2" t="str">
        <f ca="1">IFERROR(__xludf.DUMMYFUNCTION("GOOGLETRANSLATE(A940,""auto"",""en"")"),"Loading...")</f>
        <v>Loading...</v>
      </c>
    </row>
    <row r="941" spans="1:2" ht="14.25" customHeight="1">
      <c r="A941" s="2" t="s">
        <v>928</v>
      </c>
      <c r="B941" s="2" t="str">
        <f ca="1">IFERROR(__xludf.DUMMYFUNCTION("GOOGLETRANSLATE(A941,""auto"",""en"")"),"Loading...")</f>
        <v>Loading...</v>
      </c>
    </row>
    <row r="942" spans="1:2" ht="14.25" customHeight="1">
      <c r="A942" s="4" t="s">
        <v>929</v>
      </c>
      <c r="B942" s="2" t="str">
        <f ca="1">IFERROR(__xludf.DUMMYFUNCTION("GOOGLETRANSLATE(A942,""auto"",""en"")"),"Loading...")</f>
        <v>Loading...</v>
      </c>
    </row>
    <row r="943" spans="1:2" ht="14.25" customHeight="1">
      <c r="A943" s="2" t="s">
        <v>930</v>
      </c>
      <c r="B943" s="2" t="str">
        <f ca="1">IFERROR(__xludf.DUMMYFUNCTION("GOOGLETRANSLATE(A943,""auto"",""en"")"),"Loading...")</f>
        <v>Loading...</v>
      </c>
    </row>
    <row r="944" spans="1:2" ht="14.25" customHeight="1">
      <c r="A944" s="2" t="s">
        <v>931</v>
      </c>
      <c r="B944" s="2" t="str">
        <f ca="1">IFERROR(__xludf.DUMMYFUNCTION("GOOGLETRANSLATE(A944,""auto"",""en"")"),"Yeh pappu godi channel...")</f>
        <v>Yeh pappu godi channel...</v>
      </c>
    </row>
    <row r="945" spans="1:2" ht="14.25" customHeight="1">
      <c r="A945" s="2" t="s">
        <v>932</v>
      </c>
      <c r="B945" s="2" t="str">
        <f ca="1">IFERROR(__xludf.DUMMYFUNCTION("GOOGLETRANSLATE(A945,""auto"",""en"")"),"Loading...")</f>
        <v>Loading...</v>
      </c>
    </row>
    <row r="946" spans="1:2" ht="14.25" customHeight="1">
      <c r="A946" s="2" t="s">
        <v>933</v>
      </c>
      <c r="B946" s="2" t="str">
        <f ca="1">IFERROR(__xludf.DUMMYFUNCTION("GOOGLETRANSLATE(A946,""auto"",""en"")"),"Loading...")</f>
        <v>Loading...</v>
      </c>
    </row>
    <row r="947" spans="1:2" ht="14.25" customHeight="1">
      <c r="A947" s="2" t="s">
        <v>934</v>
      </c>
      <c r="B947" s="2" t="str">
        <f ca="1">IFERROR(__xludf.DUMMYFUNCTION("GOOGLETRANSLATE(A947,""auto"",""en"")"),"Loading...")</f>
        <v>Loading...</v>
      </c>
    </row>
    <row r="948" spans="1:2" ht="14.25" customHeight="1">
      <c r="A948" s="2" t="s">
        <v>935</v>
      </c>
      <c r="B948" s="2" t="str">
        <f ca="1">IFERROR(__xludf.DUMMYFUNCTION("GOOGLETRANSLATE(A948,""auto"",""en"")"),"Loading...")</f>
        <v>Loading...</v>
      </c>
    </row>
    <row r="949" spans="1:2" ht="14.25" customHeight="1">
      <c r="A949" s="2" t="s">
        <v>936</v>
      </c>
      <c r="B949" s="2" t="str">
        <f ca="1">IFERROR(__xludf.DUMMYFUNCTION("GOOGLETRANSLATE(A949,""auto"",""en"")"),"Loading...")</f>
        <v>Loading...</v>
      </c>
    </row>
    <row r="950" spans="1:2" ht="14.25" customHeight="1">
      <c r="A950" s="2" t="s">
        <v>937</v>
      </c>
      <c r="B950" s="2" t="str">
        <f ca="1">IFERROR(__xludf.DUMMYFUNCTION("GOOGLETRANSLATE(A950,""auto"",""en"")"),"Loading...")</f>
        <v>Loading...</v>
      </c>
    </row>
    <row r="951" spans="1:2" ht="14.25" customHeight="1">
      <c r="A951" s="5" t="s">
        <v>938</v>
      </c>
      <c r="B951" s="2" t="str">
        <f ca="1">IFERROR(__xludf.DUMMYFUNCTION("GOOGLETRANSLATE(A951,""auto"",""en"")"),"Loading...")</f>
        <v>Loading...</v>
      </c>
    </row>
    <row r="952" spans="1:2" ht="14.25" customHeight="1">
      <c r="A952" s="2" t="s">
        <v>939</v>
      </c>
      <c r="B952" s="2" t="str">
        <f ca="1">IFERROR(__xludf.DUMMYFUNCTION("GOOGLETRANSLATE(A952,""auto"",""en"")"),"Loading...")</f>
        <v>Loading...</v>
      </c>
    </row>
    <row r="953" spans="1:2" ht="14.25" customHeight="1">
      <c r="A953" s="2" t="s">
        <v>940</v>
      </c>
      <c r="B953" s="2" t="str">
        <f ca="1">IFERROR(__xludf.DUMMYFUNCTION("GOOGLETRANSLATE(A953,""auto"",""en"")"),"Loading...")</f>
        <v>Loading...</v>
      </c>
    </row>
    <row r="954" spans="1:2" ht="14.25" customHeight="1">
      <c r="A954" s="2" t="s">
        <v>941</v>
      </c>
      <c r="B954" s="2" t="str">
        <f ca="1">IFERROR(__xludf.DUMMYFUNCTION("GOOGLETRANSLATE(A954,""auto"",""en"")"),"Loading...")</f>
        <v>Loading...</v>
      </c>
    </row>
    <row r="955" spans="1:2" ht="14.25" customHeight="1">
      <c r="A955" s="2" t="s">
        <v>942</v>
      </c>
      <c r="B955" s="2" t="str">
        <f ca="1">IFERROR(__xludf.DUMMYFUNCTION("GOOGLETRANSLATE(A955,""auto"",""en"")"),"Loading...")</f>
        <v>Loading...</v>
      </c>
    </row>
    <row r="956" spans="1:2" ht="14.25" customHeight="1">
      <c r="A956" s="2" t="s">
        <v>943</v>
      </c>
      <c r="B956" s="2" t="str">
        <f ca="1">IFERROR(__xludf.DUMMYFUNCTION("GOOGLETRANSLATE(A956,""auto"",""en"")"),"Loading...")</f>
        <v>Loading...</v>
      </c>
    </row>
    <row r="957" spans="1:2" ht="14.25" customHeight="1">
      <c r="A957" s="2" t="s">
        <v>944</v>
      </c>
      <c r="B957" s="2" t="str">
        <f ca="1">IFERROR(__xludf.DUMMYFUNCTION("GOOGLETRANSLATE(A957,""auto"",""en"")"),"Loading...")</f>
        <v>Loading...</v>
      </c>
    </row>
    <row r="958" spans="1:2" ht="14.25" customHeight="1">
      <c r="A958" s="2" t="s">
        <v>945</v>
      </c>
      <c r="B958" s="2" t="str">
        <f ca="1">IFERROR(__xludf.DUMMYFUNCTION("GOOGLETRANSLATE(A958,""auto"",""en"")"),"Loading...")</f>
        <v>Loading...</v>
      </c>
    </row>
    <row r="959" spans="1:2" ht="14.25" customHeight="1">
      <c r="A959" s="2" t="s">
        <v>946</v>
      </c>
      <c r="B959" s="2" t="str">
        <f ca="1">IFERROR(__xludf.DUMMYFUNCTION("GOOGLETRANSLATE(A959,""auto"",""en"")"),"Loading...")</f>
        <v>Loading...</v>
      </c>
    </row>
    <row r="960" spans="1:2" ht="14.25" customHeight="1">
      <c r="A960" s="2" t="s">
        <v>947</v>
      </c>
      <c r="B960" s="2" t="str">
        <f ca="1">IFERROR(__xludf.DUMMYFUNCTION("GOOGLETRANSLATE(A960,""auto"",""en"")"),"Loading...")</f>
        <v>Loading...</v>
      </c>
    </row>
    <row r="961" spans="1:2" ht="14.25" customHeight="1">
      <c r="A961" s="2" t="s">
        <v>948</v>
      </c>
      <c r="B961" s="2" t="str">
        <f ca="1">IFERROR(__xludf.DUMMYFUNCTION("GOOGLETRANSLATE(A961,""auto"",""en"")"),"Jat obc case cisf 2014-16 joining letter rejected by the supreme court BJP government did not listen even though the court had said that the government has the power to join but BJP did not listen or today we have 400 candidates unemployed. Or today we ar"&amp;"e doing the job of waiter in hotel and salary is Rs 800 only. BJP government has said that Jat people have entered the Lokdal party to get the votes of Jat people.")</f>
        <v>Jat obc case cisf 2014-16 joining letter rejected by the supreme court BJP government did not listen even though the court had said that the government has the power to join but BJP did not listen or today we have 400 candidates unemployed. Or today we are doing the job of waiter in hotel and salary is Rs 800 only. BJP government has said that Jat people have entered the Lokdal party to get the votes of Jat people.</v>
      </c>
    </row>
    <row r="962" spans="1:2" ht="14.25" customHeight="1">
      <c r="A962" s="4" t="s">
        <v>949</v>
      </c>
      <c r="B962" s="2" t="str">
        <f ca="1">IFERROR(__xludf.DUMMYFUNCTION("GOOGLETRANSLATE(A962,""auto"",""en"")"),"Loading...")</f>
        <v>Loading...</v>
      </c>
    </row>
    <row r="963" spans="1:2" ht="14.25" customHeight="1">
      <c r="A963" s="2" t="s">
        <v>950</v>
      </c>
      <c r="B963" s="2" t="str">
        <f ca="1">IFERROR(__xludf.DUMMYFUNCTION("GOOGLETRANSLATE(A963,""auto"",""en"")"),"Loading...")</f>
        <v>Loading...</v>
      </c>
    </row>
    <row r="964" spans="1:2" ht="14.25" customHeight="1">
      <c r="A964" s="2" t="s">
        <v>951</v>
      </c>
      <c r="B964" s="2" t="str">
        <f ca="1">IFERROR(__xludf.DUMMYFUNCTION("GOOGLETRANSLATE(A964,""auto"",""en"")"),"Loading...")</f>
        <v>Loading...</v>
      </c>
    </row>
    <row r="965" spans="1:2" ht="14.25" customHeight="1">
      <c r="A965" s="6" t="s">
        <v>952</v>
      </c>
      <c r="B965" s="2" t="str">
        <f ca="1">IFERROR(__xludf.DUMMYFUNCTION("GOOGLETRANSLATE(A965,""auto"",""en"")"),"Loading...")</f>
        <v>Loading...</v>
      </c>
    </row>
    <row r="966" spans="1:2" ht="14.25" customHeight="1">
      <c r="A966" s="2" t="s">
        <v>953</v>
      </c>
      <c r="B966" s="2" t="str">
        <f ca="1">IFERROR(__xludf.DUMMYFUNCTION("GOOGLETRANSLATE(A966,""auto"",""en"")"),"Loading...")</f>
        <v>Loading...</v>
      </c>
    </row>
    <row r="967" spans="1:2" ht="14.25" customHeight="1">
      <c r="A967" s="2" t="s">
        <v>954</v>
      </c>
      <c r="B967" s="2" t="str">
        <f ca="1">IFERROR(__xludf.DUMMYFUNCTION("GOOGLETRANSLATE(A967,""auto"",""en"")"),"Loading...")</f>
        <v>Loading...</v>
      </c>
    </row>
    <row r="968" spans="1:2" ht="14.25" customHeight="1">
      <c r="A968" s="2" t="s">
        <v>955</v>
      </c>
      <c r="B968" s="2" t="str">
        <f ca="1">IFERROR(__xludf.DUMMYFUNCTION("GOOGLETRANSLATE(A968,""auto"",""en"")"),"Congress will be out on zero par💯🫵")</f>
        <v>Congress will be out on zero par💯🫵</v>
      </c>
    </row>
    <row r="969" spans="1:2" ht="14.25" customHeight="1">
      <c r="A969" s="2" t="s">
        <v>956</v>
      </c>
      <c r="B969" s="2" t="str">
        <f ca="1">IFERROR(__xludf.DUMMYFUNCTION("GOOGLETRANSLATE(A969,""auto"",""en"")"),"Loading...")</f>
        <v>Loading...</v>
      </c>
    </row>
    <row r="970" spans="1:2" ht="14.25" customHeight="1">
      <c r="A970" s="2" t="s">
        <v>957</v>
      </c>
      <c r="B970" s="2" t="str">
        <f ca="1">IFERROR(__xludf.DUMMYFUNCTION("GOOGLETRANSLATE(A970,""auto"",""en"")"),"Loading...")</f>
        <v>Loading...</v>
      </c>
    </row>
    <row r="971" spans="1:2" ht="14.25" customHeight="1">
      <c r="A971" s="2" t="s">
        <v>958</v>
      </c>
      <c r="B971" s="2" t="str">
        <f ca="1">IFERROR(__xludf.DUMMYFUNCTION("GOOGLETRANSLATE(A971,""auto"",""en"")"),"Loading...")</f>
        <v>Loading...</v>
      </c>
    </row>
    <row r="972" spans="1:2" ht="14.25" customHeight="1">
      <c r="A972" s="2" t="s">
        <v>959</v>
      </c>
      <c r="B972" s="2" t="str">
        <f ca="1">IFERROR(__xludf.DUMMYFUNCTION("GOOGLETRANSLATE(A972,""auto"",""en"")"),"Loading...")</f>
        <v>Loading...</v>
      </c>
    </row>
    <row r="973" spans="1:2" ht="14.25" customHeight="1">
      <c r="A973" s="4" t="s">
        <v>960</v>
      </c>
      <c r="B973" s="2" t="str">
        <f ca="1">IFERROR(__xludf.DUMMYFUNCTION("GOOGLETRANSLATE(A973,""auto"",""en"")"),"Aap Hi Sarkar salutes you journalism with impartiality")</f>
        <v>Aap Hi Sarkar salutes you journalism with impartiality</v>
      </c>
    </row>
    <row r="974" spans="1:2" ht="14.25" customHeight="1">
      <c r="A974" s="2" t="s">
        <v>961</v>
      </c>
      <c r="B974" s="2" t="str">
        <f ca="1">IFERROR(__xludf.DUMMYFUNCTION("GOOGLETRANSLATE(A974,""auto"",""en"")"),"Loading...")</f>
        <v>Loading...</v>
      </c>
    </row>
    <row r="975" spans="1:2" ht="14.25" customHeight="1">
      <c r="A975" s="2" t="s">
        <v>962</v>
      </c>
      <c r="B975" s="2" t="str">
        <f ca="1">IFERROR(__xludf.DUMMYFUNCTION("GOOGLETRANSLATE(A975,""auto"",""en"")"),"Loading...")</f>
        <v>Loading...</v>
      </c>
    </row>
    <row r="976" spans="1:2" ht="14.25" customHeight="1">
      <c r="A976" s="2" t="s">
        <v>963</v>
      </c>
      <c r="B976" s="2" t="str">
        <f ca="1">IFERROR(__xludf.DUMMYFUNCTION("GOOGLETRANSLATE(A976,""auto"",""en"")"),"Loading...")</f>
        <v>Loading...</v>
      </c>
    </row>
    <row r="977" spans="1:2" ht="14.25" customHeight="1">
      <c r="A977" s="2" t="s">
        <v>964</v>
      </c>
      <c r="B977" s="2" t="str">
        <f ca="1">IFERROR(__xludf.DUMMYFUNCTION("GOOGLETRANSLATE(A977,""auto"",""en"")"),"Loading...")</f>
        <v>Loading...</v>
      </c>
    </row>
    <row r="978" spans="1:2" ht="14.25" customHeight="1">
      <c r="A978" s="4" t="s">
        <v>965</v>
      </c>
      <c r="B978" s="2" t="str">
        <f ca="1">IFERROR(__xludf.DUMMYFUNCTION("GOOGLETRANSLATE(A978,""auto"",""en"")"),"Loading...")</f>
        <v>Loading...</v>
      </c>
    </row>
    <row r="979" spans="1:2" ht="14.25" customHeight="1">
      <c r="A979" s="4" t="s">
        <v>966</v>
      </c>
      <c r="B979" s="2" t="str">
        <f ca="1">IFERROR(__xludf.DUMMYFUNCTION("GOOGLETRANSLATE(A979,""auto"",""en"")"),"Loading...")</f>
        <v>Loading...</v>
      </c>
    </row>
    <row r="980" spans="1:2" ht="14.25" customHeight="1">
      <c r="A980" s="2" t="s">
        <v>967</v>
      </c>
      <c r="B980" s="2" t="str">
        <f ca="1">IFERROR(__xludf.DUMMYFUNCTION("GOOGLETRANSLATE(A980,""auto"",""en"")"),"Loading...")</f>
        <v>Loading...</v>
      </c>
    </row>
    <row r="981" spans="1:2" ht="14.25" customHeight="1">
      <c r="A981" s="2" t="s">
        <v>968</v>
      </c>
      <c r="B981" s="2" t="str">
        <f ca="1">IFERROR(__xludf.DUMMYFUNCTION("GOOGLETRANSLATE(A981,""auto"",""en"")"),"Loading...")</f>
        <v>Loading...</v>
      </c>
    </row>
    <row r="982" spans="1:2" ht="14.25" customHeight="1">
      <c r="A982" s="2" t="s">
        <v>969</v>
      </c>
      <c r="B982" s="2" t="str">
        <f ca="1">IFERROR(__xludf.DUMMYFUNCTION("GOOGLETRANSLATE(A982,""auto"",""en"")"),"Loading...")</f>
        <v>Loading...</v>
      </c>
    </row>
    <row r="983" spans="1:2" ht="14.25" customHeight="1">
      <c r="A983" s="2" t="s">
        <v>970</v>
      </c>
      <c r="B983" s="2" t="str">
        <f ca="1">IFERROR(__xludf.DUMMYFUNCTION("GOOGLETRANSLATE(A983,""auto"",""en"")"),"Loading...")</f>
        <v>Loading...</v>
      </c>
    </row>
    <row r="984" spans="1:2" ht="14.25" customHeight="1">
      <c r="A984" s="4" t="s">
        <v>971</v>
      </c>
      <c r="B984" s="2" t="str">
        <f ca="1">IFERROR(__xludf.DUMMYFUNCTION("GOOGLETRANSLATE(A984,""auto"",""en"")"),"Loading...")</f>
        <v>Loading...</v>
      </c>
    </row>
    <row r="985" spans="1:2" ht="14.25" customHeight="1">
      <c r="A985" s="2" t="s">
        <v>972</v>
      </c>
      <c r="B985" s="2" t="str">
        <f ca="1">IFERROR(__xludf.DUMMYFUNCTION("GOOGLETRANSLATE(A985,""auto"",""en"")"),"Loading...")</f>
        <v>Loading...</v>
      </c>
    </row>
    <row r="986" spans="1:2" ht="14.25" customHeight="1">
      <c r="A986" s="4" t="s">
        <v>973</v>
      </c>
      <c r="B986" s="2" t="str">
        <f ca="1">IFERROR(__xludf.DUMMYFUNCTION("GOOGLETRANSLATE(A986,""auto"",""en"")"),"Loading...")</f>
        <v>Loading...</v>
      </c>
    </row>
    <row r="987" spans="1:2" ht="14.25" customHeight="1">
      <c r="A987" s="2" t="s">
        <v>974</v>
      </c>
      <c r="B987" s="2" t="str">
        <f ca="1">IFERROR(__xludf.DUMMYFUNCTION("GOOGLETRANSLATE(A987,""auto"",""en"")"),"Loading...")</f>
        <v>Loading...</v>
      </c>
    </row>
    <row r="988" spans="1:2" ht="14.25" customHeight="1">
      <c r="A988" s="2" t="s">
        <v>975</v>
      </c>
      <c r="B988" s="2" t="str">
        <f ca="1">IFERROR(__xludf.DUMMYFUNCTION("GOOGLETRANSLATE(A988,""auto"",""en"")"),"Loading...")</f>
        <v>Loading...</v>
      </c>
    </row>
    <row r="989" spans="1:2" ht="14.25" customHeight="1">
      <c r="A989" s="2" t="s">
        <v>976</v>
      </c>
      <c r="B989" s="2" t="str">
        <f ca="1">IFERROR(__xludf.DUMMYFUNCTION("GOOGLETRANSLATE(A989,""auto"",""en"")"),"Loading...")</f>
        <v>Loading...</v>
      </c>
    </row>
    <row r="990" spans="1:2" ht="14.25" customHeight="1">
      <c r="A990" s="2" t="s">
        <v>977</v>
      </c>
      <c r="B990" s="2" t="str">
        <f ca="1">IFERROR(__xludf.DUMMYFUNCTION("GOOGLETRANSLATE(A990,""auto"",""en"")"),"Loading...")</f>
        <v>Loading...</v>
      </c>
    </row>
    <row r="991" spans="1:2" ht="14.25" customHeight="1">
      <c r="A991" s="6" t="s">
        <v>978</v>
      </c>
      <c r="B991" s="2" t="str">
        <f ca="1">IFERROR(__xludf.DUMMYFUNCTION("GOOGLETRANSLATE(A991,""auto"",""en"")"),"Loading...")</f>
        <v>Loading...</v>
      </c>
    </row>
    <row r="992" spans="1:2" ht="14.25" customHeight="1">
      <c r="A992" s="2" t="s">
        <v>979</v>
      </c>
      <c r="B992" s="2" t="str">
        <f ca="1">IFERROR(__xludf.DUMMYFUNCTION("GOOGLETRANSLATE(A992,""auto"",""en"")"),"Loading...")</f>
        <v>Loading...</v>
      </c>
    </row>
    <row r="993" spans="1:2" ht="14.25" customHeight="1">
      <c r="A993" s="4" t="s">
        <v>980</v>
      </c>
      <c r="B993" s="2" t="str">
        <f ca="1">IFERROR(__xludf.DUMMYFUNCTION("GOOGLETRANSLATE(A993,""auto"",""en"")"),"Loading...")</f>
        <v>Loading...</v>
      </c>
    </row>
    <row r="994" spans="1:2" ht="14.25" customHeight="1">
      <c r="A994" s="4" t="s">
        <v>981</v>
      </c>
      <c r="B994" s="2" t="str">
        <f ca="1">IFERROR(__xludf.DUMMYFUNCTION("GOOGLETRANSLATE(A994,""auto"",""en"")"),"Loading...")</f>
        <v>Loading...</v>
      </c>
    </row>
    <row r="995" spans="1:2" ht="14.25" customHeight="1">
      <c r="A995" s="2" t="s">
        <v>982</v>
      </c>
      <c r="B995" s="2" t="str">
        <f ca="1">IFERROR(__xludf.DUMMYFUNCTION("GOOGLETRANSLATE(A995,""auto"",""en"")"),"Loading...")</f>
        <v>Loading...</v>
      </c>
    </row>
    <row r="996" spans="1:2" ht="14.25" customHeight="1">
      <c r="A996" s="2" t="s">
        <v>983</v>
      </c>
      <c r="B996" s="2" t="str">
        <f ca="1">IFERROR(__xludf.DUMMYFUNCTION("GOOGLETRANSLATE(A996,""auto"",""en"")"),"Loading...")</f>
        <v>Loading...</v>
      </c>
    </row>
    <row r="997" spans="1:2" ht="14.25" customHeight="1">
      <c r="A997" s="2" t="s">
        <v>984</v>
      </c>
      <c r="B997" s="2" t="str">
        <f ca="1">IFERROR(__xludf.DUMMYFUNCTION("GOOGLETRANSLATE(A997,""auto"",""en"")"),"Loading...")</f>
        <v>Loading...</v>
      </c>
    </row>
    <row r="998" spans="1:2" ht="14.25" customHeight="1">
      <c r="A998" s="4" t="s">
        <v>985</v>
      </c>
      <c r="B998" s="2" t="str">
        <f ca="1">IFERROR(__xludf.DUMMYFUNCTION("GOOGLETRANSLATE(A998,""auto"",""en"")"),"Loading...")</f>
        <v>Loading...</v>
      </c>
    </row>
    <row r="999" spans="1:2" ht="14.25" customHeight="1">
      <c r="A999" s="2" t="s">
        <v>986</v>
      </c>
      <c r="B999" s="2" t="str">
        <f ca="1">IFERROR(__xludf.DUMMYFUNCTION("GOOGLETRANSLATE(A999,""auto"",""en"")"),"Loading...")</f>
        <v>Loading...</v>
      </c>
    </row>
    <row r="1000" spans="1:2" ht="14.25" customHeight="1">
      <c r="A1000" s="2" t="s">
        <v>987</v>
      </c>
      <c r="B1000" s="2" t="str">
        <f ca="1">IFERROR(__xludf.DUMMYFUNCTION("GOOGLETRANSLATE(A1000,""auto"",""en"")"),"Shut up sir")</f>
        <v>Shut up sir</v>
      </c>
    </row>
    <row r="1001" spans="1:2" ht="14.25" customHeight="1">
      <c r="A1001" s="2" t="s">
        <v>988</v>
      </c>
      <c r="B1001" s="2" t="str">
        <f ca="1">IFERROR(__xludf.DUMMYFUNCTION("GOOGLETRANSLATE(A1001,""auto"",""en"")"),"Loading...")</f>
        <v>Loading...</v>
      </c>
    </row>
    <row r="1002" spans="1:2" ht="14.25" customHeight="1">
      <c r="A1002" s="2" t="s">
        <v>989</v>
      </c>
      <c r="B1002" s="2" t="str">
        <f ca="1">IFERROR(__xludf.DUMMYFUNCTION("GOOGLETRANSLATE(A1002,""auto"",""en"")"),"Loading...")</f>
        <v>Loading...</v>
      </c>
    </row>
    <row r="1003" spans="1:2" ht="14.25" customHeight="1">
      <c r="A1003" s="2" t="s">
        <v>990</v>
      </c>
      <c r="B1003" s="2" t="str">
        <f ca="1">IFERROR(__xludf.DUMMYFUNCTION("GOOGLETRANSLATE(A1003,""auto"",""en"")"),"Loading...")</f>
        <v>Loading...</v>
      </c>
    </row>
    <row r="1004" spans="1:2" ht="14.25" customHeight="1">
      <c r="A1004" s="2" t="s">
        <v>991</v>
      </c>
      <c r="B1004" s="2" t="str">
        <f ca="1">IFERROR(__xludf.DUMMYFUNCTION("GOOGLETRANSLATE(A1004,""auto"",""en"")"),"Loading...")</f>
        <v>Loading...</v>
      </c>
    </row>
    <row r="1005" spans="1:2" ht="14.25" customHeight="1">
      <c r="A1005" s="2" t="s">
        <v>780</v>
      </c>
      <c r="B1005" s="2" t="str">
        <f ca="1">IFERROR(__xludf.DUMMYFUNCTION("GOOGLETRANSLATE(A1005,""auto"",""en"")"),"Yes")</f>
        <v>Yes</v>
      </c>
    </row>
    <row r="1006" spans="1:2" ht="14.25" customHeight="1">
      <c r="A1006" s="2" t="s">
        <v>992</v>
      </c>
      <c r="B1006" s="2" t="str">
        <f ca="1">IFERROR(__xludf.DUMMYFUNCTION("GOOGLETRANSLATE(A1006,""auto"",""en"")"),"Loading...")</f>
        <v>Loading...</v>
      </c>
    </row>
    <row r="1007" spans="1:2" ht="14.25" customHeight="1">
      <c r="A1007" s="2" t="s">
        <v>993</v>
      </c>
      <c r="B1007" s="2" t="str">
        <f ca="1">IFERROR(__xludf.DUMMYFUNCTION("GOOGLETRANSLATE(A1007,""auto"",""en"")"),"Exitpoll fuckers, every year elections are being fought meaninglessly. By using this method, we have successfully lost elections.")</f>
        <v>Exitpoll fuckers, every year elections are being fought meaninglessly. By using this method, we have successfully lost elections.</v>
      </c>
    </row>
    <row r="1008" spans="1:2" ht="14.25" customHeight="1">
      <c r="A1008" s="2" t="s">
        <v>994</v>
      </c>
      <c r="B1008" s="2" t="str">
        <f ca="1">IFERROR(__xludf.DUMMYFUNCTION("GOOGLETRANSLATE(A1008,""auto"",""en"")"),"Loading...")</f>
        <v>Loading...</v>
      </c>
    </row>
    <row r="1009" spans="1:2" ht="14.25" customHeight="1">
      <c r="A1009" s="2" t="s">
        <v>995</v>
      </c>
      <c r="B1009" s="2" t="str">
        <f ca="1">IFERROR(__xludf.DUMMYFUNCTION("GOOGLETRANSLATE(A1009,""auto"",""en"")"),"Brother, please come here Ravish ji...")</f>
        <v>Brother, please come here Ravish ji...</v>
      </c>
    </row>
    <row r="1010" spans="1:2" ht="14.25" customHeight="1">
      <c r="A1010" s="2" t="s">
        <v>996</v>
      </c>
      <c r="B1010" s="2" t="str">
        <f ca="1">IFERROR(__xludf.DUMMYFUNCTION("GOOGLETRANSLATE(A1010,""auto"",""en"")"),"Loading...")</f>
        <v>Loading...</v>
      </c>
    </row>
    <row r="1011" spans="1:2" ht="14.25" customHeight="1">
      <c r="A1011" s="2" t="s">
        <v>997</v>
      </c>
      <c r="B1011" s="2" t="str">
        <f ca="1">IFERROR(__xludf.DUMMYFUNCTION("GOOGLETRANSLATE(A1011,""auto"",""en"")"),"Loading...")</f>
        <v>Loading...</v>
      </c>
    </row>
    <row r="1012" spans="1:2" ht="14.25" customHeight="1">
      <c r="A1012" s="2" t="s">
        <v>998</v>
      </c>
      <c r="B1012" s="2" t="str">
        <f ca="1">IFERROR(__xludf.DUMMYFUNCTION("GOOGLETRANSLATE(A1012,""auto"",""en"")"),"Loading...")</f>
        <v>Loading...</v>
      </c>
    </row>
    <row r="1013" spans="1:2" ht="14.25" customHeight="1">
      <c r="A1013" s="2" t="s">
        <v>999</v>
      </c>
      <c r="B1013" s="2" t="str">
        <f ca="1">IFERROR(__xludf.DUMMYFUNCTION("GOOGLETRANSLATE(A1013,""auto"",""en"")"),"Loading...")</f>
        <v>Loading...</v>
      </c>
    </row>
    <row r="1014" spans="1:2" ht="14.25" customHeight="1">
      <c r="A1014" s="2" t="s">
        <v>1000</v>
      </c>
      <c r="B1014" s="2" t="str">
        <f ca="1">IFERROR(__xludf.DUMMYFUNCTION("GOOGLETRANSLATE(A1014,""auto"",""en"")"),"Loading...")</f>
        <v>Loading...</v>
      </c>
    </row>
    <row r="1015" spans="1:2" ht="14.25" customHeight="1">
      <c r="A1015" s="2" t="s">
        <v>70</v>
      </c>
      <c r="B1015" s="2" t="str">
        <f ca="1">IFERROR(__xludf.DUMMYFUNCTION("GOOGLETRANSLATE(A1015,""auto"",""en"")"),"Loading...")</f>
        <v>Loading...</v>
      </c>
    </row>
    <row r="1016" spans="1:2" ht="14.25" customHeight="1">
      <c r="A1016" s="2" t="s">
        <v>1001</v>
      </c>
      <c r="B1016" s="2" t="str">
        <f ca="1">IFERROR(__xludf.DUMMYFUNCTION("GOOGLETRANSLATE(A1016,""auto"",""en"")"),"Loading...")</f>
        <v>Loading...</v>
      </c>
    </row>
    <row r="1017" spans="1:2" ht="14.25" customHeight="1">
      <c r="A1017" s="2" t="s">
        <v>1002</v>
      </c>
      <c r="B1017" s="2" t="str">
        <f ca="1">IFERROR(__xludf.DUMMYFUNCTION("GOOGLETRANSLATE(A1017,""auto"",""en"")"),"Loading...")</f>
        <v>Loading...</v>
      </c>
    </row>
    <row r="1018" spans="1:2" ht="14.25" customHeight="1">
      <c r="A1018" s="4" t="s">
        <v>1003</v>
      </c>
      <c r="B1018" s="2" t="str">
        <f ca="1">IFERROR(__xludf.DUMMYFUNCTION("GOOGLETRANSLATE(A1018,""auto"",""en"")"),"Loading...")</f>
        <v>Loading...</v>
      </c>
    </row>
    <row r="1019" spans="1:2" ht="14.25" customHeight="1">
      <c r="A1019" s="2" t="s">
        <v>1004</v>
      </c>
      <c r="B1019" s="2" t="str">
        <f ca="1">IFERROR(__xludf.DUMMYFUNCTION("GOOGLETRANSLATE(A1019,""auto"",""en"")"),"Loading...")</f>
        <v>Loading...</v>
      </c>
    </row>
    <row r="1020" spans="1:2" ht="14.25" customHeight="1">
      <c r="A1020" s="2" t="s">
        <v>1005</v>
      </c>
      <c r="B1020" s="2" t="str">
        <f ca="1">IFERROR(__xludf.DUMMYFUNCTION("GOOGLETRANSLATE(A1020,""auto"",""en"")"),"Loading...")</f>
        <v>Loading...</v>
      </c>
    </row>
    <row r="1021" spans="1:2" ht="14.25" customHeight="1">
      <c r="A1021" s="2" t="s">
        <v>1006</v>
      </c>
      <c r="B1021" s="2" t="str">
        <f ca="1">IFERROR(__xludf.DUMMYFUNCTION("GOOGLETRANSLATE(A1021,""auto"",""en"")"),"Loading...")</f>
        <v>Loading...</v>
      </c>
    </row>
    <row r="1022" spans="1:2" ht="14.25" customHeight="1">
      <c r="A1022" s="2" t="s">
        <v>1004</v>
      </c>
      <c r="B1022" s="2" t="str">
        <f ca="1">IFERROR(__xludf.DUMMYFUNCTION("GOOGLETRANSLATE(A1022,""auto"",""en"")"),"Loading...")</f>
        <v>Loading...</v>
      </c>
    </row>
    <row r="1023" spans="1:2" ht="14.25" customHeight="1">
      <c r="A1023" s="2" t="s">
        <v>1007</v>
      </c>
      <c r="B1023" s="2" t="str">
        <f ca="1">IFERROR(__xludf.DUMMYFUNCTION("GOOGLETRANSLATE(A1023,""auto"",""en"")"),"Loading...")</f>
        <v>Loading...</v>
      </c>
    </row>
    <row r="1024" spans="1:2" ht="14.25" customHeight="1">
      <c r="A1024" s="2" t="s">
        <v>1008</v>
      </c>
      <c r="B1024" s="2" t="str">
        <f ca="1">IFERROR(__xludf.DUMMYFUNCTION("GOOGLETRANSLATE(A1024,""auto"",""en"")"),"Loading...")</f>
        <v>Loading...</v>
      </c>
    </row>
    <row r="1025" spans="1:2" ht="14.25" customHeight="1">
      <c r="A1025" s="2" t="s">
        <v>1009</v>
      </c>
      <c r="B1025" s="2" t="str">
        <f ca="1">IFERROR(__xludf.DUMMYFUNCTION("GOOGLETRANSLATE(A1025,""auto"",""en"")"),"Loading...")</f>
        <v>Loading...</v>
      </c>
    </row>
    <row r="1026" spans="1:2" ht="14.25" customHeight="1">
      <c r="A1026" s="2" t="s">
        <v>1010</v>
      </c>
      <c r="B1026" s="2" t="str">
        <f ca="1">IFERROR(__xludf.DUMMYFUNCTION("GOOGLETRANSLATE(A1026,""auto"",""en"")"),"Loading...")</f>
        <v>Loading...</v>
      </c>
    </row>
    <row r="1027" spans="1:2" ht="14.25" customHeight="1">
      <c r="A1027" s="2" t="s">
        <v>1011</v>
      </c>
      <c r="B1027" s="2" t="str">
        <f ca="1">IFERROR(__xludf.DUMMYFUNCTION("GOOGLETRANSLATE(A1027,""auto"",""en"")"),"look at this evening's sakal kaal")</f>
        <v>look at this evening's sakal kaal</v>
      </c>
    </row>
    <row r="1028" spans="1:2" ht="14.25" customHeight="1">
      <c r="A1028" s="2" t="s">
        <v>1012</v>
      </c>
      <c r="B1028" s="2" t="str">
        <f ca="1">IFERROR(__xludf.DUMMYFUNCTION("GOOGLETRANSLATE(A1028,""auto"",""en"")"),"Loading...")</f>
        <v>Loading...</v>
      </c>
    </row>
    <row r="1029" spans="1:2" ht="14.25" customHeight="1">
      <c r="A1029" s="2" t="s">
        <v>1013</v>
      </c>
      <c r="B1029" s="2" t="str">
        <f ca="1">IFERROR(__xludf.DUMMYFUNCTION("GOOGLETRANSLATE(A1029,""auto"",""en"")"),"Loading...")</f>
        <v>Loading...</v>
      </c>
    </row>
    <row r="1030" spans="1:2" ht="14.25" customHeight="1">
      <c r="A1030" s="2" t="s">
        <v>1014</v>
      </c>
      <c r="B1030" s="2" t="str">
        <f ca="1">IFERROR(__xludf.DUMMYFUNCTION("GOOGLETRANSLATE(A1030,""auto"",""en"")"),"You can contact the media to go to the media to the Congress media hai")</f>
        <v>You can contact the media to go to the media to the Congress media hai</v>
      </c>
    </row>
    <row r="1031" spans="1:2" ht="14.25" customHeight="1">
      <c r="A1031" s="4" t="s">
        <v>1015</v>
      </c>
      <c r="B1031" s="2" t="str">
        <f ca="1">IFERROR(__xludf.DUMMYFUNCTION("GOOGLETRANSLATE(A1031,""auto"",""en"")"),"Loading...")</f>
        <v>Loading...</v>
      </c>
    </row>
    <row r="1032" spans="1:2" ht="14.25" customHeight="1">
      <c r="A1032" s="2" t="s">
        <v>1016</v>
      </c>
      <c r="B1032" s="2" t="str">
        <f ca="1">IFERROR(__xludf.DUMMYFUNCTION("GOOGLETRANSLATE(A1032,""auto"",""en"")"),"Loading...")</f>
        <v>Loading...</v>
      </c>
    </row>
    <row r="1033" spans="1:2" ht="14.25" customHeight="1">
      <c r="A1033" s="2" t="s">
        <v>1017</v>
      </c>
      <c r="B1033" s="2" t="str">
        <f ca="1">IFERROR(__xludf.DUMMYFUNCTION("GOOGLETRANSLATE(A1033,""auto"",""en"")"),"Loading...")</f>
        <v>Loading...</v>
      </c>
    </row>
    <row r="1034" spans="1:2" ht="14.25" customHeight="1">
      <c r="A1034" s="2" t="s">
        <v>1018</v>
      </c>
      <c r="B1034" s="2" t="str">
        <f ca="1">IFERROR(__xludf.DUMMYFUNCTION("GOOGLETRANSLATE(A1034,""auto"",""en"")"),"Loading...")</f>
        <v>Loading...</v>
      </c>
    </row>
    <row r="1035" spans="1:2" ht="14.25" customHeight="1">
      <c r="A1035" s="4" t="s">
        <v>1019</v>
      </c>
      <c r="B1035" s="2" t="str">
        <f ca="1">IFERROR(__xludf.DUMMYFUNCTION("GOOGLETRANSLATE(A1035,""auto"",""en"")"),"Loading...")</f>
        <v>Loading...</v>
      </c>
    </row>
    <row r="1036" spans="1:2" ht="14.25" customHeight="1">
      <c r="A1036" s="2" t="s">
        <v>1020</v>
      </c>
      <c r="B1036" s="2" t="str">
        <f ca="1">IFERROR(__xludf.DUMMYFUNCTION("GOOGLETRANSLATE(A1036,""auto"",""en"")"),"Loading...")</f>
        <v>Loading...</v>
      </c>
    </row>
    <row r="1037" spans="1:2" ht="14.25" customHeight="1">
      <c r="A1037" s="2" t="s">
        <v>1021</v>
      </c>
      <c r="B1037" s="2" t="str">
        <f ca="1">IFERROR(__xludf.DUMMYFUNCTION("GOOGLETRANSLATE(A1037,""auto"",""en"")"),"Loading...")</f>
        <v>Loading...</v>
      </c>
    </row>
    <row r="1038" spans="1:2" ht="14.25" customHeight="1">
      <c r="A1038" s="4" t="s">
        <v>1022</v>
      </c>
      <c r="B1038" s="2" t="str">
        <f ca="1">IFERROR(__xludf.DUMMYFUNCTION("GOOGLETRANSLATE(A1038,""auto"",""en"")"),"Loading...")</f>
        <v>Loading...</v>
      </c>
    </row>
    <row r="1039" spans="1:2" ht="14.25" customHeight="1">
      <c r="A1039" s="2" t="s">
        <v>1023</v>
      </c>
      <c r="B1039" s="2" t="str">
        <f ca="1">IFERROR(__xludf.DUMMYFUNCTION("GOOGLETRANSLATE(A1039,""auto"",""en"")"),"Loading...")</f>
        <v>Loading...</v>
      </c>
    </row>
    <row r="1040" spans="1:2" ht="14.25" customHeight="1">
      <c r="A1040" s="2" t="s">
        <v>1024</v>
      </c>
      <c r="B1040" s="2" t="str">
        <f ca="1">IFERROR(__xludf.DUMMYFUNCTION("GOOGLETRANSLATE(A1040,""auto"",""en"")"),"Loading...")</f>
        <v>Loading...</v>
      </c>
    </row>
    <row r="1041" spans="1:2" ht="14.25" customHeight="1">
      <c r="A1041" s="2" t="s">
        <v>1025</v>
      </c>
      <c r="B1041" s="2" t="str">
        <f ca="1">IFERROR(__xludf.DUMMYFUNCTION("GOOGLETRANSLATE(A1041,""auto"",""en"")"),"Loading...")</f>
        <v>Loading...</v>
      </c>
    </row>
    <row r="1042" spans="1:2" ht="14.25" customHeight="1">
      <c r="A1042" s="2" t="s">
        <v>1026</v>
      </c>
      <c r="B1042" s="2" t="str">
        <f ca="1">IFERROR(__xludf.DUMMYFUNCTION("GOOGLETRANSLATE(A1042,""auto"",""en"")"),"Loading...")</f>
        <v>Loading...</v>
      </c>
    </row>
    <row r="1043" spans="1:2" ht="14.25" customHeight="1">
      <c r="A1043" s="2" t="s">
        <v>450</v>
      </c>
      <c r="B1043" s="2" t="str">
        <f ca="1">IFERROR(__xludf.DUMMYFUNCTION("GOOGLETRANSLATE(A1043,""auto"",""en"")"),"Loading...")</f>
        <v>Loading...</v>
      </c>
    </row>
    <row r="1044" spans="1:2" ht="14.25" customHeight="1">
      <c r="A1044" s="2" t="s">
        <v>855</v>
      </c>
      <c r="B1044" s="2" t="str">
        <f ca="1">IFERROR(__xludf.DUMMYFUNCTION("GOOGLETRANSLATE(A1044,""auto"",""en"")"),"Loading...")</f>
        <v>Loading...</v>
      </c>
    </row>
    <row r="1045" spans="1:2" ht="14.25" customHeight="1">
      <c r="A1045" s="2" t="s">
        <v>1027</v>
      </c>
      <c r="B1045" s="2" t="str">
        <f ca="1">IFERROR(__xludf.DUMMYFUNCTION("GOOGLETRANSLATE(A1045,""auto"",""en"")"),"Loading...")</f>
        <v>Loading...</v>
      </c>
    </row>
    <row r="1046" spans="1:2" ht="14.25" customHeight="1">
      <c r="A1046" s="4" t="s">
        <v>1028</v>
      </c>
      <c r="B1046" s="2" t="str">
        <f ca="1">IFERROR(__xludf.DUMMYFUNCTION("GOOGLETRANSLATE(A1046,""auto"",""en"")"),"Loading...")</f>
        <v>Loading...</v>
      </c>
    </row>
    <row r="1047" spans="1:2" ht="14.25" customHeight="1">
      <c r="A1047" s="2" t="s">
        <v>1029</v>
      </c>
      <c r="B1047" s="2" t="str">
        <f ca="1">IFERROR(__xludf.DUMMYFUNCTION("GOOGLETRANSLATE(A1047,""auto"",""en"")"),"Loading...")</f>
        <v>Loading...</v>
      </c>
    </row>
    <row r="1048" spans="1:2" ht="14.25" customHeight="1">
      <c r="A1048" s="2" t="s">
        <v>1030</v>
      </c>
      <c r="B1048" s="2" t="str">
        <f ca="1">IFERROR(__xludf.DUMMYFUNCTION("GOOGLETRANSLATE(A1048,""auto"",""en"")"),"Loading...")</f>
        <v>Loading...</v>
      </c>
    </row>
    <row r="1049" spans="1:2" ht="14.25" customHeight="1">
      <c r="A1049" s="2" t="s">
        <v>1031</v>
      </c>
      <c r="B1049" s="2" t="str">
        <f ca="1">IFERROR(__xludf.DUMMYFUNCTION("GOOGLETRANSLATE(A1049,""auto"",""en"")"),"Loading...")</f>
        <v>Loading...</v>
      </c>
    </row>
    <row r="1050" spans="1:2" ht="14.25" customHeight="1">
      <c r="A1050" s="2" t="s">
        <v>1032</v>
      </c>
      <c r="B1050" s="2" t="str">
        <f ca="1">IFERROR(__xludf.DUMMYFUNCTION("GOOGLETRANSLATE(A1050,""auto"",""en"")"),"Loading...")</f>
        <v>Loading...</v>
      </c>
    </row>
    <row r="1051" spans="1:2" ht="14.25" customHeight="1">
      <c r="A1051" s="2" t="s">
        <v>1033</v>
      </c>
      <c r="B1051" s="2" t="str">
        <f ca="1">IFERROR(__xludf.DUMMYFUNCTION("GOOGLETRANSLATE(A1051,""auto"",""en"")"),"Bjp + 400")</f>
        <v>Bjp + 400</v>
      </c>
    </row>
    <row r="1052" spans="1:2" ht="14.25" customHeight="1">
      <c r="A1052" s="2" t="s">
        <v>1034</v>
      </c>
      <c r="B1052" s="2" t="str">
        <f ca="1">IFERROR(__xludf.DUMMYFUNCTION("GOOGLETRANSLATE(A1052,""auto"",""en"")"),"Loading...")</f>
        <v>Loading...</v>
      </c>
    </row>
    <row r="1053" spans="1:2" ht="14.25" customHeight="1">
      <c r="A1053" s="2" t="s">
        <v>1035</v>
      </c>
      <c r="B1053" s="2" t="str">
        <f ca="1">IFERROR(__xludf.DUMMYFUNCTION("GOOGLETRANSLATE(A1053,""auto"",""en"")"),"🎉indian alliance 295")</f>
        <v>🎉indian alliance 295</v>
      </c>
    </row>
    <row r="1054" spans="1:2" ht="14.25" customHeight="1">
      <c r="A1054" s="2" t="s">
        <v>1036</v>
      </c>
      <c r="B1054" s="2" t="str">
        <f ca="1">IFERROR(__xludf.DUMMYFUNCTION("GOOGLETRANSLATE(A1054,""auto"",""en"")"),"I dont know how this guy can look into his own face.....in mirror....So desperate to go against BJP......NO TRUTH in his journalism..")</f>
        <v>I dont know how this guy can look into his own face.....in mirror....So desperate to go against BJP......NO TRUTH in his journalism..</v>
      </c>
    </row>
    <row r="1055" spans="1:2" ht="14.25" customHeight="1">
      <c r="A1055" s="4" t="s">
        <v>1037</v>
      </c>
      <c r="B1055" s="2" t="str">
        <f ca="1">IFERROR(__xludf.DUMMYFUNCTION("GOOGLETRANSLATE(A1055,""auto"",""en"")"),"Loading...")</f>
        <v>Loading...</v>
      </c>
    </row>
    <row r="1056" spans="1:2" ht="14.25" customHeight="1">
      <c r="A1056" s="2" t="s">
        <v>1038</v>
      </c>
      <c r="B1056" s="2" t="str">
        <f ca="1">IFERROR(__xludf.DUMMYFUNCTION("GOOGLETRANSLATE(A1056,""auto"",""en"")"),"Loading...")</f>
        <v>Loading...</v>
      </c>
    </row>
    <row r="1057" spans="1:2" ht="14.25" customHeight="1">
      <c r="A1057" s="2" t="s">
        <v>1039</v>
      </c>
      <c r="B1057" s="2" t="str">
        <f ca="1">IFERROR(__xludf.DUMMYFUNCTION("GOOGLETRANSLATE(A1057,""auto"",""en"")"),"Loading...")</f>
        <v>Loading...</v>
      </c>
    </row>
    <row r="1058" spans="1:2" ht="14.25" customHeight="1">
      <c r="A1058" s="2" t="s">
        <v>1040</v>
      </c>
      <c r="B1058" s="2" t="str">
        <f ca="1">IFERROR(__xludf.DUMMYFUNCTION("GOOGLETRANSLATE(A1058,""auto"",""en"")"),"Loading...")</f>
        <v>Loading...</v>
      </c>
    </row>
    <row r="1059" spans="1:2" ht="14.25" customHeight="1">
      <c r="A1059" s="2" t="s">
        <v>561</v>
      </c>
      <c r="B1059" s="2" t="str">
        <f ca="1">IFERROR(__xludf.DUMMYFUNCTION("GOOGLETRANSLATE(A1059,""auto"",""en"")"),"Loading...")</f>
        <v>Loading...</v>
      </c>
    </row>
    <row r="1060" spans="1:2" ht="14.25" customHeight="1">
      <c r="A1060" s="2" t="s">
        <v>1041</v>
      </c>
      <c r="B1060" s="2" t="str">
        <f ca="1">IFERROR(__xludf.DUMMYFUNCTION("GOOGLETRANSLATE(A1060,""auto"",""en"")"),"Loading...")</f>
        <v>Loading...</v>
      </c>
    </row>
    <row r="1061" spans="1:2" ht="14.25" customHeight="1">
      <c r="A1061" s="2" t="s">
        <v>1042</v>
      </c>
      <c r="B1061" s="2" t="str">
        <f ca="1">IFERROR(__xludf.DUMMYFUNCTION("GOOGLETRANSLATE(A1061,""auto"",""en"")"),"Loading...")</f>
        <v>Loading...</v>
      </c>
    </row>
    <row r="1062" spans="1:2" ht="14.25" customHeight="1">
      <c r="A1062" s="2" t="s">
        <v>1043</v>
      </c>
      <c r="B1062" s="2" t="str">
        <f ca="1">IFERROR(__xludf.DUMMYFUNCTION("GOOGLETRANSLATE(A1062,""auto"",""en"")"),"Loading...")</f>
        <v>Loading...</v>
      </c>
    </row>
    <row r="1063" spans="1:2" ht="14.25" customHeight="1">
      <c r="A1063" s="2" t="s">
        <v>1044</v>
      </c>
      <c r="B1063" s="2" t="str">
        <f ca="1">IFERROR(__xludf.DUMMYFUNCTION("GOOGLETRANSLATE(A1063,""auto"",""en"")"),"Loading...")</f>
        <v>Loading...</v>
      </c>
    </row>
    <row r="1064" spans="1:2" ht="14.25" customHeight="1">
      <c r="A1064" s="2" t="s">
        <v>1045</v>
      </c>
      <c r="B1064" s="2" t="str">
        <f ca="1">IFERROR(__xludf.DUMMYFUNCTION("GOOGLETRANSLATE(A1064,""auto"",""en"")"),"Loading...")</f>
        <v>Loading...</v>
      </c>
    </row>
    <row r="1065" spans="1:2" ht="14.25" customHeight="1">
      <c r="A1065" s="2" t="s">
        <v>561</v>
      </c>
      <c r="B1065" s="2" t="str">
        <f ca="1">IFERROR(__xludf.DUMMYFUNCTION("GOOGLETRANSLATE(A1065,""auto"",""en"")"),"Loading...")</f>
        <v>Loading...</v>
      </c>
    </row>
    <row r="1066" spans="1:2" ht="14.25" customHeight="1">
      <c r="A1066" s="2" t="s">
        <v>1046</v>
      </c>
      <c r="B1066" s="2" t="str">
        <f ca="1">IFERROR(__xludf.DUMMYFUNCTION("GOOGLETRANSLATE(A1066,""auto"",""en"")"),"Feeling sorry for ravish ji... 😢😢 U tried ur best to bring bjp down through ur videos. But its turning out to be opposite..")</f>
        <v>Feeling sorry for ravish ji... 😢😢 U tried ur best to bring bjp down through ur videos. But its turning out to be opposite..</v>
      </c>
    </row>
    <row r="1067" spans="1:2" ht="14.25" customHeight="1">
      <c r="A1067" s="2" t="s">
        <v>1047</v>
      </c>
      <c r="B1067" s="2" t="str">
        <f ca="1">IFERROR(__xludf.DUMMYFUNCTION("GOOGLETRANSLATE(A1067,""auto"",""en"")"),"Loading...")</f>
        <v>Loading...</v>
      </c>
    </row>
    <row r="1068" spans="1:2" ht="14.25" customHeight="1">
      <c r="A1068" s="2" t="s">
        <v>1048</v>
      </c>
      <c r="B1068" s="2" t="str">
        <f ca="1">IFERROR(__xludf.DUMMYFUNCTION("GOOGLETRANSLATE(A1068,""auto"",""en"")"),"Loading...")</f>
        <v>Loading...</v>
      </c>
    </row>
    <row r="1069" spans="1:2" ht="14.25" customHeight="1">
      <c r="A1069" s="2" t="s">
        <v>1049</v>
      </c>
      <c r="B1069" s="2" t="str">
        <f ca="1">IFERROR(__xludf.DUMMYFUNCTION("GOOGLETRANSLATE(A1069,""auto"",""en"")"),"Loading...")</f>
        <v>Loading...</v>
      </c>
    </row>
    <row r="1070" spans="1:2" ht="14.25" customHeight="1">
      <c r="A1070" s="2" t="s">
        <v>1050</v>
      </c>
      <c r="B1070" s="2" t="str">
        <f ca="1">IFERROR(__xludf.DUMMYFUNCTION("GOOGLETRANSLATE(A1070,""auto"",""en"")"),"This very experienced reporter is talking like such a fool..that means any journalist can do it..")</f>
        <v>This very experienced reporter is talking like such a fool..that means any journalist can do it..</v>
      </c>
    </row>
    <row r="1071" spans="1:2" ht="14.25" customHeight="1">
      <c r="A1071" s="2" t="s">
        <v>1051</v>
      </c>
      <c r="B1071" s="2" t="str">
        <f ca="1">IFERROR(__xludf.DUMMYFUNCTION("GOOGLETRANSLATE(A1071,""auto"",""en"")"),"Loading...")</f>
        <v>Loading...</v>
      </c>
    </row>
    <row r="1072" spans="1:2" ht="14.25" customHeight="1">
      <c r="A1072" s="2" t="s">
        <v>1052</v>
      </c>
      <c r="B1072" s="2" t="str">
        <f ca="1">IFERROR(__xludf.DUMMYFUNCTION("GOOGLETRANSLATE(A1072,""auto"",""en"")"),"Loading...")</f>
        <v>Loading...</v>
      </c>
    </row>
    <row r="1073" spans="1:2" ht="14.25" customHeight="1">
      <c r="A1073" s="2" t="s">
        <v>561</v>
      </c>
      <c r="B1073" s="2" t="str">
        <f ca="1">IFERROR(__xludf.DUMMYFUNCTION("GOOGLETRANSLATE(A1073,""auto"",""en"")"),"Loading...")</f>
        <v>Loading...</v>
      </c>
    </row>
    <row r="1074" spans="1:2" ht="14.25" customHeight="1">
      <c r="A1074" s="2" t="s">
        <v>1053</v>
      </c>
      <c r="B1074" s="2" t="str">
        <f ca="1">IFERROR(__xludf.DUMMYFUNCTION("GOOGLETRANSLATE(A1074,""auto"",""en"")"),"Loading...")</f>
        <v>Loading...</v>
      </c>
    </row>
    <row r="1075" spans="1:2" ht="14.25" customHeight="1">
      <c r="A1075" s="2" t="s">
        <v>1054</v>
      </c>
      <c r="B1075" s="2" t="str">
        <f ca="1">IFERROR(__xludf.DUMMYFUNCTION("GOOGLETRANSLATE(A1075,""auto"",""en"")"),"INDIA 307")</f>
        <v>INDIA 307</v>
      </c>
    </row>
    <row r="1076" spans="1:2" ht="14.25" customHeight="1">
      <c r="A1076" s="2" t="s">
        <v>1055</v>
      </c>
      <c r="B1076" s="2" t="str">
        <f ca="1">IFERROR(__xludf.DUMMYFUNCTION("GOOGLETRANSLATE(A1076,""auto"",""en"")"),"Loading...")</f>
        <v>Loading...</v>
      </c>
    </row>
    <row r="1077" spans="1:2" ht="14.25" customHeight="1">
      <c r="A1077" s="2" t="s">
        <v>1056</v>
      </c>
      <c r="B1077" s="2" t="str">
        <f ca="1">IFERROR(__xludf.DUMMYFUNCTION("GOOGLETRANSLATE(A1077,""auto"",""en"")"),"Loading...")</f>
        <v>Loading...</v>
      </c>
    </row>
    <row r="1078" spans="1:2" ht="14.25" customHeight="1">
      <c r="A1078" s="2" t="s">
        <v>1057</v>
      </c>
      <c r="B1078" s="2" t="str">
        <f ca="1">IFERROR(__xludf.DUMMYFUNCTION("GOOGLETRANSLATE(A1078,""auto"",""en"")"),"Loading...")</f>
        <v>Loading...</v>
      </c>
    </row>
    <row r="1079" spans="1:2" ht="14.25" customHeight="1">
      <c r="A1079" s="6" t="s">
        <v>1058</v>
      </c>
      <c r="B1079" s="2" t="str">
        <f ca="1">IFERROR(__xludf.DUMMYFUNCTION("GOOGLETRANSLATE(A1079,""auto"",""en"")"),"Loading...")</f>
        <v>Loading...</v>
      </c>
    </row>
    <row r="1080" spans="1:2" ht="14.25" customHeight="1">
      <c r="A1080" s="2" t="s">
        <v>1059</v>
      </c>
      <c r="B1080" s="2" t="str">
        <f ca="1">IFERROR(__xludf.DUMMYFUNCTION("GOOGLETRANSLATE(A1080,""auto"",""en"")"),"Loading...")</f>
        <v>Loading...</v>
      </c>
    </row>
    <row r="1081" spans="1:2" ht="14.25" customHeight="1">
      <c r="A1081" s="2" t="s">
        <v>1060</v>
      </c>
      <c r="B1081" s="2" t="str">
        <f ca="1">IFERROR(__xludf.DUMMYFUNCTION("GOOGLETRANSLATE(A1081,""auto"",""en"")"),"Loading...")</f>
        <v>Loading...</v>
      </c>
    </row>
    <row r="1082" spans="1:2" ht="14.25" customHeight="1">
      <c r="A1082" s="2" t="s">
        <v>1061</v>
      </c>
      <c r="B1082" s="2" t="str">
        <f ca="1">IFERROR(__xludf.DUMMYFUNCTION("GOOGLETRANSLATE(A1082,""auto"",""en"")"),"Loading...")</f>
        <v>Loading...</v>
      </c>
    </row>
    <row r="1083" spans="1:2" ht="14.25" customHeight="1">
      <c r="A1083" s="2" t="s">
        <v>1062</v>
      </c>
      <c r="B1083" s="2" t="str">
        <f ca="1">IFERROR(__xludf.DUMMYFUNCTION("GOOGLETRANSLATE(A1083,""auto"",""en"")"),"Loading...")</f>
        <v>Loading...</v>
      </c>
    </row>
    <row r="1084" spans="1:2" ht="14.25" customHeight="1">
      <c r="A1084" s="2" t="s">
        <v>1063</v>
      </c>
      <c r="B1084" s="2" t="str">
        <f ca="1">IFERROR(__xludf.DUMMYFUNCTION("GOOGLETRANSLATE(A1084,""auto"",""en"")"),"Loading...")</f>
        <v>Loading...</v>
      </c>
    </row>
    <row r="1085" spans="1:2" ht="14.25" customHeight="1">
      <c r="A1085" s="2" t="s">
        <v>1064</v>
      </c>
      <c r="B1085" s="2" t="str">
        <f ca="1">IFERROR(__xludf.DUMMYFUNCTION("GOOGLETRANSLATE(A1085,""auto"",""en"")"),"Loading...")</f>
        <v>Loading...</v>
      </c>
    </row>
    <row r="1086" spans="1:2" ht="14.25" customHeight="1">
      <c r="A1086" s="2" t="s">
        <v>1065</v>
      </c>
      <c r="B1086" s="2" t="str">
        <f ca="1">IFERROR(__xludf.DUMMYFUNCTION("GOOGLETRANSLATE(A1086,""auto"",""en"")"),"Loading...")</f>
        <v>Loading...</v>
      </c>
    </row>
    <row r="1087" spans="1:2" ht="14.25" customHeight="1">
      <c r="A1087" s="2" t="s">
        <v>1066</v>
      </c>
      <c r="B1087" s="2" t="str">
        <f ca="1">IFERROR(__xludf.DUMMYFUNCTION("GOOGLETRANSLATE(A1087,""auto"",""en"")"),"Loading...")</f>
        <v>Loading...</v>
      </c>
    </row>
    <row r="1088" spans="1:2" ht="14.25" customHeight="1">
      <c r="A1088" s="2" t="s">
        <v>49</v>
      </c>
      <c r="B1088" s="2" t="str">
        <f ca="1">IFERROR(__xludf.DUMMYFUNCTION("GOOGLETRANSLATE(A1088,""auto"",""en"")"),"❤❤❤❤❤❤")</f>
        <v>❤❤❤❤❤❤</v>
      </c>
    </row>
    <row r="1089" spans="1:2" ht="14.25" customHeight="1">
      <c r="A1089" s="2" t="s">
        <v>1067</v>
      </c>
      <c r="B1089" s="2" t="str">
        <f ca="1">IFERROR(__xludf.DUMMYFUNCTION("GOOGLETRANSLATE(A1089,""auto"",""en"")"),"Rahul Gandhi.....Vipaksha's young leader by The editor Check his age")</f>
        <v>Rahul Gandhi.....Vipaksha's young leader by The editor Check his age</v>
      </c>
    </row>
    <row r="1090" spans="1:2" ht="14.25" customHeight="1">
      <c r="A1090" s="2" t="s">
        <v>1068</v>
      </c>
      <c r="B1090" s="2" t="str">
        <f ca="1">IFERROR(__xludf.DUMMYFUNCTION("GOOGLETRANSLATE(A1090,""auto"",""en"")"),"Loading...")</f>
        <v>Loading...</v>
      </c>
    </row>
    <row r="1091" spans="1:2" ht="14.25" customHeight="1">
      <c r="A1091" s="2" t="s">
        <v>1069</v>
      </c>
      <c r="B1091" s="2" t="str">
        <f ca="1">IFERROR(__xludf.DUMMYFUNCTION("GOOGLETRANSLATE(A1091,""auto"",""en"")"),"Rahul Gandhi jindabad congress party India jindabad")</f>
        <v>Rahul Gandhi jindabad congress party India jindabad</v>
      </c>
    </row>
    <row r="1092" spans="1:2" ht="14.25" customHeight="1">
      <c r="A1092" s="2" t="s">
        <v>1070</v>
      </c>
      <c r="B1092" s="2" t="str">
        <f ca="1">IFERROR(__xludf.DUMMYFUNCTION("GOOGLETRANSLATE(A1092,""auto"",""en"")"),"Loading...")</f>
        <v>Loading...</v>
      </c>
    </row>
    <row r="1093" spans="1:2" ht="14.25" customHeight="1">
      <c r="A1093" s="2" t="s">
        <v>1071</v>
      </c>
      <c r="B1093" s="2" t="str">
        <f ca="1">IFERROR(__xludf.DUMMYFUNCTION("GOOGLETRANSLATE(A1093,""auto"",""en"")"),"Pakistan agent")</f>
        <v>Pakistan agent</v>
      </c>
    </row>
    <row r="1094" spans="1:2" ht="14.25" customHeight="1">
      <c r="A1094" s="2" t="s">
        <v>1072</v>
      </c>
      <c r="B1094" s="2" t="str">
        <f ca="1">IFERROR(__xludf.DUMMYFUNCTION("GOOGLETRANSLATE(A1094,""auto"",""en"")"),"Loading...")</f>
        <v>Loading...</v>
      </c>
    </row>
    <row r="1095" spans="1:2" ht="14.25" customHeight="1">
      <c r="A1095" s="2" t="s">
        <v>1073</v>
      </c>
      <c r="B1095" s="2" t="str">
        <f ca="1">IFERROR(__xludf.DUMMYFUNCTION("GOOGLETRANSLATE(A1095,""auto"",""en"")"),"Loading...")</f>
        <v>Loading...</v>
      </c>
    </row>
    <row r="1096" spans="1:2" ht="14.25" customHeight="1">
      <c r="A1096" s="2" t="s">
        <v>1074</v>
      </c>
      <c r="B1096" s="2" t="str">
        <f ca="1">IFERROR(__xludf.DUMMYFUNCTION("GOOGLETRANSLATE(A1096,""auto"",""en"")"),"Loading...")</f>
        <v>Loading...</v>
      </c>
    </row>
    <row r="1097" spans="1:2" ht="14.25" customHeight="1">
      <c r="A1097" s="5" t="s">
        <v>1075</v>
      </c>
      <c r="B1097" s="2" t="str">
        <f ca="1">IFERROR(__xludf.DUMMYFUNCTION("GOOGLETRANSLATE(A1097,""auto"",""en"")"),"Loading...")</f>
        <v>Loading...</v>
      </c>
    </row>
    <row r="1098" spans="1:2" ht="14.25" customHeight="1">
      <c r="A1098" s="2" t="s">
        <v>1076</v>
      </c>
      <c r="B1098" s="2" t="str">
        <f ca="1">IFERROR(__xludf.DUMMYFUNCTION("GOOGLETRANSLATE(A1098,""auto"",""en"")"),"Loading...")</f>
        <v>Loading...</v>
      </c>
    </row>
    <row r="1099" spans="1:2" ht="14.25" customHeight="1">
      <c r="A1099" s="2" t="s">
        <v>1077</v>
      </c>
      <c r="B1099" s="2" t="str">
        <f ca="1">IFERROR(__xludf.DUMMYFUNCTION("GOOGLETRANSLATE(A1099,""auto"",""en"")"),"Loading...")</f>
        <v>Loading...</v>
      </c>
    </row>
    <row r="1100" spans="1:2" ht="14.25" customHeight="1">
      <c r="A1100" s="2" t="s">
        <v>1078</v>
      </c>
      <c r="B1100" s="2" t="str">
        <f ca="1">IFERROR(__xludf.DUMMYFUNCTION("GOOGLETRANSLATE(A1100,""auto"",""en"")"),"Loading...")</f>
        <v>Loading...</v>
      </c>
    </row>
    <row r="1101" spans="1:2" ht="14.25" customHeight="1">
      <c r="A1101" s="2" t="s">
        <v>1079</v>
      </c>
      <c r="B1101" s="2" t="str">
        <f ca="1">IFERROR(__xludf.DUMMYFUNCTION("GOOGLETRANSLATE(A1101,""auto"",""en"")"),"Loading...")</f>
        <v>Loading...</v>
      </c>
    </row>
    <row r="1102" spans="1:2" ht="14.25" customHeight="1">
      <c r="A1102" s="2" t="s">
        <v>1080</v>
      </c>
      <c r="B1102" s="2" t="str">
        <f ca="1">IFERROR(__xludf.DUMMYFUNCTION("GOOGLETRANSLATE(A1102,""auto"",""en"")"),"Loading...")</f>
        <v>Loading...</v>
      </c>
    </row>
    <row r="1103" spans="1:2" ht="14.25" customHeight="1">
      <c r="A1103" s="2" t="s">
        <v>1081</v>
      </c>
      <c r="B1103" s="2" t="str">
        <f ca="1">IFERROR(__xludf.DUMMYFUNCTION("GOOGLETRANSLATE(A1103,""auto"",""en"")"),"Loading...")</f>
        <v>Loading...</v>
      </c>
    </row>
    <row r="1104" spans="1:2" ht="14.25" customHeight="1">
      <c r="A1104" s="2" t="s">
        <v>1082</v>
      </c>
      <c r="B1104" s="2" t="str">
        <f ca="1">IFERROR(__xludf.DUMMYFUNCTION("GOOGLETRANSLATE(A1104,""auto"",""en"")"),"Loading...")</f>
        <v>Loading...</v>
      </c>
    </row>
    <row r="1105" spans="1:2" ht="14.25" customHeight="1">
      <c r="A1105" s="2" t="s">
        <v>1083</v>
      </c>
      <c r="B1105" s="2" t="str">
        <f ca="1">IFERROR(__xludf.DUMMYFUNCTION("GOOGLETRANSLATE(A1105,""auto"",""en"")"),"Loading...")</f>
        <v>Loading...</v>
      </c>
    </row>
    <row r="1106" spans="1:2" ht="14.25" customHeight="1">
      <c r="A1106" s="2" t="s">
        <v>1084</v>
      </c>
      <c r="B1106" s="2" t="str">
        <f ca="1">IFERROR(__xludf.DUMMYFUNCTION("GOOGLETRANSLATE(A1106,""auto"",""en"")"),"Loading...")</f>
        <v>Loading...</v>
      </c>
    </row>
    <row r="1107" spans="1:2" ht="14.25" customHeight="1">
      <c r="A1107" s="2" t="s">
        <v>1085</v>
      </c>
      <c r="B1107" s="2" t="str">
        <f ca="1">IFERROR(__xludf.DUMMYFUNCTION("GOOGLETRANSLATE(A1107,""auto"",""en"")"),"Loading...")</f>
        <v>Loading...</v>
      </c>
    </row>
    <row r="1108" spans="1:2" ht="14.25" customHeight="1">
      <c r="A1108" s="2" t="s">
        <v>1086</v>
      </c>
      <c r="B1108" s="2" t="str">
        <f ca="1">IFERROR(__xludf.DUMMYFUNCTION("GOOGLETRANSLATE(A1108,""auto"",""en"")"),"congress with 50 Seats???? really....look in the mirror people. you are living in which universe???")</f>
        <v>congress with 50 Seats???? really....look in the mirror people. you are living in which universe???</v>
      </c>
    </row>
    <row r="1109" spans="1:2" ht="14.25" customHeight="1">
      <c r="A1109" s="2" t="s">
        <v>1087</v>
      </c>
      <c r="B1109" s="2" t="str">
        <f ca="1">IFERROR(__xludf.DUMMYFUNCTION("GOOGLETRANSLATE(A1109,""auto"",""en"")"),"Loading...")</f>
        <v>Loading...</v>
      </c>
    </row>
    <row r="1110" spans="1:2" ht="14.25" customHeight="1">
      <c r="A1110" s="4" t="s">
        <v>1088</v>
      </c>
      <c r="B1110" s="2" t="str">
        <f ca="1">IFERROR(__xludf.DUMMYFUNCTION("GOOGLETRANSLATE(A1110,""auto"",""en"")"),"Loading...")</f>
        <v>Loading...</v>
      </c>
    </row>
    <row r="1111" spans="1:2" ht="14.25" customHeight="1">
      <c r="A1111" s="2" t="s">
        <v>1089</v>
      </c>
      <c r="B1111" s="2" t="str">
        <f ca="1">IFERROR(__xludf.DUMMYFUNCTION("GOOGLETRANSLATE(A1111,""auto"",""en"")"),"Loading...")</f>
        <v>Loading...</v>
      </c>
    </row>
    <row r="1112" spans="1:2" ht="14.25" customHeight="1">
      <c r="A1112" s="2" t="s">
        <v>1090</v>
      </c>
      <c r="B1112" s="2" t="str">
        <f ca="1">IFERROR(__xludf.DUMMYFUNCTION("GOOGLETRANSLATE(A1112,""auto"",""en"")"),"401 bjp ❤❤❤❤❤❤")</f>
        <v>401 bjp ❤❤❤❤❤❤</v>
      </c>
    </row>
    <row r="1113" spans="1:2" ht="14.25" customHeight="1">
      <c r="A1113" s="2" t="s">
        <v>1091</v>
      </c>
      <c r="B1113" s="2" t="str">
        <f ca="1">IFERROR(__xludf.DUMMYFUNCTION("GOOGLETRANSLATE(A1113,""auto"",""en"")"),"Loading...")</f>
        <v>Loading...</v>
      </c>
    </row>
    <row r="1114" spans="1:2" ht="14.25" customHeight="1">
      <c r="A1114" s="2" t="s">
        <v>1092</v>
      </c>
      <c r="B1114" s="2" t="str">
        <f ca="1">IFERROR(__xludf.DUMMYFUNCTION("GOOGLETRANSLATE(A1114,""auto"",""en"")"),"Loading...")</f>
        <v>Loading...</v>
      </c>
    </row>
    <row r="1115" spans="1:2" ht="14.25" customHeight="1">
      <c r="A1115" s="2" t="s">
        <v>1093</v>
      </c>
      <c r="B1115" s="2" t="str">
        <f ca="1">IFERROR(__xludf.DUMMYFUNCTION("GOOGLETRANSLATE(A1115,""auto"",""en"")"),"Loading...")</f>
        <v>Loading...</v>
      </c>
    </row>
    <row r="1116" spans="1:2" ht="14.25" customHeight="1">
      <c r="A1116" s="2" t="s">
        <v>1094</v>
      </c>
      <c r="B1116" s="2" t="str">
        <f ca="1">IFERROR(__xludf.DUMMYFUNCTION("GOOGLETRANSLATE(A1116,""auto"",""en"")"),"Loading...")</f>
        <v>Loading...</v>
      </c>
    </row>
    <row r="1117" spans="1:2" ht="14.25" customHeight="1">
      <c r="A1117" s="2" t="s">
        <v>1095</v>
      </c>
      <c r="B1117" s="2" t="str">
        <f ca="1">IFERROR(__xludf.DUMMYFUNCTION("GOOGLETRANSLATE(A1117,""auto"",""en"")"),"Loading...")</f>
        <v>Loading...</v>
      </c>
    </row>
    <row r="1118" spans="1:2" ht="14.25" customHeight="1">
      <c r="A1118" s="2" t="s">
        <v>1096</v>
      </c>
      <c r="B1118" s="2" t="str">
        <f ca="1">IFERROR(__xludf.DUMMYFUNCTION("GOOGLETRANSLATE(A1118,""auto"",""en"")"),"Loading...")</f>
        <v>Loading...</v>
      </c>
    </row>
    <row r="1119" spans="1:2" ht="14.25" customHeight="1">
      <c r="A1119" s="4" t="s">
        <v>1097</v>
      </c>
      <c r="B1119" s="2" t="str">
        <f ca="1">IFERROR(__xludf.DUMMYFUNCTION("GOOGLETRANSLATE(A1119,""auto"",""en"")"),"Loading...")</f>
        <v>Loading...</v>
      </c>
    </row>
    <row r="1120" spans="1:2" ht="14.25" customHeight="1">
      <c r="A1120" s="2" t="s">
        <v>1098</v>
      </c>
      <c r="B1120" s="2" t="str">
        <f ca="1">IFERROR(__xludf.DUMMYFUNCTION("GOOGLETRANSLATE(A1120,""auto"",""en"")"),"Loading...")</f>
        <v>Loading...</v>
      </c>
    </row>
    <row r="1121" spans="1:2" ht="14.25" customHeight="1">
      <c r="A1121" s="2" t="s">
        <v>1099</v>
      </c>
      <c r="B1121" s="2" t="str">
        <f ca="1">IFERROR(__xludf.DUMMYFUNCTION("GOOGLETRANSLATE(A1121,""auto"",""en"")"),"Loading...")</f>
        <v>Loading...</v>
      </c>
    </row>
    <row r="1122" spans="1:2" ht="14.25" customHeight="1">
      <c r="A1122" s="2" t="s">
        <v>1100</v>
      </c>
      <c r="B1122" s="2" t="str">
        <f ca="1">IFERROR(__xludf.DUMMYFUNCTION("GOOGLETRANSLATE(A1122,""auto"",""en"")"),"Loading...")</f>
        <v>Loading...</v>
      </c>
    </row>
    <row r="1123" spans="1:2" ht="14.25" customHeight="1">
      <c r="A1123" s="4" t="s">
        <v>1101</v>
      </c>
      <c r="B1123" s="2" t="str">
        <f ca="1">IFERROR(__xludf.DUMMYFUNCTION("GOOGLETRANSLATE(A1123,""auto"",""en"")"),"Loading...")</f>
        <v>Loading...</v>
      </c>
    </row>
    <row r="1124" spans="1:2" ht="14.25" customHeight="1">
      <c r="A1124" s="2" t="s">
        <v>1102</v>
      </c>
      <c r="B1124" s="2" t="str">
        <f ca="1">IFERROR(__xludf.DUMMYFUNCTION("GOOGLETRANSLATE(A1124,""auto"",""en"")"),"Loading...")</f>
        <v>Loading...</v>
      </c>
    </row>
    <row r="1125" spans="1:2" ht="14.25" customHeight="1">
      <c r="A1125" s="2" t="s">
        <v>1103</v>
      </c>
      <c r="B1125" s="2" t="str">
        <f ca="1">IFERROR(__xludf.DUMMYFUNCTION("GOOGLETRANSLATE(A1125,""auto"",""en"")"),"Loading...")</f>
        <v>Loading...</v>
      </c>
    </row>
    <row r="1126" spans="1:2" ht="14.25" customHeight="1">
      <c r="A1126" s="2" t="s">
        <v>1104</v>
      </c>
      <c r="B1126" s="2" t="str">
        <f ca="1">IFERROR(__xludf.DUMMYFUNCTION("GOOGLETRANSLATE(A1126,""auto"",""en"")"),"Loading...")</f>
        <v>Loading...</v>
      </c>
    </row>
    <row r="1127" spans="1:2" ht="14.25" customHeight="1">
      <c r="A1127" s="2" t="s">
        <v>1105</v>
      </c>
      <c r="B1127" s="2" t="str">
        <f ca="1">IFERROR(__xludf.DUMMYFUNCTION("GOOGLETRANSLATE(A1127,""auto"",""en"")"),"Ram Ram to Ravish Kumar and his uncle 🙏🙏")</f>
        <v>Ram Ram to Ravish Kumar and his uncle 🙏🙏</v>
      </c>
    </row>
    <row r="1128" spans="1:2" ht="14.25" customHeight="1">
      <c r="A1128" s="2" t="s">
        <v>38</v>
      </c>
      <c r="B1128" s="2" t="str">
        <f ca="1">IFERROR(__xludf.DUMMYFUNCTION("GOOGLETRANSLATE(A1128,""auto"",""en"")"),"Loading...")</f>
        <v>Loading...</v>
      </c>
    </row>
    <row r="1129" spans="1:2" ht="14.25" customHeight="1">
      <c r="A1129" s="2" t="s">
        <v>1106</v>
      </c>
      <c r="B1129" s="2" t="str">
        <f ca="1">IFERROR(__xludf.DUMMYFUNCTION("GOOGLETRANSLATE(A1129,""auto"",""en"")"),"Loading...")</f>
        <v>Loading...</v>
      </c>
    </row>
    <row r="1130" spans="1:2" ht="14.25" customHeight="1">
      <c r="A1130" s="2" t="s">
        <v>1107</v>
      </c>
      <c r="B1130" s="2" t="str">
        <f ca="1">IFERROR(__xludf.DUMMYFUNCTION("GOOGLETRANSLATE(A1130,""auto"",""en"")"),"Loading...")</f>
        <v>Loading...</v>
      </c>
    </row>
    <row r="1131" spans="1:2" ht="14.25" customHeight="1">
      <c r="A1131" s="2" t="s">
        <v>1108</v>
      </c>
      <c r="B1131" s="2" t="str">
        <f ca="1">IFERROR(__xludf.DUMMYFUNCTION("GOOGLETRANSLATE(A1131,""auto"",""en"")"),"Loading...")</f>
        <v>Loading...</v>
      </c>
    </row>
    <row r="1132" spans="1:2" ht="14.25" customHeight="1">
      <c r="A1132" s="6" t="s">
        <v>1109</v>
      </c>
      <c r="B1132" s="2" t="str">
        <f ca="1">IFERROR(__xludf.DUMMYFUNCTION("GOOGLETRANSLATE(A1132,""auto"",""en"")"),"Loading...")</f>
        <v>Loading...</v>
      </c>
    </row>
    <row r="1133" spans="1:2" ht="14.25" customHeight="1">
      <c r="A1133" s="2" t="s">
        <v>1110</v>
      </c>
      <c r="B1133" s="2" t="str">
        <f ca="1">IFERROR(__xludf.DUMMYFUNCTION("GOOGLETRANSLATE(A1133,""auto"",""en"")"),"Loading...")</f>
        <v>Loading...</v>
      </c>
    </row>
    <row r="1134" spans="1:2" ht="14.25" customHeight="1">
      <c r="A1134" s="2" t="s">
        <v>1111</v>
      </c>
      <c r="B1134" s="2" t="str">
        <f ca="1">IFERROR(__xludf.DUMMYFUNCTION("GOOGLETRANSLATE(A1134,""auto"",""en"")"),"Loading...")</f>
        <v>Loading...</v>
      </c>
    </row>
    <row r="1135" spans="1:2" ht="14.25" customHeight="1">
      <c r="A1135" s="2" t="s">
        <v>1112</v>
      </c>
      <c r="B1135" s="2" t="str">
        <f ca="1">IFERROR(__xludf.DUMMYFUNCTION("GOOGLETRANSLATE(A1135,""auto"",""en"")"),"Loading...")</f>
        <v>Loading...</v>
      </c>
    </row>
    <row r="1136" spans="1:2" ht="14.25" customHeight="1">
      <c r="A1136" s="2" t="s">
        <v>1113</v>
      </c>
      <c r="B1136" s="2" t="str">
        <f ca="1">IFERROR(__xludf.DUMMYFUNCTION("GOOGLETRANSLATE(A1136,""auto"",""en"")"),"Loading...")</f>
        <v>Loading...</v>
      </c>
    </row>
    <row r="1137" spans="1:2" ht="14.25" customHeight="1">
      <c r="A1137" s="2" t="s">
        <v>1114</v>
      </c>
      <c r="B1137" s="2" t="str">
        <f ca="1">IFERROR(__xludf.DUMMYFUNCTION("GOOGLETRANSLATE(A1137,""auto"",""en"")"),"Loading...")</f>
        <v>Loading...</v>
      </c>
    </row>
    <row r="1138" spans="1:2" ht="14.25" customHeight="1">
      <c r="A1138" s="2" t="s">
        <v>1115</v>
      </c>
      <c r="B1138" s="2" t="str">
        <f ca="1">IFERROR(__xludf.DUMMYFUNCTION("GOOGLETRANSLATE(A1138,""auto"",""en"")"),"Loading...")</f>
        <v>Loading...</v>
      </c>
    </row>
    <row r="1139" spans="1:2" ht="14.25" customHeight="1">
      <c r="A1139" s="2" t="s">
        <v>1116</v>
      </c>
      <c r="B1139" s="2" t="str">
        <f ca="1">IFERROR(__xludf.DUMMYFUNCTION("GOOGLETRANSLATE(A1139,""auto"",""en"")"),"Farji is not there")</f>
        <v>Farji is not there</v>
      </c>
    </row>
    <row r="1140" spans="1:2" ht="14.25" customHeight="1">
      <c r="A1140" s="2" t="s">
        <v>1117</v>
      </c>
      <c r="B1140" s="2" t="str">
        <f ca="1">IFERROR(__xludf.DUMMYFUNCTION("GOOGLETRANSLATE(A1140,""auto"",""en"")"),"Loading...")</f>
        <v>Loading...</v>
      </c>
    </row>
    <row r="1141" spans="1:2" ht="14.25" customHeight="1">
      <c r="A1141" s="2" t="s">
        <v>1118</v>
      </c>
      <c r="B1141" s="2" t="str">
        <f ca="1">IFERROR(__xludf.DUMMYFUNCTION("GOOGLETRANSLATE(A1141,""auto"",""en"")"),"Loading...")</f>
        <v>Loading...</v>
      </c>
    </row>
    <row r="1142" spans="1:2" ht="14.25" customHeight="1">
      <c r="A1142" s="2" t="s">
        <v>1119</v>
      </c>
      <c r="B1142" s="2" t="str">
        <f ca="1">IFERROR(__xludf.DUMMYFUNCTION("GOOGLETRANSLATE(A1142,""auto"",""en"")"),"Loading...")</f>
        <v>Loading...</v>
      </c>
    </row>
    <row r="1143" spans="1:2" ht="14.25" customHeight="1">
      <c r="A1143" s="2" t="s">
        <v>1120</v>
      </c>
      <c r="B1143" s="2" t="str">
        <f ca="1">IFERROR(__xludf.DUMMYFUNCTION("GOOGLETRANSLATE(A1143,""auto"",""en"")"),"Loading...")</f>
        <v>Loading...</v>
      </c>
    </row>
    <row r="1144" spans="1:2" ht="14.25" customHeight="1">
      <c r="A1144" s="2" t="s">
        <v>1121</v>
      </c>
      <c r="B1144" s="2" t="str">
        <f ca="1">IFERROR(__xludf.DUMMYFUNCTION("GOOGLETRANSLATE(A1144,""auto"",""en"")"),"Loading...")</f>
        <v>Loading...</v>
      </c>
    </row>
    <row r="1145" spans="1:2" ht="14.25" customHeight="1">
      <c r="A1145" s="2" t="s">
        <v>1122</v>
      </c>
      <c r="B1145" s="2" t="str">
        <f ca="1">IFERROR(__xludf.DUMMYFUNCTION("GOOGLETRANSLATE(A1145,""auto"",""en"")"),"Loading...")</f>
        <v>Loading...</v>
      </c>
    </row>
    <row r="1146" spans="1:2" ht="14.25" customHeight="1">
      <c r="A1146" s="2" t="s">
        <v>1123</v>
      </c>
      <c r="B1146" s="2" t="str">
        <f ca="1">IFERROR(__xludf.DUMMYFUNCTION("GOOGLETRANSLATE(A1146,""auto"",""en"")"),"Loading...")</f>
        <v>Loading...</v>
      </c>
    </row>
    <row r="1147" spans="1:2" ht="14.25" customHeight="1">
      <c r="A1147" s="4" t="s">
        <v>1124</v>
      </c>
      <c r="B1147" s="2" t="str">
        <f ca="1">IFERROR(__xludf.DUMMYFUNCTION("GOOGLETRANSLATE(A1147,""auto"",""en"")"),"Loading...")</f>
        <v>Loading...</v>
      </c>
    </row>
    <row r="1148" spans="1:2" ht="14.25" customHeight="1">
      <c r="A1148" s="4" t="s">
        <v>1124</v>
      </c>
      <c r="B1148" s="2" t="str">
        <f ca="1">IFERROR(__xludf.DUMMYFUNCTION("GOOGLETRANSLATE(A1148,""auto"",""en"")"),"Loading...")</f>
        <v>Loading...</v>
      </c>
    </row>
    <row r="1149" spans="1:2" ht="14.25" customHeight="1">
      <c r="A1149" s="2" t="s">
        <v>1125</v>
      </c>
      <c r="B1149" s="2" t="str">
        <f ca="1">IFERROR(__xludf.DUMMYFUNCTION("GOOGLETRANSLATE(A1149,""auto"",""en"")"),"Loading...")</f>
        <v>Loading...</v>
      </c>
    </row>
    <row r="1150" spans="1:2" ht="14.25" customHeight="1">
      <c r="A1150" s="2" t="s">
        <v>1126</v>
      </c>
      <c r="B1150" s="2" t="str">
        <f ca="1">IFERROR(__xludf.DUMMYFUNCTION("GOOGLETRANSLATE(A1150,""auto"",""en"")"),"Loading...")</f>
        <v>Loading...</v>
      </c>
    </row>
    <row r="1151" spans="1:2" ht="14.25" customHeight="1">
      <c r="A1151" s="2" t="s">
        <v>1127</v>
      </c>
      <c r="B1151" s="2" t="str">
        <f ca="1">IFERROR(__xludf.DUMMYFUNCTION("GOOGLETRANSLATE(A1151,""auto"",""en"")"),"Loading...")</f>
        <v>Loading...</v>
      </c>
    </row>
    <row r="1152" spans="1:2" ht="14.25" customHeight="1">
      <c r="A1152" s="2" t="s">
        <v>1128</v>
      </c>
      <c r="B1152" s="2" t="str">
        <f ca="1">IFERROR(__xludf.DUMMYFUNCTION("GOOGLETRANSLATE(A1152,""auto"",""en"")"),"Loading...")</f>
        <v>Loading...</v>
      </c>
    </row>
    <row r="1153" spans="1:2" ht="14.25" customHeight="1">
      <c r="A1153" s="4" t="s">
        <v>1129</v>
      </c>
      <c r="B1153" s="2" t="str">
        <f ca="1">IFERROR(__xludf.DUMMYFUNCTION("GOOGLETRANSLATE(A1153,""auto"",""en"")"),"Loading...")</f>
        <v>Loading...</v>
      </c>
    </row>
    <row r="1154" spans="1:2" ht="14.25" customHeight="1">
      <c r="A1154" s="2" t="s">
        <v>1130</v>
      </c>
      <c r="B1154" s="2" t="str">
        <f ca="1">IFERROR(__xludf.DUMMYFUNCTION("GOOGLETRANSLATE(A1154,""auto"",""en"")"),"Loading...")</f>
        <v>Loading...</v>
      </c>
    </row>
    <row r="1155" spans="1:2" ht="14.25" customHeight="1">
      <c r="A1155" s="2" t="s">
        <v>1131</v>
      </c>
      <c r="B1155" s="2" t="str">
        <f ca="1">IFERROR(__xludf.DUMMYFUNCTION("GOOGLETRANSLATE(A1155,""auto"",""en"")"),"Loading...")</f>
        <v>Loading...</v>
      </c>
    </row>
    <row r="1156" spans="1:2" ht="14.25" customHeight="1">
      <c r="A1156" s="2" t="s">
        <v>1132</v>
      </c>
      <c r="B1156" s="2" t="str">
        <f ca="1">IFERROR(__xludf.DUMMYFUNCTION("GOOGLETRANSLATE(A1156,""auto"",""en"")"),"Loading...")</f>
        <v>Loading...</v>
      </c>
    </row>
    <row r="1157" spans="1:2" ht="14.25" customHeight="1">
      <c r="A1157" s="2" t="s">
        <v>1133</v>
      </c>
      <c r="B1157" s="2" t="str">
        <f ca="1">IFERROR(__xludf.DUMMYFUNCTION("GOOGLETRANSLATE(A1157,""auto"",""en"")"),"Loading...")</f>
        <v>Loading...</v>
      </c>
    </row>
    <row r="1158" spans="1:2" ht="14.25" customHeight="1">
      <c r="A1158" s="2" t="s">
        <v>1134</v>
      </c>
      <c r="B1158" s="2" t="str">
        <f ca="1">IFERROR(__xludf.DUMMYFUNCTION("GOOGLETRANSLATE(A1158,""auto"",""en"")"),"Loading...")</f>
        <v>Loading...</v>
      </c>
    </row>
    <row r="1159" spans="1:2" ht="14.25" customHeight="1">
      <c r="A1159" s="2" t="s">
        <v>1135</v>
      </c>
      <c r="B1159" s="2" t="str">
        <f ca="1">IFERROR(__xludf.DUMMYFUNCTION("GOOGLETRANSLATE(A1159,""auto"",""en"")"),"Loading...")</f>
        <v>Loading...</v>
      </c>
    </row>
    <row r="1160" spans="1:2" ht="14.25" customHeight="1">
      <c r="A1160" s="2" t="s">
        <v>1136</v>
      </c>
      <c r="B1160" s="2" t="str">
        <f ca="1">IFERROR(__xludf.DUMMYFUNCTION("GOOGLETRANSLATE(A1160,""auto"",""en"")"),"Loading...")</f>
        <v>Loading...</v>
      </c>
    </row>
    <row r="1161" spans="1:2" ht="14.25" customHeight="1">
      <c r="A1161" s="2" t="s">
        <v>1137</v>
      </c>
      <c r="B1161" s="2" t="str">
        <f ca="1">IFERROR(__xludf.DUMMYFUNCTION("GOOGLETRANSLATE(A1161,""auto"",""en"")"),"Loading...")</f>
        <v>Loading...</v>
      </c>
    </row>
    <row r="1162" spans="1:2" ht="14.25" customHeight="1">
      <c r="A1162" s="4" t="s">
        <v>1138</v>
      </c>
      <c r="B1162" s="2" t="str">
        <f ca="1">IFERROR(__xludf.DUMMYFUNCTION("GOOGLETRANSLATE(A1162,""auto"",""en"")"),"Dhruv Rathi and his Guru Ghantal don't know what kind of enmity both of them have towards my dear India, both of them are honest and truthful, everyone else is a thief.")</f>
        <v>Dhruv Rathi and his Guru Ghantal don't know what kind of enmity both of them have towards my dear India, both of them are honest and truthful, everyone else is a thief.</v>
      </c>
    </row>
    <row r="1163" spans="1:2" ht="14.25" customHeight="1">
      <c r="A1163" s="6" t="s">
        <v>1139</v>
      </c>
      <c r="B1163" s="2" t="str">
        <f ca="1">IFERROR(__xludf.DUMMYFUNCTION("GOOGLETRANSLATE(A1163,""auto"",""en"")"),"I am here only to tell you....... 
Modi jindabad ❤❤❤❤❤")</f>
        <v>I am here only to tell you....... 
Modi jindabad ❤❤❤❤❤</v>
      </c>
    </row>
    <row r="1164" spans="1:2" ht="14.25" customHeight="1">
      <c r="A1164" s="2" t="s">
        <v>1140</v>
      </c>
      <c r="B1164" s="2" t="str">
        <f ca="1">IFERROR(__xludf.DUMMYFUNCTION("GOOGLETRANSLATE(A1164,""auto"",""en"")"),"Loading...")</f>
        <v>Loading...</v>
      </c>
    </row>
    <row r="1165" spans="1:2" ht="14.25" customHeight="1">
      <c r="A1165" s="4" t="s">
        <v>1141</v>
      </c>
      <c r="B1165" s="2" t="str">
        <f ca="1">IFERROR(__xludf.DUMMYFUNCTION("GOOGLETRANSLATE(A1165,""auto"",""en"")"),"Loading...")</f>
        <v>Loading...</v>
      </c>
    </row>
    <row r="1166" spans="1:2" ht="14.25" customHeight="1">
      <c r="A1166" s="2" t="s">
        <v>1142</v>
      </c>
      <c r="B1166" s="2" t="str">
        <f ca="1">IFERROR(__xludf.DUMMYFUNCTION("GOOGLETRANSLATE(A1166,""auto"",""en"")"),"Loading...")</f>
        <v>Loading...</v>
      </c>
    </row>
    <row r="1167" spans="1:2" ht="14.25" customHeight="1">
      <c r="A1167" s="2" t="s">
        <v>1143</v>
      </c>
      <c r="B1167" s="2" t="str">
        <f ca="1">IFERROR(__xludf.DUMMYFUNCTION("GOOGLETRANSLATE(A1167,""auto"",""en"")"),"sbse bada harila saap ravish h")</f>
        <v>sbse bada harila saap ravish h</v>
      </c>
    </row>
    <row r="1168" spans="1:2" ht="14.25" customHeight="1">
      <c r="A1168" s="2" t="s">
        <v>1144</v>
      </c>
      <c r="B1168" s="2" t="str">
        <f ca="1">IFERROR(__xludf.DUMMYFUNCTION("GOOGLETRANSLATE(A1168,""auto"",""en"")"),"Loading...")</f>
        <v>Loading...</v>
      </c>
    </row>
    <row r="1169" spans="1:2" ht="14.25" customHeight="1">
      <c r="A1169" s="2" t="s">
        <v>1145</v>
      </c>
      <c r="B1169" s="2" t="str">
        <f ca="1">IFERROR(__xludf.DUMMYFUNCTION("GOOGLETRANSLATE(A1169,""auto"",""en"")"),"Loading...")</f>
        <v>Loading...</v>
      </c>
    </row>
    <row r="1170" spans="1:2" ht="14.25" customHeight="1">
      <c r="A1170" s="2" t="s">
        <v>1146</v>
      </c>
      <c r="B1170" s="2" t="str">
        <f ca="1">IFERROR(__xludf.DUMMYFUNCTION("GOOGLETRANSLATE(A1170,""auto"",""en"")"),"Loading...")</f>
        <v>Loading...</v>
      </c>
    </row>
    <row r="1171" spans="1:2" ht="14.25" customHeight="1">
      <c r="A1171" s="2" t="s">
        <v>1147</v>
      </c>
      <c r="B1171" s="2" t="str">
        <f ca="1">IFERROR(__xludf.DUMMYFUNCTION("GOOGLETRANSLATE(A1171,""auto"",""en"")"),"Loading...")</f>
        <v>Loading...</v>
      </c>
    </row>
    <row r="1172" spans="1:2" ht="14.25" customHeight="1">
      <c r="A1172" s="2" t="s">
        <v>1148</v>
      </c>
      <c r="B1172" s="2" t="str">
        <f ca="1">IFERROR(__xludf.DUMMYFUNCTION("GOOGLETRANSLATE(A1172,""auto"",""en"")"),"Youva Nate 53 years old.   modi modi 400+")</f>
        <v>Youva Nate 53 years old.   modi modi 400+</v>
      </c>
    </row>
    <row r="1173" spans="1:2" ht="14.25" customHeight="1">
      <c r="A1173" s="2" t="s">
        <v>1149</v>
      </c>
      <c r="B1173" s="2" t="str">
        <f ca="1">IFERROR(__xludf.DUMMYFUNCTION("GOOGLETRANSLATE(A1173,""auto"",""en"")"),"Loading...")</f>
        <v>Loading...</v>
      </c>
    </row>
    <row r="1174" spans="1:2" ht="14.25" customHeight="1">
      <c r="A1174" s="2" t="s">
        <v>1150</v>
      </c>
      <c r="B1174" s="2" t="str">
        <f ca="1">IFERROR(__xludf.DUMMYFUNCTION("GOOGLETRANSLATE(A1174,""auto"",""en"")"),"Loading...")</f>
        <v>Loading...</v>
      </c>
    </row>
    <row r="1175" spans="1:2" ht="14.25" customHeight="1">
      <c r="A1175" s="2" t="s">
        <v>1151</v>
      </c>
      <c r="B1175" s="2" t="str">
        <f ca="1">IFERROR(__xludf.DUMMYFUNCTION("GOOGLETRANSLATE(A1175,""auto"",""en"")"),"Loading...")</f>
        <v>Loading...</v>
      </c>
    </row>
    <row r="1176" spans="1:2" ht="14.25" customHeight="1">
      <c r="A1176" s="2" t="s">
        <v>1152</v>
      </c>
      <c r="B1176" s="2" t="str">
        <f ca="1">IFERROR(__xludf.DUMMYFUNCTION("GOOGLETRANSLATE(A1176,""auto"",""en"")"),"Loading...")</f>
        <v>Loading...</v>
      </c>
    </row>
    <row r="1177" spans="1:2" ht="14.25" customHeight="1">
      <c r="A1177" s="4" t="s">
        <v>1153</v>
      </c>
      <c r="B1177" s="2" t="str">
        <f ca="1">IFERROR(__xludf.DUMMYFUNCTION("GOOGLETRANSLATE(A1177,""auto"",""en"")"),"Loading...")</f>
        <v>Loading...</v>
      </c>
    </row>
    <row r="1178" spans="1:2" ht="14.25" customHeight="1">
      <c r="A1178" s="4" t="s">
        <v>1154</v>
      </c>
      <c r="B1178" s="2" t="str">
        <f ca="1">IFERROR(__xludf.DUMMYFUNCTION("GOOGLETRANSLATE(A1178,""auto"",""en"")"),"Loading...")</f>
        <v>Loading...</v>
      </c>
    </row>
    <row r="1179" spans="1:2" ht="14.25" customHeight="1">
      <c r="A1179" s="2" t="s">
        <v>1155</v>
      </c>
      <c r="B1179" s="2" t="str">
        <f ca="1">IFERROR(__xludf.DUMMYFUNCTION("GOOGLETRANSLATE(A1179,""auto"",""en"")"),"Loading...")</f>
        <v>Loading...</v>
      </c>
    </row>
    <row r="1180" spans="1:2" ht="14.25" customHeight="1">
      <c r="A1180" s="2" t="s">
        <v>1156</v>
      </c>
      <c r="B1180" s="2" t="str">
        <f ca="1">IFERROR(__xludf.DUMMYFUNCTION("GOOGLETRANSLATE(A1180,""auto"",""en"")"),"Loading...")</f>
        <v>Loading...</v>
      </c>
    </row>
    <row r="1181" spans="1:2" ht="14.25" customHeight="1">
      <c r="A1181" s="2" t="s">
        <v>1157</v>
      </c>
      <c r="B1181" s="2" t="str">
        <f ca="1">IFERROR(__xludf.DUMMYFUNCTION("GOOGLETRANSLATE(A1181,""auto"",""en"")"),"Loading...")</f>
        <v>Loading...</v>
      </c>
    </row>
    <row r="1182" spans="1:2" ht="14.25" customHeight="1">
      <c r="A1182" s="2" t="s">
        <v>1158</v>
      </c>
      <c r="B1182" s="2" t="str">
        <f ca="1">IFERROR(__xludf.DUMMYFUNCTION("GOOGLETRANSLATE(A1182,""auto"",""en"")"),"Loading...")</f>
        <v>Loading...</v>
      </c>
    </row>
    <row r="1183" spans="1:2" ht="14.25" customHeight="1">
      <c r="A1183" s="2" t="s">
        <v>1159</v>
      </c>
      <c r="B1183" s="2" t="str">
        <f ca="1">IFERROR(__xludf.DUMMYFUNCTION("GOOGLETRANSLATE(A1183,""auto"",""en"")"),"Loading...")</f>
        <v>Loading...</v>
      </c>
    </row>
    <row r="1184" spans="1:2" ht="14.25" customHeight="1">
      <c r="A1184" s="2" t="s">
        <v>1160</v>
      </c>
      <c r="B1184" s="2" t="str">
        <f ca="1">IFERROR(__xludf.DUMMYFUNCTION("GOOGLETRANSLATE(A1184,""auto"",""en"")"),"Very good statement BJP Ko Bhagao Rahul Gandhi JINDABAD")</f>
        <v>Very good statement BJP Ko Bhagao Rahul Gandhi JINDABAD</v>
      </c>
    </row>
    <row r="1185" spans="1:2" ht="14.25" customHeight="1">
      <c r="A1185" s="2" t="s">
        <v>1161</v>
      </c>
      <c r="B1185" s="2" t="str">
        <f ca="1">IFERROR(__xludf.DUMMYFUNCTION("GOOGLETRANSLATE(A1185,""auto"",""en"")"),"Loading...")</f>
        <v>Loading...</v>
      </c>
    </row>
    <row r="1186" spans="1:2" ht="14.25" customHeight="1">
      <c r="A1186" s="5" t="s">
        <v>1162</v>
      </c>
      <c r="B1186" s="2" t="str">
        <f ca="1">IFERROR(__xludf.DUMMYFUNCTION("GOOGLETRANSLATE(A1186,""auto"",""en"")"),"Loading...")</f>
        <v>Loading...</v>
      </c>
    </row>
    <row r="1187" spans="1:2" ht="14.25" customHeight="1">
      <c r="A1187" s="2" t="s">
        <v>1163</v>
      </c>
      <c r="B1187" s="2" t="str">
        <f ca="1">IFERROR(__xludf.DUMMYFUNCTION("GOOGLETRANSLATE(A1187,""auto"",""en"")"),"Ways jetaga.")</f>
        <v>Ways jetaga.</v>
      </c>
    </row>
    <row r="1188" spans="1:2" ht="14.25" customHeight="1">
      <c r="A1188" s="2" t="s">
        <v>1164</v>
      </c>
      <c r="B1188" s="2" t="str">
        <f ca="1">IFERROR(__xludf.DUMMYFUNCTION("GOOGLETRANSLATE(A1188,""auto"",""en"")"),"Loading...")</f>
        <v>Loading...</v>
      </c>
    </row>
    <row r="1189" spans="1:2" ht="14.25" customHeight="1">
      <c r="A1189" s="4" t="s">
        <v>1165</v>
      </c>
      <c r="B1189" s="2" t="str">
        <f ca="1">IFERROR(__xludf.DUMMYFUNCTION("GOOGLETRANSLATE(A1189,""auto"",""en"")"),"Loading...")</f>
        <v>Loading...</v>
      </c>
    </row>
    <row r="1190" spans="1:2" ht="14.25" customHeight="1">
      <c r="A1190" s="4" t="s">
        <v>1166</v>
      </c>
      <c r="B1190" s="2" t="str">
        <f ca="1">IFERROR(__xludf.DUMMYFUNCTION("GOOGLETRANSLATE(A1190,""auto"",""en"")"),"Loading...")</f>
        <v>Loading...</v>
      </c>
    </row>
    <row r="1191" spans="1:2" ht="14.25" customHeight="1">
      <c r="A1191" s="4" t="s">
        <v>1167</v>
      </c>
      <c r="B1191" s="2" t="str">
        <f ca="1">IFERROR(__xludf.DUMMYFUNCTION("GOOGLETRANSLATE(A1191,""auto"",""en"")"),"Loading...")</f>
        <v>Loading...</v>
      </c>
    </row>
    <row r="1192" spans="1:2" ht="14.25" customHeight="1">
      <c r="A1192" s="2" t="s">
        <v>1168</v>
      </c>
      <c r="B1192" s="2" t="str">
        <f ca="1">IFERROR(__xludf.DUMMYFUNCTION("GOOGLETRANSLATE(A1192,""auto"",""en"")"),"Loading...")</f>
        <v>Loading...</v>
      </c>
    </row>
    <row r="1193" spans="1:2" ht="14.25" customHeight="1">
      <c r="A1193" s="4" t="s">
        <v>1169</v>
      </c>
      <c r="B1193" s="2" t="str">
        <f ca="1">IFERROR(__xludf.DUMMYFUNCTION("GOOGLETRANSLATE(A1193,""auto"",""en"")"),"Sindhi journalists like you always cooperate in activities like breaking the country, they eat the country and destroy the country itself. You journalists of Jahello, improve, all the journalists of Sindhi media, now you are outsiders, improve.")</f>
        <v>Sindhi journalists like you always cooperate in activities like breaking the country, they eat the country and destroy the country itself. You journalists of Jahello, improve, all the journalists of Sindhi media, now you are outsiders, improve.</v>
      </c>
    </row>
    <row r="1194" spans="1:2" ht="14.25" customHeight="1">
      <c r="A1194" s="2" t="s">
        <v>1170</v>
      </c>
      <c r="B1194" s="2" t="str">
        <f ca="1">IFERROR(__xludf.DUMMYFUNCTION("GOOGLETRANSLATE(A1194,""auto"",""en"")"),"You are only supporting Congress and everything is right.")</f>
        <v>You are only supporting Congress and everything is right.</v>
      </c>
    </row>
    <row r="1195" spans="1:2" ht="14.25" customHeight="1">
      <c r="A1195" s="5" t="s">
        <v>1171</v>
      </c>
      <c r="B1195" s="2" t="str">
        <f ca="1">IFERROR(__xludf.DUMMYFUNCTION("GOOGLETRANSLATE(A1195,""auto"",""en"")"),"Kejriwal ji, while speaking, you also say that even Chavani Athani was not received.
So, is Chavani Athni going on in the dorm today?
You are making a mistake!")</f>
        <v>Kejriwal ji, while speaking, you also say that even Chavani Athani was not received.
So, is Chavani Athni going on in the dorm today?
You are making a mistake!</v>
      </c>
    </row>
    <row r="1196" spans="1:2" ht="14.25" customHeight="1">
      <c r="A1196" s="2" t="s">
        <v>1172</v>
      </c>
      <c r="B1196" s="2" t="str">
        <f ca="1">IFERROR(__xludf.DUMMYFUNCTION("GOOGLETRANSLATE(A1196,""auto"",""en"")"),"Loading...")</f>
        <v>Loading...</v>
      </c>
    </row>
    <row r="1197" spans="1:2" ht="14.25" customHeight="1">
      <c r="A1197" s="6" t="s">
        <v>1173</v>
      </c>
      <c r="B1197" s="2" t="str">
        <f ca="1">IFERROR(__xludf.DUMMYFUNCTION("GOOGLETRANSLATE(A1197,""auto"",""en"")"),"Loading...")</f>
        <v>Loading...</v>
      </c>
    </row>
    <row r="1198" spans="1:2" ht="14.25" customHeight="1">
      <c r="A1198" s="2" t="s">
        <v>1174</v>
      </c>
      <c r="B1198" s="2" t="str">
        <f ca="1">IFERROR(__xludf.DUMMYFUNCTION("GOOGLETRANSLATE(A1198,""auto"",""en"")"),"Loading...")</f>
        <v>Loading...</v>
      </c>
    </row>
    <row r="1199" spans="1:2" ht="14.25" customHeight="1">
      <c r="A1199" s="4" t="s">
        <v>1175</v>
      </c>
      <c r="B1199" s="2" t="str">
        <f ca="1">IFERROR(__xludf.DUMMYFUNCTION("GOOGLETRANSLATE(A1199,""auto"",""en"")"),"Loading...")</f>
        <v>Loading...</v>
      </c>
    </row>
    <row r="1200" spans="1:2" ht="14.25" customHeight="1">
      <c r="A1200" s="5" t="s">
        <v>1176</v>
      </c>
      <c r="B1200" s="2" t="str">
        <f ca="1">IFERROR(__xludf.DUMMYFUNCTION("GOOGLETRANSLATE(A1200,""auto"",""en"")"),"The struggle to save democracy is actually being carried out by those people who are struggling under adverse circumstances in cities and small towns and villages.
Those friends with very few followers on social media who spend their lives writing and fi"&amp;"ghting day and night. Common workers of the opposition. People who are serving sentences in jails, who have lost their jobs.
Big names earn name and money in this also. These real fighters get nothing but losses.
Whatever the outcome, I promise them tha"&amp;"t I will never leave them. Salute to them.
You are the real soldiers of democracy.")</f>
        <v>The struggle to save democracy is actually being carried out by those people who are struggling under adverse circumstances in cities and small towns and villages.
Those friends with very few followers on social media who spend their lives writing and fighting day and night. Common workers of the opposition. People who are serving sentences in jails, who have lost their jobs.
Big names earn name and money in this also. These real fighters get nothing but losses.
Whatever the outcome, I promise them that I will never leave them. Salute to them.
You are the real soldiers of democracy.</v>
      </c>
    </row>
    <row r="1201" spans="1:2" ht="14.25" customHeight="1">
      <c r="A1201" s="2" t="s">
        <v>1177</v>
      </c>
      <c r="B1201" s="2" t="str">
        <f ca="1">IFERROR(__xludf.DUMMYFUNCTION("GOOGLETRANSLATE(A1201,""auto"",""en"")"),"Loading...")</f>
        <v>Loading...</v>
      </c>
    </row>
    <row r="1202" spans="1:2" ht="14.25" customHeight="1">
      <c r="A1202" s="6" t="s">
        <v>1178</v>
      </c>
      <c r="B1202" s="2" t="str">
        <f ca="1">IFERROR(__xludf.DUMMYFUNCTION("GOOGLETRANSLATE(A1202,""auto"",""en"")"),"Loading...")</f>
        <v>Loading...</v>
      </c>
    </row>
    <row r="1203" spans="1:2" ht="14.25" customHeight="1">
      <c r="A1203" s="4" t="s">
        <v>1179</v>
      </c>
      <c r="B1203" s="2" t="str">
        <f ca="1">IFERROR(__xludf.DUMMYFUNCTION("GOOGLETRANSLATE(A1203,""auto"",""en"")"),"Loading...")</f>
        <v>Loading...</v>
      </c>
    </row>
    <row r="1204" spans="1:2" ht="14.25" customHeight="1">
      <c r="A1204" s="2" t="s">
        <v>1180</v>
      </c>
      <c r="B1204" s="2" t="str">
        <f ca="1">IFERROR(__xludf.DUMMYFUNCTION("GOOGLETRANSLATE(A1204,""auto"",""en"")"),"Loading...")</f>
        <v>Loading...</v>
      </c>
    </row>
    <row r="1205" spans="1:2" ht="14.25" customHeight="1">
      <c r="A1205" s="2" t="s">
        <v>1181</v>
      </c>
      <c r="B1205" s="2" t="str">
        <f ca="1">IFERROR(__xludf.DUMMYFUNCTION("GOOGLETRANSLATE(A1205,""auto"",""en"")"),"goat's song goat's song")</f>
        <v>goat's song goat's song</v>
      </c>
    </row>
    <row r="1206" spans="1:2" ht="14.25" customHeight="1">
      <c r="A1206" s="2" t="s">
        <v>1182</v>
      </c>
      <c r="B1206" s="2" t="str">
        <f ca="1">IFERROR(__xludf.DUMMYFUNCTION("GOOGLETRANSLATE(A1206,""auto"",""en"")"),"Loading...")</f>
        <v>Loading...</v>
      </c>
    </row>
    <row r="1207" spans="1:2" ht="14.25" customHeight="1">
      <c r="A1207" s="2" t="s">
        <v>1183</v>
      </c>
      <c r="B1207" s="2" t="str">
        <f ca="1">IFERROR(__xludf.DUMMYFUNCTION("GOOGLETRANSLATE(A1207,""auto"",""en"")"),"Rahul devotee")</f>
        <v>Rahul devotee</v>
      </c>
    </row>
    <row r="1208" spans="1:2" ht="14.25" customHeight="1">
      <c r="A1208" s="2" t="s">
        <v>1184</v>
      </c>
      <c r="B1208" s="2" t="str">
        <f ca="1">IFERROR(__xludf.DUMMYFUNCTION("GOOGLETRANSLATE(A1208,""auto"",""en"")"),"Loading...")</f>
        <v>Loading...</v>
      </c>
    </row>
    <row r="1209" spans="1:2" ht="14.25" customHeight="1">
      <c r="A1209" s="2" t="s">
        <v>1185</v>
      </c>
      <c r="B1209" s="2" t="str">
        <f ca="1">IFERROR(__xludf.DUMMYFUNCTION("GOOGLETRANSLATE(A1209,""auto"",""en"")"),"Loading...")</f>
        <v>Loading...</v>
      </c>
    </row>
    <row r="1210" spans="1:2" ht="14.25" customHeight="1">
      <c r="A1210" s="4" t="s">
        <v>1186</v>
      </c>
      <c r="B1210" s="2" t="str">
        <f ca="1">IFERROR(__xludf.DUMMYFUNCTION("GOOGLETRANSLATE(A1210,""auto"",""en"")"),"Loading...")</f>
        <v>Loading...</v>
      </c>
    </row>
    <row r="1211" spans="1:2" ht="14.25" customHeight="1">
      <c r="A1211" s="2" t="s">
        <v>1187</v>
      </c>
      <c r="B1211" s="2" t="str">
        <f ca="1">IFERROR(__xludf.DUMMYFUNCTION("GOOGLETRANSLATE(A1211,""auto"",""en"")"),"Loading...")</f>
        <v>Loading...</v>
      </c>
    </row>
    <row r="1212" spans="1:2" ht="14.25" customHeight="1">
      <c r="A1212" s="4" t="s">
        <v>1188</v>
      </c>
      <c r="B1212" s="2" t="str">
        <f ca="1">IFERROR(__xludf.DUMMYFUNCTION("GOOGLETRANSLATE(A1212,""auto"",""en"")"),"Loading...")</f>
        <v>Loading...</v>
      </c>
    </row>
    <row r="1213" spans="1:2" ht="14.25" customHeight="1">
      <c r="A1213" s="4" t="s">
        <v>1189</v>
      </c>
      <c r="B1213" s="2" t="str">
        <f ca="1">IFERROR(__xludf.DUMMYFUNCTION("GOOGLETRANSLATE(A1213,""auto"",""en"")"),"Loading...")</f>
        <v>Loading...</v>
      </c>
    </row>
    <row r="1214" spans="1:2" ht="14.25" customHeight="1">
      <c r="A1214" s="2" t="s">
        <v>1190</v>
      </c>
      <c r="B1214" s="2" t="str">
        <f ca="1">IFERROR(__xludf.DUMMYFUNCTION("GOOGLETRANSLATE(A1214,""auto"",""en"")"),"Loading...")</f>
        <v>Loading...</v>
      </c>
    </row>
    <row r="1215" spans="1:2" ht="14.25" customHeight="1">
      <c r="A1215" s="2" t="s">
        <v>1191</v>
      </c>
      <c r="B1215" s="2" t="str">
        <f ca="1">IFERROR(__xludf.DUMMYFUNCTION("GOOGLETRANSLATE(A1215,""auto"",""en"")"),"Loading...")</f>
        <v>Loading...</v>
      </c>
    </row>
    <row r="1216" spans="1:2" ht="14.25" customHeight="1">
      <c r="A1216" s="2" t="s">
        <v>1192</v>
      </c>
      <c r="B1216" s="2" t="str">
        <f ca="1">IFERROR(__xludf.DUMMYFUNCTION("GOOGLETRANSLATE(A1216,""auto"",""en"")"),"Loading...")</f>
        <v>Loading...</v>
      </c>
    </row>
    <row r="1217" spans="1:2" ht="14.25" customHeight="1">
      <c r="A1217" s="2" t="s">
        <v>1193</v>
      </c>
      <c r="B1217" s="2" t="str">
        <f ca="1">IFERROR(__xludf.DUMMYFUNCTION("GOOGLETRANSLATE(A1217,""auto"",""en"")"),"Loading...")</f>
        <v>Loading...</v>
      </c>
    </row>
    <row r="1218" spans="1:2" ht="14.25" customHeight="1">
      <c r="A1218" s="2" t="s">
        <v>1194</v>
      </c>
      <c r="B1218" s="2" t="str">
        <f ca="1">IFERROR(__xludf.DUMMYFUNCTION("GOOGLETRANSLATE(A1218,""auto"",""en"")"),"Loading...")</f>
        <v>Loading...</v>
      </c>
    </row>
    <row r="1219" spans="1:2" ht="14.25" customHeight="1">
      <c r="A1219" s="2" t="s">
        <v>1195</v>
      </c>
      <c r="B1219" s="2" t="str">
        <f ca="1">IFERROR(__xludf.DUMMYFUNCTION("GOOGLETRANSLATE(A1219,""auto"",""en"")"),"Absolutely correct 💯")</f>
        <v>Absolutely correct 💯</v>
      </c>
    </row>
    <row r="1220" spans="1:2" ht="14.25" customHeight="1">
      <c r="A1220" s="2" t="s">
        <v>1196</v>
      </c>
      <c r="B1220" s="2" t="str">
        <f ca="1">IFERROR(__xludf.DUMMYFUNCTION("GOOGLETRANSLATE(A1220,""auto"",""en"")"),"India today belongs to BJP")</f>
        <v>India today belongs to BJP</v>
      </c>
    </row>
    <row r="1221" spans="1:2" ht="14.25" customHeight="1">
      <c r="A1221" s="6" t="s">
        <v>1197</v>
      </c>
      <c r="B1221" s="2" t="str">
        <f ca="1">IFERROR(__xludf.DUMMYFUNCTION("GOOGLETRANSLATE(A1221,""auto"",""en"")"),"Loading...")</f>
        <v>Loading...</v>
      </c>
    </row>
    <row r="1222" spans="1:2" ht="14.25" customHeight="1">
      <c r="A1222" s="2" t="s">
        <v>1198</v>
      </c>
      <c r="B1222" s="2" t="str">
        <f ca="1">IFERROR(__xludf.DUMMYFUNCTION("GOOGLETRANSLATE(A1222,""auto"",""en"")"),"Don't argue too much, accept it, Modi is coming 😅😅")</f>
        <v>Don't argue too much, accept it, Modi is coming 😅😅</v>
      </c>
    </row>
    <row r="1223" spans="1:2" ht="14.25" customHeight="1">
      <c r="A1223" s="6" t="s">
        <v>1199</v>
      </c>
      <c r="B1223" s="2" t="str">
        <f ca="1">IFERROR(__xludf.DUMMYFUNCTION("GOOGLETRANSLATE(A1223,""auto"",""en"")"),"Loading...")</f>
        <v>Loading...</v>
      </c>
    </row>
    <row r="1224" spans="1:2" ht="14.25" customHeight="1">
      <c r="A1224" s="2" t="s">
        <v>1200</v>
      </c>
      <c r="B1224" s="2" t="str">
        <f ca="1">IFERROR(__xludf.DUMMYFUNCTION("GOOGLETRANSLATE(A1224,""auto"",""en"")"),"Loading...")</f>
        <v>Loading...</v>
      </c>
    </row>
    <row r="1225" spans="1:2" ht="14.25" customHeight="1">
      <c r="A1225" s="2" t="s">
        <v>1201</v>
      </c>
      <c r="B1225" s="2" t="str">
        <f ca="1">IFERROR(__xludf.DUMMYFUNCTION("GOOGLETRANSLATE(A1225,""auto"",""en"")"),"Loading...")</f>
        <v>Loading...</v>
      </c>
    </row>
    <row r="1226" spans="1:2" ht="14.25" customHeight="1">
      <c r="A1226" s="2" t="s">
        <v>1202</v>
      </c>
      <c r="B1226" s="2" t="str">
        <f ca="1">IFERROR(__xludf.DUMMYFUNCTION("GOOGLETRANSLATE(A1226,""auto"",""en"")"),"Loading...")</f>
        <v>Loading...</v>
      </c>
    </row>
    <row r="1227" spans="1:2" ht="14.25" customHeight="1">
      <c r="A1227" s="2" t="s">
        <v>1203</v>
      </c>
      <c r="B1227" s="2" t="str">
        <f ca="1">IFERROR(__xludf.DUMMYFUNCTION("GOOGLETRANSLATE(A1227,""auto"",""en"")"),"Loading...")</f>
        <v>Loading...</v>
      </c>
    </row>
    <row r="1228" spans="1:2" ht="14.25" customHeight="1">
      <c r="A1228" s="2" t="s">
        <v>1204</v>
      </c>
      <c r="B1228" s="2" t="str">
        <f ca="1">IFERROR(__xludf.DUMMYFUNCTION("GOOGLETRANSLATE(A1228,""auto"",""en"")"),"Loading...")</f>
        <v>Loading...</v>
      </c>
    </row>
    <row r="1229" spans="1:2" ht="14.25" customHeight="1">
      <c r="A1229" s="2" t="s">
        <v>1205</v>
      </c>
      <c r="B1229" s="2" t="str">
        <f ca="1">IFERROR(__xludf.DUMMYFUNCTION("GOOGLETRANSLATE(A1229,""auto"",""en"")"),"Loading...")</f>
        <v>Loading...</v>
      </c>
    </row>
    <row r="1230" spans="1:2" ht="14.25" customHeight="1">
      <c r="A1230" s="4" t="s">
        <v>1206</v>
      </c>
      <c r="B1230" s="2" t="str">
        <f ca="1">IFERROR(__xludf.DUMMYFUNCTION("GOOGLETRANSLATE(A1230,""auto"",""en"")"),"Loading...")</f>
        <v>Loading...</v>
      </c>
    </row>
    <row r="1231" spans="1:2" ht="14.25" customHeight="1">
      <c r="A1231" s="2" t="s">
        <v>1207</v>
      </c>
      <c r="B1231" s="2" t="str">
        <f ca="1">IFERROR(__xludf.DUMMYFUNCTION("GOOGLETRANSLATE(A1231,""auto"",""en"")"),"Modi fans assemble here")</f>
        <v>Modi fans assemble here</v>
      </c>
    </row>
    <row r="1232" spans="1:2" ht="14.25" customHeight="1">
      <c r="A1232" s="2" t="s">
        <v>1208</v>
      </c>
      <c r="B1232" s="2" t="str">
        <f ca="1">IFERROR(__xludf.DUMMYFUNCTION("GOOGLETRANSLATE(A1232,""auto"",""en"")"),"Loading...")</f>
        <v>Loading...</v>
      </c>
    </row>
    <row r="1233" spans="1:2" ht="14.25" customHeight="1">
      <c r="A1233" s="2" t="s">
        <v>1209</v>
      </c>
      <c r="B1233" s="2" t="str">
        <f ca="1">IFERROR(__xludf.DUMMYFUNCTION("GOOGLETRANSLATE(A1233,""auto"",""en"")"),"Loading...")</f>
        <v>Loading...</v>
      </c>
    </row>
    <row r="1234" spans="1:2" ht="14.25" customHeight="1">
      <c r="A1234" s="2" t="s">
        <v>1210</v>
      </c>
      <c r="B1234" s="2" t="str">
        <f ca="1">IFERROR(__xludf.DUMMYFUNCTION("GOOGLETRANSLATE(A1234,""auto"",""en"")"),"Loading...")</f>
        <v>Loading...</v>
      </c>
    </row>
    <row r="1235" spans="1:2" ht="14.25" customHeight="1">
      <c r="A1235" s="2" t="s">
        <v>1211</v>
      </c>
      <c r="B1235" s="2" t="str">
        <f ca="1">IFERROR(__xludf.DUMMYFUNCTION("GOOGLETRANSLATE(A1235,""auto"",""en"")"),"Loading...")</f>
        <v>Loading...</v>
      </c>
    </row>
    <row r="1236" spans="1:2" ht="14.25" customHeight="1">
      <c r="A1236" s="2" t="s">
        <v>1212</v>
      </c>
      <c r="B1236" s="2" t="str">
        <f ca="1">IFERROR(__xludf.DUMMYFUNCTION("GOOGLETRANSLATE(A1236,""auto"",""en"")"),"Loading...")</f>
        <v>Loading...</v>
      </c>
    </row>
    <row r="1237" spans="1:2" ht="14.25" customHeight="1">
      <c r="A1237" s="2" t="s">
        <v>1213</v>
      </c>
      <c r="B1237" s="2" t="str">
        <f ca="1">IFERROR(__xludf.DUMMYFUNCTION("GOOGLETRANSLATE(A1237,""auto"",""en"")"),"Loading...")</f>
        <v>Loading...</v>
      </c>
    </row>
    <row r="1238" spans="1:2" ht="14.25" customHeight="1">
      <c r="A1238" s="2" t="s">
        <v>1214</v>
      </c>
      <c r="B1238" s="2" t="str">
        <f ca="1">IFERROR(__xludf.DUMMYFUNCTION("GOOGLETRANSLATE(A1238,""auto"",""en"")"),"Loading...")</f>
        <v>Loading...</v>
      </c>
    </row>
    <row r="1239" spans="1:2" ht="14.25" customHeight="1">
      <c r="A1239" s="2" t="s">
        <v>1215</v>
      </c>
      <c r="B1239" s="2" t="str">
        <f ca="1">IFERROR(__xludf.DUMMYFUNCTION("GOOGLETRANSLATE(A1239,""auto"",""en"")"),"So you are convinced that your 55 year old yuva wrote this letter himself? You really find him that qualified?")</f>
        <v>So you are convinced that your 55 year old yuva wrote this letter himself? You really find him that qualified?</v>
      </c>
    </row>
    <row r="1240" spans="1:2" ht="14.25" customHeight="1">
      <c r="A1240" s="2" t="s">
        <v>1216</v>
      </c>
      <c r="B1240" s="2" t="str">
        <f ca="1">IFERROR(__xludf.DUMMYFUNCTION("GOOGLETRANSLATE(A1240,""auto"",""en"")"),"Loading...")</f>
        <v>Loading...</v>
      </c>
    </row>
    <row r="1241" spans="1:2" ht="14.25" customHeight="1">
      <c r="A1241" s="2" t="s">
        <v>1217</v>
      </c>
      <c r="B1241" s="2" t="str">
        <f ca="1">IFERROR(__xludf.DUMMYFUNCTION("GOOGLETRANSLATE(A1241,""auto"",""en"")"),"Loading...")</f>
        <v>Loading...</v>
      </c>
    </row>
    <row r="1242" spans="1:2" ht="14.25" customHeight="1">
      <c r="A1242" s="2" t="s">
        <v>1218</v>
      </c>
      <c r="B1242" s="2" t="str">
        <f ca="1">IFERROR(__xludf.DUMMYFUNCTION("GOOGLETRANSLATE(A1242,""auto"",""en"")"),"Loading...")</f>
        <v>Loading...</v>
      </c>
    </row>
    <row r="1243" spans="1:2" ht="14.25" customHeight="1">
      <c r="A1243" s="2" t="s">
        <v>1219</v>
      </c>
      <c r="B1243" s="2" t="str">
        <f ca="1">IFERROR(__xludf.DUMMYFUNCTION("GOOGLETRANSLATE(A1243,""auto"",""en"")"),"Loading...")</f>
        <v>Loading...</v>
      </c>
    </row>
    <row r="1244" spans="1:2" ht="14.25" customHeight="1">
      <c r="A1244" s="2" t="s">
        <v>1220</v>
      </c>
      <c r="B1244" s="2" t="str">
        <f ca="1">IFERROR(__xludf.DUMMYFUNCTION("GOOGLETRANSLATE(A1244,""auto"",""en"")"),"Loading...")</f>
        <v>Loading...</v>
      </c>
    </row>
    <row r="1245" spans="1:2" ht="14.25" customHeight="1">
      <c r="A1245" s="2" t="s">
        <v>1221</v>
      </c>
      <c r="B1245" s="2" t="str">
        <f ca="1">IFERROR(__xludf.DUMMYFUNCTION("GOOGLETRANSLATE(A1245,""auto"",""en"")"),"Loading...")</f>
        <v>Loading...</v>
      </c>
    </row>
    <row r="1246" spans="1:2" ht="14.25" customHeight="1">
      <c r="A1246" s="4" t="s">
        <v>1222</v>
      </c>
      <c r="B1246" s="2" t="str">
        <f ca="1">IFERROR(__xludf.DUMMYFUNCTION("GOOGLETRANSLATE(A1246,""auto"",""en"")"),"Loading...")</f>
        <v>Loading...</v>
      </c>
    </row>
    <row r="1247" spans="1:2" ht="14.25" customHeight="1">
      <c r="A1247" s="2" t="s">
        <v>1223</v>
      </c>
      <c r="B1247" s="2" t="str">
        <f ca="1">IFERROR(__xludf.DUMMYFUNCTION("GOOGLETRANSLATE(A1247,""auto"",""en"")"),"Loading...")</f>
        <v>Loading...</v>
      </c>
    </row>
    <row r="1248" spans="1:2" ht="14.25" customHeight="1">
      <c r="A1248" s="4" t="s">
        <v>1224</v>
      </c>
      <c r="B1248" s="2" t="str">
        <f ca="1">IFERROR(__xludf.DUMMYFUNCTION("GOOGLETRANSLATE(A1248,""auto"",""en"")"),"Loading...")</f>
        <v>Loading...</v>
      </c>
    </row>
    <row r="1249" spans="1:2" ht="14.25" customHeight="1">
      <c r="A1249" s="2" t="s">
        <v>1225</v>
      </c>
      <c r="B1249" s="2" t="str">
        <f ca="1">IFERROR(__xludf.DUMMYFUNCTION("GOOGLETRANSLATE(A1249,""auto"",""en"")"),"Loading...")</f>
        <v>Loading...</v>
      </c>
    </row>
    <row r="1250" spans="1:2" ht="14.25" customHeight="1">
      <c r="A1250" s="2" t="s">
        <v>1226</v>
      </c>
      <c r="B1250" s="2" t="str">
        <f ca="1">IFERROR(__xludf.DUMMYFUNCTION("GOOGLETRANSLATE(A1250,""auto"",""en"")"),"Loading...")</f>
        <v>Loading...</v>
      </c>
    </row>
    <row r="1251" spans="1:2" ht="14.25" customHeight="1">
      <c r="A1251" s="2" t="s">
        <v>1227</v>
      </c>
      <c r="B1251" s="2" t="str">
        <f ca="1">IFERROR(__xludf.DUMMYFUNCTION("GOOGLETRANSLATE(A1251,""auto"",""en"")"),"Loading...")</f>
        <v>Loading...</v>
      </c>
    </row>
    <row r="1252" spans="1:2" ht="14.25" customHeight="1">
      <c r="A1252" s="2" t="s">
        <v>1228</v>
      </c>
      <c r="B1252" s="2" t="str">
        <f ca="1">IFERROR(__xludf.DUMMYFUNCTION("GOOGLETRANSLATE(A1252,""auto"",""en"")"),"Loading...")</f>
        <v>Loading...</v>
      </c>
    </row>
    <row r="1253" spans="1:2" ht="14.25" customHeight="1">
      <c r="A1253" s="4" t="s">
        <v>1229</v>
      </c>
      <c r="B1253" s="2" t="str">
        <f ca="1">IFERROR(__xludf.DUMMYFUNCTION("GOOGLETRANSLATE(A1253,""auto"",""en"")"),"Loading...")</f>
        <v>Loading...</v>
      </c>
    </row>
    <row r="1254" spans="1:2" ht="14.25" customHeight="1">
      <c r="A1254" s="2" t="s">
        <v>1230</v>
      </c>
      <c r="B1254" s="2" t="str">
        <f ca="1">IFERROR(__xludf.DUMMYFUNCTION("GOOGLETRANSLATE(A1254,""auto"",""en"")"),"Loading...")</f>
        <v>Loading...</v>
      </c>
    </row>
    <row r="1255" spans="1:2" ht="14.25" customHeight="1">
      <c r="A1255" s="2" t="s">
        <v>1231</v>
      </c>
      <c r="B1255" s="2" t="str">
        <f ca="1">IFERROR(__xludf.DUMMYFUNCTION("GOOGLETRANSLATE(A1255,""auto"",""en"")"),"Loading...")</f>
        <v>Loading...</v>
      </c>
    </row>
    <row r="1256" spans="1:2" ht="14.25" customHeight="1">
      <c r="A1256" s="2" t="s">
        <v>1232</v>
      </c>
      <c r="B1256" s="2" t="str">
        <f ca="1">IFERROR(__xludf.DUMMYFUNCTION("GOOGLETRANSLATE(A1256,""auto"",""en"")"),"PROgress vs CONgress")</f>
        <v>PROgress vs CONgress</v>
      </c>
    </row>
    <row r="1257" spans="1:2" ht="14.25" customHeight="1">
      <c r="A1257" s="2" t="s">
        <v>1233</v>
      </c>
      <c r="B1257" s="2" t="str">
        <f ca="1">IFERROR(__xludf.DUMMYFUNCTION("GOOGLETRANSLATE(A1257,""auto"",""en"")"),"You will know Khalistani on 4th June")</f>
        <v>You will know Khalistani on 4th June</v>
      </c>
    </row>
    <row r="1258" spans="1:2" ht="14.25" customHeight="1">
      <c r="A1258" s="2" t="s">
        <v>1234</v>
      </c>
      <c r="B1258" s="2" t="str">
        <f ca="1">IFERROR(__xludf.DUMMYFUNCTION("GOOGLETRANSLATE(A1258,""auto"",""en"")"),"Loading...")</f>
        <v>Loading...</v>
      </c>
    </row>
    <row r="1259" spans="1:2" ht="14.25" customHeight="1">
      <c r="A1259" s="2" t="s">
        <v>1235</v>
      </c>
      <c r="B1259" s="2" t="str">
        <f ca="1">IFERROR(__xludf.DUMMYFUNCTION("GOOGLETRANSLATE(A1259,""auto"",""en"")"),"Loading...")</f>
        <v>Loading...</v>
      </c>
    </row>
    <row r="1260" spans="1:2" ht="14.25" customHeight="1">
      <c r="A1260" s="2" t="s">
        <v>1236</v>
      </c>
      <c r="B1260" s="2" t="str">
        <f ca="1">IFERROR(__xludf.DUMMYFUNCTION("GOOGLETRANSLATE(A1260,""auto"",""en"")"),"Loading...")</f>
        <v>Loading...</v>
      </c>
    </row>
    <row r="1261" spans="1:2" ht="14.25" customHeight="1">
      <c r="A1261" s="2" t="s">
        <v>1237</v>
      </c>
      <c r="B1261" s="2" t="str">
        <f ca="1">IFERROR(__xludf.DUMMYFUNCTION("GOOGLETRANSLATE(A1261,""auto"",""en"")"),"Loading...")</f>
        <v>Loading...</v>
      </c>
    </row>
    <row r="1262" spans="1:2" ht="14.25" customHeight="1">
      <c r="A1262" s="4" t="s">
        <v>1238</v>
      </c>
      <c r="B1262" s="2" t="str">
        <f ca="1">IFERROR(__xludf.DUMMYFUNCTION("GOOGLETRANSLATE(A1262,""auto"",""en"")"),"Loading...")</f>
        <v>Loading...</v>
      </c>
    </row>
    <row r="1263" spans="1:2" ht="14.25" customHeight="1">
      <c r="A1263" s="2" t="s">
        <v>1239</v>
      </c>
      <c r="B1263" s="2" t="str">
        <f ca="1">IFERROR(__xludf.DUMMYFUNCTION("GOOGLETRANSLATE(A1263,""auto"",""en"")"),"Loading...")</f>
        <v>Loading...</v>
      </c>
    </row>
    <row r="1264" spans="1:2" ht="14.25" customHeight="1">
      <c r="A1264" s="2" t="s">
        <v>1240</v>
      </c>
      <c r="B1264" s="2" t="str">
        <f ca="1">IFERROR(__xludf.DUMMYFUNCTION("GOOGLETRANSLATE(A1264,""auto"",""en"")"),"Loading...")</f>
        <v>Loading...</v>
      </c>
    </row>
    <row r="1265" spans="1:2" ht="14.25" customHeight="1">
      <c r="A1265" s="2" t="s">
        <v>1241</v>
      </c>
      <c r="B1265" s="2" t="str">
        <f ca="1">IFERROR(__xludf.DUMMYFUNCTION("GOOGLETRANSLATE(A1265,""auto"",""en"")"),"Loading...")</f>
        <v>Loading...</v>
      </c>
    </row>
    <row r="1266" spans="1:2" ht="14.25" customHeight="1">
      <c r="A1266" s="2" t="s">
        <v>1242</v>
      </c>
      <c r="B1266" s="2" t="str">
        <f ca="1">IFERROR(__xludf.DUMMYFUNCTION("GOOGLETRANSLATE(A1266,""auto"",""en"")"),"Loading...")</f>
        <v>Loading...</v>
      </c>
    </row>
    <row r="1267" spans="1:2" ht="14.25" customHeight="1">
      <c r="A1267" s="5" t="s">
        <v>1243</v>
      </c>
      <c r="B1267" s="2" t="str">
        <f ca="1">IFERROR(__xludf.DUMMYFUNCTION("GOOGLETRANSLATE(A1267,""auto"",""en"")"),"Loading...")</f>
        <v>Loading...</v>
      </c>
    </row>
    <row r="1268" spans="1:2" ht="14.25" customHeight="1">
      <c r="A1268" s="2" t="s">
        <v>1244</v>
      </c>
      <c r="B1268" s="2" t="str">
        <f ca="1">IFERROR(__xludf.DUMMYFUNCTION("GOOGLETRANSLATE(A1268,""auto"",""en"")"),"Loading...")</f>
        <v>Loading...</v>
      </c>
    </row>
    <row r="1269" spans="1:2" ht="14.25" customHeight="1">
      <c r="A1269" s="2" t="s">
        <v>1245</v>
      </c>
      <c r="B1269" s="2" t="str">
        <f ca="1">IFERROR(__xludf.DUMMYFUNCTION("GOOGLETRANSLATE(A1269,""auto"",""en"")"),"Loading...")</f>
        <v>Loading...</v>
      </c>
    </row>
    <row r="1270" spans="1:2" ht="14.25" customHeight="1">
      <c r="A1270" s="2" t="s">
        <v>1246</v>
      </c>
      <c r="B1270" s="2" t="str">
        <f ca="1">IFERROR(__xludf.DUMMYFUNCTION("GOOGLETRANSLATE(A1270,""auto"",""en"")"),"Loading...")</f>
        <v>Loading...</v>
      </c>
    </row>
    <row r="1271" spans="1:2" ht="14.25" customHeight="1">
      <c r="A1271" s="2" t="s">
        <v>1247</v>
      </c>
      <c r="B1271" s="2" t="str">
        <f ca="1">IFERROR(__xludf.DUMMYFUNCTION("GOOGLETRANSLATE(A1271,""auto"",""en"")"),"Loading...")</f>
        <v>Loading...</v>
      </c>
    </row>
    <row r="1272" spans="1:2" ht="14.25" customHeight="1">
      <c r="A1272" s="2" t="s">
        <v>1248</v>
      </c>
      <c r="B1272" s="2" t="str">
        <f ca="1">IFERROR(__xludf.DUMMYFUNCTION("GOOGLETRANSLATE(A1272,""auto"",""en"")"),"Loading...")</f>
        <v>Loading...</v>
      </c>
    </row>
    <row r="1273" spans="1:2" ht="14.25" customHeight="1">
      <c r="A1273" s="2" t="s">
        <v>1249</v>
      </c>
      <c r="B1273" s="2" t="str">
        <f ca="1">IFERROR(__xludf.DUMMYFUNCTION("GOOGLETRANSLATE(A1273,""auto"",""en"")"),"Loading...")</f>
        <v>Loading...</v>
      </c>
    </row>
    <row r="1274" spans="1:2" ht="14.25" customHeight="1">
      <c r="A1274" s="6" t="s">
        <v>1250</v>
      </c>
      <c r="B1274" s="2" t="str">
        <f ca="1">IFERROR(__xludf.DUMMYFUNCTION("GOOGLETRANSLATE(A1274,""auto"",""en"")"),"Loading...")</f>
        <v>Loading...</v>
      </c>
    </row>
    <row r="1275" spans="1:2" ht="14.25" customHeight="1">
      <c r="A1275" s="2" t="s">
        <v>1251</v>
      </c>
      <c r="B1275" s="2" t="str">
        <f ca="1">IFERROR(__xludf.DUMMYFUNCTION("GOOGLETRANSLATE(A1275,""auto"",""en"")"),"Brother, after the last count, if the polling agent also remains there for 2 days then it will be clear.")</f>
        <v>Brother, after the last count, if the polling agent also remains there for 2 days then it will be clear.</v>
      </c>
    </row>
    <row r="1276" spans="1:2" ht="14.25" customHeight="1">
      <c r="A1276" s="2" t="s">
        <v>1252</v>
      </c>
      <c r="B1276" s="2" t="str">
        <f ca="1">IFERROR(__xludf.DUMMYFUNCTION("GOOGLETRANSLATE(A1276,""auto"",""en"")"),"Rona suru kar do 😂😂")</f>
        <v>Rona suru kar do 😂😂</v>
      </c>
    </row>
    <row r="1277" spans="1:2" ht="14.25" customHeight="1">
      <c r="A1277" s="2" t="s">
        <v>1253</v>
      </c>
      <c r="B1277" s="2" t="str">
        <f ca="1">IFERROR(__xludf.DUMMYFUNCTION("GOOGLETRANSLATE(A1277,""auto"",""en"")"),"Loading...")</f>
        <v>Loading...</v>
      </c>
    </row>
    <row r="1278" spans="1:2" ht="14.25" customHeight="1">
      <c r="A1278" s="2" t="s">
        <v>1254</v>
      </c>
      <c r="B1278" s="2" t="str">
        <f ca="1">IFERROR(__xludf.DUMMYFUNCTION("GOOGLETRANSLATE(A1278,""auto"",""en"")"),"Loading...")</f>
        <v>Loading...</v>
      </c>
    </row>
    <row r="1279" spans="1:2" ht="14.25" customHeight="1">
      <c r="A1279" s="2" t="s">
        <v>1255</v>
      </c>
      <c r="B1279" s="2" t="str">
        <f ca="1">IFERROR(__xludf.DUMMYFUNCTION("GOOGLETRANSLATE(A1279,""auto"",""en"")"),"Who is this Indian pollster who believes that Modi's third coming is coming?")</f>
        <v>Who is this Indian pollster who believes that Modi's third coming is coming?</v>
      </c>
    </row>
    <row r="1280" spans="1:2" ht="14.25" customHeight="1">
      <c r="A1280" s="2" t="s">
        <v>1256</v>
      </c>
      <c r="B1280" s="2" t="str">
        <f ca="1">IFERROR(__xludf.DUMMYFUNCTION("GOOGLETRANSLATE(A1280,""auto"",""en"")"),"Loading...")</f>
        <v>Loading...</v>
      </c>
    </row>
    <row r="1281" spans="1:2" ht="14.25" customHeight="1">
      <c r="A1281" s="2" t="s">
        <v>1257</v>
      </c>
      <c r="B1281" s="2" t="str">
        <f ca="1">IFERROR(__xludf.DUMMYFUNCTION("GOOGLETRANSLATE(A1281,""auto"",""en"")"),"Loading...")</f>
        <v>Loading...</v>
      </c>
    </row>
    <row r="1282" spans="1:2" ht="14.25" customHeight="1">
      <c r="A1282" s="2" t="s">
        <v>1258</v>
      </c>
      <c r="B1282" s="2" t="str">
        <f ca="1">IFERROR(__xludf.DUMMYFUNCTION("GOOGLETRANSLATE(A1282,""auto"",""en"")"),"Loading...")</f>
        <v>Loading...</v>
      </c>
    </row>
    <row r="1283" spans="1:2" ht="14.25" customHeight="1">
      <c r="A1283" s="2" t="s">
        <v>1259</v>
      </c>
      <c r="B1283" s="2" t="str">
        <f ca="1">IFERROR(__xludf.DUMMYFUNCTION("GOOGLETRANSLATE(A1283,""auto"",""en"")"),"Loading...")</f>
        <v>Loading...</v>
      </c>
    </row>
    <row r="1284" spans="1:2" ht="14.25" customHeight="1">
      <c r="A1284" s="2" t="s">
        <v>1260</v>
      </c>
      <c r="B1284" s="2" t="str">
        <f ca="1">IFERROR(__xludf.DUMMYFUNCTION("GOOGLETRANSLATE(A1284,""auto"",""en"")"),"Loading...")</f>
        <v>Loading...</v>
      </c>
    </row>
    <row r="1285" spans="1:2" ht="14.25" customHeight="1">
      <c r="A1285" s="4" t="s">
        <v>1261</v>
      </c>
      <c r="B1285" s="2" t="str">
        <f ca="1">IFERROR(__xludf.DUMMYFUNCTION("GOOGLETRANSLATE(A1285,""auto"",""en"")"),"Loading...")</f>
        <v>Loading...</v>
      </c>
    </row>
    <row r="1286" spans="1:2" ht="14.25" customHeight="1">
      <c r="A1286" s="2" t="s">
        <v>1262</v>
      </c>
      <c r="B1286" s="2" t="str">
        <f ca="1">IFERROR(__xludf.DUMMYFUNCTION("GOOGLETRANSLATE(A1286,""auto"",""en"")"),"Loading...")</f>
        <v>Loading...</v>
      </c>
    </row>
    <row r="1287" spans="1:2" ht="14.25" customHeight="1">
      <c r="A1287" s="2" t="s">
        <v>1263</v>
      </c>
      <c r="B1287" s="2" t="str">
        <f ca="1">IFERROR(__xludf.DUMMYFUNCTION("GOOGLETRANSLATE(A1287,""auto"",""en"")"),"Loading...")</f>
        <v>Loading...</v>
      </c>
    </row>
    <row r="1288" spans="1:2" ht="14.25" customHeight="1">
      <c r="A1288" s="2" t="s">
        <v>1264</v>
      </c>
      <c r="B1288" s="2" t="str">
        <f ca="1">IFERROR(__xludf.DUMMYFUNCTION("GOOGLETRANSLATE(A1288,""auto"",""en"")"),"Loading...")</f>
        <v>Loading...</v>
      </c>
    </row>
    <row r="1289" spans="1:2" ht="14.25" customHeight="1">
      <c r="A1289" s="2" t="s">
        <v>1265</v>
      </c>
      <c r="B1289" s="2" t="str">
        <f ca="1">IFERROR(__xludf.DUMMYFUNCTION("GOOGLETRANSLATE(A1289,""auto"",""en"")"),"Loading...")</f>
        <v>Loading...</v>
      </c>
    </row>
    <row r="1290" spans="1:2" ht="14.25" customHeight="1">
      <c r="A1290" s="2" t="s">
        <v>1266</v>
      </c>
      <c r="B1290" s="2" t="str">
        <f ca="1">IFERROR(__xludf.DUMMYFUNCTION("GOOGLETRANSLATE(A1290,""auto"",""en"")"),"Loading...")</f>
        <v>Loading...</v>
      </c>
    </row>
    <row r="1291" spans="1:2" ht="14.25" customHeight="1">
      <c r="A1291" s="2" t="s">
        <v>1267</v>
      </c>
      <c r="B1291" s="2" t="str">
        <f ca="1">IFERROR(__xludf.DUMMYFUNCTION("GOOGLETRANSLATE(A1291,""auto"",""en"")"),"Loading...")</f>
        <v>Loading...</v>
      </c>
    </row>
    <row r="1292" spans="1:2" ht="14.25" customHeight="1">
      <c r="A1292" s="2" t="s">
        <v>1268</v>
      </c>
      <c r="B1292" s="2" t="str">
        <f ca="1">IFERROR(__xludf.DUMMYFUNCTION("GOOGLETRANSLATE(A1292,""auto"",""en"")"),"Loading...")</f>
        <v>Loading...</v>
      </c>
    </row>
    <row r="1293" spans="1:2" ht="14.25" customHeight="1">
      <c r="A1293" s="2" t="s">
        <v>1269</v>
      </c>
      <c r="B1293" s="2" t="str">
        <f ca="1">IFERROR(__xludf.DUMMYFUNCTION("GOOGLETRANSLATE(A1293,""auto"",""en"")"),"Loading...")</f>
        <v>Loading...</v>
      </c>
    </row>
    <row r="1294" spans="1:2" ht="14.25" customHeight="1">
      <c r="A1294" s="2" t="s">
        <v>1270</v>
      </c>
      <c r="B1294" s="2" t="str">
        <f ca="1">IFERROR(__xludf.DUMMYFUNCTION("GOOGLETRANSLATE(A1294,""auto"",""en"")"),"Loading...")</f>
        <v>Loading...</v>
      </c>
    </row>
    <row r="1295" spans="1:2" ht="14.25" customHeight="1">
      <c r="A1295" s="2" t="s">
        <v>1271</v>
      </c>
      <c r="B1295" s="2" t="str">
        <f ca="1">IFERROR(__xludf.DUMMYFUNCTION("GOOGLETRANSLATE(A1295,""auto"",""en"")"),"Loading...")</f>
        <v>Loading...</v>
      </c>
    </row>
    <row r="1296" spans="1:2" ht="14.25" customHeight="1">
      <c r="A1296" s="2" t="s">
        <v>1272</v>
      </c>
      <c r="B1296" s="2" t="str">
        <f ca="1">IFERROR(__xludf.DUMMYFUNCTION("GOOGLETRANSLATE(A1296,""auto"",""en"")"),"Loading...")</f>
        <v>Loading...</v>
      </c>
    </row>
    <row r="1297" spans="1:2" ht="14.25" customHeight="1">
      <c r="A1297" s="2" t="s">
        <v>1273</v>
      </c>
      <c r="B1297" s="2" t="str">
        <f ca="1">IFERROR(__xludf.DUMMYFUNCTION("GOOGLETRANSLATE(A1297,""auto"",""en"")"),"Loading...")</f>
        <v>Loading...</v>
      </c>
    </row>
    <row r="1298" spans="1:2" ht="14.25" customHeight="1">
      <c r="A1298" s="2" t="s">
        <v>1274</v>
      </c>
      <c r="B1298" s="2" t="str">
        <f ca="1">IFERROR(__xludf.DUMMYFUNCTION("GOOGLETRANSLATE(A1298,""auto"",""en"")"),"Loading...")</f>
        <v>Loading...</v>
      </c>
    </row>
    <row r="1299" spans="1:2" ht="14.25" customHeight="1">
      <c r="A1299" s="2" t="s">
        <v>495</v>
      </c>
      <c r="B1299" s="2" t="str">
        <f ca="1">IFERROR(__xludf.DUMMYFUNCTION("GOOGLETRANSLATE(A1299,""auto"",""en"")"),"Loading...")</f>
        <v>Loading...</v>
      </c>
    </row>
    <row r="1300" spans="1:2" ht="14.25" customHeight="1">
      <c r="A1300" s="2" t="s">
        <v>1275</v>
      </c>
      <c r="B1300" s="2" t="str">
        <f ca="1">IFERROR(__xludf.DUMMYFUNCTION("GOOGLETRANSLATE(A1300,""auto"",""en"")"),"Loading...")</f>
        <v>Loading...</v>
      </c>
    </row>
    <row r="1301" spans="1:2" ht="14.25" customHeight="1">
      <c r="A1301" s="2" t="s">
        <v>1276</v>
      </c>
      <c r="B1301" s="2" t="str">
        <f ca="1">IFERROR(__xludf.DUMMYFUNCTION("GOOGLETRANSLATE(A1301,""auto"",""en"")"),"Loading...")</f>
        <v>Loading...</v>
      </c>
    </row>
    <row r="1302" spans="1:2" ht="14.25" customHeight="1">
      <c r="A1302" s="6" t="s">
        <v>1277</v>
      </c>
      <c r="B1302" s="2" t="str">
        <f ca="1">IFERROR(__xludf.DUMMYFUNCTION("GOOGLETRANSLATE(A1302,""auto"",""en"")"),"Loading...")</f>
        <v>Loading...</v>
      </c>
    </row>
    <row r="1303" spans="1:2" ht="14.25" customHeight="1">
      <c r="A1303" s="2" t="s">
        <v>1278</v>
      </c>
      <c r="B1303" s="2" t="str">
        <f ca="1">IFERROR(__xludf.DUMMYFUNCTION("GOOGLETRANSLATE(A1303,""auto"",""en"")"),"Loading...")</f>
        <v>Loading...</v>
      </c>
    </row>
    <row r="1304" spans="1:2" ht="14.25" customHeight="1">
      <c r="A1304" s="2" t="s">
        <v>1278</v>
      </c>
      <c r="B1304" s="2" t="str">
        <f ca="1">IFERROR(__xludf.DUMMYFUNCTION("GOOGLETRANSLATE(A1304,""auto"",""en"")"),"Loading...")</f>
        <v>Loading...</v>
      </c>
    </row>
    <row r="1305" spans="1:2" ht="14.25" customHeight="1">
      <c r="A1305" s="2" t="s">
        <v>1279</v>
      </c>
      <c r="B1305" s="2" t="str">
        <f ca="1">IFERROR(__xludf.DUMMYFUNCTION("GOOGLETRANSLATE(A1305,""auto"",""en"")"),"Loading...")</f>
        <v>Loading...</v>
      </c>
    </row>
    <row r="1306" spans="1:2" ht="14.25" customHeight="1">
      <c r="A1306" s="2" t="s">
        <v>1280</v>
      </c>
      <c r="B1306" s="2" t="str">
        <f ca="1">IFERROR(__xludf.DUMMYFUNCTION("GOOGLETRANSLATE(A1306,""auto"",""en"")"),"Loading...")</f>
        <v>Loading...</v>
      </c>
    </row>
    <row r="1307" spans="1:2" ht="14.25" customHeight="1">
      <c r="A1307" s="2" t="s">
        <v>1281</v>
      </c>
      <c r="B1307" s="2" t="str">
        <f ca="1">IFERROR(__xludf.DUMMYFUNCTION("GOOGLETRANSLATE(A1307,""auto"",""en"")"),"Loading...")</f>
        <v>Loading...</v>
      </c>
    </row>
    <row r="1308" spans="1:2" ht="14.25" customHeight="1">
      <c r="A1308" s="2" t="s">
        <v>1282</v>
      </c>
      <c r="B1308" s="2" t="str">
        <f ca="1">IFERROR(__xludf.DUMMYFUNCTION("GOOGLETRANSLATE(A1308,""auto"",""en"")"),"Looks like you've been sold")</f>
        <v>Looks like you've been sold</v>
      </c>
    </row>
    <row r="1309" spans="1:2" ht="14.25" customHeight="1">
      <c r="A1309" s="2" t="s">
        <v>1283</v>
      </c>
      <c r="B1309" s="2" t="str">
        <f ca="1">IFERROR(__xludf.DUMMYFUNCTION("GOOGLETRANSLATE(A1309,""auto"",""en"")"),"😂😂😂😂😂😂😂😂")</f>
        <v>😂😂😂😂😂😂😂😂</v>
      </c>
    </row>
    <row r="1310" spans="1:2" ht="14.25" customHeight="1">
      <c r="A1310" s="2" t="s">
        <v>1284</v>
      </c>
      <c r="B1310" s="2" t="str">
        <f ca="1">IFERROR(__xludf.DUMMYFUNCTION("GOOGLETRANSLATE(A1310,""auto"",""en"")"),"Loading...")</f>
        <v>Loading...</v>
      </c>
    </row>
    <row r="1311" spans="1:2" ht="14.25" customHeight="1">
      <c r="A1311" s="2" t="s">
        <v>1285</v>
      </c>
      <c r="B1311" s="2" t="str">
        <f ca="1">IFERROR(__xludf.DUMMYFUNCTION("GOOGLETRANSLATE(A1311,""auto"",""en"")"),"Loading...")</f>
        <v>Loading...</v>
      </c>
    </row>
    <row r="1312" spans="1:2" ht="14.25" customHeight="1">
      <c r="A1312" s="2" t="s">
        <v>1286</v>
      </c>
      <c r="B1312" s="2" t="str">
        <f ca="1">IFERROR(__xludf.DUMMYFUNCTION("GOOGLETRANSLATE(A1312,""auto"",""en"")"),"Loading...")</f>
        <v>Loading...</v>
      </c>
    </row>
    <row r="1313" spans="1:2" ht="14.25" customHeight="1">
      <c r="A1313" s="4" t="s">
        <v>1287</v>
      </c>
      <c r="B1313" s="2" t="str">
        <f ca="1">IFERROR(__xludf.DUMMYFUNCTION("GOOGLETRANSLATE(A1313,""auto"",""en"")"),"Loading...")</f>
        <v>Loading...</v>
      </c>
    </row>
    <row r="1314" spans="1:2" ht="14.25" customHeight="1">
      <c r="A1314" s="2" t="s">
        <v>1288</v>
      </c>
      <c r="B1314" s="2" t="str">
        <f ca="1">IFERROR(__xludf.DUMMYFUNCTION("GOOGLETRANSLATE(A1314,""auto"",""en"")"),"Loading...")</f>
        <v>Loading...</v>
      </c>
    </row>
    <row r="1315" spans="1:2" ht="14.25" customHeight="1">
      <c r="A1315" s="4" t="s">
        <v>1289</v>
      </c>
      <c r="B1315" s="2" t="str">
        <f ca="1">IFERROR(__xludf.DUMMYFUNCTION("GOOGLETRANSLATE(A1315,""auto"",""en"")"),"Loading...")</f>
        <v>Loading...</v>
      </c>
    </row>
    <row r="1316" spans="1:2" ht="14.25" customHeight="1">
      <c r="A1316" s="2" t="s">
        <v>1290</v>
      </c>
      <c r="B1316" s="2" t="str">
        <f ca="1">IFERROR(__xludf.DUMMYFUNCTION("GOOGLETRANSLATE(A1316,""auto"",""en"")"),"Loading...")</f>
        <v>Loading...</v>
      </c>
    </row>
    <row r="1317" spans="1:2" ht="14.25" customHeight="1">
      <c r="A1317" s="2" t="s">
        <v>1291</v>
      </c>
      <c r="B1317" s="2" t="str">
        <f ca="1">IFERROR(__xludf.DUMMYFUNCTION("GOOGLETRANSLATE(A1317,""auto"",""en"")"),"Loading...")</f>
        <v>Loading...</v>
      </c>
    </row>
    <row r="1318" spans="1:2" ht="14.25" customHeight="1">
      <c r="A1318" s="2" t="s">
        <v>1292</v>
      </c>
      <c r="B1318" s="2" t="str">
        <f ca="1">IFERROR(__xludf.DUMMYFUNCTION("GOOGLETRANSLATE(A1318,""auto"",""en"")"),"Who is he making anyway?")</f>
        <v>Who is he making anyway?</v>
      </c>
    </row>
    <row r="1319" spans="1:2" ht="14.25" customHeight="1">
      <c r="A1319" s="2" t="s">
        <v>1293</v>
      </c>
      <c r="B1319" s="2" t="str">
        <f ca="1">IFERROR(__xludf.DUMMYFUNCTION("GOOGLETRANSLATE(A1319,""auto"",""en"")"),"Loading...")</f>
        <v>Loading...</v>
      </c>
    </row>
    <row r="1320" spans="1:2" ht="14.25" customHeight="1">
      <c r="A1320" s="2" t="s">
        <v>1294</v>
      </c>
      <c r="B1320" s="2" t="str">
        <f ca="1">IFERROR(__xludf.DUMMYFUNCTION("GOOGLETRANSLATE(A1320,""auto"",""en"")"),"Loading...")</f>
        <v>Loading...</v>
      </c>
    </row>
    <row r="1321" spans="1:2" ht="14.25" customHeight="1">
      <c r="A1321" s="2" t="s">
        <v>1295</v>
      </c>
      <c r="B1321" s="2" t="str">
        <f ca="1">IFERROR(__xludf.DUMMYFUNCTION("GOOGLETRANSLATE(A1321,""auto"",""en"")"),"Loading...")</f>
        <v>Loading...</v>
      </c>
    </row>
    <row r="1322" spans="1:2" ht="14.25" customHeight="1">
      <c r="A1322" s="2" t="s">
        <v>1296</v>
      </c>
      <c r="B1322" s="2" t="str">
        <f ca="1">IFERROR(__xludf.DUMMYFUNCTION("GOOGLETRANSLATE(A1322,""auto"",""en"")"),"Loading...")</f>
        <v>Loading...</v>
      </c>
    </row>
    <row r="1323" spans="1:2" ht="14.25" customHeight="1">
      <c r="A1323" s="2" t="s">
        <v>1297</v>
      </c>
      <c r="B1323" s="2" t="str">
        <f ca="1">IFERROR(__xludf.DUMMYFUNCTION("GOOGLETRANSLATE(A1323,""auto"",""en"")"),"Loading...")</f>
        <v>Loading...</v>
      </c>
    </row>
    <row r="1324" spans="1:2" ht="14.25" customHeight="1">
      <c r="A1324" s="2" t="s">
        <v>1298</v>
      </c>
      <c r="B1324" s="2" t="str">
        <f ca="1">IFERROR(__xludf.DUMMYFUNCTION("GOOGLETRANSLATE(A1324,""auto"",""en"")"),"Loading...")</f>
        <v>Loading...</v>
      </c>
    </row>
    <row r="1325" spans="1:2" ht="14.25" customHeight="1">
      <c r="A1325" s="4" t="s">
        <v>1299</v>
      </c>
      <c r="B1325" s="2" t="str">
        <f ca="1">IFERROR(__xludf.DUMMYFUNCTION("GOOGLETRANSLATE(A1325,""auto"",""en"")"),"Loading...")</f>
        <v>Loading...</v>
      </c>
    </row>
    <row r="1326" spans="1:2" ht="14.25" customHeight="1">
      <c r="A1326" s="2" t="s">
        <v>1300</v>
      </c>
      <c r="B1326" s="2" t="str">
        <f ca="1">IFERROR(__xludf.DUMMYFUNCTION("GOOGLETRANSLATE(A1326,""auto"",""en"")"),"Loading...")</f>
        <v>Loading...</v>
      </c>
    </row>
    <row r="1327" spans="1:2" ht="14.25" customHeight="1">
      <c r="A1327" s="2" t="s">
        <v>1301</v>
      </c>
      <c r="B1327" s="2" t="str">
        <f ca="1">IFERROR(__xludf.DUMMYFUNCTION("GOOGLETRANSLATE(A1327,""auto"",""en"")"),"Loading...")</f>
        <v>Loading...</v>
      </c>
    </row>
    <row r="1328" spans="1:2" ht="14.25" customHeight="1">
      <c r="A1328" s="2" t="s">
        <v>1302</v>
      </c>
      <c r="B1328" s="2" t="str">
        <f ca="1">IFERROR(__xludf.DUMMYFUNCTION("GOOGLETRANSLATE(A1328,""auto"",""en"")"),"Loading...")</f>
        <v>Loading...</v>
      </c>
    </row>
    <row r="1329" spans="1:2" ht="14.25" customHeight="1">
      <c r="A1329" s="2" t="s">
        <v>1303</v>
      </c>
      <c r="B1329" s="2" t="str">
        <f ca="1">IFERROR(__xludf.DUMMYFUNCTION("GOOGLETRANSLATE(A1329,""auto"",""en"")"),"Loading...")</f>
        <v>Loading...</v>
      </c>
    </row>
    <row r="1330" spans="1:2" ht="14.25" customHeight="1">
      <c r="A1330" s="4" t="s">
        <v>1304</v>
      </c>
      <c r="B1330" s="2" t="str">
        <f ca="1">IFERROR(__xludf.DUMMYFUNCTION("GOOGLETRANSLATE(A1330,""auto"",""en"")"),"Loading...")</f>
        <v>Loading...</v>
      </c>
    </row>
    <row r="1331" spans="1:2" ht="14.25" customHeight="1">
      <c r="A1331" s="2" t="s">
        <v>1305</v>
      </c>
      <c r="B1331" s="2" t="str">
        <f ca="1">IFERROR(__xludf.DUMMYFUNCTION("GOOGLETRANSLATE(A1331,""auto"",""en"")"),"Loading...")</f>
        <v>Loading...</v>
      </c>
    </row>
    <row r="1332" spans="1:2" ht="14.25" customHeight="1">
      <c r="A1332" s="2" t="s">
        <v>1306</v>
      </c>
      <c r="B1332" s="2" t="str">
        <f ca="1">IFERROR(__xludf.DUMMYFUNCTION("GOOGLETRANSLATE(A1332,""auto"",""en"")"),"Loading...")</f>
        <v>Loading...</v>
      </c>
    </row>
    <row r="1333" spans="1:2" ht="14.25" customHeight="1">
      <c r="A1333" s="2" t="s">
        <v>1307</v>
      </c>
      <c r="B1333" s="2" t="str">
        <f ca="1">IFERROR(__xludf.DUMMYFUNCTION("GOOGLETRANSLATE(A1333,""auto"",""en"")"),"Modiji aenge again")</f>
        <v>Modiji aenge again</v>
      </c>
    </row>
    <row r="1334" spans="1:2" ht="14.25" customHeight="1">
      <c r="A1334" s="2" t="s">
        <v>1308</v>
      </c>
      <c r="B1334" s="2" t="str">
        <f ca="1">IFERROR(__xludf.DUMMYFUNCTION("GOOGLETRANSLATE(A1334,""auto"",""en"")"),"Loading...")</f>
        <v>Loading...</v>
      </c>
    </row>
    <row r="1335" spans="1:2" ht="14.25" customHeight="1">
      <c r="A1335" s="2" t="s">
        <v>1309</v>
      </c>
      <c r="B1335" s="2" t="str">
        <f ca="1">IFERROR(__xludf.DUMMYFUNCTION("GOOGLETRANSLATE(A1335,""auto"",""en"")"),"Loading...")</f>
        <v>Loading...</v>
      </c>
    </row>
    <row r="1336" spans="1:2" ht="14.25" customHeight="1">
      <c r="A1336" s="2" t="s">
        <v>1310</v>
      </c>
      <c r="B1336" s="2" t="str">
        <f ca="1">IFERROR(__xludf.DUMMYFUNCTION("GOOGLETRANSLATE(A1336,""auto"",""en"")"),"Loading...")</f>
        <v>Loading...</v>
      </c>
    </row>
    <row r="1337" spans="1:2" ht="14.25" customHeight="1">
      <c r="A1337" s="2" t="s">
        <v>1311</v>
      </c>
      <c r="B1337" s="2" t="str">
        <f ca="1">IFERROR(__xludf.DUMMYFUNCTION("GOOGLETRANSLATE(A1337,""auto"",""en"")"),"Loading...")</f>
        <v>Loading...</v>
      </c>
    </row>
    <row r="1338" spans="1:2" ht="14.25" customHeight="1">
      <c r="A1338" s="2" t="s">
        <v>1312</v>
      </c>
      <c r="B1338" s="2" t="str">
        <f ca="1">IFERROR(__xludf.DUMMYFUNCTION("GOOGLETRANSLATE(A1338,""auto"",""en"")"),"Loading...")</f>
        <v>Loading...</v>
      </c>
    </row>
    <row r="1339" spans="1:2" ht="14.25" customHeight="1">
      <c r="A1339" s="2" t="s">
        <v>1313</v>
      </c>
      <c r="B1339" s="2" t="str">
        <f ca="1">IFERROR(__xludf.DUMMYFUNCTION("GOOGLETRANSLATE(A1339,""auto"",""en"")"),"Loading...")</f>
        <v>Loading...</v>
      </c>
    </row>
    <row r="1340" spans="1:2" ht="14.25" customHeight="1">
      <c r="A1340" s="2" t="s">
        <v>1314</v>
      </c>
      <c r="B1340" s="2" t="str">
        <f ca="1">IFERROR(__xludf.DUMMYFUNCTION("GOOGLETRANSLATE(A1340,""auto"",""en"")"),"Loading...")</f>
        <v>Loading...</v>
      </c>
    </row>
    <row r="1341" spans="1:2" ht="14.25" customHeight="1">
      <c r="A1341" s="2" t="s">
        <v>1315</v>
      </c>
      <c r="B1341" s="2" t="str">
        <f ca="1">IFERROR(__xludf.DUMMYFUNCTION("GOOGLETRANSLATE(A1341,""auto"",""en"")"),"Loading...")</f>
        <v>Loading...</v>
      </c>
    </row>
    <row r="1342" spans="1:2" ht="14.25" customHeight="1">
      <c r="A1342" s="2" t="s">
        <v>1316</v>
      </c>
      <c r="B1342" s="2" t="str">
        <f ca="1">IFERROR(__xludf.DUMMYFUNCTION("GOOGLETRANSLATE(A1342,""auto"",""en"")"),"Loading...")</f>
        <v>Loading...</v>
      </c>
    </row>
    <row r="1343" spans="1:2" ht="14.25" customHeight="1">
      <c r="A1343" s="2" t="s">
        <v>1317</v>
      </c>
      <c r="B1343" s="2" t="str">
        <f ca="1">IFERROR(__xludf.DUMMYFUNCTION("GOOGLETRANSLATE(A1343,""auto"",""en"")"),"Loading...")</f>
        <v>Loading...</v>
      </c>
    </row>
    <row r="1344" spans="1:2" ht="14.25" customHeight="1">
      <c r="A1344" s="2" t="s">
        <v>1318</v>
      </c>
      <c r="B1344" s="2" t="str">
        <f ca="1">IFERROR(__xludf.DUMMYFUNCTION("GOOGLETRANSLATE(A1344,""auto"",""en"")"),"Loading...")</f>
        <v>Loading...</v>
      </c>
    </row>
    <row r="1345" spans="1:2" ht="14.25" customHeight="1">
      <c r="A1345" s="2" t="s">
        <v>1319</v>
      </c>
      <c r="B1345" s="2" t="str">
        <f ca="1">IFERROR(__xludf.DUMMYFUNCTION("GOOGLETRANSLATE(A1345,""auto"",""en"")"),"Loading...")</f>
        <v>Loading...</v>
      </c>
    </row>
    <row r="1346" spans="1:2" ht="14.25" customHeight="1">
      <c r="A1346" s="2" t="s">
        <v>1320</v>
      </c>
      <c r="B1346" s="2" t="str">
        <f ca="1">IFERROR(__xludf.DUMMYFUNCTION("GOOGLETRANSLATE(A1346,""auto"",""en"")"),"Loading...")</f>
        <v>Loading...</v>
      </c>
    </row>
    <row r="1347" spans="1:2" ht="14.25" customHeight="1">
      <c r="A1347" s="2" t="s">
        <v>1321</v>
      </c>
      <c r="B1347" s="2" t="str">
        <f ca="1">IFERROR(__xludf.DUMMYFUNCTION("GOOGLETRANSLATE(A1347,""auto"",""en"")"),"Loading...")</f>
        <v>Loading...</v>
      </c>
    </row>
    <row r="1348" spans="1:2" ht="14.25" customHeight="1">
      <c r="A1348" s="2" t="s">
        <v>1322</v>
      </c>
      <c r="B1348" s="2" t="str">
        <f ca="1">IFERROR(__xludf.DUMMYFUNCTION("GOOGLETRANSLATE(A1348,""auto"",""en"")"),"Loading...")</f>
        <v>Loading...</v>
      </c>
    </row>
    <row r="1349" spans="1:2" ht="14.25" customHeight="1">
      <c r="A1349" s="2" t="s">
        <v>1323</v>
      </c>
      <c r="B1349" s="2" t="str">
        <f ca="1">IFERROR(__xludf.DUMMYFUNCTION("GOOGLETRANSLATE(A1349,""auto"",""en"")"),"9 What are the exit poles? Gadhaa tow you hey bey")</f>
        <v>9 What are the exit poles? Gadhaa tow you hey bey</v>
      </c>
    </row>
    <row r="1350" spans="1:2" ht="14.25" customHeight="1">
      <c r="A1350" s="2" t="s">
        <v>1324</v>
      </c>
      <c r="B1350" s="2" t="str">
        <f ca="1">IFERROR(__xludf.DUMMYFUNCTION("GOOGLETRANSLATE(A1350,""auto"",""en"")"),"Loading...")</f>
        <v>Loading...</v>
      </c>
    </row>
    <row r="1351" spans="1:2" ht="14.25" customHeight="1">
      <c r="A1351" s="2" t="s">
        <v>1325</v>
      </c>
      <c r="B1351" s="2" t="str">
        <f ca="1">IFERROR(__xludf.DUMMYFUNCTION("GOOGLETRANSLATE(A1351,""auto"",""en"")"),"Loading...")</f>
        <v>Loading...</v>
      </c>
    </row>
    <row r="1352" spans="1:2" ht="14.25" customHeight="1">
      <c r="A1352" s="5" t="s">
        <v>1326</v>
      </c>
      <c r="B1352" s="2" t="str">
        <f ca="1">IFERROR(__xludf.DUMMYFUNCTION("GOOGLETRANSLATE(A1352,""auto"",""en"")"),"Loading...")</f>
        <v>Loading...</v>
      </c>
    </row>
    <row r="1353" spans="1:2" ht="14.25" customHeight="1">
      <c r="A1353" s="2" t="s">
        <v>1327</v>
      </c>
      <c r="B1353" s="2" t="str">
        <f ca="1">IFERROR(__xludf.DUMMYFUNCTION("GOOGLETRANSLATE(A1353,""auto"",""en"")"),"Loading...")</f>
        <v>Loading...</v>
      </c>
    </row>
    <row r="1354" spans="1:2" ht="14.25" customHeight="1">
      <c r="A1354" s="2" t="s">
        <v>1328</v>
      </c>
      <c r="B1354" s="2" t="str">
        <f ca="1">IFERROR(__xludf.DUMMYFUNCTION("GOOGLETRANSLATE(A1354,""auto"",""en"")"),"Loading...")</f>
        <v>Loading...</v>
      </c>
    </row>
    <row r="1355" spans="1:2" ht="14.25" customHeight="1">
      <c r="A1355" s="2" t="s">
        <v>1329</v>
      </c>
      <c r="B1355" s="2" t="str">
        <f ca="1">IFERROR(__xludf.DUMMYFUNCTION("GOOGLETRANSLATE(A1355,""auto"",""en"")"),"Loading...")</f>
        <v>Loading...</v>
      </c>
    </row>
    <row r="1356" spans="1:2" ht="14.25" customHeight="1">
      <c r="A1356" s="4" t="s">
        <v>1330</v>
      </c>
      <c r="B1356" s="2" t="str">
        <f ca="1">IFERROR(__xludf.DUMMYFUNCTION("GOOGLETRANSLATE(A1356,""auto"",""en"")"),"Loading...")</f>
        <v>Loading...</v>
      </c>
    </row>
    <row r="1357" spans="1:2" ht="14.25" customHeight="1">
      <c r="A1357" s="5" t="s">
        <v>1331</v>
      </c>
      <c r="B1357" s="2" t="str">
        <f ca="1">IFERROR(__xludf.DUMMYFUNCTION("GOOGLETRANSLATE(A1357,""auto"",""en"")"),"Loading...")</f>
        <v>Loading...</v>
      </c>
    </row>
    <row r="1358" spans="1:2" ht="14.25" customHeight="1">
      <c r="A1358" s="2" t="s">
        <v>1332</v>
      </c>
      <c r="B1358" s="2" t="str">
        <f ca="1">IFERROR(__xludf.DUMMYFUNCTION("GOOGLETRANSLATE(A1358,""auto"",""en"")"),"Loading...")</f>
        <v>Loading...</v>
      </c>
    </row>
    <row r="1359" spans="1:2" ht="14.25" customHeight="1">
      <c r="A1359" s="2" t="s">
        <v>1333</v>
      </c>
      <c r="B1359" s="2" t="str">
        <f ca="1">IFERROR(__xludf.DUMMYFUNCTION("GOOGLETRANSLATE(A1359,""auto"",""en"")"),"Loading...")</f>
        <v>Loading...</v>
      </c>
    </row>
    <row r="1360" spans="1:2" ht="14.25" customHeight="1">
      <c r="A1360" s="2" t="s">
        <v>1334</v>
      </c>
      <c r="B1360" s="2" t="str">
        <f ca="1">IFERROR(__xludf.DUMMYFUNCTION("GOOGLETRANSLATE(A1360,""auto"",""en"")"),"Loading...")</f>
        <v>Loading...</v>
      </c>
    </row>
    <row r="1361" spans="1:2" ht="14.25" customHeight="1">
      <c r="A1361" s="2" t="s">
        <v>1335</v>
      </c>
      <c r="B1361" s="2" t="str">
        <f ca="1">IFERROR(__xludf.DUMMYFUNCTION("GOOGLETRANSLATE(A1361,""auto"",""en"")"),"Loading...")</f>
        <v>Loading...</v>
      </c>
    </row>
    <row r="1362" spans="1:2" ht="14.25" customHeight="1">
      <c r="A1362" s="2" t="s">
        <v>1336</v>
      </c>
      <c r="B1362" s="2" t="str">
        <f ca="1">IFERROR(__xludf.DUMMYFUNCTION("GOOGLETRANSLATE(A1362,""auto"",""en"")"),"Loading...")</f>
        <v>Loading...</v>
      </c>
    </row>
    <row r="1363" spans="1:2" ht="14.25" customHeight="1">
      <c r="A1363" s="4" t="s">
        <v>1337</v>
      </c>
      <c r="B1363" s="2" t="str">
        <f ca="1">IFERROR(__xludf.DUMMYFUNCTION("GOOGLETRANSLATE(A1363,""auto"",""en"")"),"How many times have you gone to jail, Rabish ji?")</f>
        <v>How many times have you gone to jail, Rabish ji?</v>
      </c>
    </row>
    <row r="1364" spans="1:2" ht="14.25" customHeight="1">
      <c r="A1364" s="2" t="s">
        <v>1338</v>
      </c>
      <c r="B1364" s="2" t="str">
        <f ca="1">IFERROR(__xludf.DUMMYFUNCTION("GOOGLETRANSLATE(A1364,""auto"",""en"")"),"Loading...")</f>
        <v>Loading...</v>
      </c>
    </row>
    <row r="1365" spans="1:2" ht="14.25" customHeight="1">
      <c r="A1365" s="2" t="s">
        <v>1339</v>
      </c>
      <c r="B1365" s="2" t="str">
        <f ca="1">IFERROR(__xludf.DUMMYFUNCTION("GOOGLETRANSLATE(A1365,""auto"",""en"")"),"Indian alliance media ravish kumar...")</f>
        <v>Indian alliance media ravish kumar...</v>
      </c>
    </row>
    <row r="1366" spans="1:2" ht="14.25" customHeight="1">
      <c r="A1366" s="2" t="s">
        <v>1340</v>
      </c>
      <c r="B1366" s="2" t="str">
        <f ca="1">IFERROR(__xludf.DUMMYFUNCTION("GOOGLETRANSLATE(A1366,""auto"",""en"")"),"Thanks for sharing this Post")</f>
        <v>Thanks for sharing this Post</v>
      </c>
    </row>
    <row r="1367" spans="1:2" ht="14.25" customHeight="1">
      <c r="A1367" s="2" t="s">
        <v>1341</v>
      </c>
      <c r="B1367" s="2" t="str">
        <f ca="1">IFERROR(__xludf.DUMMYFUNCTION("GOOGLETRANSLATE(A1367,""auto"",""en"")"),"Loading...")</f>
        <v>Loading...</v>
      </c>
    </row>
    <row r="1368" spans="1:2" ht="14.25" customHeight="1">
      <c r="A1368" s="2" t="s">
        <v>1342</v>
      </c>
      <c r="B1368" s="2" t="str">
        <f ca="1">IFERROR(__xludf.DUMMYFUNCTION("GOOGLETRANSLATE(A1368,""auto"",""en"")"),"Ravish Dogla bhai...I am gaye ko...your name is nothing to be ashamed of but at least you are a father's son so you have to socialize with people.")</f>
        <v>Ravish Dogla bhai...I am gaye ko...your name is nothing to be ashamed of but at least you are a father's son so you have to socialize with people.</v>
      </c>
    </row>
    <row r="1369" spans="1:2" ht="14.25" customHeight="1">
      <c r="A1369" s="2" t="s">
        <v>1343</v>
      </c>
      <c r="B1369" s="2" t="str">
        <f ca="1">IFERROR(__xludf.DUMMYFUNCTION("GOOGLETRANSLATE(A1369,""auto"",""en"")"),"Loading...")</f>
        <v>Loading...</v>
      </c>
    </row>
    <row r="1370" spans="1:2" ht="14.25" customHeight="1">
      <c r="A1370" s="4" t="s">
        <v>1344</v>
      </c>
      <c r="B1370" s="2" t="str">
        <f ca="1">IFERROR(__xludf.DUMMYFUNCTION("GOOGLETRANSLATE(A1370,""auto"",""en"")"),"Loading...")</f>
        <v>Loading...</v>
      </c>
    </row>
    <row r="1371" spans="1:2" ht="14.25" customHeight="1">
      <c r="A1371" s="2" t="s">
        <v>1345</v>
      </c>
      <c r="B1371" s="2" t="str">
        <f ca="1">IFERROR(__xludf.DUMMYFUNCTION("GOOGLETRANSLATE(A1371,""auto"",""en"")"),"Loading...")</f>
        <v>Loading...</v>
      </c>
    </row>
    <row r="1372" spans="1:2" ht="14.25" customHeight="1">
      <c r="A1372" s="2" t="s">
        <v>1346</v>
      </c>
      <c r="B1372" s="2" t="str">
        <f ca="1">IFERROR(__xludf.DUMMYFUNCTION("GOOGLETRANSLATE(A1372,""auto"",""en"")"),"Loading...")</f>
        <v>Loading...</v>
      </c>
    </row>
    <row r="1373" spans="1:2" ht="14.25" customHeight="1">
      <c r="A1373" s="2" t="s">
        <v>1347</v>
      </c>
      <c r="B1373" s="2" t="str">
        <f ca="1">IFERROR(__xludf.DUMMYFUNCTION("GOOGLETRANSLATE(A1373,""auto"",""en"")"),"Loading...")</f>
        <v>Loading...</v>
      </c>
    </row>
    <row r="1374" spans="1:2" ht="14.25" customHeight="1">
      <c r="A1374" s="2" t="s">
        <v>1348</v>
      </c>
      <c r="B1374" s="2" t="str">
        <f ca="1">IFERROR(__xludf.DUMMYFUNCTION("GOOGLETRANSLATE(A1374,""auto"",""en"")"),"Ravishji, you having said that you are not denying the figures of exit polls, your entire address becomes redundant.")</f>
        <v>Ravishji, you having said that you are not denying the figures of exit polls, your entire address becomes redundant.</v>
      </c>
    </row>
    <row r="1375" spans="1:2" ht="14.25" customHeight="1">
      <c r="A1375" s="2" t="s">
        <v>1349</v>
      </c>
      <c r="B1375" s="2" t="str">
        <f ca="1">IFERROR(__xludf.DUMMYFUNCTION("GOOGLETRANSLATE(A1375,""auto"",""en"")"),"Loading...")</f>
        <v>Loading...</v>
      </c>
    </row>
    <row r="1376" spans="1:2" ht="14.25" customHeight="1">
      <c r="A1376" s="2" t="s">
        <v>1350</v>
      </c>
      <c r="B1376" s="2" t="str">
        <f ca="1">IFERROR(__xludf.DUMMYFUNCTION("GOOGLETRANSLATE(A1376,""auto"",""en"")"),"Loading...")</f>
        <v>Loading...</v>
      </c>
    </row>
    <row r="1377" spans="1:2" ht="14.25" customHeight="1">
      <c r="A1377" s="2" t="s">
        <v>1350</v>
      </c>
      <c r="B1377" s="2" t="str">
        <f ca="1">IFERROR(__xludf.DUMMYFUNCTION("GOOGLETRANSLATE(A1377,""auto"",""en"")"),"Loading...")</f>
        <v>Loading...</v>
      </c>
    </row>
    <row r="1378" spans="1:2" ht="14.25" customHeight="1">
      <c r="A1378" s="2" t="s">
        <v>1350</v>
      </c>
      <c r="B1378" s="2" t="str">
        <f ca="1">IFERROR(__xludf.DUMMYFUNCTION("GOOGLETRANSLATE(A1378,""auto"",""en"")"),"Loading...")</f>
        <v>Loading...</v>
      </c>
    </row>
    <row r="1379" spans="1:2" ht="14.25" customHeight="1">
      <c r="A1379" s="2" t="s">
        <v>1351</v>
      </c>
      <c r="B1379" s="2" t="str">
        <f ca="1">IFERROR(__xludf.DUMMYFUNCTION("GOOGLETRANSLATE(A1379,""auto"",""en"")"),"Loading...")</f>
        <v>Loading...</v>
      </c>
    </row>
    <row r="1380" spans="1:2" ht="14.25" customHeight="1">
      <c r="A1380" s="2" t="s">
        <v>1352</v>
      </c>
      <c r="B1380" s="2" t="str">
        <f ca="1">IFERROR(__xludf.DUMMYFUNCTION("GOOGLETRANSLATE(A1380,""auto"",""en"")"),"Loading...")</f>
        <v>Loading...</v>
      </c>
    </row>
    <row r="1381" spans="1:2" ht="14.25" customHeight="1">
      <c r="A1381" s="2" t="s">
        <v>1353</v>
      </c>
      <c r="B1381" s="2" t="str">
        <f ca="1">IFERROR(__xludf.DUMMYFUNCTION("GOOGLETRANSLATE(A1381,""auto"",""en"")"),"Loading...")</f>
        <v>Loading...</v>
      </c>
    </row>
    <row r="1382" spans="1:2" ht="14.25" customHeight="1">
      <c r="A1382" s="4" t="s">
        <v>1354</v>
      </c>
      <c r="B1382" s="2" t="str">
        <f ca="1">IFERROR(__xludf.DUMMYFUNCTION("GOOGLETRANSLATE(A1382,""auto"",""en"")"),"Loading...")</f>
        <v>Loading...</v>
      </c>
    </row>
    <row r="1383" spans="1:2" ht="14.25" customHeight="1">
      <c r="A1383" s="2" t="s">
        <v>1355</v>
      </c>
      <c r="B1383" s="2" t="str">
        <f ca="1">IFERROR(__xludf.DUMMYFUNCTION("GOOGLETRANSLATE(A1383,""auto"",""en"")"),"Loading...")</f>
        <v>Loading...</v>
      </c>
    </row>
    <row r="1384" spans="1:2" ht="14.25" customHeight="1">
      <c r="A1384" s="2" t="s">
        <v>79</v>
      </c>
      <c r="B1384" s="2" t="str">
        <f ca="1">IFERROR(__xludf.DUMMYFUNCTION("GOOGLETRANSLATE(A1384,""auto"",""en"")"),"Loading...")</f>
        <v>Loading...</v>
      </c>
    </row>
    <row r="1385" spans="1:2" ht="14.25" customHeight="1">
      <c r="A1385" s="2" t="s">
        <v>1356</v>
      </c>
      <c r="B1385" s="2" t="str">
        <f ca="1">IFERROR(__xludf.DUMMYFUNCTION("GOOGLETRANSLATE(A1385,""auto"",""en"")"),"And Khabish Kumar, Suji is swollen.")</f>
        <v>And Khabish Kumar, Suji is swollen.</v>
      </c>
    </row>
    <row r="1386" spans="1:2" ht="14.25" customHeight="1">
      <c r="A1386" s="4" t="s">
        <v>1357</v>
      </c>
      <c r="B1386" s="2" t="str">
        <f ca="1">IFERROR(__xludf.DUMMYFUNCTION("GOOGLETRANSLATE(A1386,""auto"",""en"")"),"Loading...")</f>
        <v>Loading...</v>
      </c>
    </row>
    <row r="1387" spans="1:2" ht="14.25" customHeight="1">
      <c r="A1387" s="2" t="s">
        <v>1358</v>
      </c>
      <c r="B1387" s="2" t="str">
        <f ca="1">IFERROR(__xludf.DUMMYFUNCTION("GOOGLETRANSLATE(A1387,""auto"",""en"")"),"Loading...")</f>
        <v>Loading...</v>
      </c>
    </row>
    <row r="1388" spans="1:2" ht="14.25" customHeight="1">
      <c r="A1388" s="2" t="s">
        <v>1359</v>
      </c>
      <c r="B1388" s="2" t="str">
        <f ca="1">IFERROR(__xludf.DUMMYFUNCTION("GOOGLETRANSLATE(A1388,""auto"",""en"")"),"Loading...")</f>
        <v>Loading...</v>
      </c>
    </row>
    <row r="1389" spans="1:2" ht="14.25" customHeight="1">
      <c r="A1389" s="4" t="s">
        <v>1360</v>
      </c>
      <c r="B1389" s="2" t="str">
        <f ca="1">IFERROR(__xludf.DUMMYFUNCTION("GOOGLETRANSLATE(A1389,""auto"",""en"")"),"Loading...")</f>
        <v>Loading...</v>
      </c>
    </row>
    <row r="1390" spans="1:2" ht="14.25" customHeight="1">
      <c r="A1390" s="2" t="s">
        <v>1361</v>
      </c>
      <c r="B1390" s="2" t="str">
        <f ca="1">IFERROR(__xludf.DUMMYFUNCTION("GOOGLETRANSLATE(A1390,""auto"",""en"")"),"Loading...")</f>
        <v>Loading...</v>
      </c>
    </row>
    <row r="1391" spans="1:2" ht="14.25" customHeight="1">
      <c r="A1391" s="2" t="s">
        <v>1362</v>
      </c>
      <c r="B1391" s="2" t="str">
        <f ca="1">IFERROR(__xludf.DUMMYFUNCTION("GOOGLETRANSLATE(A1391,""auto"",""en"")"),"Hey brother, it's the 4th day yesterday, it's so old that you are there.")</f>
        <v>Hey brother, it's the 4th day yesterday, it's so old that you are there.</v>
      </c>
    </row>
    <row r="1392" spans="1:2" ht="14.25" customHeight="1">
      <c r="A1392" s="4" t="s">
        <v>1363</v>
      </c>
      <c r="B1392" s="2" t="str">
        <f ca="1">IFERROR(__xludf.DUMMYFUNCTION("GOOGLETRANSLATE(A1392,""auto"",""en"")"),"Loading...")</f>
        <v>Loading...</v>
      </c>
    </row>
    <row r="1393" spans="1:2" ht="14.25" customHeight="1">
      <c r="A1393" s="2" t="s">
        <v>1364</v>
      </c>
      <c r="B1393" s="2" t="str">
        <f ca="1">IFERROR(__xludf.DUMMYFUNCTION("GOOGLETRANSLATE(A1393,""auto"",""en"")"),"Loading...")</f>
        <v>Loading...</v>
      </c>
    </row>
    <row r="1394" spans="1:2" ht="14.25" customHeight="1">
      <c r="A1394" s="2" t="s">
        <v>1365</v>
      </c>
      <c r="B1394" s="2" t="str">
        <f ca="1">IFERROR(__xludf.DUMMYFUNCTION("GOOGLETRANSLATE(A1394,""auto"",""en"")"),"Loading...")</f>
        <v>Loading...</v>
      </c>
    </row>
    <row r="1395" spans="1:2" ht="14.25" customHeight="1">
      <c r="A1395" s="2" t="s">
        <v>1366</v>
      </c>
      <c r="B1395" s="2" t="str">
        <f ca="1">IFERROR(__xludf.DUMMYFUNCTION("GOOGLETRANSLATE(A1395,""auto"",""en"")"),"Loading...")</f>
        <v>Loading...</v>
      </c>
    </row>
    <row r="1396" spans="1:2" ht="14.25" customHeight="1">
      <c r="A1396" s="2" t="s">
        <v>1367</v>
      </c>
      <c r="B1396" s="2" t="str">
        <f ca="1">IFERROR(__xludf.DUMMYFUNCTION("GOOGLETRANSLATE(A1396,""auto"",""en"")"),"Ravish❤")</f>
        <v>Ravish❤</v>
      </c>
    </row>
    <row r="1397" spans="1:2" ht="14.25" customHeight="1">
      <c r="A1397" s="2" t="s">
        <v>1368</v>
      </c>
      <c r="B1397" s="2" t="str">
        <f ca="1">IFERROR(__xludf.DUMMYFUNCTION("GOOGLETRANSLATE(A1397,""auto"",""en"")"),"Only BJP")</f>
        <v>Only BJP</v>
      </c>
    </row>
    <row r="1398" spans="1:2" ht="14.25" customHeight="1">
      <c r="A1398" s="2" t="s">
        <v>1369</v>
      </c>
      <c r="B1398" s="2" t="str">
        <f ca="1">IFERROR(__xludf.DUMMYFUNCTION("GOOGLETRANSLATE(A1398,""auto"",""en"")"),"Loading...")</f>
        <v>Loading...</v>
      </c>
    </row>
    <row r="1399" spans="1:2" ht="14.25" customHeight="1">
      <c r="A1399" s="4" t="s">
        <v>1370</v>
      </c>
      <c r="B1399" s="2" t="str">
        <f ca="1">IFERROR(__xludf.DUMMYFUNCTION("GOOGLETRANSLATE(A1399,""auto"",""en"")"),"Loading...")</f>
        <v>Loading...</v>
      </c>
    </row>
    <row r="1400" spans="1:2" ht="14.25" customHeight="1">
      <c r="A1400" s="4" t="s">
        <v>1371</v>
      </c>
      <c r="B1400" s="2" t="str">
        <f ca="1">IFERROR(__xludf.DUMMYFUNCTION("GOOGLETRANSLATE(A1400,""auto"",""en"")"),"Loading...")</f>
        <v>Loading...</v>
      </c>
    </row>
    <row r="1401" spans="1:2" ht="14.25" customHeight="1">
      <c r="A1401" s="4" t="s">
        <v>1372</v>
      </c>
      <c r="B1401" s="2" t="str">
        <f ca="1">IFERROR(__xludf.DUMMYFUNCTION("GOOGLETRANSLATE(A1401,""auto"",""en"")"),"Loading...")</f>
        <v>Loading...</v>
      </c>
    </row>
    <row r="1402" spans="1:2" ht="14.25" customHeight="1">
      <c r="A1402" s="2" t="s">
        <v>1373</v>
      </c>
      <c r="B1402" s="2" t="str">
        <f ca="1">IFERROR(__xludf.DUMMYFUNCTION("GOOGLETRANSLATE(A1402,""auto"",""en"")"),"Loading...")</f>
        <v>Loading...</v>
      </c>
    </row>
    <row r="1403" spans="1:2" ht="14.25" customHeight="1">
      <c r="A1403" s="2" t="s">
        <v>1374</v>
      </c>
      <c r="B1403" s="2" t="str">
        <f ca="1">IFERROR(__xludf.DUMMYFUNCTION("GOOGLETRANSLATE(A1403,""auto"",""en"")"),"Loading...")</f>
        <v>Loading...</v>
      </c>
    </row>
    <row r="1404" spans="1:2" ht="14.25" customHeight="1">
      <c r="A1404" s="2" t="s">
        <v>1375</v>
      </c>
      <c r="B1404" s="2" t="str">
        <f ca="1">IFERROR(__xludf.DUMMYFUNCTION("GOOGLETRANSLATE(A1404,""auto"",""en"")"),"Loading...")</f>
        <v>Loading...</v>
      </c>
    </row>
    <row r="1405" spans="1:2" ht="14.25" customHeight="1">
      <c r="A1405" s="6" t="s">
        <v>1376</v>
      </c>
      <c r="B1405" s="2" t="str">
        <f ca="1">IFERROR(__xludf.DUMMYFUNCTION("GOOGLETRANSLATE(A1405,""auto"",""en"")"),"Loading...")</f>
        <v>Loading...</v>
      </c>
    </row>
    <row r="1406" spans="1:2" ht="14.25" customHeight="1">
      <c r="A1406" s="2" t="s">
        <v>1377</v>
      </c>
      <c r="B1406" s="2" t="str">
        <f ca="1">IFERROR(__xludf.DUMMYFUNCTION("GOOGLETRANSLATE(A1406,""auto"",""en"")"),"Loading...")</f>
        <v>Loading...</v>
      </c>
    </row>
    <row r="1407" spans="1:2" ht="14.25" customHeight="1">
      <c r="A1407" s="6" t="s">
        <v>1378</v>
      </c>
      <c r="B1407" s="2" t="str">
        <f ca="1">IFERROR(__xludf.DUMMYFUNCTION("GOOGLETRANSLATE(A1407,""auto"",""en"")"),"Loading...")</f>
        <v>Loading...</v>
      </c>
    </row>
    <row r="1408" spans="1:2" ht="14.25" customHeight="1">
      <c r="A1408" s="2" t="s">
        <v>1379</v>
      </c>
      <c r="B1408" s="2" t="str">
        <f ca="1">IFERROR(__xludf.DUMMYFUNCTION("GOOGLETRANSLATE(A1408,""auto"",""en"")"),"You will be well ravish babu")</f>
        <v>You will be well ravish babu</v>
      </c>
    </row>
    <row r="1409" spans="1:2" ht="14.25" customHeight="1">
      <c r="A1409" s="2" t="s">
        <v>1380</v>
      </c>
      <c r="B1409" s="2" t="str">
        <f ca="1">IFERROR(__xludf.DUMMYFUNCTION("GOOGLETRANSLATE(A1409,""auto"",""en"")"),"Loading...")</f>
        <v>Loading...</v>
      </c>
    </row>
    <row r="1410" spans="1:2" ht="14.25" customHeight="1">
      <c r="A1410" s="2" t="s">
        <v>1381</v>
      </c>
      <c r="B1410" s="2" t="str">
        <f ca="1">IFERROR(__xludf.DUMMYFUNCTION("GOOGLETRANSLATE(A1410,""auto"",""en"")"),"Loading...")</f>
        <v>Loading...</v>
      </c>
    </row>
    <row r="1411" spans="1:2" ht="14.25" customHeight="1">
      <c r="A1411" s="2" t="s">
        <v>1382</v>
      </c>
      <c r="B1411" s="2" t="str">
        <f ca="1">IFERROR(__xludf.DUMMYFUNCTION("GOOGLETRANSLATE(A1411,""auto"",""en"")"),"Loading...")</f>
        <v>Loading...</v>
      </c>
    </row>
    <row r="1412" spans="1:2" ht="14.25" customHeight="1">
      <c r="A1412" s="2" t="s">
        <v>1383</v>
      </c>
      <c r="B1412" s="2" t="str">
        <f ca="1">IFERROR(__xludf.DUMMYFUNCTION("GOOGLETRANSLATE(A1412,""auto"",""en"")"),"Loading...")</f>
        <v>Loading...</v>
      </c>
    </row>
    <row r="1413" spans="1:2" ht="14.25" customHeight="1">
      <c r="A1413" s="2" t="s">
        <v>1384</v>
      </c>
      <c r="B1413" s="2" t="str">
        <f ca="1">IFERROR(__xludf.DUMMYFUNCTION("GOOGLETRANSLATE(A1413,""auto"",""en"")"),"That's Ravis Kumar who... said this a few years ago. J&amp;K should be freed...")</f>
        <v>That's Ravis Kumar who... said this a few years ago. J&amp;K should be freed...</v>
      </c>
    </row>
    <row r="1414" spans="1:2" ht="14.25" customHeight="1">
      <c r="A1414" s="2" t="s">
        <v>1385</v>
      </c>
      <c r="B1414" s="2" t="str">
        <f ca="1">IFERROR(__xludf.DUMMYFUNCTION("GOOGLETRANSLATE(A1414,""auto"",""en"")"),"Loading...")</f>
        <v>Loading...</v>
      </c>
    </row>
    <row r="1415" spans="1:2" ht="14.25" customHeight="1">
      <c r="A1415" s="2" t="s">
        <v>1386</v>
      </c>
      <c r="B1415" s="2" t="str">
        <f ca="1">IFERROR(__xludf.DUMMYFUNCTION("GOOGLETRANSLATE(A1415,""auto"",""en"")"),"Loading...")</f>
        <v>Loading...</v>
      </c>
    </row>
    <row r="1416" spans="1:2" ht="14.25" customHeight="1">
      <c r="A1416" s="2" t="s">
        <v>1387</v>
      </c>
      <c r="B1416" s="2" t="str">
        <f ca="1">IFERROR(__xludf.DUMMYFUNCTION("GOOGLETRANSLATE(A1416,""auto"",""en"")"),"Loading...")</f>
        <v>Loading...</v>
      </c>
    </row>
    <row r="1417" spans="1:2" ht="14.25" customHeight="1">
      <c r="A1417" s="2" t="s">
        <v>1388</v>
      </c>
      <c r="B1417" s="2" t="str">
        <f ca="1">IFERROR(__xludf.DUMMYFUNCTION("GOOGLETRANSLATE(A1417,""auto"",""en"")"),"🙏🏻🙏🏻🐘🐘")</f>
        <v>🙏🏻🙏🏻🐘🐘</v>
      </c>
    </row>
    <row r="1418" spans="1:2" ht="14.25" customHeight="1">
      <c r="A1418" s="2" t="s">
        <v>1389</v>
      </c>
      <c r="B1418" s="2" t="str">
        <f ca="1">IFERROR(__xludf.DUMMYFUNCTION("GOOGLETRANSLATE(A1418,""auto"",""en"")"),"Loading...")</f>
        <v>Loading...</v>
      </c>
    </row>
    <row r="1419" spans="1:2" ht="14.25" customHeight="1">
      <c r="A1419" s="2" t="s">
        <v>1390</v>
      </c>
      <c r="B1419" s="2" t="str">
        <f ca="1">IFERROR(__xludf.DUMMYFUNCTION("GOOGLETRANSLATE(A1419,""auto"",""en"")"),"Loading...")</f>
        <v>Loading...</v>
      </c>
    </row>
    <row r="1420" spans="1:2" ht="14.25" customHeight="1">
      <c r="A1420" s="4" t="s">
        <v>1391</v>
      </c>
      <c r="B1420" s="2" t="str">
        <f ca="1">IFERROR(__xludf.DUMMYFUNCTION("GOOGLETRANSLATE(A1420,""auto"",""en"")"),"Loading...")</f>
        <v>Loading...</v>
      </c>
    </row>
    <row r="1421" spans="1:2" ht="14.25" customHeight="1">
      <c r="A1421" s="2" t="s">
        <v>1392</v>
      </c>
      <c r="B1421" s="2" t="str">
        <f ca="1">IFERROR(__xludf.DUMMYFUNCTION("GOOGLETRANSLATE(A1421,""auto"",""en"")"),"Loading...")</f>
        <v>Loading...</v>
      </c>
    </row>
    <row r="1422" spans="1:2" ht="14.25" customHeight="1">
      <c r="A1422" s="2" t="s">
        <v>1393</v>
      </c>
      <c r="B1422" s="2" t="str">
        <f ca="1">IFERROR(__xludf.DUMMYFUNCTION("GOOGLETRANSLATE(A1422,""auto"",""en"")"),"Good sir")</f>
        <v>Good sir</v>
      </c>
    </row>
    <row r="1423" spans="1:2" ht="14.25" customHeight="1">
      <c r="A1423" s="2" t="s">
        <v>1394</v>
      </c>
      <c r="B1423" s="2" t="str">
        <f ca="1">IFERROR(__xludf.DUMMYFUNCTION("GOOGLETRANSLATE(A1423,""auto"",""en"")"),"Loading...")</f>
        <v>Loading...</v>
      </c>
    </row>
    <row r="1424" spans="1:2" ht="14.25" customHeight="1">
      <c r="A1424" s="2" t="s">
        <v>1395</v>
      </c>
      <c r="B1424" s="2" t="str">
        <f ca="1">IFERROR(__xludf.DUMMYFUNCTION("GOOGLETRANSLATE(A1424,""auto"",""en"")"),"Loading...")</f>
        <v>Loading...</v>
      </c>
    </row>
    <row r="1425" spans="1:2" ht="14.25" customHeight="1">
      <c r="A1425" s="2" t="s">
        <v>1396</v>
      </c>
      <c r="B1425" s="2" t="str">
        <f ca="1">IFERROR(__xludf.DUMMYFUNCTION("GOOGLETRANSLATE(A1425,""auto"",""en"")"),"Loading...")</f>
        <v>Loading...</v>
      </c>
    </row>
    <row r="1426" spans="1:2" ht="14.25" customHeight="1">
      <c r="A1426" s="2" t="s">
        <v>1397</v>
      </c>
      <c r="B1426" s="2" t="str">
        <f ca="1">IFERROR(__xludf.DUMMYFUNCTION("GOOGLETRANSLATE(A1426,""auto"",""en"")"),"Loading...")</f>
        <v>Loading...</v>
      </c>
    </row>
    <row r="1427" spans="1:2" ht="14.25" customHeight="1">
      <c r="A1427" s="2" t="s">
        <v>1398</v>
      </c>
      <c r="B1427" s="2" t="str">
        <f ca="1">IFERROR(__xludf.DUMMYFUNCTION("GOOGLETRANSLATE(A1427,""auto"",""en"")"),"Loading...")</f>
        <v>Loading...</v>
      </c>
    </row>
    <row r="1428" spans="1:2" ht="14.25" customHeight="1">
      <c r="A1428" s="2" t="s">
        <v>1399</v>
      </c>
      <c r="B1428" s="2" t="str">
        <f ca="1">IFERROR(__xludf.DUMMYFUNCTION("GOOGLETRANSLATE(A1428,""auto"",""en"")"),"BOHUT KUB")</f>
        <v>BOHUT KUB</v>
      </c>
    </row>
    <row r="1429" spans="1:2" ht="14.25" customHeight="1">
      <c r="A1429" s="2" t="s">
        <v>1400</v>
      </c>
      <c r="B1429" s="2" t="str">
        <f ca="1">IFERROR(__xludf.DUMMYFUNCTION("GOOGLETRANSLATE(A1429,""auto"",""en"")"),"Khabbish ji, you will give 543 seats to India Congress by making exit poll.")</f>
        <v>Khabbish ji, you will give 543 seats to India Congress by making exit poll.</v>
      </c>
    </row>
    <row r="1430" spans="1:2" ht="14.25" customHeight="1">
      <c r="A1430" s="2" t="s">
        <v>1401</v>
      </c>
      <c r="B1430" s="2" t="str">
        <f ca="1">IFERROR(__xludf.DUMMYFUNCTION("GOOGLETRANSLATE(A1430,""auto"",""en"")"),"Sir, keep the content ready regarding EVM manipulation.")</f>
        <v>Sir, keep the content ready regarding EVM manipulation.</v>
      </c>
    </row>
    <row r="1431" spans="1:2" ht="14.25" customHeight="1">
      <c r="A1431" s="2" t="s">
        <v>1402</v>
      </c>
      <c r="B1431" s="2" t="str">
        <f ca="1">IFERROR(__xludf.DUMMYFUNCTION("GOOGLETRANSLATE(A1431,""auto"",""en"")"),"Loading...")</f>
        <v>Loading...</v>
      </c>
    </row>
    <row r="1432" spans="1:2" ht="14.25" customHeight="1">
      <c r="A1432" s="2" t="s">
        <v>1403</v>
      </c>
      <c r="B1432" s="2" t="str">
        <f ca="1">IFERROR(__xludf.DUMMYFUNCTION("GOOGLETRANSLATE(A1432,""auto"",""en"")"),"Loading...")</f>
        <v>Loading...</v>
      </c>
    </row>
    <row r="1433" spans="1:2" ht="14.25" customHeight="1">
      <c r="A1433" s="2" t="s">
        <v>1404</v>
      </c>
      <c r="B1433" s="2" t="str">
        <f ca="1">IFERROR(__xludf.DUMMYFUNCTION("GOOGLETRANSLATE(A1433,""auto"",""en"")"),"Open your eyes Lord...")</f>
        <v>Open your eyes Lord...</v>
      </c>
    </row>
    <row r="1434" spans="1:2" ht="14.25" customHeight="1">
      <c r="A1434" s="2" t="s">
        <v>1405</v>
      </c>
      <c r="B1434" s="2" t="str">
        <f ca="1">IFERROR(__xludf.DUMMYFUNCTION("GOOGLETRANSLATE(A1434,""auto"",""en"")"),"Loading...")</f>
        <v>Loading...</v>
      </c>
    </row>
    <row r="1435" spans="1:2" ht="14.25" customHeight="1">
      <c r="A1435" s="2" t="s">
        <v>1406</v>
      </c>
      <c r="B1435" s="2" t="str">
        <f ca="1">IFERROR(__xludf.DUMMYFUNCTION("GOOGLETRANSLATE(A1435,""auto"",""en"")"),"Loading...")</f>
        <v>Loading...</v>
      </c>
    </row>
    <row r="1436" spans="1:2" ht="14.25" customHeight="1">
      <c r="A1436" s="2" t="s">
        <v>1407</v>
      </c>
      <c r="B1436" s="2" t="str">
        <f ca="1">IFERROR(__xludf.DUMMYFUNCTION("GOOGLETRANSLATE(A1436,""auto"",""en"")"),"Sir, a chance has been made there for you.")</f>
        <v>Sir, a chance has been made there for you.</v>
      </c>
    </row>
    <row r="1437" spans="1:2" ht="14.25" customHeight="1">
      <c r="A1437" s="4" t="s">
        <v>1408</v>
      </c>
      <c r="B1437" s="2" t="str">
        <f ca="1">IFERROR(__xludf.DUMMYFUNCTION("GOOGLETRANSLATE(A1437,""auto"",""en"")"),"Loading...")</f>
        <v>Loading...</v>
      </c>
    </row>
    <row r="1438" spans="1:2" ht="14.25" customHeight="1">
      <c r="A1438" s="2" t="s">
        <v>1409</v>
      </c>
      <c r="B1438" s="2" t="str">
        <f ca="1">IFERROR(__xludf.DUMMYFUNCTION("GOOGLETRANSLATE(A1438,""auto"",""en"")"),"Loading...")</f>
        <v>Loading...</v>
      </c>
    </row>
    <row r="1439" spans="1:2" ht="14.25" customHeight="1">
      <c r="A1439" s="2" t="s">
        <v>1410</v>
      </c>
      <c r="B1439" s="2" t="str">
        <f ca="1">IFERROR(__xludf.DUMMYFUNCTION("GOOGLETRANSLATE(A1439,""auto"",""en"")"),"Loading...")</f>
        <v>Loading...</v>
      </c>
    </row>
    <row r="1440" spans="1:2" ht="14.25" customHeight="1">
      <c r="A1440" s="4" t="s">
        <v>1411</v>
      </c>
      <c r="B1440" s="2" t="str">
        <f ca="1">IFERROR(__xludf.DUMMYFUNCTION("GOOGLETRANSLATE(A1440,""auto"",""en"")"),"Loading...")</f>
        <v>Loading...</v>
      </c>
    </row>
    <row r="1441" spans="1:2" ht="14.25" customHeight="1">
      <c r="A1441" s="2" t="s">
        <v>1412</v>
      </c>
      <c r="B1441" s="2" t="str">
        <f ca="1">IFERROR(__xludf.DUMMYFUNCTION("GOOGLETRANSLATE(A1441,""auto"",""en"")"),"Loading...")</f>
        <v>Loading...</v>
      </c>
    </row>
    <row r="1442" spans="1:2" ht="14.25" customHeight="1">
      <c r="A1442" s="2" t="s">
        <v>1413</v>
      </c>
      <c r="B1442" s="2" t="str">
        <f ca="1">IFERROR(__xludf.DUMMYFUNCTION("GOOGLETRANSLATE(A1442,""auto"",""en"")"),"Loading...")</f>
        <v>Loading...</v>
      </c>
    </row>
    <row r="1443" spans="1:2" ht="14.25" customHeight="1">
      <c r="A1443" s="2" t="s">
        <v>1414</v>
      </c>
      <c r="B1443" s="2" t="str">
        <f ca="1">IFERROR(__xludf.DUMMYFUNCTION("GOOGLETRANSLATE(A1443,""auto"",""en"")"),"Loading...")</f>
        <v>Loading...</v>
      </c>
    </row>
    <row r="1444" spans="1:2" ht="14.25" customHeight="1">
      <c r="A1444" s="4" t="s">
        <v>1415</v>
      </c>
      <c r="B1444" s="2" t="str">
        <f ca="1">IFERROR(__xludf.DUMMYFUNCTION("GOOGLETRANSLATE(A1444,""auto"",""en"")"),"Loading...")</f>
        <v>Loading...</v>
      </c>
    </row>
    <row r="1445" spans="1:2" ht="14.25" customHeight="1">
      <c r="A1445" s="2" t="s">
        <v>1416</v>
      </c>
      <c r="B1445" s="2" t="str">
        <f ca="1">IFERROR(__xludf.DUMMYFUNCTION("GOOGLETRANSLATE(A1445,""auto"",""en"")"),"Loading...")</f>
        <v>Loading...</v>
      </c>
    </row>
    <row r="1446" spans="1:2" ht="14.25" customHeight="1">
      <c r="A1446" s="2" t="s">
        <v>1417</v>
      </c>
      <c r="B1446" s="2" t="str">
        <f ca="1">IFERROR(__xludf.DUMMYFUNCTION("GOOGLETRANSLATE(A1446,""auto"",""en"")"),"Loading...")</f>
        <v>Loading...</v>
      </c>
    </row>
    <row r="1447" spans="1:2" ht="14.25" customHeight="1">
      <c r="A1447" s="2" t="s">
        <v>1418</v>
      </c>
      <c r="B1447" s="2" t="str">
        <f ca="1">IFERROR(__xludf.DUMMYFUNCTION("GOOGLETRANSLATE(A1447,""auto"",""en"")"),"Loading...")</f>
        <v>Loading...</v>
      </c>
    </row>
    <row r="1448" spans="1:2" ht="14.25" customHeight="1">
      <c r="A1448" s="4" t="s">
        <v>1419</v>
      </c>
      <c r="B1448" s="2" t="str">
        <f ca="1">IFERROR(__xludf.DUMMYFUNCTION("GOOGLETRANSLATE(A1448,""auto"",""en"")"),"Loading...")</f>
        <v>Loading...</v>
      </c>
    </row>
    <row r="1449" spans="1:2" ht="14.25" customHeight="1">
      <c r="A1449" s="2" t="s">
        <v>1420</v>
      </c>
      <c r="B1449" s="2" t="str">
        <f ca="1">IFERROR(__xludf.DUMMYFUNCTION("GOOGLETRANSLATE(A1449,""auto"",""en"")"),"Loading...")</f>
        <v>Loading...</v>
      </c>
    </row>
    <row r="1450" spans="1:2" ht="14.25" customHeight="1">
      <c r="A1450" s="4" t="s">
        <v>1421</v>
      </c>
      <c r="B1450" s="2" t="str">
        <f ca="1">IFERROR(__xludf.DUMMYFUNCTION("GOOGLETRANSLATE(A1450,""auto"",""en"")"),"Loading...")</f>
        <v>Loading...</v>
      </c>
    </row>
    <row r="1451" spans="1:2" ht="14.25" customHeight="1">
      <c r="A1451" s="2" t="s">
        <v>1422</v>
      </c>
      <c r="B1451" s="2" t="str">
        <f ca="1">IFERROR(__xludf.DUMMYFUNCTION("GOOGLETRANSLATE(A1451,""auto"",""en"")"),"Loading...")</f>
        <v>Loading...</v>
      </c>
    </row>
    <row r="1452" spans="1:2" ht="14.25" customHeight="1">
      <c r="A1452" s="2" t="s">
        <v>1423</v>
      </c>
      <c r="B1452" s="2" t="str">
        <f ca="1">IFERROR(__xludf.DUMMYFUNCTION("GOOGLETRANSLATE(A1452,""auto"",""en"")"),"absolutely shi")</f>
        <v>absolutely shi</v>
      </c>
    </row>
    <row r="1453" spans="1:2" ht="14.25" customHeight="1">
      <c r="A1453" s="2" t="s">
        <v>1424</v>
      </c>
      <c r="B1453" s="2" t="str">
        <f ca="1">IFERROR(__xludf.DUMMYFUNCTION("GOOGLETRANSLATE(A1453,""auto"",""en"")"),"Loading...")</f>
        <v>Loading...</v>
      </c>
    </row>
    <row r="1454" spans="1:2" ht="14.25" customHeight="1">
      <c r="A1454" s="2" t="s">
        <v>1425</v>
      </c>
      <c r="B1454" s="2" t="str">
        <f ca="1">IFERROR(__xludf.DUMMYFUNCTION("GOOGLETRANSLATE(A1454,""auto"",""en"")"),"What will happen to the entire left party on 4th June?")</f>
        <v>What will happen to the entire left party on 4th June?</v>
      </c>
    </row>
    <row r="1455" spans="1:2" ht="14.25" customHeight="1">
      <c r="A1455" s="2" t="s">
        <v>1426</v>
      </c>
      <c r="B1455" s="2" t="str">
        <f ca="1">IFERROR(__xludf.DUMMYFUNCTION("GOOGLETRANSLATE(A1455,""auto"",""en"")"),"Loading...")</f>
        <v>Loading...</v>
      </c>
    </row>
    <row r="1456" spans="1:2" ht="14.25" customHeight="1">
      <c r="A1456" s="2" t="s">
        <v>1427</v>
      </c>
      <c r="B1456" s="2" t="str">
        <f ca="1">IFERROR(__xludf.DUMMYFUNCTION("GOOGLETRANSLATE(A1456,""auto"",""en"")"),"Loading...")</f>
        <v>Loading...</v>
      </c>
    </row>
    <row r="1457" spans="1:2" ht="14.25" customHeight="1">
      <c r="A1457" s="2" t="s">
        <v>1428</v>
      </c>
      <c r="B1457" s="2" t="str">
        <f ca="1">IFERROR(__xludf.DUMMYFUNCTION("GOOGLETRANSLATE(A1457,""auto"",""en"")"),"Loading...")</f>
        <v>Loading...</v>
      </c>
    </row>
    <row r="1458" spans="1:2" ht="14.25" customHeight="1">
      <c r="A1458" s="2" t="s">
        <v>1429</v>
      </c>
      <c r="B1458" s="2" t="str">
        <f ca="1">IFERROR(__xludf.DUMMYFUNCTION("GOOGLETRANSLATE(A1458,""auto"",""en"")"),"Loading...")</f>
        <v>Loading...</v>
      </c>
    </row>
    <row r="1459" spans="1:2" ht="14.25" customHeight="1">
      <c r="A1459" s="2" t="s">
        <v>1430</v>
      </c>
      <c r="B1459" s="2" t="str">
        <f ca="1">IFERROR(__xludf.DUMMYFUNCTION("GOOGLETRANSLATE(A1459,""auto"",""en"")"),"Loading...")</f>
        <v>Loading...</v>
      </c>
    </row>
    <row r="1460" spans="1:2" ht="14.25" customHeight="1">
      <c r="A1460" s="2" t="s">
        <v>1431</v>
      </c>
      <c r="B1460" s="2" t="str">
        <f ca="1">IFERROR(__xludf.DUMMYFUNCTION("GOOGLETRANSLATE(A1460,""auto"",""en"")"),"Do you like to pay attention to every thing?")</f>
        <v>Do you like to pay attention to every thing?</v>
      </c>
    </row>
    <row r="1461" spans="1:2" ht="14.25" customHeight="1">
      <c r="A1461" s="2" t="s">
        <v>1432</v>
      </c>
      <c r="B1461" s="2" t="str">
        <f ca="1">IFERROR(__xludf.DUMMYFUNCTION("GOOGLETRANSLATE(A1461,""auto"",""en"")"),"Loading...")</f>
        <v>Loading...</v>
      </c>
    </row>
    <row r="1462" spans="1:2" ht="14.25" customHeight="1">
      <c r="A1462" s="2" t="s">
        <v>1433</v>
      </c>
      <c r="B1462" s="2" t="str">
        <f ca="1">IFERROR(__xludf.DUMMYFUNCTION("GOOGLETRANSLATE(A1462,""auto"",""en"")"),"Loading...")</f>
        <v>Loading...</v>
      </c>
    </row>
    <row r="1463" spans="1:2" ht="14.25" customHeight="1">
      <c r="A1463" s="2" t="s">
        <v>1434</v>
      </c>
      <c r="B1463" s="2" t="str">
        <f ca="1">IFERROR(__xludf.DUMMYFUNCTION("GOOGLETRANSLATE(A1463,""auto"",""en"")"),"Loading...")</f>
        <v>Loading...</v>
      </c>
    </row>
    <row r="1464" spans="1:2" ht="14.25" customHeight="1">
      <c r="A1464" s="2" t="s">
        <v>1435</v>
      </c>
      <c r="B1464" s="2" t="str">
        <f ca="1">IFERROR(__xludf.DUMMYFUNCTION("GOOGLETRANSLATE(A1464,""auto"",""en"")"),"Loading...")</f>
        <v>Loading...</v>
      </c>
    </row>
    <row r="1465" spans="1:2" ht="14.25" customHeight="1">
      <c r="A1465" s="2" t="s">
        <v>1436</v>
      </c>
      <c r="B1465" s="2" t="str">
        <f ca="1">IFERROR(__xludf.DUMMYFUNCTION("GOOGLETRANSLATE(A1465,""auto"",""en"")"),"Loading...")</f>
        <v>Loading...</v>
      </c>
    </row>
    <row r="1466" spans="1:2" ht="14.25" customHeight="1">
      <c r="A1466" s="2" t="s">
        <v>1437</v>
      </c>
      <c r="B1466" s="2" t="str">
        <f ca="1">IFERROR(__xludf.DUMMYFUNCTION("GOOGLETRANSLATE(A1466,""auto"",""en"")"),"Loading...")</f>
        <v>Loading...</v>
      </c>
    </row>
    <row r="1467" spans="1:2" ht="14.25" customHeight="1">
      <c r="A1467" s="6" t="s">
        <v>1438</v>
      </c>
      <c r="B1467" s="2" t="str">
        <f ca="1">IFERROR(__xludf.DUMMYFUNCTION("GOOGLETRANSLATE(A1467,""auto"",""en"")"),"Loading...")</f>
        <v>Loading...</v>
      </c>
    </row>
    <row r="1468" spans="1:2" ht="14.25" customHeight="1">
      <c r="A1468" s="4" t="s">
        <v>1439</v>
      </c>
      <c r="B1468" s="2" t="str">
        <f ca="1">IFERROR(__xludf.DUMMYFUNCTION("GOOGLETRANSLATE(A1468,""auto"",""en"")"),"Loading...")</f>
        <v>Loading...</v>
      </c>
    </row>
    <row r="1469" spans="1:2" ht="14.25" customHeight="1">
      <c r="A1469" s="2" t="s">
        <v>1440</v>
      </c>
      <c r="B1469" s="2" t="str">
        <f ca="1">IFERROR(__xludf.DUMMYFUNCTION("GOOGLETRANSLATE(A1469,""auto"",""en"")"),"Loading...")</f>
        <v>Loading...</v>
      </c>
    </row>
    <row r="1470" spans="1:2" ht="14.25" customHeight="1">
      <c r="A1470" s="2" t="s">
        <v>1441</v>
      </c>
      <c r="B1470" s="2" t="str">
        <f ca="1">IFERROR(__xludf.DUMMYFUNCTION("GOOGLETRANSLATE(A1470,""auto"",""en"")"),"Loading...")</f>
        <v>Loading...</v>
      </c>
    </row>
    <row r="1471" spans="1:2" ht="14.25" customHeight="1">
      <c r="A1471" s="2" t="s">
        <v>1442</v>
      </c>
      <c r="B1471" s="2" t="str">
        <f ca="1">IFERROR(__xludf.DUMMYFUNCTION("GOOGLETRANSLATE(A1471,""auto"",""en"")"),"India will win the alliance ❤")</f>
        <v>India will win the alliance ❤</v>
      </c>
    </row>
    <row r="1472" spans="1:2" ht="14.25" customHeight="1">
      <c r="A1472" s="2" t="s">
        <v>1443</v>
      </c>
      <c r="B1472" s="2" t="str">
        <f ca="1">IFERROR(__xludf.DUMMYFUNCTION("GOOGLETRANSLATE(A1472,""auto"",""en"")"),"Sir why don't you do ground reporting?")</f>
        <v>Sir why don't you do ground reporting?</v>
      </c>
    </row>
    <row r="1473" spans="1:2" ht="14.25" customHeight="1">
      <c r="A1473" s="2" t="s">
        <v>1444</v>
      </c>
      <c r="B1473" s="2" t="str">
        <f ca="1">IFERROR(__xludf.DUMMYFUNCTION("GOOGLETRANSLATE(A1473,""auto"",""en"")"),"Loading...")</f>
        <v>Loading...</v>
      </c>
    </row>
    <row r="1474" spans="1:2" ht="14.25" customHeight="1">
      <c r="A1474" s="2" t="s">
        <v>1445</v>
      </c>
      <c r="B1474" s="2" t="str">
        <f ca="1">IFERROR(__xludf.DUMMYFUNCTION("GOOGLETRANSLATE(A1474,""auto"",""en"")"),"Loading...")</f>
        <v>Loading...</v>
      </c>
    </row>
    <row r="1475" spans="1:2" ht="14.25" customHeight="1">
      <c r="A1475" s="5" t="s">
        <v>1446</v>
      </c>
      <c r="B1475" s="2" t="str">
        <f ca="1">IFERROR(__xludf.DUMMYFUNCTION("GOOGLETRANSLATE(A1475,""auto"",""en"")"),"Loading...")</f>
        <v>Loading...</v>
      </c>
    </row>
    <row r="1476" spans="1:2" ht="14.25" customHeight="1">
      <c r="A1476" s="2" t="s">
        <v>1447</v>
      </c>
      <c r="B1476" s="2" t="str">
        <f ca="1">IFERROR(__xludf.DUMMYFUNCTION("GOOGLETRANSLATE(A1476,""auto"",""en"")"),"Loading...")</f>
        <v>Loading...</v>
      </c>
    </row>
    <row r="1477" spans="1:2" ht="14.25" customHeight="1">
      <c r="A1477" s="2" t="s">
        <v>1448</v>
      </c>
      <c r="B1477" s="2" t="str">
        <f ca="1">IFERROR(__xludf.DUMMYFUNCTION("GOOGLETRANSLATE(A1477,""auto"",""en"")"),"Loading...")</f>
        <v>Loading...</v>
      </c>
    </row>
    <row r="1478" spans="1:2" ht="14.25" customHeight="1">
      <c r="A1478" s="4" t="s">
        <v>1449</v>
      </c>
      <c r="B1478" s="2" t="str">
        <f ca="1">IFERROR(__xludf.DUMMYFUNCTION("GOOGLETRANSLATE(A1478,""auto"",""en"")"),"Loading...")</f>
        <v>Loading...</v>
      </c>
    </row>
    <row r="1479" spans="1:2" ht="14.25" customHeight="1">
      <c r="A1479" s="2" t="s">
        <v>1450</v>
      </c>
      <c r="B1479" s="2" t="str">
        <f ca="1">IFERROR(__xludf.DUMMYFUNCTION("GOOGLETRANSLATE(A1479,""auto"",""en"")"),"Loading...")</f>
        <v>Loading...</v>
      </c>
    </row>
    <row r="1480" spans="1:2" ht="14.25" customHeight="1">
      <c r="A1480" s="2" t="s">
        <v>1451</v>
      </c>
      <c r="B1480" s="2" t="str">
        <f ca="1">IFERROR(__xludf.DUMMYFUNCTION("GOOGLETRANSLATE(A1480,""auto"",""en"")"),"Loading...")</f>
        <v>Loading...</v>
      </c>
    </row>
    <row r="1481" spans="1:2" ht="14.25" customHeight="1">
      <c r="A1481" s="2" t="s">
        <v>1452</v>
      </c>
      <c r="B1481" s="2" t="str">
        <f ca="1">IFERROR(__xludf.DUMMYFUNCTION("GOOGLETRANSLATE(A1481,""auto"",""en"")"),"Loading...")</f>
        <v>Loading...</v>
      </c>
    </row>
    <row r="1482" spans="1:2" ht="14.25" customHeight="1">
      <c r="A1482" s="2" t="s">
        <v>1453</v>
      </c>
      <c r="B1482" s="2" t="str">
        <f ca="1">IFERROR(__xludf.DUMMYFUNCTION("GOOGLETRANSLATE(A1482,""auto"",""en"")"),"Loading...")</f>
        <v>Loading...</v>
      </c>
    </row>
    <row r="1483" spans="1:2" ht="14.25" customHeight="1">
      <c r="A1483" s="2" t="s">
        <v>1454</v>
      </c>
      <c r="B1483" s="2" t="str">
        <f ca="1">IFERROR(__xludf.DUMMYFUNCTION("GOOGLETRANSLATE(A1483,""auto"",""en"")"),"Bhak sir")</f>
        <v>Bhak sir</v>
      </c>
    </row>
    <row r="1484" spans="1:2" ht="14.25" customHeight="1">
      <c r="A1484" s="2" t="s">
        <v>1455</v>
      </c>
      <c r="B1484" s="2" t="str">
        <f ca="1">IFERROR(__xludf.DUMMYFUNCTION("GOOGLETRANSLATE(A1484,""auto"",""en"")"),"Loading...")</f>
        <v>Loading...</v>
      </c>
    </row>
    <row r="1485" spans="1:2" ht="14.25" customHeight="1">
      <c r="A1485" s="2" t="s">
        <v>1456</v>
      </c>
      <c r="B1485" s="2" t="str">
        <f ca="1">IFERROR(__xludf.DUMMYFUNCTION("GOOGLETRANSLATE(A1485,""auto"",""en"")"),"Loading...")</f>
        <v>Loading...</v>
      </c>
    </row>
    <row r="1486" spans="1:2" ht="14.25" customHeight="1">
      <c r="A1486" s="6" t="s">
        <v>1457</v>
      </c>
      <c r="B1486" s="2" t="str">
        <f ca="1">IFERROR(__xludf.DUMMYFUNCTION("GOOGLETRANSLATE(A1486,""auto"",""en"")"),"Loading...")</f>
        <v>Loading...</v>
      </c>
    </row>
    <row r="1487" spans="1:2" ht="14.25" customHeight="1">
      <c r="A1487" s="2" t="s">
        <v>1458</v>
      </c>
      <c r="B1487" s="2" t="str">
        <f ca="1">IFERROR(__xludf.DUMMYFUNCTION("GOOGLETRANSLATE(A1487,""auto"",""en"")"),"Godi media's exit poll is wrong")</f>
        <v>Godi media's exit poll is wrong</v>
      </c>
    </row>
    <row r="1488" spans="1:2" ht="14.25" customHeight="1">
      <c r="A1488" s="4" t="s">
        <v>1459</v>
      </c>
      <c r="B1488" s="2" t="str">
        <f ca="1">IFERROR(__xludf.DUMMYFUNCTION("GOOGLETRANSLATE(A1488,""auto"",""en"")"),"Loading...")</f>
        <v>Loading...</v>
      </c>
    </row>
    <row r="1489" spans="1:2" ht="14.25" customHeight="1">
      <c r="A1489" s="2" t="s">
        <v>1460</v>
      </c>
      <c r="B1489" s="2" t="str">
        <f ca="1">IFERROR(__xludf.DUMMYFUNCTION("GOOGLETRANSLATE(A1489,""auto"",""en"")"),"Loading...")</f>
        <v>Loading...</v>
      </c>
    </row>
    <row r="1490" spans="1:2" ht="14.25" customHeight="1">
      <c r="A1490" s="2" t="s">
        <v>1461</v>
      </c>
      <c r="B1490" s="2" t="str">
        <f ca="1">IFERROR(__xludf.DUMMYFUNCTION("GOOGLETRANSLATE(A1490,""auto"",""en"")"),"Loading...")</f>
        <v>Loading...</v>
      </c>
    </row>
    <row r="1491" spans="1:2" ht="14.25" customHeight="1">
      <c r="A1491" s="2" t="s">
        <v>1462</v>
      </c>
      <c r="B1491" s="2" t="str">
        <f ca="1">IFERROR(__xludf.DUMMYFUNCTION("GOOGLETRANSLATE(A1491,""auto"",""en"")"),"Loading...")</f>
        <v>Loading...</v>
      </c>
    </row>
    <row r="1492" spans="1:2" ht="14.25" customHeight="1">
      <c r="A1492" s="2" t="s">
        <v>1463</v>
      </c>
      <c r="B1492" s="2" t="str">
        <f ca="1">IFERROR(__xludf.DUMMYFUNCTION("GOOGLETRANSLATE(A1492,""auto"",""en"")"),"Dhruv's view is similar to that of his mother, Lena's Tera Baat saa series ho ho sonta, people are watching this comedy video.")</f>
        <v>Dhruv's view is similar to that of his mother, Lena's Tera Baat saa series ho ho sonta, people are watching this comedy video.</v>
      </c>
    </row>
    <row r="1493" spans="1:2" ht="14.25" customHeight="1">
      <c r="A1493" s="4" t="s">
        <v>1464</v>
      </c>
      <c r="B1493" s="2" t="str">
        <f ca="1">IFERROR(__xludf.DUMMYFUNCTION("GOOGLETRANSLATE(A1493,""auto"",""en"")"),"Loading...")</f>
        <v>Loading...</v>
      </c>
    </row>
    <row r="1494" spans="1:2" ht="14.25" customHeight="1">
      <c r="A1494" s="2" t="s">
        <v>1465</v>
      </c>
      <c r="B1494" s="2" t="str">
        <f ca="1">IFERROR(__xludf.DUMMYFUNCTION("GOOGLETRANSLATE(A1494,""auto"",""en"")"),"Loading...")</f>
        <v>Loading...</v>
      </c>
    </row>
    <row r="1495" spans="1:2" ht="14.25" customHeight="1">
      <c r="A1495" s="2" t="s">
        <v>1466</v>
      </c>
      <c r="B1495" s="2" t="str">
        <f ca="1">IFERROR(__xludf.DUMMYFUNCTION("GOOGLETRANSLATE(A1495,""auto"",""en"")"),"Loading...")</f>
        <v>Loading...</v>
      </c>
    </row>
    <row r="1496" spans="1:2" ht="14.25" customHeight="1">
      <c r="A1496" s="2" t="s">
        <v>1467</v>
      </c>
      <c r="B1496" s="2" t="str">
        <f ca="1">IFERROR(__xludf.DUMMYFUNCTION("GOOGLETRANSLATE(A1496,""auto"",""en"")"),"Loading...")</f>
        <v>Loading...</v>
      </c>
    </row>
    <row r="1497" spans="1:2" ht="14.25" customHeight="1">
      <c r="A1497" s="2" t="s">
        <v>1468</v>
      </c>
      <c r="B1497" s="2" t="str">
        <f ca="1">IFERROR(__xludf.DUMMYFUNCTION("GOOGLETRANSLATE(A1497,""auto"",""en"")"),"Loading...")</f>
        <v>Loading...</v>
      </c>
    </row>
    <row r="1498" spans="1:2" ht="14.25" customHeight="1">
      <c r="A1498" s="2" t="s">
        <v>1469</v>
      </c>
      <c r="B1498" s="2" t="str">
        <f ca="1">IFERROR(__xludf.DUMMYFUNCTION("GOOGLETRANSLATE(A1498,""auto"",""en"")"),"Loading...")</f>
        <v>Loading...</v>
      </c>
    </row>
    <row r="1499" spans="1:2" ht="14.25" customHeight="1">
      <c r="A1499" s="2" t="s">
        <v>178</v>
      </c>
      <c r="B1499" s="2" t="str">
        <f ca="1">IFERROR(__xludf.DUMMYFUNCTION("GOOGLETRANSLATE(A1499,""auto"",""en"")"),"Only bjp")</f>
        <v>Only bjp</v>
      </c>
    </row>
    <row r="1500" spans="1:2" ht="14.25" customHeight="1">
      <c r="A1500" s="4" t="s">
        <v>1470</v>
      </c>
      <c r="B1500" s="2" t="str">
        <f ca="1">IFERROR(__xludf.DUMMYFUNCTION("GOOGLETRANSLATE(A1500,""auto"",""en"")"),"Loading...")</f>
        <v>Loading...</v>
      </c>
    </row>
    <row r="1501" spans="1:2" ht="14.25" customHeight="1">
      <c r="A1501" s="2" t="s">
        <v>1471</v>
      </c>
      <c r="B1501" s="2" t="str">
        <f ca="1">IFERROR(__xludf.DUMMYFUNCTION("GOOGLETRANSLATE(A1501,""auto"",""en"")"),"Loading...")</f>
        <v>Loading...</v>
      </c>
    </row>
    <row r="1502" spans="1:2" ht="14.25" customHeight="1">
      <c r="A1502" s="2" t="s">
        <v>1472</v>
      </c>
      <c r="B1502" s="2" t="str">
        <f ca="1">IFERROR(__xludf.DUMMYFUNCTION("GOOGLETRANSLATE(A1502,""auto"",""en"")"),"Loading...")</f>
        <v>Loading...</v>
      </c>
    </row>
    <row r="1503" spans="1:2" ht="14.25" customHeight="1">
      <c r="A1503" s="2" t="s">
        <v>1473</v>
      </c>
      <c r="B1503" s="2" t="str">
        <f ca="1">IFERROR(__xludf.DUMMYFUNCTION("GOOGLETRANSLATE(A1503,""auto"",""en"")"),"Loading...")</f>
        <v>Loading...</v>
      </c>
    </row>
    <row r="1504" spans="1:2" ht="14.25" customHeight="1">
      <c r="A1504" s="2" t="s">
        <v>1474</v>
      </c>
      <c r="B1504" s="2" t="str">
        <f ca="1">IFERROR(__xludf.DUMMYFUNCTION("GOOGLETRANSLATE(A1504,""auto"",""en"")"),"Loading...")</f>
        <v>Loading...</v>
      </c>
    </row>
    <row r="1505" spans="1:2" ht="14.25" customHeight="1">
      <c r="A1505" s="2" t="s">
        <v>779</v>
      </c>
      <c r="B1505" s="2" t="str">
        <f ca="1">IFERROR(__xludf.DUMMYFUNCTION("GOOGLETRANSLATE(A1505,""auto"",""en"")"),"Loading...")</f>
        <v>Loading...</v>
      </c>
    </row>
    <row r="1506" spans="1:2" ht="14.25" customHeight="1">
      <c r="A1506" s="2" t="s">
        <v>1475</v>
      </c>
      <c r="B1506" s="2" t="str">
        <f ca="1">IFERROR(__xludf.DUMMYFUNCTION("GOOGLETRANSLATE(A1506,""auto"",""en"")"),"Don't drink water🤔🤔🤔")</f>
        <v>Don't drink water🤔🤔🤔</v>
      </c>
    </row>
    <row r="1507" spans="1:2" ht="14.25" customHeight="1">
      <c r="A1507" s="2" t="s">
        <v>1476</v>
      </c>
      <c r="B1507" s="2" t="str">
        <f ca="1">IFERROR(__xludf.DUMMYFUNCTION("GOOGLETRANSLATE(A1507,""auto"",""en"")"),"Loading...")</f>
        <v>Loading...</v>
      </c>
    </row>
    <row r="1508" spans="1:2" ht="14.25" customHeight="1">
      <c r="A1508" s="2" t="s">
        <v>1477</v>
      </c>
      <c r="B1508" s="2" t="str">
        <f ca="1">IFERROR(__xludf.DUMMYFUNCTION("GOOGLETRANSLATE(A1508,""auto"",""en"")"),"Loading...")</f>
        <v>Loading...</v>
      </c>
    </row>
    <row r="1509" spans="1:2" ht="14.25" customHeight="1">
      <c r="A1509" s="2" t="s">
        <v>1478</v>
      </c>
      <c r="B1509" s="2" t="str">
        <f ca="1">IFERROR(__xludf.DUMMYFUNCTION("GOOGLETRANSLATE(A1509,""auto"",""en"")"),"Loading...")</f>
        <v>Loading...</v>
      </c>
    </row>
    <row r="1510" spans="1:2" ht="14.25" customHeight="1">
      <c r="A1510" s="2" t="s">
        <v>1479</v>
      </c>
      <c r="B1510" s="2" t="str">
        <f ca="1">IFERROR(__xludf.DUMMYFUNCTION("GOOGLETRANSLATE(A1510,""auto"",""en"")"),"Loading...")</f>
        <v>Loading...</v>
      </c>
    </row>
    <row r="1511" spans="1:2" ht="14.25" customHeight="1">
      <c r="A1511" s="2" t="s">
        <v>1480</v>
      </c>
      <c r="B1511" s="2" t="str">
        <f ca="1">IFERROR(__xludf.DUMMYFUNCTION("GOOGLETRANSLATE(A1511,""auto"",""en"")"),"Loading...")</f>
        <v>Loading...</v>
      </c>
    </row>
    <row r="1512" spans="1:2" ht="14.25" customHeight="1">
      <c r="A1512" s="4" t="s">
        <v>1481</v>
      </c>
      <c r="B1512" s="2" t="str">
        <f ca="1">IFERROR(__xludf.DUMMYFUNCTION("GOOGLETRANSLATE(A1512,""auto"",""en"")"),"Loading...")</f>
        <v>Loading...</v>
      </c>
    </row>
    <row r="1513" spans="1:2" ht="14.25" customHeight="1">
      <c r="A1513" s="2" t="s">
        <v>1482</v>
      </c>
      <c r="B1513" s="2" t="str">
        <f ca="1">IFERROR(__xludf.DUMMYFUNCTION("GOOGLETRANSLATE(A1513,""auto"",""en"")"),"Loading...")</f>
        <v>Loading...</v>
      </c>
    </row>
    <row r="1514" spans="1:2" ht="14.25" customHeight="1">
      <c r="A1514" s="4" t="s">
        <v>1483</v>
      </c>
      <c r="B1514" s="2" t="str">
        <f ca="1">IFERROR(__xludf.DUMMYFUNCTION("GOOGLETRANSLATE(A1514,""auto"",""en"")"),"Loading...")</f>
        <v>Loading...</v>
      </c>
    </row>
    <row r="1515" spans="1:2" ht="14.25" customHeight="1">
      <c r="A1515" s="2" t="s">
        <v>1484</v>
      </c>
      <c r="B1515" s="2" t="str">
        <f ca="1">IFERROR(__xludf.DUMMYFUNCTION("GOOGLETRANSLATE(A1515,""auto"",""en"")"),"Loading...")</f>
        <v>Loading...</v>
      </c>
    </row>
    <row r="1516" spans="1:2" ht="14.25" customHeight="1">
      <c r="A1516" s="4" t="s">
        <v>1485</v>
      </c>
      <c r="B1516" s="2" t="str">
        <f ca="1">IFERROR(__xludf.DUMMYFUNCTION("GOOGLETRANSLATE(A1516,""auto"",""en"")"),"Loading...")</f>
        <v>Loading...</v>
      </c>
    </row>
    <row r="1517" spans="1:2" ht="14.25" customHeight="1">
      <c r="A1517" s="5" t="s">
        <v>1486</v>
      </c>
      <c r="B1517" s="2" t="str">
        <f ca="1">IFERROR(__xludf.DUMMYFUNCTION("GOOGLETRANSLATE(A1517,""auto"",""en"")"),"Loading...")</f>
        <v>Loading...</v>
      </c>
    </row>
    <row r="1518" spans="1:2" ht="14.25" customHeight="1">
      <c r="A1518" s="4" t="s">
        <v>1487</v>
      </c>
      <c r="B1518" s="2" t="str">
        <f ca="1">IFERROR(__xludf.DUMMYFUNCTION("GOOGLETRANSLATE(A1518,""auto"",""en"")"),"Loading...")</f>
        <v>Loading...</v>
      </c>
    </row>
    <row r="1519" spans="1:2" ht="14.25" customHeight="1">
      <c r="A1519" s="2" t="s">
        <v>1488</v>
      </c>
      <c r="B1519" s="2" t="str">
        <f ca="1">IFERROR(__xludf.DUMMYFUNCTION("GOOGLETRANSLATE(A1519,""auto"",""en"")"),"Loading...")</f>
        <v>Loading...</v>
      </c>
    </row>
    <row r="1520" spans="1:2" ht="14.25" customHeight="1">
      <c r="A1520" s="2" t="s">
        <v>1489</v>
      </c>
      <c r="B1520" s="2" t="str">
        <f ca="1">IFERROR(__xludf.DUMMYFUNCTION("GOOGLETRANSLATE(A1520,""auto"",""en"")"),"Loading...")</f>
        <v>Loading...</v>
      </c>
    </row>
    <row r="1521" spans="1:2" ht="14.25" customHeight="1">
      <c r="A1521" s="2" t="s">
        <v>1490</v>
      </c>
      <c r="B1521" s="2" t="str">
        <f ca="1">IFERROR(__xludf.DUMMYFUNCTION("GOOGLETRANSLATE(A1521,""auto"",""en"")"),"Loading...")</f>
        <v>Loading...</v>
      </c>
    </row>
    <row r="1522" spans="1:2" ht="14.25" customHeight="1">
      <c r="A1522" s="2" t="s">
        <v>1491</v>
      </c>
      <c r="B1522" s="2" t="str">
        <f ca="1">IFERROR(__xludf.DUMMYFUNCTION("GOOGLETRANSLATE(A1522,""auto"",""en"")"),"Loading...")</f>
        <v>Loading...</v>
      </c>
    </row>
    <row r="1523" spans="1:2" ht="14.25" customHeight="1">
      <c r="A1523" s="4" t="s">
        <v>1492</v>
      </c>
      <c r="B1523" s="2" t="str">
        <f ca="1">IFERROR(__xludf.DUMMYFUNCTION("GOOGLETRANSLATE(A1523,""auto"",""en"")"),"Loading...")</f>
        <v>Loading...</v>
      </c>
    </row>
    <row r="1524" spans="1:2" ht="14.25" customHeight="1">
      <c r="A1524" s="2" t="s">
        <v>1493</v>
      </c>
      <c r="B1524" s="2" t="str">
        <f ca="1">IFERROR(__xludf.DUMMYFUNCTION("GOOGLETRANSLATE(A1524,""auto"",""en"")"),"Loading...")</f>
        <v>Loading...</v>
      </c>
    </row>
    <row r="1525" spans="1:2" ht="14.25" customHeight="1">
      <c r="A1525" s="2" t="s">
        <v>1494</v>
      </c>
      <c r="B1525" s="2" t="str">
        <f ca="1">IFERROR(__xludf.DUMMYFUNCTION("GOOGLETRANSLATE(A1525,""auto"",""en"")"),"Loading...")</f>
        <v>Loading...</v>
      </c>
    </row>
    <row r="1526" spans="1:2" ht="14.25" customHeight="1">
      <c r="A1526" s="2" t="s">
        <v>1495</v>
      </c>
      <c r="B1526" s="2" t="str">
        <f ca="1">IFERROR(__xludf.DUMMYFUNCTION("GOOGLETRANSLATE(A1526,""auto"",""en"")"),"Loading...")</f>
        <v>Loading...</v>
      </c>
    </row>
    <row r="1527" spans="1:2" ht="14.25" customHeight="1">
      <c r="A1527" s="2" t="s">
        <v>1496</v>
      </c>
      <c r="B1527" s="2" t="str">
        <f ca="1">IFERROR(__xludf.DUMMYFUNCTION("GOOGLETRANSLATE(A1527,""auto"",""en"")"),"Loading...")</f>
        <v>Loading...</v>
      </c>
    </row>
    <row r="1528" spans="1:2" ht="14.25" customHeight="1">
      <c r="A1528" s="2" t="s">
        <v>1497</v>
      </c>
      <c r="B1528" s="2" t="str">
        <f ca="1">IFERROR(__xludf.DUMMYFUNCTION("GOOGLETRANSLATE(A1528,""auto"",""en"")"),"Chor kejriwal to jail mee")</f>
        <v>Chor kejriwal to jail mee</v>
      </c>
    </row>
    <row r="1529" spans="1:2" ht="14.25" customHeight="1">
      <c r="A1529" s="2" t="s">
        <v>1498</v>
      </c>
      <c r="B1529" s="2" t="str">
        <f ca="1">IFERROR(__xludf.DUMMYFUNCTION("GOOGLETRANSLATE(A1529,""auto"",""en"")"),"Loading...")</f>
        <v>Loading...</v>
      </c>
    </row>
    <row r="1530" spans="1:2" ht="14.25" customHeight="1">
      <c r="A1530" s="2" t="s">
        <v>1499</v>
      </c>
      <c r="B1530" s="2" t="str">
        <f ca="1">IFERROR(__xludf.DUMMYFUNCTION("GOOGLETRANSLATE(A1530,""auto"",""en"")"),"Loading...")</f>
        <v>Loading...</v>
      </c>
    </row>
    <row r="1531" spans="1:2" ht="14.25" customHeight="1">
      <c r="A1531" s="2" t="s">
        <v>1500</v>
      </c>
      <c r="B1531" s="2" t="str">
        <f ca="1">IFERROR(__xludf.DUMMYFUNCTION("GOOGLETRANSLATE(A1531,""auto"",""en"")"),"Loading...")</f>
        <v>Loading...</v>
      </c>
    </row>
    <row r="1532" spans="1:2" ht="14.25" customHeight="1">
      <c r="A1532" s="2" t="s">
        <v>1501</v>
      </c>
      <c r="B1532" s="2" t="str">
        <f ca="1">IFERROR(__xludf.DUMMYFUNCTION("GOOGLETRANSLATE(A1532,""auto"",""en"")"),"Loading...")</f>
        <v>Loading...</v>
      </c>
    </row>
    <row r="1533" spans="1:2" ht="14.25" customHeight="1">
      <c r="A1533" s="2" t="s">
        <v>1502</v>
      </c>
      <c r="B1533" s="2" t="str">
        <f ca="1">IFERROR(__xludf.DUMMYFUNCTION("GOOGLETRANSLATE(A1533,""auto"",""en"")"),"Loading...")</f>
        <v>Loading...</v>
      </c>
    </row>
    <row r="1534" spans="1:2" ht="14.25" customHeight="1">
      <c r="A1534" s="2" t="s">
        <v>1503</v>
      </c>
      <c r="B1534" s="2" t="str">
        <f ca="1">IFERROR(__xludf.DUMMYFUNCTION("GOOGLETRANSLATE(A1534,""auto"",""en"")"),"Loading...")</f>
        <v>Loading...</v>
      </c>
    </row>
    <row r="1535" spans="1:2" ht="14.25" customHeight="1">
      <c r="A1535" s="2" t="s">
        <v>1504</v>
      </c>
      <c r="B1535" s="2" t="str">
        <f ca="1">IFERROR(__xludf.DUMMYFUNCTION("GOOGLETRANSLATE(A1535,""auto"",""en"")"),"Loading...")</f>
        <v>Loading...</v>
      </c>
    </row>
    <row r="1536" spans="1:2" ht="14.25" customHeight="1">
      <c r="A1536" s="4" t="s">
        <v>1505</v>
      </c>
      <c r="B1536" s="2" t="str">
        <f ca="1">IFERROR(__xludf.DUMMYFUNCTION("GOOGLETRANSLATE(A1536,""auto"",""en"")"),"Loading...")</f>
        <v>Loading...</v>
      </c>
    </row>
    <row r="1537" spans="1:2" ht="14.25" customHeight="1">
      <c r="A1537" s="2" t="s">
        <v>1506</v>
      </c>
      <c r="B1537" s="2" t="str">
        <f ca="1">IFERROR(__xludf.DUMMYFUNCTION("GOOGLETRANSLATE(A1537,""auto"",""en"")"),"Loading...")</f>
        <v>Loading...</v>
      </c>
    </row>
    <row r="1538" spans="1:2" ht="14.25" customHeight="1">
      <c r="A1538" s="5" t="s">
        <v>1507</v>
      </c>
      <c r="B1538" s="2" t="str">
        <f ca="1">IFERROR(__xludf.DUMMYFUNCTION("GOOGLETRANSLATE(A1538,""auto"",""en"")"),"Loading...")</f>
        <v>Loading...</v>
      </c>
    </row>
    <row r="1539" spans="1:2" ht="14.25" customHeight="1">
      <c r="A1539" s="2" t="s">
        <v>1508</v>
      </c>
      <c r="B1539" s="2" t="str">
        <f ca="1">IFERROR(__xludf.DUMMYFUNCTION("GOOGLETRANSLATE(A1539,""auto"",""en"")"),"Loading...")</f>
        <v>Loading...</v>
      </c>
    </row>
    <row r="1540" spans="1:2" ht="14.25" customHeight="1">
      <c r="A1540" s="6" t="s">
        <v>1509</v>
      </c>
      <c r="B1540" s="2" t="str">
        <f ca="1">IFERROR(__xludf.DUMMYFUNCTION("GOOGLETRANSLATE(A1540,""auto"",""en"")"),"Loading...")</f>
        <v>Loading...</v>
      </c>
    </row>
    <row r="1541" spans="1:2" ht="14.25" customHeight="1">
      <c r="A1541" s="6" t="s">
        <v>1510</v>
      </c>
      <c r="B1541" s="2" t="str">
        <f ca="1">IFERROR(__xludf.DUMMYFUNCTION("GOOGLETRANSLATE(A1541,""auto"",""en"")"),"Loading...")</f>
        <v>Loading...</v>
      </c>
    </row>
    <row r="1542" spans="1:2" ht="14.25" customHeight="1">
      <c r="A1542" s="2" t="s">
        <v>1511</v>
      </c>
      <c r="B1542" s="2" t="str">
        <f ca="1">IFERROR(__xludf.DUMMYFUNCTION("GOOGLETRANSLATE(A1542,""auto"",""en"")"),"Modi ji, you honestly say that if you serve the people then you should not play the drama that you are doing.")</f>
        <v>Modi ji, you honestly say that if you serve the people then you should not play the drama that you are doing.</v>
      </c>
    </row>
    <row r="1543" spans="1:2" ht="14.25" customHeight="1">
      <c r="A1543" s="4" t="s">
        <v>1512</v>
      </c>
      <c r="B1543" s="2" t="str">
        <f ca="1">IFERROR(__xludf.DUMMYFUNCTION("GOOGLETRANSLATE(A1543,""auto"",""en"")"),"Loading...")</f>
        <v>Loading...</v>
      </c>
    </row>
    <row r="1544" spans="1:2" ht="14.25" customHeight="1">
      <c r="A1544" s="2" t="s">
        <v>1513</v>
      </c>
      <c r="B1544" s="2" t="str">
        <f ca="1">IFERROR(__xludf.DUMMYFUNCTION("GOOGLETRANSLATE(A1544,""auto"",""en"")"),"Loading...")</f>
        <v>Loading...</v>
      </c>
    </row>
    <row r="1545" spans="1:2" ht="14.25" customHeight="1">
      <c r="A1545" s="2" t="s">
        <v>1514</v>
      </c>
      <c r="B1545" s="2" t="str">
        <f ca="1">IFERROR(__xludf.DUMMYFUNCTION("GOOGLETRANSLATE(A1545,""auto"",""en"")"),"Exit poll should be banned in last phase of voting and during countdown...")</f>
        <v>Exit poll should be banned in last phase of voting and during countdown...</v>
      </c>
    </row>
    <row r="1546" spans="1:2" ht="14.25" customHeight="1">
      <c r="A1546" s="4" t="s">
        <v>1515</v>
      </c>
      <c r="B1546" s="2" t="str">
        <f ca="1">IFERROR(__xludf.DUMMYFUNCTION("GOOGLETRANSLATE(A1546,""auto"",""en"")"),"Loading...")</f>
        <v>Loading...</v>
      </c>
    </row>
    <row r="1547" spans="1:2" ht="14.25" customHeight="1">
      <c r="A1547" s="2" t="s">
        <v>1516</v>
      </c>
      <c r="B1547" s="2" t="str">
        <f ca="1">IFERROR(__xludf.DUMMYFUNCTION("GOOGLETRANSLATE(A1547,""auto"",""en"")"),"Loading...")</f>
        <v>Loading...</v>
      </c>
    </row>
    <row r="1548" spans="1:2" ht="14.25" customHeight="1">
      <c r="A1548" s="2" t="s">
        <v>1517</v>
      </c>
      <c r="B1548" s="2" t="str">
        <f ca="1">IFERROR(__xludf.DUMMYFUNCTION("GOOGLETRANSLATE(A1548,""auto"",""en"")"),"Loading...")</f>
        <v>Loading...</v>
      </c>
    </row>
    <row r="1549" spans="1:2" ht="14.25" customHeight="1">
      <c r="A1549" s="4" t="s">
        <v>1518</v>
      </c>
      <c r="B1549" s="2" t="str">
        <f ca="1">IFERROR(__xludf.DUMMYFUNCTION("GOOGLETRANSLATE(A1549,""auto"",""en"")"),"Loading...")</f>
        <v>Loading...</v>
      </c>
    </row>
    <row r="1550" spans="1:2" ht="14.25" customHeight="1">
      <c r="A1550" s="2" t="s">
        <v>1519</v>
      </c>
      <c r="B1550" s="2" t="str">
        <f ca="1">IFERROR(__xludf.DUMMYFUNCTION("GOOGLETRANSLATE(A1550,""auto"",""en"")"),"Right sir")</f>
        <v>Right sir</v>
      </c>
    </row>
    <row r="1551" spans="1:2" ht="14.25" customHeight="1">
      <c r="A1551" s="2" t="s">
        <v>1520</v>
      </c>
      <c r="B1551" s="2" t="str">
        <f ca="1">IFERROR(__xludf.DUMMYFUNCTION("GOOGLETRANSLATE(A1551,""auto"",""en"")"),"Loading...")</f>
        <v>Loading...</v>
      </c>
    </row>
    <row r="1552" spans="1:2" ht="14.25" customHeight="1">
      <c r="A1552" s="4" t="s">
        <v>1521</v>
      </c>
      <c r="B1552" s="2" t="str">
        <f ca="1">IFERROR(__xludf.DUMMYFUNCTION("GOOGLETRANSLATE(A1552,""auto"",""en"")"),"Loading...")</f>
        <v>Loading...</v>
      </c>
    </row>
    <row r="1553" spans="1:2" ht="14.25" customHeight="1">
      <c r="A1553" s="2" t="s">
        <v>458</v>
      </c>
      <c r="B1553" s="2" t="str">
        <f ca="1">IFERROR(__xludf.DUMMYFUNCTION("GOOGLETRANSLATE(A1553,""auto"",""en"")"),"Loading...")</f>
        <v>Loading...</v>
      </c>
    </row>
    <row r="1554" spans="1:2" ht="14.25" customHeight="1">
      <c r="A1554" s="4" t="s">
        <v>1522</v>
      </c>
      <c r="B1554" s="2" t="str">
        <f ca="1">IFERROR(__xludf.DUMMYFUNCTION("GOOGLETRANSLATE(A1554,""auto"",""en"")"),"Loading...")</f>
        <v>Loading...</v>
      </c>
    </row>
    <row r="1555" spans="1:2" ht="14.25" customHeight="1">
      <c r="A1555" s="2" t="s">
        <v>1523</v>
      </c>
      <c r="B1555" s="2" t="str">
        <f ca="1">IFERROR(__xludf.DUMMYFUNCTION("GOOGLETRANSLATE(A1555,""auto"",""en"")"),"Pick up media 😂🎉")</f>
        <v>Pick up media 😂🎉</v>
      </c>
    </row>
    <row r="1556" spans="1:2" ht="14.25" customHeight="1">
      <c r="A1556" s="2" t="s">
        <v>1524</v>
      </c>
      <c r="B1556" s="2" t="str">
        <f ca="1">IFERROR(__xludf.DUMMYFUNCTION("GOOGLETRANSLATE(A1556,""auto"",""en"")"),"Loading...")</f>
        <v>Loading...</v>
      </c>
    </row>
    <row r="1557" spans="1:2" ht="14.25" customHeight="1">
      <c r="A1557" s="2" t="s">
        <v>1525</v>
      </c>
      <c r="B1557" s="2" t="str">
        <f ca="1">IFERROR(__xludf.DUMMYFUNCTION("GOOGLETRANSLATE(A1557,""auto"",""en"")"),"Loading...")</f>
        <v>Loading...</v>
      </c>
    </row>
    <row r="1558" spans="1:2" ht="14.25" customHeight="1">
      <c r="A1558" s="2" t="s">
        <v>1526</v>
      </c>
      <c r="B1558" s="2" t="str">
        <f ca="1">IFERROR(__xludf.DUMMYFUNCTION("GOOGLETRANSLATE(A1558,""auto"",""en"")"),"Loading...")</f>
        <v>Loading...</v>
      </c>
    </row>
    <row r="1559" spans="1:2" ht="14.25" customHeight="1">
      <c r="A1559" s="2" t="s">
        <v>1527</v>
      </c>
      <c r="B1559" s="2" t="str">
        <f ca="1">IFERROR(__xludf.DUMMYFUNCTION("GOOGLETRANSLATE(A1559,""auto"",""en"")"),"Loading...")</f>
        <v>Loading...</v>
      </c>
    </row>
    <row r="1560" spans="1:2" ht="14.25" customHeight="1">
      <c r="A1560" s="2" t="s">
        <v>1528</v>
      </c>
      <c r="B1560" s="2" t="str">
        <f ca="1">IFERROR(__xludf.DUMMYFUNCTION("GOOGLETRANSLATE(A1560,""auto"",""en"")"),"Loading...")</f>
        <v>Loading...</v>
      </c>
    </row>
    <row r="1561" spans="1:2" ht="14.25" customHeight="1">
      <c r="A1561" s="2" t="s">
        <v>1529</v>
      </c>
      <c r="B1561" s="2" t="str">
        <f ca="1">IFERROR(__xludf.DUMMYFUNCTION("GOOGLETRANSLATE(A1561,""auto"",""en"")"),"Loading...")</f>
        <v>Loading...</v>
      </c>
    </row>
    <row r="1562" spans="1:2" ht="14.25" customHeight="1">
      <c r="A1562" s="2" t="s">
        <v>1530</v>
      </c>
      <c r="B1562" s="2" t="str">
        <f ca="1">IFERROR(__xludf.DUMMYFUNCTION("GOOGLETRANSLATE(A1562,""auto"",""en"")"),"Loading...")</f>
        <v>Loading...</v>
      </c>
    </row>
    <row r="1563" spans="1:2" ht="14.25" customHeight="1">
      <c r="A1563" s="2" t="s">
        <v>1531</v>
      </c>
      <c r="B1563" s="2" t="str">
        <f ca="1">IFERROR(__xludf.DUMMYFUNCTION("GOOGLETRANSLATE(A1563,""auto"",""en"")"),"Loading...")</f>
        <v>Loading...</v>
      </c>
    </row>
    <row r="1564" spans="1:2" ht="14.25" customHeight="1">
      <c r="A1564" s="2" t="s">
        <v>1532</v>
      </c>
      <c r="B1564" s="2" t="str">
        <f ca="1">IFERROR(__xludf.DUMMYFUNCTION("GOOGLETRANSLATE(A1564,""auto"",""en"")"),"Loading...")</f>
        <v>Loading...</v>
      </c>
    </row>
    <row r="1565" spans="1:2" ht="14.25" customHeight="1">
      <c r="A1565" s="2" t="s">
        <v>1533</v>
      </c>
      <c r="B1565" s="2" t="str">
        <f ca="1">IFERROR(__xludf.DUMMYFUNCTION("GOOGLETRANSLATE(A1565,""auto"",""en"")"),"Loading...")</f>
        <v>Loading...</v>
      </c>
    </row>
    <row r="1566" spans="1:2" ht="14.25" customHeight="1">
      <c r="A1566" s="2" t="s">
        <v>1534</v>
      </c>
      <c r="B1566" s="2" t="str">
        <f ca="1">IFERROR(__xludf.DUMMYFUNCTION("GOOGLETRANSLATE(A1566,""auto"",""en"")"),"Loading...")</f>
        <v>Loading...</v>
      </c>
    </row>
    <row r="1567" spans="1:2" ht="14.25" customHeight="1">
      <c r="A1567" s="4" t="s">
        <v>1535</v>
      </c>
      <c r="B1567" s="2" t="str">
        <f ca="1">IFERROR(__xludf.DUMMYFUNCTION("GOOGLETRANSLATE(A1567,""auto"",""en"")"),"Loading...")</f>
        <v>Loading...</v>
      </c>
    </row>
    <row r="1568" spans="1:2" ht="14.25" customHeight="1">
      <c r="A1568" s="2" t="s">
        <v>1536</v>
      </c>
      <c r="B1568" s="2" t="str">
        <f ca="1">IFERROR(__xludf.DUMMYFUNCTION("GOOGLETRANSLATE(A1568,""auto"",""en"")"),"Loading...")</f>
        <v>Loading...</v>
      </c>
    </row>
    <row r="1569" spans="1:2" ht="14.25" customHeight="1">
      <c r="A1569" s="6" t="s">
        <v>1537</v>
      </c>
      <c r="B1569" s="2" t="str">
        <f ca="1">IFERROR(__xludf.DUMMYFUNCTION("GOOGLETRANSLATE(A1569,""auto"",""en"")"),"Modi will come...don't worry.
Or be prepared that the evil of this evil will rise in the form of a curse...
Bring a BT in the south, it works less or it becomes big in the north...you are Congress's chamcho.
What is the meaning of the country.....
BJP "&amp;"will come..Modi ji will come. Look Lena
Jai hind.")</f>
        <v>Modi will come...don't worry.
Or be prepared that the evil of this evil will rise in the form of a curse...
Bring a BT in the south, it works less or it becomes big in the north...you are Congress's chamcho.
What is the meaning of the country.....
BJP will come..Modi ji will come. Look Lena
Jai hind.</v>
      </c>
    </row>
    <row r="1570" spans="1:2" ht="14.25" customHeight="1">
      <c r="A1570" s="4" t="s">
        <v>1538</v>
      </c>
      <c r="B1570" s="2" t="str">
        <f ca="1">IFERROR(__xludf.DUMMYFUNCTION("GOOGLETRANSLATE(A1570,""auto"",""en"")"),"Ravish...Modi wouldn't let you sleep at night, right?")</f>
        <v>Ravish...Modi wouldn't let you sleep at night, right?</v>
      </c>
    </row>
    <row r="1571" spans="1:2" ht="14.25" customHeight="1">
      <c r="A1571" s="2" t="s">
        <v>1539</v>
      </c>
      <c r="B1571" s="2" t="str">
        <f ca="1">IFERROR(__xludf.DUMMYFUNCTION("GOOGLETRANSLATE(A1571,""auto"",""en"")"),"Loading...")</f>
        <v>Loading...</v>
      </c>
    </row>
    <row r="1572" spans="1:2" ht="14.25" customHeight="1">
      <c r="A1572" s="2" t="s">
        <v>1540</v>
      </c>
      <c r="B1572" s="2" t="str">
        <f ca="1">IFERROR(__xludf.DUMMYFUNCTION("GOOGLETRANSLATE(A1572,""auto"",""en"")"),"Poor Ravish Kumar, this is the time when you will be able to see my face again.")</f>
        <v>Poor Ravish Kumar, this is the time when you will be able to see my face again.</v>
      </c>
    </row>
    <row r="1573" spans="1:2" ht="14.25" customHeight="1">
      <c r="A1573" s="2" t="s">
        <v>1541</v>
      </c>
      <c r="B1573" s="2" t="str">
        <f ca="1">IFERROR(__xludf.DUMMYFUNCTION("GOOGLETRANSLATE(A1573,""auto"",""en"")"),"Loading...")</f>
        <v>Loading...</v>
      </c>
    </row>
    <row r="1574" spans="1:2" ht="14.25" customHeight="1">
      <c r="A1574" s="2" t="s">
        <v>1542</v>
      </c>
      <c r="B1574" s="2" t="str">
        <f ca="1">IFERROR(__xludf.DUMMYFUNCTION("GOOGLETRANSLATE(A1574,""auto"",""en"")"),"Loading...")</f>
        <v>Loading...</v>
      </c>
    </row>
    <row r="1575" spans="1:2" ht="14.25" customHeight="1">
      <c r="A1575" s="2" t="s">
        <v>1543</v>
      </c>
      <c r="B1575" s="2" t="str">
        <f ca="1">IFERROR(__xludf.DUMMYFUNCTION("GOOGLETRANSLATE(A1575,""auto"",""en"")"),"Loading...")</f>
        <v>Loading...</v>
      </c>
    </row>
    <row r="1576" spans="1:2" ht="14.25" customHeight="1">
      <c r="A1576" s="2" t="s">
        <v>1544</v>
      </c>
      <c r="B1576" s="2" t="str">
        <f ca="1">IFERROR(__xludf.DUMMYFUNCTION("GOOGLETRANSLATE(A1576,""auto"",""en"")"),"Loading...")</f>
        <v>Loading...</v>
      </c>
    </row>
    <row r="1577" spans="1:2" ht="14.25" customHeight="1">
      <c r="A1577" s="2" t="s">
        <v>7</v>
      </c>
      <c r="B1577" s="2" t="str">
        <f ca="1">IFERROR(__xludf.DUMMYFUNCTION("GOOGLETRANSLATE(A1577,""auto"",""en"")"),"Loading...")</f>
        <v>Loading...</v>
      </c>
    </row>
    <row r="1578" spans="1:2" ht="14.25" customHeight="1">
      <c r="A1578" s="2" t="s">
        <v>1545</v>
      </c>
      <c r="B1578" s="2" t="str">
        <f ca="1">IFERROR(__xludf.DUMMYFUNCTION("GOOGLETRANSLATE(A1578,""auto"",""en"")"),"Loading...")</f>
        <v>Loading...</v>
      </c>
    </row>
    <row r="1579" spans="1:2" ht="14.25" customHeight="1">
      <c r="A1579" s="2" t="s">
        <v>1546</v>
      </c>
      <c r="B1579" s="2" t="str">
        <f ca="1">IFERROR(__xludf.DUMMYFUNCTION("GOOGLETRANSLATE(A1579,""auto"",""en"")"),"Loading...")</f>
        <v>Loading...</v>
      </c>
    </row>
    <row r="1580" spans="1:2" ht="14.25" customHeight="1">
      <c r="A1580" s="2" t="s">
        <v>1547</v>
      </c>
      <c r="B1580" s="2" t="str">
        <f ca="1">IFERROR(__xludf.DUMMYFUNCTION("GOOGLETRANSLATE(A1580,""auto"",""en"")"),"Loading...")</f>
        <v>Loading...</v>
      </c>
    </row>
    <row r="1581" spans="1:2" ht="14.25" customHeight="1">
      <c r="A1581" s="2" t="s">
        <v>1548</v>
      </c>
      <c r="B1581" s="2" t="str">
        <f ca="1">IFERROR(__xludf.DUMMYFUNCTION("GOOGLETRANSLATE(A1581,""auto"",""en"")"),"Loading...")</f>
        <v>Loading...</v>
      </c>
    </row>
    <row r="1582" spans="1:2" ht="14.25" customHeight="1">
      <c r="A1582" s="4" t="s">
        <v>1549</v>
      </c>
      <c r="B1582" s="2" t="str">
        <f ca="1">IFERROR(__xludf.DUMMYFUNCTION("GOOGLETRANSLATE(A1582,""auto"",""en"")"),"Loading...")</f>
        <v>Loading...</v>
      </c>
    </row>
    <row r="1583" spans="1:2" ht="14.25" customHeight="1">
      <c r="A1583" s="6" t="s">
        <v>1550</v>
      </c>
      <c r="B1583" s="2" t="str">
        <f ca="1">IFERROR(__xludf.DUMMYFUNCTION("GOOGLETRANSLATE(A1583,""auto"",""en"")"),"Loading...")</f>
        <v>Loading...</v>
      </c>
    </row>
    <row r="1584" spans="1:2" ht="14.25" customHeight="1">
      <c r="A1584" s="2" t="s">
        <v>1551</v>
      </c>
      <c r="B1584" s="2" t="str">
        <f ca="1">IFERROR(__xludf.DUMMYFUNCTION("GOOGLETRANSLATE(A1584,""auto"",""en"")"),"NDA will have 300 seats for sure")</f>
        <v>NDA will have 300 seats for sure</v>
      </c>
    </row>
    <row r="1585" spans="1:2" ht="14.25" customHeight="1">
      <c r="A1585" s="2" t="s">
        <v>1552</v>
      </c>
      <c r="B1585" s="2" t="str">
        <f ca="1">IFERROR(__xludf.DUMMYFUNCTION("GOOGLETRANSLATE(A1585,""auto"",""en"")"),"Hurry up and buy Burnol before it gets over for your benefit... Modi government crosses 400 and rabeej virus is going to give heart attack 🤣")</f>
        <v>Hurry up and buy Burnol before it gets over for your benefit... Modi government crosses 400 and rabeej virus is going to give heart attack 🤣</v>
      </c>
    </row>
    <row r="1586" spans="1:2" ht="14.25" customHeight="1">
      <c r="A1586" s="4" t="s">
        <v>1553</v>
      </c>
      <c r="B1586" s="2" t="str">
        <f ca="1">IFERROR(__xludf.DUMMYFUNCTION("GOOGLETRANSLATE(A1586,""auto"",""en"")"),"Loading...")</f>
        <v>Loading...</v>
      </c>
    </row>
    <row r="1587" spans="1:2" ht="14.25" customHeight="1">
      <c r="A1587" s="4" t="s">
        <v>1554</v>
      </c>
      <c r="B1587" s="2" t="str">
        <f ca="1">IFERROR(__xludf.DUMMYFUNCTION("GOOGLETRANSLATE(A1587,""auto"",""en"")"),"Loading...")</f>
        <v>Loading...</v>
      </c>
    </row>
    <row r="1588" spans="1:2" ht="14.25" customHeight="1">
      <c r="A1588" s="2" t="s">
        <v>1555</v>
      </c>
      <c r="B1588" s="2" t="str">
        <f ca="1">IFERROR(__xludf.DUMMYFUNCTION("GOOGLETRANSLATE(A1588,""auto"",""en"")"),"Loading...")</f>
        <v>Loading...</v>
      </c>
    </row>
    <row r="1589" spans="1:2" ht="14.25" customHeight="1">
      <c r="A1589" s="4" t="s">
        <v>1556</v>
      </c>
      <c r="B1589" s="2" t="str">
        <f ca="1">IFERROR(__xludf.DUMMYFUNCTION("GOOGLETRANSLATE(A1589,""auto"",""en"")"),"Loading...")</f>
        <v>Loading...</v>
      </c>
    </row>
    <row r="1590" spans="1:2" ht="14.25" customHeight="1">
      <c r="A1590" s="2" t="s">
        <v>1557</v>
      </c>
      <c r="B1590" s="2" t="str">
        <f ca="1">IFERROR(__xludf.DUMMYFUNCTION("GOOGLETRANSLATE(A1590,""auto"",""en"")"),"Loading...")</f>
        <v>Loading...</v>
      </c>
    </row>
    <row r="1591" spans="1:2" ht="14.25" customHeight="1">
      <c r="A1591" s="2" t="s">
        <v>1558</v>
      </c>
      <c r="B1591" s="2" t="str">
        <f ca="1">IFERROR(__xludf.DUMMYFUNCTION("GOOGLETRANSLATE(A1591,""auto"",""en"")"),"Loading...")</f>
        <v>Loading...</v>
      </c>
    </row>
    <row r="1592" spans="1:2" ht="14.25" customHeight="1">
      <c r="A1592" s="4" t="s">
        <v>1559</v>
      </c>
      <c r="B1592" s="2" t="str">
        <f ca="1">IFERROR(__xludf.DUMMYFUNCTION("GOOGLETRANSLATE(A1592,""auto"",""en"")"),"Loading...")</f>
        <v>Loading...</v>
      </c>
    </row>
    <row r="1593" spans="1:2" ht="14.25" customHeight="1">
      <c r="A1593" s="4" t="s">
        <v>1560</v>
      </c>
      <c r="B1593" s="2" t="str">
        <f ca="1">IFERROR(__xludf.DUMMYFUNCTION("GOOGLETRANSLATE(A1593,""auto"",""en"")"),"The same crying and crying will happen again tomorrow.")</f>
        <v>The same crying and crying will happen again tomorrow.</v>
      </c>
    </row>
    <row r="1594" spans="1:2" ht="14.25" customHeight="1">
      <c r="A1594" s="2" t="s">
        <v>1561</v>
      </c>
      <c r="B1594" s="2" t="str">
        <f ca="1">IFERROR(__xludf.DUMMYFUNCTION("GOOGLETRANSLATE(A1594,""auto"",""en"")"),"Loading...")</f>
        <v>Loading...</v>
      </c>
    </row>
    <row r="1595" spans="1:2" ht="14.25" customHeight="1">
      <c r="A1595" s="2" t="s">
        <v>1562</v>
      </c>
      <c r="B1595" s="2" t="str">
        <f ca="1">IFERROR(__xludf.DUMMYFUNCTION("GOOGLETRANSLATE(A1595,""auto"",""en"")"),"Loading...")</f>
        <v>Loading...</v>
      </c>
    </row>
    <row r="1596" spans="1:2" ht="14.25" customHeight="1">
      <c r="A1596" s="2" t="s">
        <v>1563</v>
      </c>
      <c r="B1596" s="2" t="str">
        <f ca="1">IFERROR(__xludf.DUMMYFUNCTION("GOOGLETRANSLATE(A1596,""auto"",""en"")"),"Loading...")</f>
        <v>Loading...</v>
      </c>
    </row>
    <row r="1597" spans="1:2" ht="14.25" customHeight="1">
      <c r="A1597" s="2" t="s">
        <v>1564</v>
      </c>
      <c r="B1597" s="2" t="str">
        <f ca="1">IFERROR(__xludf.DUMMYFUNCTION("GOOGLETRANSLATE(A1597,""auto"",""en"")"),"Loading...")</f>
        <v>Loading...</v>
      </c>
    </row>
    <row r="1598" spans="1:2" ht="14.25" customHeight="1">
      <c r="A1598" s="2" t="s">
        <v>1565</v>
      </c>
      <c r="B1598" s="2" t="str">
        <f ca="1">IFERROR(__xludf.DUMMYFUNCTION("GOOGLETRANSLATE(A1598,""auto"",""en"")"),"Sir, it has been your way since the beginning of BJP's life.")</f>
        <v>Sir, it has been your way since the beginning of BJP's life.</v>
      </c>
    </row>
    <row r="1599" spans="1:2" ht="14.25" customHeight="1">
      <c r="A1599" s="2" t="s">
        <v>1566</v>
      </c>
      <c r="B1599" s="2" t="str">
        <f ca="1">IFERROR(__xludf.DUMMYFUNCTION("GOOGLETRANSLATE(A1599,""auto"",""en"")"),"Loading...")</f>
        <v>Loading...</v>
      </c>
    </row>
    <row r="1600" spans="1:2" ht="14.25" customHeight="1">
      <c r="A1600" s="2" t="s">
        <v>1567</v>
      </c>
      <c r="B1600" s="2" t="str">
        <f ca="1">IFERROR(__xludf.DUMMYFUNCTION("GOOGLETRANSLATE(A1600,""auto"",""en"")"),"Loading...")</f>
        <v>Loading...</v>
      </c>
    </row>
    <row r="1601" spans="1:2" ht="14.25" customHeight="1">
      <c r="A1601" s="2" t="s">
        <v>1568</v>
      </c>
      <c r="B1601" s="2" t="str">
        <f ca="1">IFERROR(__xludf.DUMMYFUNCTION("GOOGLETRANSLATE(A1601,""auto"",""en"")"),"Loading...")</f>
        <v>Loading...</v>
      </c>
    </row>
    <row r="1602" spans="1:2" ht="14.25" customHeight="1">
      <c r="A1602" s="2" t="s">
        <v>1569</v>
      </c>
      <c r="B1602" s="2" t="str">
        <f ca="1">IFERROR(__xludf.DUMMYFUNCTION("GOOGLETRANSLATE(A1602,""auto"",""en"")"),"Loading...")</f>
        <v>Loading...</v>
      </c>
    </row>
    <row r="1603" spans="1:2" ht="14.25" customHeight="1">
      <c r="A1603" s="6" t="s">
        <v>1570</v>
      </c>
      <c r="B1603" s="2" t="str">
        <f ca="1">IFERROR(__xludf.DUMMYFUNCTION("GOOGLETRANSLATE(A1603,""auto"",""en"")"),"Loading...")</f>
        <v>Loading...</v>
      </c>
    </row>
    <row r="1604" spans="1:2" ht="14.25" customHeight="1">
      <c r="A1604" s="2" t="s">
        <v>1571</v>
      </c>
      <c r="B1604" s="2" t="str">
        <f ca="1">IFERROR(__xludf.DUMMYFUNCTION("GOOGLETRANSLATE(A1604,""auto"",""en"")"),"Loading...")</f>
        <v>Loading...</v>
      </c>
    </row>
    <row r="1605" spans="1:2" ht="14.25" customHeight="1">
      <c r="A1605" s="4" t="s">
        <v>1572</v>
      </c>
      <c r="B1605" s="2" t="str">
        <f ca="1">IFERROR(__xludf.DUMMYFUNCTION("GOOGLETRANSLATE(A1605,""auto"",""en"")"),"Loading...")</f>
        <v>Loading...</v>
      </c>
    </row>
    <row r="1606" spans="1:2" ht="14.25" customHeight="1">
      <c r="A1606" s="6" t="s">
        <v>1573</v>
      </c>
      <c r="B1606" s="2" t="str">
        <f ca="1">IFERROR(__xludf.DUMMYFUNCTION("GOOGLETRANSLATE(A1606,""auto"",""en"")"),"Loading...")</f>
        <v>Loading...</v>
      </c>
    </row>
    <row r="1607" spans="1:2" ht="14.25" customHeight="1">
      <c r="A1607" s="2" t="s">
        <v>1574</v>
      </c>
      <c r="B1607" s="2" t="str">
        <f ca="1">IFERROR(__xludf.DUMMYFUNCTION("GOOGLETRANSLATE(A1607,""auto"",""en"")"),"Loading...")</f>
        <v>Loading...</v>
      </c>
    </row>
    <row r="1608" spans="1:2" ht="14.25" customHeight="1">
      <c r="A1608" s="6" t="s">
        <v>1575</v>
      </c>
      <c r="B1608" s="2" t="str">
        <f ca="1">IFERROR(__xludf.DUMMYFUNCTION("GOOGLETRANSLATE(A1608,""auto"",""en"")"),"Loading...")</f>
        <v>Loading...</v>
      </c>
    </row>
    <row r="1609" spans="1:2" ht="14.25" customHeight="1">
      <c r="A1609" s="2" t="s">
        <v>1576</v>
      </c>
      <c r="B1609" s="2" t="str">
        <f ca="1">IFERROR(__xludf.DUMMYFUNCTION("GOOGLETRANSLATE(A1609,""auto"",""en"")"),"chamcha media")</f>
        <v>chamcha media</v>
      </c>
    </row>
    <row r="1610" spans="1:2" ht="14.25" customHeight="1">
      <c r="A1610" s="2" t="s">
        <v>1577</v>
      </c>
      <c r="B1610" s="2" t="str">
        <f ca="1">IFERROR(__xludf.DUMMYFUNCTION("GOOGLETRANSLATE(A1610,""auto"",""en"")"),"Loading...")</f>
        <v>Loading...</v>
      </c>
    </row>
    <row r="1611" spans="1:2" ht="14.25" customHeight="1">
      <c r="A1611" s="2" t="s">
        <v>1578</v>
      </c>
      <c r="B1611" s="2" t="str">
        <f ca="1">IFERROR(__xludf.DUMMYFUNCTION("GOOGLETRANSLATE(A1611,""auto"",""en"")"),"Loading...")</f>
        <v>Loading...</v>
      </c>
    </row>
    <row r="1612" spans="1:2" ht="14.25" customHeight="1">
      <c r="A1612" s="2" t="s">
        <v>1579</v>
      </c>
      <c r="B1612" s="2" t="str">
        <f ca="1">IFERROR(__xludf.DUMMYFUNCTION("GOOGLETRANSLATE(A1612,""auto"",""en"")"),"Loading...")</f>
        <v>Loading...</v>
      </c>
    </row>
    <row r="1613" spans="1:2" ht="14.25" customHeight="1">
      <c r="A1613" s="2" t="s">
        <v>1580</v>
      </c>
      <c r="B1613" s="2" t="str">
        <f ca="1">IFERROR(__xludf.DUMMYFUNCTION("GOOGLETRANSLATE(A1613,""auto"",""en"")"),"Loading...")</f>
        <v>Loading...</v>
      </c>
    </row>
    <row r="1614" spans="1:2" ht="14.25" customHeight="1">
      <c r="A1614" s="2" t="s">
        <v>1534</v>
      </c>
      <c r="B1614" s="2" t="str">
        <f ca="1">IFERROR(__xludf.DUMMYFUNCTION("GOOGLETRANSLATE(A1614,""auto"",""en"")"),"Loading...")</f>
        <v>Loading...</v>
      </c>
    </row>
    <row r="1615" spans="1:2" ht="14.25" customHeight="1">
      <c r="A1615" s="2" t="s">
        <v>1581</v>
      </c>
      <c r="B1615" s="2" t="str">
        <f ca="1">IFERROR(__xludf.DUMMYFUNCTION("GOOGLETRANSLATE(A1615,""auto"",""en"")"),"Loading...")</f>
        <v>Loading...</v>
      </c>
    </row>
    <row r="1616" spans="1:2" ht="14.25" customHeight="1">
      <c r="A1616" s="2" t="s">
        <v>1582</v>
      </c>
      <c r="B1616" s="2" t="str">
        <f ca="1">IFERROR(__xludf.DUMMYFUNCTION("GOOGLETRANSLATE(A1616,""auto"",""en"")"),"Loading...")</f>
        <v>Loading...</v>
      </c>
    </row>
    <row r="1617" spans="1:2" ht="14.25" customHeight="1">
      <c r="A1617" s="2" t="s">
        <v>1583</v>
      </c>
      <c r="B1617" s="2" t="str">
        <f ca="1">IFERROR(__xludf.DUMMYFUNCTION("GOOGLETRANSLATE(A1617,""auto"",""en"")"),"Loading...")</f>
        <v>Loading...</v>
      </c>
    </row>
    <row r="1618" spans="1:2" ht="14.25" customHeight="1">
      <c r="A1618" s="4" t="s">
        <v>1584</v>
      </c>
      <c r="B1618" s="2" t="str">
        <f ca="1">IFERROR(__xludf.DUMMYFUNCTION("GOOGLETRANSLATE(A1618,""auto"",""en"")"),"Loading...")</f>
        <v>Loading...</v>
      </c>
    </row>
    <row r="1619" spans="1:2" ht="14.25" customHeight="1">
      <c r="A1619" s="2" t="s">
        <v>1585</v>
      </c>
      <c r="B1619" s="2" t="str">
        <f ca="1">IFERROR(__xludf.DUMMYFUNCTION("GOOGLETRANSLATE(A1619,""auto"",""en"")"),"Loading...")</f>
        <v>Loading...</v>
      </c>
    </row>
    <row r="1620" spans="1:2" ht="14.25" customHeight="1">
      <c r="A1620" s="2" t="s">
        <v>1586</v>
      </c>
      <c r="B1620" s="2" t="str">
        <f ca="1">IFERROR(__xludf.DUMMYFUNCTION("GOOGLETRANSLATE(A1620,""auto"",""en"")"),"Loading...")</f>
        <v>Loading...</v>
      </c>
    </row>
    <row r="1621" spans="1:2" ht="14.25" customHeight="1">
      <c r="A1621" s="2" t="s">
        <v>1587</v>
      </c>
      <c r="B1621" s="2" t="str">
        <f ca="1">IFERROR(__xludf.DUMMYFUNCTION("GOOGLETRANSLATE(A1621,""auto"",""en"")"),"Loading...")</f>
        <v>Loading...</v>
      </c>
    </row>
    <row r="1622" spans="1:2" ht="14.25" customHeight="1">
      <c r="A1622" s="2" t="s">
        <v>1588</v>
      </c>
      <c r="B1622" s="2" t="str">
        <f ca="1">IFERROR(__xludf.DUMMYFUNCTION("GOOGLETRANSLATE(A1622,""auto"",""en"")"),"Loading...")</f>
        <v>Loading...</v>
      </c>
    </row>
    <row r="1623" spans="1:2" ht="14.25" customHeight="1">
      <c r="A1623" s="2" t="s">
        <v>1589</v>
      </c>
      <c r="B1623" s="2" t="str">
        <f ca="1">IFERROR(__xludf.DUMMYFUNCTION("GOOGLETRANSLATE(A1623,""auto"",""en"")"),"Loading...")</f>
        <v>Loading...</v>
      </c>
    </row>
    <row r="1624" spans="1:2" ht="14.25" customHeight="1">
      <c r="A1624" s="2" t="s">
        <v>1590</v>
      </c>
      <c r="B1624" s="2" t="str">
        <f ca="1">IFERROR(__xludf.DUMMYFUNCTION("GOOGLETRANSLATE(A1624,""auto"",""en"")"),"Loading...")</f>
        <v>Loading...</v>
      </c>
    </row>
    <row r="1625" spans="1:2" ht="14.25" customHeight="1">
      <c r="A1625" s="2" t="s">
        <v>1591</v>
      </c>
      <c r="B1625" s="2" t="str">
        <f ca="1">IFERROR(__xludf.DUMMYFUNCTION("GOOGLETRANSLATE(A1625,""auto"",""en"")"),"Loading...")</f>
        <v>Loading...</v>
      </c>
    </row>
    <row r="1626" spans="1:2" ht="14.25" customHeight="1">
      <c r="A1626" s="4" t="s">
        <v>1592</v>
      </c>
      <c r="B1626" s="2" t="str">
        <f ca="1">IFERROR(__xludf.DUMMYFUNCTION("GOOGLETRANSLATE(A1626,""auto"",""en"")"),"Loading...")</f>
        <v>Loading...</v>
      </c>
    </row>
    <row r="1627" spans="1:2" ht="14.25" customHeight="1">
      <c r="A1627" s="2" t="s">
        <v>450</v>
      </c>
      <c r="B1627" s="2" t="str">
        <f ca="1">IFERROR(__xludf.DUMMYFUNCTION("GOOGLETRANSLATE(A1627,""auto"",""en"")"),"Loading...")</f>
        <v>Loading...</v>
      </c>
    </row>
    <row r="1628" spans="1:2" ht="14.25" customHeight="1">
      <c r="A1628" s="2" t="s">
        <v>1593</v>
      </c>
      <c r="B1628" s="2" t="str">
        <f ca="1">IFERROR(__xludf.DUMMYFUNCTION("GOOGLETRANSLATE(A1628,""auto"",""en"")"),"Why did Rubbish Kumar not raise all these questions from 2004 to 2009?")</f>
        <v>Why did Rubbish Kumar not raise all these questions from 2004 to 2009?</v>
      </c>
    </row>
    <row r="1629" spans="1:2" ht="14.25" customHeight="1">
      <c r="A1629" s="2" t="s">
        <v>1594</v>
      </c>
      <c r="B1629" s="2" t="str">
        <f ca="1">IFERROR(__xludf.DUMMYFUNCTION("GOOGLETRANSLATE(A1629,""auto"",""en"")"),"Godi media")</f>
        <v>Godi media</v>
      </c>
    </row>
    <row r="1630" spans="1:2" ht="14.25" customHeight="1">
      <c r="A1630" s="2" t="s">
        <v>1595</v>
      </c>
      <c r="B1630" s="2" t="str">
        <f ca="1">IFERROR(__xludf.DUMMYFUNCTION("GOOGLETRANSLATE(A1630,""auto"",""en"")"),"Loading...")</f>
        <v>Loading...</v>
      </c>
    </row>
    <row r="1631" spans="1:2" ht="14.25" customHeight="1">
      <c r="A1631" s="4" t="s">
        <v>1596</v>
      </c>
      <c r="B1631" s="2" t="str">
        <f ca="1">IFERROR(__xludf.DUMMYFUNCTION("GOOGLETRANSLATE(A1631,""auto"",""en"")"),"Loading...")</f>
        <v>Loading...</v>
      </c>
    </row>
    <row r="1632" spans="1:2" ht="14.25" customHeight="1">
      <c r="A1632" s="2" t="s">
        <v>1597</v>
      </c>
      <c r="B1632" s="2" t="str">
        <f ca="1">IFERROR(__xludf.DUMMYFUNCTION("GOOGLETRANSLATE(A1632,""auto"",""en"")"),"Loading...")</f>
        <v>Loading...</v>
      </c>
    </row>
    <row r="1633" spans="1:2" ht="14.25" customHeight="1">
      <c r="A1633" s="2" t="s">
        <v>1597</v>
      </c>
      <c r="B1633" s="2" t="str">
        <f ca="1">IFERROR(__xludf.DUMMYFUNCTION("GOOGLETRANSLATE(A1633,""auto"",""en"")"),"Loading...")</f>
        <v>Loading...</v>
      </c>
    </row>
    <row r="1634" spans="1:2" ht="14.25" customHeight="1">
      <c r="A1634" s="2" t="s">
        <v>1598</v>
      </c>
      <c r="B1634" s="2" t="str">
        <f ca="1">IFERROR(__xludf.DUMMYFUNCTION("GOOGLETRANSLATE(A1634,""auto"",""en"")"),"Loading...")</f>
        <v>Loading...</v>
      </c>
    </row>
    <row r="1635" spans="1:2" ht="14.25" customHeight="1">
      <c r="A1635" s="4" t="s">
        <v>1599</v>
      </c>
      <c r="B1635" s="2" t="str">
        <f ca="1">IFERROR(__xludf.DUMMYFUNCTION("GOOGLETRANSLATE(A1635,""auto"",""en"")"),"Sir, we voted for Congress, I was called in the survey, which party did you vote for, we said for BJP, I am telling this from my own experience, I have done this")</f>
        <v>Sir, we voted for Congress, I was called in the survey, which party did you vote for, we said for BJP, I am telling this from my own experience, I have done this</v>
      </c>
    </row>
    <row r="1636" spans="1:2" ht="14.25" customHeight="1">
      <c r="A1636" s="2" t="s">
        <v>1600</v>
      </c>
      <c r="B1636" s="2" t="str">
        <f ca="1">IFERROR(__xludf.DUMMYFUNCTION("GOOGLETRANSLATE(A1636,""auto"",""en"")"),"Loading...")</f>
        <v>Loading...</v>
      </c>
    </row>
    <row r="1637" spans="1:2" ht="14.25" customHeight="1">
      <c r="A1637" s="2" t="s">
        <v>1601</v>
      </c>
      <c r="B1637" s="2" t="str">
        <f ca="1">IFERROR(__xludf.DUMMYFUNCTION("GOOGLETRANSLATE(A1637,""auto"",""en"")"),"Loading...")</f>
        <v>Loading...</v>
      </c>
    </row>
    <row r="1638" spans="1:2" ht="14.25" customHeight="1">
      <c r="A1638" s="2" t="s">
        <v>1602</v>
      </c>
      <c r="B1638" s="2" t="str">
        <f ca="1">IFERROR(__xludf.DUMMYFUNCTION("GOOGLETRANSLATE(A1638,""auto"",""en"")"),"Loading...")</f>
        <v>Loading...</v>
      </c>
    </row>
    <row r="1639" spans="1:2" ht="14.25" customHeight="1">
      <c r="A1639" s="2" t="s">
        <v>1603</v>
      </c>
      <c r="B1639" s="2" t="str">
        <f ca="1">IFERROR(__xludf.DUMMYFUNCTION("GOOGLETRANSLATE(A1639,""auto"",""en"")"),"Loading...")</f>
        <v>Loading...</v>
      </c>
    </row>
    <row r="1640" spans="1:2" ht="14.25" customHeight="1">
      <c r="A1640" s="2" t="s">
        <v>1604</v>
      </c>
      <c r="B1640" s="2" t="str">
        <f ca="1">IFERROR(__xludf.DUMMYFUNCTION("GOOGLETRANSLATE(A1640,""auto"",""en"")"),"Loading...")</f>
        <v>Loading...</v>
      </c>
    </row>
    <row r="1641" spans="1:2" ht="14.25" customHeight="1">
      <c r="A1641" s="2" t="s">
        <v>1605</v>
      </c>
      <c r="B1641" s="2" t="str">
        <f ca="1">IFERROR(__xludf.DUMMYFUNCTION("GOOGLETRANSLATE(A1641,""auto"",""en"")"),"Loading...")</f>
        <v>Loading...</v>
      </c>
    </row>
    <row r="1642" spans="1:2" ht="14.25" customHeight="1">
      <c r="A1642" s="2" t="s">
        <v>1606</v>
      </c>
      <c r="B1642" s="2" t="str">
        <f ca="1">IFERROR(__xludf.DUMMYFUNCTION("GOOGLETRANSLATE(A1642,""auto"",""en"")"),"Loading...")</f>
        <v>Loading...</v>
      </c>
    </row>
    <row r="1643" spans="1:2" ht="14.25" customHeight="1">
      <c r="A1643" s="2" t="s">
        <v>1607</v>
      </c>
      <c r="B1643" s="2" t="str">
        <f ca="1">IFERROR(__xludf.DUMMYFUNCTION("GOOGLETRANSLATE(A1643,""auto"",""en"")"),"Loading...")</f>
        <v>Loading...</v>
      </c>
    </row>
    <row r="1644" spans="1:2" ht="14.25" customHeight="1">
      <c r="A1644" s="2" t="s">
        <v>1608</v>
      </c>
      <c r="B1644" s="2" t="str">
        <f ca="1">IFERROR(__xludf.DUMMYFUNCTION("GOOGLETRANSLATE(A1644,""auto"",""en"")"),"Loading...")</f>
        <v>Loading...</v>
      </c>
    </row>
    <row r="1645" spans="1:2" ht="14.25" customHeight="1">
      <c r="A1645" s="2" t="s">
        <v>1548</v>
      </c>
      <c r="B1645" s="2" t="str">
        <f ca="1">IFERROR(__xludf.DUMMYFUNCTION("GOOGLETRANSLATE(A1645,""auto"",""en"")"),"Loading...")</f>
        <v>Loading...</v>
      </c>
    </row>
    <row r="1646" spans="1:2" ht="14.25" customHeight="1">
      <c r="A1646" s="2" t="s">
        <v>1609</v>
      </c>
      <c r="B1646" s="2" t="str">
        <f ca="1">IFERROR(__xludf.DUMMYFUNCTION("GOOGLETRANSLATE(A1646,""auto"",""en"")"),"Loading...")</f>
        <v>Loading...</v>
      </c>
    </row>
    <row r="1647" spans="1:2" ht="14.25" customHeight="1">
      <c r="A1647" s="2" t="s">
        <v>1610</v>
      </c>
      <c r="B1647" s="2" t="str">
        <f ca="1">IFERROR(__xludf.DUMMYFUNCTION("GOOGLETRANSLATE(A1647,""auto"",""en"")"),"Loading...")</f>
        <v>Loading...</v>
      </c>
    </row>
    <row r="1648" spans="1:2" ht="14.25" customHeight="1">
      <c r="A1648" s="6" t="s">
        <v>1611</v>
      </c>
      <c r="B1648" s="2" t="str">
        <f ca="1">IFERROR(__xludf.DUMMYFUNCTION("GOOGLETRANSLATE(A1648,""auto"",""en"")"),"Loading...")</f>
        <v>Loading...</v>
      </c>
    </row>
    <row r="1649" spans="1:2" ht="14.25" customHeight="1">
      <c r="A1649" s="2" t="s">
        <v>1612</v>
      </c>
      <c r="B1649" s="2" t="str">
        <f ca="1">IFERROR(__xludf.DUMMYFUNCTION("GOOGLETRANSLATE(A1649,""auto"",""en"")"),"Loading...")</f>
        <v>Loading...</v>
      </c>
    </row>
    <row r="1650" spans="1:2" ht="14.25" customHeight="1">
      <c r="A1650" s="2" t="s">
        <v>1613</v>
      </c>
      <c r="B1650" s="2" t="str">
        <f ca="1">IFERROR(__xludf.DUMMYFUNCTION("GOOGLETRANSLATE(A1650,""auto"",""en"")"),"Loading...")</f>
        <v>Loading...</v>
      </c>
    </row>
    <row r="1651" spans="1:2" ht="14.25" customHeight="1">
      <c r="A1651" s="2" t="s">
        <v>1614</v>
      </c>
      <c r="B1651" s="2" t="str">
        <f ca="1">IFERROR(__xludf.DUMMYFUNCTION("GOOGLETRANSLATE(A1651,""auto"",""en"")"),"Loading...")</f>
        <v>Loading...</v>
      </c>
    </row>
    <row r="1652" spans="1:2" ht="14.25" customHeight="1">
      <c r="A1652" s="2" t="s">
        <v>1615</v>
      </c>
      <c r="B1652" s="2" t="str">
        <f ca="1">IFERROR(__xludf.DUMMYFUNCTION("GOOGLETRANSLATE(A1652,""auto"",""en"")"),"Loading...")</f>
        <v>Loading...</v>
      </c>
    </row>
    <row r="1653" spans="1:2" ht="14.25" customHeight="1">
      <c r="A1653" s="2" t="s">
        <v>1616</v>
      </c>
      <c r="B1653" s="2" t="str">
        <f ca="1">IFERROR(__xludf.DUMMYFUNCTION("GOOGLETRANSLATE(A1653,""auto"",""en"")"),"Loading...")</f>
        <v>Loading...</v>
      </c>
    </row>
    <row r="1654" spans="1:2" ht="14.25" customHeight="1">
      <c r="A1654" s="2" t="s">
        <v>1617</v>
      </c>
      <c r="B1654" s="2" t="str">
        <f ca="1">IFERROR(__xludf.DUMMYFUNCTION("GOOGLETRANSLATE(A1654,""auto"",""en"")"),"Loading...")</f>
        <v>Loading...</v>
      </c>
    </row>
    <row r="1655" spans="1:2" ht="14.25" customHeight="1">
      <c r="A1655" s="2" t="s">
        <v>1618</v>
      </c>
      <c r="B1655" s="2" t="str">
        <f ca="1">IFERROR(__xludf.DUMMYFUNCTION("GOOGLETRANSLATE(A1655,""auto"",""en"")"),"Loading...")</f>
        <v>Loading...</v>
      </c>
    </row>
    <row r="1656" spans="1:2" ht="14.25" customHeight="1">
      <c r="A1656" s="2" t="s">
        <v>1619</v>
      </c>
      <c r="B1656" s="2" t="str">
        <f ca="1">IFERROR(__xludf.DUMMYFUNCTION("GOOGLETRANSLATE(A1656,""auto"",""en"")"),"Loading...")</f>
        <v>Loading...</v>
      </c>
    </row>
    <row r="1657" spans="1:2" ht="14.25" customHeight="1">
      <c r="A1657" s="2" t="s">
        <v>1619</v>
      </c>
      <c r="B1657" s="2" t="str">
        <f ca="1">IFERROR(__xludf.DUMMYFUNCTION("GOOGLETRANSLATE(A1657,""auto"",""en"")"),"Loading...")</f>
        <v>Loading...</v>
      </c>
    </row>
    <row r="1658" spans="1:2" ht="14.25" customHeight="1">
      <c r="A1658" s="2" t="s">
        <v>1620</v>
      </c>
      <c r="B1658" s="2" t="str">
        <f ca="1">IFERROR(__xludf.DUMMYFUNCTION("GOOGLETRANSLATE(A1658,""auto"",""en"")"),"Loading...")</f>
        <v>Loading...</v>
      </c>
    </row>
    <row r="1659" spans="1:2" ht="14.25" customHeight="1">
      <c r="A1659" s="4" t="s">
        <v>1621</v>
      </c>
      <c r="B1659" s="2" t="str">
        <f ca="1">IFERROR(__xludf.DUMMYFUNCTION("GOOGLETRANSLATE(A1659,""auto"",""en"")"),"Loading...")</f>
        <v>Loading...</v>
      </c>
    </row>
    <row r="1660" spans="1:2" ht="14.25" customHeight="1">
      <c r="A1660" s="2" t="s">
        <v>1622</v>
      </c>
      <c r="B1660" s="2" t="str">
        <f ca="1">IFERROR(__xludf.DUMMYFUNCTION("GOOGLETRANSLATE(A1660,""auto"",""en"")"),"Loading...")</f>
        <v>Loading...</v>
      </c>
    </row>
    <row r="1661" spans="1:2" ht="14.25" customHeight="1">
      <c r="A1661" s="2" t="s">
        <v>1623</v>
      </c>
      <c r="B1661" s="2" t="str">
        <f ca="1">IFERROR(__xludf.DUMMYFUNCTION("GOOGLETRANSLATE(A1661,""auto"",""en"")"),"Tu to one side bol raha he")</f>
        <v>Tu to one side bol raha he</v>
      </c>
    </row>
    <row r="1662" spans="1:2" ht="14.25" customHeight="1">
      <c r="A1662" s="2" t="s">
        <v>1624</v>
      </c>
      <c r="B1662" s="2" t="str">
        <f ca="1">IFERROR(__xludf.DUMMYFUNCTION("GOOGLETRANSLATE(A1662,""auto"",""en"")"),"Loading...")</f>
        <v>Loading...</v>
      </c>
    </row>
    <row r="1663" spans="1:2" ht="14.25" customHeight="1">
      <c r="A1663" s="2" t="s">
        <v>1625</v>
      </c>
      <c r="B1663" s="2" t="str">
        <f ca="1">IFERROR(__xludf.DUMMYFUNCTION("GOOGLETRANSLATE(A1663,""auto"",""en"")"),"Loading...")</f>
        <v>Loading...</v>
      </c>
    </row>
    <row r="1664" spans="1:2" ht="14.25" customHeight="1">
      <c r="A1664" s="2" t="s">
        <v>1626</v>
      </c>
      <c r="B1664" s="2" t="str">
        <f ca="1">IFERROR(__xludf.DUMMYFUNCTION("GOOGLETRANSLATE(A1664,""auto"",""en"")"),"Loading...")</f>
        <v>Loading...</v>
      </c>
    </row>
    <row r="1665" spans="1:2" ht="14.25" customHeight="1">
      <c r="A1665" s="4" t="s">
        <v>1627</v>
      </c>
      <c r="B1665" s="2" t="str">
        <f ca="1">IFERROR(__xludf.DUMMYFUNCTION("GOOGLETRANSLATE(A1665,""auto"",""en"")"),"Loading...")</f>
        <v>Loading...</v>
      </c>
    </row>
    <row r="1666" spans="1:2" ht="14.25" customHeight="1">
      <c r="A1666" s="2" t="s">
        <v>1628</v>
      </c>
      <c r="B1666" s="2" t="str">
        <f ca="1">IFERROR(__xludf.DUMMYFUNCTION("GOOGLETRANSLATE(A1666,""auto"",""en"")"),"Loading...")</f>
        <v>Loading...</v>
      </c>
    </row>
    <row r="1667" spans="1:2" ht="14.25" customHeight="1">
      <c r="A1667" s="2" t="s">
        <v>1629</v>
      </c>
      <c r="B1667" s="2" t="str">
        <f ca="1">IFERROR(__xludf.DUMMYFUNCTION("GOOGLETRANSLATE(A1667,""auto"",""en"")"),"Loading...")</f>
        <v>Loading...</v>
      </c>
    </row>
    <row r="1668" spans="1:2" ht="14.25" customHeight="1">
      <c r="A1668" s="2" t="s">
        <v>1630</v>
      </c>
      <c r="B1668" s="2" t="str">
        <f ca="1">IFERROR(__xludf.DUMMYFUNCTION("GOOGLETRANSLATE(A1668,""auto"",""en"")"),"Loading...")</f>
        <v>Loading...</v>
      </c>
    </row>
    <row r="1669" spans="1:2" ht="14.25" customHeight="1">
      <c r="A1669" s="2" t="s">
        <v>1631</v>
      </c>
      <c r="B1669" s="2" t="str">
        <f ca="1">IFERROR(__xludf.DUMMYFUNCTION("GOOGLETRANSLATE(A1669,""auto"",""en"")"),"Loading...")</f>
        <v>Loading...</v>
      </c>
    </row>
    <row r="1670" spans="1:2" ht="14.25" customHeight="1">
      <c r="A1670" s="2" t="s">
        <v>1632</v>
      </c>
      <c r="B1670" s="2" t="str">
        <f ca="1">IFERROR(__xludf.DUMMYFUNCTION("GOOGLETRANSLATE(A1670,""auto"",""en"")"),"Loading...")</f>
        <v>Loading...</v>
      </c>
    </row>
    <row r="1671" spans="1:2" ht="14.25" customHeight="1">
      <c r="A1671" s="4" t="s">
        <v>1633</v>
      </c>
      <c r="B1671" s="2" t="str">
        <f ca="1">IFERROR(__xludf.DUMMYFUNCTION("GOOGLETRANSLATE(A1671,""auto"",""en"")"),"Loading...")</f>
        <v>Loading...</v>
      </c>
    </row>
    <row r="1672" spans="1:2" ht="14.25" customHeight="1">
      <c r="A1672" s="2" t="s">
        <v>1634</v>
      </c>
      <c r="B1672" s="2" t="str">
        <f ca="1">IFERROR(__xludf.DUMMYFUNCTION("GOOGLETRANSLATE(A1672,""auto"",""en"")"),"Loading...")</f>
        <v>Loading...</v>
      </c>
    </row>
    <row r="1673" spans="1:2" ht="14.25" customHeight="1">
      <c r="A1673" s="5" t="s">
        <v>1635</v>
      </c>
      <c r="B1673" s="2" t="str">
        <f ca="1">IFERROR(__xludf.DUMMYFUNCTION("GOOGLETRANSLATE(A1673,""auto"",""en"")"),"Loading...")</f>
        <v>Loading...</v>
      </c>
    </row>
    <row r="1674" spans="1:2" ht="14.25" customHeight="1">
      <c r="A1674" s="2" t="s">
        <v>1636</v>
      </c>
      <c r="B1674" s="2" t="str">
        <f ca="1">IFERROR(__xludf.DUMMYFUNCTION("GOOGLETRANSLATE(A1674,""auto"",""en"")"),"Brother, you will become a necessary head reporter in Rahul Gandhi government.. You are rubbish brother..")</f>
        <v>Brother, you will become a necessary head reporter in Rahul Gandhi government.. You are rubbish brother..</v>
      </c>
    </row>
    <row r="1675" spans="1:2" ht="14.25" customHeight="1">
      <c r="A1675" s="2" t="s">
        <v>1637</v>
      </c>
      <c r="B1675" s="2" t="str">
        <f ca="1">IFERROR(__xludf.DUMMYFUNCTION("GOOGLETRANSLATE(A1675,""auto"",""en"")"),"Loading...")</f>
        <v>Loading...</v>
      </c>
    </row>
    <row r="1676" spans="1:2" ht="14.25" customHeight="1">
      <c r="A1676" s="2" t="s">
        <v>1638</v>
      </c>
      <c r="B1676" s="2" t="str">
        <f ca="1">IFERROR(__xludf.DUMMYFUNCTION("GOOGLETRANSLATE(A1676,""auto"",""en"")"),"Loading...")</f>
        <v>Loading...</v>
      </c>
    </row>
    <row r="1677" spans="1:2" ht="14.25" customHeight="1">
      <c r="A1677" s="2" t="s">
        <v>1639</v>
      </c>
      <c r="B1677" s="2" t="str">
        <f ca="1">IFERROR(__xludf.DUMMYFUNCTION("GOOGLETRANSLATE(A1677,""auto"",""en"")"),"Loading...")</f>
        <v>Loading...</v>
      </c>
    </row>
    <row r="1678" spans="1:2" ht="14.25" customHeight="1">
      <c r="A1678" s="2" t="s">
        <v>1640</v>
      </c>
      <c r="B1678" s="2" t="str">
        <f ca="1">IFERROR(__xludf.DUMMYFUNCTION("GOOGLETRANSLATE(A1678,""auto"",""en"")"),"Loading...")</f>
        <v>Loading...</v>
      </c>
    </row>
    <row r="1679" spans="1:2" ht="14.25" customHeight="1">
      <c r="A1679" s="2" t="s">
        <v>1641</v>
      </c>
      <c r="B1679" s="2" t="str">
        <f ca="1">IFERROR(__xludf.DUMMYFUNCTION("GOOGLETRANSLATE(A1679,""auto"",""en"")"),"Loading...")</f>
        <v>Loading...</v>
      </c>
    </row>
    <row r="1680" spans="1:2" ht="14.25" customHeight="1">
      <c r="A1680" s="2" t="s">
        <v>1642</v>
      </c>
      <c r="B1680" s="2" t="str">
        <f ca="1">IFERROR(__xludf.DUMMYFUNCTION("GOOGLETRANSLATE(A1680,""auto"",""en"")"),"Loading...")</f>
        <v>Loading...</v>
      </c>
    </row>
    <row r="1681" spans="1:2" ht="14.25" customHeight="1">
      <c r="A1681" s="2" t="s">
        <v>1643</v>
      </c>
      <c r="B1681" s="2" t="str">
        <f ca="1">IFERROR(__xludf.DUMMYFUNCTION("GOOGLETRANSLATE(A1681,""auto"",""en"")"),"Loading...")</f>
        <v>Loading...</v>
      </c>
    </row>
    <row r="1682" spans="1:2" ht="14.25" customHeight="1">
      <c r="A1682" s="2" t="s">
        <v>1644</v>
      </c>
      <c r="B1682" s="2" t="str">
        <f ca="1">IFERROR(__xludf.DUMMYFUNCTION("GOOGLETRANSLATE(A1682,""auto"",""en"")"),"Loading...")</f>
        <v>Loading...</v>
      </c>
    </row>
    <row r="1683" spans="1:2" ht="14.25" customHeight="1">
      <c r="A1683" s="2" t="s">
        <v>1645</v>
      </c>
      <c r="B1683" s="2" t="str">
        <f ca="1">IFERROR(__xludf.DUMMYFUNCTION("GOOGLETRANSLATE(A1683,""auto"",""en"")"),"Loading...")</f>
        <v>Loading...</v>
      </c>
    </row>
    <row r="1684" spans="1:2" ht="14.25" customHeight="1">
      <c r="A1684" s="4" t="s">
        <v>1646</v>
      </c>
      <c r="B1684" s="2" t="str">
        <f ca="1">IFERROR(__xludf.DUMMYFUNCTION("GOOGLETRANSLATE(A1684,""auto"",""en"")"),"Loading...")</f>
        <v>Loading...</v>
      </c>
    </row>
    <row r="1685" spans="1:2" ht="14.25" customHeight="1">
      <c r="A1685" s="2" t="s">
        <v>1647</v>
      </c>
      <c r="B1685" s="2" t="str">
        <f ca="1">IFERROR(__xludf.DUMMYFUNCTION("GOOGLETRANSLATE(A1685,""auto"",""en"")"),"350")</f>
        <v>350</v>
      </c>
    </row>
    <row r="1686" spans="1:2" ht="14.25" customHeight="1">
      <c r="A1686" s="4" t="s">
        <v>1648</v>
      </c>
      <c r="B1686" s="2" t="str">
        <f ca="1">IFERROR(__xludf.DUMMYFUNCTION("GOOGLETRANSLATE(A1686,""auto"",""en"")"),"Loading...")</f>
        <v>Loading...</v>
      </c>
    </row>
    <row r="1687" spans="1:2" ht="14.25" customHeight="1">
      <c r="A1687" s="2" t="s">
        <v>1649</v>
      </c>
      <c r="B1687" s="2" t="str">
        <f ca="1">IFERROR(__xludf.DUMMYFUNCTION("GOOGLETRANSLATE(A1687,""auto"",""en"")"),"Suru evm ka randi rona.. rabish ji aap to nishpaksh")</f>
        <v>Suru evm ka randi rona.. rabish ji aap to nishpaksh</v>
      </c>
    </row>
    <row r="1688" spans="1:2" ht="14.25" customHeight="1">
      <c r="A1688" s="4" t="s">
        <v>1650</v>
      </c>
      <c r="B1688" s="2" t="str">
        <f ca="1">IFERROR(__xludf.DUMMYFUNCTION("GOOGLETRANSLATE(A1688,""auto"",""en"")"),"Loading...")</f>
        <v>Loading...</v>
      </c>
    </row>
    <row r="1689" spans="1:2" ht="14.25" customHeight="1">
      <c r="A1689" s="2" t="s">
        <v>1651</v>
      </c>
      <c r="B1689" s="2" t="str">
        <f ca="1">IFERROR(__xludf.DUMMYFUNCTION("GOOGLETRANSLATE(A1689,""auto"",""en"")"),"Exit poll is fake, if it turns out to be true then EVM is golmal, I am right INDI alliance, you will log in, but you will not believe it, it is a group of bad bastards.")</f>
        <v>Exit poll is fake, if it turns out to be true then EVM is golmal, I am right INDI alliance, you will log in, but you will not believe it, it is a group of bad bastards.</v>
      </c>
    </row>
    <row r="1690" spans="1:2" ht="14.25" customHeight="1">
      <c r="A1690" s="2" t="s">
        <v>1652</v>
      </c>
      <c r="B1690" s="2" t="str">
        <f ca="1">IFERROR(__xludf.DUMMYFUNCTION("GOOGLETRANSLATE(A1690,""auto"",""en"")"),"Loading...")</f>
        <v>Loading...</v>
      </c>
    </row>
    <row r="1691" spans="1:2" ht="14.25" customHeight="1">
      <c r="A1691" s="2" t="s">
        <v>1653</v>
      </c>
      <c r="B1691" s="2" t="str">
        <f ca="1">IFERROR(__xludf.DUMMYFUNCTION("GOOGLETRANSLATE(A1691,""auto"",""en"")"),"Loading...")</f>
        <v>Loading...</v>
      </c>
    </row>
    <row r="1692" spans="1:2" ht="14.25" customHeight="1">
      <c r="A1692" s="2" t="s">
        <v>1654</v>
      </c>
      <c r="B1692" s="2" t="str">
        <f ca="1">IFERROR(__xludf.DUMMYFUNCTION("GOOGLETRANSLATE(A1692,""auto"",""en"")"),"Loading...")</f>
        <v>Loading...</v>
      </c>
    </row>
    <row r="1693" spans="1:2" ht="14.25" customHeight="1">
      <c r="A1693" s="4" t="s">
        <v>1655</v>
      </c>
      <c r="B1693" s="2" t="str">
        <f ca="1">IFERROR(__xludf.DUMMYFUNCTION("GOOGLETRANSLATE(A1693,""auto"",""en"")"),"Loading...")</f>
        <v>Loading...</v>
      </c>
    </row>
    <row r="1694" spans="1:2" ht="14.25" customHeight="1">
      <c r="A1694" s="6" t="s">
        <v>1656</v>
      </c>
      <c r="B1694" s="2" t="str">
        <f ca="1">IFERROR(__xludf.DUMMYFUNCTION("GOOGLETRANSLATE(A1694,""auto"",""en"")"),"Loading...")</f>
        <v>Loading...</v>
      </c>
    </row>
    <row r="1695" spans="1:2" ht="14.25" customHeight="1">
      <c r="A1695" s="2" t="s">
        <v>1657</v>
      </c>
      <c r="B1695" s="2" t="str">
        <f ca="1">IFERROR(__xludf.DUMMYFUNCTION("GOOGLETRANSLATE(A1695,""auto"",""en"")"),"Loading...")</f>
        <v>Loading...</v>
      </c>
    </row>
    <row r="1696" spans="1:2" ht="14.25" customHeight="1">
      <c r="A1696" s="2" t="s">
        <v>1658</v>
      </c>
      <c r="B1696" s="2" t="str">
        <f ca="1">IFERROR(__xludf.DUMMYFUNCTION("GOOGLETRANSLATE(A1696,""auto"",""en"")"),"No one can say anything on this, that's why all the media are showing the same exit poll.")</f>
        <v>No one can say anything on this, that's why all the media are showing the same exit poll.</v>
      </c>
    </row>
    <row r="1697" spans="1:2" ht="14.25" customHeight="1">
      <c r="A1697" s="2" t="s">
        <v>1659</v>
      </c>
      <c r="B1697" s="2" t="str">
        <f ca="1">IFERROR(__xludf.DUMMYFUNCTION("GOOGLETRANSLATE(A1697,""auto"",""en"")"),"Loading...")</f>
        <v>Loading...</v>
      </c>
    </row>
    <row r="1698" spans="1:2" ht="14.25" customHeight="1">
      <c r="A1698" s="2" t="s">
        <v>1660</v>
      </c>
      <c r="B1698" s="2" t="str">
        <f ca="1">IFERROR(__xludf.DUMMYFUNCTION("GOOGLETRANSLATE(A1698,""auto"",""en"")"),"Loading...")</f>
        <v>Loading...</v>
      </c>
    </row>
    <row r="1699" spans="1:2" ht="14.25" customHeight="1">
      <c r="A1699" s="2" t="s">
        <v>1661</v>
      </c>
      <c r="B1699" s="2" t="str">
        <f ca="1">IFERROR(__xludf.DUMMYFUNCTION("GOOGLETRANSLATE(A1699,""auto"",""en"")"),"Loading...")</f>
        <v>Loading...</v>
      </c>
    </row>
    <row r="1700" spans="1:2" ht="14.25" customHeight="1">
      <c r="A1700" s="2" t="s">
        <v>1662</v>
      </c>
      <c r="B1700" s="2" t="str">
        <f ca="1">IFERROR(__xludf.DUMMYFUNCTION("GOOGLETRANSLATE(A1700,""auto"",""en"")"),"Loading...")</f>
        <v>Loading...</v>
      </c>
    </row>
    <row r="1701" spans="1:2" ht="14.25" customHeight="1">
      <c r="A1701" s="4" t="s">
        <v>1663</v>
      </c>
      <c r="B1701" s="2" t="str">
        <f ca="1">IFERROR(__xludf.DUMMYFUNCTION("GOOGLETRANSLATE(A1701,""auto"",""en"")"),"Whether India alliance wins or not, Rahul Gandhi has shown that he has innate leadership qualities.")</f>
        <v>Whether India alliance wins or not, Rahul Gandhi has shown that he has innate leadership qualities.</v>
      </c>
    </row>
    <row r="1702" spans="1:2" ht="14.25" customHeight="1">
      <c r="A1702" s="2" t="s">
        <v>1664</v>
      </c>
      <c r="B1702" s="2" t="str">
        <f ca="1">IFERROR(__xludf.DUMMYFUNCTION("GOOGLETRANSLATE(A1702,""auto"",""en"")"),"Loading...")</f>
        <v>Loading...</v>
      </c>
    </row>
    <row r="1703" spans="1:2" ht="14.25" customHeight="1">
      <c r="A1703" s="2" t="s">
        <v>1665</v>
      </c>
      <c r="B1703" s="2" t="str">
        <f ca="1">IFERROR(__xludf.DUMMYFUNCTION("GOOGLETRANSLATE(A1703,""auto"",""en"")"),"Ravish Kumar zindabad zindabad")</f>
        <v>Ravish Kumar zindabad zindabad</v>
      </c>
    </row>
    <row r="1704" spans="1:2" ht="14.25" customHeight="1">
      <c r="A1704" s="2" t="s">
        <v>1666</v>
      </c>
      <c r="B1704" s="2" t="str">
        <f ca="1">IFERROR(__xludf.DUMMYFUNCTION("GOOGLETRANSLATE(A1704,""auto"",""en"")"),"Loading...")</f>
        <v>Loading...</v>
      </c>
    </row>
    <row r="1705" spans="1:2" ht="14.25" customHeight="1">
      <c r="A1705" s="2" t="s">
        <v>1667</v>
      </c>
      <c r="B1705" s="2" t="str">
        <f ca="1">IFERROR(__xludf.DUMMYFUNCTION("GOOGLETRANSLATE(A1705,""auto"",""en"")"),"Loading...")</f>
        <v>Loading...</v>
      </c>
    </row>
    <row r="1706" spans="1:2" ht="14.25" customHeight="1">
      <c r="A1706" s="4" t="s">
        <v>1668</v>
      </c>
      <c r="B1706" s="2" t="str">
        <f ca="1">IFERROR(__xludf.DUMMYFUNCTION("GOOGLETRANSLATE(A1706,""auto"",""en"")"),"Loading...")</f>
        <v>Loading...</v>
      </c>
    </row>
    <row r="1707" spans="1:2" ht="14.25" customHeight="1">
      <c r="A1707" s="2" t="s">
        <v>1669</v>
      </c>
      <c r="B1707" s="2" t="str">
        <f ca="1">IFERROR(__xludf.DUMMYFUNCTION("GOOGLETRANSLATE(A1707,""auto"",""en"")"),"Loading...")</f>
        <v>Loading...</v>
      </c>
    </row>
    <row r="1708" spans="1:2" ht="14.25" customHeight="1">
      <c r="A1708" s="4" t="s">
        <v>1670</v>
      </c>
      <c r="B1708" s="2" t="str">
        <f ca="1">IFERROR(__xludf.DUMMYFUNCTION("GOOGLETRANSLATE(A1708,""auto"",""en"")"),"Loading...")</f>
        <v>Loading...</v>
      </c>
    </row>
    <row r="1709" spans="1:2" ht="14.25" customHeight="1">
      <c r="A1709" s="6" t="s">
        <v>1671</v>
      </c>
      <c r="B1709" s="2" t="str">
        <f ca="1">IFERROR(__xludf.DUMMYFUNCTION("GOOGLETRANSLATE(A1709,""auto"",""en"")"),"A bad business is going on, by speaking ill of BJP. 44 lakh views in one day.
It's public pussy that you listen to.")</f>
        <v>A bad business is going on, by speaking ill of BJP. 44 lakh views in one day.
It's public pussy that you listen to.</v>
      </c>
    </row>
    <row r="1710" spans="1:2" ht="14.25" customHeight="1">
      <c r="A1710" s="2" t="s">
        <v>1672</v>
      </c>
      <c r="B1710" s="2" t="str">
        <f ca="1">IFERROR(__xludf.DUMMYFUNCTION("GOOGLETRANSLATE(A1710,""auto"",""en"")"),"Loading...")</f>
        <v>Loading...</v>
      </c>
    </row>
    <row r="1711" spans="1:2" ht="14.25" customHeight="1">
      <c r="A1711" s="6" t="s">
        <v>1673</v>
      </c>
      <c r="B1711" s="2" t="str">
        <f ca="1">IFERROR(__xludf.DUMMYFUNCTION("GOOGLETRANSLATE(A1711,""auto"",""en"")"),"Loading...")</f>
        <v>Loading...</v>
      </c>
    </row>
    <row r="1712" spans="1:2" ht="14.25" customHeight="1">
      <c r="A1712" s="4" t="s">
        <v>1674</v>
      </c>
      <c r="B1712" s="2" t="str">
        <f ca="1">IFERROR(__xludf.DUMMYFUNCTION("GOOGLETRANSLATE(A1712,""auto"",""en"")"),"Loading...")</f>
        <v>Loading...</v>
      </c>
    </row>
    <row r="1713" spans="1:2" ht="14.25" customHeight="1">
      <c r="A1713" s="5" t="s">
        <v>1675</v>
      </c>
      <c r="B1713" s="2" t="str">
        <f ca="1">IFERROR(__xludf.DUMMYFUNCTION("GOOGLETRANSLATE(A1713,""auto"",""en"")"),"Very sad to see the destruction of Congress and AAP (your) party. 
    May God give you the strength to bear this sorrow.")</f>
        <v>Very sad to see the destruction of Congress and AAP (your) party. 
    May God give you the strength to bear this sorrow.</v>
      </c>
    </row>
    <row r="1714" spans="1:2" ht="14.25" customHeight="1">
      <c r="A1714" s="2" t="s">
        <v>1676</v>
      </c>
      <c r="B1714" s="2" t="str">
        <f ca="1">IFERROR(__xludf.DUMMYFUNCTION("GOOGLETRANSLATE(A1714,""auto"",""en"")"),"Loading...")</f>
        <v>Loading...</v>
      </c>
    </row>
    <row r="1715" spans="1:2" ht="14.25" customHeight="1">
      <c r="A1715" s="2" t="s">
        <v>1677</v>
      </c>
      <c r="B1715" s="2" t="str">
        <f ca="1">IFERROR(__xludf.DUMMYFUNCTION("GOOGLETRANSLATE(A1715,""auto"",""en"")"),"Loading...")</f>
        <v>Loading...</v>
      </c>
    </row>
    <row r="1716" spans="1:2" ht="14.25" customHeight="1">
      <c r="A1716" s="5" t="s">
        <v>1678</v>
      </c>
      <c r="B1716" s="2" t="str">
        <f ca="1">IFERROR(__xludf.DUMMYFUNCTION("GOOGLETRANSLATE(A1716,""auto"",""en"")"),"Loading...")</f>
        <v>Loading...</v>
      </c>
    </row>
    <row r="1717" spans="1:2" ht="14.25" customHeight="1">
      <c r="A1717" s="2" t="s">
        <v>1679</v>
      </c>
      <c r="B1717" s="2" t="str">
        <f ca="1">IFERROR(__xludf.DUMMYFUNCTION("GOOGLETRANSLATE(A1717,""auto"",""en"")"),"Loading...")</f>
        <v>Loading...</v>
      </c>
    </row>
    <row r="1718" spans="1:2" ht="14.25" customHeight="1">
      <c r="A1718" s="2" t="s">
        <v>1680</v>
      </c>
      <c r="B1718" s="2" t="str">
        <f ca="1">IFERROR(__xludf.DUMMYFUNCTION("GOOGLETRANSLATE(A1718,""auto"",""en"")"),"Loading...")</f>
        <v>Loading...</v>
      </c>
    </row>
    <row r="1719" spans="1:2" ht="14.25" customHeight="1">
      <c r="A1719" s="2" t="s">
        <v>1681</v>
      </c>
      <c r="B1719" s="2" t="str">
        <f ca="1">IFERROR(__xludf.DUMMYFUNCTION("GOOGLETRANSLATE(A1719,""auto"",""en"")"),"Ravish khan will cry tomorrow")</f>
        <v>Ravish khan will cry tomorrow</v>
      </c>
    </row>
    <row r="1720" spans="1:2" ht="14.25" customHeight="1">
      <c r="A1720" s="2" t="s">
        <v>1682</v>
      </c>
      <c r="B1720" s="2" t="str">
        <f ca="1">IFERROR(__xludf.DUMMYFUNCTION("GOOGLETRANSLATE(A1720,""auto"",""en"")"),"Loading...")</f>
        <v>Loading...</v>
      </c>
    </row>
    <row r="1721" spans="1:2" ht="14.25" customHeight="1">
      <c r="A1721" s="2" t="s">
        <v>1683</v>
      </c>
      <c r="B1721" s="2" t="str">
        <f ca="1">IFERROR(__xludf.DUMMYFUNCTION("GOOGLETRANSLATE(A1721,""auto"",""en"")"),"Loading...")</f>
        <v>Loading...</v>
      </c>
    </row>
    <row r="1722" spans="1:2" ht="14.25" customHeight="1">
      <c r="A1722" s="4" t="s">
        <v>1684</v>
      </c>
      <c r="B1722" s="2" t="str">
        <f ca="1">IFERROR(__xludf.DUMMYFUNCTION("GOOGLETRANSLATE(A1722,""auto"",""en"")"),"Loading...")</f>
        <v>Loading...</v>
      </c>
    </row>
    <row r="1723" spans="1:2" ht="14.25" customHeight="1">
      <c r="A1723" s="2" t="s">
        <v>1685</v>
      </c>
      <c r="B1723" s="2" t="str">
        <f ca="1">IFERROR(__xludf.DUMMYFUNCTION("GOOGLETRANSLATE(A1723,""auto"",""en"")"),"Loading...")</f>
        <v>Loading...</v>
      </c>
    </row>
    <row r="1724" spans="1:2" ht="14.25" customHeight="1">
      <c r="A1724" s="4" t="s">
        <v>1686</v>
      </c>
      <c r="B1724" s="2" t="str">
        <f ca="1">IFERROR(__xludf.DUMMYFUNCTION("GOOGLETRANSLATE(A1724,""auto"",""en"")"),"Loading...")</f>
        <v>Loading...</v>
      </c>
    </row>
    <row r="1725" spans="1:2" ht="14.25" customHeight="1">
      <c r="A1725" s="4" t="s">
        <v>1687</v>
      </c>
      <c r="B1725" s="2" t="str">
        <f ca="1">IFERROR(__xludf.DUMMYFUNCTION("GOOGLETRANSLATE(A1725,""auto"",""en"")"),"Loading...")</f>
        <v>Loading...</v>
      </c>
    </row>
    <row r="1726" spans="1:2" ht="14.25" customHeight="1">
      <c r="A1726" s="4" t="s">
        <v>1688</v>
      </c>
      <c r="B1726" s="2" t="str">
        <f ca="1">IFERROR(__xludf.DUMMYFUNCTION("GOOGLETRANSLATE(A1726,""auto"",""en"")"),"Loading...")</f>
        <v>Loading...</v>
      </c>
    </row>
    <row r="1727" spans="1:2" ht="14.25" customHeight="1">
      <c r="A1727" s="4" t="s">
        <v>1689</v>
      </c>
      <c r="B1727" s="2" t="str">
        <f ca="1">IFERROR(__xludf.DUMMYFUNCTION("GOOGLETRANSLATE(A1727,""auto"",""en"")"),"Loading...")</f>
        <v>Loading...</v>
      </c>
    </row>
    <row r="1728" spans="1:2" ht="14.25" customHeight="1">
      <c r="A1728" s="4" t="s">
        <v>1690</v>
      </c>
      <c r="B1728" s="2" t="str">
        <f ca="1">IFERROR(__xludf.DUMMYFUNCTION("GOOGLETRANSLATE(A1728,""auto"",""en"")"),"Loading...")</f>
        <v>Loading...</v>
      </c>
    </row>
    <row r="1729" spans="1:2" ht="14.25" customHeight="1">
      <c r="A1729" s="2" t="s">
        <v>1691</v>
      </c>
      <c r="B1729" s="2" t="str">
        <f ca="1">IFERROR(__xludf.DUMMYFUNCTION("GOOGLETRANSLATE(A1729,""auto"",""en"")"),"Ravish Kumar ji all this nonsense, banal video on June 4th, why are you still pale?")</f>
        <v>Ravish Kumar ji all this nonsense, banal video on June 4th, why are you still pale?</v>
      </c>
    </row>
    <row r="1730" spans="1:2" ht="14.25" customHeight="1">
      <c r="A1730" s="2" t="s">
        <v>1692</v>
      </c>
      <c r="B1730" s="2" t="str">
        <f ca="1">IFERROR(__xludf.DUMMYFUNCTION("GOOGLETRANSLATE(A1730,""auto"",""en"")"),"Loading...")</f>
        <v>Loading...</v>
      </c>
    </row>
    <row r="1731" spans="1:2" ht="14.25" customHeight="1">
      <c r="A1731" s="2" t="s">
        <v>1693</v>
      </c>
      <c r="B1731" s="2" t="str">
        <f ca="1">IFERROR(__xludf.DUMMYFUNCTION("GOOGLETRANSLATE(A1731,""auto"",""en"")"),"Loading...")</f>
        <v>Loading...</v>
      </c>
    </row>
    <row r="1732" spans="1:2" ht="14.25" customHeight="1">
      <c r="A1732" s="2" t="s">
        <v>1694</v>
      </c>
      <c r="B1732" s="2" t="str">
        <f ca="1">IFERROR(__xludf.DUMMYFUNCTION("GOOGLETRANSLATE(A1732,""auto"",""en"")"),"Loading...")</f>
        <v>Loading...</v>
      </c>
    </row>
    <row r="1733" spans="1:2" ht="14.25" customHeight="1">
      <c r="A1733" s="4" t="s">
        <v>1695</v>
      </c>
      <c r="B1733" s="2" t="str">
        <f ca="1">IFERROR(__xludf.DUMMYFUNCTION("GOOGLETRANSLATE(A1733,""auto"",""en"")"),"Loading...")</f>
        <v>Loading...</v>
      </c>
    </row>
    <row r="1734" spans="1:2" ht="14.25" customHeight="1">
      <c r="A1734" s="2" t="s">
        <v>1696</v>
      </c>
      <c r="B1734" s="2" t="str">
        <f ca="1">IFERROR(__xludf.DUMMYFUNCTION("GOOGLETRANSLATE(A1734,""auto"",""en"")"),"Loading...")</f>
        <v>Loading...</v>
      </c>
    </row>
    <row r="1735" spans="1:2" ht="14.25" customHeight="1">
      <c r="A1735" s="2" t="s">
        <v>1697</v>
      </c>
      <c r="B1735" s="2" t="str">
        <f ca="1">IFERROR(__xludf.DUMMYFUNCTION("GOOGLETRANSLATE(A1735,""auto"",""en"")"),"Kejriwal is still alive")</f>
        <v>Kejriwal is still alive</v>
      </c>
    </row>
    <row r="1736" spans="1:2" ht="14.25" customHeight="1">
      <c r="A1736" s="2" t="s">
        <v>1698</v>
      </c>
      <c r="B1736" s="2" t="str">
        <f ca="1">IFERROR(__xludf.DUMMYFUNCTION("GOOGLETRANSLATE(A1736,""auto"",""en"")"),"Loading...")</f>
        <v>Loading...</v>
      </c>
    </row>
    <row r="1737" spans="1:2" ht="14.25" customHeight="1">
      <c r="A1737" s="2" t="s">
        <v>1699</v>
      </c>
      <c r="B1737" s="2" t="str">
        <f ca="1">IFERROR(__xludf.DUMMYFUNCTION("GOOGLETRANSLATE(A1737,""auto"",""en"")"),"Loading...")</f>
        <v>Loading...</v>
      </c>
    </row>
    <row r="1738" spans="1:2" ht="14.25" customHeight="1">
      <c r="A1738" s="2" t="s">
        <v>1700</v>
      </c>
      <c r="B1738" s="2" t="str">
        <f ca="1">IFERROR(__xludf.DUMMYFUNCTION("GOOGLETRANSLATE(A1738,""auto"",""en"")"),"Loading...")</f>
        <v>Loading...</v>
      </c>
    </row>
    <row r="1739" spans="1:2" ht="14.25" customHeight="1">
      <c r="A1739" s="4" t="s">
        <v>1701</v>
      </c>
      <c r="B1739" s="2" t="str">
        <f ca="1">IFERROR(__xludf.DUMMYFUNCTION("GOOGLETRANSLATE(A1739,""auto"",""en"")"),"Loading...")</f>
        <v>Loading...</v>
      </c>
    </row>
    <row r="1740" spans="1:2" ht="14.25" customHeight="1">
      <c r="A1740" s="2" t="s">
        <v>1702</v>
      </c>
      <c r="B1740" s="2" t="str">
        <f ca="1">IFERROR(__xludf.DUMMYFUNCTION("GOOGLETRANSLATE(A1740,""auto"",""en"")"),"Loading...")</f>
        <v>Loading...</v>
      </c>
    </row>
    <row r="1741" spans="1:2" ht="14.25" customHeight="1">
      <c r="A1741" s="4" t="s">
        <v>1703</v>
      </c>
      <c r="B1741" s="2" t="str">
        <f ca="1">IFERROR(__xludf.DUMMYFUNCTION("GOOGLETRANSLATE(A1741,""auto"",""en"")"),"Loading...")</f>
        <v>Loading...</v>
      </c>
    </row>
    <row r="1742" spans="1:2" ht="14.25" customHeight="1">
      <c r="A1742" s="2" t="s">
        <v>1704</v>
      </c>
      <c r="B1742" s="2" t="str">
        <f ca="1">IFERROR(__xludf.DUMMYFUNCTION("GOOGLETRANSLATE(A1742,""auto"",""en"")"),"Exit poll bhanda phod awesome")</f>
        <v>Exit poll bhanda phod awesome</v>
      </c>
    </row>
    <row r="1743" spans="1:2" ht="14.25" customHeight="1">
      <c r="A1743" s="2" t="s">
        <v>1705</v>
      </c>
      <c r="B1743" s="2" t="str">
        <f ca="1">IFERROR(__xludf.DUMMYFUNCTION("GOOGLETRANSLATE(A1743,""auto"",""en"")"),"Loading...")</f>
        <v>Loading...</v>
      </c>
    </row>
    <row r="1744" spans="1:2" ht="14.25" customHeight="1">
      <c r="A1744" s="2" t="s">
        <v>1706</v>
      </c>
      <c r="B1744" s="2" t="str">
        <f ca="1">IFERROR(__xludf.DUMMYFUNCTION("GOOGLETRANSLATE(A1744,""auto"",""en"")"),"Loading...")</f>
        <v>Loading...</v>
      </c>
    </row>
    <row r="1745" spans="1:2" ht="14.25" customHeight="1">
      <c r="A1745" s="2" t="s">
        <v>1707</v>
      </c>
      <c r="B1745" s="2" t="str">
        <f ca="1">IFERROR(__xludf.DUMMYFUNCTION("GOOGLETRANSLATE(A1745,""auto"",""en"")"),"Loading...")</f>
        <v>Loading...</v>
      </c>
    </row>
    <row r="1746" spans="1:2" ht="14.25" customHeight="1">
      <c r="A1746" s="2" t="s">
        <v>1708</v>
      </c>
      <c r="B1746" s="2" t="str">
        <f ca="1">IFERROR(__xludf.DUMMYFUNCTION("GOOGLETRANSLATE(A1746,""auto"",""en"")"),"Loading...")</f>
        <v>Loading...</v>
      </c>
    </row>
    <row r="1747" spans="1:2" ht="14.25" customHeight="1">
      <c r="A1747" s="2" t="s">
        <v>1709</v>
      </c>
      <c r="B1747" s="2" t="str">
        <f ca="1">IFERROR(__xludf.DUMMYFUNCTION("GOOGLETRANSLATE(A1747,""auto"",""en"")"),"Loading...")</f>
        <v>Loading...</v>
      </c>
    </row>
    <row r="1748" spans="1:2" ht="14.25" customHeight="1">
      <c r="A1748" s="2" t="s">
        <v>1710</v>
      </c>
      <c r="B1748" s="2" t="str">
        <f ca="1">IFERROR(__xludf.DUMMYFUNCTION("GOOGLETRANSLATE(A1748,""auto"",""en"")"),"Loading...")</f>
        <v>Loading...</v>
      </c>
    </row>
    <row r="1749" spans="1:2" ht="14.25" customHeight="1">
      <c r="A1749" s="2" t="s">
        <v>1711</v>
      </c>
      <c r="B1749" s="2" t="str">
        <f ca="1">IFERROR(__xludf.DUMMYFUNCTION("GOOGLETRANSLATE(A1749,""auto"",""en"")"),"Loading...")</f>
        <v>Loading...</v>
      </c>
    </row>
    <row r="1750" spans="1:2" ht="14.25" customHeight="1">
      <c r="A1750" s="2" t="s">
        <v>1712</v>
      </c>
      <c r="B1750" s="2" t="str">
        <f ca="1">IFERROR(__xludf.DUMMYFUNCTION("GOOGLETRANSLATE(A1750,""auto"",""en"")"),"Loading...")</f>
        <v>Loading...</v>
      </c>
    </row>
    <row r="1751" spans="1:2" ht="14.25" customHeight="1">
      <c r="A1751" s="2" t="s">
        <v>1713</v>
      </c>
      <c r="B1751" s="2" t="str">
        <f ca="1">IFERROR(__xludf.DUMMYFUNCTION("GOOGLETRANSLATE(A1751,""auto"",""en"")"),"Loading...")</f>
        <v>Loading...</v>
      </c>
    </row>
    <row r="1752" spans="1:2" ht="14.25" customHeight="1">
      <c r="A1752" s="2" t="s">
        <v>1714</v>
      </c>
      <c r="B1752" s="2" t="str">
        <f ca="1">IFERROR(__xludf.DUMMYFUNCTION("GOOGLETRANSLATE(A1752,""auto"",""en"")"),"These dogs will die by following Modi, BJP is getting ready for the next 50 years.")</f>
        <v>These dogs will die by following Modi, BJP is getting ready for the next 50 years.</v>
      </c>
    </row>
    <row r="1753" spans="1:2" ht="14.25" customHeight="1">
      <c r="A1753" s="2" t="s">
        <v>1715</v>
      </c>
      <c r="B1753" s="2" t="str">
        <f ca="1">IFERROR(__xludf.DUMMYFUNCTION("GOOGLETRANSLATE(A1753,""auto"",""en"")"),"Sab farji hain exit polls. Bjp is a cheater")</f>
        <v>Sab farji hain exit polls. Bjp is a cheater</v>
      </c>
    </row>
    <row r="1754" spans="1:2" ht="14.25" customHeight="1">
      <c r="A1754" s="2" t="s">
        <v>1716</v>
      </c>
      <c r="B1754" s="2" t="str">
        <f ca="1">IFERROR(__xludf.DUMMYFUNCTION("GOOGLETRANSLATE(A1754,""auto"",""en"")"),"Loading...")</f>
        <v>Loading...</v>
      </c>
    </row>
    <row r="1755" spans="1:2" ht="14.25" customHeight="1">
      <c r="A1755" s="2" t="s">
        <v>1717</v>
      </c>
      <c r="B1755" s="2" t="str">
        <f ca="1">IFERROR(__xludf.DUMMYFUNCTION("GOOGLETRANSLATE(A1755,""auto"",""en"")"),"Loading...")</f>
        <v>Loading...</v>
      </c>
    </row>
    <row r="1756" spans="1:2" ht="14.25" customHeight="1">
      <c r="A1756" s="5" t="s">
        <v>1718</v>
      </c>
      <c r="B1756" s="2" t="str">
        <f ca="1">IFERROR(__xludf.DUMMYFUNCTION("GOOGLETRANSLATE(A1756,""auto"",""en"")"),"Loading...")</f>
        <v>Loading...</v>
      </c>
    </row>
    <row r="1757" spans="1:2" ht="14.25" customHeight="1">
      <c r="A1757" s="2" t="s">
        <v>1719</v>
      </c>
      <c r="B1757" s="2" t="str">
        <f ca="1">IFERROR(__xludf.DUMMYFUNCTION("GOOGLETRANSLATE(A1757,""auto"",""en"")"),"India alliance will get exactly 288 seats")</f>
        <v>India alliance will get exactly 288 seats</v>
      </c>
    </row>
    <row r="1758" spans="1:2" ht="14.25" customHeight="1">
      <c r="A1758" s="4" t="s">
        <v>1720</v>
      </c>
      <c r="B1758" s="2" t="str">
        <f ca="1">IFERROR(__xludf.DUMMYFUNCTION("GOOGLETRANSLATE(A1758,""auto"",""en"")"),"Loading...")</f>
        <v>Loading...</v>
      </c>
    </row>
    <row r="1759" spans="1:2" ht="14.25" customHeight="1">
      <c r="A1759" s="6" t="s">
        <v>1721</v>
      </c>
      <c r="B1759" s="2" t="str">
        <f ca="1">IFERROR(__xludf.DUMMYFUNCTION("GOOGLETRANSLATE(A1759,""auto"",""en"")"),"Loading...")</f>
        <v>Loading...</v>
      </c>
    </row>
    <row r="1760" spans="1:2" ht="14.25" customHeight="1">
      <c r="A1760" s="2" t="s">
        <v>1722</v>
      </c>
      <c r="B1760" s="2" t="str">
        <f ca="1">IFERROR(__xludf.DUMMYFUNCTION("GOOGLETRANSLATE(A1760,""auto"",""en"")"),"Loading...")</f>
        <v>Loading...</v>
      </c>
    </row>
    <row r="1761" spans="1:2" ht="14.25" customHeight="1">
      <c r="A1761" s="2" t="s">
        <v>1723</v>
      </c>
      <c r="B1761" s="2" t="str">
        <f ca="1">IFERROR(__xludf.DUMMYFUNCTION("GOOGLETRANSLATE(A1761,""auto"",""en"")"),"Loading...")</f>
        <v>Loading...</v>
      </c>
    </row>
    <row r="1762" spans="1:2" ht="14.25" customHeight="1">
      <c r="A1762" s="2" t="s">
        <v>1724</v>
      </c>
      <c r="B1762" s="2" t="str">
        <f ca="1">IFERROR(__xludf.DUMMYFUNCTION("GOOGLETRANSLATE(A1762,""auto"",""en"")"),"Loading...")</f>
        <v>Loading...</v>
      </c>
    </row>
    <row r="1763" spans="1:2" ht="14.25" customHeight="1">
      <c r="A1763" s="2" t="s">
        <v>49</v>
      </c>
      <c r="B1763" s="2" t="str">
        <f ca="1">IFERROR(__xludf.DUMMYFUNCTION("GOOGLETRANSLATE(A1763,""auto"",""en"")"),"❤❤❤❤❤❤")</f>
        <v>❤❤❤❤❤❤</v>
      </c>
    </row>
    <row r="1764" spans="1:2" ht="14.25" customHeight="1">
      <c r="A1764" s="2" t="s">
        <v>1725</v>
      </c>
      <c r="B1764" s="2" t="str">
        <f ca="1">IFERROR(__xludf.DUMMYFUNCTION("GOOGLETRANSLATE(A1764,""auto"",""en"")"),"Loading...")</f>
        <v>Loading...</v>
      </c>
    </row>
    <row r="1765" spans="1:2" ht="14.25" customHeight="1">
      <c r="A1765" s="4" t="s">
        <v>1726</v>
      </c>
      <c r="B1765" s="2" t="str">
        <f ca="1">IFERROR(__xludf.DUMMYFUNCTION("GOOGLETRANSLATE(A1765,""auto"",""en"")"),"Loading...")</f>
        <v>Loading...</v>
      </c>
    </row>
    <row r="1766" spans="1:2" ht="14.25" customHeight="1">
      <c r="A1766" s="2" t="s">
        <v>79</v>
      </c>
      <c r="B1766" s="2" t="str">
        <f ca="1">IFERROR(__xludf.DUMMYFUNCTION("GOOGLETRANSLATE(A1766,""auto"",""en"")"),"Loading...")</f>
        <v>Loading...</v>
      </c>
    </row>
    <row r="1767" spans="1:2" ht="14.25" customHeight="1">
      <c r="A1767" s="2" t="s">
        <v>1727</v>
      </c>
      <c r="B1767" s="2" t="str">
        <f ca="1">IFERROR(__xludf.DUMMYFUNCTION("GOOGLETRANSLATE(A1767,""auto"",""en"")"),"Loading...")</f>
        <v>Loading...</v>
      </c>
    </row>
    <row r="1768" spans="1:2" ht="14.25" customHeight="1">
      <c r="A1768" s="2" t="s">
        <v>1728</v>
      </c>
      <c r="B1768" s="2" t="str">
        <f ca="1">IFERROR(__xludf.DUMMYFUNCTION("GOOGLETRANSLATE(A1768,""auto"",""en"")"),"Loading...")</f>
        <v>Loading...</v>
      </c>
    </row>
    <row r="1769" spans="1:2" ht="14.25" customHeight="1">
      <c r="A1769" s="2" t="s">
        <v>1729</v>
      </c>
      <c r="B1769" s="2" t="str">
        <f ca="1">IFERROR(__xludf.DUMMYFUNCTION("GOOGLETRANSLATE(A1769,""auto"",""en"")"),"Loading...")</f>
        <v>Loading...</v>
      </c>
    </row>
    <row r="1770" spans="1:2" ht="14.25" customHeight="1">
      <c r="A1770" s="2" t="s">
        <v>1730</v>
      </c>
      <c r="B1770" s="2" t="str">
        <f ca="1">IFERROR(__xludf.DUMMYFUNCTION("GOOGLETRANSLATE(A1770,""auto"",""en"")"),"Loading...")</f>
        <v>Loading...</v>
      </c>
    </row>
    <row r="1771" spans="1:2" ht="14.25" customHeight="1">
      <c r="A1771" s="2" t="s">
        <v>1731</v>
      </c>
      <c r="B1771" s="2" t="str">
        <f ca="1">IFERROR(__xludf.DUMMYFUNCTION("GOOGLETRANSLATE(A1771,""auto"",""en"")"),"Wait till tomorrow, bachiye.")</f>
        <v>Wait till tomorrow, bachiye.</v>
      </c>
    </row>
    <row r="1772" spans="1:2" ht="14.25" customHeight="1">
      <c r="A1772" s="2" t="s">
        <v>1732</v>
      </c>
      <c r="B1772" s="2" t="str">
        <f ca="1">IFERROR(__xludf.DUMMYFUNCTION("GOOGLETRANSLATE(A1772,""auto"",""en"")"),"Loading...")</f>
        <v>Loading...</v>
      </c>
    </row>
    <row r="1773" spans="1:2" ht="14.25" customHeight="1">
      <c r="A1773" s="2" t="s">
        <v>1733</v>
      </c>
      <c r="B1773" s="2" t="str">
        <f ca="1">IFERROR(__xludf.DUMMYFUNCTION("GOOGLETRANSLATE(A1773,""auto"",""en"")"),"Loading...")</f>
        <v>Loading...</v>
      </c>
    </row>
    <row r="1774" spans="1:2" ht="14.25" customHeight="1">
      <c r="A1774" s="2" t="s">
        <v>1734</v>
      </c>
      <c r="B1774" s="2" t="str">
        <f ca="1">IFERROR(__xludf.DUMMYFUNCTION("GOOGLETRANSLATE(A1774,""auto"",""en"")"),"Loading...")</f>
        <v>Loading...</v>
      </c>
    </row>
    <row r="1775" spans="1:2" ht="14.25" customHeight="1">
      <c r="A1775" s="2" t="s">
        <v>1735</v>
      </c>
      <c r="B1775" s="2" t="str">
        <f ca="1">IFERROR(__xludf.DUMMYFUNCTION("GOOGLETRANSLATE(A1775,""auto"",""en"")"),"Modi said half or nothing and then think about what name you will use when you get results.")</f>
        <v>Modi said half or nothing and then think about what name you will use when you get results.</v>
      </c>
    </row>
    <row r="1776" spans="1:2" ht="14.25" customHeight="1">
      <c r="A1776" s="2" t="s">
        <v>1736</v>
      </c>
      <c r="B1776" s="2" t="str">
        <f ca="1">IFERROR(__xludf.DUMMYFUNCTION("GOOGLETRANSLATE(A1776,""auto"",""en"")"),"Loading...")</f>
        <v>Loading...</v>
      </c>
    </row>
    <row r="1777" spans="1:2" ht="14.25" customHeight="1">
      <c r="A1777" s="2" t="s">
        <v>1737</v>
      </c>
      <c r="B1777" s="2" t="str">
        <f ca="1">IFERROR(__xludf.DUMMYFUNCTION("GOOGLETRANSLATE(A1777,""auto"",""en"")"),"Loading...")</f>
        <v>Loading...</v>
      </c>
    </row>
    <row r="1778" spans="1:2" ht="14.25" customHeight="1">
      <c r="A1778" s="4" t="s">
        <v>1738</v>
      </c>
      <c r="B1778" s="2" t="str">
        <f ca="1">IFERROR(__xludf.DUMMYFUNCTION("GOOGLETRANSLATE(A1778,""auto"",""en"")"),"Loading...")</f>
        <v>Loading...</v>
      </c>
    </row>
    <row r="1779" spans="1:2" ht="14.25" customHeight="1">
      <c r="A1779" s="2" t="s">
        <v>1739</v>
      </c>
      <c r="B1779" s="2" t="str">
        <f ca="1">IFERROR(__xludf.DUMMYFUNCTION("GOOGLETRANSLATE(A1779,""auto"",""en"")"),"Loading...")</f>
        <v>Loading...</v>
      </c>
    </row>
    <row r="1780" spans="1:2" ht="14.25" customHeight="1">
      <c r="A1780" s="2" t="s">
        <v>1740</v>
      </c>
      <c r="B1780" s="2" t="str">
        <f ca="1">IFERROR(__xludf.DUMMYFUNCTION("GOOGLETRANSLATE(A1780,""auto"",""en"")"),"Loading...")</f>
        <v>Loading...</v>
      </c>
    </row>
    <row r="1781" spans="1:2" ht="14.25" customHeight="1">
      <c r="A1781" s="2" t="s">
        <v>1741</v>
      </c>
      <c r="B1781" s="2" t="str">
        <f ca="1">IFERROR(__xludf.DUMMYFUNCTION("GOOGLETRANSLATE(A1781,""auto"",""en"")"),"Loading...")</f>
        <v>Loading...</v>
      </c>
    </row>
    <row r="1782" spans="1:2" ht="14.25" customHeight="1">
      <c r="A1782" s="2" t="s">
        <v>1742</v>
      </c>
      <c r="B1782" s="2" t="str">
        <f ca="1">IFERROR(__xludf.DUMMYFUNCTION("GOOGLETRANSLATE(A1782,""auto"",""en"")"),"Loading...")</f>
        <v>Loading...</v>
      </c>
    </row>
    <row r="1783" spans="1:2" ht="14.25" customHeight="1">
      <c r="A1783" s="6" t="s">
        <v>1743</v>
      </c>
      <c r="B1783" s="2" t="str">
        <f ca="1">IFERROR(__xludf.DUMMYFUNCTION("GOOGLETRANSLATE(A1783,""auto"",""en"")"),"Loading...")</f>
        <v>Loading...</v>
      </c>
    </row>
    <row r="1784" spans="1:2" ht="14.25" customHeight="1">
      <c r="A1784" s="2" t="s">
        <v>1744</v>
      </c>
      <c r="B1784" s="2" t="str">
        <f ca="1">IFERROR(__xludf.DUMMYFUNCTION("GOOGLETRANSLATE(A1784,""auto"",""en"")"),"Loading...")</f>
        <v>Loading...</v>
      </c>
    </row>
    <row r="1785" spans="1:2" ht="14.25" customHeight="1">
      <c r="A1785" s="2" t="s">
        <v>1745</v>
      </c>
      <c r="B1785" s="2" t="str">
        <f ca="1">IFERROR(__xludf.DUMMYFUNCTION("GOOGLETRANSLATE(A1785,""auto"",""en"")"),"Loading...")</f>
        <v>Loading...</v>
      </c>
    </row>
    <row r="1786" spans="1:2" ht="14.25" customHeight="1">
      <c r="A1786" s="2" t="s">
        <v>1746</v>
      </c>
      <c r="B1786" s="2" t="str">
        <f ca="1">IFERROR(__xludf.DUMMYFUNCTION("GOOGLETRANSLATE(A1786,""auto"",""en"")"),"Loading...")</f>
        <v>Loading...</v>
      </c>
    </row>
    <row r="1787" spans="1:2" ht="14.25" customHeight="1">
      <c r="A1787" s="2" t="s">
        <v>1747</v>
      </c>
      <c r="B1787" s="2" t="str">
        <f ca="1">IFERROR(__xludf.DUMMYFUNCTION("GOOGLETRANSLATE(A1787,""auto"",""en"")"),"Loading...")</f>
        <v>Loading...</v>
      </c>
    </row>
    <row r="1788" spans="1:2" ht="14.25" customHeight="1">
      <c r="A1788" s="2" t="s">
        <v>1748</v>
      </c>
      <c r="B1788" s="2" t="str">
        <f ca="1">IFERROR(__xludf.DUMMYFUNCTION("GOOGLETRANSLATE(A1788,""auto"",""en"")"),"Loading...")</f>
        <v>Loading...</v>
      </c>
    </row>
    <row r="1789" spans="1:2" ht="14.25" customHeight="1">
      <c r="A1789" s="5" t="s">
        <v>1749</v>
      </c>
      <c r="B1789" s="2" t="str">
        <f ca="1">IFERROR(__xludf.DUMMYFUNCTION("GOOGLETRANSLATE(A1789,""auto"",""en"")"),"Loading...")</f>
        <v>Loading...</v>
      </c>
    </row>
    <row r="1790" spans="1:2" ht="14.25" customHeight="1">
      <c r="A1790" s="2" t="s">
        <v>1750</v>
      </c>
      <c r="B1790" s="2" t="str">
        <f ca="1">IFERROR(__xludf.DUMMYFUNCTION("GOOGLETRANSLATE(A1790,""auto"",""en"")"),"Loading...")</f>
        <v>Loading...</v>
      </c>
    </row>
    <row r="1791" spans="1:2" ht="14.25" customHeight="1">
      <c r="A1791" s="2" t="s">
        <v>310</v>
      </c>
      <c r="B1791" s="2" t="str">
        <f ca="1">IFERROR(__xludf.DUMMYFUNCTION("GOOGLETRANSLATE(A1791,""auto"",""en"")"),"Loading...")</f>
        <v>Loading...</v>
      </c>
    </row>
    <row r="1792" spans="1:2" ht="14.25" customHeight="1">
      <c r="A1792" s="2" t="s">
        <v>1751</v>
      </c>
      <c r="B1792" s="2" t="str">
        <f ca="1">IFERROR(__xludf.DUMMYFUNCTION("GOOGLETRANSLATE(A1792,""auto"",""en"")"),"Loading...")</f>
        <v>Loading...</v>
      </c>
    </row>
    <row r="1793" spans="1:2" ht="14.25" customHeight="1">
      <c r="A1793" s="2" t="s">
        <v>1752</v>
      </c>
      <c r="B1793" s="2" t="str">
        <f ca="1">IFERROR(__xludf.DUMMYFUNCTION("GOOGLETRANSLATE(A1793,""auto"",""en"")"),"Loading...")</f>
        <v>Loading...</v>
      </c>
    </row>
    <row r="1794" spans="1:2" ht="14.25" customHeight="1">
      <c r="A1794" s="4" t="s">
        <v>1753</v>
      </c>
      <c r="B1794" s="2" t="str">
        <f ca="1">IFERROR(__xludf.DUMMYFUNCTION("GOOGLETRANSLATE(A1794,""auto"",""en"")"),"Loading...")</f>
        <v>Loading...</v>
      </c>
    </row>
    <row r="1795" spans="1:2" ht="14.25" customHeight="1">
      <c r="A1795" s="2" t="s">
        <v>394</v>
      </c>
      <c r="B1795" s="2" t="str">
        <f ca="1">IFERROR(__xludf.DUMMYFUNCTION("GOOGLETRANSLATE(A1795,""auto"",""en"")"),"Loading...")</f>
        <v>Loading...</v>
      </c>
    </row>
    <row r="1796" spans="1:2" ht="14.25" customHeight="1">
      <c r="A1796" s="2" t="s">
        <v>1754</v>
      </c>
      <c r="B1796" s="2" t="str">
        <f ca="1">IFERROR(__xludf.DUMMYFUNCTION("GOOGLETRANSLATE(A1796,""auto"",""en"")"),"Loading...")</f>
        <v>Loading...</v>
      </c>
    </row>
    <row r="1797" spans="1:2" ht="14.25" customHeight="1">
      <c r="A1797" s="2" t="s">
        <v>1755</v>
      </c>
      <c r="B1797" s="2" t="str">
        <f ca="1">IFERROR(__xludf.DUMMYFUNCTION("GOOGLETRANSLATE(A1797,""auto"",""en"")"),"Loading...")</f>
        <v>Loading...</v>
      </c>
    </row>
    <row r="1798" spans="1:2" ht="14.25" customHeight="1">
      <c r="A1798" s="6" t="s">
        <v>1756</v>
      </c>
      <c r="B1798" s="2" t="str">
        <f ca="1">IFERROR(__xludf.DUMMYFUNCTION("GOOGLETRANSLATE(A1798,""auto"",""en"")"),"Loading...")</f>
        <v>Loading...</v>
      </c>
    </row>
    <row r="1799" spans="1:2" ht="14.25" customHeight="1">
      <c r="A1799" s="2" t="s">
        <v>1757</v>
      </c>
      <c r="B1799" s="2" t="str">
        <f ca="1">IFERROR(__xludf.DUMMYFUNCTION("GOOGLETRANSLATE(A1799,""auto"",""en"")"),"Loading...")</f>
        <v>Loading...</v>
      </c>
    </row>
    <row r="1800" spans="1:2" ht="14.25" customHeight="1">
      <c r="A1800" s="2" t="s">
        <v>1758</v>
      </c>
      <c r="B1800" s="2" t="str">
        <f ca="1">IFERROR(__xludf.DUMMYFUNCTION("GOOGLETRANSLATE(A1800,""auto"",""en"")"),"Loading...")</f>
        <v>Loading...</v>
      </c>
    </row>
    <row r="1801" spans="1:2" ht="14.25" customHeight="1">
      <c r="A1801" s="2" t="s">
        <v>1759</v>
      </c>
      <c r="B1801" s="2" t="str">
        <f ca="1">IFERROR(__xludf.DUMMYFUNCTION("GOOGLETRANSLATE(A1801,""auto"",""en"")"),"Loading...")</f>
        <v>Loading...</v>
      </c>
    </row>
    <row r="1802" spans="1:2" ht="14.25" customHeight="1">
      <c r="A1802" s="2" t="s">
        <v>1760</v>
      </c>
      <c r="B1802" s="2" t="str">
        <f ca="1">IFERROR(__xludf.DUMMYFUNCTION("GOOGLETRANSLATE(A1802,""auto"",""en"")"),"Loading...")</f>
        <v>Loading...</v>
      </c>
    </row>
    <row r="1803" spans="1:2" ht="14.25" customHeight="1">
      <c r="A1803" s="5" t="s">
        <v>1761</v>
      </c>
      <c r="B1803" s="2" t="str">
        <f ca="1">IFERROR(__xludf.DUMMYFUNCTION("GOOGLETRANSLATE(A1803,""auto"",""en"")"),"Loading...")</f>
        <v>Loading...</v>
      </c>
    </row>
    <row r="1804" spans="1:2" ht="14.25" customHeight="1">
      <c r="A1804" s="2" t="s">
        <v>1762</v>
      </c>
      <c r="B1804" s="2" t="str">
        <f ca="1">IFERROR(__xludf.DUMMYFUNCTION("GOOGLETRANSLATE(A1804,""auto"",""en"")"),"Loading...")</f>
        <v>Loading...</v>
      </c>
    </row>
    <row r="1805" spans="1:2" ht="14.25" customHeight="1">
      <c r="A1805" s="2" t="s">
        <v>1763</v>
      </c>
      <c r="B1805" s="2" t="str">
        <f ca="1">IFERROR(__xludf.DUMMYFUNCTION("GOOGLETRANSLATE(A1805,""auto"",""en"")"),"Loading...")</f>
        <v>Loading...</v>
      </c>
    </row>
    <row r="1806" spans="1:2" ht="14.25" customHeight="1">
      <c r="A1806" s="2" t="s">
        <v>1764</v>
      </c>
      <c r="B1806" s="2" t="str">
        <f ca="1">IFERROR(__xludf.DUMMYFUNCTION("GOOGLETRANSLATE(A1806,""auto"",""en"")"),"Loading...")</f>
        <v>Loading...</v>
      </c>
    </row>
    <row r="1807" spans="1:2" ht="14.25" customHeight="1">
      <c r="A1807" s="2" t="s">
        <v>1765</v>
      </c>
      <c r="B1807" s="2" t="str">
        <f ca="1">IFERROR(__xludf.DUMMYFUNCTION("GOOGLETRANSLATE(A1807,""auto"",""en"")"),"Loading...")</f>
        <v>Loading...</v>
      </c>
    </row>
    <row r="1808" spans="1:2" ht="14.25" customHeight="1">
      <c r="A1808" s="2" t="s">
        <v>1766</v>
      </c>
      <c r="B1808" s="2" t="str">
        <f ca="1">IFERROR(__xludf.DUMMYFUNCTION("GOOGLETRANSLATE(A1808,""auto"",""en"")"),"Loading...")</f>
        <v>Loading...</v>
      </c>
    </row>
    <row r="1809" spans="1:2" ht="14.25" customHeight="1">
      <c r="A1809" s="4" t="s">
        <v>1767</v>
      </c>
      <c r="B1809" s="2" t="str">
        <f ca="1">IFERROR(__xludf.DUMMYFUNCTION("GOOGLETRANSLATE(A1809,""auto"",""en"")"),"Loading...")</f>
        <v>Loading...</v>
      </c>
    </row>
    <row r="1810" spans="1:2" ht="14.25" customHeight="1">
      <c r="A1810" s="4" t="s">
        <v>1768</v>
      </c>
      <c r="B1810" s="2" t="str">
        <f ca="1">IFERROR(__xludf.DUMMYFUNCTION("GOOGLETRANSLATE(A1810,""auto"",""en"")"),"Loading...")</f>
        <v>Loading...</v>
      </c>
    </row>
    <row r="1811" spans="1:2" ht="14.25" customHeight="1">
      <c r="A1811" s="2" t="s">
        <v>1769</v>
      </c>
      <c r="B1811" s="2" t="str">
        <f ca="1">IFERROR(__xludf.DUMMYFUNCTION("GOOGLETRANSLATE(A1811,""auto"",""en"")"),"Loading...")</f>
        <v>Loading...</v>
      </c>
    </row>
    <row r="1812" spans="1:2" ht="14.25" customHeight="1">
      <c r="A1812" s="2" t="s">
        <v>1770</v>
      </c>
      <c r="B1812" s="2" t="str">
        <f ca="1">IFERROR(__xludf.DUMMYFUNCTION("GOOGLETRANSLATE(A1812,""auto"",""en"")"),"Who is the house ready😂😂")</f>
        <v>Who is the house ready😂😂</v>
      </c>
    </row>
    <row r="1813" spans="1:2" ht="14.25" customHeight="1">
      <c r="A1813" s="2" t="s">
        <v>1771</v>
      </c>
      <c r="B1813" s="2" t="str">
        <f ca="1">IFERROR(__xludf.DUMMYFUNCTION("GOOGLETRANSLATE(A1813,""auto"",""en"")"),"Loading...")</f>
        <v>Loading...</v>
      </c>
    </row>
    <row r="1814" spans="1:2" ht="14.25" customHeight="1">
      <c r="A1814" s="2" t="s">
        <v>1772</v>
      </c>
      <c r="B1814" s="2" t="str">
        <f ca="1">IFERROR(__xludf.DUMMYFUNCTION("GOOGLETRANSLATE(A1814,""auto"",""en"")"),"Loading...")</f>
        <v>Loading...</v>
      </c>
    </row>
    <row r="1815" spans="1:2" ht="14.25" customHeight="1">
      <c r="A1815" s="4" t="s">
        <v>1773</v>
      </c>
      <c r="B1815" s="2" t="str">
        <f ca="1">IFERROR(__xludf.DUMMYFUNCTION("GOOGLETRANSLATE(A1815,""auto"",""en"")"),"Your intelligence has gone to graze grass, you and your leaders have gone mad, India and the voters of India have changed.")</f>
        <v>Your intelligence has gone to graze grass, you and your leaders have gone mad, India and the voters of India have changed.</v>
      </c>
    </row>
    <row r="1816" spans="1:2" ht="14.25" customHeight="1">
      <c r="A1816" s="4" t="s">
        <v>1774</v>
      </c>
      <c r="B1816" s="2" t="str">
        <f ca="1">IFERROR(__xludf.DUMMYFUNCTION("GOOGLETRANSLATE(A1816,""auto"",""en"")"),"Loading...")</f>
        <v>Loading...</v>
      </c>
    </row>
    <row r="1817" spans="1:2" ht="14.25" customHeight="1">
      <c r="A1817" s="2" t="s">
        <v>1775</v>
      </c>
      <c r="B1817" s="2" t="str">
        <f ca="1">IFERROR(__xludf.DUMMYFUNCTION("GOOGLETRANSLATE(A1817,""auto"",""en"")"),"Loading...")</f>
        <v>Loading...</v>
      </c>
    </row>
    <row r="1818" spans="1:2" ht="14.25" customHeight="1">
      <c r="A1818" s="6" t="s">
        <v>1776</v>
      </c>
      <c r="B1818" s="2" t="str">
        <f ca="1">IFERROR(__xludf.DUMMYFUNCTION("GOOGLETRANSLATE(A1818,""auto"",""en"")"),"Loading...")</f>
        <v>Loading...</v>
      </c>
    </row>
    <row r="1819" spans="1:2" ht="14.25" customHeight="1">
      <c r="A1819" s="6" t="s">
        <v>1777</v>
      </c>
      <c r="B1819" s="2" t="str">
        <f ca="1">IFERROR(__xludf.DUMMYFUNCTION("GOOGLETRANSLATE(A1819,""auto"",""en"")"),"Loading...")</f>
        <v>Loading...</v>
      </c>
    </row>
    <row r="1820" spans="1:2" ht="14.25" customHeight="1">
      <c r="A1820" s="2" t="s">
        <v>1778</v>
      </c>
      <c r="B1820" s="2" t="str">
        <f ca="1">IFERROR(__xludf.DUMMYFUNCTION("GOOGLETRANSLATE(A1820,""auto"",""en"")"),"Loading...")</f>
        <v>Loading...</v>
      </c>
    </row>
    <row r="1821" spans="1:2" ht="14.25" customHeight="1">
      <c r="A1821" s="2" t="s">
        <v>1779</v>
      </c>
      <c r="B1821" s="2" t="str">
        <f ca="1">IFERROR(__xludf.DUMMYFUNCTION("GOOGLETRANSLATE(A1821,""auto"",""en"")"),"Loading...")</f>
        <v>Loading...</v>
      </c>
    </row>
    <row r="1822" spans="1:2" ht="14.25" customHeight="1">
      <c r="A1822" s="2" t="s">
        <v>1780</v>
      </c>
      <c r="B1822" s="2" t="str">
        <f ca="1">IFERROR(__xludf.DUMMYFUNCTION("GOOGLETRANSLATE(A1822,""auto"",""en"")"),"Loading...")</f>
        <v>Loading...</v>
      </c>
    </row>
    <row r="1823" spans="1:2" ht="14.25" customHeight="1">
      <c r="A1823" s="4" t="s">
        <v>1781</v>
      </c>
      <c r="B1823" s="2" t="str">
        <f ca="1">IFERROR(__xludf.DUMMYFUNCTION("GOOGLETRANSLATE(A1823,""auto"",""en"")"),"Loading...")</f>
        <v>Loading...</v>
      </c>
    </row>
    <row r="1824" spans="1:2" ht="14.25" customHeight="1">
      <c r="A1824" s="2" t="s">
        <v>1782</v>
      </c>
      <c r="B1824" s="2" t="str">
        <f ca="1">IFERROR(__xludf.DUMMYFUNCTION("GOOGLETRANSLATE(A1824,""auto"",""en"")"),"Loading...")</f>
        <v>Loading...</v>
      </c>
    </row>
    <row r="1825" spans="1:2" ht="14.25" customHeight="1">
      <c r="A1825" s="2" t="s">
        <v>1783</v>
      </c>
      <c r="B1825" s="2" t="str">
        <f ca="1">IFERROR(__xludf.DUMMYFUNCTION("GOOGLETRANSLATE(A1825,""auto"",""en"")"),"Loading...")</f>
        <v>Loading...</v>
      </c>
    </row>
    <row r="1826" spans="1:2" ht="14.25" customHeight="1">
      <c r="A1826" s="2" t="s">
        <v>1784</v>
      </c>
      <c r="B1826" s="2" t="str">
        <f ca="1">IFERROR(__xludf.DUMMYFUNCTION("GOOGLETRANSLATE(A1826,""auto"",""en"")"),"Love India")</f>
        <v>Love India</v>
      </c>
    </row>
    <row r="1827" spans="1:2" ht="14.25" customHeight="1">
      <c r="A1827" s="4" t="s">
        <v>1785</v>
      </c>
      <c r="B1827" s="2" t="str">
        <f ca="1">IFERROR(__xludf.DUMMYFUNCTION("GOOGLETRANSLATE(A1827,""auto"",""en"")"),"Loading...")</f>
        <v>Loading...</v>
      </c>
    </row>
    <row r="1828" spans="1:2" ht="14.25" customHeight="1">
      <c r="A1828" s="4" t="s">
        <v>1786</v>
      </c>
      <c r="B1828" s="2" t="str">
        <f ca="1">IFERROR(__xludf.DUMMYFUNCTION("GOOGLETRANSLATE(A1828,""auto"",""en"")"),"Loading...")</f>
        <v>Loading...</v>
      </c>
    </row>
    <row r="1829" spans="1:2" ht="14.25" customHeight="1">
      <c r="A1829" s="4" t="s">
        <v>1787</v>
      </c>
      <c r="B1829" s="2" t="str">
        <f ca="1">IFERROR(__xludf.DUMMYFUNCTION("GOOGLETRANSLATE(A1829,""auto"",""en"")"),"Loading...")</f>
        <v>Loading...</v>
      </c>
    </row>
    <row r="1830" spans="1:2" ht="14.25" customHeight="1">
      <c r="A1830" s="2" t="s">
        <v>1788</v>
      </c>
      <c r="B1830" s="2" t="str">
        <f ca="1">IFERROR(__xludf.DUMMYFUNCTION("GOOGLETRANSLATE(A1830,""auto"",""en"")"),"Loading...")</f>
        <v>Loading...</v>
      </c>
    </row>
    <row r="1831" spans="1:2" ht="14.25" customHeight="1">
      <c r="A1831" s="2" t="s">
        <v>1789</v>
      </c>
      <c r="B1831" s="2" t="str">
        <f ca="1">IFERROR(__xludf.DUMMYFUNCTION("GOOGLETRANSLATE(A1831,""auto"",""en"")"),"Loading...")</f>
        <v>Loading...</v>
      </c>
    </row>
    <row r="1832" spans="1:2" ht="14.25" customHeight="1">
      <c r="A1832" s="6" t="s">
        <v>1790</v>
      </c>
      <c r="B1832" s="2" t="str">
        <f ca="1">IFERROR(__xludf.DUMMYFUNCTION("GOOGLETRANSLATE(A1832,""auto"",""en"")"),"Loading...")</f>
        <v>Loading...</v>
      </c>
    </row>
    <row r="1833" spans="1:2" ht="14.25" customHeight="1">
      <c r="A1833" s="2" t="s">
        <v>1791</v>
      </c>
      <c r="B1833" s="2" t="str">
        <f ca="1">IFERROR(__xludf.DUMMYFUNCTION("GOOGLETRANSLATE(A1833,""auto"",""en"")"),"Loading...")</f>
        <v>Loading...</v>
      </c>
    </row>
    <row r="1834" spans="1:2" ht="14.25" customHeight="1">
      <c r="A1834" s="2" t="s">
        <v>1792</v>
      </c>
      <c r="B1834" s="2" t="str">
        <f ca="1">IFERROR(__xludf.DUMMYFUNCTION("GOOGLETRANSLATE(A1834,""auto"",""en"")"),"Loading...")</f>
        <v>Loading...</v>
      </c>
    </row>
    <row r="1835" spans="1:2" ht="14.25" customHeight="1">
      <c r="A1835" s="2" t="s">
        <v>1793</v>
      </c>
      <c r="B1835" s="2" t="str">
        <f ca="1">IFERROR(__xludf.DUMMYFUNCTION("GOOGLETRANSLATE(A1835,""auto"",""en"")"),"Started crying since Abhi")</f>
        <v>Started crying since Abhi</v>
      </c>
    </row>
    <row r="1836" spans="1:2" ht="14.25" customHeight="1">
      <c r="A1836" s="2" t="s">
        <v>1794</v>
      </c>
      <c r="B1836" s="2" t="str">
        <f ca="1">IFERROR(__xludf.DUMMYFUNCTION("GOOGLETRANSLATE(A1836,""auto"",""en"")"),"Loading...")</f>
        <v>Loading...</v>
      </c>
    </row>
    <row r="1837" spans="1:2" ht="14.25" customHeight="1">
      <c r="A1837" s="2" t="s">
        <v>1795</v>
      </c>
      <c r="B1837" s="2" t="str">
        <f ca="1">IFERROR(__xludf.DUMMYFUNCTION("GOOGLETRANSLATE(A1837,""auto"",""en"")"),"Loading...")</f>
        <v>Loading...</v>
      </c>
    </row>
    <row r="1838" spans="1:2" ht="14.25" customHeight="1">
      <c r="A1838" s="2" t="s">
        <v>1796</v>
      </c>
      <c r="B1838" s="2" t="str">
        <f ca="1">IFERROR(__xludf.DUMMYFUNCTION("GOOGLETRANSLATE(A1838,""auto"",""en"")"),"Loading...")</f>
        <v>Loading...</v>
      </c>
    </row>
    <row r="1839" spans="1:2" ht="14.25" customHeight="1">
      <c r="A1839" s="2" t="s">
        <v>1797</v>
      </c>
      <c r="B1839" s="2" t="str">
        <f ca="1">IFERROR(__xludf.DUMMYFUNCTION("GOOGLETRANSLATE(A1839,""auto"",""en"")"),"Loading...")</f>
        <v>Loading...</v>
      </c>
    </row>
    <row r="1840" spans="1:2" ht="14.25" customHeight="1">
      <c r="A1840" s="2" t="s">
        <v>1798</v>
      </c>
      <c r="B1840" s="2" t="str">
        <f ca="1">IFERROR(__xludf.DUMMYFUNCTION("GOOGLETRANSLATE(A1840,""auto"",""en"")"),"Loading...")</f>
        <v>Loading...</v>
      </c>
    </row>
    <row r="1841" spans="1:2" ht="14.25" customHeight="1">
      <c r="A1841" s="4" t="s">
        <v>1799</v>
      </c>
      <c r="B1841" s="2" t="str">
        <f ca="1">IFERROR(__xludf.DUMMYFUNCTION("GOOGLETRANSLATE(A1841,""auto"",""en"")"),"Loading...")</f>
        <v>Loading...</v>
      </c>
    </row>
    <row r="1842" spans="1:2" ht="14.25" customHeight="1">
      <c r="A1842" s="5" t="s">
        <v>1800</v>
      </c>
      <c r="B1842" s="2" t="str">
        <f ca="1">IFERROR(__xludf.DUMMYFUNCTION("GOOGLETRANSLATE(A1842,""auto"",""en"")"),"Loading...")</f>
        <v>Loading...</v>
      </c>
    </row>
    <row r="1843" spans="1:2" ht="14.25" customHeight="1">
      <c r="A1843" s="2" t="s">
        <v>1801</v>
      </c>
      <c r="B1843" s="2" t="str">
        <f ca="1">IFERROR(__xludf.DUMMYFUNCTION("GOOGLETRANSLATE(A1843,""auto"",""en"")"),"Loading...")</f>
        <v>Loading...</v>
      </c>
    </row>
    <row r="1844" spans="1:2" ht="14.25" customHeight="1">
      <c r="A1844" s="2" t="s">
        <v>1802</v>
      </c>
      <c r="B1844" s="2" t="str">
        <f ca="1">IFERROR(__xludf.DUMMYFUNCTION("GOOGLETRANSLATE(A1844,""auto"",""en"")"),"Loading...")</f>
        <v>Loading...</v>
      </c>
    </row>
    <row r="1845" spans="1:2" ht="14.25" customHeight="1">
      <c r="A1845" s="2" t="s">
        <v>1803</v>
      </c>
      <c r="B1845" s="2" t="str">
        <f ca="1">IFERROR(__xludf.DUMMYFUNCTION("GOOGLETRANSLATE(A1845,""auto"",""en"")"),"WB TMC 32")</f>
        <v>WB TMC 32</v>
      </c>
    </row>
    <row r="1846" spans="1:2" ht="14.25" customHeight="1">
      <c r="A1846" s="2" t="s">
        <v>1804</v>
      </c>
      <c r="B1846" s="2" t="str">
        <f ca="1">IFERROR(__xludf.DUMMYFUNCTION("GOOGLETRANSLATE(A1846,""auto"",""en"")"),"Loading...")</f>
        <v>Loading...</v>
      </c>
    </row>
    <row r="1847" spans="1:2" ht="14.25" customHeight="1">
      <c r="A1847" s="2" t="s">
        <v>1805</v>
      </c>
      <c r="B1847" s="2" t="str">
        <f ca="1">IFERROR(__xludf.DUMMYFUNCTION("GOOGLETRANSLATE(A1847,""auto"",""en"")"),"Loading...")</f>
        <v>Loading...</v>
      </c>
    </row>
    <row r="1848" spans="1:2" ht="14.25" customHeight="1">
      <c r="A1848" s="2" t="s">
        <v>1221</v>
      </c>
      <c r="B1848" s="2" t="str">
        <f ca="1">IFERROR(__xludf.DUMMYFUNCTION("GOOGLETRANSLATE(A1848,""auto"",""en"")"),"Loading...")</f>
        <v>Loading...</v>
      </c>
    </row>
    <row r="1849" spans="1:2" ht="14.25" customHeight="1">
      <c r="A1849" s="4" t="s">
        <v>1806</v>
      </c>
      <c r="B1849" s="2" t="str">
        <f ca="1">IFERROR(__xludf.DUMMYFUNCTION("GOOGLETRANSLATE(A1849,""auto"",""en"")"),"Loading...")</f>
        <v>Loading...</v>
      </c>
    </row>
    <row r="1850" spans="1:2" ht="14.25" customHeight="1">
      <c r="A1850" s="2" t="s">
        <v>1807</v>
      </c>
      <c r="B1850" s="2" t="str">
        <f ca="1">IFERROR(__xludf.DUMMYFUNCTION("GOOGLETRANSLATE(A1850,""auto"",""en"")"),"Loading...")</f>
        <v>Loading...</v>
      </c>
    </row>
    <row r="1851" spans="1:2" ht="14.25" customHeight="1">
      <c r="A1851" s="2" t="s">
        <v>1808</v>
      </c>
      <c r="B1851" s="2" t="str">
        <f ca="1">IFERROR(__xludf.DUMMYFUNCTION("GOOGLETRANSLATE(A1851,""auto"",""en"")"),"Loading...")</f>
        <v>Loading...</v>
      </c>
    </row>
    <row r="1852" spans="1:2" ht="14.25" customHeight="1">
      <c r="A1852" s="2" t="s">
        <v>1809</v>
      </c>
      <c r="B1852" s="2" t="str">
        <f ca="1">IFERROR(__xludf.DUMMYFUNCTION("GOOGLETRANSLATE(A1852,""auto"",""en"")"),"Wait for tommorrow ravish ji")</f>
        <v>Wait for tommorrow ravish ji</v>
      </c>
    </row>
    <row r="1853" spans="1:2" ht="14.25" customHeight="1">
      <c r="A1853" s="2" t="s">
        <v>1810</v>
      </c>
      <c r="B1853" s="2" t="str">
        <f ca="1">IFERROR(__xludf.DUMMYFUNCTION("GOOGLETRANSLATE(A1853,""auto"",""en"")"),"Loading...")</f>
        <v>Loading...</v>
      </c>
    </row>
    <row r="1854" spans="1:2" ht="14.25" customHeight="1">
      <c r="A1854" s="2" t="s">
        <v>1811</v>
      </c>
      <c r="B1854" s="2" t="str">
        <f ca="1">IFERROR(__xludf.DUMMYFUNCTION("GOOGLETRANSLATE(A1854,""auto"",""en"")"),"Loading...")</f>
        <v>Loading...</v>
      </c>
    </row>
    <row r="1855" spans="1:2" ht="14.25" customHeight="1">
      <c r="A1855" s="2" t="s">
        <v>1812</v>
      </c>
      <c r="B1855" s="2" t="str">
        <f ca="1">IFERROR(__xludf.DUMMYFUNCTION("GOOGLETRANSLATE(A1855,""auto"",""en"")"),"Loading...")</f>
        <v>Loading...</v>
      </c>
    </row>
    <row r="1856" spans="1:2" ht="14.25" customHeight="1">
      <c r="A1856" s="2" t="s">
        <v>1813</v>
      </c>
      <c r="B1856" s="2" t="str">
        <f ca="1">IFERROR(__xludf.DUMMYFUNCTION("GOOGLETRANSLATE(A1856,""auto"",""en"")"),"Loading...")</f>
        <v>Loading...</v>
      </c>
    </row>
    <row r="1857" spans="1:2" ht="14.25" customHeight="1">
      <c r="A1857" s="2" t="s">
        <v>1814</v>
      </c>
      <c r="B1857" s="2" t="str">
        <f ca="1">IFERROR(__xludf.DUMMYFUNCTION("GOOGLETRANSLATE(A1857,""auto"",""en"")"),"What did you want from the exit poll?")</f>
        <v>What did you want from the exit poll?</v>
      </c>
    </row>
    <row r="1858" spans="1:2" ht="14.25" customHeight="1">
      <c r="A1858" s="4" t="s">
        <v>1815</v>
      </c>
      <c r="B1858" s="2" t="str">
        <f ca="1">IFERROR(__xludf.DUMMYFUNCTION("GOOGLETRANSLATE(A1858,""auto"",""en"")"),"Rabish ji, do you also have any compulsion that you are not showing correct assessment? What has Congress done till date? What evil is their inheritance? Modi ji is doing great work.")</f>
        <v>Rabish ji, do you also have any compulsion that you are not showing correct assessment? What has Congress done till date? What evil is their inheritance? Modi ji is doing great work.</v>
      </c>
    </row>
    <row r="1859" spans="1:2" ht="14.25" customHeight="1">
      <c r="A1859" s="4" t="s">
        <v>1816</v>
      </c>
      <c r="B1859" s="2" t="str">
        <f ca="1">IFERROR(__xludf.DUMMYFUNCTION("GOOGLETRANSLATE(A1859,""auto"",""en"")"),"Loading...")</f>
        <v>Loading...</v>
      </c>
    </row>
    <row r="1860" spans="1:2" ht="14.25" customHeight="1">
      <c r="A1860" s="2" t="s">
        <v>1817</v>
      </c>
      <c r="B1860" s="2" t="str">
        <f ca="1">IFERROR(__xludf.DUMMYFUNCTION("GOOGLETRANSLATE(A1860,""auto"",""en"")"),"Loading...")</f>
        <v>Loading...</v>
      </c>
    </row>
    <row r="1861" spans="1:2" ht="14.25" customHeight="1">
      <c r="A1861" s="2" t="s">
        <v>1818</v>
      </c>
      <c r="B1861" s="2" t="str">
        <f ca="1">IFERROR(__xludf.DUMMYFUNCTION("GOOGLETRANSLATE(A1861,""auto"",""en"")"),"Loading...")</f>
        <v>Loading...</v>
      </c>
    </row>
    <row r="1862" spans="1:2" ht="14.25" customHeight="1">
      <c r="A1862" s="2" t="s">
        <v>1819</v>
      </c>
      <c r="B1862" s="2" t="str">
        <f ca="1">IFERROR(__xludf.DUMMYFUNCTION("GOOGLETRANSLATE(A1862,""auto"",""en"")"),"Loading...")</f>
        <v>Loading...</v>
      </c>
    </row>
    <row r="1863" spans="1:2" ht="14.25" customHeight="1">
      <c r="A1863" s="2" t="s">
        <v>1820</v>
      </c>
      <c r="B1863" s="2" t="str">
        <f ca="1">IFERROR(__xludf.DUMMYFUNCTION("GOOGLETRANSLATE(A1863,""auto"",""en"")"),"Loading...")</f>
        <v>Loading...</v>
      </c>
    </row>
    <row r="1864" spans="1:2" ht="14.25" customHeight="1">
      <c r="A1864" s="2" t="s">
        <v>1821</v>
      </c>
      <c r="B1864" s="2" t="str">
        <f ca="1">IFERROR(__xludf.DUMMYFUNCTION("GOOGLETRANSLATE(A1864,""auto"",""en"")"),"Loading...")</f>
        <v>Loading...</v>
      </c>
    </row>
    <row r="1865" spans="1:2" ht="14.25" customHeight="1">
      <c r="A1865" s="2" t="s">
        <v>1822</v>
      </c>
      <c r="B1865" s="2" t="str">
        <f ca="1">IFERROR(__xludf.DUMMYFUNCTION("GOOGLETRANSLATE(A1865,""auto"",""en"")"),"Loading...")</f>
        <v>Loading...</v>
      </c>
    </row>
    <row r="1866" spans="1:2" ht="14.25" customHeight="1">
      <c r="A1866" s="2" t="s">
        <v>1823</v>
      </c>
      <c r="B1866" s="2" t="str">
        <f ca="1">IFERROR(__xludf.DUMMYFUNCTION("GOOGLETRANSLATE(A1866,""auto"",""en"")"),"Loading...")</f>
        <v>Loading...</v>
      </c>
    </row>
    <row r="1867" spans="1:2" ht="14.25" customHeight="1">
      <c r="A1867" s="2" t="s">
        <v>1824</v>
      </c>
      <c r="B1867" s="2" t="str">
        <f ca="1">IFERROR(__xludf.DUMMYFUNCTION("GOOGLETRANSLATE(A1867,""auto"",""en"")"),"Loading...")</f>
        <v>Loading...</v>
      </c>
    </row>
    <row r="1868" spans="1:2" ht="14.25" customHeight="1">
      <c r="A1868" s="2" t="s">
        <v>1825</v>
      </c>
      <c r="B1868" s="2" t="str">
        <f ca="1">IFERROR(__xludf.DUMMYFUNCTION("GOOGLETRANSLATE(A1868,""auto"",""en"")"),"Loading...")</f>
        <v>Loading...</v>
      </c>
    </row>
    <row r="1869" spans="1:2" ht="14.25" customHeight="1">
      <c r="A1869" s="2" t="s">
        <v>1826</v>
      </c>
      <c r="B1869" s="2" t="str">
        <f ca="1">IFERROR(__xludf.DUMMYFUNCTION("GOOGLETRANSLATE(A1869,""auto"",""en"")"),"Congress 💚✅")</f>
        <v>Congress 💚✅</v>
      </c>
    </row>
    <row r="1870" spans="1:2" ht="14.25" customHeight="1">
      <c r="A1870" s="2" t="s">
        <v>1827</v>
      </c>
      <c r="B1870" s="2" t="str">
        <f ca="1">IFERROR(__xludf.DUMMYFUNCTION("GOOGLETRANSLATE(A1870,""auto"",""en"")"),"Loading...")</f>
        <v>Loading...</v>
      </c>
    </row>
    <row r="1871" spans="1:2" ht="14.25" customHeight="1">
      <c r="A1871" s="6" t="s">
        <v>1828</v>
      </c>
      <c r="B1871" s="2" t="str">
        <f ca="1">IFERROR(__xludf.DUMMYFUNCTION("GOOGLETRANSLATE(A1871,""auto"",""en"")"),"Loading...")</f>
        <v>Loading...</v>
      </c>
    </row>
    <row r="1872" spans="1:2" ht="14.25" customHeight="1">
      <c r="A1872" s="2" t="s">
        <v>1829</v>
      </c>
      <c r="B1872" s="2" t="str">
        <f ca="1">IFERROR(__xludf.DUMMYFUNCTION("GOOGLETRANSLATE(A1872,""auto"",""en"")"),"That exit poll is fake, Janabhkar wants to show that Modi has won by seeing more votes and when it is true then Modi can also say that this is a fabrication, Janabhkar is showing that he can create this in our mind. Modi has won")</f>
        <v>That exit poll is fake, Janabhkar wants to show that Modi has won by seeing more votes and when it is true then Modi can also say that this is a fabrication, Janabhkar is showing that he can create this in our mind. Modi has won</v>
      </c>
    </row>
    <row r="1873" spans="1:2" ht="14.25" customHeight="1">
      <c r="A1873" s="2" t="s">
        <v>1830</v>
      </c>
      <c r="B1873" s="2" t="str">
        <f ca="1">IFERROR(__xludf.DUMMYFUNCTION("GOOGLETRANSLATE(A1873,""auto"",""en"")"),"Loading...")</f>
        <v>Loading...</v>
      </c>
    </row>
    <row r="1874" spans="1:2" ht="14.25" customHeight="1">
      <c r="A1874" s="6" t="s">
        <v>1831</v>
      </c>
      <c r="B1874" s="2" t="str">
        <f ca="1">IFERROR(__xludf.DUMMYFUNCTION("GOOGLETRANSLATE(A1874,""auto"",""en"")"),"Loading...")</f>
        <v>Loading...</v>
      </c>
    </row>
    <row r="1875" spans="1:2" ht="14.25" customHeight="1">
      <c r="A1875" s="2" t="s">
        <v>1832</v>
      </c>
      <c r="B1875" s="2" t="str">
        <f ca="1">IFERROR(__xludf.DUMMYFUNCTION("GOOGLETRANSLATE(A1875,""auto"",""en"")"),"Loading...")</f>
        <v>Loading...</v>
      </c>
    </row>
    <row r="1876" spans="1:2" ht="14.25" customHeight="1">
      <c r="A1876" s="4" t="s">
        <v>1833</v>
      </c>
      <c r="B1876" s="2" t="str">
        <f ca="1">IFERROR(__xludf.DUMMYFUNCTION("GOOGLETRANSLATE(A1876,""auto"",""en"")"),"Loading...")</f>
        <v>Loading...</v>
      </c>
    </row>
    <row r="1877" spans="1:2" ht="14.25" customHeight="1">
      <c r="A1877" s="2" t="s">
        <v>1834</v>
      </c>
      <c r="B1877" s="2" t="str">
        <f ca="1">IFERROR(__xludf.DUMMYFUNCTION("GOOGLETRANSLATE(A1877,""auto"",""en"")"),"You all are Congress supporters, you will be free or you will remain free.")</f>
        <v>You all are Congress supporters, you will be free or you will remain free.</v>
      </c>
    </row>
    <row r="1878" spans="1:2" ht="14.25" customHeight="1">
      <c r="A1878" s="2" t="s">
        <v>1835</v>
      </c>
      <c r="B1878" s="2" t="str">
        <f ca="1">IFERROR(__xludf.DUMMYFUNCTION("GOOGLETRANSLATE(A1878,""auto"",""en"")"),"Loading...")</f>
        <v>Loading...</v>
      </c>
    </row>
    <row r="1879" spans="1:2" ht="14.25" customHeight="1">
      <c r="A1879" s="2" t="s">
        <v>1836</v>
      </c>
      <c r="B1879" s="2" t="str">
        <f ca="1">IFERROR(__xludf.DUMMYFUNCTION("GOOGLETRANSLATE(A1879,""auto"",""en"")"),"Loading...")</f>
        <v>Loading...</v>
      </c>
    </row>
    <row r="1880" spans="1:2" ht="14.25" customHeight="1">
      <c r="A1880" s="5" t="s">
        <v>1837</v>
      </c>
      <c r="B1880" s="2" t="str">
        <f ca="1">IFERROR(__xludf.DUMMYFUNCTION("GOOGLETRANSLATE(A1880,""auto"",""en"")"),"Modi Modi Modi ❤❤❤❤❤
Jai Shri Ra Ma❤❤❤❤❤❤")</f>
        <v>Modi Modi Modi ❤❤❤❤❤
Jai Shri Ra Ma❤❤❤❤❤❤</v>
      </c>
    </row>
    <row r="1881" spans="1:2" ht="14.25" customHeight="1">
      <c r="A1881" s="2" t="s">
        <v>1838</v>
      </c>
      <c r="B1881" s="2" t="str">
        <f ca="1">IFERROR(__xludf.DUMMYFUNCTION("GOOGLETRANSLATE(A1881,""auto"",""en"")"),"Loading...")</f>
        <v>Loading...</v>
      </c>
    </row>
    <row r="1882" spans="1:2" ht="14.25" customHeight="1">
      <c r="A1882" s="4" t="s">
        <v>1839</v>
      </c>
      <c r="B1882" s="2" t="str">
        <f ca="1">IFERROR(__xludf.DUMMYFUNCTION("GOOGLETRANSLATE(A1882,""auto"",""en"")"),"Loading...")</f>
        <v>Loading...</v>
      </c>
    </row>
    <row r="1883" spans="1:2" ht="14.25" customHeight="1">
      <c r="A1883" s="2" t="s">
        <v>1840</v>
      </c>
      <c r="B1883" s="2" t="str">
        <f ca="1">IFERROR(__xludf.DUMMYFUNCTION("GOOGLETRANSLATE(A1883,""auto"",""en"")"),"Loading...")</f>
        <v>Loading...</v>
      </c>
    </row>
    <row r="1884" spans="1:2" ht="14.25" customHeight="1">
      <c r="A1884" s="4" t="s">
        <v>1841</v>
      </c>
      <c r="B1884" s="2" t="str">
        <f ca="1">IFERROR(__xludf.DUMMYFUNCTION("GOOGLETRANSLATE(A1884,""auto"",""en"")"),"Ravish Kumar ji should be made a Rajya Sabha MP for his loyalty to Congress.!")</f>
        <v>Ravish Kumar ji should be made a Rajya Sabha MP for his loyalty to Congress.!</v>
      </c>
    </row>
    <row r="1885" spans="1:2" ht="14.25" customHeight="1">
      <c r="A1885" s="2" t="s">
        <v>1842</v>
      </c>
      <c r="B1885" s="2" t="str">
        <f ca="1">IFERROR(__xludf.DUMMYFUNCTION("GOOGLETRANSLATE(A1885,""auto"",""en"")"),"Loading...")</f>
        <v>Loading...</v>
      </c>
    </row>
    <row r="1886" spans="1:2" ht="14.25" customHeight="1">
      <c r="A1886" s="2" t="s">
        <v>1843</v>
      </c>
      <c r="B1886" s="2" t="str">
        <f ca="1">IFERROR(__xludf.DUMMYFUNCTION("GOOGLETRANSLATE(A1886,""auto"",""en"")"),"Loading...")</f>
        <v>Loading...</v>
      </c>
    </row>
    <row r="1887" spans="1:2" ht="14.25" customHeight="1">
      <c r="A1887" s="2" t="s">
        <v>1844</v>
      </c>
      <c r="B1887" s="2" t="str">
        <f ca="1">IFERROR(__xludf.DUMMYFUNCTION("GOOGLETRANSLATE(A1887,""auto"",""en"")"),"Loading...")</f>
        <v>Loading...</v>
      </c>
    </row>
    <row r="1888" spans="1:2" ht="14.25" customHeight="1">
      <c r="A1888" s="4" t="s">
        <v>1845</v>
      </c>
      <c r="B1888" s="2" t="str">
        <f ca="1">IFERROR(__xludf.DUMMYFUNCTION("GOOGLETRANSLATE(A1888,""auto"",""en"")"),"India")</f>
        <v>India</v>
      </c>
    </row>
    <row r="1889" spans="1:2" ht="14.25" customHeight="1">
      <c r="A1889" s="4" t="s">
        <v>1846</v>
      </c>
      <c r="B1889" s="2" t="str">
        <f ca="1">IFERROR(__xludf.DUMMYFUNCTION("GOOGLETRANSLATE(A1889,""auto"",""en"")"),"Loading...")</f>
        <v>Loading...</v>
      </c>
    </row>
    <row r="1890" spans="1:2" ht="14.25" customHeight="1">
      <c r="A1890" s="2" t="s">
        <v>1847</v>
      </c>
      <c r="B1890" s="2" t="str">
        <f ca="1">IFERROR(__xludf.DUMMYFUNCTION("GOOGLETRANSLATE(A1890,""auto"",""en"")"),"Loading...")</f>
        <v>Loading...</v>
      </c>
    </row>
    <row r="1891" spans="1:2" ht="14.25" customHeight="1">
      <c r="A1891" s="2" t="s">
        <v>1848</v>
      </c>
      <c r="B1891" s="2" t="str">
        <f ca="1">IFERROR(__xludf.DUMMYFUNCTION("GOOGLETRANSLATE(A1891,""auto"",""en"")"),"Loading...")</f>
        <v>Loading...</v>
      </c>
    </row>
    <row r="1892" spans="1:2" ht="14.25" customHeight="1">
      <c r="A1892" s="4" t="s">
        <v>1849</v>
      </c>
      <c r="B1892" s="2" t="str">
        <f ca="1">IFERROR(__xludf.DUMMYFUNCTION("GOOGLETRANSLATE(A1892,""auto"",""en"")"),"Loading...")</f>
        <v>Loading...</v>
      </c>
    </row>
    <row r="1893" spans="1:2" ht="14.25" customHeight="1">
      <c r="A1893" s="2" t="s">
        <v>1850</v>
      </c>
      <c r="B1893" s="2" t="str">
        <f ca="1">IFERROR(__xludf.DUMMYFUNCTION("GOOGLETRANSLATE(A1893,""auto"",""en"")"),"Loading...")</f>
        <v>Loading...</v>
      </c>
    </row>
    <row r="1894" spans="1:2" ht="14.25" customHeight="1">
      <c r="A1894" s="2" t="s">
        <v>1851</v>
      </c>
      <c r="B1894" s="2" t="str">
        <f ca="1">IFERROR(__xludf.DUMMYFUNCTION("GOOGLETRANSLATE(A1894,""auto"",""en"")"),"Loading...")</f>
        <v>Loading...</v>
      </c>
    </row>
    <row r="1895" spans="1:2" ht="14.25" customHeight="1">
      <c r="A1895" s="2" t="s">
        <v>1852</v>
      </c>
      <c r="B1895" s="2" t="str">
        <f ca="1">IFERROR(__xludf.DUMMYFUNCTION("GOOGLETRANSLATE(A1895,""auto"",""en"")"),"Loading...")</f>
        <v>Loading...</v>
      </c>
    </row>
    <row r="1896" spans="1:2" ht="14.25" customHeight="1">
      <c r="A1896" s="4" t="s">
        <v>1853</v>
      </c>
      <c r="B1896" s="2" t="str">
        <f ca="1">IFERROR(__xludf.DUMMYFUNCTION("GOOGLETRANSLATE(A1896,""auto"",""en"")"),"😭😭😭😭😭😭😭😭😭😭😭😭😭😭😭😭😭😭😭")</f>
        <v>😭😭😭😭😭😭😭😭😭😭😭😭😭😭😭😭😭😭😭</v>
      </c>
    </row>
    <row r="1897" spans="1:2" ht="14.25" customHeight="1">
      <c r="A1897" s="2" t="s">
        <v>1854</v>
      </c>
      <c r="B1897" s="2" t="str">
        <f ca="1">IFERROR(__xludf.DUMMYFUNCTION("GOOGLETRANSLATE(A1897,""auto"",""en"")"),"Loading...")</f>
        <v>Loading...</v>
      </c>
    </row>
    <row r="1898" spans="1:2" ht="14.25" customHeight="1">
      <c r="A1898" s="2" t="s">
        <v>1855</v>
      </c>
      <c r="B1898" s="2" t="str">
        <f ca="1">IFERROR(__xludf.DUMMYFUNCTION("GOOGLETRANSLATE(A1898,""auto"",""en"")"),"Loading...")</f>
        <v>Loading...</v>
      </c>
    </row>
    <row r="1899" spans="1:2" ht="14.25" customHeight="1">
      <c r="A1899" s="2" t="s">
        <v>1856</v>
      </c>
      <c r="B1899" s="2" t="str">
        <f ca="1">IFERROR(__xludf.DUMMYFUNCTION("GOOGLETRANSLATE(A1899,""auto"",""en"")"),"Loading...")</f>
        <v>Loading...</v>
      </c>
    </row>
    <row r="1900" spans="1:2" ht="14.25" customHeight="1">
      <c r="A1900" s="5" t="s">
        <v>1857</v>
      </c>
      <c r="B1900" s="2" t="str">
        <f ca="1">IFERROR(__xludf.DUMMYFUNCTION("GOOGLETRANSLATE(A1900,""auto"",""en"")"),"If you have any morality left, leave journalism.
biased journalism")</f>
        <v>If you have any morality left, leave journalism.
biased journalism</v>
      </c>
    </row>
    <row r="1901" spans="1:2" ht="14.25" customHeight="1">
      <c r="A1901" s="2" t="s">
        <v>1858</v>
      </c>
      <c r="B1901" s="2" t="str">
        <f ca="1">IFERROR(__xludf.DUMMYFUNCTION("GOOGLETRANSLATE(A1901,""auto"",""en"")"),"Rahul Gandhi dijarv... PM")</f>
        <v>Rahul Gandhi dijarv... PM</v>
      </c>
    </row>
    <row r="1902" spans="1:2" ht="14.25" customHeight="1">
      <c r="A1902" s="2" t="s">
        <v>1859</v>
      </c>
      <c r="B1902" s="2" t="str">
        <f ca="1">IFERROR(__xludf.DUMMYFUNCTION("GOOGLETRANSLATE(A1902,""auto"",""en"")"),"There are 59 million views on 295 songs, not 594 million views.")</f>
        <v>There are 59 million views on 295 songs, not 594 million views.</v>
      </c>
    </row>
    <row r="1903" spans="1:2" ht="14.25" customHeight="1">
      <c r="A1903" s="2" t="s">
        <v>1860</v>
      </c>
      <c r="B1903" s="2" t="str">
        <f ca="1">IFERROR(__xludf.DUMMYFUNCTION("GOOGLETRANSLATE(A1903,""auto"",""en"")"),"Loading...")</f>
        <v>Loading...</v>
      </c>
    </row>
    <row r="1904" spans="1:2" ht="14.25" customHeight="1">
      <c r="A1904" s="2" t="s">
        <v>1861</v>
      </c>
      <c r="B1904" s="2" t="str">
        <f ca="1">IFERROR(__xludf.DUMMYFUNCTION("GOOGLETRANSLATE(A1904,""auto"",""en"")"),"Loading...")</f>
        <v>Loading...</v>
      </c>
    </row>
    <row r="1905" spans="1:2" ht="14.25" customHeight="1">
      <c r="A1905" s="2" t="s">
        <v>310</v>
      </c>
      <c r="B1905" s="2" t="str">
        <f ca="1">IFERROR(__xludf.DUMMYFUNCTION("GOOGLETRANSLATE(A1905,""auto"",""en"")"),"Loading...")</f>
        <v>Loading...</v>
      </c>
    </row>
    <row r="1906" spans="1:2" ht="14.25" customHeight="1">
      <c r="A1906" s="2" t="s">
        <v>1862</v>
      </c>
      <c r="B1906" s="2" t="str">
        <f ca="1">IFERROR(__xludf.DUMMYFUNCTION("GOOGLETRANSLATE(A1906,""auto"",""en"")"),"Loading...")</f>
        <v>Loading...</v>
      </c>
    </row>
    <row r="1907" spans="1:2" ht="14.25" customHeight="1">
      <c r="A1907" s="2" t="s">
        <v>1863</v>
      </c>
      <c r="B1907" s="2" t="str">
        <f ca="1">IFERROR(__xludf.DUMMYFUNCTION("GOOGLETRANSLATE(A1907,""auto"",""en"")"),"Loading...")</f>
        <v>Loading...</v>
      </c>
    </row>
    <row r="1908" spans="1:2" ht="14.25" customHeight="1">
      <c r="A1908" s="2" t="s">
        <v>310</v>
      </c>
      <c r="B1908" s="2" t="str">
        <f ca="1">IFERROR(__xludf.DUMMYFUNCTION("GOOGLETRANSLATE(A1908,""auto"",""en"")"),"Loading...")</f>
        <v>Loading...</v>
      </c>
    </row>
    <row r="1909" spans="1:2" ht="14.25" customHeight="1">
      <c r="A1909" s="2" t="s">
        <v>1864</v>
      </c>
      <c r="B1909" s="2" t="str">
        <f ca="1">IFERROR(__xludf.DUMMYFUNCTION("GOOGLETRANSLATE(A1909,""auto"",""en"")"),"Loading...")</f>
        <v>Loading...</v>
      </c>
    </row>
    <row r="1910" spans="1:2" ht="14.25" customHeight="1">
      <c r="A1910" s="4" t="s">
        <v>1865</v>
      </c>
      <c r="B1910" s="2" t="str">
        <f ca="1">IFERROR(__xludf.DUMMYFUNCTION("GOOGLETRANSLATE(A1910,""auto"",""en"")"),"Loading...")</f>
        <v>Loading...</v>
      </c>
    </row>
    <row r="1911" spans="1:2" ht="14.25" customHeight="1">
      <c r="A1911" s="2" t="s">
        <v>1866</v>
      </c>
      <c r="B1911" s="2" t="str">
        <f ca="1">IFERROR(__xludf.DUMMYFUNCTION("GOOGLETRANSLATE(A1911,""auto"",""en"")"),"False diolog by Arabind Kejriwal")</f>
        <v>False diolog by Arabind Kejriwal</v>
      </c>
    </row>
    <row r="1912" spans="1:2" ht="14.25" customHeight="1">
      <c r="A1912" s="2" t="s">
        <v>1867</v>
      </c>
      <c r="B1912" s="2" t="str">
        <f ca="1">IFERROR(__xludf.DUMMYFUNCTION("GOOGLETRANSLATE(A1912,""auto"",""en"")"),"Loading...")</f>
        <v>Loading...</v>
      </c>
    </row>
    <row r="1913" spans="1:2" ht="14.25" customHeight="1">
      <c r="A1913" s="2" t="s">
        <v>1868</v>
      </c>
      <c r="B1913" s="2" t="str">
        <f ca="1">IFERROR(__xludf.DUMMYFUNCTION("GOOGLETRANSLATE(A1913,""auto"",""en"")"),"Loading...")</f>
        <v>Loading...</v>
      </c>
    </row>
    <row r="1914" spans="1:2" ht="14.25" customHeight="1">
      <c r="A1914" s="6" t="s">
        <v>1869</v>
      </c>
      <c r="B1914" s="2" t="str">
        <f ca="1">IFERROR(__xludf.DUMMYFUNCTION("GOOGLETRANSLATE(A1914,""auto"",""en"")"),"Loading...")</f>
        <v>Loading...</v>
      </c>
    </row>
    <row r="1915" spans="1:2" ht="14.25" customHeight="1">
      <c r="A1915" s="5" t="s">
        <v>1870</v>
      </c>
      <c r="B1915" s="2" t="str">
        <f ca="1">IFERROR(__xludf.DUMMYFUNCTION("GOOGLETRANSLATE(A1915,""auto"",""en"")"),"Loading...")</f>
        <v>Loading...</v>
      </c>
    </row>
    <row r="1916" spans="1:2" ht="14.25" customHeight="1">
      <c r="A1916" s="2" t="s">
        <v>1871</v>
      </c>
      <c r="B1916" s="2" t="str">
        <f ca="1">IFERROR(__xludf.DUMMYFUNCTION("GOOGLETRANSLATE(A1916,""auto"",""en"")"),"Loading...")</f>
        <v>Loading...</v>
      </c>
    </row>
    <row r="1917" spans="1:2" ht="14.25" customHeight="1">
      <c r="A1917" s="2" t="s">
        <v>1872</v>
      </c>
      <c r="B1917" s="2" t="str">
        <f ca="1">IFERROR(__xludf.DUMMYFUNCTION("GOOGLETRANSLATE(A1917,""auto"",""en"")"),"Loading...")</f>
        <v>Loading...</v>
      </c>
    </row>
    <row r="1918" spans="1:2" ht="14.25" customHeight="1">
      <c r="A1918" s="2" t="s">
        <v>1873</v>
      </c>
      <c r="B1918" s="2" t="str">
        <f ca="1">IFERROR(__xludf.DUMMYFUNCTION("GOOGLETRANSLATE(A1918,""auto"",""en"")"),"Loading...")</f>
        <v>Loading...</v>
      </c>
    </row>
    <row r="1919" spans="1:2" ht="14.25" customHeight="1">
      <c r="A1919" s="2" t="s">
        <v>1874</v>
      </c>
      <c r="B1919" s="2" t="str">
        <f ca="1">IFERROR(__xludf.DUMMYFUNCTION("GOOGLETRANSLATE(A1919,""auto"",""en"")"),"BJP is winning for Sure")</f>
        <v>BJP is winning for Sure</v>
      </c>
    </row>
    <row r="1920" spans="1:2" ht="14.25" customHeight="1">
      <c r="A1920" s="2" t="s">
        <v>1875</v>
      </c>
      <c r="B1920" s="2" t="str">
        <f ca="1">IFERROR(__xludf.DUMMYFUNCTION("GOOGLETRANSLATE(A1920,""auto"",""en"")"),"Loading...")</f>
        <v>Loading...</v>
      </c>
    </row>
    <row r="1921" spans="1:2" ht="14.25" customHeight="1">
      <c r="A1921" s="2" t="s">
        <v>1876</v>
      </c>
      <c r="B1921" s="2" t="str">
        <f ca="1">IFERROR(__xludf.DUMMYFUNCTION("GOOGLETRANSLATE(A1921,""auto"",""en"")"),"Loading...")</f>
        <v>Loading...</v>
      </c>
    </row>
    <row r="1922" spans="1:2" ht="14.25" customHeight="1">
      <c r="A1922" s="2" t="s">
        <v>1877</v>
      </c>
      <c r="B1922" s="2" t="str">
        <f ca="1">IFERROR(__xludf.DUMMYFUNCTION("GOOGLETRANSLATE(A1922,""auto"",""en"")"),"Loading...")</f>
        <v>Loading...</v>
      </c>
    </row>
    <row r="1923" spans="1:2" ht="14.25" customHeight="1">
      <c r="A1923" s="2" t="s">
        <v>151</v>
      </c>
      <c r="B1923" s="2" t="str">
        <f ca="1">IFERROR(__xludf.DUMMYFUNCTION("GOOGLETRANSLATE(A1923,""auto"",""en"")"),"Loading...")</f>
        <v>Loading...</v>
      </c>
    </row>
    <row r="1924" spans="1:2" ht="14.25" customHeight="1">
      <c r="A1924" s="2" t="s">
        <v>1878</v>
      </c>
      <c r="B1924" s="2" t="str">
        <f ca="1">IFERROR(__xludf.DUMMYFUNCTION("GOOGLETRANSLATE(A1924,""auto"",""en"")"),"Loading...")</f>
        <v>Loading...</v>
      </c>
    </row>
    <row r="1925" spans="1:2" ht="14.25" customHeight="1">
      <c r="A1925" s="2" t="s">
        <v>1879</v>
      </c>
      <c r="B1925" s="2" t="str">
        <f ca="1">IFERROR(__xludf.DUMMYFUNCTION("GOOGLETRANSLATE(A1925,""auto"",""en"")"),"Loading...")</f>
        <v>Loading...</v>
      </c>
    </row>
    <row r="1926" spans="1:2" ht="14.25" customHeight="1">
      <c r="A1926" s="2" t="s">
        <v>1880</v>
      </c>
      <c r="B1926" s="2" t="str">
        <f ca="1">IFERROR(__xludf.DUMMYFUNCTION("GOOGLETRANSLATE(A1926,""auto"",""en"")"),"Loading...")</f>
        <v>Loading...</v>
      </c>
    </row>
    <row r="1927" spans="1:2" ht="14.25" customHeight="1">
      <c r="A1927" s="2" t="s">
        <v>1881</v>
      </c>
      <c r="B1927" s="2" t="str">
        <f ca="1">IFERROR(__xludf.DUMMYFUNCTION("GOOGLETRANSLATE(A1927,""auto"",""en"")"),"Loading...")</f>
        <v>Loading...</v>
      </c>
    </row>
    <row r="1928" spans="1:2" ht="14.25" customHeight="1">
      <c r="A1928" s="2" t="s">
        <v>1882</v>
      </c>
      <c r="B1928" s="2" t="str">
        <f ca="1">IFERROR(__xludf.DUMMYFUNCTION("GOOGLETRANSLATE(A1928,""auto"",""en"")"),"Loading...")</f>
        <v>Loading...</v>
      </c>
    </row>
    <row r="1929" spans="1:2" ht="14.25" customHeight="1">
      <c r="A1929" s="2" t="s">
        <v>1883</v>
      </c>
      <c r="B1929" s="2" t="str">
        <f ca="1">IFERROR(__xludf.DUMMYFUNCTION("GOOGLETRANSLATE(A1929,""auto"",""en"")"),"Loading...")</f>
        <v>Loading...</v>
      </c>
    </row>
    <row r="1930" spans="1:2" ht="14.25" customHeight="1">
      <c r="A1930" s="2" t="s">
        <v>1884</v>
      </c>
      <c r="B1930" s="2" t="str">
        <f ca="1">IFERROR(__xludf.DUMMYFUNCTION("GOOGLETRANSLATE(A1930,""auto"",""en"")"),"Loading...")</f>
        <v>Loading...</v>
      </c>
    </row>
    <row r="1931" spans="1:2" ht="14.25" customHeight="1">
      <c r="A1931" s="2" t="s">
        <v>1885</v>
      </c>
      <c r="B1931" s="2" t="str">
        <f ca="1">IFERROR(__xludf.DUMMYFUNCTION("GOOGLETRANSLATE(A1931,""auto"",""en"")"),"Loading...")</f>
        <v>Loading...</v>
      </c>
    </row>
    <row r="1932" spans="1:2" ht="14.25" customHeight="1">
      <c r="A1932" s="5" t="s">
        <v>1886</v>
      </c>
      <c r="B1932" s="2" t="str">
        <f ca="1">IFERROR(__xludf.DUMMYFUNCTION("GOOGLETRANSLATE(A1932,""auto"",""en"")"),"Loading...")</f>
        <v>Loading...</v>
      </c>
    </row>
    <row r="1933" spans="1:2" ht="14.25" customHeight="1">
      <c r="A1933" s="2" t="s">
        <v>1887</v>
      </c>
      <c r="B1933" s="2" t="str">
        <f ca="1">IFERROR(__xludf.DUMMYFUNCTION("GOOGLETRANSLATE(A1933,""auto"",""en"")"),"Loading...")</f>
        <v>Loading...</v>
      </c>
    </row>
    <row r="1934" spans="1:2" ht="14.25" customHeight="1">
      <c r="A1934" s="2" t="s">
        <v>1888</v>
      </c>
      <c r="B1934" s="2" t="str">
        <f ca="1">IFERROR(__xludf.DUMMYFUNCTION("GOOGLETRANSLATE(A1934,""auto"",""en"")"),"Loading...")</f>
        <v>Loading...</v>
      </c>
    </row>
    <row r="1935" spans="1:2" ht="14.25" customHeight="1">
      <c r="A1935" s="2" t="s">
        <v>1889</v>
      </c>
      <c r="B1935" s="2" t="str">
        <f ca="1">IFERROR(__xludf.DUMMYFUNCTION("GOOGLETRANSLATE(A1935,""auto"",""en"")"),"Loading...")</f>
        <v>Loading...</v>
      </c>
    </row>
    <row r="1936" spans="1:2" ht="14.25" customHeight="1">
      <c r="A1936" s="4" t="s">
        <v>1890</v>
      </c>
      <c r="B1936" s="2" t="str">
        <f ca="1">IFERROR(__xludf.DUMMYFUNCTION("GOOGLETRANSLATE(A1936,""auto"",""en"")"),"Loading...")</f>
        <v>Loading...</v>
      </c>
    </row>
    <row r="1937" spans="1:2" ht="14.25" customHeight="1">
      <c r="A1937" s="2" t="s">
        <v>1891</v>
      </c>
      <c r="B1937" s="2" t="str">
        <f ca="1">IFERROR(__xludf.DUMMYFUNCTION("GOOGLETRANSLATE(A1937,""auto"",""en"")"),"4th June has come again and again it will be fun.. 🚩🚩")</f>
        <v>4th June has come again and again it will be fun.. 🚩🚩</v>
      </c>
    </row>
    <row r="1938" spans="1:2" ht="14.25" customHeight="1">
      <c r="A1938" s="2" t="s">
        <v>1892</v>
      </c>
      <c r="B1938" s="2" t="str">
        <f ca="1">IFERROR(__xludf.DUMMYFUNCTION("GOOGLETRANSLATE(A1938,""auto"",""en"")"),"Loading...")</f>
        <v>Loading...</v>
      </c>
    </row>
    <row r="1939" spans="1:2" ht="14.25" customHeight="1">
      <c r="A1939" s="4" t="s">
        <v>1893</v>
      </c>
      <c r="B1939" s="2" t="str">
        <f ca="1">IFERROR(__xludf.DUMMYFUNCTION("GOOGLETRANSLATE(A1939,""auto"",""en"")"),"Loading...")</f>
        <v>Loading...</v>
      </c>
    </row>
    <row r="1940" spans="1:2" ht="14.25" customHeight="1">
      <c r="A1940" s="2" t="s">
        <v>1894</v>
      </c>
      <c r="B1940" s="2" t="str">
        <f ca="1">IFERROR(__xludf.DUMMYFUNCTION("GOOGLETRANSLATE(A1940,""auto"",""en"")"),"Loading...")</f>
        <v>Loading...</v>
      </c>
    </row>
    <row r="1941" spans="1:2" ht="14.25" customHeight="1">
      <c r="A1941" s="2" t="s">
        <v>1895</v>
      </c>
      <c r="B1941" s="2" t="str">
        <f ca="1">IFERROR(__xludf.DUMMYFUNCTION("GOOGLETRANSLATE(A1941,""auto"",""en"")"),"Loading...")</f>
        <v>Loading...</v>
      </c>
    </row>
    <row r="1942" spans="1:2" ht="14.25" customHeight="1">
      <c r="A1942" s="2" t="s">
        <v>1896</v>
      </c>
      <c r="B1942" s="2" t="str">
        <f ca="1">IFERROR(__xludf.DUMMYFUNCTION("GOOGLETRANSLATE(A1942,""auto"",""en"")"),"Loading...")</f>
        <v>Loading...</v>
      </c>
    </row>
    <row r="1943" spans="1:2" ht="14.25" customHeight="1">
      <c r="A1943" s="2" t="s">
        <v>1897</v>
      </c>
      <c r="B1943" s="2" t="str">
        <f ca="1">IFERROR(__xludf.DUMMYFUNCTION("GOOGLETRANSLATE(A1943,""auto"",""en"")"),"Loading...")</f>
        <v>Loading...</v>
      </c>
    </row>
    <row r="1944" spans="1:2" ht="14.25" customHeight="1">
      <c r="A1944" s="4" t="s">
        <v>1898</v>
      </c>
      <c r="B1944" s="2" t="str">
        <f ca="1">IFERROR(__xludf.DUMMYFUNCTION("GOOGLETRANSLATE(A1944,""auto"",""en"")"),"Loading...")</f>
        <v>Loading...</v>
      </c>
    </row>
    <row r="1945" spans="1:2" ht="14.25" customHeight="1">
      <c r="A1945" s="2" t="s">
        <v>1899</v>
      </c>
      <c r="B1945" s="2" t="str">
        <f ca="1">IFERROR(__xludf.DUMMYFUNCTION("GOOGLETRANSLATE(A1945,""auto"",""en"")"),"Loading...")</f>
        <v>Loading...</v>
      </c>
    </row>
    <row r="1946" spans="1:2" ht="14.25" customHeight="1">
      <c r="A1946" s="2" t="s">
        <v>1900</v>
      </c>
      <c r="B1946" s="2" t="str">
        <f ca="1">IFERROR(__xludf.DUMMYFUNCTION("GOOGLETRANSLATE(A1946,""auto"",""en"")"),"Loading...")</f>
        <v>Loading...</v>
      </c>
    </row>
    <row r="1947" spans="1:2" ht="14.25" customHeight="1">
      <c r="A1947" s="2" t="s">
        <v>1901</v>
      </c>
      <c r="B1947" s="2" t="str">
        <f ca="1">IFERROR(__xludf.DUMMYFUNCTION("GOOGLETRANSLATE(A1947,""auto"",""en"")"),"Loading...")</f>
        <v>Loading...</v>
      </c>
    </row>
    <row r="1948" spans="1:2" ht="14.25" customHeight="1">
      <c r="A1948" s="2" t="s">
        <v>1902</v>
      </c>
      <c r="B1948" s="2" t="str">
        <f ca="1">IFERROR(__xludf.DUMMYFUNCTION("GOOGLETRANSLATE(A1948,""auto"",""en"")"),"Loading...")</f>
        <v>Loading...</v>
      </c>
    </row>
    <row r="1949" spans="1:2" ht="14.25" customHeight="1">
      <c r="A1949" s="2" t="s">
        <v>1903</v>
      </c>
      <c r="B1949" s="2" t="str">
        <f ca="1">IFERROR(__xludf.DUMMYFUNCTION("GOOGLETRANSLATE(A1949,""auto"",""en"")"),"Loading...")</f>
        <v>Loading...</v>
      </c>
    </row>
    <row r="1950" spans="1:2" ht="14.25" customHeight="1">
      <c r="A1950" s="2" t="s">
        <v>1904</v>
      </c>
      <c r="B1950" s="2" t="str">
        <f ca="1">IFERROR(__xludf.DUMMYFUNCTION("GOOGLETRANSLATE(A1950,""auto"",""en"")"),"Loading...")</f>
        <v>Loading...</v>
      </c>
    </row>
    <row r="1951" spans="1:2" ht="14.25" customHeight="1">
      <c r="A1951" s="4" t="s">
        <v>1905</v>
      </c>
      <c r="B1951" s="2" t="str">
        <f ca="1">IFERROR(__xludf.DUMMYFUNCTION("GOOGLETRANSLATE(A1951,""auto"",""en"")"),"Loading...")</f>
        <v>Loading...</v>
      </c>
    </row>
    <row r="1952" spans="1:2" ht="14.25" customHeight="1">
      <c r="A1952" s="2" t="s">
        <v>1906</v>
      </c>
      <c r="B1952" s="2" t="str">
        <f ca="1">IFERROR(__xludf.DUMMYFUNCTION("GOOGLETRANSLATE(A1952,""auto"",""en"")"),"Loading...")</f>
        <v>Loading...</v>
      </c>
    </row>
    <row r="1953" spans="1:2" ht="14.25" customHeight="1">
      <c r="A1953" s="2" t="s">
        <v>1907</v>
      </c>
      <c r="B1953" s="2" t="str">
        <f ca="1">IFERROR(__xludf.DUMMYFUNCTION("GOOGLETRANSLATE(A1953,""auto"",""en"")"),"Please tell who will win this time.")</f>
        <v>Please tell who will win this time.</v>
      </c>
    </row>
    <row r="1954" spans="1:2" ht="14.25" customHeight="1">
      <c r="A1954" s="2" t="s">
        <v>1908</v>
      </c>
      <c r="B1954" s="2" t="str">
        <f ca="1">IFERROR(__xludf.DUMMYFUNCTION("GOOGLETRANSLATE(A1954,""auto"",""en"")"),"Loading...")</f>
        <v>Loading...</v>
      </c>
    </row>
    <row r="1955" spans="1:2" ht="14.25" customHeight="1">
      <c r="A1955" s="2" t="s">
        <v>1909</v>
      </c>
      <c r="B1955" s="2" t="str">
        <f ca="1">IFERROR(__xludf.DUMMYFUNCTION("GOOGLETRANSLATE(A1955,""auto"",""en"")"),"Loading...")</f>
        <v>Loading...</v>
      </c>
    </row>
    <row r="1956" spans="1:2" ht="14.25" customHeight="1">
      <c r="A1956" s="2" t="s">
        <v>1910</v>
      </c>
      <c r="B1956" s="2" t="str">
        <f ca="1">IFERROR(__xludf.DUMMYFUNCTION("GOOGLETRANSLATE(A1956,""auto"",""en"")"),"Ravisj Kumar this poor guy must have thought what he did not do but it did not give any benefit.")</f>
        <v>Ravisj Kumar this poor guy must have thought what he did not do but it did not give any benefit.</v>
      </c>
    </row>
    <row r="1957" spans="1:2" ht="14.25" customHeight="1">
      <c r="A1957" s="2" t="s">
        <v>1911</v>
      </c>
      <c r="B1957" s="2" t="str">
        <f ca="1">IFERROR(__xludf.DUMMYFUNCTION("GOOGLETRANSLATE(A1957,""auto"",""en"")"),"Loading...")</f>
        <v>Loading...</v>
      </c>
    </row>
    <row r="1958" spans="1:2" ht="14.25" customHeight="1">
      <c r="A1958" s="2" t="s">
        <v>1912</v>
      </c>
      <c r="B1958" s="2" t="str">
        <f ca="1">IFERROR(__xludf.DUMMYFUNCTION("GOOGLETRANSLATE(A1958,""auto"",""en"")"),"Loading...")</f>
        <v>Loading...</v>
      </c>
    </row>
    <row r="1959" spans="1:2" ht="14.25" customHeight="1">
      <c r="A1959" s="2" t="s">
        <v>1913</v>
      </c>
      <c r="B1959" s="2" t="str">
        <f ca="1">IFERROR(__xludf.DUMMYFUNCTION("GOOGLETRANSLATE(A1959,""auto"",""en"")"),"Loading...")</f>
        <v>Loading...</v>
      </c>
    </row>
    <row r="1960" spans="1:2" ht="14.25" customHeight="1">
      <c r="A1960" s="2" t="s">
        <v>1914</v>
      </c>
      <c r="B1960" s="2" t="str">
        <f ca="1">IFERROR(__xludf.DUMMYFUNCTION("GOOGLETRANSLATE(A1960,""auto"",""en"")"),"Loading...")</f>
        <v>Loading...</v>
      </c>
    </row>
    <row r="1961" spans="1:2" ht="14.25" customHeight="1">
      <c r="A1961" s="2" t="s">
        <v>1915</v>
      </c>
      <c r="B1961" s="2" t="str">
        <f ca="1">IFERROR(__xludf.DUMMYFUNCTION("GOOGLETRANSLATE(A1961,""auto"",""en"")"),"Now is the time when the ministry is being told from the news room.")</f>
        <v>Now is the time when the ministry is being told from the news room.</v>
      </c>
    </row>
    <row r="1962" spans="1:2" ht="14.25" customHeight="1">
      <c r="A1962" s="2" t="s">
        <v>1916</v>
      </c>
      <c r="B1962" s="2" t="str">
        <f ca="1">IFERROR(__xludf.DUMMYFUNCTION("GOOGLETRANSLATE(A1962,""auto"",""en"")"),"Loading...")</f>
        <v>Loading...</v>
      </c>
    </row>
    <row r="1963" spans="1:2" ht="14.25" customHeight="1">
      <c r="A1963" s="2" t="s">
        <v>1917</v>
      </c>
      <c r="B1963" s="2" t="str">
        <f ca="1">IFERROR(__xludf.DUMMYFUNCTION("GOOGLETRANSLATE(A1963,""auto"",""en"")"),"Loading...")</f>
        <v>Loading...</v>
      </c>
    </row>
    <row r="1964" spans="1:2" ht="14.25" customHeight="1">
      <c r="A1964" s="2" t="s">
        <v>1918</v>
      </c>
      <c r="B1964" s="2" t="str">
        <f ca="1">IFERROR(__xludf.DUMMYFUNCTION("GOOGLETRANSLATE(A1964,""auto"",""en"")"),"Loading...")</f>
        <v>Loading...</v>
      </c>
    </row>
    <row r="1965" spans="1:2" ht="14.25" customHeight="1">
      <c r="A1965" s="2" t="s">
        <v>1919</v>
      </c>
      <c r="B1965" s="2" t="str">
        <f ca="1">IFERROR(__xludf.DUMMYFUNCTION("GOOGLETRANSLATE(A1965,""auto"",""en"")"),"Loading...")</f>
        <v>Loading...</v>
      </c>
    </row>
    <row r="1966" spans="1:2" ht="14.25" customHeight="1">
      <c r="A1966" s="2" t="s">
        <v>122</v>
      </c>
      <c r="B1966" s="2" t="str">
        <f ca="1">IFERROR(__xludf.DUMMYFUNCTION("GOOGLETRANSLATE(A1966,""auto"",""en"")"),"Loading...")</f>
        <v>Loading...</v>
      </c>
    </row>
    <row r="1967" spans="1:2" ht="14.25" customHeight="1">
      <c r="A1967" s="2" t="s">
        <v>1920</v>
      </c>
      <c r="B1967" s="2" t="str">
        <f ca="1">IFERROR(__xludf.DUMMYFUNCTION("GOOGLETRANSLATE(A1967,""auto"",""en"")"),"Loading...")</f>
        <v>Loading...</v>
      </c>
    </row>
    <row r="1968" spans="1:2" ht="14.25" customHeight="1">
      <c r="A1968" s="2" t="s">
        <v>1921</v>
      </c>
      <c r="B1968" s="2" t="str">
        <f ca="1">IFERROR(__xludf.DUMMYFUNCTION("GOOGLETRANSLATE(A1968,""auto"",""en"")"),"Loading...")</f>
        <v>Loading...</v>
      </c>
    </row>
    <row r="1969" spans="1:2" ht="14.25" customHeight="1">
      <c r="A1969" s="2" t="s">
        <v>1922</v>
      </c>
      <c r="B1969" s="2" t="str">
        <f ca="1">IFERROR(__xludf.DUMMYFUNCTION("GOOGLETRANSLATE(A1969,""auto"",""en"")"),"Loading...")</f>
        <v>Loading...</v>
      </c>
    </row>
    <row r="1970" spans="1:2" ht="14.25" customHeight="1">
      <c r="A1970" s="2" t="s">
        <v>1923</v>
      </c>
      <c r="B1970" s="2" t="str">
        <f ca="1">IFERROR(__xludf.DUMMYFUNCTION("GOOGLETRANSLATE(A1970,""auto"",""en"")"),"Loading...")</f>
        <v>Loading...</v>
      </c>
    </row>
    <row r="1971" spans="1:2" ht="14.25" customHeight="1">
      <c r="A1971" s="2" t="s">
        <v>1924</v>
      </c>
      <c r="B1971" s="2" t="str">
        <f ca="1">IFERROR(__xludf.DUMMYFUNCTION("GOOGLETRANSLATE(A1971,""auto"",""en"")"),"Loading...")</f>
        <v>Loading...</v>
      </c>
    </row>
    <row r="1972" spans="1:2" ht="14.25" customHeight="1">
      <c r="A1972" s="2" t="s">
        <v>1925</v>
      </c>
      <c r="B1972" s="2" t="str">
        <f ca="1">IFERROR(__xludf.DUMMYFUNCTION("GOOGLETRANSLATE(A1972,""auto"",""en"")"),"Loading...")</f>
        <v>Loading...</v>
      </c>
    </row>
    <row r="1973" spans="1:2" ht="14.25" customHeight="1">
      <c r="A1973" s="2" t="s">
        <v>1926</v>
      </c>
      <c r="B1973" s="2" t="str">
        <f ca="1">IFERROR(__xludf.DUMMYFUNCTION("GOOGLETRANSLATE(A1973,""auto"",""en"")"),"Loading...")</f>
        <v>Loading...</v>
      </c>
    </row>
    <row r="1974" spans="1:2" ht="14.25" customHeight="1">
      <c r="A1974" s="2" t="s">
        <v>450</v>
      </c>
      <c r="B1974" s="2" t="str">
        <f ca="1">IFERROR(__xludf.DUMMYFUNCTION("GOOGLETRANSLATE(A1974,""auto"",""en"")"),"Loading...")</f>
        <v>Loading...</v>
      </c>
    </row>
    <row r="1975" spans="1:2" ht="14.25" customHeight="1">
      <c r="A1975" s="2" t="s">
        <v>1927</v>
      </c>
      <c r="B1975" s="2" t="str">
        <f ca="1">IFERROR(__xludf.DUMMYFUNCTION("GOOGLETRANSLATE(A1975,""auto"",""en"")"),"Loading...")</f>
        <v>Loading...</v>
      </c>
    </row>
    <row r="1976" spans="1:2" ht="14.25" customHeight="1">
      <c r="A1976" s="2" t="s">
        <v>1928</v>
      </c>
      <c r="B1976" s="2" t="str">
        <f ca="1">IFERROR(__xludf.DUMMYFUNCTION("GOOGLETRANSLATE(A1976,""auto"",""en"")"),"Ayog ke pas jo jalari hai what has happened to him")</f>
        <v>Ayog ke pas jo jalari hai what has happened to him</v>
      </c>
    </row>
    <row r="1977" spans="1:2" ht="14.25" customHeight="1">
      <c r="A1977" s="2" t="s">
        <v>1929</v>
      </c>
      <c r="B1977" s="2" t="str">
        <f ca="1">IFERROR(__xludf.DUMMYFUNCTION("GOOGLETRANSLATE(A1977,""auto"",""en"")"),"Loading...")</f>
        <v>Loading...</v>
      </c>
    </row>
    <row r="1978" spans="1:2" ht="14.25" customHeight="1">
      <c r="A1978" s="2" t="s">
        <v>1930</v>
      </c>
      <c r="B1978" s="2" t="str">
        <f ca="1">IFERROR(__xludf.DUMMYFUNCTION("GOOGLETRANSLATE(A1978,""auto"",""en"")"),"Loading...")</f>
        <v>Loading...</v>
      </c>
    </row>
    <row r="1979" spans="1:2" ht="14.25" customHeight="1">
      <c r="A1979" s="2" t="s">
        <v>1931</v>
      </c>
      <c r="B1979" s="2" t="str">
        <f ca="1">IFERROR(__xludf.DUMMYFUNCTION("GOOGLETRANSLATE(A1979,""auto"",""en"")"),"Loading...")</f>
        <v>Loading...</v>
      </c>
    </row>
    <row r="1980" spans="1:2" ht="14.25" customHeight="1">
      <c r="A1980" s="2" t="s">
        <v>1932</v>
      </c>
      <c r="B1980" s="2" t="str">
        <f ca="1">IFERROR(__xludf.DUMMYFUNCTION("GOOGLETRANSLATE(A1980,""auto"",""en"")"),"Loading...")</f>
        <v>Loading...</v>
      </c>
    </row>
    <row r="1981" spans="1:2" ht="14.25" customHeight="1">
      <c r="A1981" s="2" t="s">
        <v>1933</v>
      </c>
      <c r="B1981" s="2" t="str">
        <f ca="1">IFERROR(__xludf.DUMMYFUNCTION("GOOGLETRANSLATE(A1981,""auto"",""en"")"),"Loading...")</f>
        <v>Loading...</v>
      </c>
    </row>
    <row r="1982" spans="1:2" ht="14.25" customHeight="1">
      <c r="A1982" s="4" t="s">
        <v>1934</v>
      </c>
      <c r="B1982" s="2" t="str">
        <f ca="1">IFERROR(__xludf.DUMMYFUNCTION("GOOGLETRANSLATE(A1982,""auto"",""en"")"),"Loading...")</f>
        <v>Loading...</v>
      </c>
    </row>
    <row r="1983" spans="1:2" ht="14.25" customHeight="1">
      <c r="A1983" s="2" t="s">
        <v>1935</v>
      </c>
      <c r="B1983" s="2" t="str">
        <f ca="1">IFERROR(__xludf.DUMMYFUNCTION("GOOGLETRANSLATE(A1983,""auto"",""en"")"),"You can't do anything with .ccç..")</f>
        <v>You can't do anything with .ccç..</v>
      </c>
    </row>
    <row r="1984" spans="1:2" ht="14.25" customHeight="1">
      <c r="A1984" s="2" t="s">
        <v>1936</v>
      </c>
      <c r="B1984" s="2" t="str">
        <f ca="1">IFERROR(__xludf.DUMMYFUNCTION("GOOGLETRANSLATE(A1984,""auto"",""en"")"),"Loading...")</f>
        <v>Loading...</v>
      </c>
    </row>
    <row r="1985" spans="1:2" ht="14.25" customHeight="1">
      <c r="A1985" s="4" t="s">
        <v>1937</v>
      </c>
      <c r="B1985" s="2" t="str">
        <f ca="1">IFERROR(__xludf.DUMMYFUNCTION("GOOGLETRANSLATE(A1985,""auto"",""en"")"),"Brother Ravish Kumar ji is an impartial journalist")</f>
        <v>Brother Ravish Kumar ji is an impartial journalist</v>
      </c>
    </row>
    <row r="1986" spans="1:2" ht="14.25" customHeight="1">
      <c r="A1986" s="2" t="s">
        <v>1938</v>
      </c>
      <c r="B1986" s="2" t="str">
        <f ca="1">IFERROR(__xludf.DUMMYFUNCTION("GOOGLETRANSLATE(A1986,""auto"",""en"")"),"Loading...")</f>
        <v>Loading...</v>
      </c>
    </row>
    <row r="1987" spans="1:2" ht="14.25" customHeight="1">
      <c r="A1987" s="2" t="s">
        <v>1939</v>
      </c>
      <c r="B1987" s="2" t="str">
        <f ca="1">IFERROR(__xludf.DUMMYFUNCTION("GOOGLETRANSLATE(A1987,""auto"",""en"")"),"Loading...")</f>
        <v>Loading...</v>
      </c>
    </row>
    <row r="1988" spans="1:2" ht="14.25" customHeight="1">
      <c r="A1988" s="2" t="s">
        <v>1940</v>
      </c>
      <c r="B1988" s="2" t="str">
        <f ca="1">IFERROR(__xludf.DUMMYFUNCTION("GOOGLETRANSLATE(A1988,""auto"",""en"")"),"Loading...")</f>
        <v>Loading...</v>
      </c>
    </row>
    <row r="1989" spans="1:2" ht="14.25" customHeight="1">
      <c r="A1989" s="2" t="s">
        <v>1941</v>
      </c>
      <c r="B1989" s="2" t="str">
        <f ca="1">IFERROR(__xludf.DUMMYFUNCTION("GOOGLETRANSLATE(A1989,""auto"",""en"")"),"Loading...")</f>
        <v>Loading...</v>
      </c>
    </row>
    <row r="1990" spans="1:2" ht="14.25" customHeight="1">
      <c r="A1990" s="2" t="s">
        <v>1942</v>
      </c>
      <c r="B1990" s="2" t="str">
        <f ca="1">IFERROR(__xludf.DUMMYFUNCTION("GOOGLETRANSLATE(A1990,""auto"",""en"")"),"Loading...")</f>
        <v>Loading...</v>
      </c>
    </row>
    <row r="1991" spans="1:2" ht="14.25" customHeight="1">
      <c r="A1991" s="4" t="s">
        <v>1943</v>
      </c>
      <c r="B1991" s="2" t="str">
        <f ca="1">IFERROR(__xludf.DUMMYFUNCTION("GOOGLETRANSLATE(A1991,""auto"",""en"")"),"Loading...")</f>
        <v>Loading...</v>
      </c>
    </row>
    <row r="1992" spans="1:2" ht="14.25" customHeight="1">
      <c r="A1992" s="2" t="s">
        <v>1944</v>
      </c>
      <c r="B1992" s="2" t="str">
        <f ca="1">IFERROR(__xludf.DUMMYFUNCTION("GOOGLETRANSLATE(A1992,""auto"",""en"")"),"Loading...")</f>
        <v>Loading...</v>
      </c>
    </row>
    <row r="1993" spans="1:2" ht="14.25" customHeight="1">
      <c r="A1993" s="4" t="s">
        <v>1945</v>
      </c>
      <c r="B1993" s="2" t="str">
        <f ca="1">IFERROR(__xludf.DUMMYFUNCTION("GOOGLETRANSLATE(A1993,""auto"",""en"")"),"Loading...")</f>
        <v>Loading...</v>
      </c>
    </row>
    <row r="1994" spans="1:2" ht="14.25" customHeight="1">
      <c r="A1994" s="4" t="s">
        <v>1946</v>
      </c>
      <c r="B1994" s="2" t="str">
        <f ca="1">IFERROR(__xludf.DUMMYFUNCTION("GOOGLETRANSLATE(A1994,""auto"",""en"")"),"Loading...")</f>
        <v>Loading...</v>
      </c>
    </row>
    <row r="1995" spans="1:2" ht="14.25" customHeight="1">
      <c r="A1995" s="2" t="s">
        <v>1947</v>
      </c>
      <c r="B1995" s="2" t="str">
        <f ca="1">IFERROR(__xludf.DUMMYFUNCTION("GOOGLETRANSLATE(A1995,""auto"",""en"")"),"Loading...")</f>
        <v>Loading...</v>
      </c>
    </row>
    <row r="1996" spans="1:2" ht="14.25" customHeight="1">
      <c r="A1996" s="2" t="s">
        <v>1948</v>
      </c>
      <c r="B1996" s="2" t="str">
        <f ca="1">IFERROR(__xludf.DUMMYFUNCTION("GOOGLETRANSLATE(A1996,""auto"",""en"")"),"Loading...")</f>
        <v>Loading...</v>
      </c>
    </row>
    <row r="1997" spans="1:2" ht="14.25" customHeight="1">
      <c r="A1997" s="4" t="s">
        <v>1949</v>
      </c>
      <c r="B1997" s="2" t="str">
        <f ca="1">IFERROR(__xludf.DUMMYFUNCTION("GOOGLETRANSLATE(A1997,""auto"",""en"")"),"Loading...")</f>
        <v>Loading...</v>
      </c>
    </row>
    <row r="1998" spans="1:2" ht="14.25" customHeight="1">
      <c r="A1998" s="2" t="s">
        <v>1950</v>
      </c>
      <c r="B1998" s="2" t="str">
        <f ca="1">IFERROR(__xludf.DUMMYFUNCTION("GOOGLETRANSLATE(A1998,""auto"",""en"")"),"Loading...")</f>
        <v>Loading...</v>
      </c>
    </row>
    <row r="1999" spans="1:2" ht="14.25" customHeight="1">
      <c r="A1999" s="4" t="s">
        <v>1951</v>
      </c>
      <c r="B1999" s="2" t="str">
        <f ca="1">IFERROR(__xludf.DUMMYFUNCTION("GOOGLETRANSLATE(A1999,""auto"",""en"")"),"Loading...")</f>
        <v>Loading...</v>
      </c>
    </row>
    <row r="2000" spans="1:2" ht="14.25" customHeight="1">
      <c r="A2000" s="2" t="s">
        <v>1952</v>
      </c>
      <c r="B2000" s="2" t="str">
        <f ca="1">IFERROR(__xludf.DUMMYFUNCTION("GOOGLETRANSLATE(A2000,""auto"",""en"")"),"Loading...")</f>
        <v>Loading...</v>
      </c>
    </row>
    <row r="2001" spans="1:2" ht="14.25" customHeight="1">
      <c r="A2001" s="2" t="s">
        <v>1953</v>
      </c>
      <c r="B2001" s="2" t="str">
        <f ca="1">IFERROR(__xludf.DUMMYFUNCTION("GOOGLETRANSLATE(A2001,""auto"",""en"")"),"Loading...")</f>
        <v>Loading...</v>
      </c>
    </row>
    <row r="2002" spans="1:2" ht="14.25" customHeight="1">
      <c r="A2002" s="2" t="s">
        <v>1954</v>
      </c>
      <c r="B2002" s="2" t="str">
        <f ca="1">IFERROR(__xludf.DUMMYFUNCTION("GOOGLETRANSLATE(A2002,""auto"",""en"")"),"Loading...")</f>
        <v>Loading...</v>
      </c>
    </row>
    <row r="2003" spans="1:2" ht="14.25" customHeight="1">
      <c r="A2003" s="2" t="s">
        <v>1955</v>
      </c>
      <c r="B2003" s="2" t="str">
        <f ca="1">IFERROR(__xludf.DUMMYFUNCTION("GOOGLETRANSLATE(A2003,""auto"",""en"")"),"Loading...")</f>
        <v>Loading...</v>
      </c>
    </row>
    <row r="2004" spans="1:2" ht="14.25" customHeight="1">
      <c r="A2004" s="4" t="s">
        <v>1956</v>
      </c>
      <c r="B2004" s="2" t="str">
        <f ca="1">IFERROR(__xludf.DUMMYFUNCTION("GOOGLETRANSLATE(A2004,""auto"",""en"")"),"Loading...")</f>
        <v>Loading...</v>
      </c>
    </row>
    <row r="2005" spans="1:2" ht="14.25" customHeight="1">
      <c r="A2005" s="2" t="s">
        <v>1957</v>
      </c>
      <c r="B2005" s="2" t="str">
        <f ca="1">IFERROR(__xludf.DUMMYFUNCTION("GOOGLETRANSLATE(A2005,""auto"",""en"")"),"Loading...")</f>
        <v>Loading...</v>
      </c>
    </row>
    <row r="2006" spans="1:2" ht="14.25" customHeight="1">
      <c r="A2006" s="2" t="s">
        <v>1958</v>
      </c>
      <c r="B2006" s="2" t="str">
        <f ca="1">IFERROR(__xludf.DUMMYFUNCTION("GOOGLETRANSLATE(A2006,""auto"",""en"")"),"Loading...")</f>
        <v>Loading...</v>
      </c>
    </row>
    <row r="2007" spans="1:2" ht="14.25" customHeight="1">
      <c r="A2007" s="4" t="s">
        <v>1959</v>
      </c>
      <c r="B2007" s="2" t="str">
        <f ca="1">IFERROR(__xludf.DUMMYFUNCTION("GOOGLETRANSLATE(A2007,""auto"",""en"")"),"Loading...")</f>
        <v>Loading...</v>
      </c>
    </row>
    <row r="2008" spans="1:2" ht="14.25" customHeight="1">
      <c r="A2008" s="2" t="s">
        <v>1960</v>
      </c>
      <c r="B2008" s="2" t="str">
        <f ca="1">IFERROR(__xludf.DUMMYFUNCTION("GOOGLETRANSLATE(A2008,""auto"",""en"")"),"Loading...")</f>
        <v>Loading...</v>
      </c>
    </row>
    <row r="2009" spans="1:2" ht="14.25" customHeight="1">
      <c r="A2009" s="2" t="s">
        <v>1961</v>
      </c>
      <c r="B2009" s="2" t="str">
        <f ca="1">IFERROR(__xludf.DUMMYFUNCTION("GOOGLETRANSLATE(A2009,""auto"",""en"")"),"Loading...")</f>
        <v>Loading...</v>
      </c>
    </row>
    <row r="2010" spans="1:2" ht="14.25" customHeight="1">
      <c r="A2010" s="2" t="s">
        <v>1962</v>
      </c>
      <c r="B2010" s="2" t="str">
        <f ca="1">IFERROR(__xludf.DUMMYFUNCTION("GOOGLETRANSLATE(A2010,""auto"",""en"")"),"Loading...")</f>
        <v>Loading...</v>
      </c>
    </row>
    <row r="2011" spans="1:2" ht="14.25" customHeight="1">
      <c r="A2011" s="4" t="s">
        <v>1963</v>
      </c>
      <c r="B2011" s="2" t="str">
        <f ca="1">IFERROR(__xludf.DUMMYFUNCTION("GOOGLETRANSLATE(A2011,""auto"",""en"")"),"Loading...")</f>
        <v>Loading...</v>
      </c>
    </row>
    <row r="2012" spans="1:2" ht="14.25" customHeight="1">
      <c r="A2012" s="2" t="s">
        <v>1964</v>
      </c>
      <c r="B2012" s="2" t="str">
        <f ca="1">IFERROR(__xludf.DUMMYFUNCTION("GOOGLETRANSLATE(A2012,""auto"",""en"")"),"Loading...")</f>
        <v>Loading...</v>
      </c>
    </row>
    <row r="2013" spans="1:2" ht="14.25" customHeight="1">
      <c r="A2013" s="2" t="s">
        <v>1965</v>
      </c>
      <c r="B2013" s="2" t="str">
        <f ca="1">IFERROR(__xludf.DUMMYFUNCTION("GOOGLETRANSLATE(A2013,""auto"",""en"")"),"Loading...")</f>
        <v>Loading...</v>
      </c>
    </row>
    <row r="2014" spans="1:2" ht="14.25" customHeight="1">
      <c r="A2014" s="2" t="s">
        <v>1966</v>
      </c>
      <c r="B2014" s="2" t="str">
        <f ca="1">IFERROR(__xludf.DUMMYFUNCTION("GOOGLETRANSLATE(A2014,""auto"",""en"")"),"Modi Media Servey  All Faults.")</f>
        <v>Modi Media Servey  All Faults.</v>
      </c>
    </row>
    <row r="2015" spans="1:2" ht="14.25" customHeight="1">
      <c r="A2015" s="2" t="s">
        <v>1967</v>
      </c>
      <c r="B2015" s="2" t="str">
        <f ca="1">IFERROR(__xludf.DUMMYFUNCTION("GOOGLETRANSLATE(A2015,""auto"",""en"")"),"Loading...")</f>
        <v>Loading...</v>
      </c>
    </row>
    <row r="2016" spans="1:2" ht="14.25" customHeight="1">
      <c r="A2016" s="2" t="s">
        <v>1968</v>
      </c>
      <c r="B2016" s="2" t="str">
        <f ca="1">IFERROR(__xludf.DUMMYFUNCTION("GOOGLETRANSLATE(A2016,""auto"",""en"")"),"💩 poppu rubbish")</f>
        <v>💩 poppu rubbish</v>
      </c>
    </row>
    <row r="2017" spans="1:2" ht="14.25" customHeight="1">
      <c r="A2017" s="6" t="s">
        <v>1969</v>
      </c>
      <c r="B2017" s="2" t="str">
        <f ca="1">IFERROR(__xludf.DUMMYFUNCTION("GOOGLETRANSLATE(A2017,""auto"",""en"")"),"Loading...")</f>
        <v>Loading...</v>
      </c>
    </row>
    <row r="2018" spans="1:2" ht="14.25" customHeight="1">
      <c r="A2018" s="2" t="s">
        <v>1970</v>
      </c>
      <c r="B2018" s="2" t="str">
        <f ca="1">IFERROR(__xludf.DUMMYFUNCTION("GOOGLETRANSLATE(A2018,""auto"",""en"")"),"Loading...")</f>
        <v>Loading...</v>
      </c>
    </row>
    <row r="2019" spans="1:2" ht="14.25" customHeight="1">
      <c r="A2019" s="2" t="s">
        <v>1971</v>
      </c>
      <c r="B2019" s="2" t="str">
        <f ca="1">IFERROR(__xludf.DUMMYFUNCTION("GOOGLETRANSLATE(A2019,""auto"",""en"")"),"Loading...")</f>
        <v>Loading...</v>
      </c>
    </row>
    <row r="2020" spans="1:2" ht="14.25" customHeight="1">
      <c r="A2020" s="2" t="s">
        <v>450</v>
      </c>
      <c r="B2020" s="2" t="str">
        <f ca="1">IFERROR(__xludf.DUMMYFUNCTION("GOOGLETRANSLATE(A2020,""auto"",""en"")"),"Loading...")</f>
        <v>Loading...</v>
      </c>
    </row>
    <row r="2021" spans="1:2" ht="14.25" customHeight="1">
      <c r="A2021" s="2" t="s">
        <v>1972</v>
      </c>
      <c r="B2021" s="2" t="str">
        <f ca="1">IFERROR(__xludf.DUMMYFUNCTION("GOOGLETRANSLATE(A2021,""auto"",""en"")"),"Loading...")</f>
        <v>Loading...</v>
      </c>
    </row>
    <row r="2022" spans="1:2" ht="14.25" customHeight="1">
      <c r="A2022" s="6" t="s">
        <v>1973</v>
      </c>
      <c r="B2022" s="2" t="str">
        <f ca="1">IFERROR(__xludf.DUMMYFUNCTION("GOOGLETRANSLATE(A2022,""auto"",""en"")"),"Loading...")</f>
        <v>Loading...</v>
      </c>
    </row>
    <row r="2023" spans="1:2" ht="14.25" customHeight="1">
      <c r="A2023" s="4" t="s">
        <v>1974</v>
      </c>
      <c r="B2023" s="2" t="str">
        <f ca="1">IFERROR(__xludf.DUMMYFUNCTION("GOOGLETRANSLATE(A2023,""auto"",""en"")"),"Loading...")</f>
        <v>Loading...</v>
      </c>
    </row>
    <row r="2024" spans="1:2" ht="14.25" customHeight="1">
      <c r="A2024" s="6" t="s">
        <v>1975</v>
      </c>
      <c r="B2024" s="2" t="str">
        <f ca="1">IFERROR(__xludf.DUMMYFUNCTION("GOOGLETRANSLATE(A2024,""auto"",""en"")"),"Loading...")</f>
        <v>Loading...</v>
      </c>
    </row>
    <row r="2025" spans="1:2" ht="14.25" customHeight="1">
      <c r="A2025" s="2" t="s">
        <v>1976</v>
      </c>
      <c r="B2025" s="2" t="str">
        <f ca="1">IFERROR(__xludf.DUMMYFUNCTION("GOOGLETRANSLATE(A2025,""auto"",""en"")"),"Loading...")</f>
        <v>Loading...</v>
      </c>
    </row>
    <row r="2026" spans="1:2" ht="14.25" customHeight="1">
      <c r="A2026" s="2" t="s">
        <v>1977</v>
      </c>
      <c r="B2026" s="2" t="str">
        <f ca="1">IFERROR(__xludf.DUMMYFUNCTION("GOOGLETRANSLATE(A2026,""auto"",""en"")"),"Loading...")</f>
        <v>Loading...</v>
      </c>
    </row>
    <row r="2027" spans="1:2" ht="14.25" customHeight="1">
      <c r="A2027" s="4" t="s">
        <v>1978</v>
      </c>
      <c r="B2027" s="2" t="str">
        <f ca="1">IFERROR(__xludf.DUMMYFUNCTION("GOOGLETRANSLATE(A2027,""auto"",""en"")"),"Loading...")</f>
        <v>Loading...</v>
      </c>
    </row>
    <row r="2028" spans="1:2" ht="14.25" customHeight="1">
      <c r="A2028" s="2" t="s">
        <v>1979</v>
      </c>
      <c r="B2028" s="2" t="str">
        <f ca="1">IFERROR(__xludf.DUMMYFUNCTION("GOOGLETRANSLATE(A2028,""auto"",""en"")"),"Loading...")</f>
        <v>Loading...</v>
      </c>
    </row>
    <row r="2029" spans="1:2" ht="14.25" customHeight="1">
      <c r="A2029" s="2" t="s">
        <v>1980</v>
      </c>
      <c r="B2029" s="2" t="str">
        <f ca="1">IFERROR(__xludf.DUMMYFUNCTION("GOOGLETRANSLATE(A2029,""auto"",""en"")"),"Loading...")</f>
        <v>Loading...</v>
      </c>
    </row>
    <row r="2030" spans="1:2" ht="14.25" customHeight="1">
      <c r="A2030" s="2" t="s">
        <v>1981</v>
      </c>
      <c r="B2030" s="2" t="str">
        <f ca="1">IFERROR(__xludf.DUMMYFUNCTION("GOOGLETRANSLATE(A2030,""auto"",""en"")"),"Loading...")</f>
        <v>Loading...</v>
      </c>
    </row>
    <row r="2031" spans="1:2" ht="14.25" customHeight="1">
      <c r="A2031" s="2" t="s">
        <v>1982</v>
      </c>
      <c r="B2031" s="2" t="str">
        <f ca="1">IFERROR(__xludf.DUMMYFUNCTION("GOOGLETRANSLATE(A2031,""auto"",""en"")"),"Ravish Bhai, till when will you lift the curtain, bring it down to the ground and reduce reality.")</f>
        <v>Ravish Bhai, till when will you lift the curtain, bring it down to the ground and reduce reality.</v>
      </c>
    </row>
    <row r="2032" spans="1:2" ht="14.25" customHeight="1">
      <c r="A2032" s="2" t="s">
        <v>1983</v>
      </c>
      <c r="B2032" s="2" t="str">
        <f ca="1">IFERROR(__xludf.DUMMYFUNCTION("GOOGLETRANSLATE(A2032,""auto"",""en"")"),"Loading...")</f>
        <v>Loading...</v>
      </c>
    </row>
    <row r="2033" spans="1:2" ht="14.25" customHeight="1">
      <c r="A2033" s="6" t="s">
        <v>1984</v>
      </c>
      <c r="B2033" s="2" t="str">
        <f ca="1">IFERROR(__xludf.DUMMYFUNCTION("GOOGLETRANSLATE(A2033,""auto"",""en"")"),"Loading...")</f>
        <v>Loading...</v>
      </c>
    </row>
    <row r="2034" spans="1:2" ht="14.25" customHeight="1">
      <c r="A2034" s="2" t="s">
        <v>1985</v>
      </c>
      <c r="B2034" s="2" t="str">
        <f ca="1">IFERROR(__xludf.DUMMYFUNCTION("GOOGLETRANSLATE(A2034,""auto"",""en"")"),"Loading...")</f>
        <v>Loading...</v>
      </c>
    </row>
    <row r="2035" spans="1:2" ht="14.25" customHeight="1">
      <c r="A2035" s="2" t="s">
        <v>1986</v>
      </c>
      <c r="B2035" s="2" t="str">
        <f ca="1">IFERROR(__xludf.DUMMYFUNCTION("GOOGLETRANSLATE(A2035,""auto"",""en"")"),"#justiceforsidhumoosewala")</f>
        <v>#justiceforsidhumoosewala</v>
      </c>
    </row>
    <row r="2036" spans="1:2" ht="14.25" customHeight="1">
      <c r="A2036" s="2" t="s">
        <v>1987</v>
      </c>
      <c r="B2036" s="2" t="str">
        <f ca="1">IFERROR(__xludf.DUMMYFUNCTION("GOOGLETRANSLATE(A2036,""auto"",""en"")"),"Loading...")</f>
        <v>Loading...</v>
      </c>
    </row>
    <row r="2037" spans="1:2" ht="14.25" customHeight="1">
      <c r="A2037" s="2" t="s">
        <v>1988</v>
      </c>
      <c r="B2037" s="2" t="str">
        <f ca="1">IFERROR(__xludf.DUMMYFUNCTION("GOOGLETRANSLATE(A2037,""auto"",""en"")"),"Loading...")</f>
        <v>Loading...</v>
      </c>
    </row>
    <row r="2038" spans="1:2" ht="14.25" customHeight="1">
      <c r="A2038" s="2" t="s">
        <v>1989</v>
      </c>
      <c r="B2038" s="2" t="str">
        <f ca="1">IFERROR(__xludf.DUMMYFUNCTION("GOOGLETRANSLATE(A2038,""auto"",""en"")"),"Loading...")</f>
        <v>Loading...</v>
      </c>
    </row>
    <row r="2039" spans="1:2" ht="14.25" customHeight="1">
      <c r="A2039" s="2" t="s">
        <v>1990</v>
      </c>
      <c r="B2039" s="2" t="str">
        <f ca="1">IFERROR(__xludf.DUMMYFUNCTION("GOOGLETRANSLATE(A2039,""auto"",""en"")"),"Loading...")</f>
        <v>Loading...</v>
      </c>
    </row>
    <row r="2040" spans="1:2" ht="14.25" customHeight="1">
      <c r="A2040" s="2" t="s">
        <v>1991</v>
      </c>
      <c r="B2040" s="2" t="str">
        <f ca="1">IFERROR(__xludf.DUMMYFUNCTION("GOOGLETRANSLATE(A2040,""auto"",""en"")"),"Loading...")</f>
        <v>Loading...</v>
      </c>
    </row>
    <row r="2041" spans="1:2" ht="14.25" customHeight="1">
      <c r="A2041" s="6" t="s">
        <v>1992</v>
      </c>
      <c r="B2041" s="2" t="str">
        <f ca="1">IFERROR(__xludf.DUMMYFUNCTION("GOOGLETRANSLATE(A2041,""auto"",""en"")"),"Loading...")</f>
        <v>Loading...</v>
      </c>
    </row>
    <row r="2042" spans="1:2" ht="14.25" customHeight="1">
      <c r="A2042" s="4" t="s">
        <v>1993</v>
      </c>
      <c r="B2042" s="2" t="str">
        <f ca="1">IFERROR(__xludf.DUMMYFUNCTION("GOOGLETRANSLATE(A2042,""auto"",""en"")"),"Loading...")</f>
        <v>Loading...</v>
      </c>
    </row>
    <row r="2043" spans="1:2" ht="14.25" customHeight="1">
      <c r="A2043" s="4" t="s">
        <v>1994</v>
      </c>
      <c r="B2043" s="2" t="str">
        <f ca="1">IFERROR(__xludf.DUMMYFUNCTION("GOOGLETRANSLATE(A2043,""auto"",""en"")"),"Loading...")</f>
        <v>Loading...</v>
      </c>
    </row>
    <row r="2044" spans="1:2" ht="14.25" customHeight="1">
      <c r="A2044" s="2" t="s">
        <v>1995</v>
      </c>
      <c r="B2044" s="2" t="str">
        <f ca="1">IFERROR(__xludf.DUMMYFUNCTION("GOOGLETRANSLATE(A2044,""auto"",""en"")"),"Modi just bought 400 rupees and how much time is left. This time Vikahit India.")</f>
        <v>Modi just bought 400 rupees and how much time is left. This time Vikahit India.</v>
      </c>
    </row>
    <row r="2045" spans="1:2" ht="14.25" customHeight="1">
      <c r="A2045" s="6" t="s">
        <v>1996</v>
      </c>
      <c r="B2045" s="2" t="str">
        <f ca="1">IFERROR(__xludf.DUMMYFUNCTION("GOOGLETRANSLATE(A2045,""auto"",""en"")"),"Loading...")</f>
        <v>Loading...</v>
      </c>
    </row>
    <row r="2046" spans="1:2" ht="14.25" customHeight="1">
      <c r="A2046" s="2" t="s">
        <v>1997</v>
      </c>
      <c r="B2046" s="2" t="str">
        <f ca="1">IFERROR(__xludf.DUMMYFUNCTION("GOOGLETRANSLATE(A2046,""auto"",""en"")"),"Loading...")</f>
        <v>Loading...</v>
      </c>
    </row>
    <row r="2047" spans="1:2" ht="14.25" customHeight="1">
      <c r="A2047" s="4" t="s">
        <v>1998</v>
      </c>
      <c r="B2047" s="2" t="str">
        <f ca="1">IFERROR(__xludf.DUMMYFUNCTION("GOOGLETRANSLATE(A2047,""auto"",""en"")"),"Loading...")</f>
        <v>Loading...</v>
      </c>
    </row>
    <row r="2048" spans="1:2" ht="14.25" customHeight="1">
      <c r="A2048" s="2" t="s">
        <v>1999</v>
      </c>
      <c r="B2048" s="2" t="str">
        <f ca="1">IFERROR(__xludf.DUMMYFUNCTION("GOOGLETRANSLATE(A2048,""auto"",""en"")"),"Loading...")</f>
        <v>Loading...</v>
      </c>
    </row>
    <row r="2049" spans="1:2" ht="14.25" customHeight="1">
      <c r="A2049" s="4" t="s">
        <v>2000</v>
      </c>
      <c r="B2049" s="2" t="str">
        <f ca="1">IFERROR(__xludf.DUMMYFUNCTION("GOOGLETRANSLATE(A2049,""auto"",""en"")"),"Loading...")</f>
        <v>Loading...</v>
      </c>
    </row>
    <row r="2050" spans="1:2" ht="14.25" customHeight="1">
      <c r="A2050" s="2" t="s">
        <v>2001</v>
      </c>
      <c r="B2050" s="2" t="str">
        <f ca="1">IFERROR(__xludf.DUMMYFUNCTION("GOOGLETRANSLATE(A2050,""auto"",""en"")"),"Loading...")</f>
        <v>Loading...</v>
      </c>
    </row>
    <row r="2051" spans="1:2" ht="14.25" customHeight="1">
      <c r="A2051" s="4" t="s">
        <v>2002</v>
      </c>
      <c r="B2051" s="2" t="str">
        <f ca="1">IFERROR(__xludf.DUMMYFUNCTION("GOOGLETRANSLATE(A2051,""auto"",""en"")"),"Loading...")</f>
        <v>Loading...</v>
      </c>
    </row>
    <row r="2052" spans="1:2" ht="14.25" customHeight="1">
      <c r="A2052" s="2" t="s">
        <v>2003</v>
      </c>
      <c r="B2052" s="2" t="str">
        <f ca="1">IFERROR(__xludf.DUMMYFUNCTION("GOOGLETRANSLATE(A2052,""auto"",""en"")"),"Loading...")</f>
        <v>Loading...</v>
      </c>
    </row>
    <row r="2053" spans="1:2" ht="14.25" customHeight="1">
      <c r="A2053" s="2" t="s">
        <v>2004</v>
      </c>
      <c r="B2053" s="2" t="str">
        <f ca="1">IFERROR(__xludf.DUMMYFUNCTION("GOOGLETRANSLATE(A2053,""auto"",""en"")"),"Loading...")</f>
        <v>Loading...</v>
      </c>
    </row>
    <row r="2054" spans="1:2" ht="14.25" customHeight="1">
      <c r="A2054" s="2" t="s">
        <v>2005</v>
      </c>
      <c r="B2054" s="2" t="str">
        <f ca="1">IFERROR(__xludf.DUMMYFUNCTION("GOOGLETRANSLATE(A2054,""auto"",""en"")"),"Loading...")</f>
        <v>Loading...</v>
      </c>
    </row>
    <row r="2055" spans="1:2" ht="14.25" customHeight="1">
      <c r="A2055" s="4" t="s">
        <v>2006</v>
      </c>
      <c r="B2055" s="2" t="str">
        <f ca="1">IFERROR(__xludf.DUMMYFUNCTION("GOOGLETRANSLATE(A2055,""auto"",""en"")"),"Loading...")</f>
        <v>Loading...</v>
      </c>
    </row>
    <row r="2056" spans="1:2" ht="14.25" customHeight="1">
      <c r="A2056" s="2" t="s">
        <v>2007</v>
      </c>
      <c r="B2056" s="2" t="str">
        <f ca="1">IFERROR(__xludf.DUMMYFUNCTION("GOOGLETRANSLATE(A2056,""auto"",""en"")"),"Loading...")</f>
        <v>Loading...</v>
      </c>
    </row>
    <row r="2057" spans="1:2" ht="14.25" customHeight="1">
      <c r="A2057" s="5" t="s">
        <v>2008</v>
      </c>
      <c r="B2057" s="2" t="str">
        <f ca="1">IFERROR(__xludf.DUMMYFUNCTION("GOOGLETRANSLATE(A2057,""auto"",""en"")"),"Understand when all the thieves are together
that modi is honest")</f>
        <v>Understand when all the thieves are together
that modi is honest</v>
      </c>
    </row>
    <row r="2058" spans="1:2" ht="14.25" customHeight="1">
      <c r="A2058" s="2" t="s">
        <v>2009</v>
      </c>
      <c r="B2058" s="2" t="str">
        <f ca="1">IFERROR(__xludf.DUMMYFUNCTION("GOOGLETRANSLATE(A2058,""auto"",""en"")"),"Loading...")</f>
        <v>Loading...</v>
      </c>
    </row>
    <row r="2059" spans="1:2" ht="14.25" customHeight="1">
      <c r="A2059" s="2" t="s">
        <v>2010</v>
      </c>
      <c r="B2059" s="2" t="str">
        <f ca="1">IFERROR(__xludf.DUMMYFUNCTION("GOOGLETRANSLATE(A2059,""auto"",""en"")"),"Loading...")</f>
        <v>Loading...</v>
      </c>
    </row>
    <row r="2060" spans="1:2" ht="14.25" customHeight="1">
      <c r="A2060" s="4" t="s">
        <v>2011</v>
      </c>
      <c r="B2060" s="2" t="str">
        <f ca="1">IFERROR(__xludf.DUMMYFUNCTION("GOOGLETRANSLATE(A2060,""auto"",""en"")"),"India's victory")</f>
        <v>India's victory</v>
      </c>
    </row>
    <row r="2061" spans="1:2" ht="14.25" customHeight="1">
      <c r="A2061" s="4" t="s">
        <v>2012</v>
      </c>
      <c r="B2061" s="2" t="str">
        <f ca="1">IFERROR(__xludf.DUMMYFUNCTION("GOOGLETRANSLATE(A2061,""auto"",""en"")"),"Loading...")</f>
        <v>Loading...</v>
      </c>
    </row>
    <row r="2062" spans="1:2" ht="14.25" customHeight="1">
      <c r="A2062" s="4" t="s">
        <v>2013</v>
      </c>
      <c r="B2062" s="2" t="str">
        <f ca="1">IFERROR(__xludf.DUMMYFUNCTION("GOOGLETRANSLATE(A2062,""auto"",""en"")"),"The pain is clearly visible on Kumar's face like piles. Who are the exit poll people? Didn't you ask?")</f>
        <v>The pain is clearly visible on Kumar's face like piles. Who are the exit poll people? Didn't you ask?</v>
      </c>
    </row>
    <row r="2063" spans="1:2" ht="14.25" customHeight="1">
      <c r="A2063" s="2" t="s">
        <v>2014</v>
      </c>
      <c r="B2063" s="2" t="str">
        <f ca="1">IFERROR(__xludf.DUMMYFUNCTION("GOOGLETRANSLATE(A2063,""auto"",""en"")"),"Loading...")</f>
        <v>Loading...</v>
      </c>
    </row>
    <row r="2064" spans="1:2" ht="14.25" customHeight="1">
      <c r="A2064" s="6" t="s">
        <v>2015</v>
      </c>
      <c r="B2064" s="2" t="str">
        <f ca="1">IFERROR(__xludf.DUMMYFUNCTION("GOOGLETRANSLATE(A2064,""auto"",""en"")"),"Jo party kanhiya kumar jese desh drohi ko party ticket de skta h h 
In whose salon you will find pieces 
I am supporting Afjal. 
You support us party 
I am not respecting your age till now…..it is from here.")</f>
        <v>Jo party kanhiya kumar jese desh drohi ko party ticket de skta h h 
In whose salon you will find pieces 
I am supporting Afjal. 
You support us party 
I am not respecting your age till now…..it is from here.</v>
      </c>
    </row>
    <row r="2065" spans="1:2" ht="14.25" customHeight="1">
      <c r="A2065" s="2" t="s">
        <v>2016</v>
      </c>
      <c r="B2065" s="2" t="str">
        <f ca="1">IFERROR(__xludf.DUMMYFUNCTION("GOOGLETRANSLATE(A2065,""auto"",""en"")"),"Loading...")</f>
        <v>Loading...</v>
      </c>
    </row>
    <row r="2066" spans="1:2" ht="14.25" customHeight="1">
      <c r="A2066" s="4" t="s">
        <v>2017</v>
      </c>
      <c r="B2066" s="2" t="str">
        <f ca="1">IFERROR(__xludf.DUMMYFUNCTION("GOOGLETRANSLATE(A2066,""auto"",""en"")"),"Loading...")</f>
        <v>Loading...</v>
      </c>
    </row>
    <row r="2067" spans="1:2" ht="14.25" customHeight="1">
      <c r="A2067" s="2" t="s">
        <v>2018</v>
      </c>
      <c r="B2067" s="2" t="str">
        <f ca="1">IFERROR(__xludf.DUMMYFUNCTION("GOOGLETRANSLATE(A2067,""auto"",""en"")"),"Loading...")</f>
        <v>Loading...</v>
      </c>
    </row>
    <row r="2068" spans="1:2" ht="14.25" customHeight="1">
      <c r="A2068" s="2" t="s">
        <v>2019</v>
      </c>
      <c r="B2068" s="2" t="str">
        <f ca="1">IFERROR(__xludf.DUMMYFUNCTION("GOOGLETRANSLATE(A2068,""auto"",""en"")"),"This is Modi's exit poll.")</f>
        <v>This is Modi's exit poll.</v>
      </c>
    </row>
    <row r="2069" spans="1:2" ht="14.25" customHeight="1">
      <c r="A2069" s="4" t="s">
        <v>2020</v>
      </c>
      <c r="B2069" s="2" t="str">
        <f ca="1">IFERROR(__xludf.DUMMYFUNCTION("GOOGLETRANSLATE(A2069,""auto"",""en"")"),"Loading...")</f>
        <v>Loading...</v>
      </c>
    </row>
    <row r="2070" spans="1:2" ht="14.25" customHeight="1">
      <c r="A2070" s="4" t="s">
        <v>2021</v>
      </c>
      <c r="B2070" s="2" t="str">
        <f ca="1">IFERROR(__xludf.DUMMYFUNCTION("GOOGLETRANSLATE(A2070,""auto"",""en"")"),"Loading...")</f>
        <v>Loading...</v>
      </c>
    </row>
    <row r="2071" spans="1:2" ht="14.25" customHeight="1">
      <c r="A2071" s="6" t="s">
        <v>2022</v>
      </c>
      <c r="B2071" s="2" t="str">
        <f ca="1">IFERROR(__xludf.DUMMYFUNCTION("GOOGLETRANSLATE(A2071,""auto"",""en"")"),"Loading...")</f>
        <v>Loading...</v>
      </c>
    </row>
    <row r="2072" spans="1:2" ht="14.25" customHeight="1">
      <c r="A2072" s="2" t="s">
        <v>310</v>
      </c>
      <c r="B2072" s="2" t="str">
        <f ca="1">IFERROR(__xludf.DUMMYFUNCTION("GOOGLETRANSLATE(A2072,""auto"",""en"")"),"Loading...")</f>
        <v>Loading...</v>
      </c>
    </row>
    <row r="2073" spans="1:2" ht="14.25" customHeight="1">
      <c r="A2073" s="2" t="s">
        <v>2023</v>
      </c>
      <c r="B2073" s="2" t="str">
        <f ca="1">IFERROR(__xludf.DUMMYFUNCTION("GOOGLETRANSLATE(A2073,""auto"",""en"")"),"Loading...")</f>
        <v>Loading...</v>
      </c>
    </row>
    <row r="2074" spans="1:2" ht="14.25" customHeight="1">
      <c r="A2074" s="2" t="s">
        <v>2024</v>
      </c>
      <c r="B2074" s="2" t="str">
        <f ca="1">IFERROR(__xludf.DUMMYFUNCTION("GOOGLETRANSLATE(A2074,""auto"",""en"")"),"Loading...")</f>
        <v>Loading...</v>
      </c>
    </row>
    <row r="2075" spans="1:2" ht="14.25" customHeight="1">
      <c r="A2075" s="2" t="s">
        <v>310</v>
      </c>
      <c r="B2075" s="2" t="str">
        <f ca="1">IFERROR(__xludf.DUMMYFUNCTION("GOOGLETRANSLATE(A2075,""auto"",""en"")"),"Loading...")</f>
        <v>Loading...</v>
      </c>
    </row>
    <row r="2076" spans="1:2" ht="14.25" customHeight="1">
      <c r="A2076" s="2" t="s">
        <v>2025</v>
      </c>
      <c r="B2076" s="2" t="str">
        <f ca="1">IFERROR(__xludf.DUMMYFUNCTION("GOOGLETRANSLATE(A2076,""auto"",""en"")"),"Loading...")</f>
        <v>Loading...</v>
      </c>
    </row>
    <row r="2077" spans="1:2" ht="14.25" customHeight="1">
      <c r="A2077" s="2" t="s">
        <v>2026</v>
      </c>
      <c r="B2077" s="2" t="str">
        <f ca="1">IFERROR(__xludf.DUMMYFUNCTION("GOOGLETRANSLATE(A2077,""auto"",""en"")"),"Loading...")</f>
        <v>Loading...</v>
      </c>
    </row>
    <row r="2078" spans="1:2" ht="14.25" customHeight="1">
      <c r="A2078" s="2" t="s">
        <v>2027</v>
      </c>
      <c r="B2078" s="2" t="str">
        <f ca="1">IFERROR(__xludf.DUMMYFUNCTION("GOOGLETRANSLATE(A2078,""auto"",""en"")"),"Loading...")</f>
        <v>Loading...</v>
      </c>
    </row>
    <row r="2079" spans="1:2" ht="14.25" customHeight="1">
      <c r="A2079" s="5" t="s">
        <v>2028</v>
      </c>
      <c r="B2079" s="2" t="str">
        <f ca="1">IFERROR(__xludf.DUMMYFUNCTION("GOOGLETRANSLATE(A2079,""auto"",""en"")"),"All the exit polls seem to have come from the same place.
")</f>
        <v xml:space="preserve">All the exit polls seem to have come from the same place.
</v>
      </c>
    </row>
    <row r="2080" spans="1:2" ht="14.25" customHeight="1">
      <c r="A2080" s="2" t="s">
        <v>2029</v>
      </c>
      <c r="B2080" s="2" t="str">
        <f ca="1">IFERROR(__xludf.DUMMYFUNCTION("GOOGLETRANSLATE(A2080,""auto"",""en"")"),"Loading...")</f>
        <v>Loading...</v>
      </c>
    </row>
    <row r="2081" spans="1:2" ht="14.25" customHeight="1">
      <c r="A2081" s="2" t="s">
        <v>2030</v>
      </c>
      <c r="B2081" s="2" t="str">
        <f ca="1">IFERROR(__xludf.DUMMYFUNCTION("GOOGLETRANSLATE(A2081,""auto"",""en"")"),"Loading...")</f>
        <v>Loading...</v>
      </c>
    </row>
    <row r="2082" spans="1:2" ht="14.25" customHeight="1">
      <c r="A2082" s="4" t="s">
        <v>2031</v>
      </c>
      <c r="B2082" s="2" t="str">
        <f ca="1">IFERROR(__xludf.DUMMYFUNCTION("GOOGLETRANSLATE(A2082,""auto"",""en"")"),"Loading...")</f>
        <v>Loading...</v>
      </c>
    </row>
    <row r="2083" spans="1:2" ht="14.25" customHeight="1">
      <c r="A2083" s="2" t="s">
        <v>2032</v>
      </c>
      <c r="B2083" s="2" t="str">
        <f ca="1">IFERROR(__xludf.DUMMYFUNCTION("GOOGLETRANSLATE(A2083,""auto"",""en"")"),"Loading...")</f>
        <v>Loading...</v>
      </c>
    </row>
    <row r="2084" spans="1:2" ht="14.25" customHeight="1">
      <c r="A2084" s="2" t="s">
        <v>2033</v>
      </c>
      <c r="B2084" s="2" t="str">
        <f ca="1">IFERROR(__xludf.DUMMYFUNCTION("GOOGLETRANSLATE(A2084,""auto"",""en"")"),"Loading...")</f>
        <v>Loading...</v>
      </c>
    </row>
    <row r="2085" spans="1:2" ht="14.25" customHeight="1">
      <c r="A2085" s="2" t="s">
        <v>2034</v>
      </c>
      <c r="B2085" s="2" t="str">
        <f ca="1">IFERROR(__xludf.DUMMYFUNCTION("GOOGLETRANSLATE(A2085,""auto"",""en"")"),"Loading...")</f>
        <v>Loading...</v>
      </c>
    </row>
    <row r="2086" spans="1:2" ht="14.25" customHeight="1">
      <c r="A2086" s="2" t="s">
        <v>2035</v>
      </c>
      <c r="B2086" s="2" t="str">
        <f ca="1">IFERROR(__xludf.DUMMYFUNCTION("GOOGLETRANSLATE(A2086,""auto"",""en"")"),"Loading...")</f>
        <v>Loading...</v>
      </c>
    </row>
    <row r="2087" spans="1:2" ht="14.25" customHeight="1">
      <c r="A2087" s="2" t="s">
        <v>2036</v>
      </c>
      <c r="B2087" s="2" t="str">
        <f ca="1">IFERROR(__xludf.DUMMYFUNCTION("GOOGLETRANSLATE(A2087,""auto"",""en"")"),"Loading...")</f>
        <v>Loading...</v>
      </c>
    </row>
    <row r="2088" spans="1:2" ht="14.25" customHeight="1">
      <c r="A2088" s="2" t="s">
        <v>2037</v>
      </c>
      <c r="B2088" s="2" t="str">
        <f ca="1">IFERROR(__xludf.DUMMYFUNCTION("GOOGLETRANSLATE(A2088,""auto"",""en"")"),"Loading...")</f>
        <v>Loading...</v>
      </c>
    </row>
    <row r="2089" spans="1:2" ht="14.25" customHeight="1">
      <c r="A2089" s="6" t="s">
        <v>2038</v>
      </c>
      <c r="B2089" s="2" t="str">
        <f ca="1">IFERROR(__xludf.DUMMYFUNCTION("GOOGLETRANSLATE(A2089,""auto"",""en"")"),"Loading...")</f>
        <v>Loading...</v>
      </c>
    </row>
    <row r="2090" spans="1:2" ht="14.25" customHeight="1">
      <c r="A2090" s="4" t="s">
        <v>2039</v>
      </c>
      <c r="B2090" s="2" t="str">
        <f ca="1">IFERROR(__xludf.DUMMYFUNCTION("GOOGLETRANSLATE(A2090,""auto"",""en"")"),"Loading...")</f>
        <v>Loading...</v>
      </c>
    </row>
    <row r="2091" spans="1:2" ht="14.25" customHeight="1">
      <c r="A2091" s="4" t="s">
        <v>2040</v>
      </c>
      <c r="B2091" s="2" t="str">
        <f ca="1">IFERROR(__xludf.DUMMYFUNCTION("GOOGLETRANSLATE(A2091,""auto"",""en"")"),"Loading...")</f>
        <v>Loading...</v>
      </c>
    </row>
    <row r="2092" spans="1:2" ht="14.25" customHeight="1">
      <c r="A2092" s="2" t="s">
        <v>2041</v>
      </c>
      <c r="B2092" s="2" t="str">
        <f ca="1">IFERROR(__xludf.DUMMYFUNCTION("GOOGLETRANSLATE(A2092,""auto"",""en"")"),"Loading...")</f>
        <v>Loading...</v>
      </c>
    </row>
    <row r="2093" spans="1:2" ht="14.25" customHeight="1">
      <c r="A2093" s="2" t="s">
        <v>2042</v>
      </c>
      <c r="B2093" s="2" t="str">
        <f ca="1">IFERROR(__xludf.DUMMYFUNCTION("GOOGLETRANSLATE(A2093,""auto"",""en"")"),"Loading...")</f>
        <v>Loading...</v>
      </c>
    </row>
    <row r="2094" spans="1:2" ht="14.25" customHeight="1">
      <c r="A2094" s="2" t="s">
        <v>2043</v>
      </c>
      <c r="B2094" s="2" t="str">
        <f ca="1">IFERROR(__xludf.DUMMYFUNCTION("GOOGLETRANSLATE(A2094,""auto"",""en"")"),"Loading...")</f>
        <v>Loading...</v>
      </c>
    </row>
    <row r="2095" spans="1:2" ht="14.25" customHeight="1">
      <c r="A2095" s="2" t="s">
        <v>2044</v>
      </c>
      <c r="B2095" s="2" t="str">
        <f ca="1">IFERROR(__xludf.DUMMYFUNCTION("GOOGLETRANSLATE(A2095,""auto"",""en"")"),"Loading...")</f>
        <v>Loading...</v>
      </c>
    </row>
    <row r="2096" spans="1:2" ht="14.25" customHeight="1">
      <c r="A2096" s="4" t="s">
        <v>2045</v>
      </c>
      <c r="B2096" s="2" t="str">
        <f ca="1">IFERROR(__xludf.DUMMYFUNCTION("GOOGLETRANSLATE(A2096,""auto"",""en"")"),"If BJP wins then there is a big mess where these exit polls are held to manage the seats which are lost by margins of 10000 or 15000.")</f>
        <v>If BJP wins then there is a big mess where these exit polls are held to manage the seats which are lost by margins of 10000 or 15000.</v>
      </c>
    </row>
    <row r="2097" spans="1:2" ht="14.25" customHeight="1">
      <c r="A2097" s="2" t="s">
        <v>2046</v>
      </c>
      <c r="B2097" s="2" t="str">
        <f ca="1">IFERROR(__xludf.DUMMYFUNCTION("GOOGLETRANSLATE(A2097,""auto"",""en"")"),"Loading...")</f>
        <v>Loading...</v>
      </c>
    </row>
    <row r="2098" spans="1:2" ht="14.25" customHeight="1">
      <c r="A2098" s="2" t="s">
        <v>2047</v>
      </c>
      <c r="B2098" s="2" t="str">
        <f ca="1">IFERROR(__xludf.DUMMYFUNCTION("GOOGLETRANSLATE(A2098,""auto"",""en"")"),"Loading...")</f>
        <v>Loading...</v>
      </c>
    </row>
    <row r="2099" spans="1:2" ht="14.25" customHeight="1">
      <c r="A2099" s="6" t="s">
        <v>2048</v>
      </c>
      <c r="B2099" s="2" t="str">
        <f ca="1">IFERROR(__xludf.DUMMYFUNCTION("GOOGLETRANSLATE(A2099,""auto"",""en"")"),"Modi Media ❌ 
Shri Great GOAT Ravish Kumar ✅")</f>
        <v>Modi Media ❌ 
Shri Great GOAT Ravish Kumar ✅</v>
      </c>
    </row>
    <row r="2100" spans="1:2" ht="14.25" customHeight="1">
      <c r="A2100" s="4" t="s">
        <v>2049</v>
      </c>
      <c r="B2100" s="2" t="str">
        <f ca="1">IFERROR(__xludf.DUMMYFUNCTION("GOOGLETRANSLATE(A2100,""auto"",""en"")"),"Whenever there is a loss of religion, there is a flood of demons, lowly and arrogant. Every now and then, the Lord of the earth has diverse bodies, every kind and compassionate gentleman is in pain.")</f>
        <v>Whenever there is a loss of religion, there is a flood of demons, lowly and arrogant. Every now and then, the Lord of the earth has diverse bodies, every kind and compassionate gentleman is in pain.</v>
      </c>
    </row>
    <row r="2101" spans="1:2" ht="14.25" customHeight="1">
      <c r="A2101" s="2" t="s">
        <v>2050</v>
      </c>
      <c r="B2101" s="2" t="str">
        <f ca="1">IFERROR(__xludf.DUMMYFUNCTION("GOOGLETRANSLATE(A2101,""auto"",""en"")"),"Loading...")</f>
        <v>Loading...</v>
      </c>
    </row>
    <row r="2102" spans="1:2" ht="14.25" customHeight="1">
      <c r="A2102" s="5" t="s">
        <v>2051</v>
      </c>
      <c r="B2102" s="2" t="str">
        <f ca="1">IFERROR(__xludf.DUMMYFUNCTION("GOOGLETRANSLATE(A2102,""auto"",""en"")"),"tomorrow you will have nothing to say 
NDA won")</f>
        <v>tomorrow you will have nothing to say 
NDA won</v>
      </c>
    </row>
    <row r="2103" spans="1:2" ht="14.25" customHeight="1">
      <c r="A2103" s="2" t="s">
        <v>2052</v>
      </c>
      <c r="B2103" s="2" t="str">
        <f ca="1">IFERROR(__xludf.DUMMYFUNCTION("GOOGLETRANSLATE(A2103,""auto"",""en"")"),"This is like comedy show of the year😂😂😂so much meltdown @@@")</f>
        <v>This is like comedy show of the year😂😂😂so much meltdown @@@</v>
      </c>
    </row>
    <row r="2104" spans="1:2" ht="14.25" customHeight="1">
      <c r="A2104" s="2" t="s">
        <v>2052</v>
      </c>
      <c r="B2104" s="2" t="str">
        <f ca="1">IFERROR(__xludf.DUMMYFUNCTION("GOOGLETRANSLATE(A2104,""auto"",""en"")"),"This is like comedy show of the year😂😂😂so much meltdown @@@")</f>
        <v>This is like comedy show of the year😂😂😂so much meltdown @@@</v>
      </c>
    </row>
    <row r="2105" spans="1:2" ht="14.25" customHeight="1">
      <c r="A2105" s="2" t="s">
        <v>2053</v>
      </c>
      <c r="B2105" s="2" t="str">
        <f ca="1">IFERROR(__xludf.DUMMYFUNCTION("GOOGLETRANSLATE(A2105,""auto"",""en"")"),"Loading...")</f>
        <v>Loading...</v>
      </c>
    </row>
    <row r="2106" spans="1:2" ht="14.25" customHeight="1">
      <c r="A2106" s="4" t="s">
        <v>2054</v>
      </c>
      <c r="B2106" s="2" t="str">
        <f ca="1">IFERROR(__xludf.DUMMYFUNCTION("GOOGLETRANSLATE(A2106,""auto"",""en"")"),"Loading...")</f>
        <v>Loading...</v>
      </c>
    </row>
    <row r="2107" spans="1:2" ht="14.25" customHeight="1">
      <c r="A2107" s="2" t="s">
        <v>2055</v>
      </c>
      <c r="B2107" s="2" t="str">
        <f ca="1">IFERROR(__xludf.DUMMYFUNCTION("GOOGLETRANSLATE(A2107,""auto"",""en"")"),"Loading...")</f>
        <v>Loading...</v>
      </c>
    </row>
    <row r="2108" spans="1:2" ht="14.25" customHeight="1">
      <c r="A2108" s="2" t="s">
        <v>2056</v>
      </c>
      <c r="B2108" s="2" t="str">
        <f ca="1">IFERROR(__xludf.DUMMYFUNCTION("GOOGLETRANSLATE(A2108,""auto"",""en"")"),"Goody damn exit poll h")</f>
        <v>Goody damn exit poll h</v>
      </c>
    </row>
    <row r="2109" spans="1:2" ht="14.25" customHeight="1">
      <c r="A2109" s="2" t="s">
        <v>2057</v>
      </c>
      <c r="B2109" s="2" t="str">
        <f ca="1">IFERROR(__xludf.DUMMYFUNCTION("GOOGLETRANSLATE(A2109,""auto"",""en"")"),"Loading...")</f>
        <v>Loading...</v>
      </c>
    </row>
    <row r="2110" spans="1:2" ht="14.25" customHeight="1">
      <c r="A2110" s="2" t="s">
        <v>2058</v>
      </c>
      <c r="B2110" s="2" t="str">
        <f ca="1">IFERROR(__xludf.DUMMYFUNCTION("GOOGLETRANSLATE(A2110,""auto"",""en"")"),"Ravish sir Modi is alive, please tell me something.")</f>
        <v>Ravish sir Modi is alive, please tell me something.</v>
      </c>
    </row>
    <row r="2111" spans="1:2" ht="14.25" customHeight="1">
      <c r="A2111" s="2" t="s">
        <v>594</v>
      </c>
      <c r="B2111" s="2" t="str">
        <f ca="1">IFERROR(__xludf.DUMMYFUNCTION("GOOGLETRANSLATE(A2111,""auto"",""en"")"),"❤")</f>
        <v>❤</v>
      </c>
    </row>
    <row r="2112" spans="1:2" ht="14.25" customHeight="1">
      <c r="A2112" s="6" t="s">
        <v>2059</v>
      </c>
      <c r="B2112" s="2" t="str">
        <f ca="1">IFERROR(__xludf.DUMMYFUNCTION("GOOGLETRANSLATE(A2112,""auto"",""en"")"),"Loading...")</f>
        <v>Loading...</v>
      </c>
    </row>
    <row r="2113" spans="1:2" ht="14.25" customHeight="1">
      <c r="A2113" s="2" t="s">
        <v>764</v>
      </c>
      <c r="B2113" s="2" t="str">
        <f ca="1">IFERROR(__xludf.DUMMYFUNCTION("GOOGLETRANSLATE(A2113,""auto"",""en"")"),"Loading...")</f>
        <v>Loading...</v>
      </c>
    </row>
    <row r="2114" spans="1:2" ht="14.25" customHeight="1">
      <c r="A2114" s="2" t="s">
        <v>2060</v>
      </c>
      <c r="B2114" s="2" t="str">
        <f ca="1">IFERROR(__xludf.DUMMYFUNCTION("GOOGLETRANSLATE(A2114,""auto"",""en"")"),"Loading...")</f>
        <v>Loading...</v>
      </c>
    </row>
    <row r="2115" spans="1:2" ht="14.25" customHeight="1">
      <c r="A2115" s="2" t="s">
        <v>2061</v>
      </c>
      <c r="B2115" s="2" t="str">
        <f ca="1">IFERROR(__xludf.DUMMYFUNCTION("GOOGLETRANSLATE(A2115,""auto"",""en"")"),"Loading...")</f>
        <v>Loading...</v>
      </c>
    </row>
    <row r="2116" spans="1:2" ht="14.25" customHeight="1">
      <c r="A2116" s="2" t="s">
        <v>2062</v>
      </c>
      <c r="B2116" s="2" t="str">
        <f ca="1">IFERROR(__xludf.DUMMYFUNCTION("GOOGLETRANSLATE(A2116,""auto"",""en"")"),"Loading...")</f>
        <v>Loading...</v>
      </c>
    </row>
    <row r="2117" spans="1:2" ht="14.25" customHeight="1">
      <c r="A2117" s="2" t="s">
        <v>2063</v>
      </c>
      <c r="B2117" s="2" t="str">
        <f ca="1">IFERROR(__xludf.DUMMYFUNCTION("GOOGLETRANSLATE(A2117,""auto"",""en"")"),"Abhi was respecting you till then but he rated your father so badly, now I have double about you...")</f>
        <v>Abhi was respecting you till then but he rated your father so badly, now I have double about you...</v>
      </c>
    </row>
    <row r="2118" spans="1:2" ht="14.25" customHeight="1">
      <c r="A2118" s="2" t="s">
        <v>2064</v>
      </c>
      <c r="B2118" s="2" t="str">
        <f ca="1">IFERROR(__xludf.DUMMYFUNCTION("GOOGLETRANSLATE(A2118,""auto"",""en"")"),"Loading...")</f>
        <v>Loading...</v>
      </c>
    </row>
    <row r="2119" spans="1:2" ht="14.25" customHeight="1">
      <c r="A2119" s="2" t="s">
        <v>2065</v>
      </c>
      <c r="B2119" s="2" t="str">
        <f ca="1">IFERROR(__xludf.DUMMYFUNCTION("GOOGLETRANSLATE(A2119,""auto"",""en"")"),"Loading...")</f>
        <v>Loading...</v>
      </c>
    </row>
    <row r="2120" spans="1:2" ht="14.25" customHeight="1">
      <c r="A2120" s="2" t="s">
        <v>2066</v>
      </c>
      <c r="B2120" s="2" t="str">
        <f ca="1">IFERROR(__xludf.DUMMYFUNCTION("GOOGLETRANSLATE(A2120,""auto"",""en"")"),"Loading...")</f>
        <v>Loading...</v>
      </c>
    </row>
    <row r="2121" spans="1:2" ht="14.25" customHeight="1">
      <c r="A2121" s="2" t="s">
        <v>2067</v>
      </c>
      <c r="B2121" s="2" t="str">
        <f ca="1">IFERROR(__xludf.DUMMYFUNCTION("GOOGLETRANSLATE(A2121,""auto"",""en"")"),"Loading...")</f>
        <v>Loading...</v>
      </c>
    </row>
    <row r="2122" spans="1:2" ht="14.25" customHeight="1">
      <c r="A2122" s="2" t="s">
        <v>2068</v>
      </c>
      <c r="B2122" s="2" t="str">
        <f ca="1">IFERROR(__xludf.DUMMYFUNCTION("GOOGLETRANSLATE(A2122,""auto"",""en"")"),"Loading...")</f>
        <v>Loading...</v>
      </c>
    </row>
    <row r="2123" spans="1:2" ht="14.25" customHeight="1">
      <c r="A2123" s="2" t="s">
        <v>2069</v>
      </c>
      <c r="B2123" s="2" t="str">
        <f ca="1">IFERROR(__xludf.DUMMYFUNCTION("GOOGLETRANSLATE(A2123,""auto"",""en"")"),"Loading...")</f>
        <v>Loading...</v>
      </c>
    </row>
    <row r="2124" spans="1:2" ht="14.25" customHeight="1">
      <c r="A2124" s="6" t="s">
        <v>2070</v>
      </c>
      <c r="B2124" s="2" t="str">
        <f ca="1">IFERROR(__xludf.DUMMYFUNCTION("GOOGLETRANSLATE(A2124,""auto"",""en"")"),"Loading...")</f>
        <v>Loading...</v>
      </c>
    </row>
    <row r="2125" spans="1:2" ht="14.25" customHeight="1">
      <c r="A2125" s="6" t="s">
        <v>2071</v>
      </c>
      <c r="B2125" s="2" t="str">
        <f ca="1">IFERROR(__xludf.DUMMYFUNCTION("GOOGLETRANSLATE(A2125,""auto"",""en"")"),"Loading...")</f>
        <v>Loading...</v>
      </c>
    </row>
    <row r="2126" spans="1:2" ht="14.25" customHeight="1">
      <c r="A2126" s="2" t="s">
        <v>2072</v>
      </c>
      <c r="B2126" s="2" t="str">
        <f ca="1">IFERROR(__xludf.DUMMYFUNCTION("GOOGLETRANSLATE(A2126,""auto"",""en"")"),"Loading...")</f>
        <v>Loading...</v>
      </c>
    </row>
    <row r="2127" spans="1:2" ht="14.25" customHeight="1">
      <c r="A2127" s="4" t="s">
        <v>2073</v>
      </c>
      <c r="B2127" s="2" t="str">
        <f ca="1">IFERROR(__xludf.DUMMYFUNCTION("GOOGLETRANSLATE(A2127,""auto"",""en"")"),"Loading...")</f>
        <v>Loading...</v>
      </c>
    </row>
    <row r="2128" spans="1:2" ht="14.25" customHeight="1">
      <c r="A2128" s="2" t="s">
        <v>2074</v>
      </c>
      <c r="B2128" s="2" t="str">
        <f ca="1">IFERROR(__xludf.DUMMYFUNCTION("GOOGLETRANSLATE(A2128,""auto"",""en"")"),"Loading...")</f>
        <v>Loading...</v>
      </c>
    </row>
    <row r="2129" spans="1:2" ht="14.25" customHeight="1">
      <c r="A2129" s="4" t="s">
        <v>2075</v>
      </c>
      <c r="B2129" s="2" t="str">
        <f ca="1">IFERROR(__xludf.DUMMYFUNCTION("GOOGLETRANSLATE(A2129,""auto"",""en"")"),"Loading...")</f>
        <v>Loading...</v>
      </c>
    </row>
    <row r="2130" spans="1:2" ht="14.25" customHeight="1">
      <c r="A2130" s="2" t="s">
        <v>2076</v>
      </c>
      <c r="B2130" s="2" t="str">
        <f ca="1">IFERROR(__xludf.DUMMYFUNCTION("GOOGLETRANSLATE(A2130,""auto"",""en"")"),"Loading...")</f>
        <v>Loading...</v>
      </c>
    </row>
    <row r="2131" spans="1:2" ht="14.25" customHeight="1">
      <c r="A2131" s="2" t="s">
        <v>2077</v>
      </c>
      <c r="B2131" s="2" t="str">
        <f ca="1">IFERROR(__xludf.DUMMYFUNCTION("GOOGLETRANSLATE(A2131,""auto"",""en"")"),"Loading...")</f>
        <v>Loading...</v>
      </c>
    </row>
    <row r="2132" spans="1:2" ht="14.25" customHeight="1">
      <c r="A2132" s="2" t="s">
        <v>2078</v>
      </c>
      <c r="B2132" s="2" t="str">
        <f ca="1">IFERROR(__xludf.DUMMYFUNCTION("GOOGLETRANSLATE(A2132,""auto"",""en"")"),"Loading...")</f>
        <v>Loading...</v>
      </c>
    </row>
    <row r="2133" spans="1:2" ht="14.25" customHeight="1">
      <c r="A2133" s="2" t="s">
        <v>2079</v>
      </c>
      <c r="B2133" s="2" t="str">
        <f ca="1">IFERROR(__xludf.DUMMYFUNCTION("GOOGLETRANSLATE(A2133,""auto"",""en"")"),"Siddharth Moosewala wants to win the elections.")</f>
        <v>Siddharth Moosewala wants to win the elections.</v>
      </c>
    </row>
    <row r="2134" spans="1:2" ht="14.25" customHeight="1">
      <c r="A2134" s="2" t="s">
        <v>2080</v>
      </c>
      <c r="B2134" s="2" t="str">
        <f ca="1">IFERROR(__xludf.DUMMYFUNCTION("GOOGLETRANSLATE(A2134,""auto"",""en"")"),"Great sir 💯❤❤❤")</f>
        <v>Great sir 💯❤❤❤</v>
      </c>
    </row>
    <row r="2135" spans="1:2" ht="14.25" customHeight="1">
      <c r="A2135" s="2" t="s">
        <v>2081</v>
      </c>
      <c r="B2135" s="2" t="str">
        <f ca="1">IFERROR(__xludf.DUMMYFUNCTION("GOOGLETRANSLATE(A2135,""auto"",""en"")"),"Loading...")</f>
        <v>Loading...</v>
      </c>
    </row>
    <row r="2136" spans="1:2" ht="14.25" customHeight="1">
      <c r="A2136" s="2" t="s">
        <v>2082</v>
      </c>
      <c r="B2136" s="2" t="str">
        <f ca="1">IFERROR(__xludf.DUMMYFUNCTION("GOOGLETRANSLATE(A2136,""auto"",""en"")"),"Loading...")</f>
        <v>Loading...</v>
      </c>
    </row>
    <row r="2137" spans="1:2" ht="14.25" customHeight="1">
      <c r="A2137" s="2" t="s">
        <v>2083</v>
      </c>
      <c r="B2137" s="2" t="str">
        <f ca="1">IFERROR(__xludf.DUMMYFUNCTION("GOOGLETRANSLATE(A2137,""auto"",""en"")"),"Loading...")</f>
        <v>Loading...</v>
      </c>
    </row>
    <row r="2138" spans="1:2" ht="14.25" customHeight="1">
      <c r="A2138" s="2" t="s">
        <v>2084</v>
      </c>
      <c r="B2138" s="2" t="str">
        <f ca="1">IFERROR(__xludf.DUMMYFUNCTION("GOOGLETRANSLATE(A2138,""auto"",""en"")"),"Loading...")</f>
        <v>Loading...</v>
      </c>
    </row>
    <row r="2139" spans="1:2" ht="14.25" customHeight="1">
      <c r="A2139" s="2" t="s">
        <v>2085</v>
      </c>
      <c r="B2139" s="2" t="str">
        <f ca="1">IFERROR(__xludf.DUMMYFUNCTION("GOOGLETRANSLATE(A2139,""auto"",""en"")"),"Loading...")</f>
        <v>Loading...</v>
      </c>
    </row>
    <row r="2140" spans="1:2" ht="14.25" customHeight="1">
      <c r="A2140" s="4" t="s">
        <v>2086</v>
      </c>
      <c r="B2140" s="2" t="str">
        <f ca="1">IFERROR(__xludf.DUMMYFUNCTION("GOOGLETRANSLATE(A2140,""auto"",""en"")"),"Loading...")</f>
        <v>Loading...</v>
      </c>
    </row>
    <row r="2141" spans="1:2" ht="14.25" customHeight="1">
      <c r="A2141" s="2" t="s">
        <v>2087</v>
      </c>
      <c r="B2141" s="2" t="str">
        <f ca="1">IFERROR(__xludf.DUMMYFUNCTION("GOOGLETRANSLATE(A2141,""auto"",""en"")"),"Loading...")</f>
        <v>Loading...</v>
      </c>
    </row>
    <row r="2142" spans="1:2" ht="14.25" customHeight="1">
      <c r="A2142" s="2" t="s">
        <v>2088</v>
      </c>
      <c r="B2142" s="2" t="str">
        <f ca="1">IFERROR(__xludf.DUMMYFUNCTION("GOOGLETRANSLATE(A2142,""auto"",""en"")"),"Loading...")</f>
        <v>Loading...</v>
      </c>
    </row>
    <row r="2143" spans="1:2" ht="14.25" customHeight="1">
      <c r="A2143" s="2" t="s">
        <v>2089</v>
      </c>
      <c r="B2143" s="2" t="str">
        <f ca="1">IFERROR(__xludf.DUMMYFUNCTION("GOOGLETRANSLATE(A2143,""auto"",""en"")"),"Loading...")</f>
        <v>Loading...</v>
      </c>
    </row>
    <row r="2144" spans="1:2" ht="14.25" customHeight="1">
      <c r="A2144" s="2" t="s">
        <v>2090</v>
      </c>
      <c r="B2144" s="2" t="str">
        <f ca="1">IFERROR(__xludf.DUMMYFUNCTION("GOOGLETRANSLATE(A2144,""auto"",""en"")"),"Loading...")</f>
        <v>Loading...</v>
      </c>
    </row>
    <row r="2145" spans="1:2" ht="14.25" customHeight="1">
      <c r="A2145" s="2" t="s">
        <v>2091</v>
      </c>
      <c r="B2145" s="2" t="str">
        <f ca="1">IFERROR(__xludf.DUMMYFUNCTION("GOOGLETRANSLATE(A2145,""auto"",""en"")"),"Loading...")</f>
        <v>Loading...</v>
      </c>
    </row>
    <row r="2146" spans="1:2" ht="14.25" customHeight="1">
      <c r="A2146" s="4" t="s">
        <v>2092</v>
      </c>
      <c r="B2146" s="2" t="str">
        <f ca="1">IFERROR(__xludf.DUMMYFUNCTION("GOOGLETRANSLATE(A2146,""auto"",""en"")"),"Loading...")</f>
        <v>Loading...</v>
      </c>
    </row>
    <row r="2147" spans="1:2" ht="14.25" customHeight="1">
      <c r="A2147" s="2" t="s">
        <v>2093</v>
      </c>
      <c r="B2147" s="2" t="str">
        <f ca="1">IFERROR(__xludf.DUMMYFUNCTION("GOOGLETRANSLATE(A2147,""auto"",""en"")"),"Loading...")</f>
        <v>Loading...</v>
      </c>
    </row>
    <row r="2148" spans="1:2" ht="14.25" customHeight="1">
      <c r="A2148" s="2" t="s">
        <v>2094</v>
      </c>
      <c r="B2148" s="2" t="str">
        <f ca="1">IFERROR(__xludf.DUMMYFUNCTION("GOOGLETRANSLATE(A2148,""auto"",""en"")"),"Loading...")</f>
        <v>Loading...</v>
      </c>
    </row>
    <row r="2149" spans="1:2" ht="14.25" customHeight="1">
      <c r="A2149" s="2" t="s">
        <v>2095</v>
      </c>
      <c r="B2149" s="2" t="str">
        <f ca="1">IFERROR(__xludf.DUMMYFUNCTION("GOOGLETRANSLATE(A2149,""auto"",""en"")"),"Loading...")</f>
        <v>Loading...</v>
      </c>
    </row>
    <row r="2150" spans="1:2" ht="14.25" customHeight="1">
      <c r="A2150" s="4" t="s">
        <v>2096</v>
      </c>
      <c r="B2150" s="2" t="str">
        <f ca="1">IFERROR(__xludf.DUMMYFUNCTION("GOOGLETRANSLATE(A2150,""auto"",""en"")"),"Loading...")</f>
        <v>Loading...</v>
      </c>
    </row>
    <row r="2151" spans="1:2" ht="14.25" customHeight="1">
      <c r="A2151" s="2" t="s">
        <v>2097</v>
      </c>
      <c r="B2151" s="2" t="str">
        <f ca="1">IFERROR(__xludf.DUMMYFUNCTION("GOOGLETRANSLATE(A2151,""auto"",""en"")"),"Loading...")</f>
        <v>Loading...</v>
      </c>
    </row>
    <row r="2152" spans="1:2" ht="14.25" customHeight="1">
      <c r="A2152" s="2" t="s">
        <v>2098</v>
      </c>
      <c r="B2152" s="2" t="str">
        <f ca="1">IFERROR(__xludf.DUMMYFUNCTION("GOOGLETRANSLATE(A2152,""auto"",""en"")"),"Loading...")</f>
        <v>Loading...</v>
      </c>
    </row>
    <row r="2153" spans="1:2" ht="14.25" customHeight="1">
      <c r="A2153" s="2" t="s">
        <v>2099</v>
      </c>
      <c r="B2153" s="2" t="str">
        <f ca="1">IFERROR(__xludf.DUMMYFUNCTION("GOOGLETRANSLATE(A2153,""auto"",""en"")"),"Loading...")</f>
        <v>Loading...</v>
      </c>
    </row>
    <row r="2154" spans="1:2" ht="14.25" customHeight="1">
      <c r="A2154" s="2" t="s">
        <v>2100</v>
      </c>
      <c r="B2154" s="2" t="str">
        <f ca="1">IFERROR(__xludf.DUMMYFUNCTION("GOOGLETRANSLATE(A2154,""auto"",""en"")"),"Loading...")</f>
        <v>Loading...</v>
      </c>
    </row>
    <row r="2155" spans="1:2" ht="14.25" customHeight="1">
      <c r="A2155" s="2" t="s">
        <v>2101</v>
      </c>
      <c r="B2155" s="2" t="str">
        <f ca="1">IFERROR(__xludf.DUMMYFUNCTION("GOOGLETRANSLATE(A2155,""auto"",""en"")"),"You all will run on 4th June")</f>
        <v>You all will run on 4th June</v>
      </c>
    </row>
    <row r="2156" spans="1:2" ht="14.25" customHeight="1">
      <c r="A2156" s="2" t="s">
        <v>2102</v>
      </c>
      <c r="B2156" s="2" t="str">
        <f ca="1">IFERROR(__xludf.DUMMYFUNCTION("GOOGLETRANSLATE(A2156,""auto"",""en"")"),"Loading...")</f>
        <v>Loading...</v>
      </c>
    </row>
    <row r="2157" spans="1:2" ht="14.25" customHeight="1">
      <c r="A2157" s="2" t="s">
        <v>2103</v>
      </c>
      <c r="B2157" s="2" t="str">
        <f ca="1">IFERROR(__xludf.DUMMYFUNCTION("GOOGLETRANSLATE(A2157,""auto"",""en"")"),"Loading...")</f>
        <v>Loading...</v>
      </c>
    </row>
    <row r="2158" spans="1:2" ht="14.25" customHeight="1">
      <c r="A2158" s="2" t="s">
        <v>2104</v>
      </c>
      <c r="B2158" s="2" t="str">
        <f ca="1">IFERROR(__xludf.DUMMYFUNCTION("GOOGLETRANSLATE(A2158,""auto"",""en"")"),"Loading...")</f>
        <v>Loading...</v>
      </c>
    </row>
    <row r="2159" spans="1:2" ht="14.25" customHeight="1">
      <c r="A2159" s="2" t="s">
        <v>2105</v>
      </c>
      <c r="B2159" s="2" t="str">
        <f ca="1">IFERROR(__xludf.DUMMYFUNCTION("GOOGLETRANSLATE(A2159,""auto"",""en"")"),"Loading...")</f>
        <v>Loading...</v>
      </c>
    </row>
    <row r="2160" spans="1:2" ht="14.25" customHeight="1">
      <c r="A2160" s="2" t="s">
        <v>2106</v>
      </c>
      <c r="B2160" s="2" t="str">
        <f ca="1">IFERROR(__xludf.DUMMYFUNCTION("GOOGLETRANSLATE(A2160,""auto"",""en"")"),"Loading...")</f>
        <v>Loading...</v>
      </c>
    </row>
    <row r="2161" spans="1:2" ht="14.25" customHeight="1">
      <c r="A2161" s="2" t="s">
        <v>2107</v>
      </c>
      <c r="B2161" s="2" t="str">
        <f ca="1">IFERROR(__xludf.DUMMYFUNCTION("GOOGLETRANSLATE(A2161,""auto"",""en"")"),"Loading...")</f>
        <v>Loading...</v>
      </c>
    </row>
    <row r="2162" spans="1:2" ht="14.25" customHeight="1">
      <c r="A2162" s="4" t="s">
        <v>2108</v>
      </c>
      <c r="B2162" s="2" t="str">
        <f ca="1">IFERROR(__xludf.DUMMYFUNCTION("GOOGLETRANSLATE(A2162,""auto"",""en"")"),"😭😭😭😭😭😭😭😭😭😭😭😭😭😭😭")</f>
        <v>😭😭😭😭😭😭😭😭😭😭😭😭😭😭😭</v>
      </c>
    </row>
    <row r="2163" spans="1:2" ht="14.25" customHeight="1">
      <c r="A2163" s="4" t="s">
        <v>2109</v>
      </c>
      <c r="B2163" s="2" t="str">
        <f ca="1">IFERROR(__xludf.DUMMYFUNCTION("GOOGLETRANSLATE(A2163,""auto"",""en"")"),"Loading...")</f>
        <v>Loading...</v>
      </c>
    </row>
    <row r="2164" spans="1:2" ht="14.25" customHeight="1">
      <c r="A2164" s="2" t="s">
        <v>2110</v>
      </c>
      <c r="B2164" s="2" t="str">
        <f ca="1">IFERROR(__xludf.DUMMYFUNCTION("GOOGLETRANSLATE(A2164,""auto"",""en"")"),"Loading...")</f>
        <v>Loading...</v>
      </c>
    </row>
    <row r="2165" spans="1:2" ht="14.25" customHeight="1">
      <c r="A2165" s="2" t="s">
        <v>2111</v>
      </c>
      <c r="B2165" s="2" t="str">
        <f ca="1">IFERROR(__xludf.DUMMYFUNCTION("GOOGLETRANSLATE(A2165,""auto"",""en"")"),"Loading...")</f>
        <v>Loading...</v>
      </c>
    </row>
    <row r="2166" spans="1:2" ht="14.25" customHeight="1">
      <c r="A2166" s="4" t="s">
        <v>2112</v>
      </c>
      <c r="B2166" s="2" t="str">
        <f ca="1">IFERROR(__xludf.DUMMYFUNCTION("GOOGLETRANSLATE(A2166,""auto"",""en"")"),"Loading...")</f>
        <v>Loading...</v>
      </c>
    </row>
    <row r="2167" spans="1:2" ht="14.25" customHeight="1">
      <c r="A2167" s="2" t="s">
        <v>2113</v>
      </c>
      <c r="B2167" s="2" t="str">
        <f ca="1">IFERROR(__xludf.DUMMYFUNCTION("GOOGLETRANSLATE(A2167,""auto"",""en"")"),"Loading...")</f>
        <v>Loading...</v>
      </c>
    </row>
    <row r="2168" spans="1:2" ht="14.25" customHeight="1">
      <c r="A2168" s="2" t="s">
        <v>2114</v>
      </c>
      <c r="B2168" s="3" t="str">
        <f ca="1">IFERROR(__xludf.DUMMYFUNCTION("GOOGLETRANSLATE(A2168,""auto"",""en"")"),"Loading...")</f>
        <v>Loading...</v>
      </c>
    </row>
    <row r="2169" spans="1:2" ht="14.25" customHeight="1">
      <c r="A2169" s="4" t="s">
        <v>2115</v>
      </c>
      <c r="B2169" s="2" t="str">
        <f ca="1">IFERROR(__xludf.DUMMYFUNCTION("GOOGLETRANSLATE(A2169,""auto"",""en"")"),"As long as there are EVMs, they will be thrown away.")</f>
        <v>As long as there are EVMs, they will be thrown away.</v>
      </c>
    </row>
    <row r="2170" spans="1:2" ht="14.25" customHeight="1">
      <c r="A2170" s="2" t="s">
        <v>2116</v>
      </c>
      <c r="B2170" s="2" t="str">
        <f ca="1">IFERROR(__xludf.DUMMYFUNCTION("GOOGLETRANSLATE(A2170,""auto"",""en"")"),"Loading...")</f>
        <v>Loading...</v>
      </c>
    </row>
    <row r="2171" spans="1:2" ht="14.25" customHeight="1">
      <c r="A2171" s="2" t="s">
        <v>2117</v>
      </c>
      <c r="B2171" s="2" t="str">
        <f ca="1">IFERROR(__xludf.DUMMYFUNCTION("GOOGLETRANSLATE(A2171,""auto"",""en"")"),"Loading...")</f>
        <v>Loading...</v>
      </c>
    </row>
    <row r="2172" spans="1:2" ht="14.25" customHeight="1">
      <c r="A2172" s="2" t="s">
        <v>2118</v>
      </c>
      <c r="B2172" s="2" t="str">
        <f ca="1">IFERROR(__xludf.DUMMYFUNCTION("GOOGLETRANSLATE(A2172,""auto"",""en"")"),"Loading...")</f>
        <v>Loading...</v>
      </c>
    </row>
    <row r="2173" spans="1:2" ht="14.25" customHeight="1">
      <c r="A2173" s="2" t="s">
        <v>2119</v>
      </c>
      <c r="B2173" s="2" t="str">
        <f ca="1">IFERROR(__xludf.DUMMYFUNCTION("GOOGLETRANSLATE(A2173,""auto"",""en"")"),"Loading...")</f>
        <v>Loading...</v>
      </c>
    </row>
    <row r="2174" spans="1:2" ht="14.25" customHeight="1">
      <c r="A2174" s="2" t="s">
        <v>2120</v>
      </c>
      <c r="B2174" s="2" t="str">
        <f ca="1">IFERROR(__xludf.DUMMYFUNCTION("GOOGLETRANSLATE(A2174,""auto"",""en"")"),"Exit Poll mein ka ba.. ..")</f>
        <v>Exit Poll mein ka ba.. ..</v>
      </c>
    </row>
    <row r="2175" spans="1:2" ht="14.25" customHeight="1">
      <c r="A2175" s="2" t="s">
        <v>2121</v>
      </c>
      <c r="B2175" s="2" t="str">
        <f ca="1">IFERROR(__xludf.DUMMYFUNCTION("GOOGLETRANSLATE(A2175,""auto"",""en"")"),"Loading...")</f>
        <v>Loading...</v>
      </c>
    </row>
    <row r="2176" spans="1:2" ht="14.25" customHeight="1">
      <c r="A2176" s="4" t="s">
        <v>2122</v>
      </c>
      <c r="B2176" s="2" t="str">
        <f ca="1">IFERROR(__xludf.DUMMYFUNCTION("GOOGLETRANSLATE(A2176,""auto"",""en"")"),"Dictatorship should stop...that's it. Even if the Indian public has done this, it is enough. There was never such a dictatorship in this country after independence. Now that's it...they will have to be sent back.")</f>
        <v>Dictatorship should stop...that's it. Even if the Indian public has done this, it is enough. There was never such a dictatorship in this country after independence. Now that's it...they will have to be sent back.</v>
      </c>
    </row>
    <row r="2177" spans="1:2" ht="14.25" customHeight="1">
      <c r="A2177" s="6" t="s">
        <v>2123</v>
      </c>
      <c r="B2177" s="2" t="str">
        <f ca="1">IFERROR(__xludf.DUMMYFUNCTION("GOOGLETRANSLATE(A2177,""auto"",""en"")"),"Loading...")</f>
        <v>Loading...</v>
      </c>
    </row>
    <row r="2178" spans="1:2" ht="14.25" customHeight="1">
      <c r="A2178" s="2" t="s">
        <v>2124</v>
      </c>
      <c r="B2178" s="2" t="str">
        <f ca="1">IFERROR(__xludf.DUMMYFUNCTION("GOOGLETRANSLATE(A2178,""auto"",""en"")"),"Loading...")</f>
        <v>Loading...</v>
      </c>
    </row>
    <row r="2179" spans="1:2" ht="14.25" customHeight="1">
      <c r="A2179" s="2" t="s">
        <v>2125</v>
      </c>
      <c r="B2179" s="2" t="str">
        <f ca="1">IFERROR(__xludf.DUMMYFUNCTION("GOOGLETRANSLATE(A2179,""auto"",""en"")"),"Loading...")</f>
        <v>Loading...</v>
      </c>
    </row>
    <row r="2180" spans="1:2" ht="14.25" customHeight="1">
      <c r="A2180" s="2" t="s">
        <v>2126</v>
      </c>
      <c r="B2180" s="2" t="str">
        <f ca="1">IFERROR(__xludf.DUMMYFUNCTION("GOOGLETRANSLATE(A2180,""auto"",""en"")"),"Loading...")</f>
        <v>Loading...</v>
      </c>
    </row>
    <row r="2181" spans="1:2" ht="14.25" customHeight="1">
      <c r="A2181" s="4" t="s">
        <v>2127</v>
      </c>
      <c r="B2181" s="2" t="str">
        <f ca="1">IFERROR(__xludf.DUMMYFUNCTION("GOOGLETRANSLATE(A2181,""auto"",""en"")"),"Loading...")</f>
        <v>Loading...</v>
      </c>
    </row>
    <row r="2182" spans="1:2" ht="14.25" customHeight="1">
      <c r="A2182" s="2" t="s">
        <v>2128</v>
      </c>
      <c r="B2182" s="2" t="str">
        <f ca="1">IFERROR(__xludf.DUMMYFUNCTION("GOOGLETRANSLATE(A2182,""auto"",""en"")"),"Ravish Kumar...Brother you gave time to time.")</f>
        <v>Ravish Kumar...Brother you gave time to time.</v>
      </c>
    </row>
    <row r="2183" spans="1:2" ht="14.25" customHeight="1">
      <c r="A2183" s="4" t="s">
        <v>2129</v>
      </c>
      <c r="B2183" s="2" t="str">
        <f ca="1">IFERROR(__xludf.DUMMYFUNCTION("GOOGLETRANSLATE(A2183,""auto"",""en"")"),"Loading...")</f>
        <v>Loading...</v>
      </c>
    </row>
    <row r="2184" spans="1:2" ht="14.25" customHeight="1">
      <c r="A2184" s="2" t="s">
        <v>2130</v>
      </c>
      <c r="B2184" s="2" t="str">
        <f ca="1">IFERROR(__xludf.DUMMYFUNCTION("GOOGLETRANSLATE(A2184,""auto"",""en"")"),"Loading...")</f>
        <v>Loading...</v>
      </c>
    </row>
    <row r="2185" spans="1:2" ht="14.25" customHeight="1">
      <c r="A2185" s="6" t="s">
        <v>2131</v>
      </c>
      <c r="B2185" s="2" t="str">
        <f ca="1">IFERROR(__xludf.DUMMYFUNCTION("GOOGLETRANSLATE(A2185,""auto"",""en"")"),"Loading...")</f>
        <v>Loading...</v>
      </c>
    </row>
    <row r="2186" spans="1:2" ht="14.25" customHeight="1">
      <c r="A2186" s="2" t="s">
        <v>2132</v>
      </c>
      <c r="B2186" s="2" t="str">
        <f ca="1">IFERROR(__xludf.DUMMYFUNCTION("GOOGLETRANSLATE(A2186,""auto"",""en"")"),"Loading...")</f>
        <v>Loading...</v>
      </c>
    </row>
    <row r="2187" spans="1:2" ht="14.25" customHeight="1">
      <c r="A2187" s="4" t="s">
        <v>2133</v>
      </c>
      <c r="B2187" s="2" t="str">
        <f ca="1">IFERROR(__xludf.DUMMYFUNCTION("GOOGLETRANSLATE(A2187,""auto"",""en"")"),"Loading...")</f>
        <v>Loading...</v>
      </c>
    </row>
    <row r="2188" spans="1:2" ht="14.25" customHeight="1">
      <c r="A2188" s="2" t="s">
        <v>2134</v>
      </c>
      <c r="B2188" s="2" t="str">
        <f ca="1">IFERROR(__xludf.DUMMYFUNCTION("GOOGLETRANSLATE(A2188,""auto"",""en"")"),"Loading...")</f>
        <v>Loading...</v>
      </c>
    </row>
    <row r="2189" spans="1:2" ht="14.25" customHeight="1">
      <c r="A2189" s="2" t="s">
        <v>2135</v>
      </c>
      <c r="B2189" s="2" t="str">
        <f ca="1">IFERROR(__xludf.DUMMYFUNCTION("GOOGLETRANSLATE(A2189,""auto"",""en"")"),"Loading...")</f>
        <v>Loading...</v>
      </c>
    </row>
    <row r="2190" spans="1:2" ht="14.25" customHeight="1">
      <c r="A2190" s="2" t="s">
        <v>2136</v>
      </c>
      <c r="B2190" s="2" t="str">
        <f ca="1">IFERROR(__xludf.DUMMYFUNCTION("GOOGLETRANSLATE(A2190,""auto"",""en"")"),"What are you saying that you are alive amidst the opposition's anger? Have you found out that it is only harming you?")</f>
        <v>What are you saying that you are alive amidst the opposition's anger? Have you found out that it is only harming you?</v>
      </c>
    </row>
    <row r="2191" spans="1:2" ht="14.25" customHeight="1">
      <c r="A2191" s="6" t="s">
        <v>2137</v>
      </c>
      <c r="B2191" s="2" t="str">
        <f ca="1">IFERROR(__xludf.DUMMYFUNCTION("GOOGLETRANSLATE(A2191,""auto"",""en"")"),"Modi will save the country🤟🤟 
Godi media should be removed after seeing the Indian language 👊👊👊👊")</f>
        <v>Modi will save the country🤟🤟 
Godi media should be removed after seeing the Indian language 👊👊👊👊</v>
      </c>
    </row>
    <row r="2192" spans="1:2" ht="14.25" customHeight="1">
      <c r="A2192" s="2" t="s">
        <v>2138</v>
      </c>
      <c r="B2192" s="2" t="str">
        <f ca="1">IFERROR(__xludf.DUMMYFUNCTION("GOOGLETRANSLATE(A2192,""auto"",""en"")"),"Loading...")</f>
        <v>Loading...</v>
      </c>
    </row>
    <row r="2193" spans="1:2" ht="14.25" customHeight="1">
      <c r="A2193" s="2" t="s">
        <v>2139</v>
      </c>
      <c r="B2193" s="2" t="str">
        <f ca="1">IFERROR(__xludf.DUMMYFUNCTION("GOOGLETRANSLATE(A2193,""auto"",""en"")"),"Loading...")</f>
        <v>Loading...</v>
      </c>
    </row>
    <row r="2194" spans="1:2" ht="14.25" customHeight="1">
      <c r="A2194" s="2" t="s">
        <v>2140</v>
      </c>
      <c r="B2194" s="2" t="str">
        <f ca="1">IFERROR(__xludf.DUMMYFUNCTION("GOOGLETRANSLATE(A2194,""auto"",""en"")"),"Loading...")</f>
        <v>Loading...</v>
      </c>
    </row>
    <row r="2195" spans="1:2" ht="14.25" customHeight="1">
      <c r="A2195" s="4" t="s">
        <v>2141</v>
      </c>
      <c r="B2195" s="2" t="str">
        <f ca="1">IFERROR(__xludf.DUMMYFUNCTION("GOOGLETRANSLATE(A2195,""auto"",""en"")"),"Modi ji, Amit Shah and BJP RSS prominent leaders can say whatever they want, but when Congress or other opposition leaders say the same thing, it is a violation of the election code of conduct. This is wrong. Indians are the fathers of democracy but the E"&amp;"lection Commission has destroyed them.")</f>
        <v>Modi ji, Amit Shah and BJP RSS prominent leaders can say whatever they want, but when Congress or other opposition leaders say the same thing, it is a violation of the election code of conduct. This is wrong. Indians are the fathers of democracy but the Election Commission has destroyed them.</v>
      </c>
    </row>
    <row r="2196" spans="1:2" ht="14.25" customHeight="1">
      <c r="A2196" s="2" t="s">
        <v>2142</v>
      </c>
      <c r="B2196" s="2" t="str">
        <f ca="1">IFERROR(__xludf.DUMMYFUNCTION("GOOGLETRANSLATE(A2196,""auto"",""en"")"),"Loading...")</f>
        <v>Loading...</v>
      </c>
    </row>
    <row r="2197" spans="1:2" ht="14.25" customHeight="1">
      <c r="A2197" s="2" t="s">
        <v>2143</v>
      </c>
      <c r="B2197" s="2" t="str">
        <f ca="1">IFERROR(__xludf.DUMMYFUNCTION("GOOGLETRANSLATE(A2197,""auto"",""en"")"),"Loading...")</f>
        <v>Loading...</v>
      </c>
    </row>
    <row r="2198" spans="1:2" ht="14.25" customHeight="1">
      <c r="A2198" s="2" t="s">
        <v>2144</v>
      </c>
      <c r="B2198" s="2" t="str">
        <f ca="1">IFERROR(__xludf.DUMMYFUNCTION("GOOGLETRANSLATE(A2198,""auto"",""en"")"),"It is necessary to increase the exit poles to 400, color ????")</f>
        <v>It is necessary to increase the exit poles to 400, color ????</v>
      </c>
    </row>
    <row r="2199" spans="1:2" ht="14.25" customHeight="1">
      <c r="A2199" s="6" t="s">
        <v>2145</v>
      </c>
      <c r="B2199" s="2" t="str">
        <f ca="1">IFERROR(__xludf.DUMMYFUNCTION("GOOGLETRANSLATE(A2199,""auto"",""en"")"),"Loading...")</f>
        <v>Loading...</v>
      </c>
    </row>
    <row r="2200" spans="1:2" ht="14.25" customHeight="1">
      <c r="A2200" s="2" t="s">
        <v>2146</v>
      </c>
      <c r="B2200" s="2" t="str">
        <f ca="1">IFERROR(__xludf.DUMMYFUNCTION("GOOGLETRANSLATE(A2200,""auto"",""en"")"),"I pray to God that Modi gets bid farewell on 4th June.")</f>
        <v>I pray to God that Modi gets bid farewell on 4th June.</v>
      </c>
    </row>
    <row r="2201" spans="1:2" ht="14.25" customHeight="1">
      <c r="A2201" s="2" t="s">
        <v>2147</v>
      </c>
      <c r="B2201" s="2" t="str">
        <f ca="1">IFERROR(__xludf.DUMMYFUNCTION("GOOGLETRANSLATE(A2201,""auto"",""en"")"),"Loading...")</f>
        <v>Loading...</v>
      </c>
    </row>
    <row r="2202" spans="1:2" ht="14.25" customHeight="1">
      <c r="A2202" s="2" t="s">
        <v>2148</v>
      </c>
      <c r="B2202" s="2" t="str">
        <f ca="1">IFERROR(__xludf.DUMMYFUNCTION("GOOGLETRANSLATE(A2202,""auto"",""en"")"),"Loading...")</f>
        <v>Loading...</v>
      </c>
    </row>
    <row r="2203" spans="1:2" ht="14.25" customHeight="1">
      <c r="A2203" s="2" t="s">
        <v>2149</v>
      </c>
      <c r="B2203" s="2" t="str">
        <f ca="1">IFERROR(__xludf.DUMMYFUNCTION("GOOGLETRANSLATE(A2203,""auto"",""en"")"),"Loading...")</f>
        <v>Loading...</v>
      </c>
    </row>
    <row r="2204" spans="1:2" ht="14.25" customHeight="1">
      <c r="A2204" s="2" t="s">
        <v>2150</v>
      </c>
      <c r="B2204" s="2" t="str">
        <f ca="1">IFERROR(__xludf.DUMMYFUNCTION("GOOGLETRANSLATE(A2204,""auto"",""en"")"),"Loading...")</f>
        <v>Loading...</v>
      </c>
    </row>
    <row r="2205" spans="1:2" ht="14.25" customHeight="1">
      <c r="A2205" s="2" t="s">
        <v>2151</v>
      </c>
      <c r="B2205" s="2" t="str">
        <f ca="1">IFERROR(__xludf.DUMMYFUNCTION("GOOGLETRANSLATE(A2205,""auto"",""en"")"),"Loading...")</f>
        <v>Loading...</v>
      </c>
    </row>
    <row r="2206" spans="1:2" ht="14.25" customHeight="1">
      <c r="A2206" s="2" t="s">
        <v>2152</v>
      </c>
      <c r="B2206" s="2" t="str">
        <f ca="1">IFERROR(__xludf.DUMMYFUNCTION("GOOGLETRANSLATE(A2206,""auto"",""en"")"),"Loading...")</f>
        <v>Loading...</v>
      </c>
    </row>
    <row r="2207" spans="1:2" ht="14.25" customHeight="1">
      <c r="A2207" s="4" t="s">
        <v>2153</v>
      </c>
      <c r="B2207" s="2" t="str">
        <f ca="1">IFERROR(__xludf.DUMMYFUNCTION("GOOGLETRANSLATE(A2207,""auto"",""en"")"),"Loading...")</f>
        <v>Loading...</v>
      </c>
    </row>
    <row r="2208" spans="1:2" ht="14.25" customHeight="1">
      <c r="A2208" s="2" t="s">
        <v>2154</v>
      </c>
      <c r="B2208" s="2" t="str">
        <f ca="1">IFERROR(__xludf.DUMMYFUNCTION("GOOGLETRANSLATE(A2208,""auto"",""en"")"),"Loading...")</f>
        <v>Loading...</v>
      </c>
    </row>
    <row r="2209" spans="1:2" ht="14.25" customHeight="1">
      <c r="A2209" s="2" t="s">
        <v>2155</v>
      </c>
      <c r="B2209" s="2" t="str">
        <f ca="1">IFERROR(__xludf.DUMMYFUNCTION("GOOGLETRANSLATE(A2209,""auto"",""en"")"),"Loading...")</f>
        <v>Loading...</v>
      </c>
    </row>
    <row r="2210" spans="1:2" ht="14.25" customHeight="1">
      <c r="A2210" s="2" t="s">
        <v>2156</v>
      </c>
      <c r="B2210" s="2" t="str">
        <f ca="1">IFERROR(__xludf.DUMMYFUNCTION("GOOGLETRANSLATE(A2210,""auto"",""en"")"),"Loading...")</f>
        <v>Loading...</v>
      </c>
    </row>
    <row r="2211" spans="1:2" ht="14.25" customHeight="1">
      <c r="A2211" s="2" t="s">
        <v>2157</v>
      </c>
      <c r="B2211" s="2" t="str">
        <f ca="1">IFERROR(__xludf.DUMMYFUNCTION("GOOGLETRANSLATE(A2211,""auto"",""en"")"),"Loading...")</f>
        <v>Loading...</v>
      </c>
    </row>
    <row r="2212" spans="1:2" ht="14.25" customHeight="1">
      <c r="A2212" s="2" t="s">
        <v>2158</v>
      </c>
      <c r="B2212" s="2" t="str">
        <f ca="1">IFERROR(__xludf.DUMMYFUNCTION("GOOGLETRANSLATE(A2212,""auto"",""en"")"),"Loading...")</f>
        <v>Loading...</v>
      </c>
    </row>
    <row r="2213" spans="1:2" ht="14.25" customHeight="1">
      <c r="A2213" s="2" t="s">
        <v>2159</v>
      </c>
      <c r="B2213" s="2" t="str">
        <f ca="1">IFERROR(__xludf.DUMMYFUNCTION("GOOGLETRANSLATE(A2213,""auto"",""en"")"),"Loading...")</f>
        <v>Loading...</v>
      </c>
    </row>
    <row r="2214" spans="1:2" ht="14.25" customHeight="1">
      <c r="A2214" s="2" t="s">
        <v>2160</v>
      </c>
      <c r="B2214" s="2" t="str">
        <f ca="1">IFERROR(__xludf.DUMMYFUNCTION("GOOGLETRANSLATE(A2214,""auto"",""en"")"),"Loading...")</f>
        <v>Loading...</v>
      </c>
    </row>
    <row r="2215" spans="1:2" ht="14.25" customHeight="1">
      <c r="A2215" s="2" t="s">
        <v>2161</v>
      </c>
      <c r="B2215" s="2" t="str">
        <f ca="1">IFERROR(__xludf.DUMMYFUNCTION("GOOGLETRANSLATE(A2215,""auto"",""en"")"),"Loading...")</f>
        <v>Loading...</v>
      </c>
    </row>
    <row r="2216" spans="1:2" ht="14.25" customHeight="1">
      <c r="A2216" s="2" t="s">
        <v>2162</v>
      </c>
      <c r="B2216" s="2" t="str">
        <f ca="1">IFERROR(__xludf.DUMMYFUNCTION("GOOGLETRANSLATE(A2216,""auto"",""en"")"),"*India coalition government will be formed from Janabadhan 295+ seats.*")</f>
        <v>*India coalition government will be formed from Janabadhan 295+ seats.*</v>
      </c>
    </row>
    <row r="2217" spans="1:2" ht="14.25" customHeight="1">
      <c r="A2217" s="4" t="s">
        <v>2163</v>
      </c>
      <c r="B2217" s="2" t="str">
        <f ca="1">IFERROR(__xludf.DUMMYFUNCTION("GOOGLETRANSLATE(A2217,""auto"",""en"")"),"Loading...")</f>
        <v>Loading...</v>
      </c>
    </row>
    <row r="2218" spans="1:2" ht="14.25" customHeight="1">
      <c r="A2218" s="4" t="s">
        <v>2164</v>
      </c>
      <c r="B2218" s="2" t="str">
        <f ca="1">IFERROR(__xludf.DUMMYFUNCTION("GOOGLETRANSLATE(A2218,""auto"",""en"")"),"Loading...")</f>
        <v>Loading...</v>
      </c>
    </row>
    <row r="2219" spans="1:2" ht="14.25" customHeight="1">
      <c r="A2219" s="2" t="s">
        <v>2165</v>
      </c>
      <c r="B2219" s="2" t="str">
        <f ca="1">IFERROR(__xludf.DUMMYFUNCTION("GOOGLETRANSLATE(A2219,""auto"",""en"")"),"Loading...")</f>
        <v>Loading...</v>
      </c>
    </row>
    <row r="2220" spans="1:2" ht="14.25" customHeight="1">
      <c r="A2220" s="2" t="s">
        <v>2166</v>
      </c>
      <c r="B2220" s="2" t="str">
        <f ca="1">IFERROR(__xludf.DUMMYFUNCTION("GOOGLETRANSLATE(A2220,""auto"",""en"")"),"Loading...")</f>
        <v>Loading...</v>
      </c>
    </row>
    <row r="2221" spans="1:2" ht="14.25" customHeight="1">
      <c r="A2221" s="2" t="s">
        <v>2167</v>
      </c>
      <c r="B2221" s="2" t="str">
        <f ca="1">IFERROR(__xludf.DUMMYFUNCTION("GOOGLETRANSLATE(A2221,""auto"",""en"")"),"Loading...")</f>
        <v>Loading...</v>
      </c>
    </row>
    <row r="2222" spans="1:2" ht="14.25" customHeight="1">
      <c r="A2222" s="2" t="s">
        <v>2168</v>
      </c>
      <c r="B2222" s="2" t="str">
        <f ca="1">IFERROR(__xludf.DUMMYFUNCTION("GOOGLETRANSLATE(A2222,""auto"",""en"")"),"Loading...")</f>
        <v>Loading...</v>
      </c>
    </row>
    <row r="2223" spans="1:2" ht="14.25" customHeight="1">
      <c r="A2223" s="2" t="s">
        <v>2169</v>
      </c>
      <c r="B2223" s="2" t="str">
        <f ca="1">IFERROR(__xludf.DUMMYFUNCTION("GOOGLETRANSLATE(A2223,""auto"",""en"")"),"Loading...")</f>
        <v>Loading...</v>
      </c>
    </row>
    <row r="2224" spans="1:2" ht="14.25" customHeight="1">
      <c r="A2224" s="2" t="s">
        <v>2170</v>
      </c>
      <c r="B2224" s="2" t="str">
        <f ca="1">IFERROR(__xludf.DUMMYFUNCTION("GOOGLETRANSLATE(A2224,""auto"",""en"")"),"Loading...")</f>
        <v>Loading...</v>
      </c>
    </row>
    <row r="2225" spans="1:2" ht="14.25" customHeight="1">
      <c r="A2225" s="2" t="s">
        <v>7</v>
      </c>
      <c r="B2225" s="2" t="str">
        <f ca="1">IFERROR(__xludf.DUMMYFUNCTION("GOOGLETRANSLATE(A2225,""auto"",""en"")"),"Loading...")</f>
        <v>Loading...</v>
      </c>
    </row>
    <row r="2226" spans="1:2" ht="14.25" customHeight="1">
      <c r="A2226" s="2" t="s">
        <v>2171</v>
      </c>
      <c r="B2226" s="2" t="str">
        <f ca="1">IFERROR(__xludf.DUMMYFUNCTION("GOOGLETRANSLATE(A2226,""auto"",""en"")"),"Loading...")</f>
        <v>Loading...</v>
      </c>
    </row>
    <row r="2227" spans="1:2" ht="14.25" customHeight="1">
      <c r="A2227" s="2" t="s">
        <v>2172</v>
      </c>
      <c r="B2227" s="2" t="str">
        <f ca="1">IFERROR(__xludf.DUMMYFUNCTION("GOOGLETRANSLATE(A2227,""auto"",""en"")"),"Loading...")</f>
        <v>Loading...</v>
      </c>
    </row>
    <row r="2228" spans="1:2" ht="14.25" customHeight="1">
      <c r="A2228" s="2" t="s">
        <v>2173</v>
      </c>
      <c r="B2228" s="2" t="str">
        <f ca="1">IFERROR(__xludf.DUMMYFUNCTION("GOOGLETRANSLATE(A2228,""auto"",""en"")"),"Loading...")</f>
        <v>Loading...</v>
      </c>
    </row>
    <row r="2229" spans="1:2" ht="14.25" customHeight="1">
      <c r="A2229" s="2" t="s">
        <v>2174</v>
      </c>
      <c r="B2229" s="2" t="str">
        <f ca="1">IFERROR(__xludf.DUMMYFUNCTION("GOOGLETRANSLATE(A2229,""auto"",""en"")"),"Loading...")</f>
        <v>Loading...</v>
      </c>
    </row>
    <row r="2230" spans="1:2" ht="14.25" customHeight="1">
      <c r="A2230" s="2" t="s">
        <v>2175</v>
      </c>
      <c r="B2230" s="2" t="str">
        <f ca="1">IFERROR(__xludf.DUMMYFUNCTION("GOOGLETRANSLATE(A2230,""auto"",""en"")"),"Loading...")</f>
        <v>Loading...</v>
      </c>
    </row>
    <row r="2231" spans="1:2" ht="14.25" customHeight="1">
      <c r="A2231" s="2" t="s">
        <v>2176</v>
      </c>
      <c r="B2231" s="2" t="str">
        <f ca="1">IFERROR(__xludf.DUMMYFUNCTION("GOOGLETRANSLATE(A2231,""auto"",""en"")"),"Loading...")</f>
        <v>Loading...</v>
      </c>
    </row>
    <row r="2232" spans="1:2" ht="14.25" customHeight="1">
      <c r="A2232" s="6" t="s">
        <v>2177</v>
      </c>
      <c r="B2232" s="2" t="str">
        <f ca="1">IFERROR(__xludf.DUMMYFUNCTION("GOOGLETRANSLATE(A2232,""auto"",""en"")"),"9 Why are the exit polls all pointing in one direction?
It is sunny at 11 in the morning.. if 9 people come in the morning at 11 o'clock then it will be sunny, right sir? That in order to remain neutral one should also look at the stars?")</f>
        <v>9 Why are the exit polls all pointing in one direction?
It is sunny at 11 in the morning.. if 9 people come in the morning at 11 o'clock then it will be sunny, right sir? That in order to remain neutral one should also look at the stars?</v>
      </c>
    </row>
    <row r="2233" spans="1:2" ht="14.25" customHeight="1">
      <c r="A2233" s="2" t="s">
        <v>2178</v>
      </c>
      <c r="B2233" s="2" t="str">
        <f ca="1">IFERROR(__xludf.DUMMYFUNCTION("GOOGLETRANSLATE(A2233,""auto"",""en"")"),"Loading...")</f>
        <v>Loading...</v>
      </c>
    </row>
    <row r="2234" spans="1:2" ht="14.25" customHeight="1">
      <c r="A2234" s="2" t="s">
        <v>2179</v>
      </c>
      <c r="B2234" s="2" t="str">
        <f ca="1">IFERROR(__xludf.DUMMYFUNCTION("GOOGLETRANSLATE(A2234,""auto"",""en"")"),"Loading...")</f>
        <v>Loading...</v>
      </c>
    </row>
    <row r="2235" spans="1:2" ht="14.25" customHeight="1">
      <c r="A2235" s="2" t="s">
        <v>2180</v>
      </c>
      <c r="B2235" s="2" t="str">
        <f ca="1">IFERROR(__xludf.DUMMYFUNCTION("GOOGLETRANSLATE(A2235,""auto"",""en"")"),"Loading...")</f>
        <v>Loading...</v>
      </c>
    </row>
    <row r="2236" spans="1:2" ht="14.25" customHeight="1">
      <c r="A2236" s="4" t="s">
        <v>2181</v>
      </c>
      <c r="B2236" s="2" t="str">
        <f ca="1">IFERROR(__xludf.DUMMYFUNCTION("GOOGLETRANSLATE(A2236,""auto"",""en"")"),"Loading...")</f>
        <v>Loading...</v>
      </c>
    </row>
    <row r="2237" spans="1:2" ht="14.25" customHeight="1">
      <c r="A2237" s="2" t="s">
        <v>2182</v>
      </c>
      <c r="B2237" s="2" t="str">
        <f ca="1">IFERROR(__xludf.DUMMYFUNCTION("GOOGLETRANSLATE(A2237,""auto"",""en"")"),"Loading...")</f>
        <v>Loading...</v>
      </c>
    </row>
    <row r="2238" spans="1:2" ht="14.25" customHeight="1">
      <c r="A2238" s="2" t="s">
        <v>2183</v>
      </c>
      <c r="B2238" s="2" t="str">
        <f ca="1">IFERROR(__xludf.DUMMYFUNCTION("GOOGLETRANSLATE(A2238,""auto"",""en"")"),"Loading...")</f>
        <v>Loading...</v>
      </c>
    </row>
    <row r="2239" spans="1:2" ht="14.25" customHeight="1">
      <c r="A2239" s="2" t="s">
        <v>2184</v>
      </c>
      <c r="B2239" s="2" t="str">
        <f ca="1">IFERROR(__xludf.DUMMYFUNCTION("GOOGLETRANSLATE(A2239,""auto"",""en"")"),"Loading...")</f>
        <v>Loading...</v>
      </c>
    </row>
    <row r="2240" spans="1:2" ht="14.25" customHeight="1">
      <c r="A2240" s="2" t="s">
        <v>2018</v>
      </c>
      <c r="B2240" s="2" t="str">
        <f ca="1">IFERROR(__xludf.DUMMYFUNCTION("GOOGLETRANSLATE(A2240,""auto"",""en"")"),"Loading...")</f>
        <v>Loading...</v>
      </c>
    </row>
    <row r="2241" spans="1:2" ht="14.25" customHeight="1">
      <c r="A2241" s="2" t="s">
        <v>2185</v>
      </c>
      <c r="B2241" s="2" t="str">
        <f ca="1">IFERROR(__xludf.DUMMYFUNCTION("GOOGLETRANSLATE(A2241,""auto"",""en"")"),"Loading...")</f>
        <v>Loading...</v>
      </c>
    </row>
    <row r="2242" spans="1:2" ht="14.25" customHeight="1">
      <c r="A2242" s="2" t="s">
        <v>2186</v>
      </c>
      <c r="B2242" s="2" t="str">
        <f ca="1">IFERROR(__xludf.DUMMYFUNCTION("GOOGLETRANSLATE(A2242,""auto"",""en"")"),"Loading...")</f>
        <v>Loading...</v>
      </c>
    </row>
    <row r="2243" spans="1:2" ht="14.25" customHeight="1">
      <c r="A2243" s="2" t="s">
        <v>2187</v>
      </c>
      <c r="B2243" s="2" t="str">
        <f ca="1">IFERROR(__xludf.DUMMYFUNCTION("GOOGLETRANSLATE(A2243,""auto"",""en"")"),"Loading...")</f>
        <v>Loading...</v>
      </c>
    </row>
    <row r="2244" spans="1:2" ht="14.25" customHeight="1">
      <c r="A2244" s="2" t="s">
        <v>2188</v>
      </c>
      <c r="B2244" s="2" t="str">
        <f ca="1">IFERROR(__xludf.DUMMYFUNCTION("GOOGLETRANSLATE(A2244,""auto"",""en"")"),"Loading...")</f>
        <v>Loading...</v>
      </c>
    </row>
    <row r="2245" spans="1:2" ht="14.25" customHeight="1">
      <c r="A2245" s="4" t="s">
        <v>2189</v>
      </c>
      <c r="B2245" s="2" t="str">
        <f ca="1">IFERROR(__xludf.DUMMYFUNCTION("GOOGLETRANSLATE(A2245,""auto"",""en"")"),"Loading...")</f>
        <v>Loading...</v>
      </c>
    </row>
    <row r="2246" spans="1:2" ht="14.25" customHeight="1">
      <c r="A2246" s="4" t="s">
        <v>2190</v>
      </c>
      <c r="B2246" s="2" t="str">
        <f ca="1">IFERROR(__xludf.DUMMYFUNCTION("GOOGLETRANSLATE(A2246,""auto"",""en"")"),"Loading...")</f>
        <v>Loading...</v>
      </c>
    </row>
    <row r="2247" spans="1:2" ht="14.25" customHeight="1">
      <c r="A2247" s="6" t="s">
        <v>2191</v>
      </c>
      <c r="B2247" s="2" t="str">
        <f ca="1">IFERROR(__xludf.DUMMYFUNCTION("GOOGLETRANSLATE(A2247,""auto"",""en"")"),"Loading...")</f>
        <v>Loading...</v>
      </c>
    </row>
    <row r="2248" spans="1:2" ht="14.25" customHeight="1">
      <c r="A2248" s="2" t="s">
        <v>2192</v>
      </c>
      <c r="B2248" s="2" t="str">
        <f ca="1">IFERROR(__xludf.DUMMYFUNCTION("GOOGLETRANSLATE(A2248,""auto"",""en"")"),"Loading...")</f>
        <v>Loading...</v>
      </c>
    </row>
    <row r="2249" spans="1:2" ht="14.25" customHeight="1">
      <c r="A2249" s="2" t="s">
        <v>2193</v>
      </c>
      <c r="B2249" s="2" t="str">
        <f ca="1">IFERROR(__xludf.DUMMYFUNCTION("GOOGLETRANSLATE(A2249,""auto"",""en"")"),"You said a lot, I don't deserve you, who are you?")</f>
        <v>You said a lot, I don't deserve you, who are you?</v>
      </c>
    </row>
    <row r="2250" spans="1:2" ht="14.25" customHeight="1">
      <c r="A2250" s="2" t="s">
        <v>2194</v>
      </c>
      <c r="B2250" s="2" t="str">
        <f ca="1">IFERROR(__xludf.DUMMYFUNCTION("GOOGLETRANSLATE(A2250,""auto"",""en"")"),"Loading...")</f>
        <v>Loading...</v>
      </c>
    </row>
    <row r="2251" spans="1:2" ht="14.25" customHeight="1">
      <c r="A2251" s="2" t="s">
        <v>2195</v>
      </c>
      <c r="B2251" s="2" t="str">
        <f ca="1">IFERROR(__xludf.DUMMYFUNCTION("GOOGLETRANSLATE(A2251,""auto"",""en"")"),"Loading...")</f>
        <v>Loading...</v>
      </c>
    </row>
    <row r="2252" spans="1:2" ht="14.25" customHeight="1">
      <c r="A2252" s="2" t="s">
        <v>2196</v>
      </c>
      <c r="B2252" s="2" t="str">
        <f ca="1">IFERROR(__xludf.DUMMYFUNCTION("GOOGLETRANSLATE(A2252,""auto"",""en"")"),"Loading...")</f>
        <v>Loading...</v>
      </c>
    </row>
    <row r="2253" spans="1:2" ht="14.25" customHeight="1">
      <c r="A2253" s="2" t="s">
        <v>2197</v>
      </c>
      <c r="B2253" s="2" t="str">
        <f ca="1">IFERROR(__xludf.DUMMYFUNCTION("GOOGLETRANSLATE(A2253,""auto"",""en"")"),"Loading...")</f>
        <v>Loading...</v>
      </c>
    </row>
    <row r="2254" spans="1:2" ht="14.25" customHeight="1">
      <c r="A2254" s="2" t="s">
        <v>2198</v>
      </c>
      <c r="B2254" s="2" t="str">
        <f ca="1">IFERROR(__xludf.DUMMYFUNCTION("GOOGLETRANSLATE(A2254,""auto"",""en"")"),"Loading...")</f>
        <v>Loading...</v>
      </c>
    </row>
    <row r="2255" spans="1:2" ht="14.25" customHeight="1">
      <c r="A2255" s="2" t="s">
        <v>2199</v>
      </c>
      <c r="B2255" s="2" t="str">
        <f ca="1">IFERROR(__xludf.DUMMYFUNCTION("GOOGLETRANSLATE(A2255,""auto"",""en"")"),"Loading...")</f>
        <v>Loading...</v>
      </c>
    </row>
    <row r="2256" spans="1:2" ht="14.25" customHeight="1">
      <c r="A2256" s="2" t="s">
        <v>2200</v>
      </c>
      <c r="B2256" s="2" t="str">
        <f ca="1">IFERROR(__xludf.DUMMYFUNCTION("GOOGLETRANSLATE(A2256,""auto"",""en"")"),"Loading...")</f>
        <v>Loading...</v>
      </c>
    </row>
    <row r="2257" spans="1:2" ht="14.25" customHeight="1">
      <c r="A2257" s="2" t="s">
        <v>2201</v>
      </c>
      <c r="B2257" s="2" t="str">
        <f ca="1">IFERROR(__xludf.DUMMYFUNCTION("GOOGLETRANSLATE(A2257,""auto"",""en"")"),"Loading...")</f>
        <v>Loading...</v>
      </c>
    </row>
    <row r="2258" spans="1:2" ht="14.25" customHeight="1">
      <c r="A2258" s="2" t="s">
        <v>2202</v>
      </c>
      <c r="B2258" s="2" t="str">
        <f ca="1">IFERROR(__xludf.DUMMYFUNCTION("GOOGLETRANSLATE(A2258,""auto"",""en"")"),"Loading...")</f>
        <v>Loading...</v>
      </c>
    </row>
    <row r="2259" spans="1:2" ht="14.25" customHeight="1">
      <c r="A2259" s="4" t="s">
        <v>2203</v>
      </c>
      <c r="B2259" s="2" t="str">
        <f ca="1">IFERROR(__xludf.DUMMYFUNCTION("GOOGLETRANSLATE(A2259,""auto"",""en"")"),"Congress broker")</f>
        <v>Congress broker</v>
      </c>
    </row>
    <row r="2260" spans="1:2" ht="14.25" customHeight="1">
      <c r="A2260" s="2" t="s">
        <v>2204</v>
      </c>
      <c r="B2260" s="2" t="str">
        <f ca="1">IFERROR(__xludf.DUMMYFUNCTION("GOOGLETRANSLATE(A2260,""auto"",""en"")"),"Ravish kumar see on 4th June then Modi government")</f>
        <v>Ravish kumar see on 4th June then Modi government</v>
      </c>
    </row>
    <row r="2261" spans="1:2" ht="14.25" customHeight="1">
      <c r="A2261" s="2" t="s">
        <v>2205</v>
      </c>
      <c r="B2261" s="2" t="str">
        <f ca="1">IFERROR(__xludf.DUMMYFUNCTION("GOOGLETRANSLATE(A2261,""auto"",""en"")"),"🤣🤣🤣🤣🤣🤣🤣🤣🤣🤣🤣🤣🤣🤣🤣🤣🤣🤣🤣🤣🤣")</f>
        <v>🤣🤣🤣🤣🤣🤣🤣🤣🤣🤣🤣🤣🤣🤣🤣🤣🤣🤣🤣🤣🤣</v>
      </c>
    </row>
    <row r="2262" spans="1:2" ht="14.25" customHeight="1">
      <c r="A2262" s="6" t="s">
        <v>2206</v>
      </c>
      <c r="B2262" s="2" t="str">
        <f ca="1">IFERROR(__xludf.DUMMYFUNCTION("GOOGLETRANSLATE(A2262,""auto"",""en"")"),"Loading...")</f>
        <v>Loading...</v>
      </c>
    </row>
    <row r="2263" spans="1:2" ht="14.25" customHeight="1">
      <c r="A2263" s="2" t="s">
        <v>2207</v>
      </c>
      <c r="B2263" s="2" t="str">
        <f ca="1">IFERROR(__xludf.DUMMYFUNCTION("GOOGLETRANSLATE(A2263,""auto"",""en"")"),"Loading...")</f>
        <v>Loading...</v>
      </c>
    </row>
    <row r="2264" spans="1:2" ht="14.25" customHeight="1">
      <c r="A2264" s="2" t="s">
        <v>2208</v>
      </c>
      <c r="B2264" s="2" t="str">
        <f ca="1">IFERROR(__xludf.DUMMYFUNCTION("GOOGLETRANSLATE(A2264,""auto"",""en"")"),"Loading...")</f>
        <v>Loading...</v>
      </c>
    </row>
    <row r="2265" spans="1:2" ht="14.25" customHeight="1">
      <c r="A2265" s="2" t="s">
        <v>2209</v>
      </c>
      <c r="B2265" s="2" t="str">
        <f ca="1">IFERROR(__xludf.DUMMYFUNCTION("GOOGLETRANSLATE(A2265,""auto"",""en"")"),"Loading...")</f>
        <v>Loading...</v>
      </c>
    </row>
    <row r="2266" spans="1:2" ht="14.25" customHeight="1">
      <c r="A2266" s="2" t="s">
        <v>2210</v>
      </c>
      <c r="B2266" s="2" t="str">
        <f ca="1">IFERROR(__xludf.DUMMYFUNCTION("GOOGLETRANSLATE(A2266,""auto"",""en"")"),"I trust kejriwal")</f>
        <v>I trust kejriwal</v>
      </c>
    </row>
    <row r="2267" spans="1:2" ht="14.25" customHeight="1">
      <c r="A2267" s="4" t="s">
        <v>2211</v>
      </c>
      <c r="B2267" s="2" t="str">
        <f ca="1">IFERROR(__xludf.DUMMYFUNCTION("GOOGLETRANSLATE(A2267,""auto"",""en"")"),"Loading...")</f>
        <v>Loading...</v>
      </c>
    </row>
    <row r="2268" spans="1:2" ht="14.25" customHeight="1">
      <c r="A2268" s="2" t="s">
        <v>2212</v>
      </c>
      <c r="B2268" s="2" t="str">
        <f ca="1">IFERROR(__xludf.DUMMYFUNCTION("GOOGLETRANSLATE(A2268,""auto"",""en"")"),"Loading...")</f>
        <v>Loading...</v>
      </c>
    </row>
    <row r="2269" spans="1:2" ht="14.25" customHeight="1">
      <c r="A2269" s="2" t="s">
        <v>2213</v>
      </c>
      <c r="B2269" s="2" t="str">
        <f ca="1">IFERROR(__xludf.DUMMYFUNCTION("GOOGLETRANSLATE(A2269,""auto"",""en"")"),"Loading...")</f>
        <v>Loading...</v>
      </c>
    </row>
    <row r="2270" spans="1:2" ht="14.25" customHeight="1">
      <c r="A2270" s="2" t="s">
        <v>2214</v>
      </c>
      <c r="B2270" s="2" t="str">
        <f ca="1">IFERROR(__xludf.DUMMYFUNCTION("GOOGLETRANSLATE(A2270,""auto"",""en"")"),"Modi")</f>
        <v>Modi</v>
      </c>
    </row>
    <row r="2271" spans="1:2" ht="14.25" customHeight="1">
      <c r="A2271" s="4" t="s">
        <v>2215</v>
      </c>
      <c r="B2271" s="2" t="str">
        <f ca="1">IFERROR(__xludf.DUMMYFUNCTION("GOOGLETRANSLATE(A2271,""auto"",""en"")"),"Loading...")</f>
        <v>Loading...</v>
      </c>
    </row>
    <row r="2272" spans="1:2" ht="14.25" customHeight="1">
      <c r="A2272" s="4" t="s">
        <v>2216</v>
      </c>
      <c r="B2272" s="2" t="str">
        <f ca="1">IFERROR(__xludf.DUMMYFUNCTION("GOOGLETRANSLATE(A2272,""auto"",""en"")"),"Loading...")</f>
        <v>Loading...</v>
      </c>
    </row>
    <row r="2273" spans="1:2" ht="14.25" customHeight="1">
      <c r="A2273" s="2" t="s">
        <v>2217</v>
      </c>
      <c r="B2273" s="2" t="str">
        <f ca="1">IFERROR(__xludf.DUMMYFUNCTION("GOOGLETRANSLATE(A2273,""auto"",""en"")"),"Loading...")</f>
        <v>Loading...</v>
      </c>
    </row>
    <row r="2274" spans="1:2" ht="14.25" customHeight="1">
      <c r="A2274" s="2" t="s">
        <v>2218</v>
      </c>
      <c r="B2274" s="2" t="str">
        <f ca="1">IFERROR(__xludf.DUMMYFUNCTION("GOOGLETRANSLATE(A2274,""auto"",""en"")"),"How to put him in jail when we have power in the hat, and who needs to be put in jail.")</f>
        <v>How to put him in jail when we have power in the hat, and who needs to be put in jail.</v>
      </c>
    </row>
    <row r="2275" spans="1:2" ht="14.25" customHeight="1">
      <c r="A2275" s="2" t="s">
        <v>2219</v>
      </c>
      <c r="B2275" s="2" t="str">
        <f ca="1">IFERROR(__xludf.DUMMYFUNCTION("GOOGLETRANSLATE(A2275,""auto"",""en"")"),"Loading...")</f>
        <v>Loading...</v>
      </c>
    </row>
    <row r="2276" spans="1:2" ht="14.25" customHeight="1">
      <c r="A2276" s="4" t="s">
        <v>2220</v>
      </c>
      <c r="B2276" s="2" t="str">
        <f ca="1">IFERROR(__xludf.DUMMYFUNCTION("GOOGLETRANSLATE(A2276,""auto"",""en"")"),"Loading...")</f>
        <v>Loading...</v>
      </c>
    </row>
    <row r="2277" spans="1:2" ht="14.25" customHeight="1">
      <c r="A2277" s="2" t="s">
        <v>2221</v>
      </c>
      <c r="B2277" s="2" t="str">
        <f ca="1">IFERROR(__xludf.DUMMYFUNCTION("GOOGLETRANSLATE(A2277,""auto"",""en"")"),"Loading...")</f>
        <v>Loading...</v>
      </c>
    </row>
    <row r="2278" spans="1:2" ht="14.25" customHeight="1">
      <c r="A2278" s="2" t="s">
        <v>2222</v>
      </c>
      <c r="B2278" s="2" t="str">
        <f ca="1">IFERROR(__xludf.DUMMYFUNCTION("GOOGLETRANSLATE(A2278,""auto"",""en"")"),"Loading...")</f>
        <v>Loading...</v>
      </c>
    </row>
    <row r="2279" spans="1:2" ht="14.25" customHeight="1">
      <c r="A2279" s="2" t="s">
        <v>2223</v>
      </c>
      <c r="B2279" s="2" t="str">
        <f ca="1">IFERROR(__xludf.DUMMYFUNCTION("GOOGLETRANSLATE(A2279,""auto"",""en"")"),"Loading...")</f>
        <v>Loading...</v>
      </c>
    </row>
    <row r="2280" spans="1:2" ht="14.25" customHeight="1">
      <c r="A2280" s="4" t="s">
        <v>2224</v>
      </c>
      <c r="B2280" s="2" t="str">
        <f ca="1">IFERROR(__xludf.DUMMYFUNCTION("GOOGLETRANSLATE(A2280,""auto"",""en"")"),"Loading...")</f>
        <v>Loading...</v>
      </c>
    </row>
    <row r="2281" spans="1:2" ht="14.25" customHeight="1">
      <c r="A2281" s="4" t="s">
        <v>2225</v>
      </c>
      <c r="B2281" s="2" t="str">
        <f ca="1">IFERROR(__xludf.DUMMYFUNCTION("GOOGLETRANSLATE(A2281,""auto"",""en"")"),"Loading...")</f>
        <v>Loading...</v>
      </c>
    </row>
    <row r="2282" spans="1:2" ht="14.25" customHeight="1">
      <c r="A2282" s="6" t="s">
        <v>2226</v>
      </c>
      <c r="B2282" s="2" t="str">
        <f ca="1">IFERROR(__xludf.DUMMYFUNCTION("GOOGLETRANSLATE(A2282,""auto"",""en"")"),"Loading...")</f>
        <v>Loading...</v>
      </c>
    </row>
    <row r="2283" spans="1:2" ht="14.25" customHeight="1">
      <c r="A2283" s="2" t="s">
        <v>2227</v>
      </c>
      <c r="B2283" s="2" t="str">
        <f ca="1">IFERROR(__xludf.DUMMYFUNCTION("GOOGLETRANSLATE(A2283,""auto"",""en"")"),"Loading...")</f>
        <v>Loading...</v>
      </c>
    </row>
    <row r="2284" spans="1:2" ht="14.25" customHeight="1">
      <c r="A2284" s="2" t="s">
        <v>2228</v>
      </c>
      <c r="B2284" s="2" t="str">
        <f ca="1">IFERROR(__xludf.DUMMYFUNCTION("GOOGLETRANSLATE(A2284,""auto"",""en"")"),"Loading...")</f>
        <v>Loading...</v>
      </c>
    </row>
    <row r="2285" spans="1:2" ht="14.25" customHeight="1">
      <c r="A2285" s="2" t="s">
        <v>2229</v>
      </c>
      <c r="B2285" s="2" t="str">
        <f ca="1">IFERROR(__xludf.DUMMYFUNCTION("GOOGLETRANSLATE(A2285,""auto"",""en"")"),"Loading...")</f>
        <v>Loading...</v>
      </c>
    </row>
    <row r="2286" spans="1:2" ht="14.25" customHeight="1">
      <c r="A2286" s="2" t="s">
        <v>2230</v>
      </c>
      <c r="B2286" s="2" t="str">
        <f ca="1">IFERROR(__xludf.DUMMYFUNCTION("GOOGLETRANSLATE(A2286,""auto"",""en"")"),"Loading...")</f>
        <v>Loading...</v>
      </c>
    </row>
    <row r="2287" spans="1:2" ht="14.25" customHeight="1">
      <c r="A2287" s="2" t="s">
        <v>2231</v>
      </c>
      <c r="B2287" s="2" t="str">
        <f ca="1">IFERROR(__xludf.DUMMYFUNCTION("GOOGLETRANSLATE(A2287,""auto"",""en"")"),"Loading...")</f>
        <v>Loading...</v>
      </c>
    </row>
    <row r="2288" spans="1:2" ht="14.25" customHeight="1">
      <c r="A2288" s="4" t="s">
        <v>2232</v>
      </c>
      <c r="B2288" s="2" t="str">
        <f ca="1">IFERROR(__xludf.DUMMYFUNCTION("GOOGLETRANSLATE(A2288,""auto"",""en"")"),"Loading...")</f>
        <v>Loading...</v>
      </c>
    </row>
    <row r="2289" spans="1:2" ht="14.25" customHeight="1">
      <c r="A2289" s="2" t="s">
        <v>2233</v>
      </c>
      <c r="B2289" s="2" t="str">
        <f ca="1">IFERROR(__xludf.DUMMYFUNCTION("GOOGLETRANSLATE(A2289,""auto"",""en"")"),"Loading...")</f>
        <v>Loading...</v>
      </c>
    </row>
    <row r="2290" spans="1:2" ht="14.25" customHeight="1">
      <c r="A2290" s="6" t="s">
        <v>2234</v>
      </c>
      <c r="B2290" s="2" t="str">
        <f ca="1">IFERROR(__xludf.DUMMYFUNCTION("GOOGLETRANSLATE(A2290,""auto"",""en"")"),"you are from Godi Media or FUDI media
When you were in NDTV , you also entertained us with EXIt polls. Now its wrong.
I think you are confused or make us confuse")</f>
        <v>you are from Godi Media or FUDI media
When you were in NDTV , you also entertained us with EXIt polls. Now its wrong.
I think you are confused or make us confuse</v>
      </c>
    </row>
    <row r="2291" spans="1:2" ht="14.25" customHeight="1">
      <c r="A2291" s="2" t="s">
        <v>2235</v>
      </c>
      <c r="B2291" s="2" t="str">
        <f ca="1">IFERROR(__xludf.DUMMYFUNCTION("GOOGLETRANSLATE(A2291,""auto"",""en"")"),"Loading...")</f>
        <v>Loading...</v>
      </c>
    </row>
    <row r="2292" spans="1:2" ht="14.25" customHeight="1">
      <c r="A2292" s="2" t="s">
        <v>2236</v>
      </c>
      <c r="B2292" s="2" t="str">
        <f ca="1">IFERROR(__xludf.DUMMYFUNCTION("GOOGLETRANSLATE(A2292,""auto"",""en"")"),"Loading...")</f>
        <v>Loading...</v>
      </c>
    </row>
    <row r="2293" spans="1:2" ht="14.25" customHeight="1">
      <c r="A2293" s="2" t="s">
        <v>2237</v>
      </c>
      <c r="B2293" s="2" t="str">
        <f ca="1">IFERROR(__xludf.DUMMYFUNCTION("GOOGLETRANSLATE(A2293,""auto"",""en"")"),"Rahul Gandhi pm India ❤❤❤")</f>
        <v>Rahul Gandhi pm India ❤❤❤</v>
      </c>
    </row>
    <row r="2294" spans="1:2" ht="14.25" customHeight="1">
      <c r="A2294" s="2" t="s">
        <v>2238</v>
      </c>
      <c r="B2294" s="2" t="str">
        <f ca="1">IFERROR(__xludf.DUMMYFUNCTION("GOOGLETRANSLATE(A2294,""auto"",""en"")"),"Loading...")</f>
        <v>Loading...</v>
      </c>
    </row>
    <row r="2295" spans="1:2" ht="14.25" customHeight="1">
      <c r="A2295" s="2" t="s">
        <v>2239</v>
      </c>
      <c r="B2295" s="2" t="str">
        <f ca="1">IFERROR(__xludf.DUMMYFUNCTION("GOOGLETRANSLATE(A2295,""auto"",""en"")"),"Godi Rubbish Kumar. Rhetorics and farzi baton ki siwa kuch bhi nahi hai. Full thikra is going to be on EVM as has always been done by Congress in the past.")</f>
        <v>Godi Rubbish Kumar. Rhetorics and farzi baton ki siwa kuch bhi nahi hai. Full thikra is going to be on EVM as has always been done by Congress in the past.</v>
      </c>
    </row>
    <row r="2296" spans="1:2" ht="14.25" customHeight="1">
      <c r="A2296" s="2" t="s">
        <v>2240</v>
      </c>
      <c r="B2296" s="2" t="str">
        <f ca="1">IFERROR(__xludf.DUMMYFUNCTION("GOOGLETRANSLATE(A2296,""auto"",""en"")"),"Loading...")</f>
        <v>Loading...</v>
      </c>
    </row>
    <row r="2297" spans="1:2" ht="14.25" customHeight="1">
      <c r="A2297" s="2" t="s">
        <v>2241</v>
      </c>
      <c r="B2297" s="2" t="str">
        <f ca="1">IFERROR(__xludf.DUMMYFUNCTION("GOOGLETRANSLATE(A2297,""auto"",""en"")"),"Loading...")</f>
        <v>Loading...</v>
      </c>
    </row>
    <row r="2298" spans="1:2" ht="14.25" customHeight="1">
      <c r="A2298" s="2" t="s">
        <v>2242</v>
      </c>
      <c r="B2298" s="2" t="str">
        <f ca="1">IFERROR(__xludf.DUMMYFUNCTION("GOOGLETRANSLATE(A2298,""auto"",""en"")"),"Loading...")</f>
        <v>Loading...</v>
      </c>
    </row>
    <row r="2299" spans="1:2" ht="14.25" customHeight="1">
      <c r="A2299" s="2" t="s">
        <v>2243</v>
      </c>
      <c r="B2299" s="2" t="str">
        <f ca="1">IFERROR(__xludf.DUMMYFUNCTION("GOOGLETRANSLATE(A2299,""auto"",""en"")"),"Loading...")</f>
        <v>Loading...</v>
      </c>
    </row>
    <row r="2300" spans="1:2" ht="14.25" customHeight="1">
      <c r="A2300" s="2" t="s">
        <v>2244</v>
      </c>
      <c r="B2300" s="2" t="str">
        <f ca="1">IFERROR(__xludf.DUMMYFUNCTION("GOOGLETRANSLATE(A2300,""auto"",""en"")"),"Loading...")</f>
        <v>Loading...</v>
      </c>
    </row>
    <row r="2301" spans="1:2" ht="14.25" customHeight="1">
      <c r="A2301" s="2" t="s">
        <v>2245</v>
      </c>
      <c r="B2301" s="2" t="str">
        <f ca="1">IFERROR(__xludf.DUMMYFUNCTION("GOOGLETRANSLATE(A2301,""auto"",""en"")"),"Loading...")</f>
        <v>Loading...</v>
      </c>
    </row>
    <row r="2302" spans="1:2" ht="14.25" customHeight="1">
      <c r="A2302" s="2" t="s">
        <v>2244</v>
      </c>
      <c r="B2302" s="2" t="str">
        <f ca="1">IFERROR(__xludf.DUMMYFUNCTION("GOOGLETRANSLATE(A2302,""auto"",""en"")"),"Loading...")</f>
        <v>Loading...</v>
      </c>
    </row>
    <row r="2303" spans="1:2" ht="14.25" customHeight="1">
      <c r="A2303" s="2" t="s">
        <v>2244</v>
      </c>
      <c r="B2303" s="2" t="str">
        <f ca="1">IFERROR(__xludf.DUMMYFUNCTION("GOOGLETRANSLATE(A2303,""auto"",""en"")"),"Loading...")</f>
        <v>Loading...</v>
      </c>
    </row>
    <row r="2304" spans="1:2" ht="14.25" customHeight="1">
      <c r="A2304" s="2" t="s">
        <v>2244</v>
      </c>
      <c r="B2304" s="2" t="str">
        <f ca="1">IFERROR(__xludf.DUMMYFUNCTION("GOOGLETRANSLATE(A2304,""auto"",""en"")"),"Loading...")</f>
        <v>Loading...</v>
      </c>
    </row>
    <row r="2305" spans="1:2" ht="14.25" customHeight="1">
      <c r="A2305" s="2" t="s">
        <v>2246</v>
      </c>
      <c r="B2305" s="2" t="str">
        <f ca="1">IFERROR(__xludf.DUMMYFUNCTION("GOOGLETRANSLATE(A2305,""auto"",""en"")"),"Loading...")</f>
        <v>Loading...</v>
      </c>
    </row>
    <row r="2306" spans="1:2" ht="14.25" customHeight="1">
      <c r="A2306" s="2" t="s">
        <v>2247</v>
      </c>
      <c r="B2306" s="2" t="str">
        <f ca="1">IFERROR(__xludf.DUMMYFUNCTION("GOOGLETRANSLATE(A2306,""auto"",""en"")"),"The damn Congress will come to Modi.")</f>
        <v>The damn Congress will come to Modi.</v>
      </c>
    </row>
    <row r="2307" spans="1:2" ht="14.25" customHeight="1">
      <c r="A2307" s="2" t="s">
        <v>2248</v>
      </c>
      <c r="B2307" s="2" t="str">
        <f ca="1">IFERROR(__xludf.DUMMYFUNCTION("GOOGLETRANSLATE(A2307,""auto"",""en"")"),"Loading...")</f>
        <v>Loading...</v>
      </c>
    </row>
    <row r="2308" spans="1:2" ht="14.25" customHeight="1">
      <c r="A2308" s="2" t="s">
        <v>2244</v>
      </c>
      <c r="B2308" s="2" t="str">
        <f ca="1">IFERROR(__xludf.DUMMYFUNCTION("GOOGLETRANSLATE(A2308,""auto"",""en"")"),"Loading...")</f>
        <v>Loading...</v>
      </c>
    </row>
    <row r="2309" spans="1:2" ht="14.25" customHeight="1">
      <c r="A2309" s="4" t="s">
        <v>2249</v>
      </c>
      <c r="B2309" s="2" t="str">
        <f ca="1">IFERROR(__xludf.DUMMYFUNCTION("GOOGLETRANSLATE(A2309,""auto"",""en"")"),"Loading...")</f>
        <v>Loading...</v>
      </c>
    </row>
    <row r="2310" spans="1:2" ht="14.25" customHeight="1">
      <c r="A2310" s="2" t="s">
        <v>2244</v>
      </c>
      <c r="B2310" s="2" t="str">
        <f ca="1">IFERROR(__xludf.DUMMYFUNCTION("GOOGLETRANSLATE(A2310,""auto"",""en"")"),"Loading...")</f>
        <v>Loading...</v>
      </c>
    </row>
    <row r="2311" spans="1:2" ht="14.25" customHeight="1">
      <c r="A2311" s="2" t="s">
        <v>2250</v>
      </c>
      <c r="B2311" s="2" t="str">
        <f ca="1">IFERROR(__xludf.DUMMYFUNCTION("GOOGLETRANSLATE(A2311,""auto"",""en"")"),"Loading...")</f>
        <v>Loading...</v>
      </c>
    </row>
    <row r="2312" spans="1:2" ht="14.25" customHeight="1">
      <c r="A2312" s="2" t="s">
        <v>2251</v>
      </c>
      <c r="B2312" s="2" t="str">
        <f ca="1">IFERROR(__xludf.DUMMYFUNCTION("GOOGLETRANSLATE(A2312,""auto"",""en"")"),"Loading...")</f>
        <v>Loading...</v>
      </c>
    </row>
    <row r="2313" spans="1:2" ht="14.25" customHeight="1">
      <c r="A2313" s="2" t="s">
        <v>2252</v>
      </c>
      <c r="B2313" s="2" t="str">
        <f ca="1">IFERROR(__xludf.DUMMYFUNCTION("GOOGLETRANSLATE(A2313,""auto"",""en"")"),"Loading...")</f>
        <v>Loading...</v>
      </c>
    </row>
    <row r="2314" spans="1:2" ht="14.25" customHeight="1">
      <c r="A2314" s="2" t="s">
        <v>2253</v>
      </c>
      <c r="B2314" s="2" t="str">
        <f ca="1">IFERROR(__xludf.DUMMYFUNCTION("GOOGLETRANSLATE(A2314,""auto"",""en"")"),"You will also get ticket from congress")</f>
        <v>You will also get ticket from congress</v>
      </c>
    </row>
    <row r="2315" spans="1:2" ht="14.25" customHeight="1">
      <c r="A2315" s="2" t="s">
        <v>2254</v>
      </c>
      <c r="B2315" s="2" t="str">
        <f ca="1">IFERROR(__xludf.DUMMYFUNCTION("GOOGLETRANSLATE(A2315,""auto"",""en"")"),"Loading...")</f>
        <v>Loading...</v>
      </c>
    </row>
    <row r="2316" spans="1:2" ht="14.25" customHeight="1">
      <c r="A2316" s="2" t="s">
        <v>2255</v>
      </c>
      <c r="B2316" s="2" t="str">
        <f ca="1">IFERROR(__xludf.DUMMYFUNCTION("GOOGLETRANSLATE(A2316,""auto"",""en"")"),"Loading...")</f>
        <v>Loading...</v>
      </c>
    </row>
    <row r="2317" spans="1:2" ht="14.25" customHeight="1">
      <c r="A2317" s="2" t="s">
        <v>2256</v>
      </c>
      <c r="B2317" s="2" t="str">
        <f ca="1">IFERROR(__xludf.DUMMYFUNCTION("GOOGLETRANSLATE(A2317,""auto"",""en"")"),"Jal rhi h n")</f>
        <v>Jal rhi h n</v>
      </c>
    </row>
    <row r="2318" spans="1:2" ht="14.25" customHeight="1">
      <c r="A2318" s="4" t="s">
        <v>2257</v>
      </c>
      <c r="B2318" s="2" t="str">
        <f ca="1">IFERROR(__xludf.DUMMYFUNCTION("GOOGLETRANSLATE(A2318,""auto"",""en"")"),"Loading...")</f>
        <v>Loading...</v>
      </c>
    </row>
    <row r="2319" spans="1:2" ht="14.25" customHeight="1">
      <c r="A2319" s="2" t="s">
        <v>2258</v>
      </c>
      <c r="B2319" s="2" t="str">
        <f ca="1">IFERROR(__xludf.DUMMYFUNCTION("GOOGLETRANSLATE(A2319,""auto"",""en"")"),"Loading...")</f>
        <v>Loading...</v>
      </c>
    </row>
    <row r="2320" spans="1:2" ht="14.25" customHeight="1">
      <c r="A2320" s="2" t="s">
        <v>2259</v>
      </c>
      <c r="B2320" s="2" t="str">
        <f ca="1">IFERROR(__xludf.DUMMYFUNCTION("GOOGLETRANSLATE(A2320,""auto"",""en"")"),"Loading...")</f>
        <v>Loading...</v>
      </c>
    </row>
    <row r="2321" spans="1:2" ht="14.25" customHeight="1">
      <c r="A2321" s="2" t="s">
        <v>2260</v>
      </c>
      <c r="B2321" s="2" t="str">
        <f ca="1">IFERROR(__xludf.DUMMYFUNCTION("GOOGLETRANSLATE(A2321,""auto"",""en"")"),"Loading...")</f>
        <v>Loading...</v>
      </c>
    </row>
    <row r="2322" spans="1:2" ht="14.25" customHeight="1">
      <c r="A2322" s="6" t="s">
        <v>2261</v>
      </c>
      <c r="B2322" s="2" t="str">
        <f ca="1">IFERROR(__xludf.DUMMYFUNCTION("GOOGLETRANSLATE(A2322,""auto"",""en"")"),"Loading...")</f>
        <v>Loading...</v>
      </c>
    </row>
    <row r="2323" spans="1:2" ht="14.25" customHeight="1">
      <c r="A2323" s="2" t="s">
        <v>2262</v>
      </c>
      <c r="B2323" s="2" t="str">
        <f ca="1">IFERROR(__xludf.DUMMYFUNCTION("GOOGLETRANSLATE(A2323,""auto"",""en"")"),"Loading...")</f>
        <v>Loading...</v>
      </c>
    </row>
    <row r="2324" spans="1:2" ht="14.25" customHeight="1">
      <c r="A2324" s="2" t="s">
        <v>2263</v>
      </c>
      <c r="B2324" s="2" t="str">
        <f ca="1">IFERROR(__xludf.DUMMYFUNCTION("GOOGLETRANSLATE(A2324,""auto"",""en"")"),"Loading...")</f>
        <v>Loading...</v>
      </c>
    </row>
    <row r="2325" spans="1:2" ht="14.25" customHeight="1">
      <c r="A2325" s="4" t="s">
        <v>2264</v>
      </c>
      <c r="B2325" s="2" t="str">
        <f ca="1">IFERROR(__xludf.DUMMYFUNCTION("GOOGLETRANSLATE(A2325,""auto"",""en"")"),"Loading...")</f>
        <v>Loading...</v>
      </c>
    </row>
    <row r="2326" spans="1:2" ht="14.25" customHeight="1">
      <c r="A2326" s="2" t="s">
        <v>2265</v>
      </c>
      <c r="B2326" s="2" t="str">
        <f ca="1">IFERROR(__xludf.DUMMYFUNCTION("GOOGLETRANSLATE(A2326,""auto"",""en"")"),"Loading...")</f>
        <v>Loading...</v>
      </c>
    </row>
    <row r="2327" spans="1:2" ht="14.25" customHeight="1">
      <c r="A2327" s="2" t="s">
        <v>2266</v>
      </c>
      <c r="B2327" s="2" t="str">
        <f ca="1">IFERROR(__xludf.DUMMYFUNCTION("GOOGLETRANSLATE(A2327,""auto"",""en"")"),"Loading...")</f>
        <v>Loading...</v>
      </c>
    </row>
    <row r="2328" spans="1:2" ht="14.25" customHeight="1">
      <c r="A2328" s="2" t="s">
        <v>2267</v>
      </c>
      <c r="B2328" s="2" t="str">
        <f ca="1">IFERROR(__xludf.DUMMYFUNCTION("GOOGLETRANSLATE(A2328,""auto"",""en"")"),"Darbari Dhurt Rabijwa has saved even a little for the past, but even the past has to wash you.")</f>
        <v>Darbari Dhurt Rabijwa has saved even a little for the past, but even the past has to wash you.</v>
      </c>
    </row>
    <row r="2329" spans="1:2" ht="14.25" customHeight="1">
      <c r="A2329" s="2" t="s">
        <v>2268</v>
      </c>
      <c r="B2329" s="2" t="str">
        <f ca="1">IFERROR(__xludf.DUMMYFUNCTION("GOOGLETRANSLATE(A2329,""auto"",""en"")"),"Loading...")</f>
        <v>Loading...</v>
      </c>
    </row>
    <row r="2330" spans="1:2" ht="14.25" customHeight="1">
      <c r="A2330" s="2" t="s">
        <v>2269</v>
      </c>
      <c r="B2330" s="2" t="str">
        <f ca="1">IFERROR(__xludf.DUMMYFUNCTION("GOOGLETRANSLATE(A2330,""auto"",""en"")"),"Loading...")</f>
        <v>Loading...</v>
      </c>
    </row>
    <row r="2331" spans="1:2" ht="14.25" customHeight="1">
      <c r="A2331" s="2" t="s">
        <v>2270</v>
      </c>
      <c r="B2331" s="2" t="str">
        <f ca="1">IFERROR(__xludf.DUMMYFUNCTION("GOOGLETRANSLATE(A2331,""auto"",""en"")"),"Loading...")</f>
        <v>Loading...</v>
      </c>
    </row>
    <row r="2332" spans="1:2" ht="14.25" customHeight="1">
      <c r="A2332" s="2" t="s">
        <v>2271</v>
      </c>
      <c r="B2332" s="2" t="str">
        <f ca="1">IFERROR(__xludf.DUMMYFUNCTION("GOOGLETRANSLATE(A2332,""auto"",""en"")"),"Salute Sir G 🙏🙏🙏❤❤❤")</f>
        <v>Salute Sir G 🙏🙏🙏❤❤❤</v>
      </c>
    </row>
    <row r="2333" spans="1:2" ht="14.25" customHeight="1">
      <c r="A2333" s="2" t="s">
        <v>2272</v>
      </c>
      <c r="B2333" s="2" t="str">
        <f ca="1">IFERROR(__xludf.DUMMYFUNCTION("GOOGLETRANSLATE(A2333,""auto"",""en"")"),"Loading...")</f>
        <v>Loading...</v>
      </c>
    </row>
    <row r="2334" spans="1:2" ht="14.25" customHeight="1">
      <c r="A2334" s="2" t="s">
        <v>2273</v>
      </c>
      <c r="B2334" s="2" t="str">
        <f ca="1">IFERROR(__xludf.DUMMYFUNCTION("GOOGLETRANSLATE(A2334,""auto"",""en"")"),"Loading...")</f>
        <v>Loading...</v>
      </c>
    </row>
    <row r="2335" spans="1:2" ht="14.25" customHeight="1">
      <c r="A2335" s="2" t="s">
        <v>2274</v>
      </c>
      <c r="B2335" s="2" t="str">
        <f ca="1">IFERROR(__xludf.DUMMYFUNCTION("GOOGLETRANSLATE(A2335,""auto"",""en"")"),"Loading...")</f>
        <v>Loading...</v>
      </c>
    </row>
    <row r="2336" spans="1:2" ht="14.25" customHeight="1">
      <c r="A2336" s="2" t="s">
        <v>2275</v>
      </c>
      <c r="B2336" s="2" t="str">
        <f ca="1">IFERROR(__xludf.DUMMYFUNCTION("GOOGLETRANSLATE(A2336,""auto"",""en"")"),"Loading...")</f>
        <v>Loading...</v>
      </c>
    </row>
    <row r="2337" spans="1:2" ht="14.25" customHeight="1">
      <c r="A2337" s="4" t="s">
        <v>2276</v>
      </c>
      <c r="B2337" s="2" t="str">
        <f ca="1">IFERROR(__xludf.DUMMYFUNCTION("GOOGLETRANSLATE(A2337,""auto"",""en"")"),"Loading...")</f>
        <v>Loading...</v>
      </c>
    </row>
    <row r="2338" spans="1:2" ht="14.25" customHeight="1">
      <c r="A2338" s="2" t="s">
        <v>2277</v>
      </c>
      <c r="B2338" s="2" t="str">
        <f ca="1">IFERROR(__xludf.DUMMYFUNCTION("GOOGLETRANSLATE(A2338,""auto"",""en"")"),"Loading...")</f>
        <v>Loading...</v>
      </c>
    </row>
    <row r="2339" spans="1:2" ht="14.25" customHeight="1">
      <c r="A2339" s="2" t="s">
        <v>2278</v>
      </c>
      <c r="B2339" s="2" t="str">
        <f ca="1">IFERROR(__xludf.DUMMYFUNCTION("GOOGLETRANSLATE(A2339,""auto"",""en"")"),"Loading...")</f>
        <v>Loading...</v>
      </c>
    </row>
    <row r="2340" spans="1:2" ht="14.25" customHeight="1">
      <c r="A2340" s="2" t="s">
        <v>2279</v>
      </c>
      <c r="B2340" s="2" t="str">
        <f ca="1">IFERROR(__xludf.DUMMYFUNCTION("GOOGLETRANSLATE(A2340,""auto"",""en"")"),"Loading...")</f>
        <v>Loading...</v>
      </c>
    </row>
    <row r="2341" spans="1:2" ht="14.25" customHeight="1">
      <c r="A2341" s="4" t="s">
        <v>2280</v>
      </c>
      <c r="B2341" s="2" t="str">
        <f ca="1">IFERROR(__xludf.DUMMYFUNCTION("GOOGLETRANSLATE(A2341,""auto"",""en"")"),"Ravish Kumar is from Congress party, his aim is to remove Modi ji from the post of PM.  PM Modi is the best PM of our country. , God bless Shri Narendra Damodar Das Modi")</f>
        <v>Ravish Kumar is from Congress party, his aim is to remove Modi ji from the post of PM.  PM Modi is the best PM of our country. , God bless Shri Narendra Damodar Das Modi</v>
      </c>
    </row>
    <row r="2342" spans="1:2" ht="14.25" customHeight="1">
      <c r="A2342" s="2" t="s">
        <v>2281</v>
      </c>
      <c r="B2342" s="2" t="str">
        <f ca="1">IFERROR(__xludf.DUMMYFUNCTION("GOOGLETRANSLATE(A2342,""auto"",""en"")"),"Loading...")</f>
        <v>Loading...</v>
      </c>
    </row>
    <row r="2343" spans="1:2" ht="14.25" customHeight="1">
      <c r="A2343" s="4" t="s">
        <v>2282</v>
      </c>
      <c r="B2343" s="2" t="str">
        <f ca="1">IFERROR(__xludf.DUMMYFUNCTION("GOOGLETRANSLATE(A2343,""auto"",""en"")"),"Ravish Kumar is from Congress party, his aim is to remove Modi ji from the post of PM.  PM Modi is the best PM of our country. , God bless Shri Narendra Damodar Das Modi")</f>
        <v>Ravish Kumar is from Congress party, his aim is to remove Modi ji from the post of PM.  PM Modi is the best PM of our country. , God bless Shri Narendra Damodar Das Modi</v>
      </c>
    </row>
    <row r="2344" spans="1:2" ht="14.25" customHeight="1">
      <c r="A2344" s="2" t="s">
        <v>2283</v>
      </c>
      <c r="B2344" s="2" t="str">
        <f ca="1">IFERROR(__xludf.DUMMYFUNCTION("GOOGLETRANSLATE(A2344,""auto"",""en"")"),"Loading...")</f>
        <v>Loading...</v>
      </c>
    </row>
    <row r="2345" spans="1:2" ht="14.25" customHeight="1">
      <c r="A2345" s="2" t="s">
        <v>2284</v>
      </c>
      <c r="B2345" s="2" t="str">
        <f ca="1">IFERROR(__xludf.DUMMYFUNCTION("GOOGLETRANSLATE(A2345,""auto"",""en"")"),"Bengal BJP...30+")</f>
        <v>Bengal BJP...30+</v>
      </c>
    </row>
    <row r="2346" spans="1:2" ht="14.25" customHeight="1">
      <c r="A2346" s="4" t="s">
        <v>2285</v>
      </c>
      <c r="B2346" s="2" t="str">
        <f ca="1">IFERROR(__xludf.DUMMYFUNCTION("GOOGLETRANSLATE(A2346,""auto"",""en"")"),"Loading...")</f>
        <v>Loading...</v>
      </c>
    </row>
    <row r="2347" spans="1:2" ht="14.25" customHeight="1">
      <c r="A2347" s="2" t="s">
        <v>2286</v>
      </c>
      <c r="B2347" s="2" t="str">
        <f ca="1">IFERROR(__xludf.DUMMYFUNCTION("GOOGLETRANSLATE(A2347,""auto"",""en"")"),"Loading...")</f>
        <v>Loading...</v>
      </c>
    </row>
    <row r="2348" spans="1:2" ht="14.25" customHeight="1">
      <c r="A2348" s="2" t="s">
        <v>2287</v>
      </c>
      <c r="B2348" s="2" t="str">
        <f ca="1">IFERROR(__xludf.DUMMYFUNCTION("GOOGLETRANSLATE(A2348,""auto"",""en"")"),"Loading...")</f>
        <v>Loading...</v>
      </c>
    </row>
    <row r="2349" spans="1:2" ht="14.25" customHeight="1">
      <c r="A2349" s="2" t="s">
        <v>2288</v>
      </c>
      <c r="B2349" s="2" t="str">
        <f ca="1">IFERROR(__xludf.DUMMYFUNCTION("GOOGLETRANSLATE(A2349,""auto"",""en"")"),"Loading...")</f>
        <v>Loading...</v>
      </c>
    </row>
    <row r="2350" spans="1:2" ht="14.25" customHeight="1">
      <c r="A2350" s="2" t="s">
        <v>2289</v>
      </c>
      <c r="B2350" s="2" t="str">
        <f ca="1">IFERROR(__xludf.DUMMYFUNCTION("GOOGLETRANSLATE(A2350,""auto"",""en"")"),"Loading...")</f>
        <v>Loading...</v>
      </c>
    </row>
    <row r="2351" spans="1:2" ht="14.25" customHeight="1">
      <c r="A2351" s="2" t="s">
        <v>2289</v>
      </c>
      <c r="B2351" s="2" t="str">
        <f ca="1">IFERROR(__xludf.DUMMYFUNCTION("GOOGLETRANSLATE(A2351,""auto"",""en"")"),"Loading...")</f>
        <v>Loading...</v>
      </c>
    </row>
    <row r="2352" spans="1:2" ht="14.25" customHeight="1">
      <c r="A2352" s="2" t="s">
        <v>2290</v>
      </c>
      <c r="B2352" s="2" t="str">
        <f ca="1">IFERROR(__xludf.DUMMYFUNCTION("GOOGLETRANSLATE(A2352,""auto"",""en"")"),"Loading...")</f>
        <v>Loading...</v>
      </c>
    </row>
    <row r="2353" spans="1:2" ht="14.25" customHeight="1">
      <c r="A2353" s="2" t="s">
        <v>2291</v>
      </c>
      <c r="B2353" s="2" t="str">
        <f ca="1">IFERROR(__xludf.DUMMYFUNCTION("GOOGLETRANSLATE(A2353,""auto"",""en"")"),"Loading...")</f>
        <v>Loading...</v>
      </c>
    </row>
    <row r="2354" spans="1:2" ht="14.25" customHeight="1">
      <c r="A2354" s="2" t="s">
        <v>2292</v>
      </c>
      <c r="B2354" s="2" t="str">
        <f ca="1">IFERROR(__xludf.DUMMYFUNCTION("GOOGLETRANSLATE(A2354,""auto"",""en"")"),"Loading...")</f>
        <v>Loading...</v>
      </c>
    </row>
    <row r="2355" spans="1:2" ht="14.25" customHeight="1">
      <c r="A2355" s="2" t="s">
        <v>2293</v>
      </c>
      <c r="B2355" s="2" t="str">
        <f ca="1">IFERROR(__xludf.DUMMYFUNCTION("GOOGLETRANSLATE(A2355,""auto"",""en"")"),"Loading...")</f>
        <v>Loading...</v>
      </c>
    </row>
    <row r="2356" spans="1:2" ht="14.25" customHeight="1">
      <c r="A2356" s="2" t="s">
        <v>2294</v>
      </c>
      <c r="B2356" s="2" t="str">
        <f ca="1">IFERROR(__xludf.DUMMYFUNCTION("GOOGLETRANSLATE(A2356,""auto"",""en"")"),"Loading...")</f>
        <v>Loading...</v>
      </c>
    </row>
    <row r="2357" spans="1:2" ht="14.25" customHeight="1">
      <c r="A2357" s="2" t="s">
        <v>2295</v>
      </c>
      <c r="B2357" s="2" t="str">
        <f ca="1">IFERROR(__xludf.DUMMYFUNCTION("GOOGLETRANSLATE(A2357,""auto"",""en"")"),"Loading...")</f>
        <v>Loading...</v>
      </c>
    </row>
    <row r="2358" spans="1:2" ht="14.25" customHeight="1">
      <c r="A2358" s="2" t="s">
        <v>2296</v>
      </c>
      <c r="B2358" s="2" t="str">
        <f ca="1">IFERROR(__xludf.DUMMYFUNCTION("GOOGLETRANSLATE(A2358,""auto"",""en"")"),"Loading...")</f>
        <v>Loading...</v>
      </c>
    </row>
    <row r="2359" spans="1:2" ht="14.25" customHeight="1">
      <c r="A2359" s="2" t="s">
        <v>2297</v>
      </c>
      <c r="B2359" s="2" t="str">
        <f ca="1">IFERROR(__xludf.DUMMYFUNCTION("GOOGLETRANSLATE(A2359,""auto"",""en"")"),"EVM crying will start on 4th June")</f>
        <v>EVM crying will start on 4th June</v>
      </c>
    </row>
    <row r="2360" spans="1:2" ht="14.25" customHeight="1">
      <c r="A2360" s="2" t="s">
        <v>2298</v>
      </c>
      <c r="B2360" s="2" t="str">
        <f ca="1">IFERROR(__xludf.DUMMYFUNCTION("GOOGLETRANSLATE(A2360,""auto"",""en"")"),"Loading...")</f>
        <v>Loading...</v>
      </c>
    </row>
    <row r="2361" spans="1:2" ht="14.25" customHeight="1">
      <c r="A2361" s="2" t="s">
        <v>2299</v>
      </c>
      <c r="B2361" s="2" t="str">
        <f ca="1">IFERROR(__xludf.DUMMYFUNCTION("GOOGLETRANSLATE(A2361,""auto"",""en"")"),"Loading...")</f>
        <v>Loading...</v>
      </c>
    </row>
    <row r="2362" spans="1:2" ht="14.25" customHeight="1">
      <c r="A2362" s="2" t="s">
        <v>2300</v>
      </c>
      <c r="B2362" s="2" t="str">
        <f ca="1">IFERROR(__xludf.DUMMYFUNCTION("GOOGLETRANSLATE(A2362,""auto"",""en"")"),"Loading...")</f>
        <v>Loading...</v>
      </c>
    </row>
    <row r="2363" spans="1:2" ht="14.25" customHeight="1">
      <c r="A2363" s="2" t="s">
        <v>2301</v>
      </c>
      <c r="B2363" s="2" t="str">
        <f ca="1">IFERROR(__xludf.DUMMYFUNCTION("GOOGLETRANSLATE(A2363,""auto"",""en"")"),"Loading...")</f>
        <v>Loading...</v>
      </c>
    </row>
    <row r="2364" spans="1:2" ht="14.25" customHeight="1">
      <c r="A2364" s="4" t="s">
        <v>2302</v>
      </c>
      <c r="B2364" s="2" t="str">
        <f ca="1">IFERROR(__xludf.DUMMYFUNCTION("GOOGLETRANSLATE(A2364,""auto"",""en"")"),"Loading...")</f>
        <v>Loading...</v>
      </c>
    </row>
    <row r="2365" spans="1:2" ht="14.25" customHeight="1">
      <c r="A2365" s="2" t="s">
        <v>2303</v>
      </c>
      <c r="B2365" s="2" t="str">
        <f ca="1">IFERROR(__xludf.DUMMYFUNCTION("GOOGLETRANSLATE(A2365,""auto"",""en"")"),"Loading...")</f>
        <v>Loading...</v>
      </c>
    </row>
    <row r="2366" spans="1:2" ht="14.25" customHeight="1">
      <c r="A2366" s="2" t="s">
        <v>2304</v>
      </c>
      <c r="B2366" s="2" t="str">
        <f ca="1">IFERROR(__xludf.DUMMYFUNCTION("GOOGLETRANSLATE(A2366,""auto"",""en"")"),"Loading...")</f>
        <v>Loading...</v>
      </c>
    </row>
    <row r="2367" spans="1:2" ht="14.25" customHeight="1">
      <c r="A2367" s="2" t="s">
        <v>2305</v>
      </c>
      <c r="B2367" s="2" t="str">
        <f ca="1">IFERROR(__xludf.DUMMYFUNCTION("GOOGLETRANSLATE(A2367,""auto"",""en"")"),"Loading...")</f>
        <v>Loading...</v>
      </c>
    </row>
    <row r="2368" spans="1:2" ht="14.25" customHeight="1">
      <c r="A2368" s="2" t="s">
        <v>450</v>
      </c>
      <c r="B2368" s="2" t="str">
        <f ca="1">IFERROR(__xludf.DUMMYFUNCTION("GOOGLETRANSLATE(A2368,""auto"",""en"")"),"Loading...")</f>
        <v>Loading...</v>
      </c>
    </row>
    <row r="2369" spans="1:2" ht="14.25" customHeight="1">
      <c r="A2369" s="4" t="s">
        <v>2306</v>
      </c>
      <c r="B2369" s="2" t="str">
        <f ca="1">IFERROR(__xludf.DUMMYFUNCTION("GOOGLETRANSLATE(A2369,""auto"",""en"")"),"Loading...")</f>
        <v>Loading...</v>
      </c>
    </row>
    <row r="2370" spans="1:2" ht="14.25" customHeight="1">
      <c r="A2370" s="4" t="s">
        <v>2307</v>
      </c>
      <c r="B2370" s="2" t="str">
        <f ca="1">IFERROR(__xludf.DUMMYFUNCTION("GOOGLETRANSLATE(A2370,""auto"",""en"")"),"Loading...")</f>
        <v>Loading...</v>
      </c>
    </row>
    <row r="2371" spans="1:2" ht="14.25" customHeight="1">
      <c r="A2371" s="4" t="s">
        <v>2308</v>
      </c>
      <c r="B2371" s="2" t="str">
        <f ca="1">IFERROR(__xludf.DUMMYFUNCTION("GOOGLETRANSLATE(A2371,""auto"",""en"")"),"Loading...")</f>
        <v>Loading...</v>
      </c>
    </row>
    <row r="2372" spans="1:2" ht="14.25" customHeight="1">
      <c r="A2372" s="4" t="s">
        <v>2309</v>
      </c>
      <c r="B2372" s="2" t="str">
        <f ca="1">IFERROR(__xludf.DUMMYFUNCTION("GOOGLETRANSLATE(A2372,""auto"",""en"")"),"Loading...")</f>
        <v>Loading...</v>
      </c>
    </row>
    <row r="2373" spans="1:2" ht="14.25" customHeight="1">
      <c r="A2373" s="2" t="s">
        <v>2310</v>
      </c>
      <c r="B2373" s="2" t="str">
        <f ca="1">IFERROR(__xludf.DUMMYFUNCTION("GOOGLETRANSLATE(A2373,""auto"",""en"")"),"Loading...")</f>
        <v>Loading...</v>
      </c>
    </row>
    <row r="2374" spans="1:2" ht="14.25" customHeight="1">
      <c r="A2374" s="2" t="s">
        <v>2311</v>
      </c>
      <c r="B2374" s="2" t="str">
        <f ca="1">IFERROR(__xludf.DUMMYFUNCTION("GOOGLETRANSLATE(A2374,""auto"",""en"")"),"Loading...")</f>
        <v>Loading...</v>
      </c>
    </row>
    <row r="2375" spans="1:2" ht="14.25" customHeight="1">
      <c r="A2375" s="2" t="s">
        <v>2312</v>
      </c>
      <c r="B2375" s="2" t="str">
        <f ca="1">IFERROR(__xludf.DUMMYFUNCTION("GOOGLETRANSLATE(A2375,""auto"",""en"")"),"Loading...")</f>
        <v>Loading...</v>
      </c>
    </row>
    <row r="2376" spans="1:2" ht="14.25" customHeight="1">
      <c r="A2376" s="2" t="s">
        <v>2313</v>
      </c>
      <c r="B2376" s="2" t="str">
        <f ca="1">IFERROR(__xludf.DUMMYFUNCTION("GOOGLETRANSLATE(A2376,""auto"",""en"")"),"Indian jeet rahe hai sir")</f>
        <v>Indian jeet rahe hai sir</v>
      </c>
    </row>
    <row r="2377" spans="1:2" ht="14.25" customHeight="1">
      <c r="A2377" s="4" t="s">
        <v>2314</v>
      </c>
      <c r="B2377" s="2" t="str">
        <f ca="1">IFERROR(__xludf.DUMMYFUNCTION("GOOGLETRANSLATE(A2377,""auto"",""en"")"),"Loading...")</f>
        <v>Loading...</v>
      </c>
    </row>
    <row r="2378" spans="1:2" ht="14.25" customHeight="1">
      <c r="A2378" s="2" t="s">
        <v>2315</v>
      </c>
      <c r="B2378" s="2" t="str">
        <f ca="1">IFERROR(__xludf.DUMMYFUNCTION("GOOGLETRANSLATE(A2378,""auto"",""en"")"),"Loading...")</f>
        <v>Loading...</v>
      </c>
    </row>
    <row r="2379" spans="1:2" ht="14.25" customHeight="1">
      <c r="A2379" s="2" t="s">
        <v>2316</v>
      </c>
      <c r="B2379" s="2" t="str">
        <f ca="1">IFERROR(__xludf.DUMMYFUNCTION("GOOGLETRANSLATE(A2379,""auto"",""en"")"),"Loading...")</f>
        <v>Loading...</v>
      </c>
    </row>
    <row r="2380" spans="1:2" ht="14.25" customHeight="1">
      <c r="A2380" s="2" t="s">
        <v>2317</v>
      </c>
      <c r="B2380" s="2" t="str">
        <f ca="1">IFERROR(__xludf.DUMMYFUNCTION("GOOGLETRANSLATE(A2380,""auto"",""en"")"),"Loading...")</f>
        <v>Loading...</v>
      </c>
    </row>
    <row r="2381" spans="1:2" ht="14.25" customHeight="1">
      <c r="A2381" s="2" t="s">
        <v>2318</v>
      </c>
      <c r="B2381" s="2" t="str">
        <f ca="1">IFERROR(__xludf.DUMMYFUNCTION("GOOGLETRANSLATE(A2381,""auto"",""en"")"),"Loading...")</f>
        <v>Loading...</v>
      </c>
    </row>
    <row r="2382" spans="1:2" ht="14.25" customHeight="1">
      <c r="A2382" s="2" t="s">
        <v>2319</v>
      </c>
      <c r="B2382" s="2" t="str">
        <f ca="1">IFERROR(__xludf.DUMMYFUNCTION("GOOGLETRANSLATE(A2382,""auto"",""en"")"),"Loading...")</f>
        <v>Loading...</v>
      </c>
    </row>
    <row r="2383" spans="1:2" ht="14.25" customHeight="1">
      <c r="A2383" s="2" t="s">
        <v>2320</v>
      </c>
      <c r="B2383" s="2" t="str">
        <f ca="1">IFERROR(__xludf.DUMMYFUNCTION("GOOGLETRANSLATE(A2383,""auto"",""en"")"),"Loading...")</f>
        <v>Loading...</v>
      </c>
    </row>
    <row r="2384" spans="1:2" ht="14.25" customHeight="1">
      <c r="A2384" s="4" t="s">
        <v>2321</v>
      </c>
      <c r="B2384" s="2" t="str">
        <f ca="1">IFERROR(__xludf.DUMMYFUNCTION("GOOGLETRANSLATE(A2384,""auto"",""en"")"),"Loading...")</f>
        <v>Loading...</v>
      </c>
    </row>
    <row r="2385" spans="1:2" ht="14.25" customHeight="1">
      <c r="A2385" s="2" t="s">
        <v>2322</v>
      </c>
      <c r="B2385" s="2" t="str">
        <f ca="1">IFERROR(__xludf.DUMMYFUNCTION("GOOGLETRANSLATE(A2385,""auto"",""en"")"),"Loading...")</f>
        <v>Loading...</v>
      </c>
    </row>
    <row r="2386" spans="1:2" ht="14.25" customHeight="1">
      <c r="A2386" s="2" t="s">
        <v>2323</v>
      </c>
      <c r="B2386" s="2" t="str">
        <f ca="1">IFERROR(__xludf.DUMMYFUNCTION("GOOGLETRANSLATE(A2386,""auto"",""en"")"),"Loading...")</f>
        <v>Loading...</v>
      </c>
    </row>
    <row r="2387" spans="1:2" ht="14.25" customHeight="1">
      <c r="A2387" s="2" t="s">
        <v>2324</v>
      </c>
      <c r="B2387" s="2" t="str">
        <f ca="1">IFERROR(__xludf.DUMMYFUNCTION("GOOGLETRANSLATE(A2387,""auto"",""en"")"),"Loading...")</f>
        <v>Loading...</v>
      </c>
    </row>
    <row r="2388" spans="1:2" ht="14.25" customHeight="1">
      <c r="A2388" s="2" t="s">
        <v>2325</v>
      </c>
      <c r="B2388" s="2" t="str">
        <f ca="1">IFERROR(__xludf.DUMMYFUNCTION("GOOGLETRANSLATE(A2388,""auto"",""en"")"),"Loading...")</f>
        <v>Loading...</v>
      </c>
    </row>
    <row r="2389" spans="1:2" ht="14.25" customHeight="1">
      <c r="A2389" s="2" t="s">
        <v>2326</v>
      </c>
      <c r="B2389" s="2" t="str">
        <f ca="1">IFERROR(__xludf.DUMMYFUNCTION("GOOGLETRANSLATE(A2389,""auto"",""en"")"),"Loading...")</f>
        <v>Loading...</v>
      </c>
    </row>
    <row r="2390" spans="1:2" ht="14.25" customHeight="1">
      <c r="A2390" s="6" t="s">
        <v>2327</v>
      </c>
      <c r="B2390" s="2" t="str">
        <f ca="1">IFERROR(__xludf.DUMMYFUNCTION("GOOGLETRANSLATE(A2390,""auto"",""en"")"),"Loading...")</f>
        <v>Loading...</v>
      </c>
    </row>
    <row r="2391" spans="1:2" ht="14.25" customHeight="1">
      <c r="A2391" s="4" t="s">
        <v>2328</v>
      </c>
      <c r="B2391" s="2" t="str">
        <f ca="1">IFERROR(__xludf.DUMMYFUNCTION("GOOGLETRANSLATE(A2391,""auto"",""en"")"),"Loading...")</f>
        <v>Loading...</v>
      </c>
    </row>
    <row r="2392" spans="1:2" ht="14.25" customHeight="1">
      <c r="A2392" s="2" t="s">
        <v>2329</v>
      </c>
      <c r="B2392" s="2" t="str">
        <f ca="1">IFERROR(__xludf.DUMMYFUNCTION("GOOGLETRANSLATE(A2392,""auto"",""en"")"),"Loading...")</f>
        <v>Loading...</v>
      </c>
    </row>
    <row r="2393" spans="1:2" ht="14.25" customHeight="1">
      <c r="A2393" s="6" t="s">
        <v>2330</v>
      </c>
      <c r="B2393" s="2" t="str">
        <f ca="1">IFERROR(__xludf.DUMMYFUNCTION("GOOGLETRANSLATE(A2393,""auto"",""en"")"),"Loading...")</f>
        <v>Loading...</v>
      </c>
    </row>
    <row r="2394" spans="1:2" ht="14.25" customHeight="1">
      <c r="A2394" s="2" t="s">
        <v>2331</v>
      </c>
      <c r="B2394" s="2" t="str">
        <f ca="1">IFERROR(__xludf.DUMMYFUNCTION("GOOGLETRANSLATE(A2394,""auto"",""en"")"),"Loading...")</f>
        <v>Loading...</v>
      </c>
    </row>
    <row r="2395" spans="1:2" ht="14.25" customHeight="1">
      <c r="A2395" s="2" t="s">
        <v>2332</v>
      </c>
      <c r="B2395" s="2" t="str">
        <f ca="1">IFERROR(__xludf.DUMMYFUNCTION("GOOGLETRANSLATE(A2395,""auto"",""en"")"),"Loading...")</f>
        <v>Loading...</v>
      </c>
    </row>
    <row r="2396" spans="1:2" ht="14.25" customHeight="1">
      <c r="A2396" s="2" t="s">
        <v>2333</v>
      </c>
      <c r="B2396" s="2" t="str">
        <f ca="1">IFERROR(__xludf.DUMMYFUNCTION("GOOGLETRANSLATE(A2396,""auto"",""en"")"),"Loading...")</f>
        <v>Loading...</v>
      </c>
    </row>
    <row r="2397" spans="1:2" ht="14.25" customHeight="1">
      <c r="A2397" s="2" t="s">
        <v>2334</v>
      </c>
      <c r="B2397" s="2" t="str">
        <f ca="1">IFERROR(__xludf.DUMMYFUNCTION("GOOGLETRANSLATE(A2397,""auto"",""en"")"),"Loading...")</f>
        <v>Loading...</v>
      </c>
    </row>
    <row r="2398" spans="1:2" ht="14.25" customHeight="1">
      <c r="A2398" s="2" t="s">
        <v>2335</v>
      </c>
      <c r="B2398" s="2" t="str">
        <f ca="1">IFERROR(__xludf.DUMMYFUNCTION("GOOGLETRANSLATE(A2398,""auto"",""en"")"),"Tomorrow we will find out who is right and who is wrong.")</f>
        <v>Tomorrow we will find out who is right and who is wrong.</v>
      </c>
    </row>
    <row r="2399" spans="1:2" ht="14.25" customHeight="1">
      <c r="A2399" s="2" t="s">
        <v>2336</v>
      </c>
      <c r="B2399" s="2" t="str">
        <f ca="1">IFERROR(__xludf.DUMMYFUNCTION("GOOGLETRANSLATE(A2399,""auto"",""en"")"),"Loading...")</f>
        <v>Loading...</v>
      </c>
    </row>
    <row r="2400" spans="1:2" ht="14.25" customHeight="1">
      <c r="A2400" s="4" t="s">
        <v>2337</v>
      </c>
      <c r="B2400" s="2" t="str">
        <f ca="1">IFERROR(__xludf.DUMMYFUNCTION("GOOGLETRANSLATE(A2400,""auto"",""en"")"),"Loading...")</f>
        <v>Loading...</v>
      </c>
    </row>
    <row r="2401" spans="1:2" ht="14.25" customHeight="1">
      <c r="A2401" s="5" t="s">
        <v>2338</v>
      </c>
      <c r="B2401" s="2" t="str">
        <f ca="1">IFERROR(__xludf.DUMMYFUNCTION("GOOGLETRANSLATE(A2401,""auto"",""en"")"),"Electoral Bond Zindabad.
 Long live the India Alliance. 
    Long live Sonia Gandhi.
       Long live Rahul Gandhi.
     Long live Priyanka Gandhi.")</f>
        <v>Electoral Bond Zindabad.
 Long live the India Alliance. 
    Long live Sonia Gandhi.
       Long live Rahul Gandhi.
     Long live Priyanka Gandhi.</v>
      </c>
    </row>
    <row r="2402" spans="1:2" ht="14.25" customHeight="1">
      <c r="A2402" s="2" t="s">
        <v>2339</v>
      </c>
      <c r="B2402" s="2" t="str">
        <f ca="1">IFERROR(__xludf.DUMMYFUNCTION("GOOGLETRANSLATE(A2402,""auto"",""en"")"),"Loading...")</f>
        <v>Loading...</v>
      </c>
    </row>
    <row r="2403" spans="1:2" ht="14.25" customHeight="1">
      <c r="A2403" s="2" t="s">
        <v>2340</v>
      </c>
      <c r="B2403" s="2" t="str">
        <f ca="1">IFERROR(__xludf.DUMMYFUNCTION("GOOGLETRANSLATE(A2403,""auto"",""en"")"),"You dog is 5 years old or you are worried.")</f>
        <v>You dog is 5 years old or you are worried.</v>
      </c>
    </row>
    <row r="2404" spans="1:2" ht="14.25" customHeight="1">
      <c r="A2404" s="2" t="s">
        <v>2341</v>
      </c>
      <c r="B2404" s="2" t="str">
        <f ca="1">IFERROR(__xludf.DUMMYFUNCTION("GOOGLETRANSLATE(A2404,""auto"",""en"")"),"Loading...")</f>
        <v>Loading...</v>
      </c>
    </row>
    <row r="2405" spans="1:2" ht="14.25" customHeight="1">
      <c r="A2405" s="6" t="s">
        <v>2342</v>
      </c>
      <c r="B2405" s="2" t="str">
        <f ca="1">IFERROR(__xludf.DUMMYFUNCTION("GOOGLETRANSLATE(A2405,""auto"",""en"")"),"Loading...")</f>
        <v>Loading...</v>
      </c>
    </row>
    <row r="2406" spans="1:2" ht="14.25" customHeight="1">
      <c r="A2406" s="2" t="s">
        <v>2343</v>
      </c>
      <c r="B2406" s="2" t="str">
        <f ca="1">IFERROR(__xludf.DUMMYFUNCTION("GOOGLETRANSLATE(A2406,""auto"",""en"")"),"Loading...")</f>
        <v>Loading...</v>
      </c>
    </row>
    <row r="2407" spans="1:2" ht="14.25" customHeight="1">
      <c r="A2407" s="2" t="s">
        <v>2344</v>
      </c>
      <c r="B2407" s="2" t="str">
        <f ca="1">IFERROR(__xludf.DUMMYFUNCTION("GOOGLETRANSLATE(A2407,""auto"",""en"")"),"Loading...")</f>
        <v>Loading...</v>
      </c>
    </row>
    <row r="2408" spans="1:2" ht="14.25" customHeight="1">
      <c r="A2408" s="4" t="s">
        <v>2345</v>
      </c>
      <c r="B2408" s="2" t="str">
        <f ca="1">IFERROR(__xludf.DUMMYFUNCTION("GOOGLETRANSLATE(A2408,""auto"",""en"")"),"Loading...")</f>
        <v>Loading...</v>
      </c>
    </row>
    <row r="2409" spans="1:2" ht="14.25" customHeight="1">
      <c r="A2409" s="2" t="s">
        <v>2346</v>
      </c>
      <c r="B2409" s="2" t="str">
        <f ca="1">IFERROR(__xludf.DUMMYFUNCTION("GOOGLETRANSLATE(A2409,""auto"",""en"")"),"Loading...")</f>
        <v>Loading...</v>
      </c>
    </row>
    <row r="2410" spans="1:2" ht="14.25" customHeight="1">
      <c r="A2410" s="2" t="s">
        <v>2347</v>
      </c>
      <c r="B2410" s="2" t="str">
        <f ca="1">IFERROR(__xludf.DUMMYFUNCTION("GOOGLETRANSLATE(A2410,""auto"",""en"")"),"Loading...")</f>
        <v>Loading...</v>
      </c>
    </row>
    <row r="2411" spans="1:2" ht="14.25" customHeight="1">
      <c r="A2411" s="6" t="s">
        <v>2348</v>
      </c>
      <c r="B2411" s="2" t="str">
        <f ca="1">IFERROR(__xludf.DUMMYFUNCTION("GOOGLETRANSLATE(A2411,""auto"",""en"")"),"Loading...")</f>
        <v>Loading...</v>
      </c>
    </row>
    <row r="2412" spans="1:2" ht="14.25" customHeight="1">
      <c r="A2412" s="2" t="s">
        <v>2349</v>
      </c>
      <c r="B2412" s="2" t="str">
        <f ca="1">IFERROR(__xludf.DUMMYFUNCTION("GOOGLETRANSLATE(A2412,""auto"",""en"")"),"Loading...")</f>
        <v>Loading...</v>
      </c>
    </row>
    <row r="2413" spans="1:2" ht="14.25" customHeight="1">
      <c r="A2413" s="2" t="s">
        <v>2350</v>
      </c>
      <c r="B2413" s="2" t="str">
        <f ca="1">IFERROR(__xludf.DUMMYFUNCTION("GOOGLETRANSLATE(A2413,""auto"",""en"")"),"Loading...")</f>
        <v>Loading...</v>
      </c>
    </row>
    <row r="2414" spans="1:2" ht="14.25" customHeight="1">
      <c r="A2414" s="2" t="s">
        <v>2351</v>
      </c>
      <c r="B2414" s="2" t="str">
        <f ca="1">IFERROR(__xludf.DUMMYFUNCTION("GOOGLETRANSLATE(A2414,""auto"",""en"")"),"Loading...")</f>
        <v>Loading...</v>
      </c>
    </row>
    <row r="2415" spans="1:2" ht="14.25" customHeight="1">
      <c r="A2415" s="2" t="s">
        <v>2352</v>
      </c>
      <c r="B2415" s="2" t="str">
        <f ca="1">IFERROR(__xludf.DUMMYFUNCTION("GOOGLETRANSLATE(A2415,""auto"",""en"")"),"Loading...")</f>
        <v>Loading...</v>
      </c>
    </row>
    <row r="2416" spans="1:2" ht="14.25" customHeight="1">
      <c r="A2416" s="4" t="s">
        <v>2353</v>
      </c>
      <c r="B2416" s="2" t="str">
        <f ca="1">IFERROR(__xludf.DUMMYFUNCTION("GOOGLETRANSLATE(A2416,""auto"",""en"")"),"Congress will win only when it bids farewell to Pappu.")</f>
        <v>Congress will win only when it bids farewell to Pappu.</v>
      </c>
    </row>
    <row r="2417" spans="1:2" ht="14.25" customHeight="1">
      <c r="A2417" s="2" t="s">
        <v>2354</v>
      </c>
      <c r="B2417" s="2" t="str">
        <f ca="1">IFERROR(__xludf.DUMMYFUNCTION("GOOGLETRANSLATE(A2417,""auto"",""en"")"),"Loading...")</f>
        <v>Loading...</v>
      </c>
    </row>
    <row r="2418" spans="1:2" ht="14.25" customHeight="1">
      <c r="A2418" s="4" t="s">
        <v>2355</v>
      </c>
      <c r="B2418" s="2" t="str">
        <f ca="1">IFERROR(__xludf.DUMMYFUNCTION("GOOGLETRANSLATE(A2418,""auto"",""en"")"),"Loading...")</f>
        <v>Loading...</v>
      </c>
    </row>
    <row r="2419" spans="1:2" ht="14.25" customHeight="1">
      <c r="A2419" s="4" t="s">
        <v>2356</v>
      </c>
      <c r="B2419" s="2" t="str">
        <f ca="1">IFERROR(__xludf.DUMMYFUNCTION("GOOGLETRANSLATE(A2419,""auto"",""en"")"),"Loading...")</f>
        <v>Loading...</v>
      </c>
    </row>
    <row r="2420" spans="1:2" ht="14.25" customHeight="1">
      <c r="A2420" s="4" t="s">
        <v>2357</v>
      </c>
      <c r="B2420" s="2" t="str">
        <f ca="1">IFERROR(__xludf.DUMMYFUNCTION("GOOGLETRANSLATE(A2420,""auto"",""en"")"),"Loading...")</f>
        <v>Loading...</v>
      </c>
    </row>
    <row r="2421" spans="1:2" ht="14.25" customHeight="1">
      <c r="A2421" s="4" t="s">
        <v>2358</v>
      </c>
      <c r="B2421" s="2" t="str">
        <f ca="1">IFERROR(__xludf.DUMMYFUNCTION("GOOGLETRANSLATE(A2421,""auto"",""en"")"),"Loading...")</f>
        <v>Loading...</v>
      </c>
    </row>
    <row r="2422" spans="1:2" ht="14.25" customHeight="1">
      <c r="A2422" s="4" t="s">
        <v>2359</v>
      </c>
      <c r="B2422" s="2" t="str">
        <f ca="1">IFERROR(__xludf.DUMMYFUNCTION("GOOGLETRANSLATE(A2422,""auto"",""en"")"),"Only Modi will come")</f>
        <v>Only Modi will come</v>
      </c>
    </row>
    <row r="2423" spans="1:2" ht="14.25" customHeight="1">
      <c r="A2423" s="2" t="s">
        <v>2360</v>
      </c>
      <c r="B2423" s="2" t="str">
        <f ca="1">IFERROR(__xludf.DUMMYFUNCTION("GOOGLETRANSLATE(A2423,""auto"",""en"")"),"Loading...")</f>
        <v>Loading...</v>
      </c>
    </row>
    <row r="2424" spans="1:2" ht="14.25" customHeight="1">
      <c r="A2424" s="2" t="s">
        <v>2361</v>
      </c>
      <c r="B2424" s="2" t="str">
        <f ca="1">IFERROR(__xludf.DUMMYFUNCTION("GOOGLETRANSLATE(A2424,""auto"",""en"")"),"Loading...")</f>
        <v>Loading...</v>
      </c>
    </row>
    <row r="2425" spans="1:2" ht="14.25" customHeight="1">
      <c r="A2425" s="2" t="s">
        <v>2362</v>
      </c>
      <c r="B2425" s="2" t="str">
        <f ca="1">IFERROR(__xludf.DUMMYFUNCTION("GOOGLETRANSLATE(A2425,""auto"",""en"")"),"Loading...")</f>
        <v>Loading...</v>
      </c>
    </row>
    <row r="2426" spans="1:2" ht="14.25" customHeight="1">
      <c r="A2426" s="4" t="s">
        <v>2363</v>
      </c>
      <c r="B2426" s="2" t="str">
        <f ca="1">IFERROR(__xludf.DUMMYFUNCTION("GOOGLETRANSLATE(A2426,""auto"",""en"")"),"Loading...")</f>
        <v>Loading...</v>
      </c>
    </row>
    <row r="2427" spans="1:2" ht="14.25" customHeight="1">
      <c r="A2427" s="6" t="s">
        <v>2364</v>
      </c>
      <c r="B2427" s="2" t="str">
        <f ca="1">IFERROR(__xludf.DUMMYFUNCTION("GOOGLETRANSLATE(A2427,""auto"",""en"")"),"Loading...")</f>
        <v>Loading...</v>
      </c>
    </row>
    <row r="2428" spans="1:2" ht="14.25" customHeight="1">
      <c r="A2428" s="6" t="s">
        <v>2365</v>
      </c>
      <c r="B2428" s="2" t="str">
        <f ca="1">IFERROR(__xludf.DUMMYFUNCTION("GOOGLETRANSLATE(A2428,""auto"",""en"")"),"Loading...")</f>
        <v>Loading...</v>
      </c>
    </row>
    <row r="2429" spans="1:2" ht="14.25" customHeight="1">
      <c r="A2429" s="2" t="s">
        <v>2366</v>
      </c>
      <c r="B2429" s="2" t="str">
        <f ca="1">IFERROR(__xludf.DUMMYFUNCTION("GOOGLETRANSLATE(A2429,""auto"",""en"")"),"Loading...")</f>
        <v>Loading...</v>
      </c>
    </row>
    <row r="2430" spans="1:2" ht="14.25" customHeight="1">
      <c r="A2430" s="2" t="s">
        <v>2367</v>
      </c>
      <c r="B2430" s="2" t="str">
        <f ca="1">IFERROR(__xludf.DUMMYFUNCTION("GOOGLETRANSLATE(A2430,""auto"",""en"")"),"Loading...")</f>
        <v>Loading...</v>
      </c>
    </row>
    <row r="2431" spans="1:2" ht="14.25" customHeight="1">
      <c r="A2431" s="2" t="s">
        <v>2368</v>
      </c>
      <c r="B2431" s="2" t="str">
        <f ca="1">IFERROR(__xludf.DUMMYFUNCTION("GOOGLETRANSLATE(A2431,""auto"",""en"")"),"Loading...")</f>
        <v>Loading...</v>
      </c>
    </row>
    <row r="2432" spans="1:2" ht="14.25" customHeight="1">
      <c r="A2432" s="2" t="s">
        <v>2369</v>
      </c>
      <c r="B2432" s="2" t="str">
        <f ca="1">IFERROR(__xludf.DUMMYFUNCTION("GOOGLETRANSLATE(A2432,""auto"",""en"")"),"Loading...")</f>
        <v>Loading...</v>
      </c>
    </row>
    <row r="2433" spans="1:2" ht="14.25" customHeight="1">
      <c r="A2433" s="2" t="s">
        <v>2370</v>
      </c>
      <c r="B2433" s="2" t="str">
        <f ca="1">IFERROR(__xludf.DUMMYFUNCTION("GOOGLETRANSLATE(A2433,""auto"",""en"")"),"Loading...")</f>
        <v>Loading...</v>
      </c>
    </row>
    <row r="2434" spans="1:2" ht="14.25" customHeight="1">
      <c r="A2434" s="2" t="s">
        <v>2371</v>
      </c>
      <c r="B2434" s="2" t="str">
        <f ca="1">IFERROR(__xludf.DUMMYFUNCTION("GOOGLETRANSLATE(A2434,""auto"",""en"")"),"Loading...")</f>
        <v>Loading...</v>
      </c>
    </row>
    <row r="2435" spans="1:2" ht="14.25" customHeight="1">
      <c r="A2435" s="6" t="s">
        <v>2372</v>
      </c>
      <c r="B2435" s="2" t="str">
        <f ca="1">IFERROR(__xludf.DUMMYFUNCTION("GOOGLETRANSLATE(A2435,""auto"",""en"")"),"Loading...")</f>
        <v>Loading...</v>
      </c>
    </row>
    <row r="2436" spans="1:2" ht="14.25" customHeight="1">
      <c r="A2436" s="2" t="s">
        <v>2373</v>
      </c>
      <c r="B2436" s="2" t="str">
        <f ca="1">IFERROR(__xludf.DUMMYFUNCTION("GOOGLETRANSLATE(A2436,""auto"",""en"")"),"Loading...")</f>
        <v>Loading...</v>
      </c>
    </row>
    <row r="2437" spans="1:2" ht="14.25" customHeight="1">
      <c r="A2437" s="6" t="s">
        <v>2374</v>
      </c>
      <c r="B2437" s="2" t="str">
        <f ca="1">IFERROR(__xludf.DUMMYFUNCTION("GOOGLETRANSLATE(A2437,""auto"",""en"")"),"For the first time, Maya is coming, Ravishuddin is talking more than his son.
kal paraso 
EVM is being abused OK OK THEEK HAI
ale le le le le le ravishuddin beta")</f>
        <v>For the first time, Maya is coming, Ravishuddin is talking more than his son.
kal paraso 
EVM is being abused OK OK THEEK HAI
ale le le le le le ravishuddin beta</v>
      </c>
    </row>
    <row r="2438" spans="1:2" ht="14.25" customHeight="1">
      <c r="A2438" s="4" t="s">
        <v>2375</v>
      </c>
      <c r="B2438" s="2" t="str">
        <f ca="1">IFERROR(__xludf.DUMMYFUNCTION("GOOGLETRANSLATE(A2438,""auto"",""en"")"),"Loading...")</f>
        <v>Loading...</v>
      </c>
    </row>
    <row r="2439" spans="1:2" ht="14.25" customHeight="1">
      <c r="A2439" s="2" t="s">
        <v>2376</v>
      </c>
      <c r="B2439" s="2" t="str">
        <f ca="1">IFERROR(__xludf.DUMMYFUNCTION("GOOGLETRANSLATE(A2439,""auto"",""en"")"),"Loading...")</f>
        <v>Loading...</v>
      </c>
    </row>
    <row r="2440" spans="1:2" ht="14.25" customHeight="1">
      <c r="A2440" s="4" t="s">
        <v>2377</v>
      </c>
      <c r="B2440" s="2" t="str">
        <f ca="1">IFERROR(__xludf.DUMMYFUNCTION("GOOGLETRANSLATE(A2440,""auto"",""en"")"),"I became crazy after seeing the exit polls, I will have to meditate for 45 hours.")</f>
        <v>I became crazy after seeing the exit polls, I will have to meditate for 45 hours.</v>
      </c>
    </row>
    <row r="2441" spans="1:2" ht="14.25" customHeight="1">
      <c r="A2441" s="6" t="s">
        <v>2378</v>
      </c>
      <c r="B2441" s="2" t="str">
        <f ca="1">IFERROR(__xludf.DUMMYFUNCTION("GOOGLETRANSLATE(A2441,""auto"",""en"")"),"Loading...")</f>
        <v>Loading...</v>
      </c>
    </row>
    <row r="2442" spans="1:2" ht="14.25" customHeight="1">
      <c r="A2442" s="2" t="s">
        <v>2379</v>
      </c>
      <c r="B2442" s="2" t="str">
        <f ca="1">IFERROR(__xludf.DUMMYFUNCTION("GOOGLETRANSLATE(A2442,""auto"",""en"")"),"Loading...")</f>
        <v>Loading...</v>
      </c>
    </row>
    <row r="2443" spans="1:2" ht="14.25" customHeight="1">
      <c r="A2443" s="2" t="s">
        <v>2380</v>
      </c>
      <c r="B2443" s="2" t="str">
        <f ca="1">IFERROR(__xludf.DUMMYFUNCTION("GOOGLETRANSLATE(A2443,""auto"",""en"")"),"Loading...")</f>
        <v>Loading...</v>
      </c>
    </row>
    <row r="2444" spans="1:2" ht="14.25" customHeight="1">
      <c r="A2444" s="4" t="s">
        <v>2381</v>
      </c>
      <c r="B2444" s="2" t="str">
        <f ca="1">IFERROR(__xludf.DUMMYFUNCTION("GOOGLETRANSLATE(A2444,""auto"",""en"")"),"Rahul Gandhi's biggest spoon")</f>
        <v>Rahul Gandhi's biggest spoon</v>
      </c>
    </row>
    <row r="2445" spans="1:2" ht="14.25" customHeight="1">
      <c r="A2445" s="2" t="s">
        <v>2382</v>
      </c>
      <c r="B2445" s="2" t="str">
        <f ca="1">IFERROR(__xludf.DUMMYFUNCTION("GOOGLETRANSLATE(A2445,""auto"",""en"")"),"Rahul Gandhi PM Inshallah ❤️💖💖💖❤️")</f>
        <v>Rahul Gandhi PM Inshallah ❤️💖💖💖❤️</v>
      </c>
    </row>
    <row r="2446" spans="1:2" ht="14.25" customHeight="1">
      <c r="A2446" s="2" t="s">
        <v>2383</v>
      </c>
      <c r="B2446" s="2" t="str">
        <f ca="1">IFERROR(__xludf.DUMMYFUNCTION("GOOGLETRANSLATE(A2446,""auto"",""en"")"),"Loading...")</f>
        <v>Loading...</v>
      </c>
    </row>
    <row r="2447" spans="1:2" ht="14.25" customHeight="1">
      <c r="A2447" s="2" t="s">
        <v>2384</v>
      </c>
      <c r="B2447" s="2" t="str">
        <f ca="1">IFERROR(__xludf.DUMMYFUNCTION("GOOGLETRANSLATE(A2447,""auto"",""en"")"),"Loading...")</f>
        <v>Loading...</v>
      </c>
    </row>
    <row r="2448" spans="1:2" ht="14.25" customHeight="1">
      <c r="A2448" s="2" t="s">
        <v>2385</v>
      </c>
      <c r="B2448" s="2" t="str">
        <f ca="1">IFERROR(__xludf.DUMMYFUNCTION("GOOGLETRANSLATE(A2448,""auto"",""en"")"),"Loading...")</f>
        <v>Loading...</v>
      </c>
    </row>
    <row r="2449" spans="1:2" ht="14.25" customHeight="1">
      <c r="A2449" s="2" t="s">
        <v>2386</v>
      </c>
      <c r="B2449" s="2" t="str">
        <f ca="1">IFERROR(__xludf.DUMMYFUNCTION("GOOGLETRANSLATE(A2449,""auto"",""en"")"),"Loading...")</f>
        <v>Loading...</v>
      </c>
    </row>
    <row r="2450" spans="1:2" ht="14.25" customHeight="1">
      <c r="A2450" s="4" t="s">
        <v>2387</v>
      </c>
      <c r="B2450" s="2" t="str">
        <f ca="1">IFERROR(__xludf.DUMMYFUNCTION("GOOGLETRANSLATE(A2450,""auto"",""en"")"),"Loading...")</f>
        <v>Loading...</v>
      </c>
    </row>
    <row r="2451" spans="1:2" ht="14.25" customHeight="1">
      <c r="A2451" s="2" t="s">
        <v>2388</v>
      </c>
      <c r="B2451" s="2" t="str">
        <f ca="1">IFERROR(__xludf.DUMMYFUNCTION("GOOGLETRANSLATE(A2451,""auto"",""en"")"),"Loading...")</f>
        <v>Loading...</v>
      </c>
    </row>
    <row r="2452" spans="1:2" ht="14.25" customHeight="1">
      <c r="A2452" s="2" t="s">
        <v>2389</v>
      </c>
      <c r="B2452" s="2" t="str">
        <f ca="1">IFERROR(__xludf.DUMMYFUNCTION("GOOGLETRANSLATE(A2452,""auto"",""en"")"),"Loading...")</f>
        <v>Loading...</v>
      </c>
    </row>
    <row r="2453" spans="1:2" ht="14.25" customHeight="1">
      <c r="A2453" s="2" t="s">
        <v>2390</v>
      </c>
      <c r="B2453" s="2" t="str">
        <f ca="1">IFERROR(__xludf.DUMMYFUNCTION("GOOGLETRANSLATE(A2453,""auto"",""en"")"),"Loading...")</f>
        <v>Loading...</v>
      </c>
    </row>
    <row r="2454" spans="1:2" ht="14.25" customHeight="1">
      <c r="A2454" s="2" t="s">
        <v>2391</v>
      </c>
      <c r="B2454" s="2" t="str">
        <f ca="1">IFERROR(__xludf.DUMMYFUNCTION("GOOGLETRANSLATE(A2454,""auto"",""en"")"),"Loading...")</f>
        <v>Loading...</v>
      </c>
    </row>
    <row r="2455" spans="1:2" ht="14.25" customHeight="1">
      <c r="A2455" s="2" t="s">
        <v>2392</v>
      </c>
      <c r="B2455" s="2" t="str">
        <f ca="1">IFERROR(__xludf.DUMMYFUNCTION("GOOGLETRANSLATE(A2455,""auto"",""en"")"),"Loading...")</f>
        <v>Loading...</v>
      </c>
    </row>
    <row r="2456" spans="1:2" ht="14.25" customHeight="1">
      <c r="A2456" s="2" t="s">
        <v>2393</v>
      </c>
      <c r="B2456" s="2" t="str">
        <f ca="1">IFERROR(__xludf.DUMMYFUNCTION("GOOGLETRANSLATE(A2456,""auto"",""en"")"),"Loading...")</f>
        <v>Loading...</v>
      </c>
    </row>
    <row r="2457" spans="1:2" ht="14.25" customHeight="1">
      <c r="A2457" s="5" t="s">
        <v>2394</v>
      </c>
      <c r="B2457" s="2" t="str">
        <f ca="1">IFERROR(__xludf.DUMMYFUNCTION("GOOGLETRANSLATE(A2457,""auto"",""en"")"),"Loading...")</f>
        <v>Loading...</v>
      </c>
    </row>
    <row r="2458" spans="1:2" ht="14.25" customHeight="1">
      <c r="A2458" s="2" t="s">
        <v>2395</v>
      </c>
      <c r="B2458" s="2" t="str">
        <f ca="1">IFERROR(__xludf.DUMMYFUNCTION("GOOGLETRANSLATE(A2458,""auto"",""en"")"),"Loading...")</f>
        <v>Loading...</v>
      </c>
    </row>
    <row r="2459" spans="1:2" ht="14.25" customHeight="1">
      <c r="A2459" s="6" t="s">
        <v>2396</v>
      </c>
      <c r="B2459" s="2" t="str">
        <f ca="1">IFERROR(__xludf.DUMMYFUNCTION("GOOGLETRANSLATE(A2459,""auto"",""en"")"),"Loading...")</f>
        <v>Loading...</v>
      </c>
    </row>
    <row r="2460" spans="1:2" ht="14.25" customHeight="1">
      <c r="A2460" s="2" t="s">
        <v>2397</v>
      </c>
      <c r="B2460" s="2" t="str">
        <f ca="1">IFERROR(__xludf.DUMMYFUNCTION("GOOGLETRANSLATE(A2460,""auto"",""en"")"),"Loading...")</f>
        <v>Loading...</v>
      </c>
    </row>
    <row r="2461" spans="1:2" ht="14.25" customHeight="1">
      <c r="A2461" s="2" t="s">
        <v>2398</v>
      </c>
      <c r="B2461" s="2" t="str">
        <f ca="1">IFERROR(__xludf.DUMMYFUNCTION("GOOGLETRANSLATE(A2461,""auto"",""en"")"),"Thank you very much")</f>
        <v>Thank you very much</v>
      </c>
    </row>
    <row r="2462" spans="1:2" ht="14.25" customHeight="1">
      <c r="A2462" s="2" t="s">
        <v>2399</v>
      </c>
      <c r="B2462" s="2" t="str">
        <f ca="1">IFERROR(__xludf.DUMMYFUNCTION("GOOGLETRANSLATE(A2462,""auto"",""en"")"),"Loading...")</f>
        <v>Loading...</v>
      </c>
    </row>
    <row r="2463" spans="1:2" ht="14.25" customHeight="1">
      <c r="A2463" s="2" t="s">
        <v>2400</v>
      </c>
      <c r="B2463" s="2" t="str">
        <f ca="1">IFERROR(__xludf.DUMMYFUNCTION("GOOGLETRANSLATE(A2463,""auto"",""en"")"),"Loading...")</f>
        <v>Loading...</v>
      </c>
    </row>
    <row r="2464" spans="1:2" ht="14.25" customHeight="1">
      <c r="A2464" s="4" t="s">
        <v>2401</v>
      </c>
      <c r="B2464" s="2" t="str">
        <f ca="1">IFERROR(__xludf.DUMMYFUNCTION("GOOGLETRANSLATE(A2464,""auto"",""en"")"),"Loading...")</f>
        <v>Loading...</v>
      </c>
    </row>
    <row r="2465" spans="1:2" ht="14.25" customHeight="1">
      <c r="A2465" s="2" t="s">
        <v>2402</v>
      </c>
      <c r="B2465" s="2" t="str">
        <f ca="1">IFERROR(__xludf.DUMMYFUNCTION("GOOGLETRANSLATE(A2465,""auto"",""en"")"),"Modi, government set,  ousted    from, power  , , congress ghatbhadhan government  comes to power on  4..6.. 2024.")</f>
        <v>Modi, government set,  ousted    from, power  , , congress ghatbhadhan government  comes to power on  4..6.. 2024.</v>
      </c>
    </row>
    <row r="2466" spans="1:2" ht="14.25" customHeight="1">
      <c r="A2466" s="2" t="s">
        <v>2403</v>
      </c>
      <c r="B2466" s="2" t="str">
        <f ca="1">IFERROR(__xludf.DUMMYFUNCTION("GOOGLETRANSLATE(A2466,""auto"",""en"")"),"Loading...")</f>
        <v>Loading...</v>
      </c>
    </row>
    <row r="2467" spans="1:2" ht="14.25" customHeight="1">
      <c r="A2467" s="2" t="s">
        <v>2404</v>
      </c>
      <c r="B2467" s="2" t="str">
        <f ca="1">IFERROR(__xludf.DUMMYFUNCTION("GOOGLETRANSLATE(A2467,""auto"",""en"")"),"Loading...")</f>
        <v>Loading...</v>
      </c>
    </row>
    <row r="2468" spans="1:2" ht="14.25" customHeight="1">
      <c r="A2468" s="2" t="s">
        <v>7</v>
      </c>
      <c r="B2468" s="2" t="str">
        <f ca="1">IFERROR(__xludf.DUMMYFUNCTION("GOOGLETRANSLATE(A2468,""auto"",""en"")"),"Loading...")</f>
        <v>Loading...</v>
      </c>
    </row>
    <row r="2469" spans="1:2" ht="14.25" customHeight="1">
      <c r="A2469" s="2" t="s">
        <v>2405</v>
      </c>
      <c r="B2469" s="2" t="str">
        <f ca="1">IFERROR(__xludf.DUMMYFUNCTION("GOOGLETRANSLATE(A2469,""auto"",""en"")"),"Kejriwal's news sunkar sablog jail if you take his picture or paani pen sablog thanks")</f>
        <v>Kejriwal's news sunkar sablog jail if you take his picture or paani pen sablog thanks</v>
      </c>
    </row>
    <row r="2470" spans="1:2" ht="14.25" customHeight="1">
      <c r="A2470" s="2" t="s">
        <v>2406</v>
      </c>
      <c r="B2470" s="2" t="str">
        <f ca="1">IFERROR(__xludf.DUMMYFUNCTION("GOOGLETRANSLATE(A2470,""auto"",""en"")"),"Now you people start crying over EVM.")</f>
        <v>Now you people start crying over EVM.</v>
      </c>
    </row>
    <row r="2471" spans="1:2" ht="14.25" customHeight="1">
      <c r="A2471" s="2" t="s">
        <v>2407</v>
      </c>
      <c r="B2471" s="2" t="str">
        <f ca="1">IFERROR(__xludf.DUMMYFUNCTION("GOOGLETRANSLATE(A2471,""auto"",""en"")"),"Loading...")</f>
        <v>Loading...</v>
      </c>
    </row>
    <row r="2472" spans="1:2" ht="14.25" customHeight="1">
      <c r="A2472" s="2" t="s">
        <v>2408</v>
      </c>
      <c r="B2472" s="2" t="str">
        <f ca="1">IFERROR(__xludf.DUMMYFUNCTION("GOOGLETRANSLATE(A2472,""auto"",""en"")"),"Loading...")</f>
        <v>Loading...</v>
      </c>
    </row>
    <row r="2473" spans="1:2" ht="14.25" customHeight="1">
      <c r="A2473" s="4" t="s">
        <v>2409</v>
      </c>
      <c r="B2473" s="2" t="str">
        <f ca="1">IFERROR(__xludf.DUMMYFUNCTION("GOOGLETRANSLATE(A2473,""auto"",""en"")"),"Loading...")</f>
        <v>Loading...</v>
      </c>
    </row>
    <row r="2474" spans="1:2" ht="14.25" customHeight="1">
      <c r="A2474" s="2" t="s">
        <v>2410</v>
      </c>
      <c r="B2474" s="2" t="str">
        <f ca="1">IFERROR(__xludf.DUMMYFUNCTION("GOOGLETRANSLATE(A2474,""auto"",""en"")"),"Rubish Kumar")</f>
        <v>Rubish Kumar</v>
      </c>
    </row>
    <row r="2475" spans="1:2" ht="14.25" customHeight="1">
      <c r="A2475" s="2" t="s">
        <v>2411</v>
      </c>
      <c r="B2475" s="2" t="str">
        <f ca="1">IFERROR(__xludf.DUMMYFUNCTION("GOOGLETRANSLATE(A2475,""auto"",""en"")"),"Loading...")</f>
        <v>Loading...</v>
      </c>
    </row>
    <row r="2476" spans="1:2" ht="14.25" customHeight="1">
      <c r="A2476" s="2" t="s">
        <v>2412</v>
      </c>
      <c r="B2476" s="2" t="str">
        <f ca="1">IFERROR(__xludf.DUMMYFUNCTION("GOOGLETRANSLATE(A2476,""auto"",""en"")"),"Loading...")</f>
        <v>Loading...</v>
      </c>
    </row>
    <row r="2477" spans="1:2" ht="14.25" customHeight="1">
      <c r="A2477" s="2" t="s">
        <v>151</v>
      </c>
      <c r="B2477" s="2" t="str">
        <f ca="1">IFERROR(__xludf.DUMMYFUNCTION("GOOGLETRANSLATE(A2477,""auto"",""en"")"),"Loading...")</f>
        <v>Loading...</v>
      </c>
    </row>
    <row r="2478" spans="1:2" ht="14.25" customHeight="1">
      <c r="A2478" s="2" t="s">
        <v>2413</v>
      </c>
      <c r="B2478" s="2" t="str">
        <f ca="1">IFERROR(__xludf.DUMMYFUNCTION("GOOGLETRANSLATE(A2478,""auto"",""en"")"),"Loading...")</f>
        <v>Loading...</v>
      </c>
    </row>
    <row r="2479" spans="1:2" ht="14.25" customHeight="1">
      <c r="A2479" s="4" t="s">
        <v>2414</v>
      </c>
      <c r="B2479" s="2" t="str">
        <f ca="1">IFERROR(__xludf.DUMMYFUNCTION("GOOGLETRANSLATE(A2479,""auto"",""en"")"),"Loading...")</f>
        <v>Loading...</v>
      </c>
    </row>
    <row r="2480" spans="1:2" ht="14.25" customHeight="1">
      <c r="A2480" s="2" t="s">
        <v>2415</v>
      </c>
      <c r="B2480" s="2" t="str">
        <f ca="1">IFERROR(__xludf.DUMMYFUNCTION("GOOGLETRANSLATE(A2480,""auto"",""en"")"),"There is no need for Modi to wait till 2 months because this is the time limit for holding elections so Modi has delayed the counting by holding the last election on 1st.. 3 months ago BJP had already decided what to do and did not even know. That is why "&amp;"so much time has been given to the election counting because people did not vote… but some changes have also been made.")</f>
        <v>There is no need for Modi to wait till 2 months because this is the time limit for holding elections so Modi has delayed the counting by holding the last election on 1st.. 3 months ago BJP had already decided what to do and did not even know. That is why so much time has been given to the election counting because people did not vote… but some changes have also been made.</v>
      </c>
    </row>
    <row r="2481" spans="1:2" ht="14.25" customHeight="1">
      <c r="A2481" s="2" t="s">
        <v>2416</v>
      </c>
      <c r="B2481" s="2" t="str">
        <f ca="1">IFERROR(__xludf.DUMMYFUNCTION("GOOGLETRANSLATE(A2481,""auto"",""en"")"),"On this channel mostly people are infected with rabies, Rabies kumar to andh virodhi hai so the people on this channel are andh virodhi. Who are dreaming of making a donkey the Prime Minister of the country.")</f>
        <v>On this channel mostly people are infected with rabies, Rabies kumar to andh virodhi hai so the people on this channel are andh virodhi. Who are dreaming of making a donkey the Prime Minister of the country.</v>
      </c>
    </row>
    <row r="2482" spans="1:2" ht="14.25" customHeight="1">
      <c r="A2482" s="2" t="s">
        <v>2417</v>
      </c>
      <c r="B2482" s="2" t="str">
        <f ca="1">IFERROR(__xludf.DUMMYFUNCTION("GOOGLETRANSLATE(A2482,""auto"",""en"")"),"Ravish Kumar sir is telling the true colour of political party of india...")</f>
        <v>Ravish Kumar sir is telling the true colour of political party of india...</v>
      </c>
    </row>
    <row r="2483" spans="1:2" ht="14.25" customHeight="1">
      <c r="A2483" s="4" t="s">
        <v>2418</v>
      </c>
      <c r="B2483" s="2" t="str">
        <f ca="1">IFERROR(__xludf.DUMMYFUNCTION("GOOGLETRANSLATE(A2483,""auto"",""en"")"),"Loading...")</f>
        <v>Loading...</v>
      </c>
    </row>
    <row r="2484" spans="1:2" ht="14.25" customHeight="1">
      <c r="A2484" s="2" t="s">
        <v>2419</v>
      </c>
      <c r="B2484" s="2" t="str">
        <f ca="1">IFERROR(__xludf.DUMMYFUNCTION("GOOGLETRANSLATE(A2484,""auto"",""en"")"),"Loading...")</f>
        <v>Loading...</v>
      </c>
    </row>
    <row r="2485" spans="1:2" ht="14.25" customHeight="1">
      <c r="A2485" s="4" t="s">
        <v>2420</v>
      </c>
      <c r="B2485" s="2" t="str">
        <f ca="1">IFERROR(__xludf.DUMMYFUNCTION("GOOGLETRANSLATE(A2485,""auto"",""en"")"),"Loading...")</f>
        <v>Loading...</v>
      </c>
    </row>
    <row r="2486" spans="1:2" ht="14.25" customHeight="1">
      <c r="A2486" s="2" t="s">
        <v>2421</v>
      </c>
      <c r="B2486" s="2" t="str">
        <f ca="1">IFERROR(__xludf.DUMMYFUNCTION("GOOGLETRANSLATE(A2486,""auto"",""en"")"),"Loading...")</f>
        <v>Loading...</v>
      </c>
    </row>
    <row r="2487" spans="1:2" ht="14.25" customHeight="1">
      <c r="A2487" s="2" t="s">
        <v>2422</v>
      </c>
      <c r="B2487" s="2" t="str">
        <f ca="1">IFERROR(__xludf.DUMMYFUNCTION("GOOGLETRANSLATE(A2487,""auto"",""en"")"),"Loading...")</f>
        <v>Loading...</v>
      </c>
    </row>
    <row r="2488" spans="1:2" ht="14.25" customHeight="1">
      <c r="A2488" s="2" t="s">
        <v>2423</v>
      </c>
      <c r="B2488" s="2" t="str">
        <f ca="1">IFERROR(__xludf.DUMMYFUNCTION("GOOGLETRANSLATE(A2488,""auto"",""en"")"),"Saale rubbish 😂")</f>
        <v>Saale rubbish 😂</v>
      </c>
    </row>
    <row r="2489" spans="1:2" ht="14.25" customHeight="1">
      <c r="A2489" s="2" t="s">
        <v>2424</v>
      </c>
      <c r="B2489" s="2" t="str">
        <f ca="1">IFERROR(__xludf.DUMMYFUNCTION("GOOGLETRANSLATE(A2489,""auto"",""en"")"),"Loading...")</f>
        <v>Loading...</v>
      </c>
    </row>
    <row r="2490" spans="1:2" ht="14.25" customHeight="1">
      <c r="A2490" s="2" t="s">
        <v>2425</v>
      </c>
      <c r="B2490" s="2" t="str">
        <f ca="1">IFERROR(__xludf.DUMMYFUNCTION("GOOGLETRANSLATE(A2490,""auto"",""en"")"),"Loading...")</f>
        <v>Loading...</v>
      </c>
    </row>
    <row r="2491" spans="1:2" ht="14.25" customHeight="1">
      <c r="A2491" s="2" t="s">
        <v>2426</v>
      </c>
      <c r="B2491" s="2" t="str">
        <f ca="1">IFERROR(__xludf.DUMMYFUNCTION("GOOGLETRANSLATE(A2491,""auto"",""en"")"),"Loading...")</f>
        <v>Loading...</v>
      </c>
    </row>
    <row r="2492" spans="1:2" ht="14.25" customHeight="1">
      <c r="A2492" s="2" t="s">
        <v>2427</v>
      </c>
      <c r="B2492" s="2" t="str">
        <f ca="1">IFERROR(__xludf.DUMMYFUNCTION("GOOGLETRANSLATE(A2492,""auto"",""en"")"),"Loading...")</f>
        <v>Loading...</v>
      </c>
    </row>
    <row r="2493" spans="1:2" ht="14.25" customHeight="1">
      <c r="A2493" s="2" t="s">
        <v>2428</v>
      </c>
      <c r="B2493" s="2" t="str">
        <f ca="1">IFERROR(__xludf.DUMMYFUNCTION("GOOGLETRANSLATE(A2493,""auto"",""en"")"),"Loading...")</f>
        <v>Loading...</v>
      </c>
    </row>
    <row r="2494" spans="1:2" ht="14.25" customHeight="1">
      <c r="A2494" s="2" t="s">
        <v>2429</v>
      </c>
      <c r="B2494" s="2" t="str">
        <f ca="1">IFERROR(__xludf.DUMMYFUNCTION("GOOGLETRANSLATE(A2494,""auto"",""en"")"),"Loading...")</f>
        <v>Loading...</v>
      </c>
    </row>
    <row r="2495" spans="1:2" ht="14.25" customHeight="1">
      <c r="A2495" s="2" t="s">
        <v>2430</v>
      </c>
      <c r="B2495" s="2" t="str">
        <f ca="1">IFERROR(__xludf.DUMMYFUNCTION("GOOGLETRANSLATE(A2495,""auto"",""en"")"),"Loading...")</f>
        <v>Loading...</v>
      </c>
    </row>
    <row r="2496" spans="1:2" ht="14.25" customHeight="1">
      <c r="A2496" s="2" t="s">
        <v>2431</v>
      </c>
      <c r="B2496" s="2" t="str">
        <f ca="1">IFERROR(__xludf.DUMMYFUNCTION("GOOGLETRANSLATE(A2496,""auto"",""en"")"),"Loading...")</f>
        <v>Loading...</v>
      </c>
    </row>
    <row r="2497" spans="1:2" ht="14.25" customHeight="1">
      <c r="A2497" s="2" t="s">
        <v>2432</v>
      </c>
      <c r="B2497" s="2" t="str">
        <f ca="1">IFERROR(__xludf.DUMMYFUNCTION("GOOGLETRANSLATE(A2497,""auto"",""en"")"),"KE.CHU.AA(Kendriya Election Commission) found the issue of hot bad voting and changed the rules of counting. Is this preparation for tomorrow started from today?")</f>
        <v>KE.CHU.AA(Kendriya Election Commission) found the issue of hot bad voting and changed the rules of counting. Is this preparation for tomorrow started from today?</v>
      </c>
    </row>
    <row r="2498" spans="1:2" ht="14.25" customHeight="1">
      <c r="A2498" s="2" t="s">
        <v>2433</v>
      </c>
      <c r="B2498" s="2" t="str">
        <f ca="1">IFERROR(__xludf.DUMMYFUNCTION("GOOGLETRANSLATE(A2498,""auto"",""en"")"),"Loading...")</f>
        <v>Loading...</v>
      </c>
    </row>
    <row r="2499" spans="1:2" ht="14.25" customHeight="1">
      <c r="A2499" s="5" t="s">
        <v>2434</v>
      </c>
      <c r="B2499" s="2" t="str">
        <f ca="1">IFERROR(__xludf.DUMMYFUNCTION("GOOGLETRANSLATE(A2499,""auto"",""en"")"),"Loading...")</f>
        <v>Loading...</v>
      </c>
    </row>
    <row r="2500" spans="1:2" ht="14.25" customHeight="1">
      <c r="A2500" s="2" t="s">
        <v>2435</v>
      </c>
      <c r="B2500" s="2" t="str">
        <f ca="1">IFERROR(__xludf.DUMMYFUNCTION("GOOGLETRANSLATE(A2500,""auto"",""en"")"),"Loading...")</f>
        <v>Loading...</v>
      </c>
    </row>
    <row r="2501" spans="1:2" ht="14.25" customHeight="1">
      <c r="A2501" s="2" t="s">
        <v>2436</v>
      </c>
      <c r="B2501" s="2" t="str">
        <f ca="1">IFERROR(__xludf.DUMMYFUNCTION("GOOGLETRANSLATE(A2501,""auto"",""en"")"),"Loading...")</f>
        <v>Loading...</v>
      </c>
    </row>
    <row r="2502" spans="1:2" ht="14.25" customHeight="1">
      <c r="A2502" s="4" t="s">
        <v>2437</v>
      </c>
      <c r="B2502" s="2" t="str">
        <f ca="1">IFERROR(__xludf.DUMMYFUNCTION("GOOGLETRANSLATE(A2502,""auto"",""en"")"),"Loading...")</f>
        <v>Loading...</v>
      </c>
    </row>
    <row r="2503" spans="1:2" ht="14.25" customHeight="1">
      <c r="A2503" s="2" t="s">
        <v>2438</v>
      </c>
      <c r="B2503" s="2" t="str">
        <f ca="1">IFERROR(__xludf.DUMMYFUNCTION("GOOGLETRANSLATE(A2503,""auto"",""en"")"),"Loading...")</f>
        <v>Loading...</v>
      </c>
    </row>
    <row r="2504" spans="1:2" ht="14.25" customHeight="1">
      <c r="A2504" s="5" t="s">
        <v>2439</v>
      </c>
      <c r="B2504" s="2" t="str">
        <f ca="1">IFERROR(__xludf.DUMMYFUNCTION("GOOGLETRANSLATE(A2504,""auto"",""en"")"),"Loading...")</f>
        <v>Loading...</v>
      </c>
    </row>
    <row r="2505" spans="1:2" ht="14.25" customHeight="1">
      <c r="A2505" s="2" t="s">
        <v>2440</v>
      </c>
      <c r="B2505" s="2" t="str">
        <f ca="1">IFERROR(__xludf.DUMMYFUNCTION("GOOGLETRANSLATE(A2505,""auto"",""en"")"),"The Prime Minister should be changed because there is hope from him.")</f>
        <v>The Prime Minister should be changed because there is hope from him.</v>
      </c>
    </row>
    <row r="2506" spans="1:2" ht="14.25" customHeight="1">
      <c r="A2506" s="2" t="s">
        <v>2441</v>
      </c>
      <c r="B2506" s="2" t="str">
        <f ca="1">IFERROR(__xludf.DUMMYFUNCTION("GOOGLETRANSLATE(A2506,""auto"",""en"")"),"Loading...")</f>
        <v>Loading...</v>
      </c>
    </row>
    <row r="2507" spans="1:2" ht="14.25" customHeight="1">
      <c r="A2507" s="4" t="s">
        <v>2442</v>
      </c>
      <c r="B2507" s="2" t="str">
        <f ca="1">IFERROR(__xludf.DUMMYFUNCTION("GOOGLETRANSLATE(A2507,""auto"",""en"")"),"Loading...")</f>
        <v>Loading...</v>
      </c>
    </row>
    <row r="2508" spans="1:2" ht="14.25" customHeight="1">
      <c r="A2508" s="2" t="s">
        <v>2443</v>
      </c>
      <c r="B2508" s="2" t="str">
        <f ca="1">IFERROR(__xludf.DUMMYFUNCTION("GOOGLETRANSLATE(A2508,""auto"",""en"")"),"Loading...")</f>
        <v>Loading...</v>
      </c>
    </row>
    <row r="2509" spans="1:2" ht="14.25" customHeight="1">
      <c r="A2509" s="6" t="s">
        <v>2444</v>
      </c>
      <c r="B2509" s="2" t="str">
        <f ca="1">IFERROR(__xludf.DUMMYFUNCTION("GOOGLETRANSLATE(A2509,""auto"",""en"")"),"Loading...")</f>
        <v>Loading...</v>
      </c>
    </row>
    <row r="2510" spans="1:2" ht="14.25" customHeight="1">
      <c r="A2510" s="2" t="s">
        <v>2445</v>
      </c>
      <c r="B2510" s="2" t="str">
        <f ca="1">IFERROR(__xludf.DUMMYFUNCTION("GOOGLETRANSLATE(A2510,""auto"",""en"")"),"Loading...")</f>
        <v>Loading...</v>
      </c>
    </row>
    <row r="2511" spans="1:2" ht="14.25" customHeight="1">
      <c r="A2511" s="2" t="s">
        <v>2446</v>
      </c>
      <c r="B2511" s="2" t="str">
        <f ca="1">IFERROR(__xludf.DUMMYFUNCTION("GOOGLETRANSLATE(A2511,""auto"",""en"")"),"Modi is a very poor man.")</f>
        <v>Modi is a very poor man.</v>
      </c>
    </row>
    <row r="2512" spans="1:2" ht="14.25" customHeight="1">
      <c r="A2512" s="2" t="s">
        <v>2447</v>
      </c>
      <c r="B2512" s="2" t="str">
        <f ca="1">IFERROR(__xludf.DUMMYFUNCTION("GOOGLETRANSLATE(A2512,""auto"",""en"")"),"Loading...")</f>
        <v>Loading...</v>
      </c>
    </row>
    <row r="2513" spans="1:2" ht="14.25" customHeight="1">
      <c r="A2513" s="2" t="s">
        <v>2448</v>
      </c>
      <c r="B2513" s="2" t="str">
        <f ca="1">IFERROR(__xludf.DUMMYFUNCTION("GOOGLETRANSLATE(A2513,""auto"",""en"")"),"Loading...")</f>
        <v>Loading...</v>
      </c>
    </row>
    <row r="2514" spans="1:2" ht="14.25" customHeight="1">
      <c r="A2514" s="2" t="s">
        <v>2449</v>
      </c>
      <c r="B2514" s="2" t="str">
        <f ca="1">IFERROR(__xludf.DUMMYFUNCTION("GOOGLETRANSLATE(A2514,""auto"",""en"")"),"Loading...")</f>
        <v>Loading...</v>
      </c>
    </row>
    <row r="2515" spans="1:2" ht="14.25" customHeight="1">
      <c r="A2515" s="2" t="s">
        <v>2450</v>
      </c>
      <c r="B2515" s="2" t="str">
        <f ca="1">IFERROR(__xludf.DUMMYFUNCTION("GOOGLETRANSLATE(A2515,""auto"",""en"")"),"Loading...")</f>
        <v>Loading...</v>
      </c>
    </row>
    <row r="2516" spans="1:2" ht="14.25" customHeight="1">
      <c r="A2516" s="2" t="s">
        <v>2451</v>
      </c>
      <c r="B2516" s="2" t="str">
        <f ca="1">IFERROR(__xludf.DUMMYFUNCTION("GOOGLETRANSLATE(A2516,""auto"",""en"")"),"Loading...")</f>
        <v>Loading...</v>
      </c>
    </row>
    <row r="2517" spans="1:2" ht="14.25" customHeight="1">
      <c r="A2517" s="2" t="s">
        <v>2452</v>
      </c>
      <c r="B2517" s="2" t="str">
        <f ca="1">IFERROR(__xludf.DUMMYFUNCTION("GOOGLETRANSLATE(A2517,""auto"",""en"")"),"Loading...")</f>
        <v>Loading...</v>
      </c>
    </row>
    <row r="2518" spans="1:2" ht="14.25" customHeight="1">
      <c r="A2518" s="2" t="s">
        <v>2453</v>
      </c>
      <c r="B2518" s="2" t="str">
        <f ca="1">IFERROR(__xludf.DUMMYFUNCTION("GOOGLETRANSLATE(A2518,""auto"",""en"")"),"Loading...")</f>
        <v>Loading...</v>
      </c>
    </row>
    <row r="2519" spans="1:2" ht="14.25" customHeight="1">
      <c r="A2519" s="2" t="s">
        <v>2454</v>
      </c>
      <c r="B2519" s="2" t="str">
        <f ca="1">IFERROR(__xludf.DUMMYFUNCTION("GOOGLETRANSLATE(A2519,""auto"",""en"")"),"Loading...")</f>
        <v>Loading...</v>
      </c>
    </row>
    <row r="2520" spans="1:2" ht="14.25" customHeight="1">
      <c r="A2520" s="2" t="s">
        <v>2455</v>
      </c>
      <c r="B2520" s="2" t="str">
        <f ca="1">IFERROR(__xludf.DUMMYFUNCTION("GOOGLETRANSLATE(A2520,""auto"",""en"")"),"Modi was crying a lot yesterday and I am very happy.")</f>
        <v>Modi was crying a lot yesterday and I am very happy.</v>
      </c>
    </row>
    <row r="2521" spans="1:2" ht="14.25" customHeight="1">
      <c r="A2521" s="2" t="s">
        <v>2456</v>
      </c>
      <c r="B2521" s="2" t="str">
        <f ca="1">IFERROR(__xludf.DUMMYFUNCTION("GOOGLETRANSLATE(A2521,""auto"",""en"")"),"Loading...")</f>
        <v>Loading...</v>
      </c>
    </row>
    <row r="2522" spans="1:2" ht="14.25" customHeight="1">
      <c r="A2522" s="2" t="s">
        <v>2457</v>
      </c>
      <c r="B2522" s="2" t="str">
        <f ca="1">IFERROR(__xludf.DUMMYFUNCTION("GOOGLETRANSLATE(A2522,""auto"",""en"")"),"Loading...")</f>
        <v>Loading...</v>
      </c>
    </row>
    <row r="2523" spans="1:2" ht="14.25" customHeight="1">
      <c r="A2523" s="2" t="s">
        <v>2458</v>
      </c>
      <c r="B2523" s="2" t="str">
        <f ca="1">IFERROR(__xludf.DUMMYFUNCTION("GOOGLETRANSLATE(A2523,""auto"",""en"")"),"Loading...")</f>
        <v>Loading...</v>
      </c>
    </row>
    <row r="2524" spans="1:2" ht="14.25" customHeight="1">
      <c r="A2524" s="2" t="s">
        <v>2459</v>
      </c>
      <c r="B2524" s="2" t="str">
        <f ca="1">IFERROR(__xludf.DUMMYFUNCTION("GOOGLETRANSLATE(A2524,""auto"",""en"")"),"Loading...")</f>
        <v>Loading...</v>
      </c>
    </row>
    <row r="2525" spans="1:2" ht="14.25" customHeight="1">
      <c r="A2525" s="2" t="s">
        <v>2460</v>
      </c>
      <c r="B2525" s="2" t="str">
        <f ca="1">IFERROR(__xludf.DUMMYFUNCTION("GOOGLETRANSLATE(A2525,""auto"",""en"")"),"Left lebral kabbal")</f>
        <v>Left lebral kabbal</v>
      </c>
    </row>
    <row r="2526" spans="1:2" ht="14.25" customHeight="1">
      <c r="A2526" s="4" t="s">
        <v>2461</v>
      </c>
      <c r="B2526" s="2" t="str">
        <f ca="1">IFERROR(__xludf.DUMMYFUNCTION("GOOGLETRANSLATE(A2526,""auto"",""en"")"),"BJP people have created the atmosphere and they have won. If it continues like this, BJP will never lose. Want to kill EVM?")</f>
        <v>BJP people have created the atmosphere and they have won. If it continues like this, BJP will never lose. Want to kill EVM?</v>
      </c>
    </row>
    <row r="2527" spans="1:2" ht="14.25" customHeight="1">
      <c r="A2527" s="2" t="s">
        <v>2462</v>
      </c>
      <c r="B2527" s="2" t="str">
        <f ca="1">IFERROR(__xludf.DUMMYFUNCTION("GOOGLETRANSLATE(A2527,""auto"",""en"")"),"Loading...")</f>
        <v>Loading...</v>
      </c>
    </row>
    <row r="2528" spans="1:2" ht="14.25" customHeight="1">
      <c r="A2528" s="2" t="s">
        <v>2463</v>
      </c>
      <c r="B2528" s="2" t="str">
        <f ca="1">IFERROR(__xludf.DUMMYFUNCTION("GOOGLETRANSLATE(A2528,""auto"",""en"")"),"Our vote was cut")</f>
        <v>Our vote was cut</v>
      </c>
    </row>
    <row r="2529" spans="1:2" ht="14.25" customHeight="1">
      <c r="A2529" s="4" t="s">
        <v>2464</v>
      </c>
      <c r="B2529" s="2" t="str">
        <f ca="1">IFERROR(__xludf.DUMMYFUNCTION("GOOGLETRANSLATE(A2529,""auto"",""en"")"),"This is called keeping your legs up even if you fall.")</f>
        <v>This is called keeping your legs up even if you fall.</v>
      </c>
    </row>
    <row r="2530" spans="1:2" ht="14.25" customHeight="1">
      <c r="A2530" s="4" t="s">
        <v>2465</v>
      </c>
      <c r="B2530" s="2" t="str">
        <f ca="1">IFERROR(__xludf.DUMMYFUNCTION("GOOGLETRANSLATE(A2530,""auto"",""en"")"),"Loading...")</f>
        <v>Loading...</v>
      </c>
    </row>
    <row r="2531" spans="1:2" ht="14.25" customHeight="1">
      <c r="A2531" s="6" t="s">
        <v>2466</v>
      </c>
      <c r="B2531" s="2" t="str">
        <f ca="1">IFERROR(__xludf.DUMMYFUNCTION("GOOGLETRANSLATE(A2531,""auto"",""en"")"),"Ravish kumar ❌
Congress's chatukar patrakaar ✅😄😄😄😄")</f>
        <v>Ravish kumar ❌
Congress's chatukar patrakaar ✅😄😄😄😄</v>
      </c>
    </row>
    <row r="2532" spans="1:2" ht="14.25" customHeight="1">
      <c r="A2532" s="4" t="s">
        <v>2467</v>
      </c>
      <c r="B2532" s="2" t="str">
        <f ca="1">IFERROR(__xludf.DUMMYFUNCTION("GOOGLETRANSLATE(A2532,""auto"",""en"")"),"Loading...")</f>
        <v>Loading...</v>
      </c>
    </row>
    <row r="2533" spans="1:2" ht="14.25" customHeight="1">
      <c r="A2533" s="2" t="s">
        <v>2468</v>
      </c>
      <c r="B2533" s="2" t="str">
        <f ca="1">IFERROR(__xludf.DUMMYFUNCTION("GOOGLETRANSLATE(A2533,""auto"",""en"")"),"Loading...")</f>
        <v>Loading...</v>
      </c>
    </row>
    <row r="2534" spans="1:2" ht="14.25" customHeight="1">
      <c r="A2534" s="2" t="s">
        <v>2469</v>
      </c>
      <c r="B2534" s="2" t="str">
        <f ca="1">IFERROR(__xludf.DUMMYFUNCTION("GOOGLETRANSLATE(A2534,""auto"",""en"")"),"Yaar bhai mera exit poll kahata he.ki aise karoge to her baar modi sarkar.aise after seeing bad news we got excited that he voted for making Modi sarkar.")</f>
        <v>Yaar bhai mera exit poll kahata he.ki aise karoge to her baar modi sarkar.aise after seeing bad news we got excited that he voted for making Modi sarkar.</v>
      </c>
    </row>
    <row r="2535" spans="1:2" ht="14.25" customHeight="1">
      <c r="A2535" s="2" t="s">
        <v>2470</v>
      </c>
      <c r="B2535" s="2" t="str">
        <f ca="1">IFERROR(__xludf.DUMMYFUNCTION("GOOGLETRANSLATE(A2535,""auto"",""en"")"),"Loading...")</f>
        <v>Loading...</v>
      </c>
    </row>
    <row r="2536" spans="1:2" ht="14.25" customHeight="1">
      <c r="A2536" s="2" t="s">
        <v>2471</v>
      </c>
      <c r="B2536" s="2" t="str">
        <f ca="1">IFERROR(__xludf.DUMMYFUNCTION("GOOGLETRANSLATE(A2536,""auto"",""en"")"),"Jitega to bjp hi")</f>
        <v>Jitega to bjp hi</v>
      </c>
    </row>
    <row r="2537" spans="1:2" ht="14.25" customHeight="1">
      <c r="A2537" s="2" t="s">
        <v>2472</v>
      </c>
      <c r="B2537" s="2" t="str">
        <f ca="1">IFERROR(__xludf.DUMMYFUNCTION("GOOGLETRANSLATE(A2537,""auto"",""en"")"),"Loading...")</f>
        <v>Loading...</v>
      </c>
    </row>
    <row r="2538" spans="1:2" ht="14.25" customHeight="1">
      <c r="A2538" s="6" t="s">
        <v>2473</v>
      </c>
      <c r="B2538" s="2" t="str">
        <f ca="1">IFERROR(__xludf.DUMMYFUNCTION("GOOGLETRANSLATE(A2538,""auto"",""en"")"),"Sir Godi media is telling the exit poll from time immemorial, as if this is the original result, the cover page is also being made like this on YouTube, is this a conspiracy of some kind, is the time going to be bad, which is what it is telling me from ti"&amp;"me immemorial. What is KE.CHU.AA(Central Election Commission) and its EVM going to do some mess?
After all, why is Tarha's exit poll conducted and on whose instructions is it being conducted?")</f>
        <v>Sir Godi media is telling the exit poll from time immemorial, as if this is the original result, the cover page is also being made like this on YouTube, is this a conspiracy of some kind, is the time going to be bad, which is what it is telling me from time immemorial. What is KE.CHU.AA(Central Election Commission) and its EVM going to do some mess?
After all, why is Tarha's exit poll conducted and on whose instructions is it being conducted?</v>
      </c>
    </row>
    <row r="2539" spans="1:2" ht="14.25" customHeight="1">
      <c r="A2539" s="2" t="s">
        <v>2474</v>
      </c>
      <c r="B2539" s="2" t="str">
        <f ca="1">IFERROR(__xludf.DUMMYFUNCTION("GOOGLETRANSLATE(A2539,""auto"",""en"")"),"Rujhan aane sure ho gye ?????")</f>
        <v>Rujhan aane sure ho gye ?????</v>
      </c>
    </row>
    <row r="2540" spans="1:2" ht="14.25" customHeight="1">
      <c r="A2540" s="2" t="s">
        <v>2475</v>
      </c>
      <c r="B2540" s="2" t="str">
        <f ca="1">IFERROR(__xludf.DUMMYFUNCTION("GOOGLETRANSLATE(A2540,""auto"",""en"")"),"Loading...")</f>
        <v>Loading...</v>
      </c>
    </row>
    <row r="2541" spans="1:2" ht="14.25" customHeight="1">
      <c r="A2541" s="2" t="s">
        <v>2476</v>
      </c>
      <c r="B2541" s="2" t="str">
        <f ca="1">IFERROR(__xludf.DUMMYFUNCTION("GOOGLETRANSLATE(A2541,""auto"",""en"")"),"Loading...")</f>
        <v>Loading...</v>
      </c>
    </row>
    <row r="2542" spans="1:2" ht="14.25" customHeight="1">
      <c r="A2542" s="4" t="s">
        <v>2477</v>
      </c>
      <c r="B2542" s="2" t="str">
        <f ca="1">IFERROR(__xludf.DUMMYFUNCTION("GOOGLETRANSLATE(A2542,""auto"",""en"")"),"Loading...")</f>
        <v>Loading...</v>
      </c>
    </row>
    <row r="2543" spans="1:2" ht="14.25" customHeight="1">
      <c r="A2543" s="2" t="s">
        <v>38</v>
      </c>
      <c r="B2543" s="2" t="str">
        <f ca="1">IFERROR(__xludf.DUMMYFUNCTION("GOOGLETRANSLATE(A2543,""auto"",""en"")"),"Loading...")</f>
        <v>Loading...</v>
      </c>
    </row>
    <row r="2544" spans="1:2" ht="14.25" customHeight="1">
      <c r="A2544" s="2" t="s">
        <v>2478</v>
      </c>
      <c r="B2544" s="2" t="str">
        <f ca="1">IFERROR(__xludf.DUMMYFUNCTION("GOOGLETRANSLATE(A2544,""auto"",""en"")"),"Loading...")</f>
        <v>Loading...</v>
      </c>
    </row>
    <row r="2545" spans="1:2" ht="14.25" customHeight="1">
      <c r="A2545" s="4" t="s">
        <v>2479</v>
      </c>
      <c r="B2545" s="2" t="str">
        <f ca="1">IFERROR(__xludf.DUMMYFUNCTION("GOOGLETRANSLATE(A2545,""auto"",""en"")"),"Loading...")</f>
        <v>Loading...</v>
      </c>
    </row>
    <row r="2546" spans="1:2" ht="14.25" customHeight="1">
      <c r="A2546" s="4" t="s">
        <v>2480</v>
      </c>
      <c r="B2546" s="2" t="str">
        <f ca="1">IFERROR(__xludf.DUMMYFUNCTION("GOOGLETRANSLATE(A2546,""auto"",""en"")"),"Loading...")</f>
        <v>Loading...</v>
      </c>
    </row>
    <row r="2547" spans="1:2" ht="14.25" customHeight="1">
      <c r="A2547" s="4" t="s">
        <v>2481</v>
      </c>
      <c r="B2547" s="2" t="str">
        <f ca="1">IFERROR(__xludf.DUMMYFUNCTION("GOOGLETRANSLATE(A2547,""auto"",""en"")"),"Loading...")</f>
        <v>Loading...</v>
      </c>
    </row>
    <row r="2548" spans="1:2" ht="14.25" customHeight="1">
      <c r="A2548" s="2" t="s">
        <v>2482</v>
      </c>
      <c r="B2548" s="2" t="str">
        <f ca="1">IFERROR(__xludf.DUMMYFUNCTION("GOOGLETRANSLATE(A2548,""auto"",""en"")"),"Loading...")</f>
        <v>Loading...</v>
      </c>
    </row>
    <row r="2549" spans="1:2" ht="14.25" customHeight="1">
      <c r="A2549" s="2" t="s">
        <v>2483</v>
      </c>
      <c r="B2549" s="3" t="str">
        <f ca="1">IFERROR(__xludf.DUMMYFUNCTION("GOOGLETRANSLATE(A2549,""auto"",""en"")"),"Loading...")</f>
        <v>Loading...</v>
      </c>
    </row>
    <row r="2550" spans="1:2" ht="14.25" customHeight="1">
      <c r="A2550" s="2" t="s">
        <v>2484</v>
      </c>
      <c r="B2550" s="2" t="str">
        <f ca="1">IFERROR(__xludf.DUMMYFUNCTION("GOOGLETRANSLATE(A2550,""auto"",""en"")"),"BJP 410")</f>
        <v>BJP 410</v>
      </c>
    </row>
    <row r="2551" spans="1:2" ht="14.25" customHeight="1">
      <c r="A2551" s="2" t="s">
        <v>2485</v>
      </c>
      <c r="B2551" s="2" t="str">
        <f ca="1">IFERROR(__xludf.DUMMYFUNCTION("GOOGLETRANSLATE(A2551,""auto"",""en"")"),"Loading...")</f>
        <v>Loading...</v>
      </c>
    </row>
    <row r="2552" spans="1:2" ht="14.25" customHeight="1">
      <c r="A2552" s="2" t="s">
        <v>2486</v>
      </c>
      <c r="B2552" s="2" t="str">
        <f ca="1">IFERROR(__xludf.DUMMYFUNCTION("GOOGLETRANSLATE(A2552,""auto"",""en"")"),"Khisiaai billi kambha noche. Rebis kumar 😂😂")</f>
        <v>Khisiaai billi kambha noche. Rebis kumar 😂😂</v>
      </c>
    </row>
    <row r="2553" spans="1:2" ht="14.25" customHeight="1">
      <c r="A2553" s="2" t="s">
        <v>2487</v>
      </c>
      <c r="B2553" s="2" t="str">
        <f ca="1">IFERROR(__xludf.DUMMYFUNCTION("GOOGLETRANSLATE(A2553,""auto"",""en"")"),"Best prime minister modi")</f>
        <v>Best prime minister modi</v>
      </c>
    </row>
    <row r="2554" spans="1:2" ht="14.25" customHeight="1">
      <c r="A2554" s="2" t="s">
        <v>626</v>
      </c>
      <c r="B2554" s="2" t="str">
        <f ca="1">IFERROR(__xludf.DUMMYFUNCTION("GOOGLETRANSLATE(A2554,""auto"",""en"")"),"Loading...")</f>
        <v>Loading...</v>
      </c>
    </row>
    <row r="2555" spans="1:2" ht="14.25" customHeight="1">
      <c r="A2555" s="2" t="s">
        <v>2488</v>
      </c>
      <c r="B2555" s="2" t="str">
        <f ca="1">IFERROR(__xludf.DUMMYFUNCTION("GOOGLETRANSLATE(A2555,""auto"",""en"")"),"God bless India Gadbandan.🎉🎉🎉🎉🎉🎉🎉❤❤❤❤❤❤")</f>
        <v>God bless India Gadbandan.🎉🎉🎉🎉🎉🎉🎉❤❤❤❤❤❤</v>
      </c>
    </row>
    <row r="2556" spans="1:2" ht="14.25" customHeight="1">
      <c r="A2556" s="2" t="s">
        <v>2489</v>
      </c>
      <c r="B2556" s="2" t="str">
        <f ca="1">IFERROR(__xludf.DUMMYFUNCTION("GOOGLETRANSLATE(A2556,""auto"",""en"")"),"Loading...")</f>
        <v>Loading...</v>
      </c>
    </row>
    <row r="2557" spans="1:2" ht="14.25" customHeight="1">
      <c r="A2557" s="2" t="s">
        <v>2490</v>
      </c>
      <c r="B2557" s="2" t="str">
        <f ca="1">IFERROR(__xludf.DUMMYFUNCTION("GOOGLETRANSLATE(A2557,""auto"",""en"")"),"Loading...")</f>
        <v>Loading...</v>
      </c>
    </row>
    <row r="2558" spans="1:2" ht="14.25" customHeight="1">
      <c r="A2558" s="2" t="s">
        <v>38</v>
      </c>
      <c r="B2558" s="2" t="str">
        <f ca="1">IFERROR(__xludf.DUMMYFUNCTION("GOOGLETRANSLATE(A2558,""auto"",""en"")"),"Loading...")</f>
        <v>Loading...</v>
      </c>
    </row>
    <row r="2559" spans="1:2" ht="14.25" customHeight="1">
      <c r="A2559" s="2" t="s">
        <v>2491</v>
      </c>
      <c r="B2559" s="2" t="str">
        <f ca="1">IFERROR(__xludf.DUMMYFUNCTION("GOOGLETRANSLATE(A2559,""auto"",""en"")"),"Loading...")</f>
        <v>Loading...</v>
      </c>
    </row>
    <row r="2560" spans="1:2" ht="14.25" customHeight="1">
      <c r="A2560" s="4" t="s">
        <v>2492</v>
      </c>
      <c r="B2560" s="2" t="str">
        <f ca="1">IFERROR(__xludf.DUMMYFUNCTION("GOOGLETRANSLATE(A2560,""auto"",""en"")"),"Loading...")</f>
        <v>Loading...</v>
      </c>
    </row>
    <row r="2561" spans="1:2" ht="14.25" customHeight="1">
      <c r="A2561" s="2" t="s">
        <v>2493</v>
      </c>
      <c r="B2561" s="2" t="str">
        <f ca="1">IFERROR(__xludf.DUMMYFUNCTION("GOOGLETRANSLATE(A2561,""auto"",""en"")"),"Loading...")</f>
        <v>Loading...</v>
      </c>
    </row>
    <row r="2562" spans="1:2" ht="14.25" customHeight="1">
      <c r="A2562" s="2" t="s">
        <v>2494</v>
      </c>
      <c r="B2562" s="2" t="str">
        <f ca="1">IFERROR(__xludf.DUMMYFUNCTION("GOOGLETRANSLATE(A2562,""auto"",""en"")"),"Loading...")</f>
        <v>Loading...</v>
      </c>
    </row>
    <row r="2563" spans="1:2" ht="14.25" customHeight="1">
      <c r="A2563" s="6" t="s">
        <v>2495</v>
      </c>
      <c r="B2563" s="2" t="str">
        <f ca="1">IFERROR(__xludf.DUMMYFUNCTION("GOOGLETRANSLATE(A2563,""auto"",""en"")"),"Murkh aur bikku pattalkar
Ravish😅😅😅")</f>
        <v>Murkh aur bikku pattalkar
Ravish😅😅😅</v>
      </c>
    </row>
    <row r="2564" spans="1:2" ht="14.25" customHeight="1">
      <c r="A2564" s="2" t="s">
        <v>2496</v>
      </c>
      <c r="B2564" s="2" t="str">
        <f ca="1">IFERROR(__xludf.DUMMYFUNCTION("GOOGLETRANSLATE(A2564,""auto"",""en"")"),"Loading...")</f>
        <v>Loading...</v>
      </c>
    </row>
    <row r="2565" spans="1:2" ht="14.25" customHeight="1">
      <c r="A2565" s="2" t="s">
        <v>2497</v>
      </c>
      <c r="B2565" s="2" t="str">
        <f ca="1">IFERROR(__xludf.DUMMYFUNCTION("GOOGLETRANSLATE(A2565,""auto"",""en"")"),"Loading...")</f>
        <v>Loading...</v>
      </c>
    </row>
    <row r="2566" spans="1:2" ht="14.25" customHeight="1">
      <c r="A2566" s="2" t="s">
        <v>2498</v>
      </c>
      <c r="B2566" s="2" t="str">
        <f ca="1">IFERROR(__xludf.DUMMYFUNCTION("GOOGLETRANSLATE(A2566,""auto"",""en"")"),"Loading...")</f>
        <v>Loading...</v>
      </c>
    </row>
    <row r="2567" spans="1:2" ht="14.25" customHeight="1">
      <c r="A2567" s="2" t="s">
        <v>2499</v>
      </c>
      <c r="B2567" s="2" t="str">
        <f ca="1">IFERROR(__xludf.DUMMYFUNCTION("GOOGLETRANSLATE(A2567,""auto"",""en"")"),"Loading...")</f>
        <v>Loading...</v>
      </c>
    </row>
    <row r="2568" spans="1:2" ht="14.25" customHeight="1">
      <c r="A2568" s="4" t="s">
        <v>2500</v>
      </c>
      <c r="B2568" s="2" t="str">
        <f ca="1">IFERROR(__xludf.DUMMYFUNCTION("GOOGLETRANSLATE(A2568,""auto"",""en"")"),"Loading...")</f>
        <v>Loading...</v>
      </c>
    </row>
    <row r="2569" spans="1:2" ht="14.25" customHeight="1">
      <c r="A2569" s="2" t="s">
        <v>2501</v>
      </c>
      <c r="B2569" s="2" t="str">
        <f ca="1">IFERROR(__xludf.DUMMYFUNCTION("GOOGLETRANSLATE(A2569,""auto"",""en"")"),"Loading...")</f>
        <v>Loading...</v>
      </c>
    </row>
    <row r="2570" spans="1:2" ht="14.25" customHeight="1">
      <c r="A2570" s="6" t="s">
        <v>2502</v>
      </c>
      <c r="B2570" s="2" t="str">
        <f ca="1">IFERROR(__xludf.DUMMYFUNCTION("GOOGLETRANSLATE(A2570,""auto"",""en"")"),"Loading...")</f>
        <v>Loading...</v>
      </c>
    </row>
    <row r="2571" spans="1:2" ht="14.25" customHeight="1">
      <c r="A2571" s="2" t="s">
        <v>2503</v>
      </c>
      <c r="B2571" s="2" t="str">
        <f ca="1">IFERROR(__xludf.DUMMYFUNCTION("GOOGLETRANSLATE(A2571,""auto"",""en"")"),"Ravish, you yourself have become a traitor.")</f>
        <v>Ravish, you yourself have become a traitor.</v>
      </c>
    </row>
    <row r="2572" spans="1:2" ht="14.25" customHeight="1">
      <c r="A2572" s="2" t="s">
        <v>2504</v>
      </c>
      <c r="B2572" s="2" t="str">
        <f ca="1">IFERROR(__xludf.DUMMYFUNCTION("GOOGLETRANSLATE(A2572,""auto"",""en"")"),"Loading...")</f>
        <v>Loading...</v>
      </c>
    </row>
    <row r="2573" spans="1:2" ht="14.25" customHeight="1">
      <c r="A2573" s="2" t="s">
        <v>2505</v>
      </c>
      <c r="B2573" s="2" t="str">
        <f ca="1">IFERROR(__xludf.DUMMYFUNCTION("GOOGLETRANSLATE(A2573,""auto"",""en"")"),"Loading...")</f>
        <v>Loading...</v>
      </c>
    </row>
    <row r="2574" spans="1:2" ht="14.25" customHeight="1">
      <c r="A2574" s="2" t="s">
        <v>2506</v>
      </c>
      <c r="B2574" s="2" t="str">
        <f ca="1">IFERROR(__xludf.DUMMYFUNCTION("GOOGLETRANSLATE(A2574,""auto"",""en"")"),"Loading...")</f>
        <v>Loading...</v>
      </c>
    </row>
    <row r="2575" spans="1:2" ht="14.25" customHeight="1">
      <c r="A2575" s="2" t="s">
        <v>2507</v>
      </c>
      <c r="B2575" s="2" t="str">
        <f ca="1">IFERROR(__xludf.DUMMYFUNCTION("GOOGLETRANSLATE(A2575,""auto"",""en"")"),"What will happen to your mind after watching the exit poll?")</f>
        <v>What will happen to your mind after watching the exit poll?</v>
      </c>
    </row>
    <row r="2576" spans="1:2" ht="14.25" customHeight="1">
      <c r="A2576" s="2" t="s">
        <v>2508</v>
      </c>
      <c r="B2576" s="2" t="str">
        <f ca="1">IFERROR(__xludf.DUMMYFUNCTION("GOOGLETRANSLATE(A2576,""auto"",""en"")"),"Loading...")</f>
        <v>Loading...</v>
      </c>
    </row>
    <row r="2577" spans="1:2" ht="14.25" customHeight="1">
      <c r="A2577" s="4" t="s">
        <v>2509</v>
      </c>
      <c r="B2577" s="2" t="str">
        <f ca="1">IFERROR(__xludf.DUMMYFUNCTION("GOOGLETRANSLATE(A2577,""auto"",""en"")"),"Loading...")</f>
        <v>Loading...</v>
      </c>
    </row>
    <row r="2578" spans="1:2" ht="14.25" customHeight="1">
      <c r="A2578" s="2" t="s">
        <v>2510</v>
      </c>
      <c r="B2578" s="2" t="str">
        <f ca="1">IFERROR(__xludf.DUMMYFUNCTION("GOOGLETRANSLATE(A2578,""auto"",""en"")"),"Sir 100% this is BJP psychological game")</f>
        <v>Sir 100% this is BJP psychological game</v>
      </c>
    </row>
    <row r="2579" spans="1:2" ht="14.25" customHeight="1">
      <c r="A2579" s="4" t="s">
        <v>2511</v>
      </c>
      <c r="B2579" s="2" t="str">
        <f ca="1">IFERROR(__xludf.DUMMYFUNCTION("GOOGLETRANSLATE(A2579,""auto"",""en"")"),"Loading...")</f>
        <v>Loading...</v>
      </c>
    </row>
    <row r="2580" spans="1:2" ht="14.25" customHeight="1">
      <c r="A2580" s="2" t="s">
        <v>2512</v>
      </c>
      <c r="B2580" s="2" t="str">
        <f ca="1">IFERROR(__xludf.DUMMYFUNCTION("GOOGLETRANSLATE(A2580,""auto"",""en"")"),"Loading...")</f>
        <v>Loading...</v>
      </c>
    </row>
    <row r="2581" spans="1:2" ht="14.25" customHeight="1">
      <c r="A2581" s="2" t="s">
        <v>7</v>
      </c>
      <c r="B2581" s="2" t="str">
        <f ca="1">IFERROR(__xludf.DUMMYFUNCTION("GOOGLETRANSLATE(A2581,""auto"",""en"")"),"Loading...")</f>
        <v>Loading...</v>
      </c>
    </row>
    <row r="2582" spans="1:2" ht="14.25" customHeight="1">
      <c r="A2582" s="2" t="s">
        <v>2513</v>
      </c>
      <c r="B2582" s="2" t="str">
        <f ca="1">IFERROR(__xludf.DUMMYFUNCTION("GOOGLETRANSLATE(A2582,""auto"",""en"")"),"Loading...")</f>
        <v>Loading...</v>
      </c>
    </row>
    <row r="2583" spans="1:2" ht="14.25" customHeight="1">
      <c r="A2583" s="5" t="s">
        <v>2514</v>
      </c>
      <c r="B2583" s="2" t="str">
        <f ca="1">IFERROR(__xludf.DUMMYFUNCTION("GOOGLETRANSLATE(A2583,""auto"",""en"")"),"Loading...")</f>
        <v>Loading...</v>
      </c>
    </row>
    <row r="2584" spans="1:2" ht="14.25" customHeight="1">
      <c r="A2584" s="2" t="s">
        <v>2515</v>
      </c>
      <c r="B2584" s="2" t="str">
        <f ca="1">IFERROR(__xludf.DUMMYFUNCTION("GOOGLETRANSLATE(A2584,""auto"",""en"")"),"EVM's rota starts from kb ।")</f>
        <v>EVM's rota starts from kb ।</v>
      </c>
    </row>
    <row r="2585" spans="1:2" ht="14.25" customHeight="1">
      <c r="A2585" s="2" t="s">
        <v>2516</v>
      </c>
      <c r="B2585" s="2" t="str">
        <f ca="1">IFERROR(__xludf.DUMMYFUNCTION("GOOGLETRANSLATE(A2585,""auto"",""en"")"),"Loading...")</f>
        <v>Loading...</v>
      </c>
    </row>
    <row r="2586" spans="1:2" ht="14.25" customHeight="1">
      <c r="A2586" s="6" t="s">
        <v>2517</v>
      </c>
      <c r="B2586" s="2" t="str">
        <f ca="1">IFERROR(__xludf.DUMMYFUNCTION("GOOGLETRANSLATE(A2586,""auto"",""en"")"),"Loading...")</f>
        <v>Loading...</v>
      </c>
    </row>
    <row r="2587" spans="1:2" ht="14.25" customHeight="1">
      <c r="A2587" s="6" t="s">
        <v>2518</v>
      </c>
      <c r="B2587" s="2" t="str">
        <f ca="1">IFERROR(__xludf.DUMMYFUNCTION("GOOGLETRANSLATE(A2587,""auto"",""en"")"),"Loading...")</f>
        <v>Loading...</v>
      </c>
    </row>
    <row r="2588" spans="1:2" ht="14.25" customHeight="1">
      <c r="A2588" s="5" t="s">
        <v>2519</v>
      </c>
      <c r="B2588" s="2" t="str">
        <f ca="1">IFERROR(__xludf.DUMMYFUNCTION("GOOGLETRANSLATE(A2588,""auto"",""en"")"),"Loading...")</f>
        <v>Loading...</v>
      </c>
    </row>
    <row r="2589" spans="1:2" ht="14.25" customHeight="1">
      <c r="A2589" s="2" t="s">
        <v>2520</v>
      </c>
      <c r="B2589" s="2" t="str">
        <f ca="1">IFERROR(__xludf.DUMMYFUNCTION("GOOGLETRANSLATE(A2589,""auto"",""en"")"),"Loading...")</f>
        <v>Loading...</v>
      </c>
    </row>
    <row r="2590" spans="1:2" ht="14.25" customHeight="1">
      <c r="A2590" s="2" t="s">
        <v>2521</v>
      </c>
      <c r="B2590" s="2" t="str">
        <f ca="1">IFERROR(__xludf.DUMMYFUNCTION("GOOGLETRANSLATE(A2590,""auto"",""en"")"),"Loading...")</f>
        <v>Loading...</v>
      </c>
    </row>
    <row r="2591" spans="1:2" ht="14.25" customHeight="1">
      <c r="A2591" s="4" t="s">
        <v>2522</v>
      </c>
      <c r="B2591" s="2" t="str">
        <f ca="1">IFERROR(__xludf.DUMMYFUNCTION("GOOGLETRANSLATE(A2591,""auto"",""en"")"),"Loading...")</f>
        <v>Loading...</v>
      </c>
    </row>
    <row r="2592" spans="1:2" ht="14.25" customHeight="1">
      <c r="A2592" s="2" t="s">
        <v>2523</v>
      </c>
      <c r="B2592" s="2" t="str">
        <f ca="1">IFERROR(__xludf.DUMMYFUNCTION("GOOGLETRANSLATE(A2592,""auto"",""en"")"),"Loading...")</f>
        <v>Loading...</v>
      </c>
    </row>
    <row r="2593" spans="1:2" ht="14.25" customHeight="1">
      <c r="A2593" s="6" t="s">
        <v>2524</v>
      </c>
      <c r="B2593" s="2" t="str">
        <f ca="1">IFERROR(__xludf.DUMMYFUNCTION("GOOGLETRANSLATE(A2593,""auto"",""en"")"),"Loading...")</f>
        <v>Loading...</v>
      </c>
    </row>
    <row r="2594" spans="1:2" ht="14.25" customHeight="1">
      <c r="A2594" s="2" t="s">
        <v>2525</v>
      </c>
      <c r="B2594" s="2" t="str">
        <f ca="1">IFERROR(__xludf.DUMMYFUNCTION("GOOGLETRANSLATE(A2594,""auto"",""en"")"),"Loading...")</f>
        <v>Loading...</v>
      </c>
    </row>
    <row r="2595" spans="1:2" ht="14.25" customHeight="1">
      <c r="A2595" s="2" t="s">
        <v>2525</v>
      </c>
      <c r="B2595" s="2" t="str">
        <f ca="1">IFERROR(__xludf.DUMMYFUNCTION("GOOGLETRANSLATE(A2595,""auto"",""en"")"),"Loading...")</f>
        <v>Loading...</v>
      </c>
    </row>
    <row r="2596" spans="1:2" ht="14.25" customHeight="1">
      <c r="A2596" s="6" t="s">
        <v>2526</v>
      </c>
      <c r="B2596" s="2" t="str">
        <f ca="1">IFERROR(__xludf.DUMMYFUNCTION("GOOGLETRANSLATE(A2596,""auto"",""en"")"),"Loading...")</f>
        <v>Loading...</v>
      </c>
    </row>
    <row r="2597" spans="1:2" ht="14.25" customHeight="1">
      <c r="A2597" s="4" t="s">
        <v>2527</v>
      </c>
      <c r="B2597" s="2" t="str">
        <f ca="1">IFERROR(__xludf.DUMMYFUNCTION("GOOGLETRANSLATE(A2597,""auto"",""en"")"),"Loading...")</f>
        <v>Loading...</v>
      </c>
    </row>
    <row r="2598" spans="1:2" ht="14.25" customHeight="1">
      <c r="A2598" s="2" t="s">
        <v>2528</v>
      </c>
      <c r="B2598" s="2" t="str">
        <f ca="1">IFERROR(__xludf.DUMMYFUNCTION("GOOGLETRANSLATE(A2598,""auto"",""en"")"),"Loading...")</f>
        <v>Loading...</v>
      </c>
    </row>
    <row r="2599" spans="1:2" ht="14.25" customHeight="1">
      <c r="A2599" s="2" t="s">
        <v>2529</v>
      </c>
      <c r="B2599" s="2" t="str">
        <f ca="1">IFERROR(__xludf.DUMMYFUNCTION("GOOGLETRANSLATE(A2599,""auto"",""en"")"),"Loading...")</f>
        <v>Loading...</v>
      </c>
    </row>
    <row r="2600" spans="1:2" ht="14.25" customHeight="1">
      <c r="A2600" s="5" t="s">
        <v>2530</v>
      </c>
      <c r="B2600" s="2" t="str">
        <f ca="1">IFERROR(__xludf.DUMMYFUNCTION("GOOGLETRANSLATE(A2600,""auto"",""en"")"),"Loading...")</f>
        <v>Loading...</v>
      </c>
    </row>
    <row r="2601" spans="1:2" ht="14.25" customHeight="1">
      <c r="A2601" s="4" t="s">
        <v>2531</v>
      </c>
      <c r="B2601" s="2" t="str">
        <f ca="1">IFERROR(__xludf.DUMMYFUNCTION("GOOGLETRANSLATE(A2601,""auto"",""en"")"),"Loading...")</f>
        <v>Loading...</v>
      </c>
    </row>
    <row r="2602" spans="1:2" ht="14.25" customHeight="1">
      <c r="A2602" s="2" t="s">
        <v>2532</v>
      </c>
      <c r="B2602" s="2" t="str">
        <f ca="1">IFERROR(__xludf.DUMMYFUNCTION("GOOGLETRANSLATE(A2602,""auto"",""en"")"),"Loading...")</f>
        <v>Loading...</v>
      </c>
    </row>
    <row r="2603" spans="1:2" ht="14.25" customHeight="1">
      <c r="A2603" s="2" t="s">
        <v>2533</v>
      </c>
      <c r="B2603" s="2" t="str">
        <f ca="1">IFERROR(__xludf.DUMMYFUNCTION("GOOGLETRANSLATE(A2603,""auto"",""en"")"),"Loading...")</f>
        <v>Loading...</v>
      </c>
    </row>
    <row r="2604" spans="1:2" ht="14.25" customHeight="1">
      <c r="A2604" s="2" t="s">
        <v>2534</v>
      </c>
      <c r="B2604" s="2" t="str">
        <f ca="1">IFERROR(__xludf.DUMMYFUNCTION("GOOGLETRANSLATE(A2604,""auto"",""en"")"),"Loading...")</f>
        <v>Loading...</v>
      </c>
    </row>
    <row r="2605" spans="1:2" ht="14.25" customHeight="1">
      <c r="A2605" s="2" t="s">
        <v>2535</v>
      </c>
      <c r="B2605" s="2" t="str">
        <f ca="1">IFERROR(__xludf.DUMMYFUNCTION("GOOGLETRANSLATE(A2605,""auto"",""en"")"),"Loading...")</f>
        <v>Loading...</v>
      </c>
    </row>
    <row r="2606" spans="1:2" ht="14.25" customHeight="1">
      <c r="A2606" s="2" t="s">
        <v>2536</v>
      </c>
      <c r="B2606" s="2" t="str">
        <f ca="1">IFERROR(__xludf.DUMMYFUNCTION("GOOGLETRANSLATE(A2606,""auto"",""en"")"),"Loading...")</f>
        <v>Loading...</v>
      </c>
    </row>
    <row r="2607" spans="1:2" ht="14.25" customHeight="1">
      <c r="A2607" s="4" t="s">
        <v>2537</v>
      </c>
      <c r="B2607" s="2" t="str">
        <f ca="1">IFERROR(__xludf.DUMMYFUNCTION("GOOGLETRANSLATE(A2607,""auto"",""en"")"),"Congress is a machine of lies. They have started looking for excuses for losing. The cry of the opposition is telling that the defeat is going to be terrible.")</f>
        <v>Congress is a machine of lies. They have started looking for excuses for losing. The cry of the opposition is telling that the defeat is going to be terrible.</v>
      </c>
    </row>
    <row r="2608" spans="1:2" ht="14.25" customHeight="1">
      <c r="A2608" s="2" t="s">
        <v>2538</v>
      </c>
      <c r="B2608" s="2" t="str">
        <f ca="1">IFERROR(__xludf.DUMMYFUNCTION("GOOGLETRANSLATE(A2608,""auto"",""en"")"),"Loading...")</f>
        <v>Loading...</v>
      </c>
    </row>
    <row r="2609" spans="1:2" ht="14.25" customHeight="1">
      <c r="A2609" s="2" t="s">
        <v>2539</v>
      </c>
      <c r="B2609" s="2" t="str">
        <f ca="1">IFERROR(__xludf.DUMMYFUNCTION("GOOGLETRANSLATE(A2609,""auto"",""en"")"),"Loading...")</f>
        <v>Loading...</v>
      </c>
    </row>
    <row r="2610" spans="1:2" ht="14.25" customHeight="1">
      <c r="A2610" s="2" t="s">
        <v>2540</v>
      </c>
      <c r="B2610" s="2" t="str">
        <f ca="1">IFERROR(__xludf.DUMMYFUNCTION("GOOGLETRANSLATE(A2610,""auto"",""en"")"),"Loading...")</f>
        <v>Loading...</v>
      </c>
    </row>
    <row r="2611" spans="1:2" ht="14.25" customHeight="1">
      <c r="A2611" s="2" t="s">
        <v>2541</v>
      </c>
      <c r="B2611" s="2" t="str">
        <f ca="1">IFERROR(__xludf.DUMMYFUNCTION("GOOGLETRANSLATE(A2611,""auto"",""en"")"),"Loading...")</f>
        <v>Loading...</v>
      </c>
    </row>
    <row r="2612" spans="1:2" ht="14.25" customHeight="1">
      <c r="A2612" s="2" t="s">
        <v>2542</v>
      </c>
      <c r="B2612" s="2" t="str">
        <f ca="1">IFERROR(__xludf.DUMMYFUNCTION("GOOGLETRANSLATE(A2612,""auto"",""en"")"),"Loading...")</f>
        <v>Loading...</v>
      </c>
    </row>
    <row r="2613" spans="1:2" ht="14.25" customHeight="1">
      <c r="A2613" s="2" t="s">
        <v>2543</v>
      </c>
      <c r="B2613" s="2" t="str">
        <f ca="1">IFERROR(__xludf.DUMMYFUNCTION("GOOGLETRANSLATE(A2613,""auto"",""en"")"),"Loading...")</f>
        <v>Loading...</v>
      </c>
    </row>
    <row r="2614" spans="1:2" ht="14.25" customHeight="1">
      <c r="A2614" s="2" t="s">
        <v>2544</v>
      </c>
      <c r="B2614" s="2" t="str">
        <f ca="1">IFERROR(__xludf.DUMMYFUNCTION("GOOGLETRANSLATE(A2614,""auto"",""en"")"),"Ravish Kumar")</f>
        <v>Ravish Kumar</v>
      </c>
    </row>
    <row r="2615" spans="1:2" ht="14.25" customHeight="1">
      <c r="A2615" s="2" t="s">
        <v>2545</v>
      </c>
      <c r="B2615" s="2" t="str">
        <f ca="1">IFERROR(__xludf.DUMMYFUNCTION("GOOGLETRANSLATE(A2615,""auto"",""en"")"),"Loading...")</f>
        <v>Loading...</v>
      </c>
    </row>
    <row r="2616" spans="1:2" ht="14.25" customHeight="1">
      <c r="A2616" s="2" t="s">
        <v>2546</v>
      </c>
      <c r="B2616" s="2" t="str">
        <f ca="1">IFERROR(__xludf.DUMMYFUNCTION("GOOGLETRANSLATE(A2616,""auto"",""en"")"),"Loading...")</f>
        <v>Loading...</v>
      </c>
    </row>
    <row r="2617" spans="1:2" ht="14.25" customHeight="1">
      <c r="A2617" s="4" t="s">
        <v>2547</v>
      </c>
      <c r="B2617" s="2" t="str">
        <f ca="1">IFERROR(__xludf.DUMMYFUNCTION("GOOGLETRANSLATE(A2617,""auto"",""en"")"),"Loading...")</f>
        <v>Loading...</v>
      </c>
    </row>
    <row r="2618" spans="1:2" ht="14.25" customHeight="1">
      <c r="A2618" s="2" t="s">
        <v>2548</v>
      </c>
      <c r="B2618" s="2" t="str">
        <f ca="1">IFERROR(__xludf.DUMMYFUNCTION("GOOGLETRANSLATE(A2618,""auto"",""en"")"),"Loading...")</f>
        <v>Loading...</v>
      </c>
    </row>
    <row r="2619" spans="1:2" ht="14.25" customHeight="1">
      <c r="A2619" s="2" t="s">
        <v>2549</v>
      </c>
      <c r="B2619" s="2" t="str">
        <f ca="1">IFERROR(__xludf.DUMMYFUNCTION("GOOGLETRANSLATE(A2619,""auto"",""en"")"),"Loading...")</f>
        <v>Loading...</v>
      </c>
    </row>
    <row r="2620" spans="1:2" ht="14.25" customHeight="1">
      <c r="A2620" s="2" t="s">
        <v>2550</v>
      </c>
      <c r="B2620" s="2" t="str">
        <f ca="1">IFERROR(__xludf.DUMMYFUNCTION("GOOGLETRANSLATE(A2620,""auto"",""en"")"),"The spoon's cry starts")</f>
        <v>The spoon's cry starts</v>
      </c>
    </row>
    <row r="2621" spans="1:2" ht="14.25" customHeight="1">
      <c r="A2621" s="2" t="s">
        <v>2551</v>
      </c>
      <c r="B2621" s="2" t="str">
        <f ca="1">IFERROR(__xludf.DUMMYFUNCTION("GOOGLETRANSLATE(A2621,""auto"",""en"")"),"Loading...")</f>
        <v>Loading...</v>
      </c>
    </row>
    <row r="2622" spans="1:2" ht="14.25" customHeight="1">
      <c r="A2622" s="2" t="s">
        <v>2552</v>
      </c>
      <c r="B2622" s="2" t="str">
        <f ca="1">IFERROR(__xludf.DUMMYFUNCTION("GOOGLETRANSLATE(A2622,""auto"",""en"")"),"Loading...")</f>
        <v>Loading...</v>
      </c>
    </row>
    <row r="2623" spans="1:2" ht="14.25" customHeight="1">
      <c r="A2623" s="2" t="s">
        <v>2553</v>
      </c>
      <c r="B2623" s="2" t="str">
        <f ca="1">IFERROR(__xludf.DUMMYFUNCTION("GOOGLETRANSLATE(A2623,""auto"",""en"")"),"Loading...")</f>
        <v>Loading...</v>
      </c>
    </row>
    <row r="2624" spans="1:2" ht="14.25" customHeight="1">
      <c r="A2624" s="2" t="s">
        <v>2554</v>
      </c>
      <c r="B2624" s="2" t="str">
        <f ca="1">IFERROR(__xludf.DUMMYFUNCTION("GOOGLETRANSLATE(A2624,""auto"",""en"")"),"Loading...")</f>
        <v>Loading...</v>
      </c>
    </row>
    <row r="2625" spans="1:2" ht="14.25" customHeight="1">
      <c r="A2625" s="2" t="s">
        <v>2555</v>
      </c>
      <c r="B2625" s="2" t="str">
        <f ca="1">IFERROR(__xludf.DUMMYFUNCTION("GOOGLETRANSLATE(A2625,""auto"",""en"")"),"Loading...")</f>
        <v>Loading...</v>
      </c>
    </row>
    <row r="2626" spans="1:2" ht="14.25" customHeight="1">
      <c r="A2626" s="4" t="s">
        <v>2556</v>
      </c>
      <c r="B2626" s="2" t="str">
        <f ca="1">IFERROR(__xludf.DUMMYFUNCTION("GOOGLETRANSLATE(A2626,""auto"",""en"")"),"Loading...")</f>
        <v>Loading...</v>
      </c>
    </row>
    <row r="2627" spans="1:2" ht="14.25" customHeight="1">
      <c r="A2627" s="2" t="s">
        <v>2557</v>
      </c>
      <c r="B2627" s="2" t="str">
        <f ca="1">IFERROR(__xludf.DUMMYFUNCTION("GOOGLETRANSLATE(A2627,""auto"",""en"")"),"Loading...")</f>
        <v>Loading...</v>
      </c>
    </row>
    <row r="2628" spans="1:2" ht="14.25" customHeight="1">
      <c r="A2628" s="2" t="s">
        <v>2558</v>
      </c>
      <c r="B2628" s="2" t="str">
        <f ca="1">IFERROR(__xludf.DUMMYFUNCTION("GOOGLETRANSLATE(A2628,""auto"",""en"")"),"Loading...")</f>
        <v>Loading...</v>
      </c>
    </row>
    <row r="2629" spans="1:2" ht="14.25" customHeight="1">
      <c r="A2629" s="4" t="s">
        <v>2559</v>
      </c>
      <c r="B2629" s="2" t="str">
        <f ca="1">IFERROR(__xludf.DUMMYFUNCTION("GOOGLETRANSLATE(A2629,""auto"",""en"")"),"Loading...")</f>
        <v>Loading...</v>
      </c>
    </row>
    <row r="2630" spans="1:2" ht="14.25" customHeight="1">
      <c r="A2630" s="2" t="s">
        <v>2560</v>
      </c>
      <c r="B2630" s="2" t="str">
        <f ca="1">IFERROR(__xludf.DUMMYFUNCTION("GOOGLETRANSLATE(A2630,""auto"",""en"")"),"Loading...")</f>
        <v>Loading...</v>
      </c>
    </row>
    <row r="2631" spans="1:2" ht="14.25" customHeight="1">
      <c r="A2631" s="2" t="s">
        <v>2561</v>
      </c>
      <c r="B2631" s="2" t="str">
        <f ca="1">IFERROR(__xludf.DUMMYFUNCTION("GOOGLETRANSLATE(A2631,""auto"",""en"")"),"Loading...")</f>
        <v>Loading...</v>
      </c>
    </row>
    <row r="2632" spans="1:2" ht="14.25" customHeight="1">
      <c r="A2632" s="2" t="s">
        <v>2562</v>
      </c>
      <c r="B2632" s="2" t="str">
        <f ca="1">IFERROR(__xludf.DUMMYFUNCTION("GOOGLETRANSLATE(A2632,""auto"",""en"")"),"Loading...")</f>
        <v>Loading...</v>
      </c>
    </row>
    <row r="2633" spans="1:2" ht="14.25" customHeight="1">
      <c r="A2633" s="2" t="s">
        <v>2563</v>
      </c>
      <c r="B2633" s="2" t="str">
        <f ca="1">IFERROR(__xludf.DUMMYFUNCTION("GOOGLETRANSLATE(A2633,""auto"",""en"")"),"Loading...")</f>
        <v>Loading...</v>
      </c>
    </row>
    <row r="2634" spans="1:2" ht="14.25" customHeight="1">
      <c r="A2634" s="6" t="s">
        <v>2564</v>
      </c>
      <c r="B2634" s="2" t="str">
        <f ca="1">IFERROR(__xludf.DUMMYFUNCTION("GOOGLETRANSLATE(A2634,""auto"",""en"")"),"Loading...")</f>
        <v>Loading...</v>
      </c>
    </row>
    <row r="2635" spans="1:2" ht="14.25" customHeight="1">
      <c r="A2635" s="2" t="s">
        <v>2565</v>
      </c>
      <c r="B2635" s="2" t="str">
        <f ca="1">IFERROR(__xludf.DUMMYFUNCTION("GOOGLETRANSLATE(A2635,""auto"",""en"")"),"Loading...")</f>
        <v>Loading...</v>
      </c>
    </row>
    <row r="2636" spans="1:2" ht="14.25" customHeight="1">
      <c r="A2636" s="2" t="s">
        <v>2018</v>
      </c>
      <c r="B2636" s="2" t="str">
        <f ca="1">IFERROR(__xludf.DUMMYFUNCTION("GOOGLETRANSLATE(A2636,""auto"",""en"")"),"Loading...")</f>
        <v>Loading...</v>
      </c>
    </row>
    <row r="2637" spans="1:2" ht="14.25" customHeight="1">
      <c r="A2637" s="2" t="s">
        <v>2566</v>
      </c>
      <c r="B2637" s="2" t="str">
        <f ca="1">IFERROR(__xludf.DUMMYFUNCTION("GOOGLETRANSLATE(A2637,""auto"",""en"")"),"Rahu Gandhi Yuvaneta Wtf")</f>
        <v>Rahu Gandhi Yuvaneta Wtf</v>
      </c>
    </row>
    <row r="2638" spans="1:2" ht="14.25" customHeight="1">
      <c r="A2638" s="2" t="s">
        <v>2567</v>
      </c>
      <c r="B2638" s="2" t="str">
        <f ca="1">IFERROR(__xludf.DUMMYFUNCTION("GOOGLETRANSLATE(A2638,""auto"",""en"")"),"Loading...")</f>
        <v>Loading...</v>
      </c>
    </row>
    <row r="2639" spans="1:2" ht="14.25" customHeight="1">
      <c r="A2639" s="2" t="s">
        <v>2568</v>
      </c>
      <c r="B2639" s="2" t="str">
        <f ca="1">IFERROR(__xludf.DUMMYFUNCTION("GOOGLETRANSLATE(A2639,""auto"",""en"")"),"Loading...")</f>
        <v>Loading...</v>
      </c>
    </row>
    <row r="2640" spans="1:2" ht="14.25" customHeight="1">
      <c r="A2640" s="4" t="s">
        <v>2569</v>
      </c>
      <c r="B2640" s="2" t="str">
        <f ca="1">IFERROR(__xludf.DUMMYFUNCTION("GOOGLETRANSLATE(A2640,""auto"",""en"")"),"Loading...")</f>
        <v>Loading...</v>
      </c>
    </row>
    <row r="2641" spans="1:2" ht="14.25" customHeight="1">
      <c r="A2641" s="2" t="s">
        <v>2570</v>
      </c>
      <c r="B2641" s="2" t="str">
        <f ca="1">IFERROR(__xludf.DUMMYFUNCTION("GOOGLETRANSLATE(A2641,""auto"",""en"")"),"Loading...")</f>
        <v>Loading...</v>
      </c>
    </row>
    <row r="2642" spans="1:2" ht="14.25" customHeight="1">
      <c r="A2642" s="2" t="s">
        <v>2571</v>
      </c>
      <c r="B2642" s="2" t="str">
        <f ca="1">IFERROR(__xludf.DUMMYFUNCTION("GOOGLETRANSLATE(A2642,""auto"",""en"")"),"Loading...")</f>
        <v>Loading...</v>
      </c>
    </row>
    <row r="2643" spans="1:2" ht="14.25" customHeight="1">
      <c r="A2643" s="2" t="s">
        <v>2572</v>
      </c>
      <c r="B2643" s="2" t="str">
        <f ca="1">IFERROR(__xludf.DUMMYFUNCTION("GOOGLETRANSLATE(A2643,""auto"",""en"")"),"Loading...")</f>
        <v>Loading...</v>
      </c>
    </row>
    <row r="2644" spans="1:2" ht="14.25" customHeight="1">
      <c r="A2644" s="2" t="s">
        <v>2573</v>
      </c>
      <c r="B2644" s="2" t="str">
        <f ca="1">IFERROR(__xludf.DUMMYFUNCTION("GOOGLETRANSLATE(A2644,""auto"",""en"")"),"Loading...")</f>
        <v>Loading...</v>
      </c>
    </row>
    <row r="2645" spans="1:2" ht="14.25" customHeight="1">
      <c r="A2645" s="2" t="s">
        <v>2574</v>
      </c>
      <c r="B2645" s="2" t="str">
        <f ca="1">IFERROR(__xludf.DUMMYFUNCTION("GOOGLETRANSLATE(A2645,""auto"",""en"")"),"Loading...")</f>
        <v>Loading...</v>
      </c>
    </row>
    <row r="2646" spans="1:2" ht="14.25" customHeight="1">
      <c r="A2646" s="2" t="s">
        <v>2575</v>
      </c>
      <c r="B2646" s="2" t="str">
        <f ca="1">IFERROR(__xludf.DUMMYFUNCTION("GOOGLETRANSLATE(A2646,""auto"",""en"")"),"Loading...")</f>
        <v>Loading...</v>
      </c>
    </row>
    <row r="2647" spans="1:2" ht="14.25" customHeight="1">
      <c r="A2647" s="2" t="s">
        <v>2576</v>
      </c>
      <c r="B2647" s="2" t="str">
        <f ca="1">IFERROR(__xludf.DUMMYFUNCTION("GOOGLETRANSLATE(A2647,""auto"",""en"")"),"Loading...")</f>
        <v>Loading...</v>
      </c>
    </row>
    <row r="2648" spans="1:2" ht="14.25" customHeight="1">
      <c r="A2648" s="6" t="s">
        <v>2577</v>
      </c>
      <c r="B2648" s="2" t="str">
        <f ca="1">IFERROR(__xludf.DUMMYFUNCTION("GOOGLETRANSLATE(A2648,""auto"",""en"")"),"Pappu's poppat is Rubbish🤣🤣🤣🤣
Mirchi's road is on the border of crime🤣🤣🤣🤣🤣")</f>
        <v>Pappu's poppat is Rubbish🤣🤣🤣🤣
Mirchi's road is on the border of crime🤣🤣🤣🤣🤣</v>
      </c>
    </row>
    <row r="2649" spans="1:2" ht="14.25" customHeight="1">
      <c r="A2649" s="2" t="s">
        <v>2578</v>
      </c>
      <c r="B2649" s="2" t="str">
        <f ca="1">IFERROR(__xludf.DUMMYFUNCTION("GOOGLETRANSLATE(A2649,""auto"",""en"")"),"Loading...")</f>
        <v>Loading...</v>
      </c>
    </row>
    <row r="2650" spans="1:2" ht="14.25" customHeight="1">
      <c r="A2650" s="2" t="s">
        <v>2579</v>
      </c>
      <c r="B2650" s="2" t="str">
        <f ca="1">IFERROR(__xludf.DUMMYFUNCTION("GOOGLETRANSLATE(A2650,""auto"",""en"")"),"Loading...")</f>
        <v>Loading...</v>
      </c>
    </row>
    <row r="2651" spans="1:2" ht="14.25" customHeight="1">
      <c r="A2651" s="2" t="s">
        <v>2580</v>
      </c>
      <c r="B2651" s="2" t="str">
        <f ca="1">IFERROR(__xludf.DUMMYFUNCTION("GOOGLETRANSLATE(A2651,""auto"",""en"")"),"EXIT POLL UNTIL YOU GO TO GHAT TA HAI")</f>
        <v>EXIT POLL UNTIL YOU GO TO GHAT TA HAI</v>
      </c>
    </row>
    <row r="2652" spans="1:2" ht="14.25" customHeight="1">
      <c r="A2652" s="6" t="s">
        <v>2581</v>
      </c>
      <c r="B2652" s="2" t="str">
        <f ca="1">IFERROR(__xludf.DUMMYFUNCTION("GOOGLETRANSLATE(A2652,""auto"",""en"")"),"Exit.pol.modi.ke.paltu.kutto.ka.manmani.sarve.hai.rn kutto.
ka sarve.pmo.se Aata.hai.101%.
Everything is wrong
sahi sarve.india.300ke.karib.bjp.200.ke.Aaspad.hi.hoga.eske.uper.nahi.MODI.pm.nahi.ban.sakta.hai.1001%....")</f>
        <v>Exit.pol.modi.ke.paltu.kutto.ka.manmani.sarve.hai.rn kutto.
ka sarve.pmo.se Aata.hai.101%.
Everything is wrong
sahi sarve.india.300ke.karib.bjp.200.ke.Aaspad.hi.hoga.eske.uper.nahi.MODI.pm.nahi.ban.sakta.hai.1001%....</v>
      </c>
    </row>
    <row r="2653" spans="1:2" ht="14.25" customHeight="1">
      <c r="B2653" s="2" t="str">
        <f ca="1">IFERROR(__xludf.DUMMYFUNCTION("GOOGLETRANSLATE(A2653,""auto"",""en"")"),"#VALUE!")</f>
        <v>#VALUE!</v>
      </c>
    </row>
    <row r="2654" spans="1:2" ht="14.25" customHeight="1">
      <c r="A2654" s="5" t="s">
        <v>2582</v>
      </c>
      <c r="B2654" s="2" t="str">
        <f ca="1">IFERROR(__xludf.DUMMYFUNCTION("GOOGLETRANSLATE(A2654,""auto"",""en"")"),"Loading...")</f>
        <v>Loading...</v>
      </c>
    </row>
    <row r="2655" spans="1:2" ht="14.25" customHeight="1">
      <c r="A2655" s="2" t="s">
        <v>2583</v>
      </c>
      <c r="B2655" s="2" t="str">
        <f ca="1">IFERROR(__xludf.DUMMYFUNCTION("GOOGLETRANSLATE(A2655,""auto"",""en"")"),"Loading...")</f>
        <v>Loading...</v>
      </c>
    </row>
    <row r="2656" spans="1:2" ht="14.25" customHeight="1">
      <c r="A2656" s="4" t="s">
        <v>2584</v>
      </c>
      <c r="B2656" s="2" t="str">
        <f ca="1">IFERROR(__xludf.DUMMYFUNCTION("GOOGLETRANSLATE(A2656,""auto"",""en"")"),"Loading...")</f>
        <v>Loading...</v>
      </c>
    </row>
    <row r="2657" spans="1:2" ht="14.25" customHeight="1">
      <c r="A2657" s="6" t="s">
        <v>2585</v>
      </c>
      <c r="B2657" s="2" t="str">
        <f ca="1">IFERROR(__xludf.DUMMYFUNCTION("GOOGLETRANSLATE(A2657,""auto"",""en"")"),"Loading...")</f>
        <v>Loading...</v>
      </c>
    </row>
    <row r="2658" spans="1:2" ht="14.25" customHeight="1">
      <c r="A2658" s="2" t="s">
        <v>2586</v>
      </c>
      <c r="B2658" s="2" t="str">
        <f ca="1">IFERROR(__xludf.DUMMYFUNCTION("GOOGLETRANSLATE(A2658,""auto"",""en"")"),"Loading...")</f>
        <v>Loading...</v>
      </c>
    </row>
    <row r="2659" spans="1:2" ht="14.25" customHeight="1">
      <c r="A2659" s="2" t="s">
        <v>2587</v>
      </c>
      <c r="B2659" s="2" t="str">
        <f ca="1">IFERROR(__xludf.DUMMYFUNCTION("GOOGLETRANSLATE(A2659,""auto"",""en"")"),"Loading...")</f>
        <v>Loading...</v>
      </c>
    </row>
    <row r="2660" spans="1:2" ht="14.25" customHeight="1">
      <c r="A2660" s="4" t="s">
        <v>2588</v>
      </c>
      <c r="B2660" s="2" t="str">
        <f ca="1">IFERROR(__xludf.DUMMYFUNCTION("GOOGLETRANSLATE(A2660,""auto"",""en"")"),"Loading...")</f>
        <v>Loading...</v>
      </c>
    </row>
    <row r="2661" spans="1:2" ht="14.25" customHeight="1">
      <c r="A2661" s="2" t="s">
        <v>2589</v>
      </c>
      <c r="B2661" s="2" t="str">
        <f ca="1">IFERROR(__xludf.DUMMYFUNCTION("GOOGLETRANSLATE(A2661,""auto"",""en"")"),"Loading...")</f>
        <v>Loading...</v>
      </c>
    </row>
    <row r="2662" spans="1:2" ht="14.25" customHeight="1">
      <c r="A2662" s="4" t="s">
        <v>2590</v>
      </c>
      <c r="B2662" s="2" t="str">
        <f ca="1">IFERROR(__xludf.DUMMYFUNCTION("GOOGLETRANSLATE(A2662,""auto"",""en"")"),"Make more fools of spoons")</f>
        <v>Make more fools of spoons</v>
      </c>
    </row>
    <row r="2663" spans="1:2" ht="14.25" customHeight="1">
      <c r="A2663" s="2" t="s">
        <v>2591</v>
      </c>
      <c r="B2663" s="2" t="str">
        <f ca="1">IFERROR(__xludf.DUMMYFUNCTION("GOOGLETRANSLATE(A2663,""auto"",""en"")"),"Loading...")</f>
        <v>Loading...</v>
      </c>
    </row>
    <row r="2664" spans="1:2" ht="14.25" customHeight="1">
      <c r="A2664" s="4" t="s">
        <v>2592</v>
      </c>
      <c r="B2664" s="2" t="str">
        <f ca="1">IFERROR(__xludf.DUMMYFUNCTION("GOOGLETRANSLATE(A2664,""auto"",""en"")"),"Ravish Kumar is crying more than Congress.")</f>
        <v>Ravish Kumar is crying more than Congress.</v>
      </c>
    </row>
    <row r="2665" spans="1:2" ht="14.25" customHeight="1">
      <c r="A2665" s="2" t="s">
        <v>2593</v>
      </c>
      <c r="B2665" s="2" t="str">
        <f ca="1">IFERROR(__xludf.DUMMYFUNCTION("GOOGLETRANSLATE(A2665,""auto"",""en"")"),"Is mother-in-law's game going on?")</f>
        <v>Is mother-in-law's game going on?</v>
      </c>
    </row>
    <row r="2666" spans="1:2" ht="14.25" customHeight="1">
      <c r="A2666" s="2" t="s">
        <v>2594</v>
      </c>
      <c r="B2666" s="2" t="str">
        <f ca="1">IFERROR(__xludf.DUMMYFUNCTION("GOOGLETRANSLATE(A2666,""auto"",""en"")"),"Loading...")</f>
        <v>Loading...</v>
      </c>
    </row>
    <row r="2667" spans="1:2" ht="14.25" customHeight="1">
      <c r="A2667" s="2" t="s">
        <v>2595</v>
      </c>
      <c r="B2667" s="2" t="str">
        <f ca="1">IFERROR(__xludf.DUMMYFUNCTION("GOOGLETRANSLATE(A2667,""auto"",""en"")"),"Loading...")</f>
        <v>Loading...</v>
      </c>
    </row>
    <row r="2668" spans="1:2" ht="14.25" customHeight="1">
      <c r="A2668" s="2" t="s">
        <v>2596</v>
      </c>
      <c r="B2668" s="2" t="str">
        <f ca="1">IFERROR(__xludf.DUMMYFUNCTION("GOOGLETRANSLATE(A2668,""auto"",""en"")"),"Loading...")</f>
        <v>Loading...</v>
      </c>
    </row>
    <row r="2669" spans="1:2" ht="14.25" customHeight="1">
      <c r="A2669" s="2" t="s">
        <v>1925</v>
      </c>
      <c r="B2669" s="2" t="str">
        <f ca="1">IFERROR(__xludf.DUMMYFUNCTION("GOOGLETRANSLATE(A2669,""auto"",""en"")"),"Loading...")</f>
        <v>Loading...</v>
      </c>
    </row>
    <row r="2670" spans="1:2" ht="14.25" customHeight="1">
      <c r="A2670" s="6" t="s">
        <v>2597</v>
      </c>
      <c r="B2670" s="2" t="str">
        <f ca="1">IFERROR(__xludf.DUMMYFUNCTION("GOOGLETRANSLATE(A2670,""auto"",""en"")"),"Loading...")</f>
        <v>Loading...</v>
      </c>
    </row>
    <row r="2671" spans="1:2" ht="14.25" customHeight="1">
      <c r="A2671" s="2" t="s">
        <v>2598</v>
      </c>
      <c r="B2671" s="2" t="str">
        <f ca="1">IFERROR(__xludf.DUMMYFUNCTION("GOOGLETRANSLATE(A2671,""auto"",""en"")"),"Loading...")</f>
        <v>Loading...</v>
      </c>
    </row>
    <row r="2672" spans="1:2" ht="14.25" customHeight="1">
      <c r="A2672" s="2" t="s">
        <v>2599</v>
      </c>
      <c r="B2672" s="2" t="str">
        <f ca="1">IFERROR(__xludf.DUMMYFUNCTION("GOOGLETRANSLATE(A2672,""auto"",""en"")"),"Loading...")</f>
        <v>Loading...</v>
      </c>
    </row>
    <row r="2673" spans="1:2" ht="14.25" customHeight="1">
      <c r="A2673" s="2" t="s">
        <v>2600</v>
      </c>
      <c r="B2673" s="2" t="str">
        <f ca="1">IFERROR(__xludf.DUMMYFUNCTION("GOOGLETRANSLATE(A2673,""auto"",""en"")"),"Loading...")</f>
        <v>Loading...</v>
      </c>
    </row>
    <row r="2674" spans="1:2" ht="14.25" customHeight="1">
      <c r="A2674" s="2" t="s">
        <v>2601</v>
      </c>
      <c r="B2674" s="2" t="str">
        <f ca="1">IFERROR(__xludf.DUMMYFUNCTION("GOOGLETRANSLATE(A2674,""auto"",""en"")"),"Ravish's ass got fat")</f>
        <v>Ravish's ass got fat</v>
      </c>
    </row>
    <row r="2675" spans="1:2" ht="14.25" customHeight="1">
      <c r="A2675" s="2" t="s">
        <v>1132</v>
      </c>
      <c r="B2675" s="2" t="str">
        <f ca="1">IFERROR(__xludf.DUMMYFUNCTION("GOOGLETRANSLATE(A2675,""auto"",""en"")"),"Loading...")</f>
        <v>Loading...</v>
      </c>
    </row>
    <row r="2676" spans="1:2" ht="14.25" customHeight="1">
      <c r="A2676" s="2" t="s">
        <v>2602</v>
      </c>
      <c r="B2676" s="2" t="str">
        <f ca="1">IFERROR(__xludf.DUMMYFUNCTION("GOOGLETRANSLATE(A2676,""auto"",""en"")"),"Loading...")</f>
        <v>Loading...</v>
      </c>
    </row>
    <row r="2677" spans="1:2" ht="14.25" customHeight="1">
      <c r="A2677" s="2" t="s">
        <v>2603</v>
      </c>
      <c r="B2677" s="2" t="str">
        <f ca="1">IFERROR(__xludf.DUMMYFUNCTION("GOOGLETRANSLATE(A2677,""auto"",""en"")"),"Loading...")</f>
        <v>Loading...</v>
      </c>
    </row>
    <row r="2678" spans="1:2" ht="14.25" customHeight="1">
      <c r="A2678" s="2" t="s">
        <v>2604</v>
      </c>
      <c r="B2678" s="2" t="str">
        <f ca="1">IFERROR(__xludf.DUMMYFUNCTION("GOOGLETRANSLATE(A2678,""auto"",""en"")"),"Loading...")</f>
        <v>Loading...</v>
      </c>
    </row>
    <row r="2679" spans="1:2" ht="14.25" customHeight="1">
      <c r="A2679" s="2" t="s">
        <v>2605</v>
      </c>
      <c r="B2679" s="2" t="str">
        <f ca="1">IFERROR(__xludf.DUMMYFUNCTION("GOOGLETRANSLATE(A2679,""auto"",""en"")"),"Loading...")</f>
        <v>Loading...</v>
      </c>
    </row>
    <row r="2680" spans="1:2" ht="14.25" customHeight="1">
      <c r="A2680" s="2" t="s">
        <v>2606</v>
      </c>
      <c r="B2680" s="2" t="str">
        <f ca="1">IFERROR(__xludf.DUMMYFUNCTION("GOOGLETRANSLATE(A2680,""auto"",""en"")"),"Loading...")</f>
        <v>Loading...</v>
      </c>
    </row>
    <row r="2681" spans="1:2" ht="14.25" customHeight="1">
      <c r="A2681" s="2" t="s">
        <v>2607</v>
      </c>
      <c r="B2681" s="2" t="str">
        <f ca="1">IFERROR(__xludf.DUMMYFUNCTION("GOOGLETRANSLATE(A2681,""auto"",""en"")"),"Loading...")</f>
        <v>Loading...</v>
      </c>
    </row>
    <row r="2682" spans="1:2" ht="14.25" customHeight="1">
      <c r="A2682" s="2" t="s">
        <v>2608</v>
      </c>
      <c r="B2682" s="2" t="str">
        <f ca="1">IFERROR(__xludf.DUMMYFUNCTION("GOOGLETRANSLATE(A2682,""auto"",""en"")"),"Loading...")</f>
        <v>Loading...</v>
      </c>
    </row>
    <row r="2683" spans="1:2" ht="14.25" customHeight="1">
      <c r="A2683" s="2" t="s">
        <v>2609</v>
      </c>
      <c r="B2683" s="2" t="str">
        <f ca="1">IFERROR(__xludf.DUMMYFUNCTION("GOOGLETRANSLATE(A2683,""auto"",""en"")"),"Loading...")</f>
        <v>Loading...</v>
      </c>
    </row>
    <row r="2684" spans="1:2" ht="14.25" customHeight="1">
      <c r="A2684" s="2" t="s">
        <v>2610</v>
      </c>
      <c r="B2684" s="2" t="str">
        <f ca="1">IFERROR(__xludf.DUMMYFUNCTION("GOOGLETRANSLATE(A2684,""auto"",""en"")"),"Loading...")</f>
        <v>Loading...</v>
      </c>
    </row>
    <row r="2685" spans="1:2" ht="14.25" customHeight="1">
      <c r="A2685" s="4" t="s">
        <v>2611</v>
      </c>
      <c r="B2685" s="2" t="str">
        <f ca="1">IFERROR(__xludf.DUMMYFUNCTION("GOOGLETRANSLATE(A2685,""auto"",""en"")"),"Loading...")</f>
        <v>Loading...</v>
      </c>
    </row>
    <row r="2686" spans="1:2" ht="14.25" customHeight="1">
      <c r="A2686" s="2" t="s">
        <v>2612</v>
      </c>
      <c r="B2686" s="2" t="str">
        <f ca="1">IFERROR(__xludf.DUMMYFUNCTION("GOOGLETRANSLATE(A2686,""auto"",""en"")"),"Loading...")</f>
        <v>Loading...</v>
      </c>
    </row>
    <row r="2687" spans="1:2" ht="14.25" customHeight="1">
      <c r="A2687" s="2" t="s">
        <v>2613</v>
      </c>
      <c r="B2687" s="2" t="str">
        <f ca="1">IFERROR(__xludf.DUMMYFUNCTION("GOOGLETRANSLATE(A2687,""auto"",""en"")"),"Loading...")</f>
        <v>Loading...</v>
      </c>
    </row>
    <row r="2688" spans="1:2" ht="14.25" customHeight="1">
      <c r="A2688" s="2" t="s">
        <v>2614</v>
      </c>
      <c r="B2688" s="2" t="str">
        <f ca="1">IFERROR(__xludf.DUMMYFUNCTION("GOOGLETRANSLATE(A2688,""auto"",""en"")"),"Loading...")</f>
        <v>Loading...</v>
      </c>
    </row>
    <row r="2689" spans="1:2" ht="14.25" customHeight="1">
      <c r="A2689" s="2" t="s">
        <v>2615</v>
      </c>
      <c r="B2689" s="2" t="str">
        <f ca="1">IFERROR(__xludf.DUMMYFUNCTION("GOOGLETRANSLATE(A2689,""auto"",""en"")"),"Loading...")</f>
        <v>Loading...</v>
      </c>
    </row>
    <row r="2690" spans="1:2" ht="14.25" customHeight="1">
      <c r="A2690" s="2" t="s">
        <v>2616</v>
      </c>
      <c r="B2690" s="2" t="str">
        <f ca="1">IFERROR(__xludf.DUMMYFUNCTION("GOOGLETRANSLATE(A2690,""auto"",""en"")"),"Loading...")</f>
        <v>Loading...</v>
      </c>
    </row>
    <row r="2691" spans="1:2" ht="14.25" customHeight="1">
      <c r="A2691" s="4" t="s">
        <v>2617</v>
      </c>
      <c r="B2691" s="2" t="str">
        <f ca="1">IFERROR(__xludf.DUMMYFUNCTION("GOOGLETRANSLATE(A2691,""auto"",""en"")"),"Loading...")</f>
        <v>Loading...</v>
      </c>
    </row>
    <row r="2692" spans="1:2" ht="14.25" customHeight="1">
      <c r="A2692" s="2" t="s">
        <v>2618</v>
      </c>
      <c r="B2692" s="2" t="str">
        <f ca="1">IFERROR(__xludf.DUMMYFUNCTION("GOOGLETRANSLATE(A2692,""auto"",""en"")"),"Azadali, uttar dinajpur, WB, bangal ok, chacha❤")</f>
        <v>Azadali, uttar dinajpur, WB, bangal ok, chacha❤</v>
      </c>
    </row>
    <row r="2693" spans="1:2" ht="14.25" customHeight="1">
      <c r="A2693" s="2" t="s">
        <v>2619</v>
      </c>
      <c r="B2693" s="2" t="str">
        <f ca="1">IFERROR(__xludf.DUMMYFUNCTION("GOOGLETRANSLATE(A2693,""auto"",""en"")"),"Loading...")</f>
        <v>Loading...</v>
      </c>
    </row>
    <row r="2694" spans="1:2" ht="14.25" customHeight="1">
      <c r="A2694" s="4" t="s">
        <v>2620</v>
      </c>
      <c r="B2694" s="2" t="str">
        <f ca="1">IFERROR(__xludf.DUMMYFUNCTION("GOOGLETRANSLATE(A2694,""auto"",""en"")"),"Loading...")</f>
        <v>Loading...</v>
      </c>
    </row>
    <row r="2695" spans="1:2" ht="14.25" customHeight="1">
      <c r="A2695" s="2" t="s">
        <v>2621</v>
      </c>
      <c r="B2695" s="2" t="str">
        <f ca="1">IFERROR(__xludf.DUMMYFUNCTION("GOOGLETRANSLATE(A2695,""auto"",""en"")"),"Loading...")</f>
        <v>Loading...</v>
      </c>
    </row>
    <row r="2696" spans="1:2" ht="14.25" customHeight="1">
      <c r="A2696" s="2" t="s">
        <v>2622</v>
      </c>
      <c r="B2696" s="2" t="str">
        <f ca="1">IFERROR(__xludf.DUMMYFUNCTION("GOOGLETRANSLATE(A2696,""auto"",""en"")"),"Loading...")</f>
        <v>Loading...</v>
      </c>
    </row>
    <row r="2697" spans="1:2" ht="14.25" customHeight="1">
      <c r="A2697" s="2" t="s">
        <v>2623</v>
      </c>
      <c r="B2697" s="2" t="str">
        <f ca="1">IFERROR(__xludf.DUMMYFUNCTION("GOOGLETRANSLATE(A2697,""auto"",""en"")"),"Loading...")</f>
        <v>Loading...</v>
      </c>
    </row>
    <row r="2698" spans="1:2" ht="14.25" customHeight="1">
      <c r="A2698" s="6" t="s">
        <v>2624</v>
      </c>
      <c r="B2698" s="2" t="str">
        <f ca="1">IFERROR(__xludf.DUMMYFUNCTION("GOOGLETRANSLATE(A2698,""auto"",""en"")"),"Loading...")</f>
        <v>Loading...</v>
      </c>
    </row>
    <row r="2699" spans="1:2" ht="14.25" customHeight="1">
      <c r="A2699" s="2" t="s">
        <v>780</v>
      </c>
      <c r="B2699" s="2" t="str">
        <f ca="1">IFERROR(__xludf.DUMMYFUNCTION("GOOGLETRANSLATE(A2699,""auto"",""en"")"),"Yes")</f>
        <v>Yes</v>
      </c>
    </row>
    <row r="2700" spans="1:2" ht="14.25" customHeight="1">
      <c r="A2700" s="2" t="s">
        <v>2625</v>
      </c>
      <c r="B2700" s="2" t="str">
        <f ca="1">IFERROR(__xludf.DUMMYFUNCTION("GOOGLETRANSLATE(A2700,""auto"",""en"")"),"Loading...")</f>
        <v>Loading...</v>
      </c>
    </row>
    <row r="2701" spans="1:2" ht="14.25" customHeight="1">
      <c r="A2701" s="2" t="s">
        <v>2626</v>
      </c>
      <c r="B2701" s="2" t="str">
        <f ca="1">IFERROR(__xludf.DUMMYFUNCTION("GOOGLETRANSLATE(A2701,""auto"",""en"")"),"Loading...")</f>
        <v>Loading...</v>
      </c>
    </row>
    <row r="2702" spans="1:2" ht="14.25" customHeight="1">
      <c r="A2702" s="2" t="s">
        <v>2627</v>
      </c>
      <c r="B2702" s="2" t="str">
        <f ca="1">IFERROR(__xludf.DUMMYFUNCTION("GOOGLETRANSLATE(A2702,""auto"",""en"")"),"Ravish Sir, you are absolutely right.")</f>
        <v>Ravish Sir, you are absolutely right.</v>
      </c>
    </row>
    <row r="2703" spans="1:2" ht="14.25" customHeight="1">
      <c r="A2703" s="2" t="s">
        <v>2628</v>
      </c>
      <c r="B2703" s="2" t="str">
        <f ca="1">IFERROR(__xludf.DUMMYFUNCTION("GOOGLETRANSLATE(A2703,""auto"",""en"")"),"Loading...")</f>
        <v>Loading...</v>
      </c>
    </row>
    <row r="2704" spans="1:2" ht="14.25" customHeight="1">
      <c r="A2704" s="2" t="s">
        <v>2629</v>
      </c>
      <c r="B2704" s="2" t="str">
        <f ca="1">IFERROR(__xludf.DUMMYFUNCTION("GOOGLETRANSLATE(A2704,""auto"",""en"")"),"Loading...")</f>
        <v>Loading...</v>
      </c>
    </row>
    <row r="2705" spans="1:2" ht="14.25" customHeight="1">
      <c r="A2705" s="4" t="s">
        <v>2630</v>
      </c>
      <c r="B2705" s="2" t="str">
        <f ca="1">IFERROR(__xludf.DUMMYFUNCTION("GOOGLETRANSLATE(A2705,""auto"",""en"")"),"Loading...")</f>
        <v>Loading...</v>
      </c>
    </row>
    <row r="2706" spans="1:2" ht="14.25" customHeight="1">
      <c r="A2706" s="2" t="s">
        <v>2631</v>
      </c>
      <c r="B2706" s="2" t="str">
        <f ca="1">IFERROR(__xludf.DUMMYFUNCTION("GOOGLETRANSLATE(A2706,""auto"",""en"")"),"Loading...")</f>
        <v>Loading...</v>
      </c>
    </row>
    <row r="2707" spans="1:2" ht="14.25" customHeight="1">
      <c r="A2707" s="2" t="s">
        <v>2632</v>
      </c>
      <c r="B2707" s="2" t="str">
        <f ca="1">IFERROR(__xludf.DUMMYFUNCTION("GOOGLETRANSLATE(A2707,""auto"",""en"")"),"Why are you worried?🤣")</f>
        <v>Why are you worried?🤣</v>
      </c>
    </row>
    <row r="2708" spans="1:2" ht="14.25" customHeight="1">
      <c r="A2708" s="2" t="s">
        <v>2633</v>
      </c>
      <c r="B2708" s="2" t="str">
        <f ca="1">IFERROR(__xludf.DUMMYFUNCTION("GOOGLETRANSLATE(A2708,""auto"",""en"")"),"Loading...")</f>
        <v>Loading...</v>
      </c>
    </row>
    <row r="2709" spans="1:2" ht="14.25" customHeight="1">
      <c r="A2709" s="2" t="s">
        <v>2634</v>
      </c>
      <c r="B2709" s="2" t="str">
        <f ca="1">IFERROR(__xludf.DUMMYFUNCTION("GOOGLETRANSLATE(A2709,""auto"",""en"")"),"Loading...")</f>
        <v>Loading...</v>
      </c>
    </row>
    <row r="2710" spans="1:2" ht="14.25" customHeight="1">
      <c r="A2710" s="2" t="s">
        <v>2635</v>
      </c>
      <c r="B2710" s="2" t="str">
        <f ca="1">IFERROR(__xludf.DUMMYFUNCTION("GOOGLETRANSLATE(A2710,""auto"",""en"")"),"This time I have 400 pairs 🙌🙌🙌")</f>
        <v>This time I have 400 pairs 🙌🙌🙌</v>
      </c>
    </row>
    <row r="2711" spans="1:2" ht="14.25" customHeight="1">
      <c r="A2711" s="2" t="s">
        <v>1562</v>
      </c>
      <c r="B2711" s="2" t="str">
        <f ca="1">IFERROR(__xludf.DUMMYFUNCTION("GOOGLETRANSLATE(A2711,""auto"",""en"")"),"Loading...")</f>
        <v>Loading...</v>
      </c>
    </row>
    <row r="2712" spans="1:2" ht="14.25" customHeight="1">
      <c r="A2712" s="2" t="s">
        <v>2636</v>
      </c>
      <c r="B2712" s="2" t="str">
        <f ca="1">IFERROR(__xludf.DUMMYFUNCTION("GOOGLETRANSLATE(A2712,""auto"",""en"")"),"Loading...")</f>
        <v>Loading...</v>
      </c>
    </row>
    <row r="2713" spans="1:2" ht="14.25" customHeight="1">
      <c r="A2713" s="2" t="s">
        <v>2637</v>
      </c>
      <c r="B2713" s="2" t="str">
        <f ca="1">IFERROR(__xludf.DUMMYFUNCTION("GOOGLETRANSLATE(A2713,""auto"",""en"")"),"Loading...")</f>
        <v>Loading...</v>
      </c>
    </row>
    <row r="2714" spans="1:2" ht="14.25" customHeight="1">
      <c r="A2714" s="2" t="s">
        <v>2638</v>
      </c>
      <c r="B2714" s="2" t="str">
        <f ca="1">IFERROR(__xludf.DUMMYFUNCTION("GOOGLETRANSLATE(A2714,""auto"",""en"")"),"Loading...")</f>
        <v>Loading...</v>
      </c>
    </row>
    <row r="2715" spans="1:2" ht="14.25" customHeight="1">
      <c r="A2715" s="2" t="s">
        <v>2639</v>
      </c>
      <c r="B2715" s="2" t="str">
        <f ca="1">IFERROR(__xludf.DUMMYFUNCTION("GOOGLETRANSLATE(A2715,""auto"",""en"")"),"Loading...")</f>
        <v>Loading...</v>
      </c>
    </row>
    <row r="2716" spans="1:2" ht="14.25" customHeight="1">
      <c r="A2716" s="2" t="s">
        <v>2640</v>
      </c>
      <c r="B2716" s="2" t="str">
        <f ca="1">IFERROR(__xludf.DUMMYFUNCTION("GOOGLETRANSLATE(A2716,""auto"",""en"")"),"Loading...")</f>
        <v>Loading...</v>
      </c>
    </row>
    <row r="2717" spans="1:2" ht="14.25" customHeight="1">
      <c r="A2717" s="2" t="s">
        <v>2641</v>
      </c>
      <c r="B2717" s="2" t="str">
        <f ca="1">IFERROR(__xludf.DUMMYFUNCTION("GOOGLETRANSLATE(A2717,""auto"",""en"")"),"We have learned how to call right as right and wrong as wrong.")</f>
        <v>We have learned how to call right as right and wrong as wrong.</v>
      </c>
    </row>
    <row r="2718" spans="1:2" ht="14.25" customHeight="1">
      <c r="A2718" s="4" t="s">
        <v>2642</v>
      </c>
      <c r="B2718" s="2" t="str">
        <f ca="1">IFERROR(__xludf.DUMMYFUNCTION("GOOGLETRANSLATE(A2718,""auto"",""en"")"),"Loading...")</f>
        <v>Loading...</v>
      </c>
    </row>
    <row r="2719" spans="1:2" ht="14.25" customHeight="1">
      <c r="A2719" s="2" t="s">
        <v>2643</v>
      </c>
      <c r="B2719" s="2" t="str">
        <f ca="1">IFERROR(__xludf.DUMMYFUNCTION("GOOGLETRANSLATE(A2719,""auto"",""en"")"),"All exit polls are wrong, Jairam is Congress's party, what is being said is true, it is true that Jairam is Congress's party, what is being said is true, as long as we can confirm it.")</f>
        <v>All exit polls are wrong, Jairam is Congress's party, what is being said is true, it is true that Jairam is Congress's party, what is being said is true, as long as we can confirm it.</v>
      </c>
    </row>
    <row r="2720" spans="1:2" ht="14.25" customHeight="1">
      <c r="A2720" s="2" t="s">
        <v>2644</v>
      </c>
      <c r="B2720" s="2" t="str">
        <f ca="1">IFERROR(__xludf.DUMMYFUNCTION("GOOGLETRANSLATE(A2720,""auto"",""en"")"),"Loading...")</f>
        <v>Loading...</v>
      </c>
    </row>
    <row r="2721" spans="1:2" ht="14.25" customHeight="1">
      <c r="A2721" s="2" t="s">
        <v>2645</v>
      </c>
      <c r="B2721" s="2" t="str">
        <f ca="1">IFERROR(__xludf.DUMMYFUNCTION("GOOGLETRANSLATE(A2721,""auto"",""en"")"),"Loading...")</f>
        <v>Loading...</v>
      </c>
    </row>
    <row r="2722" spans="1:2" ht="14.25" customHeight="1">
      <c r="A2722" s="2" t="s">
        <v>2646</v>
      </c>
      <c r="B2722" s="2" t="str">
        <f ca="1">IFERROR(__xludf.DUMMYFUNCTION("GOOGLETRANSLATE(A2722,""auto"",""en"")"),"Loading...")</f>
        <v>Loading...</v>
      </c>
    </row>
    <row r="2723" spans="1:2" ht="14.25" customHeight="1">
      <c r="A2723" s="2" t="s">
        <v>2647</v>
      </c>
      <c r="B2723" s="2" t="str">
        <f ca="1">IFERROR(__xludf.DUMMYFUNCTION("GOOGLETRANSLATE(A2723,""auto"",""en"")"),"Loading...")</f>
        <v>Loading...</v>
      </c>
    </row>
    <row r="2724" spans="1:2" ht="14.25" customHeight="1">
      <c r="A2724" s="4" t="s">
        <v>2648</v>
      </c>
      <c r="B2724" s="2" t="str">
        <f ca="1">IFERROR(__xludf.DUMMYFUNCTION("GOOGLETRANSLATE(A2724,""auto"",""en"")"),"Loading...")</f>
        <v>Loading...</v>
      </c>
    </row>
    <row r="2725" spans="1:2" ht="14.25" customHeight="1">
      <c r="A2725" s="2" t="s">
        <v>2649</v>
      </c>
      <c r="B2725" s="2" t="str">
        <f ca="1">IFERROR(__xludf.DUMMYFUNCTION("GOOGLETRANSLATE(A2725,""auto"",""en"")"),"Loading...")</f>
        <v>Loading...</v>
      </c>
    </row>
    <row r="2726" spans="1:2" ht="14.25" customHeight="1">
      <c r="A2726" s="2" t="s">
        <v>15</v>
      </c>
      <c r="B2726" s="2" t="str">
        <f ca="1">IFERROR(__xludf.DUMMYFUNCTION("GOOGLETRANSLATE(A2726,""auto"",""en"")"),"Loading...")</f>
        <v>Loading...</v>
      </c>
    </row>
    <row r="2727" spans="1:2" ht="14.25" customHeight="1">
      <c r="A2727" s="2" t="s">
        <v>2650</v>
      </c>
      <c r="B2727" s="2" t="str">
        <f ca="1">IFERROR(__xludf.DUMMYFUNCTION("GOOGLETRANSLATE(A2727,""auto"",""en"")"),"Loading...")</f>
        <v>Loading...</v>
      </c>
    </row>
    <row r="2728" spans="1:2" ht="14.25" customHeight="1">
      <c r="A2728" s="2" t="s">
        <v>2651</v>
      </c>
      <c r="B2728" s="2" t="str">
        <f ca="1">IFERROR(__xludf.DUMMYFUNCTION("GOOGLETRANSLATE(A2728,""auto"",""en"")"),"Godi Midian axis poll")</f>
        <v>Godi Midian axis poll</v>
      </c>
    </row>
    <row r="2729" spans="1:2" ht="14.25" customHeight="1">
      <c r="A2729" s="2" t="s">
        <v>2652</v>
      </c>
      <c r="B2729" s="2" t="str">
        <f ca="1">IFERROR(__xludf.DUMMYFUNCTION("GOOGLETRANSLATE(A2729,""auto"",""en"")"),"Loading...")</f>
        <v>Loading...</v>
      </c>
    </row>
    <row r="2730" spans="1:2" ht="14.25" customHeight="1">
      <c r="A2730" s="2" t="s">
        <v>2653</v>
      </c>
      <c r="B2730" s="2" t="str">
        <f ca="1">IFERROR(__xludf.DUMMYFUNCTION("GOOGLETRANSLATE(A2730,""auto"",""en"")"),"Loading...")</f>
        <v>Loading...</v>
      </c>
    </row>
    <row r="2731" spans="1:2" ht="14.25" customHeight="1">
      <c r="A2731" s="2" t="s">
        <v>2654</v>
      </c>
      <c r="B2731" s="2" t="str">
        <f ca="1">IFERROR(__xludf.DUMMYFUNCTION("GOOGLETRANSLATE(A2731,""auto"",""en"")"),"Loading...")</f>
        <v>Loading...</v>
      </c>
    </row>
    <row r="2732" spans="1:2" ht="14.25" customHeight="1">
      <c r="A2732" s="2" t="s">
        <v>2655</v>
      </c>
      <c r="B2732" s="2" t="str">
        <f ca="1">IFERROR(__xludf.DUMMYFUNCTION("GOOGLETRANSLATE(A2732,""auto"",""en"")"),"Loading...")</f>
        <v>Loading...</v>
      </c>
    </row>
    <row r="2733" spans="1:2" ht="14.25" customHeight="1">
      <c r="A2733" s="2" t="s">
        <v>847</v>
      </c>
      <c r="B2733" s="2" t="str">
        <f ca="1">IFERROR(__xludf.DUMMYFUNCTION("GOOGLETRANSLATE(A2733,""auto"",""en"")"),"Loading...")</f>
        <v>Loading...</v>
      </c>
    </row>
    <row r="2734" spans="1:2" ht="14.25" customHeight="1">
      <c r="A2734" s="2" t="s">
        <v>2656</v>
      </c>
      <c r="B2734" s="2" t="str">
        <f ca="1">IFERROR(__xludf.DUMMYFUNCTION("GOOGLETRANSLATE(A2734,""auto"",""en"")"),"Loading...")</f>
        <v>Loading...</v>
      </c>
    </row>
    <row r="2735" spans="1:2" ht="14.25" customHeight="1">
      <c r="A2735" s="2" t="s">
        <v>2657</v>
      </c>
      <c r="B2735" s="2" t="str">
        <f ca="1">IFERROR(__xludf.DUMMYFUNCTION("GOOGLETRANSLATE(A2735,""auto"",""en"")"),"Son, Adani has again become Asia's richest person, you are eating like a dog, where is the sugar?")</f>
        <v>Son, Adani has again become Asia's richest person, you are eating like a dog, where is the sugar?</v>
      </c>
    </row>
    <row r="2736" spans="1:2" ht="14.25" customHeight="1">
      <c r="A2736" s="2" t="s">
        <v>2658</v>
      </c>
      <c r="B2736" s="2" t="str">
        <f ca="1">IFERROR(__xludf.DUMMYFUNCTION("GOOGLETRANSLATE(A2736,""auto"",""en"")"),"Exit poll wrong hain")</f>
        <v>Exit poll wrong hain</v>
      </c>
    </row>
    <row r="2737" spans="1:2" ht="14.25" customHeight="1">
      <c r="A2737" s="2" t="s">
        <v>2659</v>
      </c>
      <c r="B2737" s="2" t="str">
        <f ca="1">IFERROR(__xludf.DUMMYFUNCTION("GOOGLETRANSLATE(A2737,""auto"",""en"")"),"Loading...")</f>
        <v>Loading...</v>
      </c>
    </row>
    <row r="2738" spans="1:2" ht="14.25" customHeight="1">
      <c r="A2738" s="2" t="s">
        <v>2660</v>
      </c>
      <c r="B2738" s="2" t="str">
        <f ca="1">IFERROR(__xludf.DUMMYFUNCTION("GOOGLETRANSLATE(A2738,""auto"",""en"")"),"Loading...")</f>
        <v>Loading...</v>
      </c>
    </row>
    <row r="2739" spans="1:2" ht="14.25" customHeight="1">
      <c r="A2739" s="2" t="s">
        <v>2661</v>
      </c>
      <c r="B2739" s="2" t="str">
        <f ca="1">IFERROR(__xludf.DUMMYFUNCTION("GOOGLETRANSLATE(A2739,""auto"",""en"")"),"Loading...")</f>
        <v>Loading...</v>
      </c>
    </row>
    <row r="2740" spans="1:2" ht="14.25" customHeight="1">
      <c r="A2740" s="2" t="s">
        <v>2662</v>
      </c>
      <c r="B2740" s="2" t="str">
        <f ca="1">IFERROR(__xludf.DUMMYFUNCTION("GOOGLETRANSLATE(A2740,""auto"",""en"")"),"😂😂😂😂😂😂😂😂😂")</f>
        <v>😂😂😂😂😂😂😂😂😂</v>
      </c>
    </row>
    <row r="2741" spans="1:2" ht="14.25" customHeight="1">
      <c r="A2741" s="2" t="s">
        <v>2660</v>
      </c>
      <c r="B2741" s="2" t="str">
        <f ca="1">IFERROR(__xludf.DUMMYFUNCTION("GOOGLETRANSLATE(A2741,""auto"",""en"")"),"Loading...")</f>
        <v>Loading...</v>
      </c>
    </row>
    <row r="2742" spans="1:2" ht="14.25" customHeight="1">
      <c r="A2742" s="2" t="s">
        <v>2663</v>
      </c>
      <c r="B2742" s="2" t="str">
        <f ca="1">IFERROR(__xludf.DUMMYFUNCTION("GOOGLETRANSLATE(A2742,""auto"",""en"")"),"Loading...")</f>
        <v>Loading...</v>
      </c>
    </row>
    <row r="2743" spans="1:2" ht="14.25" customHeight="1">
      <c r="A2743" s="2" t="s">
        <v>2664</v>
      </c>
      <c r="B2743" s="2" t="str">
        <f ca="1">IFERROR(__xludf.DUMMYFUNCTION("GOOGLETRANSLATE(A2743,""auto"",""en"")"),"Loading...")</f>
        <v>Loading...</v>
      </c>
    </row>
    <row r="2744" spans="1:2" ht="14.25" customHeight="1">
      <c r="A2744" s="4" t="s">
        <v>2665</v>
      </c>
      <c r="B2744" s="2" t="str">
        <f ca="1">IFERROR(__xludf.DUMMYFUNCTION("GOOGLETRANSLATE(A2744,""auto"",""en"")"),"Loading...")</f>
        <v>Loading...</v>
      </c>
    </row>
    <row r="2745" spans="1:2" ht="14.25" customHeight="1">
      <c r="A2745" s="4" t="s">
        <v>2666</v>
      </c>
      <c r="B2745" s="2" t="str">
        <f ca="1">IFERROR(__xludf.DUMMYFUNCTION("GOOGLETRANSLATE(A2745,""auto"",""en"")"),"Loading...")</f>
        <v>Loading...</v>
      </c>
    </row>
    <row r="2746" spans="1:2" ht="14.25" customHeight="1">
      <c r="A2746" s="4" t="s">
        <v>2667</v>
      </c>
      <c r="B2746" s="2" t="str">
        <f ca="1">IFERROR(__xludf.DUMMYFUNCTION("GOOGLETRANSLATE(A2746,""auto"",""en"")"),"Loading...")</f>
        <v>Loading...</v>
      </c>
    </row>
    <row r="2747" spans="1:2" ht="14.25" customHeight="1">
      <c r="A2747" s="2" t="s">
        <v>2668</v>
      </c>
      <c r="B2747" s="2" t="str">
        <f ca="1">IFERROR(__xludf.DUMMYFUNCTION("GOOGLETRANSLATE(A2747,""auto"",""en"")"),"Loading...")</f>
        <v>Loading...</v>
      </c>
    </row>
    <row r="2748" spans="1:2" ht="14.25" customHeight="1">
      <c r="A2748" s="2" t="s">
        <v>2669</v>
      </c>
      <c r="B2748" s="2" t="str">
        <f ca="1">IFERROR(__xludf.DUMMYFUNCTION("GOOGLETRANSLATE(A2748,""auto"",""en"")"),"Loading...")</f>
        <v>Loading...</v>
      </c>
    </row>
    <row r="2749" spans="1:2" ht="14.25" customHeight="1">
      <c r="A2749" s="2" t="s">
        <v>2670</v>
      </c>
      <c r="B2749" s="2" t="str">
        <f ca="1">IFERROR(__xludf.DUMMYFUNCTION("GOOGLETRANSLATE(A2749,""auto"",""en"")"),"Loading...")</f>
        <v>Loading...</v>
      </c>
    </row>
    <row r="2750" spans="1:2" ht="14.25" customHeight="1">
      <c r="A2750" s="4" t="s">
        <v>2671</v>
      </c>
      <c r="B2750" s="2" t="str">
        <f ca="1">IFERROR(__xludf.DUMMYFUNCTION("GOOGLETRANSLATE(A2750,""auto"",""en"")"),"Loading...")</f>
        <v>Loading...</v>
      </c>
    </row>
    <row r="2751" spans="1:2" ht="14.25" customHeight="1">
      <c r="A2751" s="6" t="s">
        <v>2672</v>
      </c>
      <c r="B2751" s="2" t="str">
        <f ca="1">IFERROR(__xludf.DUMMYFUNCTION("GOOGLETRANSLATE(A2751,""auto"",""en"")"),"Loading...")</f>
        <v>Loading...</v>
      </c>
    </row>
    <row r="2752" spans="1:2" ht="14.25" customHeight="1">
      <c r="A2752" s="2" t="s">
        <v>2673</v>
      </c>
      <c r="B2752" s="2" t="str">
        <f ca="1">IFERROR(__xludf.DUMMYFUNCTION("GOOGLETRANSLATE(A2752,""auto"",""en"")"),"Loading...")</f>
        <v>Loading...</v>
      </c>
    </row>
    <row r="2753" spans="1:2" ht="14.25" customHeight="1">
      <c r="A2753" s="2" t="s">
        <v>2674</v>
      </c>
      <c r="B2753" s="2" t="str">
        <f ca="1">IFERROR(__xludf.DUMMYFUNCTION("GOOGLETRANSLATE(A2753,""auto"",""en"")"),"Because of this Bill and Color, even a few people in the country will not get justice and the country will remain ruined.")</f>
        <v>Because of this Bill and Color, even a few people in the country will not get justice and the country will remain ruined.</v>
      </c>
    </row>
    <row r="2754" spans="1:2" ht="14.25" customHeight="1">
      <c r="A2754" s="2" t="s">
        <v>2675</v>
      </c>
      <c r="B2754" s="2" t="str">
        <f ca="1">IFERROR(__xludf.DUMMYFUNCTION("GOOGLETRANSLATE(A2754,""auto"",""en"")"),"Loading...")</f>
        <v>Loading...</v>
      </c>
    </row>
    <row r="2755" spans="1:2" ht="14.25" customHeight="1">
      <c r="A2755" s="2" t="s">
        <v>2676</v>
      </c>
      <c r="B2755" s="2" t="str">
        <f ca="1">IFERROR(__xludf.DUMMYFUNCTION("GOOGLETRANSLATE(A2755,""auto"",""en"")"),"Loading...")</f>
        <v>Loading...</v>
      </c>
    </row>
    <row r="2756" spans="1:2" ht="14.25" customHeight="1">
      <c r="A2756" s="2" t="s">
        <v>2677</v>
      </c>
      <c r="B2756" s="2" t="str">
        <f ca="1">IFERROR(__xludf.DUMMYFUNCTION("GOOGLETRANSLATE(A2756,""auto"",""en"")"),"Loading...")</f>
        <v>Loading...</v>
      </c>
    </row>
    <row r="2757" spans="1:2" ht="14.25" customHeight="1">
      <c r="A2757" s="4" t="s">
        <v>2678</v>
      </c>
      <c r="B2757" s="2" t="str">
        <f ca="1">IFERROR(__xludf.DUMMYFUNCTION("GOOGLETRANSLATE(A2757,""auto"",""en"")"),"When you do an exit poll, it is right and if you do it, it is wrong, wow.")</f>
        <v>When you do an exit poll, it is right and if you do it, it is wrong, wow.</v>
      </c>
    </row>
    <row r="2758" spans="1:2" ht="14.25" customHeight="1">
      <c r="A2758" s="2" t="s">
        <v>2679</v>
      </c>
      <c r="B2758" s="2" t="str">
        <f ca="1">IFERROR(__xludf.DUMMYFUNCTION("GOOGLETRANSLATE(A2758,""auto"",""en"")"),"Loading...")</f>
        <v>Loading...</v>
      </c>
    </row>
    <row r="2759" spans="1:2" ht="14.25" customHeight="1">
      <c r="A2759" s="2" t="s">
        <v>2680</v>
      </c>
      <c r="B2759" s="2" t="str">
        <f ca="1">IFERROR(__xludf.DUMMYFUNCTION("GOOGLETRANSLATE(A2759,""auto"",""en"")"),"You understand the news correctly, rest of the journalists are Godi media.")</f>
        <v>You understand the news correctly, rest of the journalists are Godi media.</v>
      </c>
    </row>
    <row r="2760" spans="1:2" ht="14.25" customHeight="1">
      <c r="A2760" s="2" t="s">
        <v>2681</v>
      </c>
      <c r="B2760" s="2" t="str">
        <f ca="1">IFERROR(__xludf.DUMMYFUNCTION("GOOGLETRANSLATE(A2760,""auto"",""en"")"),"I want a machine please sir")</f>
        <v>I want a machine please sir</v>
      </c>
    </row>
    <row r="2761" spans="1:2" ht="14.25" customHeight="1">
      <c r="A2761" s="4" t="s">
        <v>2682</v>
      </c>
      <c r="B2761" s="2" t="str">
        <f ca="1">IFERROR(__xludf.DUMMYFUNCTION("GOOGLETRANSLATE(A2761,""auto"",""en"")"),"Loading...")</f>
        <v>Loading...</v>
      </c>
    </row>
    <row r="2762" spans="1:2" ht="14.25" customHeight="1">
      <c r="A2762" s="2" t="s">
        <v>2683</v>
      </c>
      <c r="B2762" s="2" t="str">
        <f ca="1">IFERROR(__xludf.DUMMYFUNCTION("GOOGLETRANSLATE(A2762,""auto"",""en"")"),"Loading...")</f>
        <v>Loading...</v>
      </c>
    </row>
    <row r="2763" spans="1:2" ht="14.25" customHeight="1">
      <c r="A2763" s="6" t="s">
        <v>2684</v>
      </c>
      <c r="B2763" s="2" t="str">
        <f ca="1">IFERROR(__xludf.DUMMYFUNCTION("GOOGLETRANSLATE(A2763,""auto"",""en"")"),"Loading...")</f>
        <v>Loading...</v>
      </c>
    </row>
    <row r="2764" spans="1:2" ht="14.25" customHeight="1">
      <c r="A2764" s="2" t="s">
        <v>2685</v>
      </c>
      <c r="B2764" s="2" t="str">
        <f ca="1">IFERROR(__xludf.DUMMYFUNCTION("GOOGLETRANSLATE(A2764,""auto"",""en"")"),"Loading...")</f>
        <v>Loading...</v>
      </c>
    </row>
    <row r="2765" spans="1:2" ht="14.25" customHeight="1">
      <c r="A2765" s="4" t="s">
        <v>2686</v>
      </c>
      <c r="B2765" s="2" t="str">
        <f ca="1">IFERROR(__xludf.DUMMYFUNCTION("GOOGLETRANSLATE(A2765,""auto"",""en"")"),"Loading...")</f>
        <v>Loading...</v>
      </c>
    </row>
    <row r="2766" spans="1:2" ht="14.25" customHeight="1">
      <c r="A2766" s="2" t="s">
        <v>2687</v>
      </c>
      <c r="B2766" s="2" t="str">
        <f ca="1">IFERROR(__xludf.DUMMYFUNCTION("GOOGLETRANSLATE(A2766,""auto"",""en"")"),"Loading...")</f>
        <v>Loading...</v>
      </c>
    </row>
    <row r="2767" spans="1:2" ht="14.25" customHeight="1">
      <c r="A2767" s="2" t="s">
        <v>2688</v>
      </c>
      <c r="B2767" s="2" t="str">
        <f ca="1">IFERROR(__xludf.DUMMYFUNCTION("GOOGLETRANSLATE(A2767,""auto"",""en"")"),"Loading...")</f>
        <v>Loading...</v>
      </c>
    </row>
    <row r="2768" spans="1:2" ht="14.25" customHeight="1">
      <c r="A2768" s="2" t="s">
        <v>2689</v>
      </c>
      <c r="B2768" s="2" t="str">
        <f ca="1">IFERROR(__xludf.DUMMYFUNCTION("GOOGLETRANSLATE(A2768,""auto"",""en"")"),"Loading...")</f>
        <v>Loading...</v>
      </c>
    </row>
    <row r="2769" spans="1:2" ht="14.25" customHeight="1">
      <c r="A2769" s="2" t="s">
        <v>2690</v>
      </c>
      <c r="B2769" s="2" t="str">
        <f ca="1">IFERROR(__xludf.DUMMYFUNCTION("GOOGLETRANSLATE(A2769,""auto"",""en"")"),"Loading...")</f>
        <v>Loading...</v>
      </c>
    </row>
    <row r="2770" spans="1:2" ht="14.25" customHeight="1">
      <c r="A2770" s="5" t="s">
        <v>2691</v>
      </c>
      <c r="B2770" s="2" t="str">
        <f ca="1">IFERROR(__xludf.DUMMYFUNCTION("GOOGLETRANSLATE(A2770,""auto"",""en"")"),"Loading...")</f>
        <v>Loading...</v>
      </c>
    </row>
    <row r="2771" spans="1:2" ht="14.25" customHeight="1">
      <c r="A2771" s="2" t="s">
        <v>2692</v>
      </c>
      <c r="B2771" s="2" t="str">
        <f ca="1">IFERROR(__xludf.DUMMYFUNCTION("GOOGLETRANSLATE(A2771,""auto"",""en"")"),"All of my 10 friends have voted for BJP....all of them said what will you do...")</f>
        <v>All of my 10 friends have voted for BJP....all of them said what will you do...</v>
      </c>
    </row>
    <row r="2772" spans="1:2" ht="14.25" customHeight="1">
      <c r="A2772" s="4" t="s">
        <v>2693</v>
      </c>
      <c r="B2772" s="2" t="str">
        <f ca="1">IFERROR(__xludf.DUMMYFUNCTION("GOOGLETRANSLATE(A2772,""auto"",""en"")"),"Loading...")</f>
        <v>Loading...</v>
      </c>
    </row>
    <row r="2773" spans="1:2" ht="14.25" customHeight="1">
      <c r="A2773" s="2" t="s">
        <v>2694</v>
      </c>
      <c r="B2773" s="2" t="str">
        <f ca="1">IFERROR(__xludf.DUMMYFUNCTION("GOOGLETRANSLATE(A2773,""auto"",""en"")"),"BJP always wants to win from round the corner.")</f>
        <v>BJP always wants to win from round the corner.</v>
      </c>
    </row>
    <row r="2774" spans="1:2" ht="14.25" customHeight="1">
      <c r="A2774" s="2" t="s">
        <v>2695</v>
      </c>
      <c r="B2774" s="2" t="str">
        <f ca="1">IFERROR(__xludf.DUMMYFUNCTION("GOOGLETRANSLATE(A2774,""auto"",""en"")"),"Loading...")</f>
        <v>Loading...</v>
      </c>
    </row>
    <row r="2775" spans="1:2" ht="14.25" customHeight="1">
      <c r="A2775" s="4" t="s">
        <v>2696</v>
      </c>
      <c r="B2775" s="2" t="str">
        <f ca="1">IFERROR(__xludf.DUMMYFUNCTION("GOOGLETRANSLATE(A2775,""auto"",""en"")"),"Loading...")</f>
        <v>Loading...</v>
      </c>
    </row>
    <row r="2776" spans="1:2" ht="14.25" customHeight="1">
      <c r="A2776" s="2" t="s">
        <v>2697</v>
      </c>
      <c r="B2776" s="2" t="str">
        <f ca="1">IFERROR(__xludf.DUMMYFUNCTION("GOOGLETRANSLATE(A2776,""auto"",""en"")"),"Loading...")</f>
        <v>Loading...</v>
      </c>
    </row>
    <row r="2777" spans="1:2" ht="14.25" customHeight="1">
      <c r="A2777" s="2" t="s">
        <v>2698</v>
      </c>
      <c r="B2777" s="2" t="str">
        <f ca="1">IFERROR(__xludf.DUMMYFUNCTION("GOOGLETRANSLATE(A2777,""auto"",""en"")"),"Loading...")</f>
        <v>Loading...</v>
      </c>
    </row>
    <row r="2778" spans="1:2" ht="14.25" customHeight="1">
      <c r="A2778" s="2" t="s">
        <v>2699</v>
      </c>
      <c r="B2778" s="2" t="str">
        <f ca="1">IFERROR(__xludf.DUMMYFUNCTION("GOOGLETRANSLATE(A2778,""auto"",""en"")"),"Loading...")</f>
        <v>Loading...</v>
      </c>
    </row>
    <row r="2779" spans="1:2" ht="14.25" customHeight="1">
      <c r="A2779" s="4" t="s">
        <v>2700</v>
      </c>
      <c r="B2779" s="2" t="str">
        <f ca="1">IFERROR(__xludf.DUMMYFUNCTION("GOOGLETRANSLATE(A2779,""auto"",""en"")"),"Loading...")</f>
        <v>Loading...</v>
      </c>
    </row>
    <row r="2780" spans="1:2" ht="14.25" customHeight="1">
      <c r="A2780" s="4" t="s">
        <v>2701</v>
      </c>
      <c r="B2780" s="2" t="str">
        <f ca="1">IFERROR(__xludf.DUMMYFUNCTION("GOOGLETRANSLATE(A2780,""auto"",""en"")"),"The truth must be accepted that no good party exists")</f>
        <v>The truth must be accepted that no good party exists</v>
      </c>
    </row>
    <row r="2781" spans="1:2" ht="14.25" customHeight="1">
      <c r="A2781" s="2" t="s">
        <v>2702</v>
      </c>
      <c r="B2781" s="2" t="str">
        <f ca="1">IFERROR(__xludf.DUMMYFUNCTION("GOOGLETRANSLATE(A2781,""auto"",""en"")"),"Loading...")</f>
        <v>Loading...</v>
      </c>
    </row>
    <row r="2782" spans="1:2" ht="14.25" customHeight="1">
      <c r="A2782" s="2" t="s">
        <v>2703</v>
      </c>
      <c r="B2782" s="2" t="str">
        <f ca="1">IFERROR(__xludf.DUMMYFUNCTION("GOOGLETRANSLATE(A2782,""auto"",""en"")"),"Loading...")</f>
        <v>Loading...</v>
      </c>
    </row>
    <row r="2783" spans="1:2" ht="14.25" customHeight="1">
      <c r="A2783" s="2" t="s">
        <v>2704</v>
      </c>
      <c r="B2783" s="2" t="str">
        <f ca="1">IFERROR(__xludf.DUMMYFUNCTION("GOOGLETRANSLATE(A2783,""auto"",""en"")"),"Loading...")</f>
        <v>Loading...</v>
      </c>
    </row>
    <row r="2784" spans="1:2" ht="14.25" customHeight="1">
      <c r="A2784" s="2" t="s">
        <v>2705</v>
      </c>
      <c r="B2784" s="2" t="str">
        <f ca="1">IFERROR(__xludf.DUMMYFUNCTION("GOOGLETRANSLATE(A2784,""auto"",""en"")"),"Loading...")</f>
        <v>Loading...</v>
      </c>
    </row>
    <row r="2785" spans="1:2" ht="14.25" customHeight="1">
      <c r="A2785" s="2" t="s">
        <v>2706</v>
      </c>
      <c r="B2785" s="2" t="str">
        <f ca="1">IFERROR(__xludf.DUMMYFUNCTION("GOOGLETRANSLATE(A2785,""auto"",""en"")"),"Loading...")</f>
        <v>Loading...</v>
      </c>
    </row>
    <row r="2786" spans="1:2" ht="14.25" customHeight="1">
      <c r="A2786" s="2" t="s">
        <v>2707</v>
      </c>
      <c r="B2786" s="2" t="str">
        <f ca="1">IFERROR(__xludf.DUMMYFUNCTION("GOOGLETRANSLATE(A2786,""auto"",""en"")"),"Loading...")</f>
        <v>Loading...</v>
      </c>
    </row>
    <row r="2787" spans="1:2" ht="14.25" customHeight="1">
      <c r="A2787" s="2" t="s">
        <v>2708</v>
      </c>
      <c r="B2787" s="2" t="str">
        <f ca="1">IFERROR(__xludf.DUMMYFUNCTION("GOOGLETRANSLATE(A2787,""auto"",""en"")"),"Jai shree ram every time modi 400 par")</f>
        <v>Jai shree ram every time modi 400 par</v>
      </c>
    </row>
    <row r="2788" spans="1:2" ht="14.25" customHeight="1">
      <c r="A2788" s="4" t="s">
        <v>2709</v>
      </c>
      <c r="B2788" s="2" t="str">
        <f ca="1">IFERROR(__xludf.DUMMYFUNCTION("GOOGLETRANSLATE(A2788,""auto"",""en"")"),"Loading...")</f>
        <v>Loading...</v>
      </c>
    </row>
    <row r="2789" spans="1:2" ht="14.25" customHeight="1">
      <c r="A2789" s="2" t="s">
        <v>2710</v>
      </c>
      <c r="B2789" s="2" t="str">
        <f ca="1">IFERROR(__xludf.DUMMYFUNCTION("GOOGLETRANSLATE(A2789,""auto"",""en"")"),"Loading...")</f>
        <v>Loading...</v>
      </c>
    </row>
    <row r="2790" spans="1:2" ht="14.25" customHeight="1">
      <c r="A2790" s="4" t="s">
        <v>2711</v>
      </c>
      <c r="B2790" s="2" t="str">
        <f ca="1">IFERROR(__xludf.DUMMYFUNCTION("GOOGLETRANSLATE(A2790,""auto"",""en"")"),"You tell me how many seats are going to come, protest is nothing, you people keep advocating only one side, you will never tell the truth nor will you accept it.")</f>
        <v>You tell me how many seats are going to come, protest is nothing, you people keep advocating only one side, you will never tell the truth nor will you accept it.</v>
      </c>
    </row>
    <row r="2791" spans="1:2" ht="14.25" customHeight="1">
      <c r="A2791" s="2" t="s">
        <v>2712</v>
      </c>
      <c r="B2791" s="2" t="str">
        <f ca="1">IFERROR(__xludf.DUMMYFUNCTION("GOOGLETRANSLATE(A2791,""auto"",""en"")"),"Loading...")</f>
        <v>Loading...</v>
      </c>
    </row>
    <row r="2792" spans="1:2" ht="14.25" customHeight="1">
      <c r="A2792" s="2" t="s">
        <v>2713</v>
      </c>
      <c r="B2792" s="2" t="str">
        <f ca="1">IFERROR(__xludf.DUMMYFUNCTION("GOOGLETRANSLATE(A2792,""auto"",""en"")"),"Loading...")</f>
        <v>Loading...</v>
      </c>
    </row>
    <row r="2793" spans="1:2" ht="14.25" customHeight="1">
      <c r="A2793" s="4" t="s">
        <v>2714</v>
      </c>
      <c r="B2793" s="2" t="str">
        <f ca="1">IFERROR(__xludf.DUMMYFUNCTION("GOOGLETRANSLATE(A2793,""auto"",""en"")"),"Loading...")</f>
        <v>Loading...</v>
      </c>
    </row>
    <row r="2794" spans="1:2" ht="14.25" customHeight="1">
      <c r="A2794" s="2" t="s">
        <v>2715</v>
      </c>
      <c r="B2794" s="2" t="str">
        <f ca="1">IFERROR(__xludf.DUMMYFUNCTION("GOOGLETRANSLATE(A2794,""auto"",""en"")"),"Loading...")</f>
        <v>Loading...</v>
      </c>
    </row>
    <row r="2795" spans="1:2" ht="14.25" customHeight="1">
      <c r="A2795" s="2" t="s">
        <v>2716</v>
      </c>
      <c r="B2795" s="2" t="str">
        <f ca="1">IFERROR(__xludf.DUMMYFUNCTION("GOOGLETRANSLATE(A2795,""auto"",""en"")"),"Loading...")</f>
        <v>Loading...</v>
      </c>
    </row>
    <row r="2796" spans="1:2" ht="14.25" customHeight="1">
      <c r="A2796" s="4" t="s">
        <v>2717</v>
      </c>
      <c r="B2796" s="2" t="str">
        <f ca="1">IFERROR(__xludf.DUMMYFUNCTION("GOOGLETRANSLATE(A2796,""auto"",""en"")"),"Loading...")</f>
        <v>Loading...</v>
      </c>
    </row>
    <row r="2797" spans="1:2" ht="14.25" customHeight="1">
      <c r="A2797" s="2" t="s">
        <v>2718</v>
      </c>
      <c r="B2797" s="2" t="str">
        <f ca="1">IFERROR(__xludf.DUMMYFUNCTION("GOOGLETRANSLATE(A2797,""auto"",""en"")"),"Loading...")</f>
        <v>Loading...</v>
      </c>
    </row>
    <row r="2798" spans="1:2" ht="14.25" customHeight="1">
      <c r="A2798" s="2" t="s">
        <v>2719</v>
      </c>
      <c r="B2798" s="2" t="str">
        <f ca="1">IFERROR(__xludf.DUMMYFUNCTION("GOOGLETRANSLATE(A2798,""auto"",""en"")"),"Loading...")</f>
        <v>Loading...</v>
      </c>
    </row>
    <row r="2799" spans="1:2" ht="14.25" customHeight="1">
      <c r="A2799" s="2" t="s">
        <v>2720</v>
      </c>
      <c r="B2799" s="2" t="str">
        <f ca="1">IFERROR(__xludf.DUMMYFUNCTION("GOOGLETRANSLATE(A2799,""auto"",""en"")"),"Loading...")</f>
        <v>Loading...</v>
      </c>
    </row>
    <row r="2800" spans="1:2" ht="14.25" customHeight="1">
      <c r="A2800" s="2" t="s">
        <v>2721</v>
      </c>
      <c r="B2800" s="2" t="str">
        <f ca="1">IFERROR(__xludf.DUMMYFUNCTION("GOOGLETRANSLATE(A2800,""auto"",""en"")"),"Loading...")</f>
        <v>Loading...</v>
      </c>
    </row>
    <row r="2801" spans="1:2" ht="14.25" customHeight="1">
      <c r="A2801" s="2" t="s">
        <v>1534</v>
      </c>
      <c r="B2801" s="2" t="str">
        <f ca="1">IFERROR(__xludf.DUMMYFUNCTION("GOOGLETRANSLATE(A2801,""auto"",""en"")"),"Loading...")</f>
        <v>Loading...</v>
      </c>
    </row>
    <row r="2802" spans="1:2" ht="14.25" customHeight="1">
      <c r="A2802" s="2" t="s">
        <v>2722</v>
      </c>
      <c r="B2802" s="2" t="str">
        <f ca="1">IFERROR(__xludf.DUMMYFUNCTION("GOOGLETRANSLATE(A2802,""auto"",""en"")"),"Loading...")</f>
        <v>Loading...</v>
      </c>
    </row>
    <row r="2803" spans="1:2" ht="14.25" customHeight="1">
      <c r="A2803" s="6" t="s">
        <v>2723</v>
      </c>
      <c r="B2803" s="2" t="str">
        <f ca="1">IFERROR(__xludf.DUMMYFUNCTION("GOOGLETRANSLATE(A2803,""auto"",""en"")"),"Loading...")</f>
        <v>Loading...</v>
      </c>
    </row>
    <row r="2804" spans="1:2" ht="14.25" customHeight="1">
      <c r="A2804" s="2" t="s">
        <v>2724</v>
      </c>
      <c r="B2804" s="2" t="str">
        <f ca="1">IFERROR(__xludf.DUMMYFUNCTION("GOOGLETRANSLATE(A2804,""auto"",""en"")"),"Loading...")</f>
        <v>Loading...</v>
      </c>
    </row>
    <row r="2805" spans="1:2" ht="14.25" customHeight="1">
      <c r="A2805" s="2" t="s">
        <v>2725</v>
      </c>
      <c r="B2805" s="2" t="str">
        <f ca="1">IFERROR(__xludf.DUMMYFUNCTION("GOOGLETRANSLATE(A2805,""auto"",""en"")"),"Loading...")</f>
        <v>Loading...</v>
      </c>
    </row>
    <row r="2806" spans="1:2" ht="14.25" customHeight="1">
      <c r="A2806" s="2" t="s">
        <v>2726</v>
      </c>
      <c r="B2806" s="2" t="str">
        <f ca="1">IFERROR(__xludf.DUMMYFUNCTION("GOOGLETRANSLATE(A2806,""auto"",""en"")"),"Loading...")</f>
        <v>Loading...</v>
      </c>
    </row>
    <row r="2807" spans="1:2" ht="14.25" customHeight="1">
      <c r="A2807" s="2" t="s">
        <v>2727</v>
      </c>
      <c r="B2807" s="2" t="str">
        <f ca="1">IFERROR(__xludf.DUMMYFUNCTION("GOOGLETRANSLATE(A2807,""auto"",""en"")"),"Loading...")</f>
        <v>Loading...</v>
      </c>
    </row>
    <row r="2808" spans="1:2" ht="14.25" customHeight="1">
      <c r="A2808" s="2" t="s">
        <v>2728</v>
      </c>
      <c r="B2808" s="2" t="str">
        <f ca="1">IFERROR(__xludf.DUMMYFUNCTION("GOOGLETRANSLATE(A2808,""auto"",""en"")"),"Loading...")</f>
        <v>Loading...</v>
      </c>
    </row>
    <row r="2809" spans="1:2" ht="14.25" customHeight="1">
      <c r="A2809" s="2" t="s">
        <v>2729</v>
      </c>
      <c r="B2809" s="2" t="str">
        <f ca="1">IFERROR(__xludf.DUMMYFUNCTION("GOOGLETRANSLATE(A2809,""auto"",""en"")"),"Loading...")</f>
        <v>Loading...</v>
      </c>
    </row>
    <row r="2810" spans="1:2" ht="14.25" customHeight="1">
      <c r="A2810" s="2" t="s">
        <v>2730</v>
      </c>
      <c r="B2810" s="2" t="str">
        <f ca="1">IFERROR(__xludf.DUMMYFUNCTION("GOOGLETRANSLATE(A2810,""auto"",""en"")"),"Loading...")</f>
        <v>Loading...</v>
      </c>
    </row>
    <row r="2811" spans="1:2" ht="14.25" customHeight="1">
      <c r="A2811" s="2" t="s">
        <v>2731</v>
      </c>
      <c r="B2811" s="2" t="str">
        <f ca="1">IFERROR(__xludf.DUMMYFUNCTION("GOOGLETRANSLATE(A2811,""auto"",""en"")"),"Loading...")</f>
        <v>Loading...</v>
      </c>
    </row>
    <row r="2812" spans="1:2" ht="14.25" customHeight="1">
      <c r="A2812" s="4" t="s">
        <v>2732</v>
      </c>
      <c r="B2812" s="2" t="str">
        <f ca="1">IFERROR(__xludf.DUMMYFUNCTION("GOOGLETRANSLATE(A2812,""auto"",""en"")"),"Loading...")</f>
        <v>Loading...</v>
      </c>
    </row>
    <row r="2813" spans="1:2" ht="14.25" customHeight="1">
      <c r="A2813" s="2" t="s">
        <v>2733</v>
      </c>
      <c r="B2813" s="2" t="str">
        <f ca="1">IFERROR(__xludf.DUMMYFUNCTION("GOOGLETRANSLATE(A2813,""auto"",""en"")"),"Loading...")</f>
        <v>Loading...</v>
      </c>
    </row>
    <row r="2814" spans="1:2" ht="14.25" customHeight="1">
      <c r="A2814" s="5" t="s">
        <v>2734</v>
      </c>
      <c r="B2814" s="2" t="str">
        <f ca="1">IFERROR(__xludf.DUMMYFUNCTION("GOOGLETRANSLATE(A2814,""auto"",""en"")"),"Loading...")</f>
        <v>Loading...</v>
      </c>
    </row>
    <row r="2815" spans="1:2" ht="14.25" customHeight="1">
      <c r="A2815" s="2" t="s">
        <v>2735</v>
      </c>
      <c r="B2815" s="2" t="str">
        <f ca="1">IFERROR(__xludf.DUMMYFUNCTION("GOOGLETRANSLATE(A2815,""auto"",""en"")"),"Loading...")</f>
        <v>Loading...</v>
      </c>
    </row>
    <row r="2816" spans="1:2" ht="14.25" customHeight="1">
      <c r="A2816" s="2" t="s">
        <v>2736</v>
      </c>
      <c r="B2816" s="2" t="str">
        <f ca="1">IFERROR(__xludf.DUMMYFUNCTION("GOOGLETRANSLATE(A2816,""auto"",""en"")"),"Loading...")</f>
        <v>Loading...</v>
      </c>
    </row>
    <row r="2817" spans="1:2" ht="14.25" customHeight="1">
      <c r="A2817" s="2" t="s">
        <v>2737</v>
      </c>
      <c r="B2817" s="2" t="str">
        <f ca="1">IFERROR(__xludf.DUMMYFUNCTION("GOOGLETRANSLATE(A2817,""auto"",""en"")"),"Loading...")</f>
        <v>Loading...</v>
      </c>
    </row>
    <row r="2818" spans="1:2" ht="14.25" customHeight="1">
      <c r="A2818" s="2" t="s">
        <v>2738</v>
      </c>
      <c r="B2818" s="2" t="str">
        <f ca="1">IFERROR(__xludf.DUMMYFUNCTION("GOOGLETRANSLATE(A2818,""auto"",""en"")"),"Loading...")</f>
        <v>Loading...</v>
      </c>
    </row>
    <row r="2819" spans="1:2" ht="14.25" customHeight="1">
      <c r="A2819" s="4" t="s">
        <v>2739</v>
      </c>
      <c r="B2819" s="2" t="str">
        <f ca="1">IFERROR(__xludf.DUMMYFUNCTION("GOOGLETRANSLATE(A2819,""auto"",""en"")"),"Loading...")</f>
        <v>Loading...</v>
      </c>
    </row>
    <row r="2820" spans="1:2" ht="14.25" customHeight="1">
      <c r="A2820" s="2" t="s">
        <v>49</v>
      </c>
      <c r="B2820" s="2" t="str">
        <f ca="1">IFERROR(__xludf.DUMMYFUNCTION("GOOGLETRANSLATE(A2820,""auto"",""en"")"),"❤❤❤❤❤❤")</f>
        <v>❤❤❤❤❤❤</v>
      </c>
    </row>
    <row r="2821" spans="1:2" ht="14.25" customHeight="1">
      <c r="A2821" s="2" t="s">
        <v>2740</v>
      </c>
      <c r="B2821" s="2" t="str">
        <f ca="1">IFERROR(__xludf.DUMMYFUNCTION("GOOGLETRANSLATE(A2821,""auto"",""en"")"),"Rahul Gandhi next pm")</f>
        <v>Rahul Gandhi next pm</v>
      </c>
    </row>
    <row r="2822" spans="1:2" ht="14.25" customHeight="1">
      <c r="A2822" s="4" t="s">
        <v>2741</v>
      </c>
      <c r="B2822" s="2" t="str">
        <f ca="1">IFERROR(__xludf.DUMMYFUNCTION("GOOGLETRANSLATE(A2822,""auto"",""en"")"),"Loading...")</f>
        <v>Loading...</v>
      </c>
    </row>
    <row r="2823" spans="1:2" ht="14.25" customHeight="1">
      <c r="A2823" s="5" t="s">
        <v>2742</v>
      </c>
      <c r="B2823" s="2" t="str">
        <f ca="1">IFERROR(__xludf.DUMMYFUNCTION("GOOGLETRANSLATE(A2823,""auto"",""en"")"),"Loading...")</f>
        <v>Loading...</v>
      </c>
    </row>
    <row r="2824" spans="1:2" ht="14.25" customHeight="1">
      <c r="A2824" s="2" t="s">
        <v>2743</v>
      </c>
      <c r="B2824" s="2" t="str">
        <f ca="1">IFERROR(__xludf.DUMMYFUNCTION("GOOGLETRANSLATE(A2824,""auto"",""en"")"),"Loading...")</f>
        <v>Loading...</v>
      </c>
    </row>
    <row r="2825" spans="1:2" ht="14.25" customHeight="1">
      <c r="A2825" s="2" t="s">
        <v>2744</v>
      </c>
      <c r="B2825" s="2" t="str">
        <f ca="1">IFERROR(__xludf.DUMMYFUNCTION("GOOGLETRANSLATE(A2825,""auto"",""en"")"),"the number of assumption the mf is making is baffling to me, if people still believe him we need nation wide IQ test.")</f>
        <v>the number of assumption the mf is making is baffling to me, if people still believe him we need nation wide IQ test.</v>
      </c>
    </row>
    <row r="2826" spans="1:2" ht="14.25" customHeight="1">
      <c r="A2826" s="2" t="s">
        <v>2745</v>
      </c>
      <c r="B2826" s="2" t="str">
        <f ca="1">IFERROR(__xludf.DUMMYFUNCTION("GOOGLETRANSLATE(A2826,""auto"",""en"")"),"Loading...")</f>
        <v>Loading...</v>
      </c>
    </row>
    <row r="2827" spans="1:2" ht="14.25" customHeight="1">
      <c r="A2827" s="2" t="s">
        <v>2746</v>
      </c>
      <c r="B2827" s="2" t="str">
        <f ca="1">IFERROR(__xludf.DUMMYFUNCTION("GOOGLETRANSLATE(A2827,""auto"",""en"")"),"Loading...")</f>
        <v>Loading...</v>
      </c>
    </row>
    <row r="2828" spans="1:2" ht="14.25" customHeight="1">
      <c r="A2828" s="2" t="s">
        <v>450</v>
      </c>
      <c r="B2828" s="2" t="str">
        <f ca="1">IFERROR(__xludf.DUMMYFUNCTION("GOOGLETRANSLATE(A2828,""auto"",""en"")"),"Loading...")</f>
        <v>Loading...</v>
      </c>
    </row>
    <row r="2829" spans="1:2" ht="14.25" customHeight="1">
      <c r="A2829" s="2" t="s">
        <v>847</v>
      </c>
      <c r="B2829" s="2" t="str">
        <f ca="1">IFERROR(__xludf.DUMMYFUNCTION("GOOGLETRANSLATE(A2829,""auto"",""en"")"),"Loading...")</f>
        <v>Loading...</v>
      </c>
    </row>
    <row r="2830" spans="1:2" ht="14.25" customHeight="1">
      <c r="A2830" s="2" t="s">
        <v>2747</v>
      </c>
      <c r="B2830" s="2" t="str">
        <f ca="1">IFERROR(__xludf.DUMMYFUNCTION("GOOGLETRANSLATE(A2830,""auto"",""en"")"),"Loading...")</f>
        <v>Loading...</v>
      </c>
    </row>
    <row r="2831" spans="1:2" ht="14.25" customHeight="1">
      <c r="A2831" s="2" t="s">
        <v>2748</v>
      </c>
      <c r="B2831" s="2" t="str">
        <f ca="1">IFERROR(__xludf.DUMMYFUNCTION("GOOGLETRANSLATE(A2831,""auto"",""en"")"),"Loading...")</f>
        <v>Loading...</v>
      </c>
    </row>
    <row r="2832" spans="1:2" ht="14.25" customHeight="1">
      <c r="A2832" s="2" t="s">
        <v>2749</v>
      </c>
      <c r="B2832" s="2" t="str">
        <f ca="1">IFERROR(__xludf.DUMMYFUNCTION("GOOGLETRANSLATE(A2832,""auto"",""en"")"),"Y khujliwal is also ravish's father")</f>
        <v>Y khujliwal is also ravish's father</v>
      </c>
    </row>
    <row r="2833" spans="1:2" ht="14.25" customHeight="1">
      <c r="A2833" s="2" t="s">
        <v>2750</v>
      </c>
      <c r="B2833" s="2" t="str">
        <f ca="1">IFERROR(__xludf.DUMMYFUNCTION("GOOGLETRANSLATE(A2833,""auto"",""en"")"),"Loading...")</f>
        <v>Loading...</v>
      </c>
    </row>
    <row r="2834" spans="1:2" ht="14.25" customHeight="1">
      <c r="A2834" s="6" t="s">
        <v>2751</v>
      </c>
      <c r="B2834" s="2" t="str">
        <f ca="1">IFERROR(__xludf.DUMMYFUNCTION("GOOGLETRANSLATE(A2834,""auto"",""en"")"),"Loading...")</f>
        <v>Loading...</v>
      </c>
    </row>
    <row r="2835" spans="1:2" ht="14.25" customHeight="1">
      <c r="A2835" s="6" t="s">
        <v>2752</v>
      </c>
      <c r="B2835" s="2" t="str">
        <f ca="1">IFERROR(__xludf.DUMMYFUNCTION("GOOGLETRANSLATE(A2835,""auto"",""en"")"),"Loading...")</f>
        <v>Loading...</v>
      </c>
    </row>
    <row r="2836" spans="1:2" ht="14.25" customHeight="1">
      <c r="A2836" s="2" t="s">
        <v>2753</v>
      </c>
      <c r="B2836" s="2" t="str">
        <f ca="1">IFERROR(__xludf.DUMMYFUNCTION("GOOGLETRANSLATE(A2836,""auto"",""en"")"),"If you want bornol then you can eat it from us.")</f>
        <v>If you want bornol then you can eat it from us.</v>
      </c>
    </row>
    <row r="2837" spans="1:2" ht="14.25" customHeight="1">
      <c r="A2837" s="2" t="s">
        <v>2754</v>
      </c>
      <c r="B2837" s="2" t="str">
        <f ca="1">IFERROR(__xludf.DUMMYFUNCTION("GOOGLETRANSLATE(A2837,""auto"",""en"")"),"Loading...")</f>
        <v>Loading...</v>
      </c>
    </row>
    <row r="2838" spans="1:2" ht="14.25" customHeight="1">
      <c r="A2838" s="4" t="s">
        <v>2755</v>
      </c>
      <c r="B2838" s="2" t="str">
        <f ca="1">IFERROR(__xludf.DUMMYFUNCTION("GOOGLETRANSLATE(A2838,""auto"",""en"")"),"Loading...")</f>
        <v>Loading...</v>
      </c>
    </row>
    <row r="2839" spans="1:2" ht="14.25" customHeight="1">
      <c r="A2839" s="2" t="s">
        <v>2756</v>
      </c>
      <c r="B2839" s="2" t="str">
        <f ca="1">IFERROR(__xludf.DUMMYFUNCTION("GOOGLETRANSLATE(A2839,""auto"",""en"")"),"Loading...")</f>
        <v>Loading...</v>
      </c>
    </row>
    <row r="2840" spans="1:2" ht="14.25" customHeight="1">
      <c r="A2840" s="2" t="s">
        <v>2757</v>
      </c>
      <c r="B2840" s="2" t="str">
        <f ca="1">IFERROR(__xludf.DUMMYFUNCTION("GOOGLETRANSLATE(A2840,""auto"",""en"")"),"Loading...")</f>
        <v>Loading...</v>
      </c>
    </row>
    <row r="2841" spans="1:2" ht="14.25" customHeight="1">
      <c r="A2841" s="2" t="s">
        <v>2758</v>
      </c>
      <c r="B2841" s="2" t="str">
        <f ca="1">IFERROR(__xludf.DUMMYFUNCTION("GOOGLETRANSLATE(A2841,""auto"",""en"")"),"Loading...")</f>
        <v>Loading...</v>
      </c>
    </row>
    <row r="2842" spans="1:2" ht="14.25" customHeight="1">
      <c r="A2842" s="4" t="s">
        <v>2759</v>
      </c>
      <c r="B2842" s="2" t="str">
        <f ca="1">IFERROR(__xludf.DUMMYFUNCTION("GOOGLETRANSLATE(A2842,""auto"",""en"")"),"Loading...")</f>
        <v>Loading...</v>
      </c>
    </row>
    <row r="2843" spans="1:2" ht="14.25" customHeight="1">
      <c r="A2843" s="2" t="s">
        <v>2760</v>
      </c>
      <c r="B2843" s="2" t="str">
        <f ca="1">IFERROR(__xludf.DUMMYFUNCTION("GOOGLETRANSLATE(A2843,""auto"",""en"")"),"Loading...")</f>
        <v>Loading...</v>
      </c>
    </row>
    <row r="2844" spans="1:2" ht="14.25" customHeight="1">
      <c r="A2844" s="4" t="s">
        <v>2761</v>
      </c>
      <c r="B2844" s="2" t="str">
        <f ca="1">IFERROR(__xludf.DUMMYFUNCTION("GOOGLETRANSLATE(A2844,""auto"",""en"")"),"Will you say something about Swati Malewal case or is there curd in your mouth?")</f>
        <v>Will you say something about Swati Malewal case or is there curd in your mouth?</v>
      </c>
    </row>
    <row r="2845" spans="1:2" ht="14.25" customHeight="1">
      <c r="A2845" s="6" t="s">
        <v>2762</v>
      </c>
      <c r="B2845" s="2" t="str">
        <f ca="1">IFERROR(__xludf.DUMMYFUNCTION("GOOGLETRANSLATE(A2845,""auto"",""en"")"),"Loading...")</f>
        <v>Loading...</v>
      </c>
    </row>
    <row r="2846" spans="1:2" ht="14.25" customHeight="1">
      <c r="A2846" s="2" t="s">
        <v>2763</v>
      </c>
      <c r="B2846" s="2" t="str">
        <f ca="1">IFERROR(__xludf.DUMMYFUNCTION("GOOGLETRANSLATE(A2846,""auto"",""en"")"),"Chup kr makkaar ghatiya aadmi")</f>
        <v>Chup kr makkaar ghatiya aadmi</v>
      </c>
    </row>
    <row r="2847" spans="1:2" ht="14.25" customHeight="1">
      <c r="A2847" s="2" t="s">
        <v>2764</v>
      </c>
      <c r="B2847" s="2" t="str">
        <f ca="1">IFERROR(__xludf.DUMMYFUNCTION("GOOGLETRANSLATE(A2847,""auto"",""en"")"),"Loading...")</f>
        <v>Loading...</v>
      </c>
    </row>
    <row r="2848" spans="1:2" ht="14.25" customHeight="1">
      <c r="A2848" s="2" t="s">
        <v>2765</v>
      </c>
      <c r="B2848" s="2" t="str">
        <f ca="1">IFERROR(__xludf.DUMMYFUNCTION("GOOGLETRANSLATE(A2848,""auto"",""en"")"),"Loading...")</f>
        <v>Loading...</v>
      </c>
    </row>
    <row r="2849" spans="1:2" ht="14.25" customHeight="1">
      <c r="A2849" s="2" t="s">
        <v>2766</v>
      </c>
      <c r="B2849" s="2" t="str">
        <f ca="1">IFERROR(__xludf.DUMMYFUNCTION("GOOGLETRANSLATE(A2849,""auto"",""en"")"),"Loading...")</f>
        <v>Loading...</v>
      </c>
    </row>
    <row r="2850" spans="1:2" ht="14.25" customHeight="1">
      <c r="A2850" s="4" t="s">
        <v>2767</v>
      </c>
      <c r="B2850" s="2" t="str">
        <f ca="1">IFERROR(__xludf.DUMMYFUNCTION("GOOGLETRANSLATE(A2850,""auto"",""en"")"),"Loading...")</f>
        <v>Loading...</v>
      </c>
    </row>
    <row r="2851" spans="1:2" ht="14.25" customHeight="1">
      <c r="A2851" s="2" t="s">
        <v>2768</v>
      </c>
      <c r="B2851" s="2" t="str">
        <f ca="1">IFERROR(__xludf.DUMMYFUNCTION("GOOGLETRANSLATE(A2851,""auto"",""en"")"),"Congress ✅")</f>
        <v>Congress ✅</v>
      </c>
    </row>
    <row r="2852" spans="1:2" ht="14.25" customHeight="1">
      <c r="A2852" s="2" t="s">
        <v>2769</v>
      </c>
      <c r="B2852" s="2" t="str">
        <f ca="1">IFERROR(__xludf.DUMMYFUNCTION("GOOGLETRANSLATE(A2852,""auto"",""en"")"),"You will remember to loot your vote boxes.")</f>
        <v>You will remember to loot your vote boxes.</v>
      </c>
    </row>
    <row r="2853" spans="1:2" ht="14.25" customHeight="1">
      <c r="A2853" s="5" t="s">
        <v>2770</v>
      </c>
      <c r="B2853" s="2" t="str">
        <f ca="1">IFERROR(__xludf.DUMMYFUNCTION("GOOGLETRANSLATE(A2853,""auto"",""en"")"),"Loading...")</f>
        <v>Loading...</v>
      </c>
    </row>
    <row r="2854" spans="1:2" ht="14.25" customHeight="1">
      <c r="A2854" s="2" t="s">
        <v>2771</v>
      </c>
      <c r="B2854" s="2" t="str">
        <f ca="1">IFERROR(__xludf.DUMMYFUNCTION("GOOGLETRANSLATE(A2854,""auto"",""en"")"),"Loading...")</f>
        <v>Loading...</v>
      </c>
    </row>
    <row r="2855" spans="1:2" ht="14.25" customHeight="1">
      <c r="A2855" s="4" t="s">
        <v>2772</v>
      </c>
      <c r="B2855" s="2" t="str">
        <f ca="1">IFERROR(__xludf.DUMMYFUNCTION("GOOGLETRANSLATE(A2855,""auto"",""en"")"),"Loading...")</f>
        <v>Loading...</v>
      </c>
    </row>
    <row r="2856" spans="1:2" ht="14.25" customHeight="1">
      <c r="A2856" s="2" t="s">
        <v>2773</v>
      </c>
      <c r="B2856" s="2" t="str">
        <f ca="1">IFERROR(__xludf.DUMMYFUNCTION("GOOGLETRANSLATE(A2856,""auto"",""en"")"),"Loading...")</f>
        <v>Loading...</v>
      </c>
    </row>
    <row r="2857" spans="1:2" ht="14.25" customHeight="1">
      <c r="A2857" s="4" t="s">
        <v>2774</v>
      </c>
      <c r="B2857" s="2" t="str">
        <f ca="1">IFERROR(__xludf.DUMMYFUNCTION("GOOGLETRANSLATE(A2857,""auto"",""en"")"),"Loading...")</f>
        <v>Loading...</v>
      </c>
    </row>
    <row r="2858" spans="1:2" ht="14.25" customHeight="1">
      <c r="A2858" s="2" t="s">
        <v>2775</v>
      </c>
      <c r="B2858" s="2" t="str">
        <f ca="1">IFERROR(__xludf.DUMMYFUNCTION("GOOGLETRANSLATE(A2858,""auto"",""en"")"),"Loading...")</f>
        <v>Loading...</v>
      </c>
    </row>
    <row r="2859" spans="1:2" ht="14.25" customHeight="1">
      <c r="A2859" s="2" t="s">
        <v>2776</v>
      </c>
      <c r="B2859" s="2" t="str">
        <f ca="1">IFERROR(__xludf.DUMMYFUNCTION("GOOGLETRANSLATE(A2859,""auto"",""en"")"),"Loading...")</f>
        <v>Loading...</v>
      </c>
    </row>
    <row r="2860" spans="1:2" ht="14.25" customHeight="1">
      <c r="A2860" s="2" t="s">
        <v>2777</v>
      </c>
      <c r="B2860" s="2" t="str">
        <f ca="1">IFERROR(__xludf.DUMMYFUNCTION("GOOGLETRANSLATE(A2860,""auto"",""en"")"),"Loading...")</f>
        <v>Loading...</v>
      </c>
    </row>
    <row r="2861" spans="1:2" ht="14.25" customHeight="1">
      <c r="A2861" s="2" t="s">
        <v>2354</v>
      </c>
      <c r="B2861" s="2" t="str">
        <f ca="1">IFERROR(__xludf.DUMMYFUNCTION("GOOGLETRANSLATE(A2861,""auto"",""en"")"),"Loading...")</f>
        <v>Loading...</v>
      </c>
    </row>
    <row r="2862" spans="1:2" ht="14.25" customHeight="1">
      <c r="A2862" s="4" t="s">
        <v>2778</v>
      </c>
      <c r="B2862" s="2" t="str">
        <f ca="1">IFERROR(__xludf.DUMMYFUNCTION("GOOGLETRANSLATE(A2862,""auto"",""en"")"),"Exit poll has been set according to EVM. That's why Gulu has done the skill of building his father's confidence.")</f>
        <v>Exit poll has been set according to EVM. That's why Gulu has done the skill of building his father's confidence.</v>
      </c>
    </row>
    <row r="2863" spans="1:2" ht="14.25" customHeight="1">
      <c r="A2863" s="4" t="s">
        <v>2779</v>
      </c>
      <c r="B2863" s="2" t="str">
        <f ca="1">IFERROR(__xludf.DUMMYFUNCTION("GOOGLETRANSLATE(A2863,""auto"",""en"")"),"Loading...")</f>
        <v>Loading...</v>
      </c>
    </row>
    <row r="2864" spans="1:2" ht="14.25" customHeight="1">
      <c r="A2864" s="2" t="s">
        <v>2780</v>
      </c>
      <c r="B2864" s="2" t="str">
        <f ca="1">IFERROR(__xludf.DUMMYFUNCTION("GOOGLETRANSLATE(A2864,""auto"",""en"")"),"How to do exit poll?")</f>
        <v>How to do exit poll?</v>
      </c>
    </row>
    <row r="2865" spans="1:2" ht="14.25" customHeight="1">
      <c r="A2865" s="2" t="s">
        <v>2781</v>
      </c>
      <c r="B2865" s="2" t="str">
        <f ca="1">IFERROR(__xludf.DUMMYFUNCTION("GOOGLETRANSLATE(A2865,""auto"",""en"")"),"Loading...")</f>
        <v>Loading...</v>
      </c>
    </row>
    <row r="2866" spans="1:2" ht="14.25" customHeight="1">
      <c r="A2866" s="2" t="s">
        <v>2782</v>
      </c>
      <c r="B2866" s="2" t="str">
        <f ca="1">IFERROR(__xludf.DUMMYFUNCTION("GOOGLETRANSLATE(A2866,""auto"",""en"")"),"Loading...")</f>
        <v>Loading...</v>
      </c>
    </row>
    <row r="2867" spans="1:2" ht="14.25" customHeight="1">
      <c r="A2867" s="2" t="s">
        <v>2783</v>
      </c>
      <c r="B2867" s="2" t="str">
        <f ca="1">IFERROR(__xludf.DUMMYFUNCTION("GOOGLETRANSLATE(A2867,""auto"",""en"")"),"Loading...")</f>
        <v>Loading...</v>
      </c>
    </row>
    <row r="2868" spans="1:2" ht="14.25" customHeight="1">
      <c r="A2868" s="2" t="s">
        <v>2784</v>
      </c>
      <c r="B2868" s="2" t="str">
        <f ca="1">IFERROR(__xludf.DUMMYFUNCTION("GOOGLETRANSLATE(A2868,""auto"",""en"")"),"Loading...")</f>
        <v>Loading...</v>
      </c>
    </row>
    <row r="2869" spans="1:2" ht="14.25" customHeight="1">
      <c r="A2869" s="2" t="s">
        <v>2785</v>
      </c>
      <c r="B2869" s="2" t="str">
        <f ca="1">IFERROR(__xludf.DUMMYFUNCTION("GOOGLETRANSLATE(A2869,""auto"",""en"")"),"Loading...")</f>
        <v>Loading...</v>
      </c>
    </row>
    <row r="2870" spans="1:2" ht="14.25" customHeight="1">
      <c r="A2870" s="2" t="s">
        <v>2786</v>
      </c>
      <c r="B2870" s="2" t="str">
        <f ca="1">IFERROR(__xludf.DUMMYFUNCTION("GOOGLETRANSLATE(A2870,""auto"",""en"")"),"Loading...")</f>
        <v>Loading...</v>
      </c>
    </row>
    <row r="2871" spans="1:2" ht="14.25" customHeight="1">
      <c r="A2871" s="2" t="s">
        <v>2787</v>
      </c>
      <c r="B2871" s="2" t="str">
        <f ca="1">IFERROR(__xludf.DUMMYFUNCTION("GOOGLETRANSLATE(A2871,""auto"",""en"")"),"India 282seat jitegi")</f>
        <v>India 282seat jitegi</v>
      </c>
    </row>
    <row r="2872" spans="1:2" ht="14.25" customHeight="1">
      <c r="A2872" s="2" t="s">
        <v>2788</v>
      </c>
      <c r="B2872" s="2" t="str">
        <f ca="1">IFERROR(__xludf.DUMMYFUNCTION("GOOGLETRANSLATE(A2872,""auto"",""en"")"),"Loading...")</f>
        <v>Loading...</v>
      </c>
    </row>
    <row r="2873" spans="1:2" ht="14.25" customHeight="1">
      <c r="A2873" s="2" t="s">
        <v>2789</v>
      </c>
      <c r="B2873" s="2" t="str">
        <f ca="1">IFERROR(__xludf.DUMMYFUNCTION("GOOGLETRANSLATE(A2873,""auto"",""en"")"),"Why did you come in my room and get your treatment?")</f>
        <v>Why did you come in my room and get your treatment?</v>
      </c>
    </row>
    <row r="2874" spans="1:2" ht="14.25" customHeight="1">
      <c r="A2874" s="2" t="s">
        <v>2790</v>
      </c>
      <c r="B2874" s="2" t="str">
        <f ca="1">IFERROR(__xludf.DUMMYFUNCTION("GOOGLETRANSLATE(A2874,""auto"",""en"")"),"Loading...")</f>
        <v>Loading...</v>
      </c>
    </row>
    <row r="2875" spans="1:2" ht="14.25" customHeight="1">
      <c r="A2875" s="4" t="s">
        <v>2791</v>
      </c>
      <c r="B2875" s="2" t="str">
        <f ca="1">IFERROR(__xludf.DUMMYFUNCTION("GOOGLETRANSLATE(A2875,""auto"",""en"")"),"Loading...")</f>
        <v>Loading...</v>
      </c>
    </row>
    <row r="2876" spans="1:2" ht="14.25" customHeight="1">
      <c r="A2876" s="2" t="s">
        <v>468</v>
      </c>
      <c r="B2876" s="2" t="str">
        <f ca="1">IFERROR(__xludf.DUMMYFUNCTION("GOOGLETRANSLATE(A2876,""auto"",""en"")"),"Loading...")</f>
        <v>Loading...</v>
      </c>
    </row>
    <row r="2877" spans="1:2" ht="14.25" customHeight="1">
      <c r="A2877" s="2" t="s">
        <v>2792</v>
      </c>
      <c r="B2877" s="2" t="str">
        <f ca="1">IFERROR(__xludf.DUMMYFUNCTION("GOOGLETRANSLATE(A2877,""auto"",""en"")"),"Loading...")</f>
        <v>Loading...</v>
      </c>
    </row>
    <row r="2878" spans="1:2" ht="14.25" customHeight="1">
      <c r="A2878" s="2" t="s">
        <v>2793</v>
      </c>
      <c r="B2878" s="2" t="str">
        <f ca="1">IFERROR(__xludf.DUMMYFUNCTION("GOOGLETRANSLATE(A2878,""auto"",""en"")"),"Loading...")</f>
        <v>Loading...</v>
      </c>
    </row>
    <row r="2879" spans="1:2" ht="14.25" customHeight="1">
      <c r="A2879" s="2" t="s">
        <v>2794</v>
      </c>
      <c r="B2879" s="2" t="str">
        <f ca="1">IFERROR(__xludf.DUMMYFUNCTION("GOOGLETRANSLATE(A2879,""auto"",""en"")"),"Loading...")</f>
        <v>Loading...</v>
      </c>
    </row>
    <row r="2880" spans="1:2" ht="14.25" customHeight="1">
      <c r="A2880" s="2" t="s">
        <v>2795</v>
      </c>
      <c r="B2880" s="2" t="str">
        <f ca="1">IFERROR(__xludf.DUMMYFUNCTION("GOOGLETRANSLATE(A2880,""auto"",""en"")"),"Loading...")</f>
        <v>Loading...</v>
      </c>
    </row>
    <row r="2881" spans="1:2" ht="14.25" customHeight="1">
      <c r="A2881" s="2" t="s">
        <v>2796</v>
      </c>
      <c r="B2881" s="2" t="str">
        <f ca="1">IFERROR(__xludf.DUMMYFUNCTION("GOOGLETRANSLATE(A2881,""auto"",""en"")"),"Loading...")</f>
        <v>Loading...</v>
      </c>
    </row>
    <row r="2882" spans="1:2" ht="14.25" customHeight="1">
      <c r="A2882" s="2" t="s">
        <v>2797</v>
      </c>
      <c r="B2882" s="2" t="str">
        <f ca="1">IFERROR(__xludf.DUMMYFUNCTION("GOOGLETRANSLATE(A2882,""auto"",""en"")"),"Loading...")</f>
        <v>Loading...</v>
      </c>
    </row>
    <row r="2883" spans="1:2" ht="14.25" customHeight="1">
      <c r="A2883" s="2" t="s">
        <v>2798</v>
      </c>
      <c r="B2883" s="2" t="str">
        <f ca="1">IFERROR(__xludf.DUMMYFUNCTION("GOOGLETRANSLATE(A2883,""auto"",""en"")"),"Loading...")</f>
        <v>Loading...</v>
      </c>
    </row>
    <row r="2884" spans="1:2" ht="14.25" customHeight="1">
      <c r="A2884" s="2" t="s">
        <v>2799</v>
      </c>
      <c r="B2884" s="2" t="str">
        <f ca="1">IFERROR(__xludf.DUMMYFUNCTION("GOOGLETRANSLATE(A2884,""auto"",""en"")"),"Loading...")</f>
        <v>Loading...</v>
      </c>
    </row>
    <row r="2885" spans="1:2" ht="14.25" customHeight="1">
      <c r="A2885" s="2" t="s">
        <v>2800</v>
      </c>
      <c r="B2885" s="2" t="str">
        <f ca="1">IFERROR(__xludf.DUMMYFUNCTION("GOOGLETRANSLATE(A2885,""auto"",""en"")"),"What has happened to you☠️")</f>
        <v>What has happened to you☠️</v>
      </c>
    </row>
    <row r="2886" spans="1:2" ht="14.25" customHeight="1">
      <c r="A2886" s="2" t="s">
        <v>2801</v>
      </c>
      <c r="B2886" s="2" t="str">
        <f ca="1">IFERROR(__xludf.DUMMYFUNCTION("GOOGLETRANSLATE(A2886,""auto"",""en"")"),"Loading...")</f>
        <v>Loading...</v>
      </c>
    </row>
    <row r="2887" spans="1:2" ht="14.25" customHeight="1">
      <c r="A2887" s="2" t="s">
        <v>2802</v>
      </c>
      <c r="B2887" s="2" t="str">
        <f ca="1">IFERROR(__xludf.DUMMYFUNCTION("GOOGLETRANSLATE(A2887,""auto"",""en"")"),"Sp congress")</f>
        <v>Sp congress</v>
      </c>
    </row>
    <row r="2888" spans="1:2" ht="14.25" customHeight="1">
      <c r="A2888" s="4" t="s">
        <v>2803</v>
      </c>
      <c r="B2888" s="2" t="str">
        <f ca="1">IFERROR(__xludf.DUMMYFUNCTION("GOOGLETRANSLATE(A2888,""auto"",""en"")"),"Loading...")</f>
        <v>Loading...</v>
      </c>
    </row>
    <row r="2889" spans="1:2" ht="14.25" customHeight="1">
      <c r="A2889" s="2" t="s">
        <v>2804</v>
      </c>
      <c r="B2889" s="2" t="str">
        <f ca="1">IFERROR(__xludf.DUMMYFUNCTION("GOOGLETRANSLATE(A2889,""auto"",""en"")"),"Loading...")</f>
        <v>Loading...</v>
      </c>
    </row>
    <row r="2890" spans="1:2" ht="14.25" customHeight="1">
      <c r="A2890" s="2" t="s">
        <v>2805</v>
      </c>
      <c r="B2890" s="2" t="str">
        <f ca="1">IFERROR(__xludf.DUMMYFUNCTION("GOOGLETRANSLATE(A2890,""auto"",""en"")"),"Loading...")</f>
        <v>Loading...</v>
      </c>
    </row>
    <row r="2891" spans="1:2" ht="14.25" customHeight="1">
      <c r="A2891" s="2" t="s">
        <v>2806</v>
      </c>
      <c r="B2891" s="2" t="str">
        <f ca="1">IFERROR(__xludf.DUMMYFUNCTION("GOOGLETRANSLATE(A2891,""auto"",""en"")"),"Loading...")</f>
        <v>Loading...</v>
      </c>
    </row>
    <row r="2892" spans="1:2" ht="14.25" customHeight="1">
      <c r="A2892" s="2" t="s">
        <v>2807</v>
      </c>
      <c r="B2892" s="2" t="str">
        <f ca="1">IFERROR(__xludf.DUMMYFUNCTION("GOOGLETRANSLATE(A2892,""auto"",""en"")"),"Loading...")</f>
        <v>Loading...</v>
      </c>
    </row>
    <row r="2893" spans="1:2" ht="14.25" customHeight="1">
      <c r="A2893" s="2" t="s">
        <v>2808</v>
      </c>
      <c r="B2893" s="2" t="str">
        <f ca="1">IFERROR(__xludf.DUMMYFUNCTION("GOOGLETRANSLATE(A2893,""auto"",""en"")"),"Loading...")</f>
        <v>Loading...</v>
      </c>
    </row>
    <row r="2894" spans="1:2" ht="14.25" customHeight="1">
      <c r="A2894" s="2" t="s">
        <v>133</v>
      </c>
      <c r="B2894" s="2" t="str">
        <f ca="1">IFERROR(__xludf.DUMMYFUNCTION("GOOGLETRANSLATE(A2894,""auto"",""en"")"),"Loading...")</f>
        <v>Loading...</v>
      </c>
    </row>
    <row r="2895" spans="1:2" ht="14.25" customHeight="1">
      <c r="A2895" s="2" t="s">
        <v>2809</v>
      </c>
      <c r="B2895" s="2" t="str">
        <f ca="1">IFERROR(__xludf.DUMMYFUNCTION("GOOGLETRANSLATE(A2895,""auto"",""en"")"),"Ravish ji great man")</f>
        <v>Ravish ji great man</v>
      </c>
    </row>
    <row r="2896" spans="1:2" ht="14.25" customHeight="1">
      <c r="A2896" s="2" t="s">
        <v>2810</v>
      </c>
      <c r="B2896" s="2" t="str">
        <f ca="1">IFERROR(__xludf.DUMMYFUNCTION("GOOGLETRANSLATE(A2896,""auto"",""en"")"),"Loading...")</f>
        <v>Loading...</v>
      </c>
    </row>
    <row r="2897" spans="1:2" ht="14.25" customHeight="1">
      <c r="A2897" s="2" t="s">
        <v>2811</v>
      </c>
      <c r="B2897" s="2" t="str">
        <f ca="1">IFERROR(__xludf.DUMMYFUNCTION("GOOGLETRANSLATE(A2897,""auto"",""en"")"),"Loading...")</f>
        <v>Loading...</v>
      </c>
    </row>
    <row r="2898" spans="1:2" ht="14.25" customHeight="1">
      <c r="A2898" s="4" t="s">
        <v>2812</v>
      </c>
      <c r="B2898" s="2" t="str">
        <f ca="1">IFERROR(__xludf.DUMMYFUNCTION("GOOGLETRANSLATE(A2898,""auto"",""en"")"),"Loading...")</f>
        <v>Loading...</v>
      </c>
    </row>
    <row r="2899" spans="1:2" ht="14.25" customHeight="1">
      <c r="A2899" s="2" t="s">
        <v>2813</v>
      </c>
      <c r="B2899" s="2" t="str">
        <f ca="1">IFERROR(__xludf.DUMMYFUNCTION("GOOGLETRANSLATE(A2899,""auto"",""en"")"),"Loading...")</f>
        <v>Loading...</v>
      </c>
    </row>
    <row r="2900" spans="1:2" ht="14.25" customHeight="1">
      <c r="A2900" s="2" t="s">
        <v>2814</v>
      </c>
      <c r="B2900" s="2" t="str">
        <f ca="1">IFERROR(__xludf.DUMMYFUNCTION("GOOGLETRANSLATE(A2900,""auto"",""en"")"),"Loading...")</f>
        <v>Loading...</v>
      </c>
    </row>
    <row r="2901" spans="1:2" ht="14.25" customHeight="1">
      <c r="A2901" s="2" t="s">
        <v>2815</v>
      </c>
      <c r="B2901" s="2" t="str">
        <f ca="1">IFERROR(__xludf.DUMMYFUNCTION("GOOGLETRANSLATE(A2901,""auto"",""en"")"),"Loading...")</f>
        <v>Loading...</v>
      </c>
    </row>
    <row r="2902" spans="1:2" ht="14.25" customHeight="1">
      <c r="A2902" s="2" t="s">
        <v>2816</v>
      </c>
      <c r="B2902" s="2" t="str">
        <f ca="1">IFERROR(__xludf.DUMMYFUNCTION("GOOGLETRANSLATE(A2902,""auto"",""en"")"),"You are the first spoon of Congress.")</f>
        <v>You are the first spoon of Congress.</v>
      </c>
    </row>
    <row r="2903" spans="1:2" ht="14.25" customHeight="1">
      <c r="A2903" s="2" t="s">
        <v>2817</v>
      </c>
      <c r="B2903" s="2" t="str">
        <f ca="1">IFERROR(__xludf.DUMMYFUNCTION("GOOGLETRANSLATE(A2903,""auto"",""en"")"),"Loading...")</f>
        <v>Loading...</v>
      </c>
    </row>
    <row r="2904" spans="1:2" ht="14.25" customHeight="1">
      <c r="A2904" s="4" t="s">
        <v>2818</v>
      </c>
      <c r="B2904" s="2" t="str">
        <f ca="1">IFERROR(__xludf.DUMMYFUNCTION("GOOGLETRANSLATE(A2904,""auto"",""en"")"),"Loading...")</f>
        <v>Loading...</v>
      </c>
    </row>
    <row r="2905" spans="1:2" ht="14.25" customHeight="1">
      <c r="A2905" s="2" t="s">
        <v>2819</v>
      </c>
      <c r="B2905" s="2" t="str">
        <f ca="1">IFERROR(__xludf.DUMMYFUNCTION("GOOGLETRANSLATE(A2905,""auto"",""en"")"),"Loading...")</f>
        <v>Loading...</v>
      </c>
    </row>
    <row r="2906" spans="1:2" ht="14.25" customHeight="1">
      <c r="A2906" s="2" t="s">
        <v>2820</v>
      </c>
      <c r="B2906" s="2" t="str">
        <f ca="1">IFERROR(__xludf.DUMMYFUNCTION("GOOGLETRANSLATE(A2906,""auto"",""en"")"),"Loading...")</f>
        <v>Loading...</v>
      </c>
    </row>
    <row r="2907" spans="1:2" ht="14.25" customHeight="1">
      <c r="A2907" s="2" t="s">
        <v>2821</v>
      </c>
      <c r="B2907" s="2" t="str">
        <f ca="1">IFERROR(__xludf.DUMMYFUNCTION("GOOGLETRANSLATE(A2907,""auto"",""en"")"),"Loading...")</f>
        <v>Loading...</v>
      </c>
    </row>
    <row r="2908" spans="1:2" ht="14.25" customHeight="1">
      <c r="A2908" s="2" t="s">
        <v>2822</v>
      </c>
      <c r="B2908" s="2" t="str">
        <f ca="1">IFERROR(__xludf.DUMMYFUNCTION("GOOGLETRANSLATE(A2908,""auto"",""en"")"),"Loading...")</f>
        <v>Loading...</v>
      </c>
    </row>
    <row r="2909" spans="1:2" ht="14.25" customHeight="1">
      <c r="A2909" s="2" t="s">
        <v>2823</v>
      </c>
      <c r="B2909" s="2" t="str">
        <f ca="1">IFERROR(__xludf.DUMMYFUNCTION("GOOGLETRANSLATE(A2909,""auto"",""en"")"),"Loading...")</f>
        <v>Loading...</v>
      </c>
    </row>
    <row r="2910" spans="1:2" ht="14.25" customHeight="1">
      <c r="A2910" s="2" t="s">
        <v>2824</v>
      </c>
      <c r="B2910" s="2" t="str">
        <f ca="1">IFERROR(__xludf.DUMMYFUNCTION("GOOGLETRANSLATE(A2910,""auto"",""en"")"),"Loading...")</f>
        <v>Loading...</v>
      </c>
    </row>
    <row r="2911" spans="1:2" ht="14.25" customHeight="1">
      <c r="A2911" s="2" t="s">
        <v>2825</v>
      </c>
      <c r="B2911" s="2" t="str">
        <f ca="1">IFERROR(__xludf.DUMMYFUNCTION("GOOGLETRANSLATE(A2911,""auto"",""en"")"),"Loading...")</f>
        <v>Loading...</v>
      </c>
    </row>
    <row r="2912" spans="1:2" ht="14.25" customHeight="1">
      <c r="A2912" s="2" t="s">
        <v>2826</v>
      </c>
      <c r="B2912" s="2" t="str">
        <f ca="1">IFERROR(__xludf.DUMMYFUNCTION("GOOGLETRANSLATE(A2912,""auto"",""en"")"),"Loading...")</f>
        <v>Loading...</v>
      </c>
    </row>
    <row r="2913" spans="1:2" ht="14.25" customHeight="1">
      <c r="A2913" s="2" t="s">
        <v>2827</v>
      </c>
      <c r="B2913" s="2" t="str">
        <f ca="1">IFERROR(__xludf.DUMMYFUNCTION("GOOGLETRANSLATE(A2913,""auto"",""en"")"),"Loading...")</f>
        <v>Loading...</v>
      </c>
    </row>
    <row r="2914" spans="1:2" ht="14.25" customHeight="1">
      <c r="A2914" s="2" t="s">
        <v>594</v>
      </c>
      <c r="B2914" s="2" t="str">
        <f ca="1">IFERROR(__xludf.DUMMYFUNCTION("GOOGLETRANSLATE(A2914,""auto"",""en"")"),"❤")</f>
        <v>❤</v>
      </c>
    </row>
    <row r="2915" spans="1:2" ht="14.25" customHeight="1">
      <c r="A2915" s="6" t="s">
        <v>2828</v>
      </c>
      <c r="B2915" s="2" t="str">
        <f ca="1">IFERROR(__xludf.DUMMYFUNCTION("GOOGLETRANSLATE(A2915,""auto"",""en"")"),"Loading...")</f>
        <v>Loading...</v>
      </c>
    </row>
    <row r="2916" spans="1:2" ht="14.25" customHeight="1">
      <c r="A2916" s="2" t="s">
        <v>2829</v>
      </c>
      <c r="B2916" s="2" t="str">
        <f ca="1">IFERROR(__xludf.DUMMYFUNCTION("GOOGLETRANSLATE(A2916,""auto"",""en"")"),"Loading...")</f>
        <v>Loading...</v>
      </c>
    </row>
    <row r="2917" spans="1:2" ht="14.25" customHeight="1">
      <c r="A2917" s="2" t="s">
        <v>2830</v>
      </c>
      <c r="B2917" s="2" t="str">
        <f ca="1">IFERROR(__xludf.DUMMYFUNCTION("GOOGLETRANSLATE(A2917,""auto"",""en"")"),"Anti hindu and anti nation group")</f>
        <v>Anti hindu and anti nation group</v>
      </c>
    </row>
    <row r="2918" spans="1:2" ht="14.25" customHeight="1">
      <c r="A2918" s="2" t="s">
        <v>2831</v>
      </c>
      <c r="B2918" s="2" t="str">
        <f ca="1">IFERROR(__xludf.DUMMYFUNCTION("GOOGLETRANSLATE(A2918,""auto"",""en"")"),"Loading...")</f>
        <v>Loading...</v>
      </c>
    </row>
    <row r="2919" spans="1:2" ht="14.25" customHeight="1">
      <c r="A2919" s="2" t="s">
        <v>2832</v>
      </c>
      <c r="B2919" s="2" t="str">
        <f ca="1">IFERROR(__xludf.DUMMYFUNCTION("GOOGLETRANSLATE(A2919,""auto"",""en"")"),"Loading...")</f>
        <v>Loading...</v>
      </c>
    </row>
    <row r="2920" spans="1:2" ht="14.25" customHeight="1">
      <c r="A2920" s="2" t="s">
        <v>2833</v>
      </c>
      <c r="B2920" s="2" t="str">
        <f ca="1">IFERROR(__xludf.DUMMYFUNCTION("GOOGLETRANSLATE(A2920,""auto"",""en"")"),"Loading...")</f>
        <v>Loading...</v>
      </c>
    </row>
    <row r="2921" spans="1:2" ht="14.25" customHeight="1">
      <c r="A2921" s="2" t="s">
        <v>2834</v>
      </c>
      <c r="B2921" s="2" t="str">
        <f ca="1">IFERROR(__xludf.DUMMYFUNCTION("GOOGLETRANSLATE(A2921,""auto"",""en"")"),"All the exit polls written by me are correct.")</f>
        <v>All the exit polls written by me are correct.</v>
      </c>
    </row>
    <row r="2922" spans="1:2" ht="14.25" customHeight="1">
      <c r="A2922" s="2" t="s">
        <v>2835</v>
      </c>
      <c r="B2922" s="2" t="str">
        <f ca="1">IFERROR(__xludf.DUMMYFUNCTION("GOOGLETRANSLATE(A2922,""auto"",""en"")"),"Loading...")</f>
        <v>Loading...</v>
      </c>
    </row>
    <row r="2923" spans="1:2" ht="14.25" customHeight="1">
      <c r="A2923" s="4" t="s">
        <v>2836</v>
      </c>
      <c r="B2923" s="2" t="str">
        <f ca="1">IFERROR(__xludf.DUMMYFUNCTION("GOOGLETRANSLATE(A2923,""auto"",""en"")"),"Loading...")</f>
        <v>Loading...</v>
      </c>
    </row>
    <row r="2924" spans="1:2" ht="14.25" customHeight="1">
      <c r="A2924" s="2" t="s">
        <v>2837</v>
      </c>
      <c r="B2924" s="2" t="str">
        <f ca="1">IFERROR(__xludf.DUMMYFUNCTION("GOOGLETRANSLATE(A2924,""auto"",""en"")"),"Loading...")</f>
        <v>Loading...</v>
      </c>
    </row>
    <row r="2925" spans="1:2" ht="14.25" customHeight="1">
      <c r="A2925" s="2" t="s">
        <v>2838</v>
      </c>
      <c r="B2925" s="2" t="str">
        <f ca="1">IFERROR(__xludf.DUMMYFUNCTION("GOOGLETRANSLATE(A2925,""auto"",""en"")"),"Next p.m Rahul Gandhi is the real King 💯🇮🇳💯")</f>
        <v>Next p.m Rahul Gandhi is the real King 💯🇮🇳💯</v>
      </c>
    </row>
    <row r="2926" spans="1:2" ht="14.25" customHeight="1">
      <c r="A2926" s="2" t="s">
        <v>2839</v>
      </c>
      <c r="B2926" s="2" t="str">
        <f ca="1">IFERROR(__xludf.DUMMYFUNCTION("GOOGLETRANSLATE(A2926,""auto"",""en"")"),"Loading...")</f>
        <v>Loading...</v>
      </c>
    </row>
    <row r="2927" spans="1:2" ht="14.25" customHeight="1">
      <c r="A2927" s="2" t="s">
        <v>2840</v>
      </c>
      <c r="B2927" s="2" t="str">
        <f ca="1">IFERROR(__xludf.DUMMYFUNCTION("GOOGLETRANSLATE(A2927,""auto"",""en"")"),"Loading...")</f>
        <v>Loading...</v>
      </c>
    </row>
    <row r="2928" spans="1:2" ht="14.25" customHeight="1">
      <c r="A2928" s="2" t="s">
        <v>2841</v>
      </c>
      <c r="B2928" s="2" t="str">
        <f ca="1">IFERROR(__xludf.DUMMYFUNCTION("GOOGLETRANSLATE(A2928,""auto"",""en"")"),"Loading...")</f>
        <v>Loading...</v>
      </c>
    </row>
    <row r="2929" spans="1:2" ht="14.25" customHeight="1">
      <c r="A2929" s="2" t="s">
        <v>2842</v>
      </c>
      <c r="B2929" s="2" t="str">
        <f ca="1">IFERROR(__xludf.DUMMYFUNCTION("GOOGLETRANSLATE(A2929,""auto"",""en"")"),"Loading...")</f>
        <v>Loading...</v>
      </c>
    </row>
    <row r="2930" spans="1:2" ht="14.25" customHeight="1">
      <c r="A2930" s="2" t="s">
        <v>2843</v>
      </c>
      <c r="B2930" s="2" t="str">
        <f ca="1">IFERROR(__xludf.DUMMYFUNCTION("GOOGLETRANSLATE(A2930,""auto"",""en"")"),"Loading...")</f>
        <v>Loading...</v>
      </c>
    </row>
    <row r="2931" spans="1:2" ht="14.25" customHeight="1">
      <c r="A2931" s="2" t="s">
        <v>2844</v>
      </c>
      <c r="B2931" s="2" t="str">
        <f ca="1">IFERROR(__xludf.DUMMYFUNCTION("GOOGLETRANSLATE(A2931,""auto"",""en"")"),"In the exit poll, Congress government won Chhattisgarh but BJP won 🤣🤣🤣")</f>
        <v>In the exit poll, Congress government won Chhattisgarh but BJP won 🤣🤣🤣</v>
      </c>
    </row>
    <row r="2932" spans="1:2" ht="14.25" customHeight="1">
      <c r="A2932" s="2" t="s">
        <v>2845</v>
      </c>
      <c r="B2932" s="2" t="str">
        <f ca="1">IFERROR(__xludf.DUMMYFUNCTION("GOOGLETRANSLATE(A2932,""auto"",""en"")"),"Loading...")</f>
        <v>Loading...</v>
      </c>
    </row>
    <row r="2933" spans="1:2" ht="14.25" customHeight="1">
      <c r="A2933" s="2" t="s">
        <v>2846</v>
      </c>
      <c r="B2933" s="2" t="str">
        <f ca="1">IFERROR(__xludf.DUMMYFUNCTION("GOOGLETRANSLATE(A2933,""auto"",""en"")"),"Modi media poll 💯✅")</f>
        <v>Modi media poll 💯✅</v>
      </c>
    </row>
    <row r="2934" spans="1:2" ht="14.25" customHeight="1">
      <c r="A2934" s="2" t="s">
        <v>2847</v>
      </c>
      <c r="B2934" s="2" t="str">
        <f ca="1">IFERROR(__xludf.DUMMYFUNCTION("GOOGLETRANSLATE(A2934,""auto"",""en"")"),"Loading...")</f>
        <v>Loading...</v>
      </c>
    </row>
    <row r="2935" spans="1:2" ht="14.25" customHeight="1">
      <c r="A2935" s="4" t="s">
        <v>2848</v>
      </c>
      <c r="B2935" s="2" t="str">
        <f ca="1">IFERROR(__xludf.DUMMYFUNCTION("GOOGLETRANSLATE(A2935,""auto"",""en"")"),"Loading...")</f>
        <v>Loading...</v>
      </c>
    </row>
    <row r="2936" spans="1:2" ht="14.25" customHeight="1">
      <c r="A2936" s="4" t="s">
        <v>2849</v>
      </c>
      <c r="B2936" s="2" t="str">
        <f ca="1">IFERROR(__xludf.DUMMYFUNCTION("GOOGLETRANSLATE(A2936,""auto"",""en"")"),"Loading...")</f>
        <v>Loading...</v>
      </c>
    </row>
    <row r="2937" spans="1:2" ht="14.25" customHeight="1">
      <c r="A2937" s="4" t="s">
        <v>2850</v>
      </c>
      <c r="B2937" s="2" t="str">
        <f ca="1">IFERROR(__xludf.DUMMYFUNCTION("GOOGLETRANSLATE(A2937,""auto"",""en"")"),"Loading...")</f>
        <v>Loading...</v>
      </c>
    </row>
    <row r="2938" spans="1:2" ht="14.25" customHeight="1">
      <c r="A2938" s="2" t="s">
        <v>2851</v>
      </c>
      <c r="B2938" s="2" t="str">
        <f ca="1">IFERROR(__xludf.DUMMYFUNCTION("GOOGLETRANSLATE(A2938,""auto"",""en"")"),"What are you going to do next?")</f>
        <v>What are you going to do next?</v>
      </c>
    </row>
    <row r="2939" spans="1:2" ht="14.25" customHeight="1">
      <c r="A2939" s="2" t="s">
        <v>2852</v>
      </c>
      <c r="B2939" s="2" t="str">
        <f ca="1">IFERROR(__xludf.DUMMYFUNCTION("GOOGLETRANSLATE(A2939,""auto"",""en"")"),"Loading...")</f>
        <v>Loading...</v>
      </c>
    </row>
    <row r="2940" spans="1:2" ht="14.25" customHeight="1">
      <c r="A2940" s="2" t="s">
        <v>2853</v>
      </c>
      <c r="B2940" s="2" t="str">
        <f ca="1">IFERROR(__xludf.DUMMYFUNCTION("GOOGLETRANSLATE(A2940,""auto"",""en"")"),"This is an honest journalist")</f>
        <v>This is an honest journalist</v>
      </c>
    </row>
    <row r="2941" spans="1:2" ht="14.25" customHeight="1">
      <c r="A2941" s="2" t="s">
        <v>2854</v>
      </c>
      <c r="B2941" s="2" t="str">
        <f ca="1">IFERROR(__xludf.DUMMYFUNCTION("GOOGLETRANSLATE(A2941,""auto"",""en"")"),"Loading...")</f>
        <v>Loading...</v>
      </c>
    </row>
    <row r="2942" spans="1:2" ht="14.25" customHeight="1">
      <c r="A2942" s="2" t="s">
        <v>2855</v>
      </c>
      <c r="B2942" s="2" t="str">
        <f ca="1">IFERROR(__xludf.DUMMYFUNCTION("GOOGLETRANSLATE(A2942,""auto"",""en"")"),"Loading...")</f>
        <v>Loading...</v>
      </c>
    </row>
    <row r="2943" spans="1:2" ht="14.25" customHeight="1">
      <c r="A2943" s="2" t="s">
        <v>2856</v>
      </c>
      <c r="B2943" s="2" t="str">
        <f ca="1">IFERROR(__xludf.DUMMYFUNCTION("GOOGLETRANSLATE(A2943,""auto"",""en"")"),"Loading...")</f>
        <v>Loading...</v>
      </c>
    </row>
    <row r="2944" spans="1:2" ht="14.25" customHeight="1">
      <c r="A2944" s="2" t="s">
        <v>2857</v>
      </c>
      <c r="B2944" s="2" t="str">
        <f ca="1">IFERROR(__xludf.DUMMYFUNCTION("GOOGLETRANSLATE(A2944,""auto"",""en"")"),"Loading...")</f>
        <v>Loading...</v>
      </c>
    </row>
    <row r="2945" spans="1:2" ht="14.25" customHeight="1">
      <c r="A2945" s="2" t="s">
        <v>2858</v>
      </c>
      <c r="B2945" s="2" t="str">
        <f ca="1">IFERROR(__xludf.DUMMYFUNCTION("GOOGLETRANSLATE(A2945,""auto"",""en"")"),"Red deer")</f>
        <v>Red deer</v>
      </c>
    </row>
    <row r="2946" spans="1:2" ht="14.25" customHeight="1">
      <c r="A2946" s="6" t="s">
        <v>2859</v>
      </c>
      <c r="B2946" s="2" t="str">
        <f ca="1">IFERROR(__xludf.DUMMYFUNCTION("GOOGLETRANSLATE(A2946,""auto"",""en"")"),"Loading...")</f>
        <v>Loading...</v>
      </c>
    </row>
    <row r="2947" spans="1:2" ht="14.25" customHeight="1">
      <c r="A2947" s="2" t="s">
        <v>2860</v>
      </c>
      <c r="B2947" s="2" t="str">
        <f ca="1">IFERROR(__xludf.DUMMYFUNCTION("GOOGLETRANSLATE(A2947,""auto"",""en"")"),"Loading...")</f>
        <v>Loading...</v>
      </c>
    </row>
    <row r="2948" spans="1:2" ht="14.25" customHeight="1">
      <c r="A2948" s="2" t="s">
        <v>2861</v>
      </c>
      <c r="B2948" s="2" t="str">
        <f ca="1">IFERROR(__xludf.DUMMYFUNCTION("GOOGLETRANSLATE(A2948,""auto"",""en"")"),"Loading...")</f>
        <v>Loading...</v>
      </c>
    </row>
    <row r="2949" spans="1:2" ht="14.25" customHeight="1">
      <c r="A2949" s="2" t="s">
        <v>2862</v>
      </c>
      <c r="B2949" s="2" t="str">
        <f ca="1">IFERROR(__xludf.DUMMYFUNCTION("GOOGLETRANSLATE(A2949,""auto"",""en"")"),"Loading...")</f>
        <v>Loading...</v>
      </c>
    </row>
    <row r="2950" spans="1:2" ht="14.25" customHeight="1">
      <c r="A2950" s="4" t="s">
        <v>2863</v>
      </c>
      <c r="B2950" s="2" t="str">
        <f ca="1">IFERROR(__xludf.DUMMYFUNCTION("GOOGLETRANSLATE(A2950,""auto"",""en"")"),"I have full faith that Shri Ram will destroy the lies of BJP. Long live EPF pensioner Jai Siyaram.")</f>
        <v>I have full faith that Shri Ram will destroy the lies of BJP. Long live EPF pensioner Jai Siyaram.</v>
      </c>
    </row>
    <row r="2951" spans="1:2" ht="14.25" customHeight="1">
      <c r="A2951" s="2" t="s">
        <v>2864</v>
      </c>
      <c r="B2951" s="2" t="str">
        <f ca="1">IFERROR(__xludf.DUMMYFUNCTION("GOOGLETRANSLATE(A2951,""auto"",""en"")"),"Loading...")</f>
        <v>Loading...</v>
      </c>
    </row>
    <row r="2952" spans="1:2" ht="14.25" customHeight="1">
      <c r="A2952" s="2" t="s">
        <v>2865</v>
      </c>
      <c r="B2952" s="2" t="str">
        <f ca="1">IFERROR(__xludf.DUMMYFUNCTION("GOOGLETRANSLATE(A2952,""auto"",""en"")"),"Loading...")</f>
        <v>Loading...</v>
      </c>
    </row>
    <row r="2953" spans="1:2" ht="14.25" customHeight="1">
      <c r="A2953" s="2" t="s">
        <v>2866</v>
      </c>
      <c r="B2953" s="2" t="str">
        <f ca="1">IFERROR(__xludf.DUMMYFUNCTION("GOOGLETRANSLATE(A2953,""auto"",""en"")"),"Loading...")</f>
        <v>Loading...</v>
      </c>
    </row>
    <row r="2954" spans="1:2" ht="14.25" customHeight="1">
      <c r="A2954" s="2" t="s">
        <v>2867</v>
      </c>
      <c r="B2954" s="2" t="str">
        <f ca="1">IFERROR(__xludf.DUMMYFUNCTION("GOOGLETRANSLATE(A2954,""auto"",""en"")"),"Loading...")</f>
        <v>Loading...</v>
      </c>
    </row>
    <row r="2955" spans="1:2" ht="14.25" customHeight="1">
      <c r="A2955" s="2" t="s">
        <v>2868</v>
      </c>
      <c r="B2955" s="2" t="str">
        <f ca="1">IFERROR(__xludf.DUMMYFUNCTION("GOOGLETRANSLATE(A2955,""auto"",""en"")"),"Loading...")</f>
        <v>Loading...</v>
      </c>
    </row>
    <row r="2956" spans="1:2" ht="14.25" customHeight="1">
      <c r="A2956" s="2" t="s">
        <v>2869</v>
      </c>
      <c r="B2956" s="2" t="str">
        <f ca="1">IFERROR(__xludf.DUMMYFUNCTION("GOOGLETRANSLATE(A2956,""auto"",""en"")"),"Loading...")</f>
        <v>Loading...</v>
      </c>
    </row>
    <row r="2957" spans="1:2" ht="14.25" customHeight="1">
      <c r="A2957" s="2" t="s">
        <v>2870</v>
      </c>
      <c r="B2957" s="2" t="str">
        <f ca="1">IFERROR(__xludf.DUMMYFUNCTION("GOOGLETRANSLATE(A2957,""auto"",""en"")"),"Loading...")</f>
        <v>Loading...</v>
      </c>
    </row>
    <row r="2958" spans="1:2" ht="14.25" customHeight="1">
      <c r="A2958" s="4" t="s">
        <v>2871</v>
      </c>
      <c r="B2958" s="2" t="str">
        <f ca="1">IFERROR(__xludf.DUMMYFUNCTION("GOOGLETRANSLATE(A2958,""auto"",""en"")"),"Loading...")</f>
        <v>Loading...</v>
      </c>
    </row>
    <row r="2959" spans="1:2" ht="14.25" customHeight="1">
      <c r="A2959" s="2" t="s">
        <v>594</v>
      </c>
      <c r="B2959" s="2" t="str">
        <f ca="1">IFERROR(__xludf.DUMMYFUNCTION("GOOGLETRANSLATE(A2959,""auto"",""en"")"),"❤")</f>
        <v>❤</v>
      </c>
    </row>
    <row r="2960" spans="1:2" ht="14.25" customHeight="1">
      <c r="A2960" s="2" t="s">
        <v>2872</v>
      </c>
      <c r="B2960" s="2" t="str">
        <f ca="1">IFERROR(__xludf.DUMMYFUNCTION("GOOGLETRANSLATE(A2960,""auto"",""en"")"),"Loading...")</f>
        <v>Loading...</v>
      </c>
    </row>
    <row r="2961" spans="1:2" ht="14.25" customHeight="1">
      <c r="A2961" s="2" t="s">
        <v>2873</v>
      </c>
      <c r="B2961" s="2" t="str">
        <f ca="1">IFERROR(__xludf.DUMMYFUNCTION("GOOGLETRANSLATE(A2961,""auto"",""en"")"),"Loading...")</f>
        <v>Loading...</v>
      </c>
    </row>
    <row r="2962" spans="1:2" ht="14.25" customHeight="1">
      <c r="A2962" s="4" t="s">
        <v>2874</v>
      </c>
      <c r="B2962" s="2" t="str">
        <f ca="1">IFERROR(__xludf.DUMMYFUNCTION("GOOGLETRANSLATE(A2962,""auto"",""en"")"),"Loading...")</f>
        <v>Loading...</v>
      </c>
    </row>
    <row r="2963" spans="1:2" ht="14.25" customHeight="1">
      <c r="A2963" s="4" t="s">
        <v>2875</v>
      </c>
      <c r="B2963" s="2" t="str">
        <f ca="1">IFERROR(__xludf.DUMMYFUNCTION("GOOGLETRANSLATE(A2963,""auto"",""en"")"),"Loading...")</f>
        <v>Loading...</v>
      </c>
    </row>
    <row r="2964" spans="1:2" ht="14.25" customHeight="1">
      <c r="A2964" s="2" t="s">
        <v>2876</v>
      </c>
      <c r="B2964" s="2" t="str">
        <f ca="1">IFERROR(__xludf.DUMMYFUNCTION("GOOGLETRANSLATE(A2964,""auto"",""en"")"),"Loading...")</f>
        <v>Loading...</v>
      </c>
    </row>
    <row r="2965" spans="1:2" ht="14.25" customHeight="1">
      <c r="A2965" s="2" t="s">
        <v>2877</v>
      </c>
      <c r="B2965" s="2" t="str">
        <f ca="1">IFERROR(__xludf.DUMMYFUNCTION("GOOGLETRANSLATE(A2965,""auto"",""en"")"),"Seeing you crying gives great peace to the heart.. This beautiful moment has come once in 5 years - How can we miss this???")</f>
        <v>Seeing you crying gives great peace to the heart.. This beautiful moment has come once in 5 years - How can we miss this???</v>
      </c>
    </row>
    <row r="2966" spans="1:2" ht="14.25" customHeight="1">
      <c r="A2966" s="2" t="s">
        <v>2878</v>
      </c>
      <c r="B2966" s="2" t="str">
        <f ca="1">IFERROR(__xludf.DUMMYFUNCTION("GOOGLETRANSLATE(A2966,""auto"",""en"")"),"Loading...")</f>
        <v>Loading...</v>
      </c>
    </row>
    <row r="2967" spans="1:2" ht="14.25" customHeight="1">
      <c r="A2967" s="2" t="s">
        <v>2879</v>
      </c>
      <c r="B2967" s="2" t="str">
        <f ca="1">IFERROR(__xludf.DUMMYFUNCTION("GOOGLETRANSLATE(A2967,""auto"",""en"")"),"Loading...")</f>
        <v>Loading...</v>
      </c>
    </row>
    <row r="2968" spans="1:2" ht="14.25" customHeight="1">
      <c r="A2968" s="2" t="s">
        <v>151</v>
      </c>
      <c r="B2968" s="2" t="str">
        <f ca="1">IFERROR(__xludf.DUMMYFUNCTION("GOOGLETRANSLATE(A2968,""auto"",""en"")"),"Loading...")</f>
        <v>Loading...</v>
      </c>
    </row>
    <row r="2969" spans="1:2" ht="14.25" customHeight="1">
      <c r="A2969" s="2" t="s">
        <v>2880</v>
      </c>
      <c r="B2969" s="2" t="str">
        <f ca="1">IFERROR(__xludf.DUMMYFUNCTION("GOOGLETRANSLATE(A2969,""auto"",""en"")"),"Loading...")</f>
        <v>Loading...</v>
      </c>
    </row>
    <row r="2970" spans="1:2" ht="14.25" customHeight="1">
      <c r="A2970" s="2" t="s">
        <v>2881</v>
      </c>
      <c r="B2970" s="2" t="str">
        <f ca="1">IFERROR(__xludf.DUMMYFUNCTION("GOOGLETRANSLATE(A2970,""auto"",""en"")"),"Loading...")</f>
        <v>Loading...</v>
      </c>
    </row>
    <row r="2971" spans="1:2" ht="14.25" customHeight="1">
      <c r="A2971" s="2" t="s">
        <v>2882</v>
      </c>
      <c r="B2971" s="2" t="str">
        <f ca="1">IFERROR(__xludf.DUMMYFUNCTION("GOOGLETRANSLATE(A2971,""auto"",""en"")"),"Loading...")</f>
        <v>Loading...</v>
      </c>
    </row>
    <row r="2972" spans="1:2" ht="14.25" customHeight="1">
      <c r="A2972" s="2" t="s">
        <v>2883</v>
      </c>
      <c r="B2972" s="2" t="str">
        <f ca="1">IFERROR(__xludf.DUMMYFUNCTION("GOOGLETRANSLATE(A2972,""auto"",""en"")"),"Loading...")</f>
        <v>Loading...</v>
      </c>
    </row>
    <row r="2973" spans="1:2" ht="14.25" customHeight="1">
      <c r="A2973" s="2" t="s">
        <v>2884</v>
      </c>
      <c r="B2973" s="2" t="str">
        <f ca="1">IFERROR(__xludf.DUMMYFUNCTION("GOOGLETRANSLATE(A2973,""auto"",""en"")"),"Loading...")</f>
        <v>Loading...</v>
      </c>
    </row>
    <row r="2974" spans="1:2" ht="14.25" customHeight="1">
      <c r="A2974" s="4" t="s">
        <v>2885</v>
      </c>
      <c r="B2974" s="2" t="str">
        <f ca="1">IFERROR(__xludf.DUMMYFUNCTION("GOOGLETRANSLATE(A2974,""auto"",""en"")"),"Mr. Rabies Kumar, please make a video on 05th June also, I want to see your unfortunate little one crying 😅🙏")</f>
        <v>Mr. Rabies Kumar, please make a video on 05th June also, I want to see your unfortunate little one crying 😅🙏</v>
      </c>
    </row>
    <row r="2975" spans="1:2" ht="14.25" customHeight="1">
      <c r="A2975" s="6" t="s">
        <v>2886</v>
      </c>
      <c r="B2975" s="2" t="str">
        <f ca="1">IFERROR(__xludf.DUMMYFUNCTION("GOOGLETRANSLATE(A2975,""auto"",""en"")"),"Loading...")</f>
        <v>Loading...</v>
      </c>
    </row>
    <row r="2976" spans="1:2" ht="14.25" customHeight="1">
      <c r="A2976" s="2" t="s">
        <v>2887</v>
      </c>
      <c r="B2976" s="2" t="str">
        <f ca="1">IFERROR(__xludf.DUMMYFUNCTION("GOOGLETRANSLATE(A2976,""auto"",""en"")"),"Loading...")</f>
        <v>Loading...</v>
      </c>
    </row>
    <row r="2977" spans="1:2" ht="14.25" customHeight="1">
      <c r="A2977" s="2" t="s">
        <v>2888</v>
      </c>
      <c r="B2977" s="2" t="str">
        <f ca="1">IFERROR(__xludf.DUMMYFUNCTION("GOOGLETRANSLATE(A2977,""auto"",""en"")"),"Loading...")</f>
        <v>Loading...</v>
      </c>
    </row>
    <row r="2978" spans="1:2" ht="14.25" customHeight="1">
      <c r="A2978" s="2" t="s">
        <v>2889</v>
      </c>
      <c r="B2978" s="2" t="str">
        <f ca="1">IFERROR(__xludf.DUMMYFUNCTION("GOOGLETRANSLATE(A2978,""auto"",""en"")"),"Loading...")</f>
        <v>Loading...</v>
      </c>
    </row>
    <row r="2979" spans="1:2" ht="14.25" customHeight="1">
      <c r="A2979" s="2" t="s">
        <v>2890</v>
      </c>
      <c r="B2979" s="2" t="str">
        <f ca="1">IFERROR(__xludf.DUMMYFUNCTION("GOOGLETRANSLATE(A2979,""auto"",""en"")"),"Loading...")</f>
        <v>Loading...</v>
      </c>
    </row>
    <row r="2980" spans="1:2" ht="14.25" customHeight="1">
      <c r="A2980" s="2" t="s">
        <v>2891</v>
      </c>
      <c r="B2980" s="2" t="str">
        <f ca="1">IFERROR(__xludf.DUMMYFUNCTION("GOOGLETRANSLATE(A2980,""auto"",""en"")"),"Loading...")</f>
        <v>Loading...</v>
      </c>
    </row>
    <row r="2981" spans="1:2" ht="14.25" customHeight="1">
      <c r="A2981" s="2" t="s">
        <v>2892</v>
      </c>
      <c r="B2981" s="2" t="str">
        <f ca="1">IFERROR(__xludf.DUMMYFUNCTION("GOOGLETRANSLATE(A2981,""auto"",""en"")"),"Loading...")</f>
        <v>Loading...</v>
      </c>
    </row>
    <row r="2982" spans="1:2" ht="14.25" customHeight="1">
      <c r="A2982" s="4" t="s">
        <v>2893</v>
      </c>
      <c r="B2982" s="2" t="str">
        <f ca="1">IFERROR(__xludf.DUMMYFUNCTION("GOOGLETRANSLATE(A2982,""auto"",""en"")"),"Ravish Bhai, weren't there exit polls in 2004/2009? Tell me whether it was right or wrong!! please 🙏🙏")</f>
        <v>Ravish Bhai, weren't there exit polls in 2004/2009? Tell me whether it was right or wrong!! please 🙏🙏</v>
      </c>
    </row>
    <row r="2983" spans="1:2" ht="14.25" customHeight="1">
      <c r="A2983" s="2" t="s">
        <v>2894</v>
      </c>
      <c r="B2983" s="2" t="str">
        <f ca="1">IFERROR(__xludf.DUMMYFUNCTION("GOOGLETRANSLATE(A2983,""auto"",""en"")"),"Loading...")</f>
        <v>Loading...</v>
      </c>
    </row>
    <row r="2984" spans="1:2" ht="14.25" customHeight="1">
      <c r="A2984" s="2" t="s">
        <v>327</v>
      </c>
      <c r="B2984" s="2" t="str">
        <f ca="1">IFERROR(__xludf.DUMMYFUNCTION("GOOGLETRANSLATE(A2984,""auto"",""en"")"),"Loading...")</f>
        <v>Loading...</v>
      </c>
    </row>
    <row r="2985" spans="1:2" ht="14.25" customHeight="1">
      <c r="A2985" s="2" t="s">
        <v>2895</v>
      </c>
      <c r="B2985" s="2" t="str">
        <f ca="1">IFERROR(__xludf.DUMMYFUNCTION("GOOGLETRANSLATE(A2985,""auto"",""en"")"),"Loading...")</f>
        <v>Loading...</v>
      </c>
    </row>
    <row r="2986" spans="1:2" ht="14.25" customHeight="1">
      <c r="A2986" s="2" t="s">
        <v>2896</v>
      </c>
      <c r="B2986" s="2" t="str">
        <f ca="1">IFERROR(__xludf.DUMMYFUNCTION("GOOGLETRANSLATE(A2986,""auto"",""en"")"),"Loading...")</f>
        <v>Loading...</v>
      </c>
    </row>
    <row r="2987" spans="1:2" ht="14.25" customHeight="1">
      <c r="A2987" s="2" t="s">
        <v>2897</v>
      </c>
      <c r="B2987" s="2" t="str">
        <f ca="1">IFERROR(__xludf.DUMMYFUNCTION("GOOGLETRANSLATE(A2987,""auto"",""en"")"),"Loading...")</f>
        <v>Loading...</v>
      </c>
    </row>
    <row r="2988" spans="1:2" ht="14.25" customHeight="1">
      <c r="A2988" s="2" t="s">
        <v>133</v>
      </c>
      <c r="B2988" s="2" t="str">
        <f ca="1">IFERROR(__xludf.DUMMYFUNCTION("GOOGLETRANSLATE(A2988,""auto"",""en"")"),"Loading...")</f>
        <v>Loading...</v>
      </c>
    </row>
    <row r="2989" spans="1:2" ht="14.25" customHeight="1">
      <c r="A2989" s="4" t="s">
        <v>2898</v>
      </c>
      <c r="B2989" s="2" t="str">
        <f ca="1">IFERROR(__xludf.DUMMYFUNCTION("GOOGLETRANSLATE(A2989,""auto"",""en"")"),"BJP 🔥🍫")</f>
        <v>BJP 🔥🍫</v>
      </c>
    </row>
    <row r="2990" spans="1:2" ht="14.25" customHeight="1">
      <c r="A2990" s="6" t="s">
        <v>2899</v>
      </c>
      <c r="B2990" s="2" t="str">
        <f ca="1">IFERROR(__xludf.DUMMYFUNCTION("GOOGLETRANSLATE(A2990,""auto"",""en"")"),"Loading...")</f>
        <v>Loading...</v>
      </c>
    </row>
    <row r="2991" spans="1:2" ht="14.25" customHeight="1">
      <c r="A2991" s="2" t="s">
        <v>2900</v>
      </c>
      <c r="B2991" s="2" t="str">
        <f ca="1">IFERROR(__xludf.DUMMYFUNCTION("GOOGLETRANSLATE(A2991,""auto"",""en"")"),"Loading...")</f>
        <v>Loading...</v>
      </c>
    </row>
    <row r="2992" spans="1:2" ht="14.25" customHeight="1">
      <c r="A2992" s="2" t="s">
        <v>2901</v>
      </c>
      <c r="B2992" s="2" t="str">
        <f ca="1">IFERROR(__xludf.DUMMYFUNCTION("GOOGLETRANSLATE(A2992,""auto"",""en"")"),"Loading...")</f>
        <v>Loading...</v>
      </c>
    </row>
    <row r="2993" spans="1:2" ht="14.25" customHeight="1">
      <c r="A2993" s="2" t="s">
        <v>2902</v>
      </c>
      <c r="B2993" s="2" t="str">
        <f ca="1">IFERROR(__xludf.DUMMYFUNCTION("GOOGLETRANSLATE(A2993,""auto"",""en"")"),"Loading...")</f>
        <v>Loading...</v>
      </c>
    </row>
    <row r="2994" spans="1:2" ht="14.25" customHeight="1">
      <c r="A2994" s="5" t="s">
        <v>2903</v>
      </c>
      <c r="B2994" s="2" t="str">
        <f ca="1">IFERROR(__xludf.DUMMYFUNCTION("GOOGLETRANSLATE(A2994,""auto"",""en"")"),"Ravish ji is very jealous of you
get some ice cubes
Will be needed on June 4th. Rest as you wish. By the way, on June 4, 400 people have crossed this call of the people.")</f>
        <v>Ravish ji is very jealous of you
get some ice cubes
Will be needed on June 4th. Rest as you wish. By the way, on June 4, 400 people have crossed this call of the people.</v>
      </c>
    </row>
    <row r="2995" spans="1:2" ht="14.25" customHeight="1">
      <c r="A2995" s="4" t="s">
        <v>2904</v>
      </c>
      <c r="B2995" s="2" t="str">
        <f ca="1">IFERROR(__xludf.DUMMYFUNCTION("GOOGLETRANSLATE(A2995,""auto"",""en"")"),"Loading...")</f>
        <v>Loading...</v>
      </c>
    </row>
    <row r="2996" spans="1:2" ht="14.25" customHeight="1">
      <c r="A2996" s="2" t="s">
        <v>2905</v>
      </c>
      <c r="B2996" s="2" t="str">
        <f ca="1">IFERROR(__xludf.DUMMYFUNCTION("GOOGLETRANSLATE(A2996,""auto"",""en"")"),"Loading...")</f>
        <v>Loading...</v>
      </c>
    </row>
    <row r="2997" spans="1:2" ht="14.25" customHeight="1">
      <c r="A2997" s="2" t="s">
        <v>2906</v>
      </c>
      <c r="B2997" s="2" t="str">
        <f ca="1">IFERROR(__xludf.DUMMYFUNCTION("GOOGLETRANSLATE(A2997,""auto"",""en"")"),"Because in reality Modi is still alive, if BJP government comes then you will blacken your face.")</f>
        <v>Because in reality Modi is still alive, if BJP government comes then you will blacken your face.</v>
      </c>
    </row>
    <row r="2998" spans="1:2" ht="14.25" customHeight="1">
      <c r="A2998" s="4" t="s">
        <v>2907</v>
      </c>
      <c r="B2998" s="2" t="str">
        <f ca="1">IFERROR(__xludf.DUMMYFUNCTION("GOOGLETRANSLATE(A2998,""auto"",""en"")"),"Loading...")</f>
        <v>Loading...</v>
      </c>
    </row>
    <row r="2999" spans="1:2" ht="14.25" customHeight="1">
      <c r="A2999" s="2" t="s">
        <v>151</v>
      </c>
      <c r="B2999" s="2" t="str">
        <f ca="1">IFERROR(__xludf.DUMMYFUNCTION("GOOGLETRANSLATE(A2999,""auto"",""en"")"),"Loading...")</f>
        <v>Loading...</v>
      </c>
    </row>
    <row r="3000" spans="1:2" ht="14.25" customHeight="1">
      <c r="A3000" s="2" t="s">
        <v>2908</v>
      </c>
      <c r="B3000" s="2" t="str">
        <f ca="1">IFERROR(__xludf.DUMMYFUNCTION("GOOGLETRANSLATE(A3000,""auto"",""en"")"),"Loading...")</f>
        <v>Loading...</v>
      </c>
    </row>
    <row r="3001" spans="1:2" ht="14.25" customHeight="1">
      <c r="A3001" s="2" t="s">
        <v>2909</v>
      </c>
      <c r="B3001" s="2" t="str">
        <f ca="1">IFERROR(__xludf.DUMMYFUNCTION("GOOGLETRANSLATE(A3001,""auto"",""en"")"),"Loading...")</f>
        <v>Loading...</v>
      </c>
    </row>
    <row r="3002" spans="1:2" ht="14.25" customHeight="1">
      <c r="A3002" s="2" t="s">
        <v>2910</v>
      </c>
      <c r="B3002" s="2" t="str">
        <f ca="1">IFERROR(__xludf.DUMMYFUNCTION("GOOGLETRANSLATE(A3002,""auto"",""en"")"),"Loading...")</f>
        <v>Loading...</v>
      </c>
    </row>
    <row r="3003" spans="1:2" ht="14.25" customHeight="1">
      <c r="A3003" s="2" t="s">
        <v>2911</v>
      </c>
      <c r="B3003" s="2" t="str">
        <f ca="1">IFERROR(__xludf.DUMMYFUNCTION("GOOGLETRANSLATE(A3003,""auto"",""en"")"),"Loading...")</f>
        <v>Loading...</v>
      </c>
    </row>
    <row r="3004" spans="1:2" ht="14.25" customHeight="1">
      <c r="A3004" s="2" t="s">
        <v>2912</v>
      </c>
      <c r="B3004" s="2" t="str">
        <f ca="1">IFERROR(__xludf.DUMMYFUNCTION("GOOGLETRANSLATE(A3004,""auto"",""en"")"),"Loading...")</f>
        <v>Loading...</v>
      </c>
    </row>
    <row r="3005" spans="1:2" ht="14.25" customHeight="1">
      <c r="A3005" s="4" t="s">
        <v>2913</v>
      </c>
      <c r="B3005" s="2" t="str">
        <f ca="1">IFERROR(__xludf.DUMMYFUNCTION("GOOGLETRANSLATE(A3005,""auto"",""en"")"),"Loading...")</f>
        <v>Loading...</v>
      </c>
    </row>
    <row r="3006" spans="1:2" ht="14.25" customHeight="1">
      <c r="A3006" s="2" t="s">
        <v>2914</v>
      </c>
      <c r="B3006" s="2" t="str">
        <f ca="1">IFERROR(__xludf.DUMMYFUNCTION("GOOGLETRANSLATE(A3006,""auto"",""en"")"),"Loading...")</f>
        <v>Loading...</v>
      </c>
    </row>
    <row r="3007" spans="1:2" ht="14.25" customHeight="1">
      <c r="A3007" s="2" t="s">
        <v>2915</v>
      </c>
      <c r="B3007" s="2" t="str">
        <f ca="1">IFERROR(__xludf.DUMMYFUNCTION("GOOGLETRANSLATE(A3007,""auto"",""en"")"),"Loading...")</f>
        <v>Loading...</v>
      </c>
    </row>
    <row r="3008" spans="1:2" ht="14.25" customHeight="1">
      <c r="A3008" s="2" t="s">
        <v>2916</v>
      </c>
      <c r="B3008" s="2" t="str">
        <f ca="1">IFERROR(__xludf.DUMMYFUNCTION("GOOGLETRANSLATE(A3008,""auto"",""en"")"),"EXIT POLL should be banned, it confuses the voters and creates confusion among the voters. Therefore EXIT POLL should be completely closed or banned.")</f>
        <v>EXIT POLL should be banned, it confuses the voters and creates confusion among the voters. Therefore EXIT POLL should be completely closed or banned.</v>
      </c>
    </row>
    <row r="3009" spans="1:2" ht="14.25" customHeight="1">
      <c r="A3009" s="4" t="s">
        <v>2917</v>
      </c>
      <c r="B3009" s="2" t="str">
        <f ca="1">IFERROR(__xludf.DUMMYFUNCTION("GOOGLETRANSLATE(A3009,""auto"",""en"")"),"Loading...")</f>
        <v>Loading...</v>
      </c>
    </row>
    <row r="3010" spans="1:2" ht="14.25" customHeight="1">
      <c r="A3010" s="2" t="s">
        <v>2918</v>
      </c>
      <c r="B3010" s="2" t="str">
        <f ca="1">IFERROR(__xludf.DUMMYFUNCTION("GOOGLETRANSLATE(A3010,""auto"",""en"")"),"EXIT POLL should be banned, it confuses the voters and creates confusion among the voters. Therefore EXIT POLL should be completely closed or banned.")</f>
        <v>EXIT POLL should be banned, it confuses the voters and creates confusion among the voters. Therefore EXIT POLL should be completely closed or banned.</v>
      </c>
    </row>
    <row r="3011" spans="1:2" ht="14.25" customHeight="1">
      <c r="A3011" s="2" t="s">
        <v>2919</v>
      </c>
      <c r="B3011" s="2" t="str">
        <f ca="1">IFERROR(__xludf.DUMMYFUNCTION("GOOGLETRANSLATE(A3011,""auto"",""en"")"),"Loading...")</f>
        <v>Loading...</v>
      </c>
    </row>
    <row r="3012" spans="1:2" ht="14.25" customHeight="1">
      <c r="A3012" s="2" t="s">
        <v>2920</v>
      </c>
      <c r="B3012" s="2" t="str">
        <f ca="1">IFERROR(__xludf.DUMMYFUNCTION("GOOGLETRANSLATE(A3012,""auto"",""en"")"),"EXIT POLL should be banned, it confuses the voters and creates confusion among the voters. Therefore EXIT POLL should be completely closed or banned.")</f>
        <v>EXIT POLL should be banned, it confuses the voters and creates confusion among the voters. Therefore EXIT POLL should be completely closed or banned.</v>
      </c>
    </row>
    <row r="3013" spans="1:2" ht="14.25" customHeight="1">
      <c r="A3013" s="2" t="s">
        <v>2921</v>
      </c>
      <c r="B3013" s="2" t="str">
        <f ca="1">IFERROR(__xludf.DUMMYFUNCTION("GOOGLETRANSLATE(A3013,""auto"",""en"")"),"Faithful dog of Congress")</f>
        <v>Faithful dog of Congress</v>
      </c>
    </row>
    <row r="3014" spans="1:2" ht="14.25" customHeight="1">
      <c r="A3014" s="2" t="s">
        <v>2922</v>
      </c>
      <c r="B3014" s="2" t="str">
        <f ca="1">IFERROR(__xludf.DUMMYFUNCTION("GOOGLETRANSLATE(A3014,""auto"",""en"")"),"Loading...")</f>
        <v>Loading...</v>
      </c>
    </row>
    <row r="3015" spans="1:2" ht="14.25" customHeight="1">
      <c r="A3015" s="2" t="s">
        <v>2923</v>
      </c>
      <c r="B3015" s="2" t="str">
        <f ca="1">IFERROR(__xludf.DUMMYFUNCTION("GOOGLETRANSLATE(A3015,""auto"",""en"")"),"EXIT POLL should be banned, it confuses the voters and creates confusion among the voters. Therefore EXIT POLL should be completely closed or banned.")</f>
        <v>EXIT POLL should be banned, it confuses the voters and creates confusion among the voters. Therefore EXIT POLL should be completely closed or banned.</v>
      </c>
    </row>
    <row r="3016" spans="1:2" ht="14.25" customHeight="1">
      <c r="A3016" s="2" t="s">
        <v>2924</v>
      </c>
      <c r="B3016" s="2" t="str">
        <f ca="1">IFERROR(__xludf.DUMMYFUNCTION("GOOGLETRANSLATE(A3016,""auto"",""en"")"),"Loading...")</f>
        <v>Loading...</v>
      </c>
    </row>
    <row r="3017" spans="1:2" ht="14.25" customHeight="1">
      <c r="A3017" s="2" t="s">
        <v>2925</v>
      </c>
      <c r="B3017" s="2" t="str">
        <f ca="1">IFERROR(__xludf.DUMMYFUNCTION("GOOGLETRANSLATE(A3017,""auto"",""en"")"),"Loading...")</f>
        <v>Loading...</v>
      </c>
    </row>
    <row r="3018" spans="1:2" ht="14.25" customHeight="1">
      <c r="A3018" s="2" t="s">
        <v>2926</v>
      </c>
      <c r="B3018" s="2" t="str">
        <f ca="1">IFERROR(__xludf.DUMMYFUNCTION("GOOGLETRANSLATE(A3018,""auto"",""en"")"),"Loading...")</f>
        <v>Loading...</v>
      </c>
    </row>
    <row r="3019" spans="1:2" ht="14.25" customHeight="1">
      <c r="A3019" s="6" t="s">
        <v>2927</v>
      </c>
      <c r="B3019" s="2" t="str">
        <f ca="1">IFERROR(__xludf.DUMMYFUNCTION("GOOGLETRANSLATE(A3019,""auto"",""en"")"),"Loading...")</f>
        <v>Loading...</v>
      </c>
    </row>
    <row r="3020" spans="1:2" ht="14.25" customHeight="1">
      <c r="A3020" s="2" t="s">
        <v>2928</v>
      </c>
      <c r="B3020" s="2" t="str">
        <f ca="1">IFERROR(__xludf.DUMMYFUNCTION("GOOGLETRANSLATE(A3020,""auto"",""en"")"),"True 🙏🙏🙏")</f>
        <v>True 🙏🙏🙏</v>
      </c>
    </row>
    <row r="3021" spans="1:2" ht="14.25" customHeight="1">
      <c r="A3021" s="2" t="s">
        <v>2929</v>
      </c>
      <c r="B3021" s="2" t="str">
        <f ca="1">IFERROR(__xludf.DUMMYFUNCTION("GOOGLETRANSLATE(A3021,""auto"",""en"")"),"Loading...")</f>
        <v>Loading...</v>
      </c>
    </row>
    <row r="3022" spans="1:2" ht="14.25" customHeight="1">
      <c r="A3022" s="2" t="s">
        <v>2930</v>
      </c>
      <c r="B3022" s="2" t="str">
        <f ca="1">IFERROR(__xludf.DUMMYFUNCTION("GOOGLETRANSLATE(A3022,""auto"",""en"")"),"Loading...")</f>
        <v>Loading...</v>
      </c>
    </row>
    <row r="3023" spans="1:2" ht="14.25" customHeight="1">
      <c r="A3023" s="2" t="s">
        <v>2931</v>
      </c>
      <c r="B3023" s="2" t="str">
        <f ca="1">IFERROR(__xludf.DUMMYFUNCTION("GOOGLETRANSLATE(A3023,""auto"",""en"")"),"Loading...")</f>
        <v>Loading...</v>
      </c>
    </row>
    <row r="3024" spans="1:2" ht="14.25" customHeight="1">
      <c r="A3024" s="2" t="s">
        <v>2932</v>
      </c>
      <c r="B3024" s="2" t="str">
        <f ca="1">IFERROR(__xludf.DUMMYFUNCTION("GOOGLETRANSLATE(A3024,""auto"",""en"")"),"Sir tomorrow please upload the video, I want to see your randirona 😊😊😊")</f>
        <v>Sir tomorrow please upload the video, I want to see your randirona 😊😊😊</v>
      </c>
    </row>
    <row r="3025" spans="1:2" ht="14.25" customHeight="1">
      <c r="A3025" s="4" t="s">
        <v>2933</v>
      </c>
      <c r="B3025" s="2" t="str">
        <f ca="1">IFERROR(__xludf.DUMMYFUNCTION("GOOGLETRANSLATE(A3025,""auto"",""en"")"),"Loading...")</f>
        <v>Loading...</v>
      </c>
    </row>
    <row r="3026" spans="1:2" ht="14.25" customHeight="1">
      <c r="A3026" s="2" t="s">
        <v>2934</v>
      </c>
      <c r="B3026" s="2" t="str">
        <f ca="1">IFERROR(__xludf.DUMMYFUNCTION("GOOGLETRANSLATE(A3026,""auto"",""en"")"),"Rahul tu siddhu moosewala hai to modi Lawrence and Amit Shah goldie 😅💥")</f>
        <v>Rahul tu siddhu moosewala hai to modi Lawrence and Amit Shah goldie 😅💥</v>
      </c>
    </row>
    <row r="3027" spans="1:2" ht="14.25" customHeight="1">
      <c r="A3027" s="2" t="s">
        <v>2935</v>
      </c>
      <c r="B3027" s="2" t="str">
        <f ca="1">IFERROR(__xludf.DUMMYFUNCTION("GOOGLETRANSLATE(A3027,""auto"",""en"")"),"Abbu is coming on 4th.")</f>
        <v>Abbu is coming on 4th.</v>
      </c>
    </row>
    <row r="3028" spans="1:2" ht="14.25" customHeight="1">
      <c r="A3028" s="2" t="s">
        <v>2936</v>
      </c>
      <c r="B3028" s="2" t="str">
        <f ca="1">IFERROR(__xludf.DUMMYFUNCTION("GOOGLETRANSLATE(A3028,""auto"",""en"")"),"Loading...")</f>
        <v>Loading...</v>
      </c>
    </row>
    <row r="3029" spans="1:2" ht="14.25" customHeight="1">
      <c r="A3029" s="2" t="s">
        <v>2937</v>
      </c>
      <c r="B3029" s="2" t="str">
        <f ca="1">IFERROR(__xludf.DUMMYFUNCTION("GOOGLETRANSLATE(A3029,""auto"",""en"")"),"🇮🇳❤️RK")</f>
        <v>🇮🇳❤️RK</v>
      </c>
    </row>
    <row r="3030" spans="1:2" ht="14.25" customHeight="1">
      <c r="A3030" s="2" t="s">
        <v>2938</v>
      </c>
      <c r="B3030" s="2" t="str">
        <f ca="1">IFERROR(__xludf.DUMMYFUNCTION("GOOGLETRANSLATE(A3030,""auto"",""en"")"),"Loading...")</f>
        <v>Loading...</v>
      </c>
    </row>
    <row r="3031" spans="1:2" ht="14.25" customHeight="1">
      <c r="A3031" s="2" t="s">
        <v>2939</v>
      </c>
      <c r="B3031" s="2" t="str">
        <f ca="1">IFERROR(__xludf.DUMMYFUNCTION("GOOGLETRANSLATE(A3031,""auto"",""en"")"),"Loading...")</f>
        <v>Loading...</v>
      </c>
    </row>
    <row r="3032" spans="1:2" ht="14.25" customHeight="1">
      <c r="A3032" s="2" t="s">
        <v>2940</v>
      </c>
      <c r="B3032" s="2" t="str">
        <f ca="1">IFERROR(__xludf.DUMMYFUNCTION("GOOGLETRANSLATE(A3032,""auto"",""en"")"),"Loading...")</f>
        <v>Loading...</v>
      </c>
    </row>
    <row r="3033" spans="1:2" ht="14.25" customHeight="1">
      <c r="A3033" s="2" t="s">
        <v>2941</v>
      </c>
      <c r="B3033" s="2" t="str">
        <f ca="1">IFERROR(__xludf.DUMMYFUNCTION("GOOGLETRANSLATE(A3033,""auto"",""en"")"),"Sir, you are very dangerous...save the constitution...run Congress.")</f>
        <v>Sir, you are very dangerous...save the constitution...run Congress.</v>
      </c>
    </row>
    <row r="3034" spans="1:2" ht="14.25" customHeight="1">
      <c r="A3034" s="5" t="s">
        <v>2942</v>
      </c>
      <c r="B3034" s="2" t="str">
        <f ca="1">IFERROR(__xludf.DUMMYFUNCTION("GOOGLETRANSLATE(A3034,""auto"",""en"")"),"Loading...")</f>
        <v>Loading...</v>
      </c>
    </row>
    <row r="3035" spans="1:2" ht="14.25" customHeight="1">
      <c r="A3035" s="2" t="s">
        <v>2943</v>
      </c>
      <c r="B3035" s="2" t="str">
        <f ca="1">IFERROR(__xludf.DUMMYFUNCTION("GOOGLETRANSLATE(A3035,""auto"",""en"")"),"Loading...")</f>
        <v>Loading...</v>
      </c>
    </row>
    <row r="3036" spans="1:2" ht="14.25" customHeight="1">
      <c r="A3036" s="2" t="s">
        <v>2944</v>
      </c>
      <c r="B3036" s="2" t="str">
        <f ca="1">IFERROR(__xludf.DUMMYFUNCTION("GOOGLETRANSLATE(A3036,""auto"",""en"")"),"Loading...")</f>
        <v>Loading...</v>
      </c>
    </row>
    <row r="3037" spans="1:2" ht="14.25" customHeight="1">
      <c r="A3037" s="5" t="s">
        <v>2945</v>
      </c>
      <c r="B3037" s="2" t="str">
        <f ca="1">IFERROR(__xludf.DUMMYFUNCTION("GOOGLETRANSLATE(A3037,""auto"",""en"")"),"Loading...")</f>
        <v>Loading...</v>
      </c>
    </row>
    <row r="3038" spans="1:2" ht="14.25" customHeight="1">
      <c r="A3038" s="2" t="s">
        <v>2946</v>
      </c>
      <c r="B3038" s="2" t="str">
        <f ca="1">IFERROR(__xludf.DUMMYFUNCTION("GOOGLETRANSLATE(A3038,""auto"",""en"")"),"Loading...")</f>
        <v>Loading...</v>
      </c>
    </row>
    <row r="3039" spans="1:2" ht="14.25" customHeight="1">
      <c r="A3039" s="2" t="s">
        <v>2947</v>
      </c>
      <c r="B3039" s="2" t="str">
        <f ca="1">IFERROR(__xludf.DUMMYFUNCTION("GOOGLETRANSLATE(A3039,""auto"",""en"")"),"Loading...")</f>
        <v>Loading...</v>
      </c>
    </row>
    <row r="3040" spans="1:2" ht="14.25" customHeight="1">
      <c r="A3040" s="2" t="s">
        <v>2948</v>
      </c>
      <c r="B3040" s="3" t="str">
        <f ca="1">IFERROR(__xludf.DUMMYFUNCTION("GOOGLETRANSLATE(A3040,""auto"",""en"")"),"https://youtu.be/j4YwEgHEre0")</f>
        <v>https://youtu.be/j4YwEgHEre0</v>
      </c>
    </row>
    <row r="3041" spans="1:2" ht="14.25" customHeight="1">
      <c r="A3041" s="4" t="s">
        <v>2949</v>
      </c>
      <c r="B3041" s="2" t="str">
        <f ca="1">IFERROR(__xludf.DUMMYFUNCTION("GOOGLETRANSLATE(A3041,""auto"",""en"")"),"Loading...")</f>
        <v>Loading...</v>
      </c>
    </row>
    <row r="3042" spans="1:2" ht="14.25" customHeight="1">
      <c r="A3042" s="4" t="s">
        <v>2950</v>
      </c>
      <c r="B3042" s="2" t="str">
        <f ca="1">IFERROR(__xludf.DUMMYFUNCTION("GOOGLETRANSLATE(A3042,""auto"",""en"")"),"Loading...")</f>
        <v>Loading...</v>
      </c>
    </row>
    <row r="3043" spans="1:2" ht="14.25" customHeight="1">
      <c r="A3043" s="2" t="s">
        <v>2951</v>
      </c>
      <c r="B3043" s="2" t="str">
        <f ca="1">IFERROR(__xludf.DUMMYFUNCTION("GOOGLETRANSLATE(A3043,""auto"",""en"")"),"Loading...")</f>
        <v>Loading...</v>
      </c>
    </row>
    <row r="3044" spans="1:2" ht="14.25" customHeight="1">
      <c r="A3044" s="2" t="s">
        <v>2952</v>
      </c>
      <c r="B3044" s="2" t="str">
        <f ca="1">IFERROR(__xludf.DUMMYFUNCTION("GOOGLETRANSLATE(A3044,""auto"",""en"")"),"Loading...")</f>
        <v>Loading...</v>
      </c>
    </row>
    <row r="3045" spans="1:2" ht="14.25" customHeight="1">
      <c r="A3045" s="2" t="s">
        <v>2953</v>
      </c>
      <c r="B3045" s="2" t="str">
        <f ca="1">IFERROR(__xludf.DUMMYFUNCTION("GOOGLETRANSLATE(A3045,""auto"",""en"")"),"Loading...")</f>
        <v>Loading...</v>
      </c>
    </row>
    <row r="3046" spans="1:2" ht="14.25" customHeight="1">
      <c r="A3046" s="2" t="s">
        <v>2954</v>
      </c>
      <c r="B3046" s="2" t="str">
        <f ca="1">IFERROR(__xludf.DUMMYFUNCTION("GOOGLETRANSLATE(A3046,""auto"",""en"")"),"Loading...")</f>
        <v>Loading...</v>
      </c>
    </row>
    <row r="3047" spans="1:2" ht="14.25" customHeight="1">
      <c r="A3047" s="4" t="s">
        <v>2955</v>
      </c>
      <c r="B3047" s="2" t="str">
        <f ca="1">IFERROR(__xludf.DUMMYFUNCTION("GOOGLETRANSLATE(A3047,""auto"",""en"")"),"Loading...")</f>
        <v>Loading...</v>
      </c>
    </row>
    <row r="3048" spans="1:2" ht="14.25" customHeight="1">
      <c r="A3048" s="2" t="s">
        <v>2956</v>
      </c>
      <c r="B3048" s="2" t="str">
        <f ca="1">IFERROR(__xludf.DUMMYFUNCTION("GOOGLETRANSLATE(A3048,""auto"",""en"")"),"Loading...")</f>
        <v>Loading...</v>
      </c>
    </row>
    <row r="3049" spans="1:2" ht="14.25" customHeight="1">
      <c r="A3049" s="2" t="s">
        <v>594</v>
      </c>
      <c r="B3049" s="2" t="str">
        <f ca="1">IFERROR(__xludf.DUMMYFUNCTION("GOOGLETRANSLATE(A3049,""auto"",""en"")"),"❤")</f>
        <v>❤</v>
      </c>
    </row>
    <row r="3050" spans="1:2" ht="14.25" customHeight="1">
      <c r="A3050" s="4" t="s">
        <v>2957</v>
      </c>
      <c r="B3050" s="2" t="str">
        <f ca="1">IFERROR(__xludf.DUMMYFUNCTION("GOOGLETRANSLATE(A3050,""auto"",""en"")"),"Loading...")</f>
        <v>Loading...</v>
      </c>
    </row>
    <row r="3051" spans="1:2" ht="14.25" customHeight="1">
      <c r="A3051" s="2" t="s">
        <v>2958</v>
      </c>
      <c r="B3051" s="2" t="str">
        <f ca="1">IFERROR(__xludf.DUMMYFUNCTION("GOOGLETRANSLATE(A3051,""auto"",""en"")"),"Loading...")</f>
        <v>Loading...</v>
      </c>
    </row>
    <row r="3052" spans="1:2" ht="14.25" customHeight="1">
      <c r="A3052" s="2" t="s">
        <v>2959</v>
      </c>
      <c r="B3052" s="2" t="str">
        <f ca="1">IFERROR(__xludf.DUMMYFUNCTION("GOOGLETRANSLATE(A3052,""auto"",""en"")"),"Loading...")</f>
        <v>Loading...</v>
      </c>
    </row>
    <row r="3053" spans="1:2" ht="14.25" customHeight="1">
      <c r="A3053" s="2" t="s">
        <v>2960</v>
      </c>
      <c r="B3053" s="2" t="str">
        <f ca="1">IFERROR(__xludf.DUMMYFUNCTION("GOOGLETRANSLATE(A3053,""auto"",""en"")"),"Hello ravish khan")</f>
        <v>Hello ravish khan</v>
      </c>
    </row>
    <row r="3054" spans="1:2" ht="14.25" customHeight="1">
      <c r="A3054" s="2" t="s">
        <v>2961</v>
      </c>
      <c r="B3054" s="2" t="str">
        <f ca="1">IFERROR(__xludf.DUMMYFUNCTION("GOOGLETRANSLATE(A3054,""auto"",""en"")"),"Loading...")</f>
        <v>Loading...</v>
      </c>
    </row>
    <row r="3055" spans="1:2" ht="14.25" customHeight="1">
      <c r="A3055" s="2" t="s">
        <v>2962</v>
      </c>
      <c r="B3055" s="2" t="str">
        <f ca="1">IFERROR(__xludf.DUMMYFUNCTION("GOOGLETRANSLATE(A3055,""auto"",""en"")"),"Loading...")</f>
        <v>Loading...</v>
      </c>
    </row>
    <row r="3056" spans="1:2" ht="14.25" customHeight="1">
      <c r="A3056" s="2" t="s">
        <v>2963</v>
      </c>
      <c r="B3056" s="2" t="str">
        <f ca="1">IFERROR(__xludf.DUMMYFUNCTION("GOOGLETRANSLATE(A3056,""auto"",""en"")"),"you are going crazy")</f>
        <v>you are going crazy</v>
      </c>
    </row>
    <row r="3057" spans="1:2" ht="14.25" customHeight="1">
      <c r="A3057" s="2" t="s">
        <v>2964</v>
      </c>
      <c r="B3057" s="2" t="str">
        <f ca="1">IFERROR(__xludf.DUMMYFUNCTION("GOOGLETRANSLATE(A3057,""auto"",""en"")"),"Loading...")</f>
        <v>Loading...</v>
      </c>
    </row>
    <row r="3058" spans="1:2" ht="14.25" customHeight="1">
      <c r="A3058" s="4" t="s">
        <v>2965</v>
      </c>
      <c r="B3058" s="2" t="str">
        <f ca="1">IFERROR(__xludf.DUMMYFUNCTION("GOOGLETRANSLATE(A3058,""auto"",""en"")"),"Loading...")</f>
        <v>Loading...</v>
      </c>
    </row>
    <row r="3059" spans="1:2" ht="14.25" customHeight="1">
      <c r="A3059" s="2" t="s">
        <v>2966</v>
      </c>
      <c r="B3059" s="2" t="str">
        <f ca="1">IFERROR(__xludf.DUMMYFUNCTION("GOOGLETRANSLATE(A3059,""auto"",""en"")"),"Loading...")</f>
        <v>Loading...</v>
      </c>
    </row>
    <row r="3060" spans="1:2" ht="14.25" customHeight="1">
      <c r="A3060" s="6" t="s">
        <v>2967</v>
      </c>
      <c r="B3060" s="2" t="str">
        <f ca="1">IFERROR(__xludf.DUMMYFUNCTION("GOOGLETRANSLATE(A3060,""auto"",""en"")"),"Loading...")</f>
        <v>Loading...</v>
      </c>
    </row>
    <row r="3061" spans="1:2" ht="14.25" customHeight="1">
      <c r="A3061" s="4" t="s">
        <v>2968</v>
      </c>
      <c r="B3061" s="2" t="str">
        <f ca="1">IFERROR(__xludf.DUMMYFUNCTION("GOOGLETRANSLATE(A3061,""auto"",""en"")"),"Loading...")</f>
        <v>Loading...</v>
      </c>
    </row>
    <row r="3062" spans="1:2" ht="14.25" customHeight="1">
      <c r="A3062" s="2" t="s">
        <v>2969</v>
      </c>
      <c r="B3062" s="2" t="str">
        <f ca="1">IFERROR(__xludf.DUMMYFUNCTION("GOOGLETRANSLATE(A3062,""auto"",""en"")"),"Loading...")</f>
        <v>Loading...</v>
      </c>
    </row>
    <row r="3063" spans="1:2" ht="14.25" customHeight="1">
      <c r="A3063" s="4" t="s">
        <v>2970</v>
      </c>
      <c r="B3063" s="2" t="str">
        <f ca="1">IFERROR(__xludf.DUMMYFUNCTION("GOOGLETRANSLATE(A3063,""auto"",""en"")"),"Loading...")</f>
        <v>Loading...</v>
      </c>
    </row>
    <row r="3064" spans="1:2" ht="14.25" customHeight="1">
      <c r="A3064" s="2" t="s">
        <v>2971</v>
      </c>
      <c r="B3064" s="2" t="str">
        <f ca="1">IFERROR(__xludf.DUMMYFUNCTION("GOOGLETRANSLATE(A3064,""auto"",""en"")"),"Loading...")</f>
        <v>Loading...</v>
      </c>
    </row>
    <row r="3065" spans="1:2" ht="14.25" customHeight="1">
      <c r="A3065" s="2" t="s">
        <v>2972</v>
      </c>
      <c r="B3065" s="2" t="str">
        <f ca="1">IFERROR(__xludf.DUMMYFUNCTION("GOOGLETRANSLATE(A3065,""auto"",""en"")"),"Loading...")</f>
        <v>Loading...</v>
      </c>
    </row>
    <row r="3066" spans="1:2" ht="14.25" customHeight="1">
      <c r="A3066" s="2" t="s">
        <v>2973</v>
      </c>
      <c r="B3066" s="2" t="str">
        <f ca="1">IFERROR(__xludf.DUMMYFUNCTION("GOOGLETRANSLATE(A3066,""auto"",""en"")"),"Loading...")</f>
        <v>Loading...</v>
      </c>
    </row>
    <row r="3067" spans="1:2" ht="14.25" customHeight="1">
      <c r="A3067" s="2" t="s">
        <v>2974</v>
      </c>
      <c r="B3067" s="2" t="str">
        <f ca="1">IFERROR(__xludf.DUMMYFUNCTION("GOOGLETRANSLATE(A3067,""auto"",""en"")"),"5 years or more ravish ji")</f>
        <v>5 years or more ravish ji</v>
      </c>
    </row>
    <row r="3068" spans="1:2" ht="14.25" customHeight="1">
      <c r="A3068" s="2" t="s">
        <v>2975</v>
      </c>
      <c r="B3068" s="2" t="str">
        <f ca="1">IFERROR(__xludf.DUMMYFUNCTION("GOOGLETRANSLATE(A3068,""auto"",""en"")"),"Loading...")</f>
        <v>Loading...</v>
      </c>
    </row>
    <row r="3069" spans="1:2" ht="14.25" customHeight="1">
      <c r="A3069" s="2" t="s">
        <v>2976</v>
      </c>
      <c r="B3069" s="2" t="str">
        <f ca="1">IFERROR(__xludf.DUMMYFUNCTION("GOOGLETRANSLATE(A3069,""auto"",""en"")"),"Loading...")</f>
        <v>Loading...</v>
      </c>
    </row>
    <row r="3070" spans="1:2" ht="14.25" customHeight="1">
      <c r="A3070" s="2" t="s">
        <v>2977</v>
      </c>
      <c r="B3070" s="2" t="str">
        <f ca="1">IFERROR(__xludf.DUMMYFUNCTION("GOOGLETRANSLATE(A3070,""auto"",""en"")"),"Loading...")</f>
        <v>Loading...</v>
      </c>
    </row>
    <row r="3071" spans="1:2" ht="14.25" customHeight="1">
      <c r="A3071" s="2" t="s">
        <v>2978</v>
      </c>
      <c r="B3071" s="3" t="str">
        <f ca="1">IFERROR(__xludf.DUMMYFUNCTION("GOOGLETRANSLATE(A3071,""auto"",""en"")"),"https://youtu.be/mHyit9KeWOg?si=Z_Q5IwULEWt6O8I0")</f>
        <v>https://youtu.be/mHyit9KeWOg?si=Z_Q5IwULEWt6O8I0</v>
      </c>
    </row>
    <row r="3072" spans="1:2" ht="14.25" customHeight="1">
      <c r="A3072" s="2" t="s">
        <v>2979</v>
      </c>
      <c r="B3072" s="2" t="str">
        <f ca="1">IFERROR(__xludf.DUMMYFUNCTION("GOOGLETRANSLATE(A3072,""auto"",""en"")"),"Evm election commission and ab dm dar gaya chanda chor jumblebaj")</f>
        <v>Evm election commission and ab dm dar gaya chanda chor jumblebaj</v>
      </c>
    </row>
    <row r="3073" spans="1:2" ht="14.25" customHeight="1">
      <c r="A3073" s="2" t="s">
        <v>2980</v>
      </c>
      <c r="B3073" s="2" t="str">
        <f ca="1">IFERROR(__xludf.DUMMYFUNCTION("GOOGLETRANSLATE(A3073,""auto"",""en"")"),"Loading...")</f>
        <v>Loading...</v>
      </c>
    </row>
    <row r="3074" spans="1:2" ht="14.25" customHeight="1">
      <c r="A3074" s="2" t="s">
        <v>2981</v>
      </c>
      <c r="B3074" s="2" t="str">
        <f ca="1">IFERROR(__xludf.DUMMYFUNCTION("GOOGLETRANSLATE(A3074,""auto"",""en"")"),"Loading...")</f>
        <v>Loading...</v>
      </c>
    </row>
    <row r="3075" spans="1:2" ht="14.25" customHeight="1">
      <c r="A3075" s="2" t="s">
        <v>2982</v>
      </c>
      <c r="B3075" s="2" t="str">
        <f ca="1">IFERROR(__xludf.DUMMYFUNCTION("GOOGLETRANSLATE(A3075,""auto"",""en"")"),"Loading...")</f>
        <v>Loading...</v>
      </c>
    </row>
    <row r="3076" spans="1:2" ht="14.25" customHeight="1">
      <c r="A3076" s="4" t="s">
        <v>2983</v>
      </c>
      <c r="B3076" s="2" t="str">
        <f ca="1">IFERROR(__xludf.DUMMYFUNCTION("GOOGLETRANSLATE(A3076,""auto"",""en"")"),"Loading...")</f>
        <v>Loading...</v>
      </c>
    </row>
    <row r="3077" spans="1:2" ht="14.25" customHeight="1">
      <c r="A3077" s="2" t="s">
        <v>2984</v>
      </c>
      <c r="B3077" s="2" t="str">
        <f ca="1">IFERROR(__xludf.DUMMYFUNCTION("GOOGLETRANSLATE(A3077,""auto"",""en"")"),"Loading...")</f>
        <v>Loading...</v>
      </c>
    </row>
    <row r="3078" spans="1:2" ht="14.25" customHeight="1">
      <c r="A3078" s="2" t="s">
        <v>2985</v>
      </c>
      <c r="B3078" s="2" t="str">
        <f ca="1">IFERROR(__xludf.DUMMYFUNCTION("GOOGLETRANSLATE(A3078,""auto"",""en"")"),"Loading...")</f>
        <v>Loading...</v>
      </c>
    </row>
    <row r="3079" spans="1:2" ht="14.25" customHeight="1">
      <c r="A3079" s="2" t="s">
        <v>2986</v>
      </c>
      <c r="B3079" s="2" t="str">
        <f ca="1">IFERROR(__xludf.DUMMYFUNCTION("GOOGLETRANSLATE(A3079,""auto"",""en"")"),"Loading...")</f>
        <v>Loading...</v>
      </c>
    </row>
    <row r="3080" spans="1:2" ht="14.25" customHeight="1">
      <c r="A3080" s="2" t="s">
        <v>2987</v>
      </c>
      <c r="B3080" s="2" t="str">
        <f ca="1">IFERROR(__xludf.DUMMYFUNCTION("GOOGLETRANSLATE(A3080,""auto"",""en"")"),"Loading...")</f>
        <v>Loading...</v>
      </c>
    </row>
    <row r="3081" spans="1:2" ht="14.25" customHeight="1">
      <c r="A3081" s="2" t="s">
        <v>2988</v>
      </c>
      <c r="B3081" s="2" t="str">
        <f ca="1">IFERROR(__xludf.DUMMYFUNCTION("GOOGLETRANSLATE(A3081,""auto"",""en"")"),"Loading...")</f>
        <v>Loading...</v>
      </c>
    </row>
    <row r="3082" spans="1:2" ht="14.25" customHeight="1">
      <c r="A3082" s="2" t="s">
        <v>2989</v>
      </c>
      <c r="B3082" s="2" t="str">
        <f ca="1">IFERROR(__xludf.DUMMYFUNCTION("GOOGLETRANSLATE(A3082,""auto"",""en"")"),"Loading...")</f>
        <v>Loading...</v>
      </c>
    </row>
    <row r="3083" spans="1:2" ht="14.25" customHeight="1">
      <c r="A3083" s="2" t="s">
        <v>2990</v>
      </c>
      <c r="B3083" s="2" t="str">
        <f ca="1">IFERROR(__xludf.DUMMYFUNCTION("GOOGLETRANSLATE(A3083,""auto"",""en"")"),"Loading...")</f>
        <v>Loading...</v>
      </c>
    </row>
    <row r="3084" spans="1:2" ht="14.25" customHeight="1">
      <c r="A3084" s="2" t="s">
        <v>2991</v>
      </c>
      <c r="B3084" s="2" t="str">
        <f ca="1">IFERROR(__xludf.DUMMYFUNCTION("GOOGLETRANSLATE(A3084,""auto"",""en"")"),"Loading...")</f>
        <v>Loading...</v>
      </c>
    </row>
    <row r="3085" spans="1:2" ht="14.25" customHeight="1">
      <c r="A3085" s="4" t="s">
        <v>2992</v>
      </c>
      <c r="B3085" s="2" t="str">
        <f ca="1">IFERROR(__xludf.DUMMYFUNCTION("GOOGLETRANSLATE(A3085,""auto"",""en"")"),"Loading...")</f>
        <v>Loading...</v>
      </c>
    </row>
    <row r="3086" spans="1:2" ht="14.25" customHeight="1">
      <c r="A3086" s="2" t="s">
        <v>2993</v>
      </c>
      <c r="B3086" s="2" t="str">
        <f ca="1">IFERROR(__xludf.DUMMYFUNCTION("GOOGLETRANSLATE(A3086,""auto"",""en"")"),"Loading...")</f>
        <v>Loading...</v>
      </c>
    </row>
    <row r="3087" spans="1:2" ht="14.25" customHeight="1">
      <c r="A3087" s="2" t="s">
        <v>2994</v>
      </c>
      <c r="B3087" s="2" t="str">
        <f ca="1">IFERROR(__xludf.DUMMYFUNCTION("GOOGLETRANSLATE(A3087,""auto"",""en"")"),"Elections were held in Chandigarh, someone else's victory was there, but Badal was the first person to be heard in the morning, Sri Lankan people have won, only BJP remains victorious.")</f>
        <v>Elections were held in Chandigarh, someone else's victory was there, but Badal was the first person to be heard in the morning, Sri Lankan people have won, only BJP remains victorious.</v>
      </c>
    </row>
    <row r="3088" spans="1:2" ht="14.25" customHeight="1">
      <c r="A3088" s="4" t="s">
        <v>2995</v>
      </c>
      <c r="B3088" s="2" t="str">
        <f ca="1">IFERROR(__xludf.DUMMYFUNCTION("GOOGLETRANSLATE(A3088,""auto"",""en"")"),"Loading...")</f>
        <v>Loading...</v>
      </c>
    </row>
    <row r="3089" spans="1:2" ht="14.25" customHeight="1">
      <c r="A3089" s="2" t="s">
        <v>2996</v>
      </c>
      <c r="B3089" s="2" t="str">
        <f ca="1">IFERROR(__xludf.DUMMYFUNCTION("GOOGLETRANSLATE(A3089,""auto"",""en"")"),"Loading...")</f>
        <v>Loading...</v>
      </c>
    </row>
    <row r="3090" spans="1:2" ht="14.25" customHeight="1">
      <c r="A3090" s="2" t="s">
        <v>2997</v>
      </c>
      <c r="B3090" s="2" t="str">
        <f ca="1">IFERROR(__xludf.DUMMYFUNCTION("GOOGLETRANSLATE(A3090,""auto"",""en"")"),"Loading...")</f>
        <v>Loading...</v>
      </c>
    </row>
    <row r="3091" spans="1:2" ht="14.25" customHeight="1">
      <c r="A3091" s="2" t="s">
        <v>2998</v>
      </c>
      <c r="B3091" s="2" t="str">
        <f ca="1">IFERROR(__xludf.DUMMYFUNCTION("GOOGLETRANSLATE(A3091,""auto"",""en"")"),"Loading...")</f>
        <v>Loading...</v>
      </c>
    </row>
    <row r="3092" spans="1:2" ht="14.25" customHeight="1">
      <c r="A3092" s="4" t="s">
        <v>2999</v>
      </c>
      <c r="B3092" s="2" t="str">
        <f ca="1">IFERROR(__xludf.DUMMYFUNCTION("GOOGLETRANSLATE(A3092,""auto"",""en"")"),"Loading...")</f>
        <v>Loading...</v>
      </c>
    </row>
    <row r="3093" spans="1:2" ht="14.25" customHeight="1">
      <c r="A3093" s="4" t="s">
        <v>3000</v>
      </c>
      <c r="B3093" s="2" t="str">
        <f ca="1">IFERROR(__xludf.DUMMYFUNCTION("GOOGLETRANSLATE(A3093,""auto"",""en"")"),"Loading...")</f>
        <v>Loading...</v>
      </c>
    </row>
    <row r="3094" spans="1:2" ht="14.25" customHeight="1">
      <c r="A3094" s="2" t="s">
        <v>3001</v>
      </c>
      <c r="B3094" s="2" t="str">
        <f ca="1">IFERROR(__xludf.DUMMYFUNCTION("GOOGLETRANSLATE(A3094,""auto"",""en"")"),"Loading...")</f>
        <v>Loading...</v>
      </c>
    </row>
    <row r="3095" spans="1:2" ht="14.25" customHeight="1">
      <c r="A3095" s="2" t="s">
        <v>3002</v>
      </c>
      <c r="B3095" s="2" t="str">
        <f ca="1">IFERROR(__xludf.DUMMYFUNCTION("GOOGLETRANSLATE(A3095,""auto"",""en"")"),"Loading...")</f>
        <v>Loading...</v>
      </c>
    </row>
    <row r="3096" spans="1:2" ht="14.25" customHeight="1">
      <c r="A3096" s="2" t="s">
        <v>3003</v>
      </c>
      <c r="B3096" s="2" t="str">
        <f ca="1">IFERROR(__xludf.DUMMYFUNCTION("GOOGLETRANSLATE(A3096,""auto"",""en"")"),"Loading...")</f>
        <v>Loading...</v>
      </c>
    </row>
    <row r="3097" spans="1:2" ht="14.25" customHeight="1">
      <c r="A3097" s="4" t="s">
        <v>3004</v>
      </c>
      <c r="B3097" s="2" t="str">
        <f ca="1">IFERROR(__xludf.DUMMYFUNCTION("GOOGLETRANSLATE(A3097,""auto"",""en"")"),"Loading...")</f>
        <v>Loading...</v>
      </c>
    </row>
    <row r="3098" spans="1:2" ht="14.25" customHeight="1">
      <c r="A3098" s="4" t="s">
        <v>3005</v>
      </c>
      <c r="B3098" s="2" t="str">
        <f ca="1">IFERROR(__xludf.DUMMYFUNCTION("GOOGLETRANSLATE(A3098,""auto"",""en"")"),"Brother Shri Ravishkumar Thanks for providing such very important information")</f>
        <v>Brother Shri Ravishkumar Thanks for providing such very important information</v>
      </c>
    </row>
    <row r="3099" spans="1:2" ht="14.25" customHeight="1">
      <c r="A3099" s="2" t="s">
        <v>3006</v>
      </c>
      <c r="B3099" s="2" t="str">
        <f ca="1">IFERROR(__xludf.DUMMYFUNCTION("GOOGLETRANSLATE(A3099,""auto"",""en"")"),"Loading...")</f>
        <v>Loading...</v>
      </c>
    </row>
    <row r="3100" spans="1:2" ht="14.25" customHeight="1">
      <c r="A3100" s="4" t="s">
        <v>3007</v>
      </c>
      <c r="B3100" s="2" t="str">
        <f ca="1">IFERROR(__xludf.DUMMYFUNCTION("GOOGLETRANSLATE(A3100,""auto"",""en"")"),"Loading...")</f>
        <v>Loading...</v>
      </c>
    </row>
    <row r="3101" spans="1:2" ht="14.25" customHeight="1">
      <c r="A3101" s="4" t="s">
        <v>3008</v>
      </c>
      <c r="B3101" s="2" t="str">
        <f ca="1">IFERROR(__xludf.DUMMYFUNCTION("GOOGLETRANSLATE(A3101,""auto"",""en"")"),"Loading...")</f>
        <v>Loading...</v>
      </c>
    </row>
    <row r="3102" spans="1:2" ht="14.25" customHeight="1">
      <c r="A3102" s="4" t="s">
        <v>3009</v>
      </c>
      <c r="B3102" s="2" t="str">
        <f ca="1">IFERROR(__xludf.DUMMYFUNCTION("GOOGLETRANSLATE(A3102,""auto"",""en"")"),"Loading...")</f>
        <v>Loading...</v>
      </c>
    </row>
    <row r="3103" spans="1:2" ht="14.25" customHeight="1">
      <c r="A3103" s="2" t="s">
        <v>3010</v>
      </c>
      <c r="B3103" s="2" t="str">
        <f ca="1">IFERROR(__xludf.DUMMYFUNCTION("GOOGLETRANSLATE(A3103,""auto"",""en"")"),"Loading...")</f>
        <v>Loading...</v>
      </c>
    </row>
    <row r="3104" spans="1:2" ht="14.25" customHeight="1">
      <c r="A3104" s="2" t="s">
        <v>3011</v>
      </c>
      <c r="B3104" s="2" t="str">
        <f ca="1">IFERROR(__xludf.DUMMYFUNCTION("GOOGLETRANSLATE(A3104,""auto"",""en"")"),"Loading...")</f>
        <v>Loading...</v>
      </c>
    </row>
    <row r="3105" spans="1:2" ht="14.25" customHeight="1">
      <c r="A3105" s="2" t="s">
        <v>3012</v>
      </c>
      <c r="B3105" s="2" t="str">
        <f ca="1">IFERROR(__xludf.DUMMYFUNCTION("GOOGLETRANSLATE(A3105,""auto"",""en"")"),"Loading...")</f>
        <v>Loading...</v>
      </c>
    </row>
    <row r="3106" spans="1:2" ht="14.25" customHeight="1">
      <c r="A3106" s="2" t="s">
        <v>3013</v>
      </c>
      <c r="B3106" s="2" t="str">
        <f ca="1">IFERROR(__xludf.DUMMYFUNCTION("GOOGLETRANSLATE(A3106,""auto"",""en"")"),"Loading...")</f>
        <v>Loading...</v>
      </c>
    </row>
    <row r="3107" spans="1:2" ht="14.25" customHeight="1">
      <c r="A3107" s="2" t="s">
        <v>871</v>
      </c>
      <c r="B3107" s="2" t="str">
        <f ca="1">IFERROR(__xludf.DUMMYFUNCTION("GOOGLETRANSLATE(A3107,""auto"",""en"")"),"Loading...")</f>
        <v>Loading...</v>
      </c>
    </row>
    <row r="3108" spans="1:2" ht="14.25" customHeight="1">
      <c r="A3108" s="2" t="s">
        <v>3014</v>
      </c>
      <c r="B3108" s="2" t="str">
        <f ca="1">IFERROR(__xludf.DUMMYFUNCTION("GOOGLETRANSLATE(A3108,""auto"",""en"")"),"Loading...")</f>
        <v>Loading...</v>
      </c>
    </row>
    <row r="3109" spans="1:2" ht="14.25" customHeight="1">
      <c r="A3109" s="6" t="s">
        <v>3015</v>
      </c>
      <c r="B3109" s="2" t="str">
        <f ca="1">IFERROR(__xludf.DUMMYFUNCTION("GOOGLETRANSLATE(A3109,""auto"",""en"")"),"Loading...")</f>
        <v>Loading...</v>
      </c>
    </row>
    <row r="3110" spans="1:2" ht="14.25" customHeight="1">
      <c r="A3110" s="6" t="s">
        <v>3016</v>
      </c>
      <c r="B3110" s="2" t="str">
        <f ca="1">IFERROR(__xludf.DUMMYFUNCTION("GOOGLETRANSLATE(A3110,""auto"",""en"")"),"Loading...")</f>
        <v>Loading...</v>
      </c>
    </row>
    <row r="3111" spans="1:2" ht="14.25" customHeight="1">
      <c r="A3111" s="5" t="s">
        <v>3017</v>
      </c>
      <c r="B3111" s="2" t="str">
        <f ca="1">IFERROR(__xludf.DUMMYFUNCTION("GOOGLETRANSLATE(A3111,""auto"",""en"")"),"Exit poll is fake
You will tell me again. There was a mistake in the Evm. Brother, get your blood matched with your father. It is not fake. ❤❤❤😅")</f>
        <v>Exit poll is fake
You will tell me again. There was a mistake in the Evm. Brother, get your blood matched with your father. It is not fake. ❤❤❤😅</v>
      </c>
    </row>
    <row r="3112" spans="1:2" ht="14.25" customHeight="1">
      <c r="A3112" s="2" t="s">
        <v>3018</v>
      </c>
      <c r="B3112" s="2" t="str">
        <f ca="1">IFERROR(__xludf.DUMMYFUNCTION("GOOGLETRANSLATE(A3112,""auto"",""en"")"),"Loading...")</f>
        <v>Loading...</v>
      </c>
    </row>
    <row r="3113" spans="1:2" ht="14.25" customHeight="1">
      <c r="A3113" s="6" t="s">
        <v>3019</v>
      </c>
      <c r="B3113" s="2" t="str">
        <f ca="1">IFERROR(__xludf.DUMMYFUNCTION("GOOGLETRANSLATE(A3113,""auto"",""en"")"),"Loading...")</f>
        <v>Loading...</v>
      </c>
    </row>
    <row r="3114" spans="1:2" ht="14.25" customHeight="1">
      <c r="A3114" s="2" t="s">
        <v>3020</v>
      </c>
      <c r="B3114" s="2" t="str">
        <f ca="1">IFERROR(__xludf.DUMMYFUNCTION("GOOGLETRANSLATE(A3114,""auto"",""en"")"),"Loading...")</f>
        <v>Loading...</v>
      </c>
    </row>
    <row r="3115" spans="1:2" ht="14.25" customHeight="1">
      <c r="A3115" s="2" t="s">
        <v>3021</v>
      </c>
      <c r="B3115" s="2" t="str">
        <f ca="1">IFERROR(__xludf.DUMMYFUNCTION("GOOGLETRANSLATE(A3115,""auto"",""en"")"),"Loading...")</f>
        <v>Loading...</v>
      </c>
    </row>
    <row r="3116" spans="1:2" ht="14.25" customHeight="1">
      <c r="A3116" s="2" t="s">
        <v>3022</v>
      </c>
      <c r="B3116" s="2" t="str">
        <f ca="1">IFERROR(__xludf.DUMMYFUNCTION("GOOGLETRANSLATE(A3116,""auto"",""en"")"),"Loading...")</f>
        <v>Loading...</v>
      </c>
    </row>
    <row r="3117" spans="1:2" ht="14.25" customHeight="1">
      <c r="A3117" s="2" t="s">
        <v>3023</v>
      </c>
      <c r="B3117" s="2" t="str">
        <f ca="1">IFERROR(__xludf.DUMMYFUNCTION("GOOGLETRANSLATE(A3117,""auto"",""en"")"),"Loading...")</f>
        <v>Loading...</v>
      </c>
    </row>
    <row r="3118" spans="1:2" ht="14.25" customHeight="1">
      <c r="A3118" s="4" t="s">
        <v>3024</v>
      </c>
      <c r="B3118" s="2" t="str">
        <f ca="1">IFERROR(__xludf.DUMMYFUNCTION("GOOGLETRANSLATE(A3118,""auto"",""en"")"),"Loading...")</f>
        <v>Loading...</v>
      </c>
    </row>
    <row r="3119" spans="1:2" ht="14.25" customHeight="1">
      <c r="A3119" s="6" t="s">
        <v>3025</v>
      </c>
      <c r="B3119" s="2" t="str">
        <f ca="1">IFERROR(__xludf.DUMMYFUNCTION("GOOGLETRANSLATE(A3119,""auto"",""en"")"),"Loading...")</f>
        <v>Loading...</v>
      </c>
    </row>
    <row r="3120" spans="1:2" ht="14.25" customHeight="1">
      <c r="A3120" s="4" t="s">
        <v>3026</v>
      </c>
      <c r="B3120" s="2" t="str">
        <f ca="1">IFERROR(__xludf.DUMMYFUNCTION("GOOGLETRANSLATE(A3120,""auto"",""en"")"),"Loading...")</f>
        <v>Loading...</v>
      </c>
    </row>
    <row r="3121" spans="1:2" ht="14.25" customHeight="1">
      <c r="A3121" s="4" t="s">
        <v>3027</v>
      </c>
      <c r="B3121" s="2" t="str">
        <f ca="1">IFERROR(__xludf.DUMMYFUNCTION("GOOGLETRANSLATE(A3121,""auto"",""en"")"),"Loading...")</f>
        <v>Loading...</v>
      </c>
    </row>
    <row r="3122" spans="1:2" ht="14.25" customHeight="1">
      <c r="A3122" s="2" t="s">
        <v>3028</v>
      </c>
      <c r="B3122" s="2" t="str">
        <f ca="1">IFERROR(__xludf.DUMMYFUNCTION("GOOGLETRANSLATE(A3122,""auto"",""en"")"),"Loading...")</f>
        <v>Loading...</v>
      </c>
    </row>
    <row r="3123" spans="1:2" ht="14.25" customHeight="1">
      <c r="A3123" s="2" t="s">
        <v>3029</v>
      </c>
      <c r="B3123" s="2" t="str">
        <f ca="1">IFERROR(__xludf.DUMMYFUNCTION("GOOGLETRANSLATE(A3123,""auto"",""en"")"),"Loading...")</f>
        <v>Loading...</v>
      </c>
    </row>
    <row r="3124" spans="1:2" ht="14.25" customHeight="1">
      <c r="A3124" s="6" t="s">
        <v>3030</v>
      </c>
      <c r="B3124" s="2" t="str">
        <f ca="1">IFERROR(__xludf.DUMMYFUNCTION("GOOGLETRANSLATE(A3124,""auto"",""en"")"),"Loading...")</f>
        <v>Loading...</v>
      </c>
    </row>
    <row r="3125" spans="1:2" ht="14.25" customHeight="1">
      <c r="A3125" s="2" t="s">
        <v>3031</v>
      </c>
      <c r="B3125" s="2" t="str">
        <f ca="1">IFERROR(__xludf.DUMMYFUNCTION("GOOGLETRANSLATE(A3125,""auto"",""en"")"),"Loading...")</f>
        <v>Loading...</v>
      </c>
    </row>
    <row r="3126" spans="1:2" ht="14.25" customHeight="1">
      <c r="A3126" s="6" t="s">
        <v>3032</v>
      </c>
      <c r="B3126" s="2" t="str">
        <f ca="1">IFERROR(__xludf.DUMMYFUNCTION("GOOGLETRANSLATE(A3126,""auto"",""en"")"),"Loading...")</f>
        <v>Loading...</v>
      </c>
    </row>
    <row r="3127" spans="1:2" ht="14.25" customHeight="1">
      <c r="A3127" s="4" t="s">
        <v>3033</v>
      </c>
      <c r="B3127" s="2" t="str">
        <f ca="1">IFERROR(__xludf.DUMMYFUNCTION("GOOGLETRANSLATE(A3127,""auto"",""en"")"),"Loading...")</f>
        <v>Loading...</v>
      </c>
    </row>
    <row r="3128" spans="1:2" ht="14.25" customHeight="1">
      <c r="A3128" s="2" t="s">
        <v>3034</v>
      </c>
      <c r="B3128" s="2" t="str">
        <f ca="1">IFERROR(__xludf.DUMMYFUNCTION("GOOGLETRANSLATE(A3128,""auto"",""en"")"),"Loading...")</f>
        <v>Loading...</v>
      </c>
    </row>
    <row r="3129" spans="1:2" ht="14.25" customHeight="1">
      <c r="A3129" s="4" t="s">
        <v>3035</v>
      </c>
      <c r="B3129" s="2" t="str">
        <f ca="1">IFERROR(__xludf.DUMMYFUNCTION("GOOGLETRANSLATE(A3129,""auto"",""en"")"),"Loading...")</f>
        <v>Loading...</v>
      </c>
    </row>
    <row r="3130" spans="1:2" ht="14.25" customHeight="1">
      <c r="A3130" s="2" t="s">
        <v>3036</v>
      </c>
      <c r="B3130" s="2" t="str">
        <f ca="1">IFERROR(__xludf.DUMMYFUNCTION("GOOGLETRANSLATE(A3130,""auto"",""en"")"),"Loading...")</f>
        <v>Loading...</v>
      </c>
    </row>
    <row r="3131" spans="1:2" ht="14.25" customHeight="1">
      <c r="A3131" s="2" t="s">
        <v>3037</v>
      </c>
      <c r="B3131" s="2" t="str">
        <f ca="1">IFERROR(__xludf.DUMMYFUNCTION("GOOGLETRANSLATE(A3131,""auto"",""en"")"),"Loading...")</f>
        <v>Loading...</v>
      </c>
    </row>
    <row r="3132" spans="1:2" ht="14.25" customHeight="1">
      <c r="A3132" s="2" t="s">
        <v>3038</v>
      </c>
      <c r="B3132" s="2" t="str">
        <f ca="1">IFERROR(__xludf.DUMMYFUNCTION("GOOGLETRANSLATE(A3132,""auto"",""en"")"),"Loading...")</f>
        <v>Loading...</v>
      </c>
    </row>
    <row r="3133" spans="1:2" ht="14.25" customHeight="1">
      <c r="A3133" s="4" t="s">
        <v>3039</v>
      </c>
      <c r="B3133" s="2" t="str">
        <f ca="1">IFERROR(__xludf.DUMMYFUNCTION("GOOGLETRANSLATE(A3133,""auto"",""en"")"),"Loading...")</f>
        <v>Loading...</v>
      </c>
    </row>
    <row r="3134" spans="1:2" ht="14.25" customHeight="1">
      <c r="A3134" s="2" t="s">
        <v>3040</v>
      </c>
      <c r="B3134" s="2" t="str">
        <f ca="1">IFERROR(__xludf.DUMMYFUNCTION("GOOGLETRANSLATE(A3134,""auto"",""en"")"),"Loading...")</f>
        <v>Loading...</v>
      </c>
    </row>
    <row r="3135" spans="1:2" ht="14.25" customHeight="1">
      <c r="A3135" s="4" t="s">
        <v>3041</v>
      </c>
      <c r="B3135" s="2" t="str">
        <f ca="1">IFERROR(__xludf.DUMMYFUNCTION("GOOGLETRANSLATE(A3135,""auto"",""en"")"),"Loading...")</f>
        <v>Loading...</v>
      </c>
    </row>
    <row r="3136" spans="1:2" ht="14.25" customHeight="1">
      <c r="A3136" s="4" t="s">
        <v>3042</v>
      </c>
      <c r="B3136" s="2" t="str">
        <f ca="1">IFERROR(__xludf.DUMMYFUNCTION("GOOGLETRANSLATE(A3136,""auto"",""en"")"),"Loading...")</f>
        <v>Loading...</v>
      </c>
    </row>
    <row r="3137" spans="1:2" ht="14.25" customHeight="1">
      <c r="A3137" s="2" t="s">
        <v>3043</v>
      </c>
      <c r="B3137" s="2" t="str">
        <f ca="1">IFERROR(__xludf.DUMMYFUNCTION("GOOGLETRANSLATE(A3137,""auto"",""en"")"),"Loading...")</f>
        <v>Loading...</v>
      </c>
    </row>
    <row r="3138" spans="1:2" ht="14.25" customHeight="1">
      <c r="A3138" s="2" t="s">
        <v>3044</v>
      </c>
      <c r="B3138" s="2" t="str">
        <f ca="1">IFERROR(__xludf.DUMMYFUNCTION("GOOGLETRANSLATE(A3138,""auto"",""en"")"),"Loading...")</f>
        <v>Loading...</v>
      </c>
    </row>
    <row r="3139" spans="1:2" ht="14.25" customHeight="1">
      <c r="A3139" s="2" t="s">
        <v>3045</v>
      </c>
      <c r="B3139" s="2" t="str">
        <f ca="1">IFERROR(__xludf.DUMMYFUNCTION("GOOGLETRANSLATE(A3139,""auto"",""en"")"),"Loading...")</f>
        <v>Loading...</v>
      </c>
    </row>
    <row r="3140" spans="1:2" ht="14.25" customHeight="1">
      <c r="A3140" s="2" t="s">
        <v>3046</v>
      </c>
      <c r="B3140" s="2" t="str">
        <f ca="1">IFERROR(__xludf.DUMMYFUNCTION("GOOGLETRANSLATE(A3140,""auto"",""en"")"),"Loading...")</f>
        <v>Loading...</v>
      </c>
    </row>
    <row r="3141" spans="1:2" ht="14.25" customHeight="1">
      <c r="A3141" s="4" t="s">
        <v>3047</v>
      </c>
      <c r="B3141" s="2" t="str">
        <f ca="1">IFERROR(__xludf.DUMMYFUNCTION("GOOGLETRANSLATE(A3141,""auto"",""en"")"),"Loading...")</f>
        <v>Loading...</v>
      </c>
    </row>
    <row r="3142" spans="1:2" ht="14.25" customHeight="1">
      <c r="A3142" s="4" t="s">
        <v>3048</v>
      </c>
      <c r="B3142" s="2" t="str">
        <f ca="1">IFERROR(__xludf.DUMMYFUNCTION("GOOGLETRANSLATE(A3142,""auto"",""en"")"),"Loading...")</f>
        <v>Loading...</v>
      </c>
    </row>
    <row r="3143" spans="1:2" ht="14.25" customHeight="1">
      <c r="A3143" s="2" t="s">
        <v>3049</v>
      </c>
      <c r="B3143" s="2" t="str">
        <f ca="1">IFERROR(__xludf.DUMMYFUNCTION("GOOGLETRANSLATE(A3143,""auto"",""en"")"),"Loading...")</f>
        <v>Loading...</v>
      </c>
    </row>
    <row r="3144" spans="1:2" ht="14.25" customHeight="1">
      <c r="A3144" s="2" t="s">
        <v>3050</v>
      </c>
      <c r="B3144" s="2" t="str">
        <f ca="1">IFERROR(__xludf.DUMMYFUNCTION("GOOGLETRANSLATE(A3144,""auto"",""en"")"),"Loading...")</f>
        <v>Loading...</v>
      </c>
    </row>
    <row r="3145" spans="1:2" ht="14.25" customHeight="1">
      <c r="A3145" s="4" t="s">
        <v>3051</v>
      </c>
      <c r="B3145" s="2" t="str">
        <f ca="1">IFERROR(__xludf.DUMMYFUNCTION("GOOGLETRANSLATE(A3145,""auto"",""en"")"),"Loading...")</f>
        <v>Loading...</v>
      </c>
    </row>
    <row r="3146" spans="1:2" ht="14.25" customHeight="1">
      <c r="A3146" s="4" t="s">
        <v>3052</v>
      </c>
      <c r="B3146" s="2" t="str">
        <f ca="1">IFERROR(__xludf.DUMMYFUNCTION("GOOGLETRANSLATE(A3146,""auto"",""en"")"),"Loading...")</f>
        <v>Loading...</v>
      </c>
    </row>
    <row r="3147" spans="1:2" ht="14.25" customHeight="1">
      <c r="A3147" s="2" t="s">
        <v>3053</v>
      </c>
      <c r="B3147" s="2" t="str">
        <f ca="1">IFERROR(__xludf.DUMMYFUNCTION("GOOGLETRANSLATE(A3147,""auto"",""en"")"),"Loading...")</f>
        <v>Loading...</v>
      </c>
    </row>
    <row r="3148" spans="1:2" ht="14.25" customHeight="1">
      <c r="A3148" s="4" t="s">
        <v>3054</v>
      </c>
      <c r="B3148" s="2" t="str">
        <f ca="1">IFERROR(__xludf.DUMMYFUNCTION("GOOGLETRANSLATE(A3148,""auto"",""en"")"),"Loading...")</f>
        <v>Loading...</v>
      </c>
    </row>
    <row r="3149" spans="1:2" ht="14.25" customHeight="1">
      <c r="A3149" s="2" t="s">
        <v>3055</v>
      </c>
      <c r="B3149" s="2" t="str">
        <f ca="1">IFERROR(__xludf.DUMMYFUNCTION("GOOGLETRANSLATE(A3149,""auto"",""en"")"),"Loading...")</f>
        <v>Loading...</v>
      </c>
    </row>
    <row r="3150" spans="1:2" ht="14.25" customHeight="1">
      <c r="A3150" s="2" t="s">
        <v>3056</v>
      </c>
      <c r="B3150" s="2" t="str">
        <f ca="1">IFERROR(__xludf.DUMMYFUNCTION("GOOGLETRANSLATE(A3150,""auto"",""en"")"),"Loading...")</f>
        <v>Loading...</v>
      </c>
    </row>
    <row r="3151" spans="1:2" ht="14.25" customHeight="1">
      <c r="A3151" s="2" t="s">
        <v>3057</v>
      </c>
      <c r="B3151" s="2" t="str">
        <f ca="1">IFERROR(__xludf.DUMMYFUNCTION("GOOGLETRANSLATE(A3151,""auto"",""en"")"),"Loading...")</f>
        <v>Loading...</v>
      </c>
    </row>
    <row r="3152" spans="1:2" ht="14.25" customHeight="1">
      <c r="A3152" s="2" t="s">
        <v>3058</v>
      </c>
      <c r="B3152" s="2" t="str">
        <f ca="1">IFERROR(__xludf.DUMMYFUNCTION("GOOGLETRANSLATE(A3152,""auto"",""en"")"),"Loading...")</f>
        <v>Loading...</v>
      </c>
    </row>
    <row r="3153" spans="1:2" ht="14.25" customHeight="1">
      <c r="A3153" s="4" t="s">
        <v>3059</v>
      </c>
      <c r="B3153" s="2" t="str">
        <f ca="1">IFERROR(__xludf.DUMMYFUNCTION("GOOGLETRANSLATE(A3153,""auto"",""en"")"),"Gujarat model has worked to boost the morale of some people.")</f>
        <v>Gujarat model has worked to boost the morale of some people.</v>
      </c>
    </row>
    <row r="3154" spans="1:2" ht="14.25" customHeight="1">
      <c r="A3154" s="2" t="s">
        <v>3060</v>
      </c>
      <c r="B3154" s="2" t="str">
        <f ca="1">IFERROR(__xludf.DUMMYFUNCTION("GOOGLETRANSLATE(A3154,""auto"",""en"")"),"Loading...")</f>
        <v>Loading...</v>
      </c>
    </row>
    <row r="3155" spans="1:2" ht="14.25" customHeight="1">
      <c r="A3155" s="2" t="s">
        <v>3061</v>
      </c>
      <c r="B3155" s="2" t="str">
        <f ca="1">IFERROR(__xludf.DUMMYFUNCTION("GOOGLETRANSLATE(A3155,""auto"",""en"")"),"Loading...")</f>
        <v>Loading...</v>
      </c>
    </row>
    <row r="3156" spans="1:2" ht="14.25" customHeight="1">
      <c r="A3156" s="2" t="s">
        <v>3062</v>
      </c>
      <c r="B3156" s="2" t="str">
        <f ca="1">IFERROR(__xludf.DUMMYFUNCTION("GOOGLETRANSLATE(A3156,""auto"",""en"")"),"Loading...")</f>
        <v>Loading...</v>
      </c>
    </row>
    <row r="3157" spans="1:2" ht="14.25" customHeight="1">
      <c r="A3157" s="2" t="s">
        <v>764</v>
      </c>
      <c r="B3157" s="2" t="str">
        <f ca="1">IFERROR(__xludf.DUMMYFUNCTION("GOOGLETRANSLATE(A3157,""auto"",""en"")"),"Loading...")</f>
        <v>Loading...</v>
      </c>
    </row>
    <row r="3158" spans="1:2" ht="14.25" customHeight="1">
      <c r="A3158" s="5" t="s">
        <v>3063</v>
      </c>
      <c r="B3158" s="2" t="str">
        <f ca="1">IFERROR(__xludf.DUMMYFUNCTION("GOOGLETRANSLATE(A3158,""auto"",""en"")"),"Why are you always crying? How will you remain crying while Modi remains PM for 15 years?
Only crying and washing are written in your life.
People like Modi and vote for him.
If Modi wins on June 4, then will you admit that the exit polls were correct "&amp;"and apologize?")</f>
        <v>Why are you always crying? How will you remain crying while Modi remains PM for 15 years?
Only crying and washing are written in your life.
People like Modi and vote for him.
If Modi wins on June 4, then will you admit that the exit polls were correct and apologize?</v>
      </c>
    </row>
    <row r="3159" spans="1:2" ht="14.25" customHeight="1">
      <c r="A3159" s="2" t="s">
        <v>3064</v>
      </c>
      <c r="B3159" s="2" t="str">
        <f ca="1">IFERROR(__xludf.DUMMYFUNCTION("GOOGLETRANSLATE(A3159,""auto"",""en"")"),"Loading...")</f>
        <v>Loading...</v>
      </c>
    </row>
    <row r="3160" spans="1:2" ht="14.25" customHeight="1">
      <c r="A3160" s="2" t="s">
        <v>2867</v>
      </c>
      <c r="B3160" s="2" t="str">
        <f ca="1">IFERROR(__xludf.DUMMYFUNCTION("GOOGLETRANSLATE(A3160,""auto"",""en"")"),"Loading...")</f>
        <v>Loading...</v>
      </c>
    </row>
    <row r="3161" spans="1:2" ht="14.25" customHeight="1">
      <c r="A3161" s="4" t="s">
        <v>3065</v>
      </c>
      <c r="B3161" s="2" t="str">
        <f ca="1">IFERROR(__xludf.DUMMYFUNCTION("GOOGLETRANSLATE(A3161,""auto"",""en"")"),"Loading...")</f>
        <v>Loading...</v>
      </c>
    </row>
    <row r="3162" spans="1:2" ht="14.25" customHeight="1">
      <c r="A3162" s="2" t="s">
        <v>3066</v>
      </c>
      <c r="B3162" s="2" t="str">
        <f ca="1">IFERROR(__xludf.DUMMYFUNCTION("GOOGLETRANSLATE(A3162,""auto"",""en"")"),"Congress kaa chaatukaar patrakaar Raja Ravish Kumar.... Shakal utar gayi bichare ki")</f>
        <v>Congress kaa chaatukaar patrakaar Raja Ravish Kumar.... Shakal utar gayi bichare ki</v>
      </c>
    </row>
    <row r="3163" spans="1:2" ht="14.25" customHeight="1">
      <c r="A3163" s="4" t="s">
        <v>3067</v>
      </c>
      <c r="B3163" s="2" t="str">
        <f ca="1">IFERROR(__xludf.DUMMYFUNCTION("GOOGLETRANSLATE(A3163,""auto"",""en"")"),"Loading...")</f>
        <v>Loading...</v>
      </c>
    </row>
    <row r="3164" spans="1:2" ht="14.25" customHeight="1">
      <c r="A3164" s="2" t="s">
        <v>3068</v>
      </c>
      <c r="B3164" s="2" t="str">
        <f ca="1">IFERROR(__xludf.DUMMYFUNCTION("GOOGLETRANSLATE(A3164,""auto"",""en"")"),"Loading...")</f>
        <v>Loading...</v>
      </c>
    </row>
    <row r="3165" spans="1:2" ht="14.25" customHeight="1">
      <c r="A3165" s="2" t="s">
        <v>3069</v>
      </c>
      <c r="B3165" s="2" t="str">
        <f ca="1">IFERROR(__xludf.DUMMYFUNCTION("GOOGLETRANSLATE(A3165,""auto"",""en"")"),"Loading...")</f>
        <v>Loading...</v>
      </c>
    </row>
    <row r="3166" spans="1:2" ht="14.25" customHeight="1">
      <c r="A3166" s="2" t="s">
        <v>3070</v>
      </c>
      <c r="B3166" s="2" t="str">
        <f ca="1">IFERROR(__xludf.DUMMYFUNCTION("GOOGLETRANSLATE(A3166,""auto"",""en"")"),"Loading...")</f>
        <v>Loading...</v>
      </c>
    </row>
    <row r="3167" spans="1:2" ht="14.25" customHeight="1">
      <c r="A3167" s="2" t="s">
        <v>3071</v>
      </c>
      <c r="B3167" s="2" t="str">
        <f ca="1">IFERROR(__xludf.DUMMYFUNCTION("GOOGLETRANSLATE(A3167,""auto"",""en"")"),"Loading...")</f>
        <v>Loading...</v>
      </c>
    </row>
    <row r="3168" spans="1:2" ht="14.25" customHeight="1">
      <c r="A3168" s="2" t="s">
        <v>3072</v>
      </c>
      <c r="B3168" s="2" t="str">
        <f ca="1">IFERROR(__xludf.DUMMYFUNCTION("GOOGLETRANSLATE(A3168,""auto"",""en"")"),"Loading...")</f>
        <v>Loading...</v>
      </c>
    </row>
    <row r="3169" spans="1:2" ht="14.25" customHeight="1">
      <c r="A3169" s="2" t="s">
        <v>3073</v>
      </c>
      <c r="B3169" s="2" t="str">
        <f ca="1">IFERROR(__xludf.DUMMYFUNCTION("GOOGLETRANSLATE(A3169,""auto"",""en"")"),"Loading...")</f>
        <v>Loading...</v>
      </c>
    </row>
    <row r="3170" spans="1:2" ht="14.25" customHeight="1">
      <c r="A3170" s="2" t="s">
        <v>3074</v>
      </c>
      <c r="B3170" s="2" t="str">
        <f ca="1">IFERROR(__xludf.DUMMYFUNCTION("GOOGLETRANSLATE(A3170,""auto"",""en"")"),"Loading...")</f>
        <v>Loading...</v>
      </c>
    </row>
    <row r="3171" spans="1:2" ht="14.25" customHeight="1">
      <c r="A3171" s="2" t="s">
        <v>3075</v>
      </c>
      <c r="B3171" s="2" t="str">
        <f ca="1">IFERROR(__xludf.DUMMYFUNCTION("GOOGLETRANSLATE(A3171,""auto"",""en"")"),"Ravish ji lajebab")</f>
        <v>Ravish ji lajebab</v>
      </c>
    </row>
    <row r="3172" spans="1:2" ht="14.25" customHeight="1">
      <c r="A3172" s="2" t="s">
        <v>3076</v>
      </c>
      <c r="B3172" s="2" t="str">
        <f ca="1">IFERROR(__xludf.DUMMYFUNCTION("GOOGLETRANSLATE(A3172,""auto"",""en"")"),"Loading...")</f>
        <v>Loading...</v>
      </c>
    </row>
    <row r="3173" spans="1:2" ht="14.25" customHeight="1">
      <c r="A3173" s="2" t="s">
        <v>3077</v>
      </c>
      <c r="B3173" s="2" t="str">
        <f ca="1">IFERROR(__xludf.DUMMYFUNCTION("GOOGLETRANSLATE(A3173,""auto"",""en"")"),"Loading...")</f>
        <v>Loading...</v>
      </c>
    </row>
    <row r="3174" spans="1:2" ht="14.25" customHeight="1">
      <c r="A3174" s="2" t="s">
        <v>3078</v>
      </c>
      <c r="B3174" s="2" t="str">
        <f ca="1">IFERROR(__xludf.DUMMYFUNCTION("GOOGLETRANSLATE(A3174,""auto"",""en"")"),"Loading...")</f>
        <v>Loading...</v>
      </c>
    </row>
    <row r="3175" spans="1:2" ht="14.25" customHeight="1">
      <c r="A3175" s="5" t="s">
        <v>3079</v>
      </c>
      <c r="B3175" s="2" t="str">
        <f ca="1">IFERROR(__xludf.DUMMYFUNCTION("GOOGLETRANSLATE(A3175,""auto"",""en"")"),"Loading...")</f>
        <v>Loading...</v>
      </c>
    </row>
    <row r="3176" spans="1:2" ht="14.25" customHeight="1">
      <c r="A3176" s="4" t="s">
        <v>3080</v>
      </c>
      <c r="B3176" s="2" t="str">
        <f ca="1">IFERROR(__xludf.DUMMYFUNCTION("GOOGLETRANSLATE(A3176,""auto"",""en"")"),"Loading...")</f>
        <v>Loading...</v>
      </c>
    </row>
    <row r="3177" spans="1:2" ht="14.25" customHeight="1">
      <c r="A3177" s="2" t="s">
        <v>3081</v>
      </c>
      <c r="B3177" s="2" t="str">
        <f ca="1">IFERROR(__xludf.DUMMYFUNCTION("GOOGLETRANSLATE(A3177,""auto"",""en"")"),"Why is BJP being accused of theft in every corner of the country?")</f>
        <v>Why is BJP being accused of theft in every corner of the country?</v>
      </c>
    </row>
    <row r="3178" spans="1:2" ht="14.25" customHeight="1">
      <c r="A3178" s="2" t="s">
        <v>3082</v>
      </c>
      <c r="B3178" s="2" t="str">
        <f ca="1">IFERROR(__xludf.DUMMYFUNCTION("GOOGLETRANSLATE(A3178,""auto"",""en"")"),"Loading...")</f>
        <v>Loading...</v>
      </c>
    </row>
    <row r="3179" spans="1:2" ht="14.25" customHeight="1">
      <c r="A3179" s="2" t="s">
        <v>3083</v>
      </c>
      <c r="B3179" s="2" t="str">
        <f ca="1">IFERROR(__xludf.DUMMYFUNCTION("GOOGLETRANSLATE(A3179,""auto"",""en"")"),"Loading...")</f>
        <v>Loading...</v>
      </c>
    </row>
    <row r="3180" spans="1:2" ht="14.25" customHeight="1">
      <c r="A3180" s="2" t="s">
        <v>3084</v>
      </c>
      <c r="B3180" s="2" t="str">
        <f ca="1">IFERROR(__xludf.DUMMYFUNCTION("GOOGLETRANSLATE(A3180,""auto"",""en"")"),"Loading...")</f>
        <v>Loading...</v>
      </c>
    </row>
    <row r="3181" spans="1:2" ht="14.25" customHeight="1">
      <c r="A3181" s="2" t="s">
        <v>3085</v>
      </c>
      <c r="B3181" s="2" t="str">
        <f ca="1">IFERROR(__xludf.DUMMYFUNCTION("GOOGLETRANSLATE(A3181,""auto"",""en"")"),"Loading...")</f>
        <v>Loading...</v>
      </c>
    </row>
    <row r="3182" spans="1:2" ht="14.25" customHeight="1">
      <c r="A3182" s="2" t="s">
        <v>3086</v>
      </c>
      <c r="B3182" s="2" t="str">
        <f ca="1">IFERROR(__xludf.DUMMYFUNCTION("GOOGLETRANSLATE(A3182,""auto"",""en"")"),"Loading...")</f>
        <v>Loading...</v>
      </c>
    </row>
    <row r="3183" spans="1:2" ht="14.25" customHeight="1">
      <c r="A3183" s="2" t="s">
        <v>3087</v>
      </c>
      <c r="B3183" s="2" t="str">
        <f ca="1">IFERROR(__xludf.DUMMYFUNCTION("GOOGLETRANSLATE(A3183,""auto"",""en"")"),"Loading...")</f>
        <v>Loading...</v>
      </c>
    </row>
    <row r="3184" spans="1:2" ht="14.25" customHeight="1">
      <c r="A3184" s="4" t="s">
        <v>3088</v>
      </c>
      <c r="B3184" s="2" t="str">
        <f ca="1">IFERROR(__xludf.DUMMYFUNCTION("GOOGLETRANSLATE(A3184,""auto"",""en"")"),"Loading...")</f>
        <v>Loading...</v>
      </c>
    </row>
    <row r="3185" spans="1:2" ht="14.25" customHeight="1">
      <c r="A3185" s="2" t="s">
        <v>3089</v>
      </c>
      <c r="B3185" s="2" t="str">
        <f ca="1">IFERROR(__xludf.DUMMYFUNCTION("GOOGLETRANSLATE(A3185,""auto"",""en"")"),"Loading...")</f>
        <v>Loading...</v>
      </c>
    </row>
    <row r="3186" spans="1:2" ht="14.25" customHeight="1">
      <c r="A3186" s="2" t="s">
        <v>3090</v>
      </c>
      <c r="B3186" s="2" t="str">
        <f ca="1">IFERROR(__xludf.DUMMYFUNCTION("GOOGLETRANSLATE(A3186,""auto"",""en"")"),"Loading...")</f>
        <v>Loading...</v>
      </c>
    </row>
    <row r="3187" spans="1:2" ht="14.25" customHeight="1">
      <c r="A3187" s="4" t="s">
        <v>3091</v>
      </c>
      <c r="B3187" s="2" t="str">
        <f ca="1">IFERROR(__xludf.DUMMYFUNCTION("GOOGLETRANSLATE(A3187,""auto"",""en"")"),"Loading...")</f>
        <v>Loading...</v>
      </c>
    </row>
    <row r="3188" spans="1:2" ht="14.25" customHeight="1">
      <c r="A3188" s="2" t="s">
        <v>3092</v>
      </c>
      <c r="B3188" s="2" t="str">
        <f ca="1">IFERROR(__xludf.DUMMYFUNCTION("GOOGLETRANSLATE(A3188,""auto"",""en"")"),"Loading...")</f>
        <v>Loading...</v>
      </c>
    </row>
    <row r="3189" spans="1:2" ht="14.25" customHeight="1">
      <c r="A3189" s="2" t="s">
        <v>3093</v>
      </c>
      <c r="B3189" s="2" t="str">
        <f ca="1">IFERROR(__xludf.DUMMYFUNCTION("GOOGLETRANSLATE(A3189,""auto"",""en"")"),"Loading...")</f>
        <v>Loading...</v>
      </c>
    </row>
    <row r="3190" spans="1:2" ht="14.25" customHeight="1">
      <c r="A3190" s="2" t="s">
        <v>3094</v>
      </c>
      <c r="B3190" s="2" t="str">
        <f ca="1">IFERROR(__xludf.DUMMYFUNCTION("GOOGLETRANSLATE(A3190,""auto"",""en"")"),"Who is the BJP? The decision to open the Madhya Pradesh to some of the people is not there in the elections. How will the future be divided?")</f>
        <v>Who is the BJP? The decision to open the Madhya Pradesh to some of the people is not there in the elections. How will the future be divided?</v>
      </c>
    </row>
    <row r="3191" spans="1:2" ht="14.25" customHeight="1">
      <c r="A3191" s="2" t="s">
        <v>3095</v>
      </c>
      <c r="B3191" s="2" t="str">
        <f ca="1">IFERROR(__xludf.DUMMYFUNCTION("GOOGLETRANSLATE(A3191,""auto"",""en"")"),"Loading...")</f>
        <v>Loading...</v>
      </c>
    </row>
    <row r="3192" spans="1:2" ht="14.25" customHeight="1">
      <c r="A3192" s="4" t="s">
        <v>3096</v>
      </c>
      <c r="B3192" s="2" t="str">
        <f ca="1">IFERROR(__xludf.DUMMYFUNCTION("GOOGLETRANSLATE(A3192,""auto"",""en"")"),"Loading...")</f>
        <v>Loading...</v>
      </c>
    </row>
    <row r="3193" spans="1:2" ht="14.25" customHeight="1">
      <c r="A3193" s="2" t="s">
        <v>3097</v>
      </c>
      <c r="B3193" s="2" t="str">
        <f ca="1">IFERROR(__xludf.DUMMYFUNCTION("GOOGLETRANSLATE(A3193,""auto"",""en"")"),"Loading...")</f>
        <v>Loading...</v>
      </c>
    </row>
    <row r="3194" spans="1:2" ht="14.25" customHeight="1">
      <c r="A3194" s="2" t="s">
        <v>3098</v>
      </c>
      <c r="B3194" s="2" t="str">
        <f ca="1">IFERROR(__xludf.DUMMYFUNCTION("GOOGLETRANSLATE(A3194,""auto"",""en"")"),"Loading...")</f>
        <v>Loading...</v>
      </c>
    </row>
    <row r="3195" spans="1:2" ht="14.25" customHeight="1">
      <c r="A3195" s="6" t="s">
        <v>3099</v>
      </c>
      <c r="B3195" s="2" t="str">
        <f ca="1">IFERROR(__xludf.DUMMYFUNCTION("GOOGLETRANSLATE(A3195,""auto"",""en"")"),"Loading...")</f>
        <v>Loading...</v>
      </c>
    </row>
    <row r="3196" spans="1:2" ht="14.25" customHeight="1">
      <c r="A3196" s="2" t="s">
        <v>3100</v>
      </c>
      <c r="B3196" s="2" t="str">
        <f ca="1">IFERROR(__xludf.DUMMYFUNCTION("GOOGLETRANSLATE(A3196,""auto"",""en"")"),"usually i dont wast my time listening you, but today i thought to see weather u are being paid properly or not. i am glade that your are being paid porperly by your boss papu")</f>
        <v>usually i dont wast my time listening you, but today i thought to see weather u are being paid properly or not. i am glade that your are being paid porperly by your boss papu</v>
      </c>
    </row>
    <row r="3197" spans="1:2" ht="14.25" customHeight="1">
      <c r="A3197" s="2" t="s">
        <v>3101</v>
      </c>
      <c r="B3197" s="3" t="str">
        <f ca="1">IFERROR(__xludf.DUMMYFUNCTION("GOOGLETRANSLATE(A3197,""auto"",""en"")"),"Loading...")</f>
        <v>Loading...</v>
      </c>
    </row>
    <row r="3198" spans="1:2" ht="14.25" customHeight="1">
      <c r="A3198" s="2" t="s">
        <v>3102</v>
      </c>
      <c r="B3198" s="2" t="str">
        <f ca="1">IFERROR(__xludf.DUMMYFUNCTION("GOOGLETRANSLATE(A3198,""auto"",""en"")"),"Question ❓ Can a finger scanner be installed on the Evm machine? Sir, one band can vote only once because one band votes two three four five times. Please sir reply me.")</f>
        <v>Question ❓ Can a finger scanner be installed on the Evm machine? Sir, one band can vote only once because one band votes two three four five times. Please sir reply me.</v>
      </c>
    </row>
    <row r="3199" spans="1:2" ht="14.25" customHeight="1">
      <c r="A3199" s="2" t="s">
        <v>3103</v>
      </c>
      <c r="B3199" s="2" t="str">
        <f ca="1">IFERROR(__xludf.DUMMYFUNCTION("GOOGLETRANSLATE(A3199,""auto"",""en"")"),"Loading...")</f>
        <v>Loading...</v>
      </c>
    </row>
    <row r="3200" spans="1:2" ht="14.25" customHeight="1">
      <c r="A3200" s="2" t="s">
        <v>3104</v>
      </c>
      <c r="B3200" s="2" t="str">
        <f ca="1">IFERROR(__xludf.DUMMYFUNCTION("GOOGLETRANSLATE(A3200,""auto"",""en"")"),"Loading...")</f>
        <v>Loading...</v>
      </c>
    </row>
    <row r="3201" spans="1:2" ht="14.25" customHeight="1">
      <c r="A3201" s="2" t="s">
        <v>3105</v>
      </c>
      <c r="B3201" s="2" t="str">
        <f ca="1">IFERROR(__xludf.DUMMYFUNCTION("GOOGLETRANSLATE(A3201,""auto"",""en"")"),"Loading...")</f>
        <v>Loading...</v>
      </c>
    </row>
    <row r="3202" spans="1:2" ht="14.25" customHeight="1">
      <c r="A3202" s="2" t="s">
        <v>3106</v>
      </c>
      <c r="B3202" s="2" t="str">
        <f ca="1">IFERROR(__xludf.DUMMYFUNCTION("GOOGLETRANSLATE(A3202,""auto"",""en"")"),"the road is on")</f>
        <v>the road is on</v>
      </c>
    </row>
    <row r="3203" spans="1:2" ht="14.25" customHeight="1">
      <c r="A3203" s="2" t="s">
        <v>3107</v>
      </c>
      <c r="B3203" s="2" t="str">
        <f ca="1">IFERROR(__xludf.DUMMYFUNCTION("GOOGLETRANSLATE(A3203,""auto"",""en"")"),"Loading...")</f>
        <v>Loading...</v>
      </c>
    </row>
    <row r="3204" spans="1:2" ht="14.25" customHeight="1">
      <c r="A3204" s="2" t="s">
        <v>3108</v>
      </c>
      <c r="B3204" s="2" t="str">
        <f ca="1">IFERROR(__xludf.DUMMYFUNCTION("GOOGLETRANSLATE(A3204,""auto"",""en"")"),"Loading...")</f>
        <v>Loading...</v>
      </c>
    </row>
    <row r="3205" spans="1:2" ht="14.25" customHeight="1">
      <c r="A3205" s="2" t="s">
        <v>3109</v>
      </c>
      <c r="B3205" s="2" t="str">
        <f ca="1">IFERROR(__xludf.DUMMYFUNCTION("GOOGLETRANSLATE(A3205,""auto"",""en"")"),"Loading...")</f>
        <v>Loading...</v>
      </c>
    </row>
    <row r="3206" spans="1:2" ht="14.25" customHeight="1">
      <c r="A3206" s="2" t="s">
        <v>3110</v>
      </c>
      <c r="B3206" s="2" t="str">
        <f ca="1">IFERROR(__xludf.DUMMYFUNCTION("GOOGLETRANSLATE(A3206,""auto"",""en"")"),"Loading...")</f>
        <v>Loading...</v>
      </c>
    </row>
    <row r="3207" spans="1:2" ht="14.25" customHeight="1">
      <c r="A3207" s="2" t="s">
        <v>3111</v>
      </c>
      <c r="B3207" s="2" t="str">
        <f ca="1">IFERROR(__xludf.DUMMYFUNCTION("GOOGLETRANSLATE(A3207,""auto"",""en"")"),"Loading...")</f>
        <v>Loading...</v>
      </c>
    </row>
    <row r="3208" spans="1:2" ht="14.25" customHeight="1">
      <c r="A3208" s="6" t="s">
        <v>3112</v>
      </c>
      <c r="B3208" s="2" t="str">
        <f ca="1">IFERROR(__xludf.DUMMYFUNCTION("GOOGLETRANSLATE(A3208,""auto"",""en"")"),"Loading...")</f>
        <v>Loading...</v>
      </c>
    </row>
    <row r="3209" spans="1:2" ht="14.25" customHeight="1">
      <c r="A3209" s="4" t="s">
        <v>3113</v>
      </c>
      <c r="B3209" s="2" t="str">
        <f ca="1">IFERROR(__xludf.DUMMYFUNCTION("GOOGLETRANSLATE(A3209,""auto"",""en"")"),"Loading...")</f>
        <v>Loading...</v>
      </c>
    </row>
    <row r="3210" spans="1:2" ht="14.25" customHeight="1">
      <c r="A3210" s="6" t="s">
        <v>3114</v>
      </c>
      <c r="B3210" s="2" t="str">
        <f ca="1">IFERROR(__xludf.DUMMYFUNCTION("GOOGLETRANSLATE(A3210,""auto"",""en"")"),"Loading...")</f>
        <v>Loading...</v>
      </c>
    </row>
    <row r="3211" spans="1:2" ht="14.25" customHeight="1">
      <c r="A3211" s="5" t="s">
        <v>3115</v>
      </c>
      <c r="B3211" s="2" t="str">
        <f ca="1">IFERROR(__xludf.DUMMYFUNCTION("GOOGLETRANSLATE(A3211,""auto"",""en"")"),"Loading...")</f>
        <v>Loading...</v>
      </c>
    </row>
    <row r="3212" spans="1:2" ht="14.25" customHeight="1">
      <c r="A3212" s="2" t="s">
        <v>3116</v>
      </c>
      <c r="B3212" s="2" t="str">
        <f ca="1">IFERROR(__xludf.DUMMYFUNCTION("GOOGLETRANSLATE(A3212,""auto"",""en"")"),"Loading...")</f>
        <v>Loading...</v>
      </c>
    </row>
    <row r="3213" spans="1:2" ht="14.25" customHeight="1">
      <c r="A3213" s="4" t="s">
        <v>3117</v>
      </c>
      <c r="B3213" s="2" t="str">
        <f ca="1">IFERROR(__xludf.DUMMYFUNCTION("GOOGLETRANSLATE(A3213,""auto"",""en"")"),"Loading...")</f>
        <v>Loading...</v>
      </c>
    </row>
    <row r="3214" spans="1:2" ht="14.25" customHeight="1">
      <c r="A3214" s="2" t="s">
        <v>3118</v>
      </c>
      <c r="B3214" s="2" t="str">
        <f ca="1">IFERROR(__xludf.DUMMYFUNCTION("GOOGLETRANSLATE(A3214,""auto"",""en"")"),"Loading...")</f>
        <v>Loading...</v>
      </c>
    </row>
    <row r="3215" spans="1:2" ht="14.25" customHeight="1">
      <c r="A3215" s="4" t="s">
        <v>3119</v>
      </c>
      <c r="B3215" s="2" t="str">
        <f ca="1">IFERROR(__xludf.DUMMYFUNCTION("GOOGLETRANSLATE(A3215,""auto"",""en"")"),"Loading...")</f>
        <v>Loading...</v>
      </c>
    </row>
    <row r="3216" spans="1:2" ht="14.25" customHeight="1">
      <c r="A3216" s="2" t="s">
        <v>3120</v>
      </c>
      <c r="B3216" s="2" t="str">
        <f ca="1">IFERROR(__xludf.DUMMYFUNCTION("GOOGLETRANSLATE(A3216,""auto"",""en"")"),"Loading...")</f>
        <v>Loading...</v>
      </c>
    </row>
    <row r="3217" spans="1:2" ht="14.25" customHeight="1">
      <c r="A3217" s="2" t="s">
        <v>3121</v>
      </c>
      <c r="B3217" s="2" t="str">
        <f ca="1">IFERROR(__xludf.DUMMYFUNCTION("GOOGLETRANSLATE(A3217,""auto"",""en"")"),"Loading...")</f>
        <v>Loading...</v>
      </c>
    </row>
    <row r="3218" spans="1:2" ht="14.25" customHeight="1">
      <c r="A3218" s="2" t="s">
        <v>3122</v>
      </c>
      <c r="B3218" s="2" t="str">
        <f ca="1">IFERROR(__xludf.DUMMYFUNCTION("GOOGLETRANSLATE(A3218,""auto"",""en"")"),"Loading...")</f>
        <v>Loading...</v>
      </c>
    </row>
    <row r="3219" spans="1:2" ht="14.25" customHeight="1">
      <c r="A3219" s="2" t="s">
        <v>3123</v>
      </c>
      <c r="B3219" s="2" t="str">
        <f ca="1">IFERROR(__xludf.DUMMYFUNCTION("GOOGLETRANSLATE(A3219,""auto"",""en"")"),"Loading...")</f>
        <v>Loading...</v>
      </c>
    </row>
    <row r="3220" spans="1:2" ht="14.25" customHeight="1">
      <c r="A3220" s="2" t="s">
        <v>3124</v>
      </c>
      <c r="B3220" s="2" t="str">
        <f ca="1">IFERROR(__xludf.DUMMYFUNCTION("GOOGLETRANSLATE(A3220,""auto"",""en"")"),"Loading...")</f>
        <v>Loading...</v>
      </c>
    </row>
    <row r="3221" spans="1:2" ht="14.25" customHeight="1">
      <c r="A3221" s="2" t="s">
        <v>3125</v>
      </c>
      <c r="B3221" s="2" t="str">
        <f ca="1">IFERROR(__xludf.DUMMYFUNCTION("GOOGLETRANSLATE(A3221,""auto"",""en"")"),"Loading...")</f>
        <v>Loading...</v>
      </c>
    </row>
    <row r="3222" spans="1:2" ht="14.25" customHeight="1">
      <c r="A3222" s="4" t="s">
        <v>3126</v>
      </c>
      <c r="B3222" s="2" t="str">
        <f ca="1">IFERROR(__xludf.DUMMYFUNCTION("GOOGLETRANSLATE(A3222,""auto"",""en"")"),"Loading...")</f>
        <v>Loading...</v>
      </c>
    </row>
    <row r="3223" spans="1:2" ht="14.25" customHeight="1">
      <c r="A3223" s="2" t="s">
        <v>3127</v>
      </c>
      <c r="B3223" s="2" t="str">
        <f ca="1">IFERROR(__xludf.DUMMYFUNCTION("GOOGLETRANSLATE(A3223,""auto"",""en"")"),"Save Democracy")</f>
        <v>Save Democracy</v>
      </c>
    </row>
    <row r="3224" spans="1:2" ht="14.25" customHeight="1">
      <c r="A3224" s="2" t="s">
        <v>3128</v>
      </c>
      <c r="B3224" s="2" t="str">
        <f ca="1">IFERROR(__xludf.DUMMYFUNCTION("GOOGLETRANSLATE(A3224,""auto"",""en"")"),"Loading...")</f>
        <v>Loading...</v>
      </c>
    </row>
    <row r="3225" spans="1:2" ht="14.25" customHeight="1">
      <c r="A3225" s="2" t="s">
        <v>3129</v>
      </c>
      <c r="B3225" s="2" t="str">
        <f ca="1">IFERROR(__xludf.DUMMYFUNCTION("GOOGLETRANSLATE(A3225,""auto"",""en"")"),"Loading...")</f>
        <v>Loading...</v>
      </c>
    </row>
    <row r="3226" spans="1:2" ht="14.25" customHeight="1">
      <c r="A3226" s="2" t="s">
        <v>3130</v>
      </c>
      <c r="B3226" s="2" t="str">
        <f ca="1">IFERROR(__xludf.DUMMYFUNCTION("GOOGLETRANSLATE(A3226,""auto"",""en"")"),"Loading...")</f>
        <v>Loading...</v>
      </c>
    </row>
    <row r="3227" spans="1:2" ht="14.25" customHeight="1">
      <c r="A3227" s="2" t="s">
        <v>3131</v>
      </c>
      <c r="B3227" s="2" t="str">
        <f ca="1">IFERROR(__xludf.DUMMYFUNCTION("GOOGLETRANSLATE(A3227,""auto"",""en"")"),"Loading...")</f>
        <v>Loading...</v>
      </c>
    </row>
    <row r="3228" spans="1:2" ht="14.25" customHeight="1">
      <c r="A3228" s="2" t="s">
        <v>3132</v>
      </c>
      <c r="B3228" s="2" t="str">
        <f ca="1">IFERROR(__xludf.DUMMYFUNCTION("GOOGLETRANSLATE(A3228,""auto"",""en"")"),"Loading...")</f>
        <v>Loading...</v>
      </c>
    </row>
    <row r="3229" spans="1:2" ht="14.25" customHeight="1">
      <c r="A3229" s="2" t="s">
        <v>3133</v>
      </c>
      <c r="B3229" s="2" t="str">
        <f ca="1">IFERROR(__xludf.DUMMYFUNCTION("GOOGLETRANSLATE(A3229,""auto"",""en"")"),"Loading...")</f>
        <v>Loading...</v>
      </c>
    </row>
    <row r="3230" spans="1:2" ht="14.25" customHeight="1">
      <c r="A3230" s="2" t="s">
        <v>3134</v>
      </c>
      <c r="B3230" s="2" t="str">
        <f ca="1">IFERROR(__xludf.DUMMYFUNCTION("GOOGLETRANSLATE(A3230,""auto"",""en"")"),"Jogandra..jadab")</f>
        <v>Jogandra..jadab</v>
      </c>
    </row>
    <row r="3231" spans="1:2" ht="14.25" customHeight="1">
      <c r="A3231" s="6" t="s">
        <v>3135</v>
      </c>
      <c r="B3231" s="2" t="str">
        <f ca="1">IFERROR(__xludf.DUMMYFUNCTION("GOOGLETRANSLATE(A3231,""auto"",""en"")"),"Ravish = Bewaqoof no 1 ..firsey aagaya bak bak bak bak karney...
Congress = Corruption")</f>
        <v>Ravish = Bewaqoof no 1 ..firsey aagaya bak bak bak bak karney...
Congress = Corruption</v>
      </c>
    </row>
    <row r="3232" spans="1:2" ht="14.25" customHeight="1">
      <c r="A3232" s="2" t="s">
        <v>3136</v>
      </c>
      <c r="B3232" s="2" t="str">
        <f ca="1">IFERROR(__xludf.DUMMYFUNCTION("GOOGLETRANSLATE(A3232,""auto"",""en"")"),"Loading...")</f>
        <v>Loading...</v>
      </c>
    </row>
    <row r="3233" spans="1:2" ht="14.25" customHeight="1">
      <c r="A3233" s="2" t="s">
        <v>3137</v>
      </c>
      <c r="B3233" s="2" t="str">
        <f ca="1">IFERROR(__xludf.DUMMYFUNCTION("GOOGLETRANSLATE(A3233,""auto"",""en"")"),"Loading...")</f>
        <v>Loading...</v>
      </c>
    </row>
    <row r="3234" spans="1:2" ht="14.25" customHeight="1">
      <c r="A3234" s="2" t="s">
        <v>3138</v>
      </c>
      <c r="B3234" s="2" t="str">
        <f ca="1">IFERROR(__xludf.DUMMYFUNCTION("GOOGLETRANSLATE(A3234,""auto"",""en"")"),"Loading...")</f>
        <v>Loading...</v>
      </c>
    </row>
    <row r="3235" spans="1:2" ht="14.25" customHeight="1">
      <c r="A3235" s="4" t="s">
        <v>3139</v>
      </c>
      <c r="B3235" s="2" t="str">
        <f ca="1">IFERROR(__xludf.DUMMYFUNCTION("GOOGLETRANSLATE(A3235,""auto"",""en"")"),"Loading...")</f>
        <v>Loading...</v>
      </c>
    </row>
    <row r="3236" spans="1:2" ht="14.25" customHeight="1">
      <c r="A3236" s="2" t="s">
        <v>3140</v>
      </c>
      <c r="B3236" s="2" t="str">
        <f ca="1">IFERROR(__xludf.DUMMYFUNCTION("GOOGLETRANSLATE(A3236,""auto"",""en"")"),"Loading...")</f>
        <v>Loading...</v>
      </c>
    </row>
    <row r="3237" spans="1:2" ht="14.25" customHeight="1">
      <c r="A3237" s="2" t="s">
        <v>3141</v>
      </c>
      <c r="B3237" s="2" t="str">
        <f ca="1">IFERROR(__xludf.DUMMYFUNCTION("GOOGLETRANSLATE(A3237,""auto"",""en"")"),"Loading...")</f>
        <v>Loading...</v>
      </c>
    </row>
    <row r="3238" spans="1:2" ht="14.25" customHeight="1">
      <c r="A3238" s="2" t="s">
        <v>3142</v>
      </c>
      <c r="B3238" s="2" t="str">
        <f ca="1">IFERROR(__xludf.DUMMYFUNCTION("GOOGLETRANSLATE(A3238,""auto"",""en"")"),"Loading...")</f>
        <v>Loading...</v>
      </c>
    </row>
    <row r="3239" spans="1:2" ht="14.25" customHeight="1">
      <c r="A3239" s="2" t="s">
        <v>3143</v>
      </c>
      <c r="B3239" s="2" t="str">
        <f ca="1">IFERROR(__xludf.DUMMYFUNCTION("GOOGLETRANSLATE(A3239,""auto"",""en"")"),"Loading...")</f>
        <v>Loading...</v>
      </c>
    </row>
    <row r="3240" spans="1:2" ht="14.25" customHeight="1">
      <c r="A3240" s="2" t="s">
        <v>3144</v>
      </c>
      <c r="B3240" s="2" t="str">
        <f ca="1">IFERROR(__xludf.DUMMYFUNCTION("GOOGLETRANSLATE(A3240,""auto"",""en"")"),"Loading...")</f>
        <v>Loading...</v>
      </c>
    </row>
    <row r="3241" spans="1:2" ht="14.25" customHeight="1">
      <c r="A3241" s="4" t="s">
        <v>3145</v>
      </c>
      <c r="B3241" s="2" t="str">
        <f ca="1">IFERROR(__xludf.DUMMYFUNCTION("GOOGLETRANSLATE(A3241,""auto"",""en"")"),"Loading...")</f>
        <v>Loading...</v>
      </c>
    </row>
    <row r="3242" spans="1:2" ht="14.25" customHeight="1">
      <c r="A3242" s="2" t="s">
        <v>38</v>
      </c>
      <c r="B3242" s="2" t="str">
        <f ca="1">IFERROR(__xludf.DUMMYFUNCTION("GOOGLETRANSLATE(A3242,""auto"",""en"")"),"Loading...")</f>
        <v>Loading...</v>
      </c>
    </row>
    <row r="3243" spans="1:2" ht="14.25" customHeight="1">
      <c r="A3243" s="2" t="s">
        <v>3146</v>
      </c>
      <c r="B3243" s="2" t="str">
        <f ca="1">IFERROR(__xludf.DUMMYFUNCTION("GOOGLETRANSLATE(A3243,""auto"",""en"")"),"Loading...")</f>
        <v>Loading...</v>
      </c>
    </row>
    <row r="3244" spans="1:2" ht="14.25" customHeight="1">
      <c r="A3244" s="2" t="s">
        <v>3147</v>
      </c>
      <c r="B3244" s="2" t="str">
        <f ca="1">IFERROR(__xludf.DUMMYFUNCTION("GOOGLETRANSLATE(A3244,""auto"",""en"")"),"Loading...")</f>
        <v>Loading...</v>
      </c>
    </row>
    <row r="3245" spans="1:2" ht="14.25" customHeight="1">
      <c r="A3245" s="2" t="s">
        <v>3148</v>
      </c>
      <c r="B3245" s="2" t="str">
        <f ca="1">IFERROR(__xludf.DUMMYFUNCTION("GOOGLETRANSLATE(A3245,""auto"",""en"")"),"Loading...")</f>
        <v>Loading...</v>
      </c>
    </row>
    <row r="3246" spans="1:2" ht="14.25" customHeight="1">
      <c r="A3246" s="2" t="s">
        <v>3149</v>
      </c>
      <c r="B3246" s="2" t="str">
        <f ca="1">IFERROR(__xludf.DUMMYFUNCTION("GOOGLETRANSLATE(A3246,""auto"",""en"")"),"Loading...")</f>
        <v>Loading...</v>
      </c>
    </row>
    <row r="3247" spans="1:2" ht="14.25" customHeight="1">
      <c r="A3247" s="4" t="s">
        <v>3150</v>
      </c>
      <c r="B3247" s="2" t="str">
        <f ca="1">IFERROR(__xludf.DUMMYFUNCTION("GOOGLETRANSLATE(A3247,""auto"",""en"")"),"Loading...")</f>
        <v>Loading...</v>
      </c>
    </row>
    <row r="3248" spans="1:2" ht="14.25" customHeight="1">
      <c r="A3248" s="2" t="s">
        <v>3151</v>
      </c>
      <c r="B3248" s="2" t="str">
        <f ca="1">IFERROR(__xludf.DUMMYFUNCTION("GOOGLETRANSLATE(A3248,""auto"",""en"")"),"Loading...")</f>
        <v>Loading...</v>
      </c>
    </row>
    <row r="3249" spans="1:2" ht="14.25" customHeight="1">
      <c r="A3249" s="2" t="s">
        <v>3152</v>
      </c>
      <c r="B3249" s="2" t="str">
        <f ca="1">IFERROR(__xludf.DUMMYFUNCTION("GOOGLETRANSLATE(A3249,""auto"",""en"")"),"Loading...")</f>
        <v>Loading...</v>
      </c>
    </row>
    <row r="3250" spans="1:2" ht="14.25" customHeight="1">
      <c r="A3250" s="2" t="s">
        <v>3153</v>
      </c>
      <c r="B3250" s="2" t="str">
        <f ca="1">IFERROR(__xludf.DUMMYFUNCTION("GOOGLETRANSLATE(A3250,""auto"",""en"")"),"Loading...")</f>
        <v>Loading...</v>
      </c>
    </row>
    <row r="3251" spans="1:2" ht="14.25" customHeight="1">
      <c r="A3251" s="2" t="s">
        <v>3154</v>
      </c>
      <c r="B3251" s="2" t="str">
        <f ca="1">IFERROR(__xludf.DUMMYFUNCTION("GOOGLETRANSLATE(A3251,""auto"",""en"")"),"Live on 4th June and I will be able to see your face.")</f>
        <v>Live on 4th June and I will be able to see your face.</v>
      </c>
    </row>
    <row r="3252" spans="1:2" ht="14.25" customHeight="1">
      <c r="A3252" s="2" t="s">
        <v>3155</v>
      </c>
      <c r="B3252" s="2" t="str">
        <f ca="1">IFERROR(__xludf.DUMMYFUNCTION("GOOGLETRANSLATE(A3252,""auto"",""en"")"),"Loading...")</f>
        <v>Loading...</v>
      </c>
    </row>
    <row r="3253" spans="1:2" ht="14.25" customHeight="1">
      <c r="A3253" s="2" t="s">
        <v>3156</v>
      </c>
      <c r="B3253" s="2" t="str">
        <f ca="1">IFERROR(__xludf.DUMMYFUNCTION("GOOGLETRANSLATE(A3253,""auto"",""en"")"),"Sir, you also leave the house and do a true exit poll if everyone else votes.")</f>
        <v>Sir, you also leave the house and do a true exit poll if everyone else votes.</v>
      </c>
    </row>
    <row r="3254" spans="1:2" ht="14.25" customHeight="1">
      <c r="A3254" s="2" t="s">
        <v>3157</v>
      </c>
      <c r="B3254" s="2" t="str">
        <f ca="1">IFERROR(__xludf.DUMMYFUNCTION("GOOGLETRANSLATE(A3254,""auto"",""en"")"),"Loading...")</f>
        <v>Loading...</v>
      </c>
    </row>
    <row r="3255" spans="1:2" ht="14.25" customHeight="1">
      <c r="A3255" s="2" t="s">
        <v>3158</v>
      </c>
      <c r="B3255" s="2" t="str">
        <f ca="1">IFERROR(__xludf.DUMMYFUNCTION("GOOGLETRANSLATE(A3255,""auto"",""en"")"),"Loading...")</f>
        <v>Loading...</v>
      </c>
    </row>
    <row r="3256" spans="1:2" ht="14.25" customHeight="1">
      <c r="A3256" s="2" t="s">
        <v>3159</v>
      </c>
      <c r="B3256" s="2" t="str">
        <f ca="1">IFERROR(__xludf.DUMMYFUNCTION("GOOGLETRANSLATE(A3256,""auto"",""en"")"),"Loading...")</f>
        <v>Loading...</v>
      </c>
    </row>
    <row r="3257" spans="1:2" ht="14.25" customHeight="1">
      <c r="A3257" s="6" t="s">
        <v>3160</v>
      </c>
      <c r="B3257" s="2" t="str">
        <f ca="1">IFERROR(__xludf.DUMMYFUNCTION("GOOGLETRANSLATE(A3257,""auto"",""en"")"),"Loading...")</f>
        <v>Loading...</v>
      </c>
    </row>
    <row r="3258" spans="1:2" ht="14.25" customHeight="1">
      <c r="A3258" s="2" t="s">
        <v>3161</v>
      </c>
      <c r="B3258" s="2" t="str">
        <f ca="1">IFERROR(__xludf.DUMMYFUNCTION("GOOGLETRANSLATE(A3258,""auto"",""en"")"),"Loading...")</f>
        <v>Loading...</v>
      </c>
    </row>
    <row r="3259" spans="1:2" ht="14.25" customHeight="1">
      <c r="A3259" s="2" t="s">
        <v>3162</v>
      </c>
      <c r="B3259" s="2" t="str">
        <f ca="1">IFERROR(__xludf.DUMMYFUNCTION("GOOGLETRANSLATE(A3259,""auto"",""en"")"),"Loading...")</f>
        <v>Loading...</v>
      </c>
    </row>
    <row r="3260" spans="1:2" ht="14.25" customHeight="1">
      <c r="A3260" s="2" t="s">
        <v>151</v>
      </c>
      <c r="B3260" s="2" t="str">
        <f ca="1">IFERROR(__xludf.DUMMYFUNCTION("GOOGLETRANSLATE(A3260,""auto"",""en"")"),"Loading...")</f>
        <v>Loading...</v>
      </c>
    </row>
    <row r="3261" spans="1:2" ht="14.25" customHeight="1">
      <c r="A3261" s="2" t="s">
        <v>3163</v>
      </c>
      <c r="B3261" s="2" t="str">
        <f ca="1">IFERROR(__xludf.DUMMYFUNCTION("GOOGLETRANSLATE(A3261,""auto"",""en"")"),"Chamcha Congress's tweet 🔥🔥🔥🔥🔥🔥🔥🔥🔥🔥🔥🔥🔥🔥")</f>
        <v>Chamcha Congress's tweet 🔥🔥🔥🔥🔥🔥🔥🔥🔥🔥🔥🔥🔥🔥</v>
      </c>
    </row>
    <row r="3262" spans="1:2" ht="14.25" customHeight="1">
      <c r="A3262" s="2" t="s">
        <v>3164</v>
      </c>
      <c r="B3262" s="2" t="str">
        <f ca="1">IFERROR(__xludf.DUMMYFUNCTION("GOOGLETRANSLATE(A3262,""auto"",""en"")"),"Loading...")</f>
        <v>Loading...</v>
      </c>
    </row>
    <row r="3263" spans="1:2" ht="14.25" customHeight="1">
      <c r="A3263" s="2" t="s">
        <v>3165</v>
      </c>
      <c r="B3263" s="2" t="str">
        <f ca="1">IFERROR(__xludf.DUMMYFUNCTION("GOOGLETRANSLATE(A3263,""auto"",""en"")"),"Loading...")</f>
        <v>Loading...</v>
      </c>
    </row>
    <row r="3264" spans="1:2" ht="14.25" customHeight="1">
      <c r="A3264" s="2" t="s">
        <v>3166</v>
      </c>
      <c r="B3264" s="2" t="str">
        <f ca="1">IFERROR(__xludf.DUMMYFUNCTION("GOOGLETRANSLATE(A3264,""auto"",""en"")"),"Loading...")</f>
        <v>Loading...</v>
      </c>
    </row>
    <row r="3265" spans="1:2" ht="14.25" customHeight="1">
      <c r="A3265" s="2" t="s">
        <v>3167</v>
      </c>
      <c r="B3265" s="2" t="str">
        <f ca="1">IFERROR(__xludf.DUMMYFUNCTION("GOOGLETRANSLATE(A3265,""auto"",""en"")"),"If you look at the sky, you will fall on your face.")</f>
        <v>If you look at the sky, you will fall on your face.</v>
      </c>
    </row>
    <row r="3266" spans="1:2" ht="14.25" customHeight="1">
      <c r="A3266" s="2" t="s">
        <v>60</v>
      </c>
      <c r="B3266" s="2" t="str">
        <f ca="1">IFERROR(__xludf.DUMMYFUNCTION("GOOGLETRANSLATE(A3266,""auto"",""en"")"),"Loading...")</f>
        <v>Loading...</v>
      </c>
    </row>
    <row r="3267" spans="1:2" ht="14.25" customHeight="1">
      <c r="A3267" s="2" t="s">
        <v>3168</v>
      </c>
      <c r="B3267" s="2" t="str">
        <f ca="1">IFERROR(__xludf.DUMMYFUNCTION("GOOGLETRANSLATE(A3267,""auto"",""en"")"),"Loading...")</f>
        <v>Loading...</v>
      </c>
    </row>
    <row r="3268" spans="1:2" ht="14.25" customHeight="1">
      <c r="A3268" s="2" t="s">
        <v>3169</v>
      </c>
      <c r="B3268" s="2" t="str">
        <f ca="1">IFERROR(__xludf.DUMMYFUNCTION("GOOGLETRANSLATE(A3268,""auto"",""en"")"),"Loading...")</f>
        <v>Loading...</v>
      </c>
    </row>
    <row r="3269" spans="1:2" ht="14.25" customHeight="1">
      <c r="A3269" s="2" t="s">
        <v>3170</v>
      </c>
      <c r="B3269" s="2" t="str">
        <f ca="1">IFERROR(__xludf.DUMMYFUNCTION("GOOGLETRANSLATE(A3269,""auto"",""en"")"),"Loading...")</f>
        <v>Loading...</v>
      </c>
    </row>
    <row r="3270" spans="1:2" ht="14.25" customHeight="1">
      <c r="A3270" s="2" t="s">
        <v>3171</v>
      </c>
      <c r="B3270" s="2" t="str">
        <f ca="1">IFERROR(__xludf.DUMMYFUNCTION("GOOGLETRANSLATE(A3270,""auto"",""en"")"),"Loading...")</f>
        <v>Loading...</v>
      </c>
    </row>
    <row r="3271" spans="1:2" ht="14.25" customHeight="1">
      <c r="A3271" s="2" t="s">
        <v>3172</v>
      </c>
      <c r="B3271" s="2" t="str">
        <f ca="1">IFERROR(__xludf.DUMMYFUNCTION("GOOGLETRANSLATE(A3271,""auto"",""en"")"),"Loading...")</f>
        <v>Loading...</v>
      </c>
    </row>
    <row r="3272" spans="1:2" ht="14.25" customHeight="1">
      <c r="A3272" s="2" t="s">
        <v>3173</v>
      </c>
      <c r="B3272" s="2" t="str">
        <f ca="1">IFERROR(__xludf.DUMMYFUNCTION("GOOGLETRANSLATE(A3272,""auto"",""en"")"),"Loading...")</f>
        <v>Loading...</v>
      </c>
    </row>
    <row r="3273" spans="1:2" ht="14.25" customHeight="1">
      <c r="A3273" s="2" t="s">
        <v>3174</v>
      </c>
      <c r="B3273" s="2" t="str">
        <f ca="1">IFERROR(__xludf.DUMMYFUNCTION("GOOGLETRANSLATE(A3273,""auto"",""en"")"),"Loading...")</f>
        <v>Loading...</v>
      </c>
    </row>
    <row r="3274" spans="1:2" ht="14.25" customHeight="1">
      <c r="A3274" s="2" t="s">
        <v>3175</v>
      </c>
      <c r="B3274" s="2" t="str">
        <f ca="1">IFERROR(__xludf.DUMMYFUNCTION("GOOGLETRANSLATE(A3274,""auto"",""en"")"),"Loading...")</f>
        <v>Loading...</v>
      </c>
    </row>
    <row r="3275" spans="1:2" ht="14.25" customHeight="1">
      <c r="A3275" s="2" t="s">
        <v>3176</v>
      </c>
      <c r="B3275" s="2" t="str">
        <f ca="1">IFERROR(__xludf.DUMMYFUNCTION("GOOGLETRANSLATE(A3275,""auto"",""en"")"),"Loading...")</f>
        <v>Loading...</v>
      </c>
    </row>
    <row r="3276" spans="1:2" ht="14.25" customHeight="1">
      <c r="A3276" s="2" t="s">
        <v>3177</v>
      </c>
      <c r="B3276" s="2" t="str">
        <f ca="1">IFERROR(__xludf.DUMMYFUNCTION("GOOGLETRANSLATE(A3276,""auto"",""en"")"),"Loading...")</f>
        <v>Loading...</v>
      </c>
    </row>
    <row r="3277" spans="1:2" ht="14.25" customHeight="1">
      <c r="A3277" s="4" t="s">
        <v>3178</v>
      </c>
      <c r="B3277" s="2" t="str">
        <f ca="1">IFERROR(__xludf.DUMMYFUNCTION("GOOGLETRANSLATE(A3277,""auto"",""en"")"),"Loading...")</f>
        <v>Loading...</v>
      </c>
    </row>
    <row r="3278" spans="1:2" ht="14.25" customHeight="1">
      <c r="A3278" s="2" t="s">
        <v>3179</v>
      </c>
      <c r="B3278" s="2" t="str">
        <f ca="1">IFERROR(__xludf.DUMMYFUNCTION("GOOGLETRANSLATE(A3278,""auto"",""en"")"),"Loading...")</f>
        <v>Loading...</v>
      </c>
    </row>
    <row r="3279" spans="1:2" ht="14.25" customHeight="1">
      <c r="A3279" s="2" t="s">
        <v>3180</v>
      </c>
      <c r="B3279" s="2" t="str">
        <f ca="1">IFERROR(__xludf.DUMMYFUNCTION("GOOGLETRANSLATE(A3279,""auto"",""en"")"),"It is also necessary for the dog to bark while the elephant is walking, otherwise the scene will not look realistic.")</f>
        <v>It is also necessary for the dog to bark while the elephant is walking, otherwise the scene will not look realistic.</v>
      </c>
    </row>
    <row r="3280" spans="1:2" ht="14.25" customHeight="1">
      <c r="A3280" s="2" t="s">
        <v>3181</v>
      </c>
      <c r="B3280" s="2" t="str">
        <f ca="1">IFERROR(__xludf.DUMMYFUNCTION("GOOGLETRANSLATE(A3280,""auto"",""en"")"),"Loading...")</f>
        <v>Loading...</v>
      </c>
    </row>
    <row r="3281" spans="1:2" ht="14.25" customHeight="1">
      <c r="A3281" s="2" t="s">
        <v>3182</v>
      </c>
      <c r="B3281" s="2" t="str">
        <f ca="1">IFERROR(__xludf.DUMMYFUNCTION("GOOGLETRANSLATE(A3281,""auto"",""en"")"),"Loading...")</f>
        <v>Loading...</v>
      </c>
    </row>
    <row r="3282" spans="1:2" ht="14.25" customHeight="1">
      <c r="A3282" s="2" t="s">
        <v>3183</v>
      </c>
      <c r="B3282" s="2" t="str">
        <f ca="1">IFERROR(__xludf.DUMMYFUNCTION("GOOGLETRANSLATE(A3282,""auto"",""en"")"),"BJP is winning")</f>
        <v>BJP is winning</v>
      </c>
    </row>
    <row r="3283" spans="1:2" ht="14.25" customHeight="1">
      <c r="A3283" s="2" t="s">
        <v>3184</v>
      </c>
      <c r="B3283" s="2" t="str">
        <f ca="1">IFERROR(__xludf.DUMMYFUNCTION("GOOGLETRANSLATE(A3283,""auto"",""en"")"),"If BJP comes back after stealing then the country will be sold.")</f>
        <v>If BJP comes back after stealing then the country will be sold.</v>
      </c>
    </row>
    <row r="3284" spans="1:2" ht="14.25" customHeight="1">
      <c r="A3284" s="2" t="s">
        <v>3185</v>
      </c>
      <c r="B3284" s="2" t="str">
        <f ca="1">IFERROR(__xludf.DUMMYFUNCTION("GOOGLETRANSLATE(A3284,""auto"",""en"")"),"Loading...")</f>
        <v>Loading...</v>
      </c>
    </row>
    <row r="3285" spans="1:2" ht="14.25" customHeight="1">
      <c r="A3285" s="2" t="s">
        <v>3186</v>
      </c>
      <c r="B3285" s="2" t="str">
        <f ca="1">IFERROR(__xludf.DUMMYFUNCTION("GOOGLETRANSLATE(A3285,""auto"",""en"")"),"Loading...")</f>
        <v>Loading...</v>
      </c>
    </row>
    <row r="3286" spans="1:2" ht="14.25" customHeight="1">
      <c r="A3286" s="6" t="s">
        <v>3187</v>
      </c>
      <c r="B3286" s="2" t="str">
        <f ca="1">IFERROR(__xludf.DUMMYFUNCTION("GOOGLETRANSLATE(A3286,""auto"",""en"")"),"Loading...")</f>
        <v>Loading...</v>
      </c>
    </row>
    <row r="3287" spans="1:2" ht="14.25" customHeight="1">
      <c r="A3287" s="6" t="s">
        <v>3188</v>
      </c>
      <c r="B3287" s="2" t="str">
        <f ca="1">IFERROR(__xludf.DUMMYFUNCTION("GOOGLETRANSLATE(A3287,""auto"",""en"")"),"Loading...")</f>
        <v>Loading...</v>
      </c>
    </row>
    <row r="3288" spans="1:2" ht="14.25" customHeight="1">
      <c r="A3288" s="2" t="s">
        <v>3189</v>
      </c>
      <c r="B3288" s="2" t="str">
        <f ca="1">IFERROR(__xludf.DUMMYFUNCTION("GOOGLETRANSLATE(A3288,""auto"",""en"")"),"Loading...")</f>
        <v>Loading...</v>
      </c>
    </row>
    <row r="3289" spans="1:2" ht="14.25" customHeight="1">
      <c r="A3289" s="2" t="s">
        <v>3190</v>
      </c>
      <c r="B3289" s="2" t="str">
        <f ca="1">IFERROR(__xludf.DUMMYFUNCTION("GOOGLETRANSLATE(A3289,""auto"",""en"")"),"Loading...")</f>
        <v>Loading...</v>
      </c>
    </row>
    <row r="3290" spans="1:2" ht="14.25" customHeight="1">
      <c r="A3290" s="2" t="s">
        <v>3191</v>
      </c>
      <c r="B3290" s="2" t="str">
        <f ca="1">IFERROR(__xludf.DUMMYFUNCTION("GOOGLETRANSLATE(A3290,""auto"",""en"")"),"Loading...")</f>
        <v>Loading...</v>
      </c>
    </row>
    <row r="3291" spans="1:2" ht="14.25" customHeight="1">
      <c r="A3291" s="2" t="s">
        <v>3192</v>
      </c>
      <c r="B3291" s="2" t="str">
        <f ca="1">IFERROR(__xludf.DUMMYFUNCTION("GOOGLETRANSLATE(A3291,""auto"",""en"")"),"Loading...")</f>
        <v>Loading...</v>
      </c>
    </row>
    <row r="3292" spans="1:2" ht="14.25" customHeight="1">
      <c r="A3292" s="2" t="s">
        <v>3193</v>
      </c>
      <c r="B3292" s="2" t="str">
        <f ca="1">IFERROR(__xludf.DUMMYFUNCTION("GOOGLETRANSLATE(A3292,""auto"",""en"")"),"Loading...")</f>
        <v>Loading...</v>
      </c>
    </row>
    <row r="3293" spans="1:2" ht="14.25" customHeight="1">
      <c r="A3293" s="2" t="s">
        <v>3194</v>
      </c>
      <c r="B3293" s="2" t="str">
        <f ca="1">IFERROR(__xludf.DUMMYFUNCTION("GOOGLETRANSLATE(A3293,""auto"",""en"")"),"Loading...")</f>
        <v>Loading...</v>
      </c>
    </row>
    <row r="3294" spans="1:2" ht="14.25" customHeight="1">
      <c r="A3294" s="2" t="s">
        <v>3195</v>
      </c>
      <c r="B3294" s="2" t="str">
        <f ca="1">IFERROR(__xludf.DUMMYFUNCTION("GOOGLETRANSLATE(A3294,""auto"",""en"")"),"You should start making excuses, Congress's spoons.")</f>
        <v>You should start making excuses, Congress's spoons.</v>
      </c>
    </row>
    <row r="3295" spans="1:2" ht="14.25" customHeight="1">
      <c r="A3295" s="2" t="s">
        <v>3196</v>
      </c>
      <c r="B3295" s="2" t="str">
        <f ca="1">IFERROR(__xludf.DUMMYFUNCTION("GOOGLETRANSLATE(A3295,""auto"",""en"")"),"Loading...")</f>
        <v>Loading...</v>
      </c>
    </row>
    <row r="3296" spans="1:2" ht="14.25" customHeight="1">
      <c r="A3296" s="2" t="s">
        <v>3197</v>
      </c>
      <c r="B3296" s="2" t="str">
        <f ca="1">IFERROR(__xludf.DUMMYFUNCTION("GOOGLETRANSLATE(A3296,""auto"",""en"")"),"Loading...")</f>
        <v>Loading...</v>
      </c>
    </row>
    <row r="3297" spans="1:2" ht="14.25" customHeight="1">
      <c r="A3297" s="2" t="s">
        <v>3198</v>
      </c>
      <c r="B3297" s="2" t="str">
        <f ca="1">IFERROR(__xludf.DUMMYFUNCTION("GOOGLETRANSLATE(A3297,""auto"",""en"")"),"Loading...")</f>
        <v>Loading...</v>
      </c>
    </row>
    <row r="3298" spans="1:2" ht="14.25" customHeight="1">
      <c r="A3298" s="2" t="s">
        <v>3199</v>
      </c>
      <c r="B3298" s="2" t="str">
        <f ca="1">IFERROR(__xludf.DUMMYFUNCTION("GOOGLETRANSLATE(A3298,""auto"",""en"")"),"Loading...")</f>
        <v>Loading...</v>
      </c>
    </row>
    <row r="3299" spans="1:2" ht="14.25" customHeight="1">
      <c r="A3299" s="2" t="s">
        <v>205</v>
      </c>
      <c r="B3299" s="2" t="str">
        <f ca="1">IFERROR(__xludf.DUMMYFUNCTION("GOOGLETRANSLATE(A3299,""auto"",""en"")"),"Loading...")</f>
        <v>Loading...</v>
      </c>
    </row>
    <row r="3300" spans="1:2" ht="14.25" customHeight="1">
      <c r="A3300" s="2" t="s">
        <v>3200</v>
      </c>
      <c r="B3300" s="2" t="str">
        <f ca="1">IFERROR(__xludf.DUMMYFUNCTION("GOOGLETRANSLATE(A3300,""auto"",""en"")"),"Loading...")</f>
        <v>Loading...</v>
      </c>
    </row>
    <row r="3301" spans="1:2" ht="14.25" customHeight="1">
      <c r="A3301" s="4" t="s">
        <v>3201</v>
      </c>
      <c r="B3301" s="2" t="str">
        <f ca="1">IFERROR(__xludf.DUMMYFUNCTION("GOOGLETRANSLATE(A3301,""auto"",""en"")"),"Loading...")</f>
        <v>Loading...</v>
      </c>
    </row>
    <row r="3302" spans="1:2" ht="14.25" customHeight="1">
      <c r="A3302" s="5" t="s">
        <v>3202</v>
      </c>
      <c r="B3302" s="2" t="str">
        <f ca="1">IFERROR(__xludf.DUMMYFUNCTION("GOOGLETRANSLATE(A3302,""auto"",""en"")"),"Loading...")</f>
        <v>Loading...</v>
      </c>
    </row>
    <row r="3303" spans="1:2" ht="14.25" customHeight="1">
      <c r="A3303" s="2" t="s">
        <v>3203</v>
      </c>
      <c r="B3303" s="2" t="str">
        <f ca="1">IFERROR(__xludf.DUMMYFUNCTION("GOOGLETRANSLATE(A3303,""auto"",""en"")"),"Loading...")</f>
        <v>Loading...</v>
      </c>
    </row>
    <row r="3304" spans="1:2" ht="14.25" customHeight="1">
      <c r="A3304" s="2" t="s">
        <v>3204</v>
      </c>
      <c r="B3304" s="2" t="str">
        <f ca="1">IFERROR(__xludf.DUMMYFUNCTION("GOOGLETRANSLATE(A3304,""auto"",""en"")"),"Loading...")</f>
        <v>Loading...</v>
      </c>
    </row>
    <row r="3305" spans="1:2" ht="14.25" customHeight="1">
      <c r="A3305" s="2" t="s">
        <v>3205</v>
      </c>
      <c r="B3305" s="2" t="str">
        <f ca="1">IFERROR(__xludf.DUMMYFUNCTION("GOOGLETRANSLATE(A3305,""auto"",""en"")"),"🤣🤣🤣🤣🤣🤣")</f>
        <v>🤣🤣🤣🤣🤣🤣</v>
      </c>
    </row>
    <row r="3306" spans="1:2" ht="14.25" customHeight="1">
      <c r="A3306" s="6" t="s">
        <v>3206</v>
      </c>
      <c r="B3306" s="2" t="str">
        <f ca="1">IFERROR(__xludf.DUMMYFUNCTION("GOOGLETRANSLATE(A3306,""auto"",""en"")"),"Loading...")</f>
        <v>Loading...</v>
      </c>
    </row>
    <row r="3307" spans="1:2" ht="14.25" customHeight="1">
      <c r="A3307" s="2" t="s">
        <v>1534</v>
      </c>
      <c r="B3307" s="2" t="str">
        <f ca="1">IFERROR(__xludf.DUMMYFUNCTION("GOOGLETRANSLATE(A3307,""auto"",""en"")"),"Loading...")</f>
        <v>Loading...</v>
      </c>
    </row>
    <row r="3308" spans="1:2" ht="14.25" customHeight="1">
      <c r="A3308" s="2" t="s">
        <v>3207</v>
      </c>
      <c r="B3308" s="2" t="str">
        <f ca="1">IFERROR(__xludf.DUMMYFUNCTION("GOOGLETRANSLATE(A3308,""auto"",""en"")"),"Loading...")</f>
        <v>Loading...</v>
      </c>
    </row>
    <row r="3309" spans="1:2" ht="14.25" customHeight="1">
      <c r="A3309" s="4" t="s">
        <v>3208</v>
      </c>
      <c r="B3309" s="2" t="str">
        <f ca="1">IFERROR(__xludf.DUMMYFUNCTION("GOOGLETRANSLATE(A3309,""auto"",""en"")"),"The politics of the leaders of our country is becoming so full of hatred that the lack of goodwill and love among the people is visible, a lot of lies, greed, loot and corruption are spreading due to such violent tendencies, Arvind Kejriwal himself is exp"&amp;"ert in telling lies. 😢😢")</f>
        <v>The politics of the leaders of our country is becoming so full of hatred that the lack of goodwill and love among the people is visible, a lot of lies, greed, loot and corruption are spreading due to such violent tendencies, Arvind Kejriwal himself is expert in telling lies. 😢😢</v>
      </c>
    </row>
    <row r="3310" spans="1:2" ht="14.25" customHeight="1">
      <c r="A3310" s="2" t="s">
        <v>3209</v>
      </c>
      <c r="B3310" s="2" t="str">
        <f ca="1">IFERROR(__xludf.DUMMYFUNCTION("GOOGLETRANSLATE(A3310,""auto"",""en"")"),"Loading...")</f>
        <v>Loading...</v>
      </c>
    </row>
    <row r="3311" spans="1:2" ht="14.25" customHeight="1">
      <c r="A3311" s="4" t="s">
        <v>3210</v>
      </c>
      <c r="B3311" s="2" t="str">
        <f ca="1">IFERROR(__xludf.DUMMYFUNCTION("GOOGLETRANSLATE(A3311,""auto"",""en"")"),"Loading...")</f>
        <v>Loading...</v>
      </c>
    </row>
    <row r="3312" spans="1:2" ht="14.25" customHeight="1">
      <c r="A3312" s="2" t="s">
        <v>3211</v>
      </c>
      <c r="B3312" s="2" t="str">
        <f ca="1">IFERROR(__xludf.DUMMYFUNCTION("GOOGLETRANSLATE(A3312,""auto"",""en"")"),"Loading...")</f>
        <v>Loading...</v>
      </c>
    </row>
    <row r="3313" spans="1:2" ht="14.25" customHeight="1">
      <c r="A3313" s="2" t="s">
        <v>3212</v>
      </c>
      <c r="B3313" s="2" t="str">
        <f ca="1">IFERROR(__xludf.DUMMYFUNCTION("GOOGLETRANSLATE(A3313,""auto"",""en"")"),"Loading...")</f>
        <v>Loading...</v>
      </c>
    </row>
    <row r="3314" spans="1:2" ht="14.25" customHeight="1">
      <c r="A3314" s="2" t="s">
        <v>3213</v>
      </c>
      <c r="B3314" s="2" t="str">
        <f ca="1">IFERROR(__xludf.DUMMYFUNCTION("GOOGLETRANSLATE(A3314,""auto"",""en"")"),"100% right has been sold by the media or all the publishers, all this is the policy or strategy of BJP.")</f>
        <v>100% right has been sold by the media or all the publishers, all this is the policy or strategy of BJP.</v>
      </c>
    </row>
    <row r="3315" spans="1:2" ht="14.25" customHeight="1">
      <c r="A3315" s="2" t="s">
        <v>3214</v>
      </c>
      <c r="B3315" s="2" t="str">
        <f ca="1">IFERROR(__xludf.DUMMYFUNCTION("GOOGLETRANSLATE(A3315,""auto"",""en"")"),"Loading...")</f>
        <v>Loading...</v>
      </c>
    </row>
    <row r="3316" spans="1:2" ht="14.25" customHeight="1">
      <c r="A3316" s="2" t="s">
        <v>3215</v>
      </c>
      <c r="B3316" s="2" t="str">
        <f ca="1">IFERROR(__xludf.DUMMYFUNCTION("GOOGLETRANSLATE(A3316,""auto"",""en"")"),"Loading...")</f>
        <v>Loading...</v>
      </c>
    </row>
    <row r="3317" spans="1:2" ht="14.25" customHeight="1">
      <c r="A3317" s="2" t="s">
        <v>3216</v>
      </c>
      <c r="B3317" s="2" t="str">
        <f ca="1">IFERROR(__xludf.DUMMYFUNCTION("GOOGLETRANSLATE(A3317,""auto"",""en"")"),"Thanks 👍 ravish Kumar sir ji")</f>
        <v>Thanks 👍 ravish Kumar sir ji</v>
      </c>
    </row>
    <row r="3318" spans="1:2" ht="14.25" customHeight="1">
      <c r="A3318" s="2" t="s">
        <v>3217</v>
      </c>
      <c r="B3318" s="2" t="str">
        <f ca="1">IFERROR(__xludf.DUMMYFUNCTION("GOOGLETRANSLATE(A3318,""auto"",""en"")"),"Loading...")</f>
        <v>Loading...</v>
      </c>
    </row>
    <row r="3319" spans="1:2" ht="14.25" customHeight="1">
      <c r="A3319" s="2" t="s">
        <v>3218</v>
      </c>
      <c r="B3319" s="2" t="str">
        <f ca="1">IFERROR(__xludf.DUMMYFUNCTION("GOOGLETRANSLATE(A3319,""auto"",""en"")"),"Loading...")</f>
        <v>Loading...</v>
      </c>
    </row>
    <row r="3320" spans="1:2" ht="14.25" customHeight="1">
      <c r="A3320" s="2" t="s">
        <v>3219</v>
      </c>
      <c r="B3320" s="2" t="str">
        <f ca="1">IFERROR(__xludf.DUMMYFUNCTION("GOOGLETRANSLATE(A3320,""auto"",""en"")"),"Loading...")</f>
        <v>Loading...</v>
      </c>
    </row>
    <row r="3321" spans="1:2" ht="14.25" customHeight="1">
      <c r="A3321" s="2" t="s">
        <v>3220</v>
      </c>
      <c r="B3321" s="2" t="str">
        <f ca="1">IFERROR(__xludf.DUMMYFUNCTION("GOOGLETRANSLATE(A3321,""auto"",""en"")"),"Loading...")</f>
        <v>Loading...</v>
      </c>
    </row>
    <row r="3322" spans="1:2" ht="14.25" customHeight="1">
      <c r="A3322" s="2" t="s">
        <v>3221</v>
      </c>
      <c r="B3322" s="2" t="str">
        <f ca="1">IFERROR(__xludf.DUMMYFUNCTION("GOOGLETRANSLATE(A3322,""auto"",""en"")"),"Loading...")</f>
        <v>Loading...</v>
      </c>
    </row>
    <row r="3323" spans="1:2" ht="14.25" customHeight="1">
      <c r="A3323" s="2" t="s">
        <v>3222</v>
      </c>
      <c r="B3323" s="2" t="str">
        <f ca="1">IFERROR(__xludf.DUMMYFUNCTION("GOOGLETRANSLATE(A3323,""auto"",""en"")"),"Loading...")</f>
        <v>Loading...</v>
      </c>
    </row>
    <row r="3324" spans="1:2" ht="14.25" customHeight="1">
      <c r="A3324" s="2" t="s">
        <v>3223</v>
      </c>
      <c r="B3324" s="2" t="str">
        <f ca="1">IFERROR(__xludf.DUMMYFUNCTION("GOOGLETRANSLATE(A3324,""auto"",""en"")"),"Loading...")</f>
        <v>Loading...</v>
      </c>
    </row>
    <row r="3325" spans="1:2" ht="14.25" customHeight="1">
      <c r="A3325" s="2" t="s">
        <v>3224</v>
      </c>
      <c r="B3325" s="2" t="str">
        <f ca="1">IFERROR(__xludf.DUMMYFUNCTION("GOOGLETRANSLATE(A3325,""auto"",""en"")"),"Loading...")</f>
        <v>Loading...</v>
      </c>
    </row>
    <row r="3326" spans="1:2" ht="14.25" customHeight="1">
      <c r="A3326" s="2" t="s">
        <v>3225</v>
      </c>
      <c r="B3326" s="2" t="str">
        <f ca="1">IFERROR(__xludf.DUMMYFUNCTION("GOOGLETRANSLATE(A3326,""auto"",""en"")"),"Because of this, BJP got 400 paar balls and Modi dash was ruined.")</f>
        <v>Because of this, BJP got 400 paar balls and Modi dash was ruined.</v>
      </c>
    </row>
    <row r="3327" spans="1:2" ht="14.25" customHeight="1">
      <c r="A3327" s="2" t="s">
        <v>3226</v>
      </c>
      <c r="B3327" s="2" t="str">
        <f ca="1">IFERROR(__xludf.DUMMYFUNCTION("GOOGLETRANSLATE(A3327,""auto"",""en"")"),"Who has thanked Modi?")</f>
        <v>Who has thanked Modi?</v>
      </c>
    </row>
    <row r="3328" spans="1:2" ht="14.25" customHeight="1">
      <c r="A3328" s="4" t="s">
        <v>3227</v>
      </c>
      <c r="B3328" s="2" t="str">
        <f ca="1">IFERROR(__xludf.DUMMYFUNCTION("GOOGLETRANSLATE(A3328,""auto"",""en"")"),"Loading...")</f>
        <v>Loading...</v>
      </c>
    </row>
    <row r="3329" spans="1:2" ht="14.25" customHeight="1">
      <c r="A3329" s="2" t="s">
        <v>1389</v>
      </c>
      <c r="B3329" s="2" t="str">
        <f ca="1">IFERROR(__xludf.DUMMYFUNCTION("GOOGLETRANSLATE(A3329,""auto"",""en"")"),"Loading...")</f>
        <v>Loading...</v>
      </c>
    </row>
    <row r="3330" spans="1:2" ht="14.25" customHeight="1">
      <c r="A3330" s="2" t="s">
        <v>3228</v>
      </c>
      <c r="B3330" s="2" t="str">
        <f ca="1">IFERROR(__xludf.DUMMYFUNCTION("GOOGLETRANSLATE(A3330,""auto"",""en"")"),"Loading...")</f>
        <v>Loading...</v>
      </c>
    </row>
    <row r="3331" spans="1:2" ht="14.25" customHeight="1">
      <c r="A3331" s="2" t="s">
        <v>3229</v>
      </c>
      <c r="B3331" s="2" t="str">
        <f ca="1">IFERROR(__xludf.DUMMYFUNCTION("GOOGLETRANSLATE(A3331,""auto"",""en"")"),"Loading...")</f>
        <v>Loading...</v>
      </c>
    </row>
    <row r="3332" spans="1:2" ht="14.25" customHeight="1">
      <c r="A3332" s="2" t="s">
        <v>3230</v>
      </c>
      <c r="B3332" s="2" t="str">
        <f ca="1">IFERROR(__xludf.DUMMYFUNCTION("GOOGLETRANSLATE(A3332,""auto"",""en"")"),"Loading...")</f>
        <v>Loading...</v>
      </c>
    </row>
    <row r="3333" spans="1:2" ht="14.25" customHeight="1">
      <c r="A3333" s="2" t="s">
        <v>3231</v>
      </c>
      <c r="B3333" s="2" t="str">
        <f ca="1">IFERROR(__xludf.DUMMYFUNCTION("GOOGLETRANSLATE(A3333,""auto"",""en"")"),"Loading...")</f>
        <v>Loading...</v>
      </c>
    </row>
    <row r="3334" spans="1:2" ht="14.25" customHeight="1">
      <c r="A3334" s="2" t="s">
        <v>3232</v>
      </c>
      <c r="B3334" s="2" t="str">
        <f ca="1">IFERROR(__xludf.DUMMYFUNCTION("GOOGLETRANSLATE(A3334,""auto"",""en"")"),"Loading...")</f>
        <v>Loading...</v>
      </c>
    </row>
    <row r="3335" spans="1:2" ht="14.25" customHeight="1">
      <c r="A3335" s="2" t="s">
        <v>3233</v>
      </c>
      <c r="B3335" s="2" t="str">
        <f ca="1">IFERROR(__xludf.DUMMYFUNCTION("GOOGLETRANSLATE(A3335,""auto"",""en"")"),"Tomorrow we will watch the famous YouTuber Rabih live.. Who is with you?")</f>
        <v>Tomorrow we will watch the famous YouTuber Rabih live.. Who is with you?</v>
      </c>
    </row>
    <row r="3336" spans="1:2" ht="14.25" customHeight="1">
      <c r="A3336" s="6" t="s">
        <v>3234</v>
      </c>
      <c r="B3336" s="2" t="str">
        <f ca="1">IFERROR(__xludf.DUMMYFUNCTION("GOOGLETRANSLATE(A3336,""auto"",""en"")"),"Loading...")</f>
        <v>Loading...</v>
      </c>
    </row>
    <row r="3337" spans="1:2" ht="14.25" customHeight="1">
      <c r="A3337" s="6" t="s">
        <v>3235</v>
      </c>
      <c r="B3337" s="2" t="str">
        <f ca="1">IFERROR(__xludf.DUMMYFUNCTION("GOOGLETRANSLATE(A3337,""auto"",""en"")"),"Loading...")</f>
        <v>Loading...</v>
      </c>
    </row>
    <row r="3338" spans="1:2" ht="14.25" customHeight="1">
      <c r="A3338" s="2" t="s">
        <v>1534</v>
      </c>
      <c r="B3338" s="2" t="str">
        <f ca="1">IFERROR(__xludf.DUMMYFUNCTION("GOOGLETRANSLATE(A3338,""auto"",""en"")"),"Loading...")</f>
        <v>Loading...</v>
      </c>
    </row>
    <row r="3339" spans="1:2" ht="14.25" customHeight="1">
      <c r="A3339" s="2" t="s">
        <v>3236</v>
      </c>
      <c r="B3339" s="2" t="str">
        <f ca="1">IFERROR(__xludf.DUMMYFUNCTION("GOOGLETRANSLATE(A3339,""auto"",""en"")"),"Loading...")</f>
        <v>Loading...</v>
      </c>
    </row>
    <row r="3340" spans="1:2" ht="14.25" customHeight="1">
      <c r="A3340" s="2" t="s">
        <v>3237</v>
      </c>
      <c r="B3340" s="2" t="str">
        <f ca="1">IFERROR(__xludf.DUMMYFUNCTION("GOOGLETRANSLATE(A3340,""auto"",""en"")"),"Loading...")</f>
        <v>Loading...</v>
      </c>
    </row>
    <row r="3341" spans="1:2" ht="14.25" customHeight="1">
      <c r="A3341" s="2" t="s">
        <v>3238</v>
      </c>
      <c r="B3341" s="2" t="str">
        <f ca="1">IFERROR(__xludf.DUMMYFUNCTION("GOOGLETRANSLATE(A3341,""auto"",""en"")"),"Loading...")</f>
        <v>Loading...</v>
      </c>
    </row>
    <row r="3342" spans="1:2" ht="14.25" customHeight="1">
      <c r="A3342" s="4" t="s">
        <v>3239</v>
      </c>
      <c r="B3342" s="2" t="str">
        <f ca="1">IFERROR(__xludf.DUMMYFUNCTION("GOOGLETRANSLATE(A3342,""auto"",""en"")"),"Loading...")</f>
        <v>Loading...</v>
      </c>
    </row>
    <row r="3343" spans="1:2" ht="14.25" customHeight="1">
      <c r="A3343" s="2" t="s">
        <v>3240</v>
      </c>
      <c r="B3343" s="2" t="str">
        <f ca="1">IFERROR(__xludf.DUMMYFUNCTION("GOOGLETRANSLATE(A3343,""auto"",""en"")"),"Loading...")</f>
        <v>Loading...</v>
      </c>
    </row>
    <row r="3344" spans="1:2" ht="14.25" customHeight="1">
      <c r="A3344" s="2" t="s">
        <v>3241</v>
      </c>
      <c r="B3344" s="2" t="str">
        <f ca="1">IFERROR(__xludf.DUMMYFUNCTION("GOOGLETRANSLATE(A3344,""auto"",""en"")"),"Congress is habituated with the malpractices in poll counting . So they are alert in the poll counting. That is good if impartially done. We seriously doubt the sincerity of Congress and INDI if defeated, they will come out with some false allegations on "&amp;"Government/ officials. From the press report it appears that Congress is trying to interfere in the electoral process and act of the election Commission.  Analysis of the report appears to be biased.")</f>
        <v>Congress is habituated with the malpractices in poll counting . So they are alert in the poll counting. That is good if impartially done. We seriously doubt the sincerity of Congress and INDI if defeated, they will come out with some false allegations on Government/ officials. From the press report it appears that Congress is trying to interfere in the electoral process and act of the election Commission.  Analysis of the report appears to be biased.</v>
      </c>
    </row>
    <row r="3345" spans="1:2" ht="14.25" customHeight="1">
      <c r="A3345" s="2" t="s">
        <v>3242</v>
      </c>
      <c r="B3345" s="2" t="str">
        <f ca="1">IFERROR(__xludf.DUMMYFUNCTION("GOOGLETRANSLATE(A3345,""auto"",""en"")"),"Loading...")</f>
        <v>Loading...</v>
      </c>
    </row>
    <row r="3346" spans="1:2" ht="14.25" customHeight="1">
      <c r="A3346" s="2" t="s">
        <v>3243</v>
      </c>
      <c r="B3346" s="2" t="str">
        <f ca="1">IFERROR(__xludf.DUMMYFUNCTION("GOOGLETRANSLATE(A3346,""auto"",""en"")"),"Loading...")</f>
        <v>Loading...</v>
      </c>
    </row>
    <row r="3347" spans="1:2" ht="14.25" customHeight="1">
      <c r="A3347" s="2" t="s">
        <v>3244</v>
      </c>
      <c r="B3347" s="2" t="str">
        <f ca="1">IFERROR(__xludf.DUMMYFUNCTION("GOOGLETRANSLATE(A3347,""auto"",""en"")"),"Loading...")</f>
        <v>Loading...</v>
      </c>
    </row>
    <row r="3348" spans="1:2" ht="14.25" customHeight="1">
      <c r="A3348" s="2" t="s">
        <v>3245</v>
      </c>
      <c r="B3348" s="2" t="str">
        <f ca="1">IFERROR(__xludf.DUMMYFUNCTION("GOOGLETRANSLATE(A3348,""auto"",""en"")"),"Loading...")</f>
        <v>Loading...</v>
      </c>
    </row>
    <row r="3349" spans="1:2" ht="14.25" customHeight="1">
      <c r="A3349" s="4" t="s">
        <v>3246</v>
      </c>
      <c r="B3349" s="2" t="str">
        <f ca="1">IFERROR(__xludf.DUMMYFUNCTION("GOOGLETRANSLATE(A3349,""auto"",""en"")"),"Loading...")</f>
        <v>Loading...</v>
      </c>
    </row>
    <row r="3350" spans="1:2" ht="14.25" customHeight="1">
      <c r="A3350" s="2" t="s">
        <v>3247</v>
      </c>
      <c r="B3350" s="2" t="str">
        <f ca="1">IFERROR(__xludf.DUMMYFUNCTION("GOOGLETRANSLATE(A3350,""auto"",""en"")"),"Loading...")</f>
        <v>Loading...</v>
      </c>
    </row>
    <row r="3351" spans="1:2" ht="14.25" customHeight="1">
      <c r="A3351" s="4" t="s">
        <v>3248</v>
      </c>
      <c r="B3351" s="2" t="str">
        <f ca="1">IFERROR(__xludf.DUMMYFUNCTION("GOOGLETRANSLATE(A3351,""auto"",""en"")"),"Loading...")</f>
        <v>Loading...</v>
      </c>
    </row>
    <row r="3352" spans="1:2" ht="14.25" customHeight="1">
      <c r="A3352" s="2" t="s">
        <v>3249</v>
      </c>
      <c r="B3352" s="2" t="str">
        <f ca="1">IFERROR(__xludf.DUMMYFUNCTION("GOOGLETRANSLATE(A3352,""auto"",""en"")"),"Loading...")</f>
        <v>Loading...</v>
      </c>
    </row>
    <row r="3353" spans="1:2" ht="14.25" customHeight="1">
      <c r="A3353" s="2" t="s">
        <v>3250</v>
      </c>
      <c r="B3353" s="2" t="str">
        <f ca="1">IFERROR(__xludf.DUMMYFUNCTION("GOOGLETRANSLATE(A3353,""auto"",""en"")"),"Loading...")</f>
        <v>Loading...</v>
      </c>
    </row>
    <row r="3354" spans="1:2" ht="14.25" customHeight="1">
      <c r="A3354" s="2" t="s">
        <v>3251</v>
      </c>
      <c r="B3354" s="2" t="str">
        <f ca="1">IFERROR(__xludf.DUMMYFUNCTION("GOOGLETRANSLATE(A3354,""auto"",""en"")"),"Loading...")</f>
        <v>Loading...</v>
      </c>
    </row>
    <row r="3355" spans="1:2" ht="14.25" customHeight="1">
      <c r="A3355" s="6" t="s">
        <v>3252</v>
      </c>
      <c r="B3355" s="2" t="str">
        <f ca="1">IFERROR(__xludf.DUMMYFUNCTION("GOOGLETRANSLATE(A3355,""auto"",""en"")"),"Loading...")</f>
        <v>Loading...</v>
      </c>
    </row>
    <row r="3356" spans="1:2" ht="14.25" customHeight="1">
      <c r="A3356" s="2" t="s">
        <v>3253</v>
      </c>
      <c r="B3356" s="2" t="str">
        <f ca="1">IFERROR(__xludf.DUMMYFUNCTION("GOOGLETRANSLATE(A3356,""auto"",""en"")"),"Loading...")</f>
        <v>Loading...</v>
      </c>
    </row>
    <row r="3357" spans="1:2" ht="14.25" customHeight="1">
      <c r="A3357" s="2" t="s">
        <v>3254</v>
      </c>
      <c r="B3357" s="2" t="str">
        <f ca="1">IFERROR(__xludf.DUMMYFUNCTION("GOOGLETRANSLATE(A3357,""auto"",""en"")"),"Loading...")</f>
        <v>Loading...</v>
      </c>
    </row>
    <row r="3358" spans="1:2" ht="14.25" customHeight="1">
      <c r="A3358" s="2" t="s">
        <v>3255</v>
      </c>
      <c r="B3358" s="2" t="str">
        <f ca="1">IFERROR(__xludf.DUMMYFUNCTION("GOOGLETRANSLATE(A3358,""auto"",""en"")"),"Loading...")</f>
        <v>Loading...</v>
      </c>
    </row>
    <row r="3359" spans="1:2" ht="14.25" customHeight="1">
      <c r="A3359" s="2" t="s">
        <v>3256</v>
      </c>
      <c r="B3359" s="2" t="str">
        <f ca="1">IFERROR(__xludf.DUMMYFUNCTION("GOOGLETRANSLATE(A3359,""auto"",""en"")"),"Loading...")</f>
        <v>Loading...</v>
      </c>
    </row>
    <row r="3360" spans="1:2" ht="14.25" customHeight="1">
      <c r="A3360" s="6" t="s">
        <v>3257</v>
      </c>
      <c r="B3360" s="2" t="str">
        <f ca="1">IFERROR(__xludf.DUMMYFUNCTION("GOOGLETRANSLATE(A3360,""auto"",""en"")"),"Ravish Kumar Official ❌️
Congress Spokesperson ✅️")</f>
        <v>Ravish Kumar Official ❌️
Congress Spokesperson ✅️</v>
      </c>
    </row>
    <row r="3361" spans="1:2" ht="14.25" customHeight="1">
      <c r="A3361" s="2" t="s">
        <v>3258</v>
      </c>
      <c r="B3361" s="2" t="str">
        <f ca="1">IFERROR(__xludf.DUMMYFUNCTION("GOOGLETRANSLATE(A3361,""auto"",""en"")"),"Loading...")</f>
        <v>Loading...</v>
      </c>
    </row>
    <row r="3362" spans="1:2" ht="14.25" customHeight="1">
      <c r="A3362" s="2" t="s">
        <v>3259</v>
      </c>
      <c r="B3362" s="2" t="str">
        <f ca="1">IFERROR(__xludf.DUMMYFUNCTION("GOOGLETRANSLATE(A3362,""auto"",""en"")"),"Loading...")</f>
        <v>Loading...</v>
      </c>
    </row>
    <row r="3363" spans="1:2" ht="14.25" customHeight="1">
      <c r="A3363" s="6" t="s">
        <v>3260</v>
      </c>
      <c r="B3363" s="2" t="str">
        <f ca="1">IFERROR(__xludf.DUMMYFUNCTION("GOOGLETRANSLATE(A3363,""auto"",""en"")"),"Bjp rss the british dalla they are enemy of hundu and enemy of india.
Bjp rss hatao desh and religion bachao❤❤❤")</f>
        <v>Bjp rss the british dalla they are enemy of hundu and enemy of india.
Bjp rss hatao desh and religion bachao❤❤❤</v>
      </c>
    </row>
    <row r="3364" spans="1:2" ht="14.25" customHeight="1">
      <c r="A3364" s="2" t="s">
        <v>3261</v>
      </c>
      <c r="B3364" s="2" t="str">
        <f ca="1">IFERROR(__xludf.DUMMYFUNCTION("GOOGLETRANSLATE(A3364,""auto"",""en"")"),"Loading...")</f>
        <v>Loading...</v>
      </c>
    </row>
    <row r="3365" spans="1:2" ht="14.25" customHeight="1">
      <c r="A3365" s="2" t="s">
        <v>3262</v>
      </c>
      <c r="B3365" s="2" t="str">
        <f ca="1">IFERROR(__xludf.DUMMYFUNCTION("GOOGLETRANSLATE(A3365,""auto"",""en"")"),"Loading...")</f>
        <v>Loading...</v>
      </c>
    </row>
    <row r="3366" spans="1:2" ht="14.25" customHeight="1">
      <c r="A3366" s="2" t="s">
        <v>3263</v>
      </c>
      <c r="B3366" s="2" t="str">
        <f ca="1">IFERROR(__xludf.DUMMYFUNCTION("GOOGLETRANSLATE(A3366,""auto"",""en"")"),"Loading...")</f>
        <v>Loading...</v>
      </c>
    </row>
    <row r="3367" spans="1:2" ht="14.25" customHeight="1">
      <c r="A3367" s="2" t="s">
        <v>3264</v>
      </c>
      <c r="B3367" s="2" t="str">
        <f ca="1">IFERROR(__xludf.DUMMYFUNCTION("GOOGLETRANSLATE(A3367,""auto"",""en"")"),"Loading...")</f>
        <v>Loading...</v>
      </c>
    </row>
    <row r="3368" spans="1:2" ht="14.25" customHeight="1">
      <c r="A3368" s="2" t="s">
        <v>3265</v>
      </c>
      <c r="B3368" s="2" t="str">
        <f ca="1">IFERROR(__xludf.DUMMYFUNCTION("GOOGLETRANSLATE(A3368,""auto"",""en"")"),"Loading...")</f>
        <v>Loading...</v>
      </c>
    </row>
    <row r="3369" spans="1:2" ht="14.25" customHeight="1">
      <c r="A3369" s="2" t="s">
        <v>3266</v>
      </c>
      <c r="B3369" s="2" t="str">
        <f ca="1">IFERROR(__xludf.DUMMYFUNCTION("GOOGLETRANSLATE(A3369,""auto"",""en"")"),"Loading...")</f>
        <v>Loading...</v>
      </c>
    </row>
    <row r="3370" spans="1:2" ht="14.25" customHeight="1">
      <c r="A3370" s="2" t="s">
        <v>3267</v>
      </c>
      <c r="B3370" s="2" t="str">
        <f ca="1">IFERROR(__xludf.DUMMYFUNCTION("GOOGLETRANSLATE(A3370,""auto"",""en"")"),"BJP has won")</f>
        <v>BJP has won</v>
      </c>
    </row>
    <row r="3371" spans="1:2" ht="14.25" customHeight="1">
      <c r="A3371" s="6" t="s">
        <v>3268</v>
      </c>
      <c r="B3371" s="2" t="str">
        <f ca="1">IFERROR(__xludf.DUMMYFUNCTION("GOOGLETRANSLATE(A3371,""auto"",""en"")"),"Loading...")</f>
        <v>Loading...</v>
      </c>
    </row>
    <row r="3372" spans="1:2" ht="14.25" customHeight="1">
      <c r="A3372" s="2" t="s">
        <v>3269</v>
      </c>
      <c r="B3372" s="2" t="str">
        <f ca="1">IFERROR(__xludf.DUMMYFUNCTION("GOOGLETRANSLATE(A3372,""auto"",""en"")"),"Loading...")</f>
        <v>Loading...</v>
      </c>
    </row>
    <row r="3373" spans="1:2" ht="14.25" customHeight="1">
      <c r="A3373" s="2" t="s">
        <v>3270</v>
      </c>
      <c r="B3373" s="2" t="str">
        <f ca="1">IFERROR(__xludf.DUMMYFUNCTION("GOOGLETRANSLATE(A3373,""auto"",""en"")"),"Loading...")</f>
        <v>Loading...</v>
      </c>
    </row>
    <row r="3374" spans="1:2" ht="14.25" customHeight="1">
      <c r="A3374" s="2" t="s">
        <v>3271</v>
      </c>
      <c r="B3374" s="2" t="str">
        <f ca="1">IFERROR(__xludf.DUMMYFUNCTION("GOOGLETRANSLATE(A3374,""auto"",""en"")"),"Loading...")</f>
        <v>Loading...</v>
      </c>
    </row>
    <row r="3375" spans="1:2" ht="14.25" customHeight="1">
      <c r="A3375" s="2" t="s">
        <v>3272</v>
      </c>
      <c r="B3375" s="2" t="str">
        <f ca="1">IFERROR(__xludf.DUMMYFUNCTION("GOOGLETRANSLATE(A3375,""auto"",""en"")"),"Loading...")</f>
        <v>Loading...</v>
      </c>
    </row>
    <row r="3376" spans="1:2" ht="14.25" customHeight="1">
      <c r="A3376" s="2" t="s">
        <v>3273</v>
      </c>
      <c r="B3376" s="2" t="str">
        <f ca="1">IFERROR(__xludf.DUMMYFUNCTION("GOOGLETRANSLATE(A3376,""auto"",""en"")"),"Loading...")</f>
        <v>Loading...</v>
      </c>
    </row>
    <row r="3377" spans="1:2" ht="14.25" customHeight="1">
      <c r="A3377" s="4" t="s">
        <v>3274</v>
      </c>
      <c r="B3377" s="2" t="str">
        <f ca="1">IFERROR(__xludf.DUMMYFUNCTION("GOOGLETRANSLATE(A3377,""auto"",""en"")"),"Kejri the master of lies")</f>
        <v>Kejri the master of lies</v>
      </c>
    </row>
    <row r="3378" spans="1:2" ht="14.25" customHeight="1">
      <c r="A3378" s="4" t="s">
        <v>3275</v>
      </c>
      <c r="B3378" s="2" t="str">
        <f ca="1">IFERROR(__xludf.DUMMYFUNCTION("GOOGLETRANSLATE(A3378,""auto"",""en"")"),"Loading...")</f>
        <v>Loading...</v>
      </c>
    </row>
    <row r="3379" spans="1:2" ht="14.25" customHeight="1">
      <c r="A3379" s="2" t="s">
        <v>3276</v>
      </c>
      <c r="B3379" s="2" t="str">
        <f ca="1">IFERROR(__xludf.DUMMYFUNCTION("GOOGLETRANSLATE(A3379,""auto"",""en"")"),"Loading...")</f>
        <v>Loading...</v>
      </c>
    </row>
    <row r="3380" spans="1:2" ht="14.25" customHeight="1">
      <c r="A3380" s="2" t="s">
        <v>3277</v>
      </c>
      <c r="B3380" s="2" t="str">
        <f ca="1">IFERROR(__xludf.DUMMYFUNCTION("GOOGLETRANSLATE(A3380,""auto"",""en"")"),"Loading...")</f>
        <v>Loading...</v>
      </c>
    </row>
    <row r="3381" spans="1:2" ht="14.25" customHeight="1">
      <c r="A3381" s="2" t="s">
        <v>38</v>
      </c>
      <c r="B3381" s="2" t="str">
        <f ca="1">IFERROR(__xludf.DUMMYFUNCTION("GOOGLETRANSLATE(A3381,""auto"",""en"")"),"Loading...")</f>
        <v>Loading...</v>
      </c>
    </row>
    <row r="3382" spans="1:2" ht="14.25" customHeight="1">
      <c r="A3382" s="2" t="s">
        <v>3278</v>
      </c>
      <c r="B3382" s="2" t="str">
        <f ca="1">IFERROR(__xludf.DUMMYFUNCTION("GOOGLETRANSLATE(A3382,""auto"",""en"")"),"Loading...")</f>
        <v>Loading...</v>
      </c>
    </row>
    <row r="3383" spans="1:2" ht="14.25" customHeight="1">
      <c r="A3383" s="6" t="s">
        <v>3279</v>
      </c>
      <c r="B3383" s="2" t="str">
        <f ca="1">IFERROR(__xludf.DUMMYFUNCTION("GOOGLETRANSLATE(A3383,""auto"",""en"")"),"Loading...")</f>
        <v>Loading...</v>
      </c>
    </row>
    <row r="3384" spans="1:2" ht="14.25" customHeight="1">
      <c r="A3384" s="2" t="s">
        <v>3280</v>
      </c>
      <c r="B3384" s="2" t="str">
        <f ca="1">IFERROR(__xludf.DUMMYFUNCTION("GOOGLETRANSLATE(A3384,""auto"",""en"")"),"Rona shuru hogya congressi kutta😂😂😂")</f>
        <v>Rona shuru hogya congressi kutta😂😂😂</v>
      </c>
    </row>
    <row r="3385" spans="1:2" ht="14.25" customHeight="1">
      <c r="A3385" s="2" t="s">
        <v>3281</v>
      </c>
      <c r="B3385" s="2" t="str">
        <f ca="1">IFERROR(__xludf.DUMMYFUNCTION("GOOGLETRANSLATE(A3385,""auto"",""en"")"),"Loading...")</f>
        <v>Loading...</v>
      </c>
    </row>
    <row r="3386" spans="1:2" ht="14.25" customHeight="1">
      <c r="A3386" s="2" t="s">
        <v>3282</v>
      </c>
      <c r="B3386" s="2" t="str">
        <f ca="1">IFERROR(__xludf.DUMMYFUNCTION("GOOGLETRANSLATE(A3386,""auto"",""en"")"),"Loading...")</f>
        <v>Loading...</v>
      </c>
    </row>
    <row r="3387" spans="1:2" ht="14.25" customHeight="1">
      <c r="A3387" s="2" t="s">
        <v>3283</v>
      </c>
      <c r="B3387" s="2" t="str">
        <f ca="1">IFERROR(__xludf.DUMMYFUNCTION("GOOGLETRANSLATE(A3387,""auto"",""en"")"),"All Muslims gathered together")</f>
        <v>All Muslims gathered together</v>
      </c>
    </row>
    <row r="3388" spans="1:2" ht="14.25" customHeight="1">
      <c r="A3388" s="2" t="s">
        <v>3284</v>
      </c>
      <c r="B3388" s="2" t="str">
        <f ca="1">IFERROR(__xludf.DUMMYFUNCTION("GOOGLETRANSLATE(A3388,""auto"",""en"")"),"Loading...")</f>
        <v>Loading...</v>
      </c>
    </row>
    <row r="3389" spans="1:2" ht="14.25" customHeight="1">
      <c r="A3389" s="2" t="s">
        <v>3285</v>
      </c>
      <c r="B3389" s="2" t="str">
        <f ca="1">IFERROR(__xludf.DUMMYFUNCTION("GOOGLETRANSLATE(A3389,""auto"",""en"")"),"Loading...")</f>
        <v>Loading...</v>
      </c>
    </row>
    <row r="3390" spans="1:2" ht="14.25" customHeight="1">
      <c r="A3390" s="2" t="s">
        <v>3286</v>
      </c>
      <c r="B3390" s="2" t="str">
        <f ca="1">IFERROR(__xludf.DUMMYFUNCTION("GOOGLETRANSLATE(A3390,""auto"",""en"")"),"Loading...")</f>
        <v>Loading...</v>
      </c>
    </row>
    <row r="3391" spans="1:2" ht="14.25" customHeight="1">
      <c r="A3391" s="2" t="s">
        <v>3287</v>
      </c>
      <c r="B3391" s="2" t="str">
        <f ca="1">IFERROR(__xludf.DUMMYFUNCTION("GOOGLETRANSLATE(A3391,""auto"",""en"")"),"Loading...")</f>
        <v>Loading...</v>
      </c>
    </row>
    <row r="3392" spans="1:2" ht="14.25" customHeight="1">
      <c r="A3392" s="2" t="s">
        <v>3288</v>
      </c>
      <c r="B3392" s="2" t="str">
        <f ca="1">IFERROR(__xludf.DUMMYFUNCTION("GOOGLETRANSLATE(A3392,""auto"",""en"")"),"Loading...")</f>
        <v>Loading...</v>
      </c>
    </row>
    <row r="3393" spans="1:2" ht="14.25" customHeight="1">
      <c r="A3393" s="2" t="s">
        <v>3289</v>
      </c>
      <c r="B3393" s="2" t="str">
        <f ca="1">IFERROR(__xludf.DUMMYFUNCTION("GOOGLETRANSLATE(A3393,""auto"",""en"")"),"Loading...")</f>
        <v>Loading...</v>
      </c>
    </row>
    <row r="3394" spans="1:2" ht="14.25" customHeight="1">
      <c r="A3394" s="2" t="s">
        <v>3290</v>
      </c>
      <c r="B3394" s="2" t="str">
        <f ca="1">IFERROR(__xludf.DUMMYFUNCTION("GOOGLETRANSLATE(A3394,""auto"",""en"")"),"Loading...")</f>
        <v>Loading...</v>
      </c>
    </row>
    <row r="3395" spans="1:2" ht="14.25" customHeight="1">
      <c r="A3395" s="2" t="s">
        <v>3291</v>
      </c>
      <c r="B3395" s="2" t="str">
        <f ca="1">IFERROR(__xludf.DUMMYFUNCTION("GOOGLETRANSLATE(A3395,""auto"",""en"")"),"Loading...")</f>
        <v>Loading...</v>
      </c>
    </row>
    <row r="3396" spans="1:2" ht="14.25" customHeight="1">
      <c r="A3396" s="2" t="s">
        <v>3292</v>
      </c>
      <c r="B3396" s="2" t="str">
        <f ca="1">IFERROR(__xludf.DUMMYFUNCTION("GOOGLETRANSLATE(A3396,""auto"",""en"")"),"Loading...")</f>
        <v>Loading...</v>
      </c>
    </row>
    <row r="3397" spans="1:2" ht="14.25" customHeight="1">
      <c r="A3397" s="2" t="s">
        <v>3293</v>
      </c>
      <c r="B3397" s="2" t="str">
        <f ca="1">IFERROR(__xludf.DUMMYFUNCTION("GOOGLETRANSLATE(A3397,""auto"",""en"")"),"Loading...")</f>
        <v>Loading...</v>
      </c>
    </row>
    <row r="3398" spans="1:2" ht="14.25" customHeight="1">
      <c r="A3398" s="2" t="s">
        <v>3294</v>
      </c>
      <c r="B3398" s="2" t="str">
        <f ca="1">IFERROR(__xludf.DUMMYFUNCTION("GOOGLETRANSLATE(A3398,""auto"",""en"")"),"Loading...")</f>
        <v>Loading...</v>
      </c>
    </row>
    <row r="3399" spans="1:2" ht="14.25" customHeight="1">
      <c r="A3399" s="2" t="s">
        <v>3295</v>
      </c>
      <c r="B3399" s="2" t="str">
        <f ca="1">IFERROR(__xludf.DUMMYFUNCTION("GOOGLETRANSLATE(A3399,""auto"",""en"")"),"Loading...")</f>
        <v>Loading...</v>
      </c>
    </row>
    <row r="3400" spans="1:2" ht="14.25" customHeight="1">
      <c r="A3400" s="6" t="s">
        <v>3296</v>
      </c>
      <c r="B3400" s="2" t="str">
        <f ca="1">IFERROR(__xludf.DUMMYFUNCTION("GOOGLETRANSLATE(A3400,""auto"",""en"")"),"Loading...")</f>
        <v>Loading...</v>
      </c>
    </row>
    <row r="3401" spans="1:2" ht="14.25" customHeight="1">
      <c r="A3401" s="4" t="s">
        <v>3297</v>
      </c>
      <c r="B3401" s="2" t="str">
        <f ca="1">IFERROR(__xludf.DUMMYFUNCTION("GOOGLETRANSLATE(A3401,""auto"",""en"")"),"Loading...")</f>
        <v>Loading...</v>
      </c>
    </row>
    <row r="3402" spans="1:2" ht="14.25" customHeight="1">
      <c r="A3402" s="2" t="s">
        <v>3298</v>
      </c>
      <c r="B3402" s="2" t="str">
        <f ca="1">IFERROR(__xludf.DUMMYFUNCTION("GOOGLETRANSLATE(A3402,""auto"",""en"")"),"Loading...")</f>
        <v>Loading...</v>
      </c>
    </row>
    <row r="3403" spans="1:2" ht="14.25" customHeight="1">
      <c r="A3403" s="4" t="s">
        <v>3299</v>
      </c>
      <c r="B3403" s="2" t="str">
        <f ca="1">IFERROR(__xludf.DUMMYFUNCTION("GOOGLETRANSLATE(A3403,""auto"",""en"")"),"Loading...")</f>
        <v>Loading...</v>
      </c>
    </row>
    <row r="3404" spans="1:2" ht="14.25" customHeight="1">
      <c r="A3404" s="2" t="s">
        <v>3300</v>
      </c>
      <c r="B3404" s="2" t="str">
        <f ca="1">IFERROR(__xludf.DUMMYFUNCTION("GOOGLETRANSLATE(A3404,""auto"",""en"")"),"Loading...")</f>
        <v>Loading...</v>
      </c>
    </row>
    <row r="3405" spans="1:2" ht="14.25" customHeight="1">
      <c r="A3405" s="4" t="s">
        <v>3301</v>
      </c>
      <c r="B3405" s="2" t="str">
        <f ca="1">IFERROR(__xludf.DUMMYFUNCTION("GOOGLETRANSLATE(A3405,""auto"",""en"")"),"Loading...")</f>
        <v>Loading...</v>
      </c>
    </row>
    <row r="3406" spans="1:2" ht="14.25" customHeight="1">
      <c r="A3406" s="6" t="s">
        <v>3302</v>
      </c>
      <c r="B3406" s="2" t="str">
        <f ca="1">IFERROR(__xludf.DUMMYFUNCTION("GOOGLETRANSLATE(A3406,""auto"",""en"")"),"Ravish Kumar has been rant against BJP...
You will take off your skin and come on 4th June...
wait pappu ke chamche")</f>
        <v>Ravish Kumar has been rant against BJP...
You will take off your skin and come on 4th June...
wait pappu ke chamche</v>
      </c>
    </row>
    <row r="3407" spans="1:2" ht="14.25" customHeight="1">
      <c r="A3407" s="6" t="s">
        <v>3303</v>
      </c>
      <c r="B3407" s="2" t="str">
        <f ca="1">IFERROR(__xludf.DUMMYFUNCTION("GOOGLETRANSLATE(A3407,""auto"",""en"")"),"Loading...")</f>
        <v>Loading...</v>
      </c>
    </row>
    <row r="3408" spans="1:2" ht="14.25" customHeight="1">
      <c r="A3408" s="4" t="s">
        <v>3304</v>
      </c>
      <c r="B3408" s="2" t="str">
        <f ca="1">IFERROR(__xludf.DUMMYFUNCTION("GOOGLETRANSLATE(A3408,""auto"",""en"")"),"Loading...")</f>
        <v>Loading...</v>
      </c>
    </row>
    <row r="3409" spans="1:2" ht="14.25" customHeight="1">
      <c r="A3409" s="2" t="s">
        <v>3305</v>
      </c>
      <c r="B3409" s="2" t="str">
        <f ca="1">IFERROR(__xludf.DUMMYFUNCTION("GOOGLETRANSLATE(A3409,""auto"",""en"")"),"ayega to modi hi")</f>
        <v>ayega to modi hi</v>
      </c>
    </row>
    <row r="3410" spans="1:2" ht="14.25" customHeight="1">
      <c r="A3410" s="2" t="s">
        <v>3306</v>
      </c>
      <c r="B3410" s="2" t="str">
        <f ca="1">IFERROR(__xludf.DUMMYFUNCTION("GOOGLETRANSLATE(A3410,""auto"",""en"")"),"In 2019, the set was 305, so this time, despite the competition being equal, how are these news people taking 400, it is clearly visible, the competition is already fixed, they have to show 400, and by making extra effort, they have to bring 400 plus, som"&amp;"ehow they have to stay in power. The target for these people will be a little less than 400, 360-375.")</f>
        <v>In 2019, the set was 305, so this time, despite the competition being equal, how are these news people taking 400, it is clearly visible, the competition is already fixed, they have to show 400, and by making extra effort, they have to bring 400 plus, somehow they have to stay in power. The target for these people will be a little less than 400, 360-375.</v>
      </c>
    </row>
    <row r="3411" spans="1:2" ht="14.25" customHeight="1">
      <c r="A3411" s="2" t="s">
        <v>3307</v>
      </c>
      <c r="B3411" s="2" t="str">
        <f ca="1">IFERROR(__xludf.DUMMYFUNCTION("GOOGLETRANSLATE(A3411,""auto"",""en"")"),"Loading...")</f>
        <v>Loading...</v>
      </c>
    </row>
    <row r="3412" spans="1:2" ht="14.25" customHeight="1">
      <c r="A3412" s="2" t="s">
        <v>3308</v>
      </c>
      <c r="B3412" s="2" t="str">
        <f ca="1">IFERROR(__xludf.DUMMYFUNCTION("GOOGLETRANSLATE(A3412,""auto"",""en"")"),"Loading...")</f>
        <v>Loading...</v>
      </c>
    </row>
    <row r="3413" spans="1:2" ht="14.25" customHeight="1">
      <c r="A3413" s="2" t="s">
        <v>3309</v>
      </c>
      <c r="B3413" s="2" t="str">
        <f ca="1">IFERROR(__xludf.DUMMYFUNCTION("GOOGLETRANSLATE(A3413,""auto"",""en"")"),"All M Y aa gaye video dekhne misunderstanding")</f>
        <v>All M Y aa gaye video dekhne misunderstanding</v>
      </c>
    </row>
    <row r="3414" spans="1:2" ht="14.25" customHeight="1">
      <c r="A3414" s="2" t="s">
        <v>3310</v>
      </c>
      <c r="B3414" s="2" t="str">
        <f ca="1">IFERROR(__xludf.DUMMYFUNCTION("GOOGLETRANSLATE(A3414,""auto"",""en"")"),"Jai jawan jai kisan jai congress")</f>
        <v>Jai jawan jai kisan jai congress</v>
      </c>
    </row>
    <row r="3415" spans="1:2" ht="14.25" customHeight="1">
      <c r="A3415" s="2" t="s">
        <v>3311</v>
      </c>
      <c r="B3415" s="2" t="str">
        <f ca="1">IFERROR(__xludf.DUMMYFUNCTION("GOOGLETRANSLATE(A3415,""auto"",""en"")"),"Loading...")</f>
        <v>Loading...</v>
      </c>
    </row>
    <row r="3416" spans="1:2" ht="14.25" customHeight="1">
      <c r="A3416" s="2" t="s">
        <v>3312</v>
      </c>
      <c r="B3416" s="2" t="str">
        <f ca="1">IFERROR(__xludf.DUMMYFUNCTION("GOOGLETRANSLATE(A3416,""auto"",""en"")"),"Tomorrow he will cry 🙏🙏🙏")</f>
        <v>Tomorrow he will cry 🙏🙏🙏</v>
      </c>
    </row>
    <row r="3417" spans="1:2" ht="14.25" customHeight="1">
      <c r="A3417" s="4" t="s">
        <v>3313</v>
      </c>
      <c r="B3417" s="2" t="str">
        <f ca="1">IFERROR(__xludf.DUMMYFUNCTION("GOOGLETRANSLATE(A3417,""auto"",""en"")"),"Loading...")</f>
        <v>Loading...</v>
      </c>
    </row>
    <row r="3418" spans="1:2" ht="14.25" customHeight="1">
      <c r="A3418" s="2" t="s">
        <v>3314</v>
      </c>
      <c r="B3418" s="2" t="str">
        <f ca="1">IFERROR(__xludf.DUMMYFUNCTION("GOOGLETRANSLATE(A3418,""auto"",""en"")"),"Loading...")</f>
        <v>Loading...</v>
      </c>
    </row>
    <row r="3419" spans="1:2" ht="14.25" customHeight="1">
      <c r="A3419" s="4" t="s">
        <v>3315</v>
      </c>
      <c r="B3419" s="2" t="str">
        <f ca="1">IFERROR(__xludf.DUMMYFUNCTION("GOOGLETRANSLATE(A3419,""auto"",""en"")"),"Loading...")</f>
        <v>Loading...</v>
      </c>
    </row>
    <row r="3420" spans="1:2" ht="14.25" customHeight="1">
      <c r="A3420" s="2" t="s">
        <v>3316</v>
      </c>
      <c r="B3420" s="2" t="str">
        <f ca="1">IFERROR(__xludf.DUMMYFUNCTION("GOOGLETRANSLATE(A3420,""auto"",""en"")"),"Loading...")</f>
        <v>Loading...</v>
      </c>
    </row>
    <row r="3421" spans="1:2" ht="14.25" customHeight="1">
      <c r="A3421" s="2" t="s">
        <v>3317</v>
      </c>
      <c r="B3421" s="2" t="str">
        <f ca="1">IFERROR(__xludf.DUMMYFUNCTION("GOOGLETRANSLATE(A3421,""auto"",""en"")"),"Loading...")</f>
        <v>Loading...</v>
      </c>
    </row>
    <row r="3422" spans="1:2" ht="14.25" customHeight="1">
      <c r="A3422" s="2" t="s">
        <v>3318</v>
      </c>
      <c r="B3422" s="2" t="str">
        <f ca="1">IFERROR(__xludf.DUMMYFUNCTION("GOOGLETRANSLATE(A3422,""auto"",""en"")"),"Loading...")</f>
        <v>Loading...</v>
      </c>
    </row>
    <row r="3423" spans="1:2" ht="14.25" customHeight="1">
      <c r="A3423" s="5" t="s">
        <v>3319</v>
      </c>
      <c r="B3423" s="2" t="str">
        <f ca="1">IFERROR(__xludf.DUMMYFUNCTION("GOOGLETRANSLATE(A3423,""auto"",""en"")"),"Loading...")</f>
        <v>Loading...</v>
      </c>
    </row>
    <row r="3424" spans="1:2" ht="14.25" customHeight="1">
      <c r="A3424" s="2" t="s">
        <v>3320</v>
      </c>
      <c r="B3424" s="2" t="str">
        <f ca="1">IFERROR(__xludf.DUMMYFUNCTION("GOOGLETRANSLATE(A3424,""auto"",""en"")"),"Loading...")</f>
        <v>Loading...</v>
      </c>
    </row>
    <row r="3425" spans="1:2" ht="14.25" customHeight="1">
      <c r="A3425" s="4" t="s">
        <v>3321</v>
      </c>
      <c r="B3425" s="2" t="str">
        <f ca="1">IFERROR(__xludf.DUMMYFUNCTION("GOOGLETRANSLATE(A3425,""auto"",""en"")"),"Loading...")</f>
        <v>Loading...</v>
      </c>
    </row>
    <row r="3426" spans="1:2" ht="14.25" customHeight="1">
      <c r="A3426" s="2" t="s">
        <v>3322</v>
      </c>
      <c r="B3426" s="2" t="str">
        <f ca="1">IFERROR(__xludf.DUMMYFUNCTION("GOOGLETRANSLATE(A3426,""auto"",""en"")"),"Loading...")</f>
        <v>Loading...</v>
      </c>
    </row>
    <row r="3427" spans="1:2" ht="14.25" customHeight="1">
      <c r="A3427" s="2" t="s">
        <v>3323</v>
      </c>
      <c r="B3427" s="2" t="str">
        <f ca="1">IFERROR(__xludf.DUMMYFUNCTION("GOOGLETRANSLATE(A3427,""auto"",""en"")"),"Loading...")</f>
        <v>Loading...</v>
      </c>
    </row>
    <row r="3428" spans="1:2" ht="14.25" customHeight="1">
      <c r="A3428" s="2" t="s">
        <v>3324</v>
      </c>
      <c r="B3428" s="2" t="str">
        <f ca="1">IFERROR(__xludf.DUMMYFUNCTION("GOOGLETRANSLATE(A3428,""auto"",""en"")"),"This will be against BJP..it is so biased.")</f>
        <v>This will be against BJP..it is so biased.</v>
      </c>
    </row>
    <row r="3429" spans="1:2" ht="14.25" customHeight="1">
      <c r="A3429" s="2" t="s">
        <v>3325</v>
      </c>
      <c r="B3429" s="2" t="str">
        <f ca="1">IFERROR(__xludf.DUMMYFUNCTION("GOOGLETRANSLATE(A3429,""auto"",""en"")"),"Loading...")</f>
        <v>Loading...</v>
      </c>
    </row>
    <row r="3430" spans="1:2" ht="14.25" customHeight="1">
      <c r="A3430" s="5" t="s">
        <v>3326</v>
      </c>
      <c r="B3430" s="2" t="str">
        <f ca="1">IFERROR(__xludf.DUMMYFUNCTION("GOOGLETRANSLATE(A3430,""auto"",""en"")"),"Loading...")</f>
        <v>Loading...</v>
      </c>
    </row>
    <row r="3431" spans="1:2" ht="14.25" customHeight="1">
      <c r="A3431" s="2" t="s">
        <v>3327</v>
      </c>
      <c r="B3431" s="2" t="str">
        <f ca="1">IFERROR(__xludf.DUMMYFUNCTION("GOOGLETRANSLATE(A3431,""auto"",""en"")"),"Are you playing the game of BJP? I guess only BJP is so confident. 😡😠")</f>
        <v>Are you playing the game of BJP? I guess only BJP is so confident. 😡😠</v>
      </c>
    </row>
    <row r="3432" spans="1:2" ht="14.25" customHeight="1">
      <c r="A3432" s="2" t="s">
        <v>3328</v>
      </c>
      <c r="B3432" s="2" t="str">
        <f ca="1">IFERROR(__xludf.DUMMYFUNCTION("GOOGLETRANSLATE(A3432,""auto"",""en"")"),"Loading...")</f>
        <v>Loading...</v>
      </c>
    </row>
    <row r="3433" spans="1:2" ht="14.25" customHeight="1">
      <c r="A3433" s="2" t="s">
        <v>3329</v>
      </c>
      <c r="B3433" s="2" t="str">
        <f ca="1">IFERROR(__xludf.DUMMYFUNCTION("GOOGLETRANSLATE(A3433,""auto"",""en"")"),"Loading...")</f>
        <v>Loading...</v>
      </c>
    </row>
    <row r="3434" spans="1:2" ht="14.25" customHeight="1">
      <c r="A3434" s="2" t="s">
        <v>3330</v>
      </c>
      <c r="B3434" s="2" t="str">
        <f ca="1">IFERROR(__xludf.DUMMYFUNCTION("GOOGLETRANSLATE(A3434,""auto"",""en"")"),"Loading...")</f>
        <v>Loading...</v>
      </c>
    </row>
    <row r="3435" spans="1:2" ht="14.25" customHeight="1">
      <c r="A3435" s="2" t="s">
        <v>3331</v>
      </c>
      <c r="B3435" s="2" t="str">
        <f ca="1">IFERROR(__xludf.DUMMYFUNCTION("GOOGLETRANSLATE(A3435,""auto"",""en"")"),"Loading...")</f>
        <v>Loading...</v>
      </c>
    </row>
    <row r="3436" spans="1:2" ht="14.25" customHeight="1">
      <c r="A3436" s="2" t="s">
        <v>3332</v>
      </c>
      <c r="B3436" s="2" t="str">
        <f ca="1">IFERROR(__xludf.DUMMYFUNCTION("GOOGLETRANSLATE(A3436,""auto"",""en"")"),"Loading...")</f>
        <v>Loading...</v>
      </c>
    </row>
    <row r="3437" spans="1:2" ht="14.25" customHeight="1">
      <c r="A3437" s="2" t="s">
        <v>3333</v>
      </c>
      <c r="B3437" s="2" t="str">
        <f ca="1">IFERROR(__xludf.DUMMYFUNCTION("GOOGLETRANSLATE(A3437,""auto"",""en"")"),"Loading...")</f>
        <v>Loading...</v>
      </c>
    </row>
    <row r="3438" spans="1:2" ht="14.25" customHeight="1">
      <c r="A3438" s="2" t="s">
        <v>3334</v>
      </c>
      <c r="B3438" s="2" t="str">
        <f ca="1">IFERROR(__xludf.DUMMYFUNCTION("GOOGLETRANSLATE(A3438,""auto"",""en"")"),"Loading...")</f>
        <v>Loading...</v>
      </c>
    </row>
    <row r="3439" spans="1:2" ht="14.25" customHeight="1">
      <c r="A3439" s="2" t="s">
        <v>3335</v>
      </c>
      <c r="B3439" s="2" t="str">
        <f ca="1">IFERROR(__xludf.DUMMYFUNCTION("GOOGLETRANSLATE(A3439,""auto"",""en"")"),"Loading...")</f>
        <v>Loading...</v>
      </c>
    </row>
    <row r="3440" spans="1:2" ht="14.25" customHeight="1">
      <c r="A3440" s="2" t="s">
        <v>3336</v>
      </c>
      <c r="B3440" s="2" t="str">
        <f ca="1">IFERROR(__xludf.DUMMYFUNCTION("GOOGLETRANSLATE(A3440,""auto"",""en"")"),"Loading...")</f>
        <v>Loading...</v>
      </c>
    </row>
    <row r="3441" spans="1:2" ht="14.25" customHeight="1">
      <c r="A3441" s="2" t="s">
        <v>903</v>
      </c>
      <c r="B3441" s="2" t="str">
        <f ca="1">IFERROR(__xludf.DUMMYFUNCTION("GOOGLETRANSLATE(A3441,""auto"",""en"")"),"Loading...")</f>
        <v>Loading...</v>
      </c>
    </row>
    <row r="3442" spans="1:2" ht="14.25" customHeight="1">
      <c r="A3442" s="4" t="s">
        <v>3337</v>
      </c>
      <c r="B3442" s="2" t="str">
        <f ca="1">IFERROR(__xludf.DUMMYFUNCTION("GOOGLETRANSLATE(A3442,""auto"",""en"")"),"Loading...")</f>
        <v>Loading...</v>
      </c>
    </row>
    <row r="3443" spans="1:2" ht="14.25" customHeight="1">
      <c r="A3443" s="2" t="s">
        <v>3338</v>
      </c>
      <c r="B3443" s="2" t="str">
        <f ca="1">IFERROR(__xludf.DUMMYFUNCTION("GOOGLETRANSLATE(A3443,""auto"",""en"")"),"It's okay now, where are you, man let's go...on 4th June, EVM's cry is over.")</f>
        <v>It's okay now, where are you, man let's go...on 4th June, EVM's cry is over.</v>
      </c>
    </row>
    <row r="3444" spans="1:2" ht="14.25" customHeight="1">
      <c r="A3444" s="2" t="s">
        <v>3339</v>
      </c>
      <c r="B3444" s="2" t="str">
        <f ca="1">IFERROR(__xludf.DUMMYFUNCTION("GOOGLETRANSLATE(A3444,""auto"",""en"")"),"Loading...")</f>
        <v>Loading...</v>
      </c>
    </row>
    <row r="3445" spans="1:2" ht="14.25" customHeight="1">
      <c r="A3445" s="2" t="s">
        <v>3340</v>
      </c>
      <c r="B3445" s="2" t="str">
        <f ca="1">IFERROR(__xludf.DUMMYFUNCTION("GOOGLETRANSLATE(A3445,""auto"",""en"")"),"Loading...")</f>
        <v>Loading...</v>
      </c>
    </row>
    <row r="3446" spans="1:2" ht="14.25" customHeight="1">
      <c r="A3446" s="2" t="s">
        <v>3341</v>
      </c>
      <c r="B3446" s="2" t="str">
        <f ca="1">IFERROR(__xludf.DUMMYFUNCTION("GOOGLETRANSLATE(A3446,""auto"",""en"")"),"Loading...")</f>
        <v>Loading...</v>
      </c>
    </row>
    <row r="3447" spans="1:2" ht="14.25" customHeight="1">
      <c r="A3447" s="2" t="s">
        <v>3342</v>
      </c>
      <c r="B3447" s="2" t="str">
        <f ca="1">IFERROR(__xludf.DUMMYFUNCTION("GOOGLETRANSLATE(A3447,""auto"",""en"")"),"Raveesh ji, I am very thankful to you for continuously running the campaign against Modi ji. Sir, it will be sad that your tireless efforts are not succeeding and BJP Govt. There is a definite possibility of banning..")</f>
        <v>Raveesh ji, I am very thankful to you for continuously running the campaign against Modi ji. Sir, it will be sad that your tireless efforts are not succeeding and BJP Govt. There is a definite possibility of banning..</v>
      </c>
    </row>
    <row r="3448" spans="1:2" ht="14.25" customHeight="1">
      <c r="A3448" s="5" t="s">
        <v>3343</v>
      </c>
      <c r="B3448" s="2" t="str">
        <f ca="1">IFERROR(__xludf.DUMMYFUNCTION("GOOGLETRANSLATE(A3448,""auto"",""en"")"),"Loading...")</f>
        <v>Loading...</v>
      </c>
    </row>
    <row r="3449" spans="1:2" ht="14.25" customHeight="1">
      <c r="A3449" s="2" t="s">
        <v>3344</v>
      </c>
      <c r="B3449" s="2" t="str">
        <f ca="1">IFERROR(__xludf.DUMMYFUNCTION("GOOGLETRANSLATE(A3449,""auto"",""en"")"),"Loading...")</f>
        <v>Loading...</v>
      </c>
    </row>
    <row r="3450" spans="1:2" ht="14.25" customHeight="1">
      <c r="A3450" s="2" t="s">
        <v>3345</v>
      </c>
      <c r="B3450" s="2" t="str">
        <f ca="1">IFERROR(__xludf.DUMMYFUNCTION("GOOGLETRANSLATE(A3450,""auto"",""en"")"),"Loading...")</f>
        <v>Loading...</v>
      </c>
    </row>
    <row r="3451" spans="1:2" ht="14.25" customHeight="1">
      <c r="A3451" s="4" t="s">
        <v>3346</v>
      </c>
      <c r="B3451" s="2" t="str">
        <f ca="1">IFERROR(__xludf.DUMMYFUNCTION("GOOGLETRANSLATE(A3451,""auto"",""en"")"),"Loading...")</f>
        <v>Loading...</v>
      </c>
    </row>
    <row r="3452" spans="1:2" ht="14.25" customHeight="1">
      <c r="A3452" s="2" t="s">
        <v>450</v>
      </c>
      <c r="B3452" s="2" t="str">
        <f ca="1">IFERROR(__xludf.DUMMYFUNCTION("GOOGLETRANSLATE(A3452,""auto"",""en"")"),"Loading...")</f>
        <v>Loading...</v>
      </c>
    </row>
    <row r="3453" spans="1:2" ht="14.25" customHeight="1">
      <c r="A3453" s="2" t="s">
        <v>3347</v>
      </c>
      <c r="B3453" s="2" t="str">
        <f ca="1">IFERROR(__xludf.DUMMYFUNCTION("GOOGLETRANSLATE(A3453,""auto"",""en"")"),"Loading...")</f>
        <v>Loading...</v>
      </c>
    </row>
    <row r="3454" spans="1:2" ht="14.25" customHeight="1">
      <c r="A3454" s="2" t="s">
        <v>3348</v>
      </c>
      <c r="B3454" s="2" t="str">
        <f ca="1">IFERROR(__xludf.DUMMYFUNCTION("GOOGLETRANSLATE(A3454,""auto"",""en"")"),"Loading...")</f>
        <v>Loading...</v>
      </c>
    </row>
    <row r="3455" spans="1:2" ht="14.25" customHeight="1">
      <c r="A3455" s="2" t="s">
        <v>3349</v>
      </c>
      <c r="B3455" s="2" t="str">
        <f ca="1">IFERROR(__xludf.DUMMYFUNCTION("GOOGLETRANSLATE(A3455,""auto"",""en"")"),"Loading...")</f>
        <v>Loading...</v>
      </c>
    </row>
    <row r="3456" spans="1:2" ht="14.25" customHeight="1">
      <c r="A3456" s="2" t="s">
        <v>327</v>
      </c>
      <c r="B3456" s="2" t="str">
        <f ca="1">IFERROR(__xludf.DUMMYFUNCTION("GOOGLETRANSLATE(A3456,""auto"",""en"")"),"Loading...")</f>
        <v>Loading...</v>
      </c>
    </row>
    <row r="3457" spans="1:2" ht="14.25" customHeight="1">
      <c r="A3457" s="2" t="s">
        <v>594</v>
      </c>
      <c r="B3457" s="2" t="str">
        <f ca="1">IFERROR(__xludf.DUMMYFUNCTION("GOOGLETRANSLATE(A3457,""auto"",""en"")"),"❤")</f>
        <v>❤</v>
      </c>
    </row>
    <row r="3458" spans="1:2" ht="14.25" customHeight="1">
      <c r="A3458" s="5" t="s">
        <v>3350</v>
      </c>
      <c r="B3458" s="2" t="str">
        <f ca="1">IFERROR(__xludf.DUMMYFUNCTION("GOOGLETRANSLATE(A3458,""auto"",""en"")"),"wait a moment, be patient 
Hey, the party has just started. 
Tomorrow there will be EVM's r@ndi cry.")</f>
        <v>wait a moment, be patient 
Hey, the party has just started. 
Tomorrow there will be EVM's r@ndi cry.</v>
      </c>
    </row>
    <row r="3459" spans="1:2" ht="14.25" customHeight="1">
      <c r="A3459" s="2" t="s">
        <v>3351</v>
      </c>
      <c r="B3459" s="2" t="str">
        <f ca="1">IFERROR(__xludf.DUMMYFUNCTION("GOOGLETRANSLATE(A3459,""auto"",""en"")"),"Loading...")</f>
        <v>Loading...</v>
      </c>
    </row>
    <row r="3460" spans="1:2" ht="14.25" customHeight="1">
      <c r="A3460" s="2" t="s">
        <v>3352</v>
      </c>
      <c r="B3460" s="2" t="str">
        <f ca="1">IFERROR(__xludf.DUMMYFUNCTION("GOOGLETRANSLATE(A3460,""auto"",""en"")"),"Loading...")</f>
        <v>Loading...</v>
      </c>
    </row>
    <row r="3461" spans="1:2" ht="14.25" customHeight="1">
      <c r="A3461" s="2" t="s">
        <v>3353</v>
      </c>
      <c r="B3461" s="2" t="str">
        <f ca="1">IFERROR(__xludf.DUMMYFUNCTION("GOOGLETRANSLATE(A3461,""auto"",""en"")"),"Why are you leaving the gun?")</f>
        <v>Why are you leaving the gun?</v>
      </c>
    </row>
    <row r="3462" spans="1:2" ht="14.25" customHeight="1">
      <c r="A3462" s="2" t="s">
        <v>3354</v>
      </c>
      <c r="B3462" s="2" t="str">
        <f ca="1">IFERROR(__xludf.DUMMYFUNCTION("GOOGLETRANSLATE(A3462,""auto"",""en"")"),"From yesterday onwards people started crying in the name of EVM.")</f>
        <v>From yesterday onwards people started crying in the name of EVM.</v>
      </c>
    </row>
    <row r="3463" spans="1:2" ht="14.25" customHeight="1">
      <c r="A3463" s="2" t="s">
        <v>3355</v>
      </c>
      <c r="B3463" s="2" t="str">
        <f ca="1">IFERROR(__xludf.DUMMYFUNCTION("GOOGLETRANSLATE(A3463,""auto"",""en"")"),"Loading...")</f>
        <v>Loading...</v>
      </c>
    </row>
    <row r="3464" spans="1:2" ht="14.25" customHeight="1">
      <c r="A3464" s="2" t="s">
        <v>3356</v>
      </c>
      <c r="B3464" s="2" t="str">
        <f ca="1">IFERROR(__xludf.DUMMYFUNCTION("GOOGLETRANSLATE(A3464,""auto"",""en"")"),"Loading...")</f>
        <v>Loading...</v>
      </c>
    </row>
    <row r="3465" spans="1:2" ht="14.25" customHeight="1">
      <c r="A3465" s="2" t="s">
        <v>3357</v>
      </c>
      <c r="B3465" s="2" t="str">
        <f ca="1">IFERROR(__xludf.DUMMYFUNCTION("GOOGLETRANSLATE(A3465,""auto"",""en"")"),"Loading...")</f>
        <v>Loading...</v>
      </c>
    </row>
    <row r="3466" spans="1:2" ht="14.25" customHeight="1">
      <c r="A3466" s="2" t="s">
        <v>3358</v>
      </c>
      <c r="B3466" s="2" t="str">
        <f ca="1">IFERROR(__xludf.DUMMYFUNCTION("GOOGLETRANSLATE(A3466,""auto"",""en"")"),"Loading...")</f>
        <v>Loading...</v>
      </c>
    </row>
    <row r="3467" spans="1:2" ht="14.25" customHeight="1">
      <c r="A3467" s="2" t="s">
        <v>3359</v>
      </c>
      <c r="B3467" s="2" t="str">
        <f ca="1">IFERROR(__xludf.DUMMYFUNCTION("GOOGLETRANSLATE(A3467,""auto"",""en"")"),"Loading...")</f>
        <v>Loading...</v>
      </c>
    </row>
    <row r="3468" spans="1:2" ht="14.25" customHeight="1">
      <c r="A3468" s="6" t="s">
        <v>3360</v>
      </c>
      <c r="B3468" s="2" t="str">
        <f ca="1">IFERROR(__xludf.DUMMYFUNCTION("GOOGLETRANSLATE(A3468,""auto"",""en"")"),"Loading...")</f>
        <v>Loading...</v>
      </c>
    </row>
    <row r="3469" spans="1:2" ht="14.25" customHeight="1">
      <c r="A3469" s="2" t="s">
        <v>3361</v>
      </c>
      <c r="B3469" s="2" t="str">
        <f ca="1">IFERROR(__xludf.DUMMYFUNCTION("GOOGLETRANSLATE(A3469,""auto"",""en"")"),"Loading...")</f>
        <v>Loading...</v>
      </c>
    </row>
    <row r="3470" spans="1:2" ht="14.25" customHeight="1">
      <c r="A3470" s="2" t="s">
        <v>3362</v>
      </c>
      <c r="B3470" s="2" t="str">
        <f ca="1">IFERROR(__xludf.DUMMYFUNCTION("GOOGLETRANSLATE(A3470,""auto"",""en"")"),"Loading...")</f>
        <v>Loading...</v>
      </c>
    </row>
    <row r="3471" spans="1:2" ht="14.25" customHeight="1">
      <c r="A3471" s="2" t="s">
        <v>3363</v>
      </c>
      <c r="B3471" s="2" t="str">
        <f ca="1">IFERROR(__xludf.DUMMYFUNCTION("GOOGLETRANSLATE(A3471,""auto"",""en"")"),"Loading...")</f>
        <v>Loading...</v>
      </c>
    </row>
    <row r="3472" spans="1:2" ht="14.25" customHeight="1">
      <c r="A3472" s="2" t="s">
        <v>3364</v>
      </c>
      <c r="B3472" s="2" t="str">
        <f ca="1">IFERROR(__xludf.DUMMYFUNCTION("GOOGLETRANSLATE(A3472,""auto"",""en"")"),"Godimeadialaktantrkahatyarahai")</f>
        <v>Godimeadialaktantrkahatyarahai</v>
      </c>
    </row>
    <row r="3473" spans="1:2" ht="14.25" customHeight="1">
      <c r="A3473" s="2" t="s">
        <v>3365</v>
      </c>
      <c r="B3473" s="2" t="str">
        <f ca="1">IFERROR(__xludf.DUMMYFUNCTION("GOOGLETRANSLATE(A3473,""auto"",""en"")"),"Loading...")</f>
        <v>Loading...</v>
      </c>
    </row>
    <row r="3474" spans="1:2" ht="14.25" customHeight="1">
      <c r="A3474" s="2" t="s">
        <v>3366</v>
      </c>
      <c r="B3474" s="2" t="str">
        <f ca="1">IFERROR(__xludf.DUMMYFUNCTION("GOOGLETRANSLATE(A3474,""auto"",""en"")"),"Loading...")</f>
        <v>Loading...</v>
      </c>
    </row>
    <row r="3475" spans="1:2" ht="14.25" customHeight="1">
      <c r="A3475" s="4" t="s">
        <v>3367</v>
      </c>
      <c r="B3475" s="2" t="str">
        <f ca="1">IFERROR(__xludf.DUMMYFUNCTION("GOOGLETRANSLATE(A3475,""auto"",""en"")"),"Loading...")</f>
        <v>Loading...</v>
      </c>
    </row>
    <row r="3476" spans="1:2" ht="14.25" customHeight="1">
      <c r="A3476" s="2" t="s">
        <v>3368</v>
      </c>
      <c r="B3476" s="2" t="str">
        <f ca="1">IFERROR(__xludf.DUMMYFUNCTION("GOOGLETRANSLATE(A3476,""auto"",""en"")"),"Ateair p")</f>
        <v>Ateair p</v>
      </c>
    </row>
    <row r="3477" spans="1:2" ht="14.25" customHeight="1">
      <c r="A3477" s="2" t="s">
        <v>3369</v>
      </c>
      <c r="B3477" s="2" t="str">
        <f ca="1">IFERROR(__xludf.DUMMYFUNCTION("GOOGLETRANSLATE(A3477,""auto"",""en"")"),"Loading...")</f>
        <v>Loading...</v>
      </c>
    </row>
    <row r="3478" spans="1:2" ht="14.25" customHeight="1">
      <c r="A3478" s="2" t="s">
        <v>3370</v>
      </c>
      <c r="B3478" s="2" t="str">
        <f ca="1">IFERROR(__xludf.DUMMYFUNCTION("GOOGLETRANSLATE(A3478,""auto"",""en"")"),"Loading...")</f>
        <v>Loading...</v>
      </c>
    </row>
    <row r="3479" spans="1:2" ht="14.25" customHeight="1">
      <c r="A3479" s="2" t="s">
        <v>3371</v>
      </c>
      <c r="B3479" s="2" t="str">
        <f ca="1">IFERROR(__xludf.DUMMYFUNCTION("GOOGLETRANSLATE(A3479,""auto"",""en"")"),"Loading...")</f>
        <v>Loading...</v>
      </c>
    </row>
    <row r="3480" spans="1:2" ht="14.25" customHeight="1">
      <c r="A3480" s="6" t="s">
        <v>3372</v>
      </c>
      <c r="B3480" s="2" t="str">
        <f ca="1">IFERROR(__xludf.DUMMYFUNCTION("GOOGLETRANSLATE(A3480,""auto"",""en"")"),"Loading...")</f>
        <v>Loading...</v>
      </c>
    </row>
    <row r="3481" spans="1:2" ht="14.25" customHeight="1">
      <c r="A3481" s="2" t="s">
        <v>3373</v>
      </c>
      <c r="B3481" s="2" t="str">
        <f ca="1">IFERROR(__xludf.DUMMYFUNCTION("GOOGLETRANSLATE(A3481,""auto"",""en"")"),"Loading...")</f>
        <v>Loading...</v>
      </c>
    </row>
    <row r="3482" spans="1:2" ht="14.25" customHeight="1">
      <c r="A3482" s="2" t="s">
        <v>3374</v>
      </c>
      <c r="B3482" s="2" t="str">
        <f ca="1">IFERROR(__xludf.DUMMYFUNCTION("GOOGLETRANSLATE(A3482,""auto"",""en"")"),"Loading...")</f>
        <v>Loading...</v>
      </c>
    </row>
    <row r="3483" spans="1:2" ht="14.25" customHeight="1">
      <c r="A3483" s="2" t="s">
        <v>3375</v>
      </c>
      <c r="B3483" s="2" t="str">
        <f ca="1">IFERROR(__xludf.DUMMYFUNCTION("GOOGLETRANSLATE(A3483,""auto"",""en"")"),"Loading...")</f>
        <v>Loading...</v>
      </c>
    </row>
    <row r="3484" spans="1:2" ht="14.25" customHeight="1">
      <c r="A3484" s="2" t="s">
        <v>3376</v>
      </c>
      <c r="B3484" s="2" t="str">
        <f ca="1">IFERROR(__xludf.DUMMYFUNCTION("GOOGLETRANSLATE(A3484,""auto"",""en"")"),"Loading...")</f>
        <v>Loading...</v>
      </c>
    </row>
    <row r="3485" spans="1:2" ht="14.25" customHeight="1">
      <c r="A3485" s="6" t="s">
        <v>3377</v>
      </c>
      <c r="B3485" s="2" t="str">
        <f ca="1">IFERROR(__xludf.DUMMYFUNCTION("GOOGLETRANSLATE(A3485,""auto"",""en"")"),"Loading...")</f>
        <v>Loading...</v>
      </c>
    </row>
    <row r="3486" spans="1:2" ht="14.25" customHeight="1">
      <c r="A3486" s="4" t="s">
        <v>3378</v>
      </c>
      <c r="B3486" s="2" t="str">
        <f ca="1">IFERROR(__xludf.DUMMYFUNCTION("GOOGLETRANSLATE(A3486,""auto"",""en"")"),"Loading...")</f>
        <v>Loading...</v>
      </c>
    </row>
    <row r="3487" spans="1:2" ht="14.25" customHeight="1">
      <c r="A3487" s="4" t="s">
        <v>3379</v>
      </c>
      <c r="B3487" s="2" t="str">
        <f ca="1">IFERROR(__xludf.DUMMYFUNCTION("GOOGLETRANSLATE(A3487,""auto"",""en"")"),"How many people want Rahul Gandhi to become Prime Minister?")</f>
        <v>How many people want Rahul Gandhi to become Prime Minister?</v>
      </c>
    </row>
    <row r="3488" spans="1:2" ht="14.25" customHeight="1">
      <c r="A3488" s="2" t="s">
        <v>3380</v>
      </c>
      <c r="B3488" s="2" t="str">
        <f ca="1">IFERROR(__xludf.DUMMYFUNCTION("GOOGLETRANSLATE(A3488,""auto"",""en"")"),"Loading...")</f>
        <v>Loading...</v>
      </c>
    </row>
    <row r="3489" spans="1:2" ht="14.25" customHeight="1">
      <c r="A3489" s="2" t="s">
        <v>3381</v>
      </c>
      <c r="B3489" s="2" t="str">
        <f ca="1">IFERROR(__xludf.DUMMYFUNCTION("GOOGLETRANSLATE(A3489,""auto"",""en"")"),"Loading...")</f>
        <v>Loading...</v>
      </c>
    </row>
    <row r="3490" spans="1:2" ht="14.25" customHeight="1">
      <c r="A3490" s="2" t="s">
        <v>3382</v>
      </c>
      <c r="B3490" s="2" t="str">
        <f ca="1">IFERROR(__xludf.DUMMYFUNCTION("GOOGLETRANSLATE(A3490,""auto"",""en"")"),"Where you will hide on 4th june Ravish😂😂😂😂😂😂😂😂")</f>
        <v>Where you will hide on 4th june Ravish😂😂😂😂😂😂😂😂</v>
      </c>
    </row>
    <row r="3491" spans="1:2" ht="14.25" customHeight="1">
      <c r="A3491" s="4" t="s">
        <v>3383</v>
      </c>
      <c r="B3491" s="2" t="str">
        <f ca="1">IFERROR(__xludf.DUMMYFUNCTION("GOOGLETRANSLATE(A3491,""auto"",""en"")"),"Loading...")</f>
        <v>Loading...</v>
      </c>
    </row>
    <row r="3492" spans="1:2" ht="14.25" customHeight="1">
      <c r="A3492" s="2" t="s">
        <v>3384</v>
      </c>
      <c r="B3492" s="2" t="str">
        <f ca="1">IFERROR(__xludf.DUMMYFUNCTION("GOOGLETRANSLATE(A3492,""auto"",""en"")"),"Loading...")</f>
        <v>Loading...</v>
      </c>
    </row>
    <row r="3493" spans="1:2" ht="14.25" customHeight="1">
      <c r="A3493" s="2" t="s">
        <v>3385</v>
      </c>
      <c r="B3493" s="2" t="str">
        <f ca="1">IFERROR(__xludf.DUMMYFUNCTION("GOOGLETRANSLATE(A3493,""auto"",""en"")"),"Loading...")</f>
        <v>Loading...</v>
      </c>
    </row>
    <row r="3494" spans="1:2" ht="14.25" customHeight="1">
      <c r="A3494" s="4" t="s">
        <v>3386</v>
      </c>
      <c r="B3494" s="2" t="str">
        <f ca="1">IFERROR(__xludf.DUMMYFUNCTION("GOOGLETRANSLATE(A3494,""auto"",""en"")"),"Loading...")</f>
        <v>Loading...</v>
      </c>
    </row>
    <row r="3495" spans="1:2" ht="14.25" customHeight="1">
      <c r="A3495" s="2" t="s">
        <v>3387</v>
      </c>
      <c r="B3495" s="2" t="str">
        <f ca="1">IFERROR(__xludf.DUMMYFUNCTION("GOOGLETRANSLATE(A3495,""auto"",""en"")"),"Loading...")</f>
        <v>Loading...</v>
      </c>
    </row>
    <row r="3496" spans="1:2" ht="14.25" customHeight="1">
      <c r="A3496" s="2" t="s">
        <v>3388</v>
      </c>
      <c r="B3496" s="2" t="str">
        <f ca="1">IFERROR(__xludf.DUMMYFUNCTION("GOOGLETRANSLATE(A3496,""auto"",""en"")"),"Loading...")</f>
        <v>Loading...</v>
      </c>
    </row>
    <row r="3497" spans="1:2" ht="14.25" customHeight="1">
      <c r="A3497" s="4" t="s">
        <v>3389</v>
      </c>
      <c r="B3497" s="2" t="str">
        <f ca="1">IFERROR(__xludf.DUMMYFUNCTION("GOOGLETRANSLATE(A3497,""auto"",""en"")"),"Loading...")</f>
        <v>Loading...</v>
      </c>
    </row>
    <row r="3498" spans="1:2" ht="14.25" customHeight="1">
      <c r="A3498" s="2" t="s">
        <v>3390</v>
      </c>
      <c r="B3498" s="2" t="str">
        <f ca="1">IFERROR(__xludf.DUMMYFUNCTION("GOOGLETRANSLATE(A3498,""auto"",""en"")"),"Loading...")</f>
        <v>Loading...</v>
      </c>
    </row>
    <row r="3499" spans="1:2" ht="14.25" customHeight="1">
      <c r="A3499" s="4" t="s">
        <v>3391</v>
      </c>
      <c r="B3499" s="2" t="str">
        <f ca="1">IFERROR(__xludf.DUMMYFUNCTION("GOOGLETRANSLATE(A3499,""auto"",""en"")"),"Loading...")</f>
        <v>Loading...</v>
      </c>
    </row>
    <row r="3500" spans="1:2" ht="14.25" customHeight="1">
      <c r="A3500" s="2" t="s">
        <v>3392</v>
      </c>
      <c r="B3500" s="2" t="str">
        <f ca="1">IFERROR(__xludf.DUMMYFUNCTION("GOOGLETRANSLATE(A3500,""auto"",""en"")"),"modi will live by theft because of this")</f>
        <v>modi will live by theft because of this</v>
      </c>
    </row>
    <row r="3501" spans="1:2" ht="14.25" customHeight="1">
      <c r="A3501" s="2" t="s">
        <v>3393</v>
      </c>
      <c r="B3501" s="2" t="str">
        <f ca="1">IFERROR(__xludf.DUMMYFUNCTION("GOOGLETRANSLATE(A3501,""auto"",""en"")"),"Loading...")</f>
        <v>Loading...</v>
      </c>
    </row>
    <row r="3502" spans="1:2" ht="14.25" customHeight="1">
      <c r="A3502" s="4" t="s">
        <v>3394</v>
      </c>
      <c r="B3502" s="2" t="str">
        <f ca="1">IFERROR(__xludf.DUMMYFUNCTION("GOOGLETRANSLATE(A3502,""auto"",""en"")"),"Loading...")</f>
        <v>Loading...</v>
      </c>
    </row>
    <row r="3503" spans="1:2" ht="14.25" customHeight="1">
      <c r="A3503" s="2" t="s">
        <v>3395</v>
      </c>
      <c r="B3503" s="2" t="str">
        <f ca="1">IFERROR(__xludf.DUMMYFUNCTION("GOOGLETRANSLATE(A3503,""auto"",""en"")"),"Loading...")</f>
        <v>Loading...</v>
      </c>
    </row>
    <row r="3504" spans="1:2" ht="14.25" customHeight="1">
      <c r="A3504" s="6" t="s">
        <v>3396</v>
      </c>
      <c r="B3504" s="2" t="str">
        <f ca="1">IFERROR(__xludf.DUMMYFUNCTION("GOOGLETRANSLATE(A3504,""auto"",""en"")"),"Loading...")</f>
        <v>Loading...</v>
      </c>
    </row>
    <row r="3505" spans="1:2" ht="14.25" customHeight="1">
      <c r="A3505" s="2" t="s">
        <v>3397</v>
      </c>
      <c r="B3505" s="2" t="str">
        <f ca="1">IFERROR(__xludf.DUMMYFUNCTION("GOOGLETRANSLATE(A3505,""auto"",""en"")"),"Loading...")</f>
        <v>Loading...</v>
      </c>
    </row>
    <row r="3506" spans="1:2" ht="14.25" customHeight="1">
      <c r="A3506" s="2" t="s">
        <v>3398</v>
      </c>
      <c r="B3506" s="2" t="str">
        <f ca="1">IFERROR(__xludf.DUMMYFUNCTION("GOOGLETRANSLATE(A3506,""auto"",""en"")"),"Loading...")</f>
        <v>Loading...</v>
      </c>
    </row>
    <row r="3507" spans="1:2" ht="14.25" customHeight="1">
      <c r="A3507" s="2" t="s">
        <v>3399</v>
      </c>
      <c r="B3507" s="2" t="str">
        <f ca="1">IFERROR(__xludf.DUMMYFUNCTION("GOOGLETRANSLATE(A3507,""auto"",""en"")"),"Loading...")</f>
        <v>Loading...</v>
      </c>
    </row>
    <row r="3508" spans="1:2" ht="14.25" customHeight="1">
      <c r="A3508" s="2" t="s">
        <v>3400</v>
      </c>
      <c r="B3508" s="2" t="str">
        <f ca="1">IFERROR(__xludf.DUMMYFUNCTION("GOOGLETRANSLATE(A3508,""auto"",""en"")"),"Very good review 👍👏")</f>
        <v>Very good review 👍👏</v>
      </c>
    </row>
    <row r="3509" spans="1:2" ht="14.25" customHeight="1">
      <c r="A3509" s="4" t="s">
        <v>3401</v>
      </c>
      <c r="B3509" s="2" t="str">
        <f ca="1">IFERROR(__xludf.DUMMYFUNCTION("GOOGLETRANSLATE(A3509,""auto"",""en"")"),"Very strong analysis. Sirji, you are continuously warning the public. Very beautiful.")</f>
        <v>Very strong analysis. Sirji, you are continuously warning the public. Very beautiful.</v>
      </c>
    </row>
    <row r="3510" spans="1:2" ht="14.25" customHeight="1">
      <c r="A3510" s="2" t="s">
        <v>3402</v>
      </c>
      <c r="B3510" s="2" t="str">
        <f ca="1">IFERROR(__xludf.DUMMYFUNCTION("GOOGLETRANSLATE(A3510,""auto"",""en"")"),"Loading...")</f>
        <v>Loading...</v>
      </c>
    </row>
    <row r="3511" spans="1:2" ht="14.25" customHeight="1">
      <c r="A3511" s="5" t="s">
        <v>3403</v>
      </c>
      <c r="B3511" s="2" t="str">
        <f ca="1">IFERROR(__xludf.DUMMYFUNCTION("GOOGLETRANSLATE(A3511,""auto"",""en"")"),"Loading...")</f>
        <v>Loading...</v>
      </c>
    </row>
    <row r="3512" spans="1:2" ht="14.25" customHeight="1">
      <c r="A3512" s="2" t="s">
        <v>3404</v>
      </c>
      <c r="B3512" s="2" t="str">
        <f ca="1">IFERROR(__xludf.DUMMYFUNCTION("GOOGLETRANSLATE(A3512,""auto"",""en"")"),"Loading...")</f>
        <v>Loading...</v>
      </c>
    </row>
    <row r="3513" spans="1:2" ht="14.25" customHeight="1">
      <c r="A3513" s="2" t="s">
        <v>3405</v>
      </c>
      <c r="B3513" s="2" t="str">
        <f ca="1">IFERROR(__xludf.DUMMYFUNCTION("GOOGLETRANSLATE(A3513,""auto"",""en"")"),"Lallan is the top best news channel..")</f>
        <v>Lallan is the top best news channel..</v>
      </c>
    </row>
    <row r="3514" spans="1:2" ht="14.25" customHeight="1">
      <c r="A3514" s="2" t="s">
        <v>3406</v>
      </c>
      <c r="B3514" s="2" t="str">
        <f ca="1">IFERROR(__xludf.DUMMYFUNCTION("GOOGLETRANSLATE(A3514,""auto"",""en"")"),"Loading...")</f>
        <v>Loading...</v>
      </c>
    </row>
    <row r="3515" spans="1:2" ht="14.25" customHeight="1">
      <c r="A3515" s="2" t="s">
        <v>3407</v>
      </c>
      <c r="B3515" s="2" t="str">
        <f ca="1">IFERROR(__xludf.DUMMYFUNCTION("GOOGLETRANSLATE(A3515,""auto"",""en"")"),"Loading...")</f>
        <v>Loading...</v>
      </c>
    </row>
    <row r="3516" spans="1:2" ht="14.25" customHeight="1">
      <c r="A3516" s="2" t="s">
        <v>3408</v>
      </c>
      <c r="B3516" s="2" t="str">
        <f ca="1">IFERROR(__xludf.DUMMYFUNCTION("GOOGLETRANSLATE(A3516,""auto"",""en"")"),"Jai bjp")</f>
        <v>Jai bjp</v>
      </c>
    </row>
    <row r="3517" spans="1:2" ht="14.25" customHeight="1">
      <c r="A3517" s="2" t="s">
        <v>3409</v>
      </c>
      <c r="B3517" s="2" t="str">
        <f ca="1">IFERROR(__xludf.DUMMYFUNCTION("GOOGLETRANSLATE(A3517,""auto"",""en"")"),"Loading...")</f>
        <v>Loading...</v>
      </c>
    </row>
    <row r="3518" spans="1:2" ht="14.25" customHeight="1">
      <c r="A3518" s="2" t="s">
        <v>3410</v>
      </c>
      <c r="B3518" s="2" t="str">
        <f ca="1">IFERROR(__xludf.DUMMYFUNCTION("GOOGLETRANSLATE(A3518,""auto"",""en"")"),"Loading...")</f>
        <v>Loading...</v>
      </c>
    </row>
    <row r="3519" spans="1:2" ht="14.25" customHeight="1">
      <c r="A3519" s="2" t="s">
        <v>3411</v>
      </c>
      <c r="B3519" s="2" t="str">
        <f ca="1">IFERROR(__xludf.DUMMYFUNCTION("GOOGLETRANSLATE(A3519,""auto"",""en"")"),"Loading...")</f>
        <v>Loading...</v>
      </c>
    </row>
    <row r="3520" spans="1:2" ht="14.25" customHeight="1">
      <c r="A3520" s="2" t="s">
        <v>3412</v>
      </c>
      <c r="B3520" s="2" t="str">
        <f ca="1">IFERROR(__xludf.DUMMYFUNCTION("GOOGLETRANSLATE(A3520,""auto"",""en"")"),"Loading...")</f>
        <v>Loading...</v>
      </c>
    </row>
    <row r="3521" spans="1:2" ht="14.25" customHeight="1">
      <c r="A3521" s="4" t="s">
        <v>3413</v>
      </c>
      <c r="B3521" s="2" t="str">
        <f ca="1">IFERROR(__xludf.DUMMYFUNCTION("GOOGLETRANSLATE(A3521,""auto"",""en"")"),"Loading...")</f>
        <v>Loading...</v>
      </c>
    </row>
    <row r="3522" spans="1:2" ht="14.25" customHeight="1">
      <c r="A3522" s="2" t="s">
        <v>3414</v>
      </c>
      <c r="B3522" s="2" t="str">
        <f ca="1">IFERROR(__xludf.DUMMYFUNCTION("GOOGLETRANSLATE(A3522,""auto"",""en"")"),"Loading...")</f>
        <v>Loading...</v>
      </c>
    </row>
    <row r="3523" spans="1:2" ht="14.25" customHeight="1">
      <c r="A3523" s="2" t="s">
        <v>3415</v>
      </c>
      <c r="B3523" s="2" t="str">
        <f ca="1">IFERROR(__xludf.DUMMYFUNCTION("GOOGLETRANSLATE(A3523,""auto"",""en"")"),"Loading...")</f>
        <v>Loading...</v>
      </c>
    </row>
    <row r="3524" spans="1:2" ht="14.25" customHeight="1">
      <c r="A3524" s="2" t="s">
        <v>3416</v>
      </c>
      <c r="B3524" s="2" t="str">
        <f ca="1">IFERROR(__xludf.DUMMYFUNCTION("GOOGLETRANSLATE(A3524,""auto"",""en"")"),"Congress ka pithu")</f>
        <v>Congress ka pithu</v>
      </c>
    </row>
    <row r="3525" spans="1:2" ht="14.25" customHeight="1">
      <c r="A3525" s="2" t="s">
        <v>3417</v>
      </c>
      <c r="B3525" s="2" t="str">
        <f ca="1">IFERROR(__xludf.DUMMYFUNCTION("GOOGLETRANSLATE(A3525,""auto"",""en"")"),"Loading...")</f>
        <v>Loading...</v>
      </c>
    </row>
    <row r="3526" spans="1:2" ht="14.25" customHeight="1">
      <c r="A3526" s="2" t="s">
        <v>3418</v>
      </c>
      <c r="B3526" s="2" t="str">
        <f ca="1">IFERROR(__xludf.DUMMYFUNCTION("GOOGLETRANSLATE(A3526,""auto"",""en"")"),"Loading...")</f>
        <v>Loading...</v>
      </c>
    </row>
    <row r="3527" spans="1:2" ht="14.25" customHeight="1">
      <c r="A3527" s="2" t="s">
        <v>3419</v>
      </c>
      <c r="B3527" s="2" t="str">
        <f ca="1">IFERROR(__xludf.DUMMYFUNCTION("GOOGLETRANSLATE(A3527,""auto"",""en"")"),"Ravish ji..ab bus karoo")</f>
        <v>Ravish ji..ab bus karoo</v>
      </c>
    </row>
    <row r="3528" spans="1:2" ht="14.25" customHeight="1">
      <c r="A3528" s="4" t="s">
        <v>3420</v>
      </c>
      <c r="B3528" s="2" t="str">
        <f ca="1">IFERROR(__xludf.DUMMYFUNCTION("GOOGLETRANSLATE(A3528,""auto"",""en"")"),"Loading...")</f>
        <v>Loading...</v>
      </c>
    </row>
    <row r="3529" spans="1:2" ht="14.25" customHeight="1">
      <c r="A3529" s="2" t="s">
        <v>3421</v>
      </c>
      <c r="B3529" s="2" t="str">
        <f ca="1">IFERROR(__xludf.DUMMYFUNCTION("GOOGLETRANSLATE(A3529,""auto"",""en"")"),"Loading...")</f>
        <v>Loading...</v>
      </c>
    </row>
    <row r="3530" spans="1:2" ht="14.25" customHeight="1">
      <c r="A3530" s="2" t="s">
        <v>3422</v>
      </c>
      <c r="B3530" s="2" t="str">
        <f ca="1">IFERROR(__xludf.DUMMYFUNCTION("GOOGLETRANSLATE(A3530,""auto"",""en"")"),"Loading...")</f>
        <v>Loading...</v>
      </c>
    </row>
    <row r="3531" spans="1:2" ht="14.25" customHeight="1">
      <c r="A3531" s="2" t="s">
        <v>3423</v>
      </c>
      <c r="B3531" s="2" t="str">
        <f ca="1">IFERROR(__xludf.DUMMYFUNCTION("GOOGLETRANSLATE(A3531,""auto"",""en"")"),"Loading...")</f>
        <v>Loading...</v>
      </c>
    </row>
    <row r="3532" spans="1:2" ht="14.25" customHeight="1">
      <c r="A3532" s="6" t="s">
        <v>3424</v>
      </c>
      <c r="B3532" s="2" t="str">
        <f ca="1">IFERROR(__xludf.DUMMYFUNCTION("GOOGLETRANSLATE(A3532,""auto"",""en"")"),"Loading...")</f>
        <v>Loading...</v>
      </c>
    </row>
    <row r="3533" spans="1:2" ht="14.25" customHeight="1">
      <c r="A3533" s="2" t="s">
        <v>3425</v>
      </c>
      <c r="B3533" s="2" t="str">
        <f ca="1">IFERROR(__xludf.DUMMYFUNCTION("GOOGLETRANSLATE(A3533,""auto"",""en"")"),"Loading...")</f>
        <v>Loading...</v>
      </c>
    </row>
    <row r="3534" spans="1:2" ht="14.25" customHeight="1">
      <c r="A3534" s="2" t="s">
        <v>3426</v>
      </c>
      <c r="B3534" s="2" t="str">
        <f ca="1">IFERROR(__xludf.DUMMYFUNCTION("GOOGLETRANSLATE(A3534,""auto"",""en"")"),"Loading...")</f>
        <v>Loading...</v>
      </c>
    </row>
    <row r="3535" spans="1:2" ht="14.25" customHeight="1">
      <c r="A3535" s="2" t="s">
        <v>3427</v>
      </c>
      <c r="B3535" s="2" t="str">
        <f ca="1">IFERROR(__xludf.DUMMYFUNCTION("GOOGLETRANSLATE(A3535,""auto"",""en"")"),"Loading...")</f>
        <v>Loading...</v>
      </c>
    </row>
    <row r="3536" spans="1:2" ht="14.25" customHeight="1">
      <c r="A3536" s="2" t="s">
        <v>3428</v>
      </c>
      <c r="B3536" s="2" t="str">
        <f ca="1">IFERROR(__xludf.DUMMYFUNCTION("GOOGLETRANSLATE(A3536,""auto"",""en"")"),"Loading...")</f>
        <v>Loading...</v>
      </c>
    </row>
    <row r="3537" spans="1:2" ht="14.25" customHeight="1">
      <c r="A3537" s="6" t="s">
        <v>3429</v>
      </c>
      <c r="B3537" s="2" t="str">
        <f ca="1">IFERROR(__xludf.DUMMYFUNCTION("GOOGLETRANSLATE(A3537,""auto"",""en"")"),"Loading...")</f>
        <v>Loading...</v>
      </c>
    </row>
    <row r="3538" spans="1:2" ht="14.25" customHeight="1">
      <c r="A3538" s="2" t="s">
        <v>3430</v>
      </c>
      <c r="B3538" s="2" t="str">
        <f ca="1">IFERROR(__xludf.DUMMYFUNCTION("GOOGLETRANSLATE(A3538,""auto"",""en"")"),"Loading...")</f>
        <v>Loading...</v>
      </c>
    </row>
    <row r="3539" spans="1:2" ht="14.25" customHeight="1">
      <c r="A3539" s="4" t="s">
        <v>3431</v>
      </c>
      <c r="B3539" s="2" t="str">
        <f ca="1">IFERROR(__xludf.DUMMYFUNCTION("GOOGLETRANSLATE(A3539,""auto"",""en"")"),"Loading...")</f>
        <v>Loading...</v>
      </c>
    </row>
    <row r="3540" spans="1:2" ht="14.25" customHeight="1">
      <c r="A3540" s="2" t="s">
        <v>3432</v>
      </c>
      <c r="B3540" s="2" t="str">
        <f ca="1">IFERROR(__xludf.DUMMYFUNCTION("GOOGLETRANSLATE(A3540,""auto"",""en"")"),"Loading...")</f>
        <v>Loading...</v>
      </c>
    </row>
    <row r="3541" spans="1:2" ht="14.25" customHeight="1">
      <c r="A3541" s="2" t="s">
        <v>3433</v>
      </c>
      <c r="B3541" s="2" t="str">
        <f ca="1">IFERROR(__xludf.DUMMYFUNCTION("GOOGLETRANSLATE(A3541,""auto"",""en"")"),"Loading...")</f>
        <v>Loading...</v>
      </c>
    </row>
    <row r="3542" spans="1:2" ht="14.25" customHeight="1">
      <c r="A3542" s="6" t="s">
        <v>3434</v>
      </c>
      <c r="B3542" s="2" t="str">
        <f ca="1">IFERROR(__xludf.DUMMYFUNCTION("GOOGLETRANSLATE(A3542,""auto"",""en"")"),"Loading...")</f>
        <v>Loading...</v>
      </c>
    </row>
    <row r="3543" spans="1:2" ht="14.25" customHeight="1">
      <c r="A3543" s="2" t="s">
        <v>3435</v>
      </c>
      <c r="B3543" s="2" t="str">
        <f ca="1">IFERROR(__xludf.DUMMYFUNCTION("GOOGLETRANSLATE(A3543,""auto"",""en"")"),"Loading...")</f>
        <v>Loading...</v>
      </c>
    </row>
    <row r="3544" spans="1:2" ht="14.25" customHeight="1">
      <c r="A3544" s="2" t="s">
        <v>3436</v>
      </c>
      <c r="B3544" s="2" t="str">
        <f ca="1">IFERROR(__xludf.DUMMYFUNCTION("GOOGLETRANSLATE(A3544,""auto"",""en"")"),"Loading...")</f>
        <v>Loading...</v>
      </c>
    </row>
    <row r="3545" spans="1:2" ht="14.25" customHeight="1">
      <c r="A3545" s="4" t="s">
        <v>3437</v>
      </c>
      <c r="B3545" s="2" t="str">
        <f ca="1">IFERROR(__xludf.DUMMYFUNCTION("GOOGLETRANSLATE(A3545,""auto"",""en"")"),"Loading...")</f>
        <v>Loading...</v>
      </c>
    </row>
    <row r="3546" spans="1:2" ht="14.25" customHeight="1">
      <c r="A3546" s="4" t="s">
        <v>3438</v>
      </c>
      <c r="B3546" s="2" t="str">
        <f ca="1">IFERROR(__xludf.DUMMYFUNCTION("GOOGLETRANSLATE(A3546,""auto"",""en"")"),"Loading...")</f>
        <v>Loading...</v>
      </c>
    </row>
    <row r="3547" spans="1:2" ht="14.25" customHeight="1">
      <c r="A3547" s="2" t="s">
        <v>3439</v>
      </c>
      <c r="B3547" s="2" t="str">
        <f ca="1">IFERROR(__xludf.DUMMYFUNCTION("GOOGLETRANSLATE(A3547,""auto"",""en"")"),"Loading...")</f>
        <v>Loading...</v>
      </c>
    </row>
    <row r="3548" spans="1:2" ht="14.25" customHeight="1">
      <c r="A3548" s="2" t="s">
        <v>3440</v>
      </c>
      <c r="B3548" s="2" t="str">
        <f ca="1">IFERROR(__xludf.DUMMYFUNCTION("GOOGLETRANSLATE(A3548,""auto"",""en"")"),"Loading...")</f>
        <v>Loading...</v>
      </c>
    </row>
    <row r="3549" spans="1:2" ht="14.25" customHeight="1">
      <c r="A3549" s="2" t="s">
        <v>3441</v>
      </c>
      <c r="B3549" s="2" t="str">
        <f ca="1">IFERROR(__xludf.DUMMYFUNCTION("GOOGLETRANSLATE(A3549,""auto"",""en"")"),"Loading...")</f>
        <v>Loading...</v>
      </c>
    </row>
    <row r="3550" spans="1:2" ht="14.25" customHeight="1">
      <c r="A3550" s="4" t="s">
        <v>3442</v>
      </c>
      <c r="B3550" s="2" t="str">
        <f ca="1">IFERROR(__xludf.DUMMYFUNCTION("GOOGLETRANSLATE(A3550,""auto"",""en"")"),"Loading...")</f>
        <v>Loading...</v>
      </c>
    </row>
    <row r="3551" spans="1:2" ht="14.25" customHeight="1">
      <c r="A3551" s="2" t="s">
        <v>3443</v>
      </c>
      <c r="B3551" s="2" t="str">
        <f ca="1">IFERROR(__xludf.DUMMYFUNCTION("GOOGLETRANSLATE(A3551,""auto"",""en"")"),"Loading...")</f>
        <v>Loading...</v>
      </c>
    </row>
    <row r="3552" spans="1:2" ht="14.25" customHeight="1">
      <c r="A3552" s="2" t="s">
        <v>3444</v>
      </c>
      <c r="B3552" s="2" t="str">
        <f ca="1">IFERROR(__xludf.DUMMYFUNCTION("GOOGLETRANSLATE(A3552,""auto"",""en"")"),"Loading...")</f>
        <v>Loading...</v>
      </c>
    </row>
    <row r="3553" spans="1:2" ht="14.25" customHeight="1">
      <c r="A3553" s="2" t="s">
        <v>38</v>
      </c>
      <c r="B3553" s="2" t="str">
        <f ca="1">IFERROR(__xludf.DUMMYFUNCTION("GOOGLETRANSLATE(A3553,""auto"",""en"")"),"Loading...")</f>
        <v>Loading...</v>
      </c>
    </row>
    <row r="3554" spans="1:2" ht="14.25" customHeight="1">
      <c r="A3554" s="4" t="s">
        <v>3445</v>
      </c>
      <c r="B3554" s="2" t="str">
        <f ca="1">IFERROR(__xludf.DUMMYFUNCTION("GOOGLETRANSLATE(A3554,""auto"",""en"")"),"The poll is fake, it is a scam, Ravish ji is the only one who has the courage to tell the truth, Rahul ji will be a very capable PM of the country.")</f>
        <v>The poll is fake, it is a scam, Ravish ji is the only one who has the courage to tell the truth, Rahul ji will be a very capable PM of the country.</v>
      </c>
    </row>
    <row r="3555" spans="1:2" ht="14.25" customHeight="1">
      <c r="A3555" s="2" t="s">
        <v>3446</v>
      </c>
      <c r="B3555" s="2" t="str">
        <f ca="1">IFERROR(__xludf.DUMMYFUNCTION("GOOGLETRANSLATE(A3555,""auto"",""en"")"),"Loading...")</f>
        <v>Loading...</v>
      </c>
    </row>
    <row r="3556" spans="1:2" ht="14.25" customHeight="1">
      <c r="A3556" s="2" t="s">
        <v>3447</v>
      </c>
      <c r="B3556" s="2" t="str">
        <f ca="1">IFERROR(__xludf.DUMMYFUNCTION("GOOGLETRANSLATE(A3556,""auto"",""en"")"),"What kind of taste did it taste?")</f>
        <v>What kind of taste did it taste?</v>
      </c>
    </row>
    <row r="3557" spans="1:2" ht="14.25" customHeight="1">
      <c r="A3557" s="2" t="s">
        <v>3448</v>
      </c>
      <c r="B3557" s="2" t="str">
        <f ca="1">IFERROR(__xludf.DUMMYFUNCTION("GOOGLETRANSLATE(A3557,""auto"",""en"")"),"Loading...")</f>
        <v>Loading...</v>
      </c>
    </row>
    <row r="3558" spans="1:2" ht="14.25" customHeight="1">
      <c r="A3558" s="2" t="s">
        <v>3449</v>
      </c>
      <c r="B3558" s="2" t="str">
        <f ca="1">IFERROR(__xludf.DUMMYFUNCTION("GOOGLETRANSLATE(A3558,""auto"",""en"")"),"Loading...")</f>
        <v>Loading...</v>
      </c>
    </row>
    <row r="3559" spans="1:2" ht="14.25" customHeight="1">
      <c r="A3559" s="2" t="s">
        <v>3450</v>
      </c>
      <c r="B3559" s="2" t="str">
        <f ca="1">IFERROR(__xludf.DUMMYFUNCTION("GOOGLETRANSLATE(A3559,""auto"",""en"")"),"Loading...")</f>
        <v>Loading...</v>
      </c>
    </row>
    <row r="3560" spans="1:2" ht="14.25" customHeight="1">
      <c r="A3560" s="2" t="s">
        <v>3451</v>
      </c>
      <c r="B3560" s="2" t="str">
        <f ca="1">IFERROR(__xludf.DUMMYFUNCTION("GOOGLETRANSLATE(A3560,""auto"",""en"")"),"EVM + GODI MEDIA = BJP")</f>
        <v>EVM + GODI MEDIA = BJP</v>
      </c>
    </row>
    <row r="3561" spans="1:2" ht="14.25" customHeight="1">
      <c r="A3561" s="2" t="s">
        <v>3452</v>
      </c>
      <c r="B3561" s="2" t="str">
        <f ca="1">IFERROR(__xludf.DUMMYFUNCTION("GOOGLETRANSLATE(A3561,""auto"",""en"")"),"Loading...")</f>
        <v>Loading...</v>
      </c>
    </row>
    <row r="3562" spans="1:2" ht="14.25" customHeight="1">
      <c r="A3562" s="2" t="s">
        <v>3453</v>
      </c>
      <c r="B3562" s="2" t="str">
        <f ca="1">IFERROR(__xludf.DUMMYFUNCTION("GOOGLETRANSLATE(A3562,""auto"",""en"")"),"The market has declared that it is at life time high today. BJP people have made a lot of money.")</f>
        <v>The market has declared that it is at life time high today. BJP people have made a lot of money.</v>
      </c>
    </row>
    <row r="3563" spans="1:2" ht="14.25" customHeight="1">
      <c r="A3563" s="2" t="s">
        <v>3454</v>
      </c>
      <c r="B3563" s="2" t="str">
        <f ca="1">IFERROR(__xludf.DUMMYFUNCTION("GOOGLETRANSLATE(A3563,""auto"",""en"")"),"You are running away from reality... you are a mad person.")</f>
        <v>You are running away from reality... you are a mad person.</v>
      </c>
    </row>
    <row r="3564" spans="1:2" ht="14.25" customHeight="1">
      <c r="A3564" s="2" t="s">
        <v>3455</v>
      </c>
      <c r="B3564" s="2" t="str">
        <f ca="1">IFERROR(__xludf.DUMMYFUNCTION("GOOGLETRANSLATE(A3564,""auto"",""en"")"),"Loading...")</f>
        <v>Loading...</v>
      </c>
    </row>
    <row r="3565" spans="1:2" ht="14.25" customHeight="1">
      <c r="A3565" s="2" t="s">
        <v>3455</v>
      </c>
      <c r="B3565" s="2" t="str">
        <f ca="1">IFERROR(__xludf.DUMMYFUNCTION("GOOGLETRANSLATE(A3565,""auto"",""en"")"),"Loading...")</f>
        <v>Loading...</v>
      </c>
    </row>
    <row r="3566" spans="1:2" ht="14.25" customHeight="1">
      <c r="A3566" s="2" t="s">
        <v>3456</v>
      </c>
      <c r="B3566" s="2" t="str">
        <f ca="1">IFERROR(__xludf.DUMMYFUNCTION("GOOGLETRANSLATE(A3566,""auto"",""en"")"),"Loading...")</f>
        <v>Loading...</v>
      </c>
    </row>
    <row r="3567" spans="1:2" ht="14.25" customHeight="1">
      <c r="A3567" s="2" t="s">
        <v>3457</v>
      </c>
      <c r="B3567" s="2" t="str">
        <f ca="1">IFERROR(__xludf.DUMMYFUNCTION("GOOGLETRANSLATE(A3567,""auto"",""en"")"),"Loading...")</f>
        <v>Loading...</v>
      </c>
    </row>
    <row r="3568" spans="1:2" ht="14.25" customHeight="1">
      <c r="A3568" s="2" t="s">
        <v>3458</v>
      </c>
      <c r="B3568" s="2" t="str">
        <f ca="1">IFERROR(__xludf.DUMMYFUNCTION("GOOGLETRANSLATE(A3568,""auto"",""en"")"),"Loading...")</f>
        <v>Loading...</v>
      </c>
    </row>
    <row r="3569" spans="1:2" ht="14.25" customHeight="1">
      <c r="A3569" s="4" t="s">
        <v>3459</v>
      </c>
      <c r="B3569" s="2" t="str">
        <f ca="1">IFERROR(__xludf.DUMMYFUNCTION("GOOGLETRANSLATE(A3569,""auto"",""en"")"),"Loading...")</f>
        <v>Loading...</v>
      </c>
    </row>
    <row r="3570" spans="1:2" ht="14.25" customHeight="1">
      <c r="A3570" s="2" t="s">
        <v>3460</v>
      </c>
      <c r="B3570" s="2" t="str">
        <f ca="1">IFERROR(__xludf.DUMMYFUNCTION("GOOGLETRANSLATE(A3570,""auto"",""en"")"),"Loading...")</f>
        <v>Loading...</v>
      </c>
    </row>
    <row r="3571" spans="1:2" ht="14.25" customHeight="1">
      <c r="A3571" s="2" t="s">
        <v>3461</v>
      </c>
      <c r="B3571" s="2" t="str">
        <f ca="1">IFERROR(__xludf.DUMMYFUNCTION("GOOGLETRANSLATE(A3571,""auto"",""en"")"),"Loading...")</f>
        <v>Loading...</v>
      </c>
    </row>
    <row r="3572" spans="1:2" ht="14.25" customHeight="1">
      <c r="A3572" s="2" t="s">
        <v>3462</v>
      </c>
      <c r="B3572" s="2" t="str">
        <f ca="1">IFERROR(__xludf.DUMMYFUNCTION("GOOGLETRANSLATE(A3572,""auto"",""en"")"),"Loading...")</f>
        <v>Loading...</v>
      </c>
    </row>
    <row r="3573" spans="1:2" ht="14.25" customHeight="1">
      <c r="A3573" s="2" t="s">
        <v>3463</v>
      </c>
      <c r="B3573" s="2" t="str">
        <f ca="1">IFERROR(__xludf.DUMMYFUNCTION("GOOGLETRANSLATE(A3573,""auto"",""en"")"),"In this, no corruption would have happened if it had been done in a pure country. BJP would never have lost the vote of the public, with whom people would celebrate Diwali on 4th June.")</f>
        <v>In this, no corruption would have happened if it had been done in a pure country. BJP would never have lost the vote of the public, with whom people would celebrate Diwali on 4th June.</v>
      </c>
    </row>
    <row r="3574" spans="1:2" ht="14.25" customHeight="1">
      <c r="A3574" s="4" t="s">
        <v>3464</v>
      </c>
      <c r="B3574" s="2" t="str">
        <f ca="1">IFERROR(__xludf.DUMMYFUNCTION("GOOGLETRANSLATE(A3574,""auto"",""en"")"),"Loading...")</f>
        <v>Loading...</v>
      </c>
    </row>
    <row r="3575" spans="1:2" ht="14.25" customHeight="1">
      <c r="A3575" s="2" t="s">
        <v>3465</v>
      </c>
      <c r="B3575" s="2" t="str">
        <f ca="1">IFERROR(__xludf.DUMMYFUNCTION("GOOGLETRANSLATE(A3575,""auto"",""en"")"),"Loading...")</f>
        <v>Loading...</v>
      </c>
    </row>
    <row r="3576" spans="1:2" ht="14.25" customHeight="1">
      <c r="A3576" s="2" t="s">
        <v>3466</v>
      </c>
      <c r="B3576" s="2" t="str">
        <f ca="1">IFERROR(__xludf.DUMMYFUNCTION("GOOGLETRANSLATE(A3576,""auto"",""en"")"),"Loading...")</f>
        <v>Loading...</v>
      </c>
    </row>
    <row r="3577" spans="1:2" ht="14.25" customHeight="1">
      <c r="A3577" s="2" t="s">
        <v>3467</v>
      </c>
      <c r="B3577" s="2" t="str">
        <f ca="1">IFERROR(__xludf.DUMMYFUNCTION("GOOGLETRANSLATE(A3577,""auto"",""en"")"),"Tomorrow you will find out who will win and who will win.")</f>
        <v>Tomorrow you will find out who will win and who will win.</v>
      </c>
    </row>
    <row r="3578" spans="1:2" ht="14.25" customHeight="1">
      <c r="A3578" s="2" t="s">
        <v>3468</v>
      </c>
      <c r="B3578" s="2" t="str">
        <f ca="1">IFERROR(__xludf.DUMMYFUNCTION("GOOGLETRANSLATE(A3578,""auto"",""en"")"),"Ravish Kumar The joy of seeing you live yesterday is different.")</f>
        <v>Ravish Kumar The joy of seeing you live yesterday is different.</v>
      </c>
    </row>
    <row r="3579" spans="1:2" ht="14.25" customHeight="1">
      <c r="A3579" s="2" t="s">
        <v>3469</v>
      </c>
      <c r="B3579" s="2" t="str">
        <f ca="1">IFERROR(__xludf.DUMMYFUNCTION("GOOGLETRANSLATE(A3579,""auto"",""en"")"),"Loading...")</f>
        <v>Loading...</v>
      </c>
    </row>
    <row r="3580" spans="1:2" ht="14.25" customHeight="1">
      <c r="A3580" s="2" t="s">
        <v>3470</v>
      </c>
      <c r="B3580" s="2" t="str">
        <f ca="1">IFERROR(__xludf.DUMMYFUNCTION("GOOGLETRANSLATE(A3580,""auto"",""en"")"),"EVM FAULTY HAI TOH HAI...... PERCHI PURI GINNIE JAIEGI..")</f>
        <v>EVM FAULTY HAI TOH HAI...... PERCHI PURI GINNIE JAIEGI..</v>
      </c>
    </row>
    <row r="3581" spans="1:2" ht="14.25" customHeight="1">
      <c r="A3581" s="2" t="s">
        <v>3471</v>
      </c>
      <c r="B3581" s="2" t="str">
        <f ca="1">IFERROR(__xludf.DUMMYFUNCTION("GOOGLETRANSLATE(A3581,""auto"",""en"")"),"Loading...")</f>
        <v>Loading...</v>
      </c>
    </row>
    <row r="3582" spans="1:2" ht="14.25" customHeight="1">
      <c r="A3582" s="2" t="s">
        <v>3472</v>
      </c>
      <c r="B3582" s="2" t="str">
        <f ca="1">IFERROR(__xludf.DUMMYFUNCTION("GOOGLETRANSLATE(A3582,""auto"",""en"")"),"Fill full poison  in R Kumar.")</f>
        <v>Fill full poison  in R Kumar.</v>
      </c>
    </row>
    <row r="3583" spans="1:2" ht="14.25" customHeight="1">
      <c r="A3583" s="2" t="s">
        <v>3473</v>
      </c>
      <c r="B3583" s="2" t="str">
        <f ca="1">IFERROR(__xludf.DUMMYFUNCTION("GOOGLETRANSLATE(A3583,""auto"",""en"")"),"Loading...")</f>
        <v>Loading...</v>
      </c>
    </row>
    <row r="3584" spans="1:2" ht="14.25" customHeight="1">
      <c r="A3584" s="2" t="s">
        <v>3474</v>
      </c>
      <c r="B3584" s="2" t="str">
        <f ca="1">IFERROR(__xludf.DUMMYFUNCTION("GOOGLETRANSLATE(A3584,""auto"",""en"")"),"Loading...")</f>
        <v>Loading...</v>
      </c>
    </row>
    <row r="3585" spans="1:2" ht="14.25" customHeight="1">
      <c r="A3585" s="2" t="s">
        <v>3475</v>
      </c>
      <c r="B3585" s="2" t="str">
        <f ca="1">IFERROR(__xludf.DUMMYFUNCTION("GOOGLETRANSLATE(A3585,""auto"",""en"")"),"Loading...")</f>
        <v>Loading...</v>
      </c>
    </row>
    <row r="3586" spans="1:2" ht="14.25" customHeight="1">
      <c r="A3586" s="2" t="s">
        <v>3476</v>
      </c>
      <c r="B3586" s="2" t="str">
        <f ca="1">IFERROR(__xludf.DUMMYFUNCTION("GOOGLETRANSLATE(A3586,""auto"",""en"")"),"Loading...")</f>
        <v>Loading...</v>
      </c>
    </row>
    <row r="3587" spans="1:2" ht="14.25" customHeight="1">
      <c r="A3587" s="2" t="s">
        <v>3477</v>
      </c>
      <c r="B3587" s="2" t="str">
        <f ca="1">IFERROR(__xludf.DUMMYFUNCTION("GOOGLETRANSLATE(A3587,""auto"",""en"")"),"Loading...")</f>
        <v>Loading...</v>
      </c>
    </row>
    <row r="3588" spans="1:2" ht="14.25" customHeight="1">
      <c r="A3588" s="2" t="s">
        <v>3478</v>
      </c>
      <c r="B3588" s="2" t="str">
        <f ca="1">IFERROR(__xludf.DUMMYFUNCTION("GOOGLETRANSLATE(A3588,""auto"",""en"")"),"Loading...")</f>
        <v>Loading...</v>
      </c>
    </row>
    <row r="3589" spans="1:2" ht="14.25" customHeight="1">
      <c r="A3589" s="2" t="s">
        <v>3479</v>
      </c>
      <c r="B3589" s="2" t="str">
        <f ca="1">IFERROR(__xludf.DUMMYFUNCTION("GOOGLETRANSLATE(A3589,""auto"",""en"")"),"Loading...")</f>
        <v>Loading...</v>
      </c>
    </row>
    <row r="3590" spans="1:2" ht="14.25" customHeight="1">
      <c r="A3590" s="2" t="s">
        <v>3480</v>
      </c>
      <c r="B3590" s="2" t="str">
        <f ca="1">IFERROR(__xludf.DUMMYFUNCTION("GOOGLETRANSLATE(A3590,""auto"",""en"")"),"Loading...")</f>
        <v>Loading...</v>
      </c>
    </row>
    <row r="3591" spans="1:2" ht="14.25" customHeight="1">
      <c r="A3591" s="2" t="s">
        <v>3481</v>
      </c>
      <c r="B3591" s="2" t="str">
        <f ca="1">IFERROR(__xludf.DUMMYFUNCTION("GOOGLETRANSLATE(A3591,""auto"",""en"")"),"Loading...")</f>
        <v>Loading...</v>
      </c>
    </row>
    <row r="3592" spans="1:2" ht="14.25" customHeight="1">
      <c r="A3592" s="2" t="s">
        <v>3482</v>
      </c>
      <c r="B3592" s="2" t="str">
        <f ca="1">IFERROR(__xludf.DUMMYFUNCTION("GOOGLETRANSLATE(A3592,""auto"",""en"")"),"Loading...")</f>
        <v>Loading...</v>
      </c>
    </row>
    <row r="3593" spans="1:2" ht="14.25" customHeight="1">
      <c r="A3593" s="2" t="s">
        <v>3483</v>
      </c>
      <c r="B3593" s="2" t="str">
        <f ca="1">IFERROR(__xludf.DUMMYFUNCTION("GOOGLETRANSLATE(A3593,""auto"",""en"")"),"Loading...")</f>
        <v>Loading...</v>
      </c>
    </row>
    <row r="3594" spans="1:2" ht="14.25" customHeight="1">
      <c r="A3594" s="2" t="s">
        <v>3484</v>
      </c>
      <c r="B3594" s="2" t="str">
        <f ca="1">IFERROR(__xludf.DUMMYFUNCTION("GOOGLETRANSLATE(A3594,""auto"",""en"")"),"Loading...")</f>
        <v>Loading...</v>
      </c>
    </row>
    <row r="3595" spans="1:2" ht="14.25" customHeight="1">
      <c r="A3595" s="4" t="s">
        <v>3485</v>
      </c>
      <c r="B3595" s="2" t="str">
        <f ca="1">IFERROR(__xludf.DUMMYFUNCTION("GOOGLETRANSLATE(A3595,""auto"",""en"")"),"Loading...")</f>
        <v>Loading...</v>
      </c>
    </row>
    <row r="3596" spans="1:2" ht="14.25" customHeight="1">
      <c r="A3596" s="2" t="s">
        <v>3486</v>
      </c>
      <c r="B3596" s="2" t="str">
        <f ca="1">IFERROR(__xludf.DUMMYFUNCTION("GOOGLETRANSLATE(A3596,""auto"",""en"")"),"Loading...")</f>
        <v>Loading...</v>
      </c>
    </row>
    <row r="3597" spans="1:2" ht="14.25" customHeight="1">
      <c r="A3597" s="4" t="s">
        <v>3487</v>
      </c>
      <c r="B3597" s="2" t="str">
        <f ca="1">IFERROR(__xludf.DUMMYFUNCTION("GOOGLETRANSLATE(A3597,""auto"",""en"")"),"Loading...")</f>
        <v>Loading...</v>
      </c>
    </row>
    <row r="3598" spans="1:2" ht="14.25" customHeight="1">
      <c r="A3598" s="2" t="s">
        <v>3488</v>
      </c>
      <c r="B3598" s="2" t="str">
        <f ca="1">IFERROR(__xludf.DUMMYFUNCTION("GOOGLETRANSLATE(A3598,""auto"",""en"")"),"Loading...")</f>
        <v>Loading...</v>
      </c>
    </row>
    <row r="3599" spans="1:2" ht="14.25" customHeight="1">
      <c r="A3599" s="2" t="s">
        <v>3489</v>
      </c>
      <c r="B3599" s="2" t="str">
        <f ca="1">IFERROR(__xludf.DUMMYFUNCTION("GOOGLETRANSLATE(A3599,""auto"",""en"")"),"Loading...")</f>
        <v>Loading...</v>
      </c>
    </row>
    <row r="3600" spans="1:2" ht="14.25" customHeight="1">
      <c r="A3600" s="4" t="s">
        <v>3490</v>
      </c>
      <c r="B3600" s="2" t="str">
        <f ca="1">IFERROR(__xludf.DUMMYFUNCTION("GOOGLETRANSLATE(A3600,""auto"",""en"")"),"the worst journalist")</f>
        <v>the worst journalist</v>
      </c>
    </row>
    <row r="3601" spans="1:2" ht="14.25" customHeight="1">
      <c r="A3601" s="2" t="s">
        <v>3491</v>
      </c>
      <c r="B3601" s="2" t="str">
        <f ca="1">IFERROR(__xludf.DUMMYFUNCTION("GOOGLETRANSLATE(A3601,""auto"",""en"")"),"Loading...")</f>
        <v>Loading...</v>
      </c>
    </row>
    <row r="3602" spans="1:2" ht="14.25" customHeight="1">
      <c r="A3602" s="2" t="s">
        <v>3492</v>
      </c>
      <c r="B3602" s="2" t="str">
        <f ca="1">IFERROR(__xludf.DUMMYFUNCTION("GOOGLETRANSLATE(A3602,""auto"",""en"")"),"All the seats in Up are stuck.")</f>
        <v>All the seats in Up are stuck.</v>
      </c>
    </row>
    <row r="3603" spans="1:2" ht="14.25" customHeight="1">
      <c r="A3603" s="2" t="s">
        <v>3493</v>
      </c>
      <c r="B3603" s="2" t="str">
        <f ca="1">IFERROR(__xludf.DUMMYFUNCTION("GOOGLETRANSLATE(A3603,""auto"",""en"")"),"Loading...")</f>
        <v>Loading...</v>
      </c>
    </row>
    <row r="3604" spans="1:2" ht="14.25" customHeight="1">
      <c r="A3604" s="2" t="s">
        <v>3494</v>
      </c>
      <c r="B3604" s="2" t="str">
        <f ca="1">IFERROR(__xludf.DUMMYFUNCTION("GOOGLETRANSLATE(A3604,""auto"",""en"")"),"Loading...")</f>
        <v>Loading...</v>
      </c>
    </row>
    <row r="3605" spans="1:2" ht="14.25" customHeight="1">
      <c r="A3605" s="2" t="s">
        <v>3495</v>
      </c>
      <c r="B3605" s="2" t="str">
        <f ca="1">IFERROR(__xludf.DUMMYFUNCTION("GOOGLETRANSLATE(A3605,""auto"",""en"")"),"Loading...")</f>
        <v>Loading...</v>
      </c>
    </row>
    <row r="3606" spans="1:2" ht="14.25" customHeight="1">
      <c r="A3606" s="2" t="s">
        <v>3496</v>
      </c>
      <c r="B3606" s="2" t="str">
        <f ca="1">IFERROR(__xludf.DUMMYFUNCTION("GOOGLETRANSLATE(A3606,""auto"",""en"")"),"Loading...")</f>
        <v>Loading...</v>
      </c>
    </row>
    <row r="3607" spans="1:2" ht="14.25" customHeight="1">
      <c r="A3607" s="2" t="s">
        <v>3497</v>
      </c>
      <c r="B3607" s="2" t="str">
        <f ca="1">IFERROR(__xludf.DUMMYFUNCTION("GOOGLETRANSLATE(A3607,""auto"",""en"")"),"Loading...")</f>
        <v>Loading...</v>
      </c>
    </row>
    <row r="3608" spans="1:2" ht="14.25" customHeight="1">
      <c r="A3608" s="2" t="s">
        <v>3498</v>
      </c>
      <c r="B3608" s="2" t="str">
        <f ca="1">IFERROR(__xludf.DUMMYFUNCTION("GOOGLETRANSLATE(A3608,""auto"",""en"")"),"Loading...")</f>
        <v>Loading...</v>
      </c>
    </row>
    <row r="3609" spans="1:2" ht="14.25" customHeight="1">
      <c r="A3609" s="4" t="s">
        <v>3499</v>
      </c>
      <c r="B3609" s="2" t="str">
        <f ca="1">IFERROR(__xludf.DUMMYFUNCTION("GOOGLETRANSLATE(A3609,""auto"",""en"")"),"Loading...")</f>
        <v>Loading...</v>
      </c>
    </row>
    <row r="3610" spans="1:2" ht="14.25" customHeight="1">
      <c r="A3610" s="2" t="s">
        <v>3500</v>
      </c>
      <c r="B3610" s="2" t="str">
        <f ca="1">IFERROR(__xludf.DUMMYFUNCTION("GOOGLETRANSLATE(A3610,""auto"",""en"")"),"Rebbish kumar and German shepherd 😢😢😢😢")</f>
        <v>Rebbish kumar and German shepherd 😢😢😢😢</v>
      </c>
    </row>
    <row r="3611" spans="1:2" ht="14.25" customHeight="1">
      <c r="A3611" s="2" t="s">
        <v>3501</v>
      </c>
      <c r="B3611" s="2" t="str">
        <f ca="1">IFERROR(__xludf.DUMMYFUNCTION("GOOGLETRANSLATE(A3611,""auto"",""en"")"),"Loading...")</f>
        <v>Loading...</v>
      </c>
    </row>
    <row r="3612" spans="1:2" ht="14.25" customHeight="1">
      <c r="A3612" s="2" t="s">
        <v>3502</v>
      </c>
      <c r="B3612" s="2" t="str">
        <f ca="1">IFERROR(__xludf.DUMMYFUNCTION("GOOGLETRANSLATE(A3612,""auto"",""en"")"),"Loading...")</f>
        <v>Loading...</v>
      </c>
    </row>
    <row r="3613" spans="1:2" ht="14.25" customHeight="1">
      <c r="A3613" s="2" t="s">
        <v>3503</v>
      </c>
      <c r="B3613" s="2" t="str">
        <f ca="1">IFERROR(__xludf.DUMMYFUNCTION("GOOGLETRANSLATE(A3613,""auto"",""en"")"),"Loading...")</f>
        <v>Loading...</v>
      </c>
    </row>
    <row r="3614" spans="1:2" ht="14.25" customHeight="1">
      <c r="A3614" s="4" t="s">
        <v>3504</v>
      </c>
      <c r="B3614" s="2" t="str">
        <f ca="1">IFERROR(__xludf.DUMMYFUNCTION("GOOGLETRANSLATE(A3614,""auto"",""en"")"),"Loading...")</f>
        <v>Loading...</v>
      </c>
    </row>
    <row r="3615" spans="1:2" ht="14.25" customHeight="1">
      <c r="A3615" s="2" t="s">
        <v>3505</v>
      </c>
      <c r="B3615" s="2" t="str">
        <f ca="1">IFERROR(__xludf.DUMMYFUNCTION("GOOGLETRANSLATE(A3615,""auto"",""en"")"),"You are licking Congress and Muslims.")</f>
        <v>You are licking Congress and Muslims.</v>
      </c>
    </row>
    <row r="3616" spans="1:2" ht="14.25" customHeight="1">
      <c r="A3616" s="2" t="s">
        <v>3506</v>
      </c>
      <c r="B3616" s="2" t="str">
        <f ca="1">IFERROR(__xludf.DUMMYFUNCTION("GOOGLETRANSLATE(A3616,""auto"",""en"")"),"Loading...")</f>
        <v>Loading...</v>
      </c>
    </row>
    <row r="3617" spans="1:2" ht="14.25" customHeight="1">
      <c r="A3617" s="2" t="s">
        <v>3507</v>
      </c>
      <c r="B3617" s="2" t="str">
        <f ca="1">IFERROR(__xludf.DUMMYFUNCTION("GOOGLETRANSLATE(A3617,""auto"",""en"")"),"Brother, don't watch Godi media on 4th June.")</f>
        <v>Brother, don't watch Godi media on 4th June.</v>
      </c>
    </row>
    <row r="3618" spans="1:2" ht="14.25" customHeight="1">
      <c r="A3618" s="2" t="s">
        <v>3508</v>
      </c>
      <c r="B3618" s="2" t="str">
        <f ca="1">IFERROR(__xludf.DUMMYFUNCTION("GOOGLETRANSLATE(A3618,""auto"",""en"")"),"Loading...")</f>
        <v>Loading...</v>
      </c>
    </row>
    <row r="3619" spans="1:2" ht="14.25" customHeight="1">
      <c r="A3619" s="2" t="s">
        <v>3509</v>
      </c>
      <c r="B3619" s="2" t="str">
        <f ca="1">IFERROR(__xludf.DUMMYFUNCTION("GOOGLETRANSLATE(A3619,""auto"",""en"")"),"Loading...")</f>
        <v>Loading...</v>
      </c>
    </row>
    <row r="3620" spans="1:2" ht="14.25" customHeight="1">
      <c r="A3620" s="2" t="s">
        <v>3510</v>
      </c>
      <c r="B3620" s="2" t="str">
        <f ca="1">IFERROR(__xludf.DUMMYFUNCTION("GOOGLETRANSLATE(A3620,""auto"",""en"")"),"You feel like I wish your father had worn a condom that day...and your followers will definitely get the results of the condom.")</f>
        <v>You feel like I wish your father had worn a condom that day...and your followers will definitely get the results of the condom.</v>
      </c>
    </row>
    <row r="3621" spans="1:2" ht="14.25" customHeight="1">
      <c r="A3621" s="5" t="s">
        <v>3511</v>
      </c>
      <c r="B3621" s="2" t="str">
        <f ca="1">IFERROR(__xludf.DUMMYFUNCTION("GOOGLETRANSLATE(A3621,""auto"",""en"")"),"Loading...")</f>
        <v>Loading...</v>
      </c>
    </row>
    <row r="3622" spans="1:2" ht="14.25" customHeight="1">
      <c r="A3622" s="6" t="s">
        <v>3512</v>
      </c>
      <c r="B3622" s="2" t="str">
        <f ca="1">IFERROR(__xludf.DUMMYFUNCTION("GOOGLETRANSLATE(A3622,""auto"",""en"")"),"Loading...")</f>
        <v>Loading...</v>
      </c>
    </row>
    <row r="3623" spans="1:2" ht="14.25" customHeight="1">
      <c r="A3623" s="2" t="s">
        <v>3513</v>
      </c>
      <c r="B3623" s="2" t="str">
        <f ca="1">IFERROR(__xludf.DUMMYFUNCTION("GOOGLETRANSLATE(A3623,""auto"",""en"")"),"Loading...")</f>
        <v>Loading...</v>
      </c>
    </row>
    <row r="3624" spans="1:2" ht="14.25" customHeight="1">
      <c r="A3624" s="2" t="s">
        <v>3514</v>
      </c>
      <c r="B3624" s="2" t="str">
        <f ca="1">IFERROR(__xludf.DUMMYFUNCTION("GOOGLETRANSLATE(A3624,""auto"",""en"")"),"Loading...")</f>
        <v>Loading...</v>
      </c>
    </row>
    <row r="3625" spans="1:2" ht="14.25" customHeight="1">
      <c r="A3625" s="2" t="s">
        <v>3515</v>
      </c>
      <c r="B3625" s="2" t="str">
        <f ca="1">IFERROR(__xludf.DUMMYFUNCTION("GOOGLETRANSLATE(A3625,""auto"",""en"")"),"Loading...")</f>
        <v>Loading...</v>
      </c>
    </row>
    <row r="3626" spans="1:2" ht="14.25" customHeight="1">
      <c r="A3626" s="2" t="s">
        <v>3516</v>
      </c>
      <c r="B3626" s="2" t="str">
        <f ca="1">IFERROR(__xludf.DUMMYFUNCTION("GOOGLETRANSLATE(A3626,""auto"",""en"")"),"Loading...")</f>
        <v>Loading...</v>
      </c>
    </row>
    <row r="3627" spans="1:2" ht="14.25" customHeight="1">
      <c r="A3627" s="2" t="s">
        <v>3517</v>
      </c>
      <c r="B3627" s="2" t="str">
        <f ca="1">IFERROR(__xludf.DUMMYFUNCTION("GOOGLETRANSLATE(A3627,""auto"",""en"")"),"Loading...")</f>
        <v>Loading...</v>
      </c>
    </row>
    <row r="3628" spans="1:2" ht="14.25" customHeight="1">
      <c r="A3628" s="2" t="s">
        <v>3518</v>
      </c>
      <c r="B3628" s="2" t="str">
        <f ca="1">IFERROR(__xludf.DUMMYFUNCTION("GOOGLETRANSLATE(A3628,""auto"",""en"")"),"Loading...")</f>
        <v>Loading...</v>
      </c>
    </row>
    <row r="3629" spans="1:2" ht="14.25" customHeight="1">
      <c r="A3629" s="2" t="s">
        <v>3519</v>
      </c>
      <c r="B3629" s="2" t="str">
        <f ca="1">IFERROR(__xludf.DUMMYFUNCTION("GOOGLETRANSLATE(A3629,""auto"",""en"")"),"Loading...")</f>
        <v>Loading...</v>
      </c>
    </row>
    <row r="3630" spans="1:2" ht="14.25" customHeight="1">
      <c r="A3630" s="2" t="s">
        <v>3520</v>
      </c>
      <c r="B3630" s="2" t="str">
        <f ca="1">IFERROR(__xludf.DUMMYFUNCTION("GOOGLETRANSLATE(A3630,""auto"",""en"")"),"Loading...")</f>
        <v>Loading...</v>
      </c>
    </row>
    <row r="3631" spans="1:2" ht="14.25" customHeight="1">
      <c r="A3631" s="2" t="s">
        <v>3521</v>
      </c>
      <c r="B3631" s="2" t="str">
        <f ca="1">IFERROR(__xludf.DUMMYFUNCTION("GOOGLETRANSLATE(A3631,""auto"",""en"")"),"Loading...")</f>
        <v>Loading...</v>
      </c>
    </row>
    <row r="3632" spans="1:2" ht="14.25" customHeight="1">
      <c r="A3632" s="2" t="s">
        <v>3522</v>
      </c>
      <c r="B3632" s="2" t="str">
        <f ca="1">IFERROR(__xludf.DUMMYFUNCTION("GOOGLETRANSLATE(A3632,""auto"",""en"")"),"Loading...")</f>
        <v>Loading...</v>
      </c>
    </row>
    <row r="3633" spans="1:2" ht="14.25" customHeight="1">
      <c r="A3633" s="2" t="s">
        <v>3523</v>
      </c>
      <c r="B3633" s="2" t="str">
        <f ca="1">IFERROR(__xludf.DUMMYFUNCTION("GOOGLETRANSLATE(A3633,""auto"",""en"")"),"Loading...")</f>
        <v>Loading...</v>
      </c>
    </row>
    <row r="3634" spans="1:2" ht="14.25" customHeight="1">
      <c r="A3634" s="4" t="s">
        <v>3524</v>
      </c>
      <c r="B3634" s="2" t="str">
        <f ca="1">IFERROR(__xludf.DUMMYFUNCTION("GOOGLETRANSLATE(A3634,""auto"",""en"")"),"Loading...")</f>
        <v>Loading...</v>
      </c>
    </row>
    <row r="3635" spans="1:2" ht="14.25" customHeight="1">
      <c r="A3635" s="2" t="s">
        <v>3525</v>
      </c>
      <c r="B3635" s="2" t="str">
        <f ca="1">IFERROR(__xludf.DUMMYFUNCTION("GOOGLETRANSLATE(A3635,""auto"",""en"")"),"Rubbish, go into the corner and cry some more.")</f>
        <v>Rubbish, go into the corner and cry some more.</v>
      </c>
    </row>
    <row r="3636" spans="1:2" ht="14.25" customHeight="1">
      <c r="A3636" s="2" t="s">
        <v>3526</v>
      </c>
      <c r="B3636" s="2" t="str">
        <f ca="1">IFERROR(__xludf.DUMMYFUNCTION("GOOGLETRANSLATE(A3636,""auto"",""en"")"),"Loading...")</f>
        <v>Loading...</v>
      </c>
    </row>
    <row r="3637" spans="1:2" ht="14.25" customHeight="1">
      <c r="A3637" s="4" t="s">
        <v>3527</v>
      </c>
      <c r="B3637" s="2" t="str">
        <f ca="1">IFERROR(__xludf.DUMMYFUNCTION("GOOGLETRANSLATE(A3637,""auto"",""en"")"),"Loading...")</f>
        <v>Loading...</v>
      </c>
    </row>
    <row r="3638" spans="1:2" ht="14.25" customHeight="1">
      <c r="A3638" s="2" t="s">
        <v>3528</v>
      </c>
      <c r="B3638" s="2" t="str">
        <f ca="1">IFERROR(__xludf.DUMMYFUNCTION("GOOGLETRANSLATE(A3638,""auto"",""en"")"),"Khabish kumar")</f>
        <v>Khabish kumar</v>
      </c>
    </row>
    <row r="3639" spans="1:2" ht="14.25" customHeight="1">
      <c r="A3639" s="4" t="s">
        <v>3529</v>
      </c>
      <c r="B3639" s="2" t="str">
        <f ca="1">IFERROR(__xludf.DUMMYFUNCTION("GOOGLETRANSLATE(A3639,""auto"",""en"")"),"Loading...")</f>
        <v>Loading...</v>
      </c>
    </row>
    <row r="3640" spans="1:2" ht="14.25" customHeight="1">
      <c r="A3640" s="6" t="s">
        <v>3530</v>
      </c>
      <c r="B3640" s="2" t="str">
        <f ca="1">IFERROR(__xludf.DUMMYFUNCTION("GOOGLETRANSLATE(A3640,""auto"",""en"")"),"Loading...")</f>
        <v>Loading...</v>
      </c>
    </row>
    <row r="3641" spans="1:2" ht="14.25" customHeight="1">
      <c r="A3641" s="2" t="s">
        <v>3531</v>
      </c>
      <c r="B3641" s="2" t="str">
        <f ca="1">IFERROR(__xludf.DUMMYFUNCTION("GOOGLETRANSLATE(A3641,""auto"",""en"")"),"subjects listen both /ruling /apposite say independent covered 75 years Best form of government check snd balance - goal of democracy is welfare state which we still could not reach -intellectuals in both in ruling -or apposite honestly deliver up lift of"&amp;" poor -class provide education basic and health care safety of old age Dr.Ambedkar gave Best constitution -in politics honest intellectuals to be join and education to all citizen possible is fundamental feature success of democracy political parties shou"&amp;"ld not include corrupt rapist dis honesty persons to ensure welfare of society still it is not seen is irony")</f>
        <v>subjects listen both /ruling /apposite say independent covered 75 years Best form of government check snd balance - goal of democracy is welfare state which we still could not reach -intellectuals in both in ruling -or apposite honestly deliver up lift of poor -class provide education basic and health care safety of old age Dr.Ambedkar gave Best constitution -in politics honest intellectuals to be join and education to all citizen possible is fundamental feature success of democracy political parties should not include corrupt rapist dis honesty persons to ensure welfare of society still it is not seen is irony</v>
      </c>
    </row>
    <row r="3642" spans="1:2" ht="14.25" customHeight="1">
      <c r="A3642" s="2" t="s">
        <v>3532</v>
      </c>
      <c r="B3642" s="2" t="str">
        <f ca="1">IFERROR(__xludf.DUMMYFUNCTION("GOOGLETRANSLATE(A3642,""auto"",""en"")"),"Loading...")</f>
        <v>Loading...</v>
      </c>
    </row>
    <row r="3643" spans="1:2" ht="14.25" customHeight="1">
      <c r="A3643" s="6" t="s">
        <v>3533</v>
      </c>
      <c r="B3643" s="2" t="str">
        <f ca="1">IFERROR(__xludf.DUMMYFUNCTION("GOOGLETRANSLATE(A3643,""auto"",""en"")"),"Every place in the country has spread mud, then what will you say? 
look amazing; it's still open!")</f>
        <v>Every place in the country has spread mud, then what will you say? 
look amazing; it's still open!</v>
      </c>
    </row>
    <row r="3644" spans="1:2" ht="14.25" customHeight="1">
      <c r="A3644" s="2" t="s">
        <v>3534</v>
      </c>
      <c r="B3644" s="2" t="str">
        <f ca="1">IFERROR(__xludf.DUMMYFUNCTION("GOOGLETRANSLATE(A3644,""auto"",""en"")"),"Loading...")</f>
        <v>Loading...</v>
      </c>
    </row>
    <row r="3645" spans="1:2" ht="14.25" customHeight="1">
      <c r="A3645" s="2" t="s">
        <v>3535</v>
      </c>
      <c r="B3645" s="2" t="str">
        <f ca="1">IFERROR(__xludf.DUMMYFUNCTION("GOOGLETRANSLATE(A3645,""auto"",""en"")"),"Loading...")</f>
        <v>Loading...</v>
      </c>
    </row>
    <row r="3646" spans="1:2" ht="14.25" customHeight="1">
      <c r="A3646" s="2" t="s">
        <v>3536</v>
      </c>
      <c r="B3646" s="2" t="str">
        <f ca="1">IFERROR(__xludf.DUMMYFUNCTION("GOOGLETRANSLATE(A3646,""auto"",""en"")"),"Loading...")</f>
        <v>Loading...</v>
      </c>
    </row>
    <row r="3647" spans="1:2" ht="14.25" customHeight="1">
      <c r="A3647" s="2" t="s">
        <v>3537</v>
      </c>
      <c r="B3647" s="2" t="str">
        <f ca="1">IFERROR(__xludf.DUMMYFUNCTION("GOOGLETRANSLATE(A3647,""auto"",""en"")"),"Loading...")</f>
        <v>Loading...</v>
      </c>
    </row>
    <row r="3648" spans="1:2" ht="14.25" customHeight="1">
      <c r="A3648" s="2" t="s">
        <v>3538</v>
      </c>
      <c r="B3648" s="2" t="str">
        <f ca="1">IFERROR(__xludf.DUMMYFUNCTION("GOOGLETRANSLATE(A3648,""auto"",""en"")"),"Loading...")</f>
        <v>Loading...</v>
      </c>
    </row>
    <row r="3649" spans="1:2" ht="14.25" customHeight="1">
      <c r="A3649" s="2" t="s">
        <v>3539</v>
      </c>
      <c r="B3649" s="2" t="str">
        <f ca="1">IFERROR(__xludf.DUMMYFUNCTION("GOOGLETRANSLATE(A3649,""auto"",""en"")"),"Loading...")</f>
        <v>Loading...</v>
      </c>
    </row>
    <row r="3650" spans="1:2" ht="14.25" customHeight="1">
      <c r="A3650" s="2" t="s">
        <v>3540</v>
      </c>
      <c r="B3650" s="2" t="str">
        <f ca="1">IFERROR(__xludf.DUMMYFUNCTION("GOOGLETRANSLATE(A3650,""auto"",""en"")"),"Loading...")</f>
        <v>Loading...</v>
      </c>
    </row>
    <row r="3651" spans="1:2" ht="14.25" customHeight="1">
      <c r="A3651" s="2" t="s">
        <v>3541</v>
      </c>
      <c r="B3651" s="2" t="str">
        <f ca="1">IFERROR(__xludf.DUMMYFUNCTION("GOOGLETRANSLATE(A3651,""auto"",""en"")"),"Loading...")</f>
        <v>Loading...</v>
      </c>
    </row>
    <row r="3652" spans="1:2" ht="14.25" customHeight="1">
      <c r="A3652" s="4" t="s">
        <v>3542</v>
      </c>
      <c r="B3652" s="2" t="str">
        <f ca="1">IFERROR(__xludf.DUMMYFUNCTION("GOOGLETRANSLATE(A3652,""auto"",""en"")"),"Loading...")</f>
        <v>Loading...</v>
      </c>
    </row>
    <row r="3653" spans="1:2" ht="14.25" customHeight="1">
      <c r="A3653" s="2" t="s">
        <v>151</v>
      </c>
      <c r="B3653" s="2" t="str">
        <f ca="1">IFERROR(__xludf.DUMMYFUNCTION("GOOGLETRANSLATE(A3653,""auto"",""en"")"),"Loading...")</f>
        <v>Loading...</v>
      </c>
    </row>
    <row r="3654" spans="1:2" ht="14.25" customHeight="1">
      <c r="A3654" s="4" t="s">
        <v>3543</v>
      </c>
      <c r="B3654" s="2" t="str">
        <f ca="1">IFERROR(__xludf.DUMMYFUNCTION("GOOGLETRANSLATE(A3654,""auto"",""en"")"),"Don't get too excited after watching this video. These.  Chu......or making it.")</f>
        <v>Don't get too excited after watching this video. These.  Chu......or making it.</v>
      </c>
    </row>
    <row r="3655" spans="1:2" ht="14.25" customHeight="1">
      <c r="A3655" s="2" t="s">
        <v>3544</v>
      </c>
      <c r="B3655" s="2" t="str">
        <f ca="1">IFERROR(__xludf.DUMMYFUNCTION("GOOGLETRANSLATE(A3655,""auto"",""en"")"),"Loading...")</f>
        <v>Loading...</v>
      </c>
    </row>
    <row r="3656" spans="1:2" ht="14.25" customHeight="1">
      <c r="A3656" s="6" t="s">
        <v>3545</v>
      </c>
      <c r="B3656" s="2" t="str">
        <f ca="1">IFERROR(__xludf.DUMMYFUNCTION("GOOGLETRANSLATE(A3656,""auto"",""en"")"),"Loading...")</f>
        <v>Loading...</v>
      </c>
    </row>
    <row r="3657" spans="1:2" ht="14.25" customHeight="1">
      <c r="A3657" s="2" t="s">
        <v>3546</v>
      </c>
      <c r="B3657" s="2" t="str">
        <f ca="1">IFERROR(__xludf.DUMMYFUNCTION("GOOGLETRANSLATE(A3657,""auto"",""en"")"),"Loading...")</f>
        <v>Loading...</v>
      </c>
    </row>
    <row r="3658" spans="1:2" ht="14.25" customHeight="1">
      <c r="A3658" s="2" t="s">
        <v>3547</v>
      </c>
      <c r="B3658" s="2" t="str">
        <f ca="1">IFERROR(__xludf.DUMMYFUNCTION("GOOGLETRANSLATE(A3658,""auto"",""en"")"),"Loading...")</f>
        <v>Loading...</v>
      </c>
    </row>
    <row r="3659" spans="1:2" ht="14.25" customHeight="1">
      <c r="A3659" s="2" t="s">
        <v>3548</v>
      </c>
      <c r="B3659" s="2" t="str">
        <f ca="1">IFERROR(__xludf.DUMMYFUNCTION("GOOGLETRANSLATE(A3659,""auto"",""en"")"),"Loading...")</f>
        <v>Loading...</v>
      </c>
    </row>
    <row r="3660" spans="1:2" ht="14.25" customHeight="1">
      <c r="A3660" s="2" t="s">
        <v>3549</v>
      </c>
      <c r="B3660" s="2" t="str">
        <f ca="1">IFERROR(__xludf.DUMMYFUNCTION("GOOGLETRANSLATE(A3660,""auto"",""en"")"),"Loading...")</f>
        <v>Loading...</v>
      </c>
    </row>
    <row r="3661" spans="1:2" ht="14.25" customHeight="1">
      <c r="A3661" s="2" t="s">
        <v>3550</v>
      </c>
      <c r="B3661" s="2" t="str">
        <f ca="1">IFERROR(__xludf.DUMMYFUNCTION("GOOGLETRANSLATE(A3661,""auto"",""en"")"),"Loading...")</f>
        <v>Loading...</v>
      </c>
    </row>
    <row r="3662" spans="1:2" ht="14.25" customHeight="1">
      <c r="A3662" s="2" t="s">
        <v>3551</v>
      </c>
      <c r="B3662" s="2" t="str">
        <f ca="1">IFERROR(__xludf.DUMMYFUNCTION("GOOGLETRANSLATE(A3662,""auto"",""en"")"),"Loading...")</f>
        <v>Loading...</v>
      </c>
    </row>
    <row r="3663" spans="1:2" ht="14.25" customHeight="1">
      <c r="A3663" s="4" t="s">
        <v>3552</v>
      </c>
      <c r="B3663" s="2" t="str">
        <f ca="1">IFERROR(__xludf.DUMMYFUNCTION("GOOGLETRANSLATE(A3663,""auto"",""en"")"),"Loading...")</f>
        <v>Loading...</v>
      </c>
    </row>
    <row r="3664" spans="1:2" ht="14.25" customHeight="1">
      <c r="A3664" s="2" t="s">
        <v>3553</v>
      </c>
      <c r="B3664" s="2" t="str">
        <f ca="1">IFERROR(__xludf.DUMMYFUNCTION("GOOGLETRANSLATE(A3664,""auto"",""en"")"),"It is not necessary to start crying")</f>
        <v>It is not necessary to start crying</v>
      </c>
    </row>
    <row r="3665" spans="1:2" ht="14.25" customHeight="1">
      <c r="A3665" s="2" t="s">
        <v>3554</v>
      </c>
      <c r="B3665" s="2" t="str">
        <f ca="1">IFERROR(__xludf.DUMMYFUNCTION("GOOGLETRANSLATE(A3665,""auto"",""en"")"),"Loading...")</f>
        <v>Loading...</v>
      </c>
    </row>
    <row r="3666" spans="1:2" ht="14.25" customHeight="1">
      <c r="A3666" s="2" t="s">
        <v>3555</v>
      </c>
      <c r="B3666" s="2" t="str">
        <f ca="1">IFERROR(__xludf.DUMMYFUNCTION("GOOGLETRANSLATE(A3666,""auto"",""en"")"),"Loading...")</f>
        <v>Loading...</v>
      </c>
    </row>
    <row r="3667" spans="1:2" ht="14.25" customHeight="1">
      <c r="A3667" s="2" t="s">
        <v>3556</v>
      </c>
      <c r="B3667" s="2" t="str">
        <f ca="1">IFERROR(__xludf.DUMMYFUNCTION("GOOGLETRANSLATE(A3667,""auto"",""en"")"),"Loading...")</f>
        <v>Loading...</v>
      </c>
    </row>
    <row r="3668" spans="1:2" ht="14.25" customHeight="1">
      <c r="A3668" s="2" t="s">
        <v>3557</v>
      </c>
      <c r="B3668" s="2" t="str">
        <f ca="1">IFERROR(__xludf.DUMMYFUNCTION("GOOGLETRANSLATE(A3668,""auto"",""en"")"),"Loading...")</f>
        <v>Loading...</v>
      </c>
    </row>
    <row r="3669" spans="1:2" ht="14.25" customHeight="1">
      <c r="A3669" s="4" t="s">
        <v>3558</v>
      </c>
      <c r="B3669" s="2" t="str">
        <f ca="1">IFERROR(__xludf.DUMMYFUNCTION("GOOGLETRANSLATE(A3669,""auto"",""en"")"),"Loading...")</f>
        <v>Loading...</v>
      </c>
    </row>
    <row r="3670" spans="1:2" ht="14.25" customHeight="1">
      <c r="A3670" s="2" t="s">
        <v>3559</v>
      </c>
      <c r="B3670" s="2" t="str">
        <f ca="1">IFERROR(__xludf.DUMMYFUNCTION("GOOGLETRANSLATE(A3670,""auto"",""en"")"),"Is the government even going to remember elections after 5 years? It is not the same as in the 90s.")</f>
        <v>Is the government even going to remember elections after 5 years? It is not the same as in the 90s.</v>
      </c>
    </row>
    <row r="3671" spans="1:2" ht="14.25" customHeight="1">
      <c r="A3671" s="2" t="s">
        <v>3560</v>
      </c>
      <c r="B3671" s="2" t="str">
        <f ca="1">IFERROR(__xludf.DUMMYFUNCTION("GOOGLETRANSLATE(A3671,""auto"",""en"")"),"Loading...")</f>
        <v>Loading...</v>
      </c>
    </row>
    <row r="3672" spans="1:2" ht="14.25" customHeight="1">
      <c r="A3672" s="6" t="s">
        <v>3561</v>
      </c>
      <c r="B3672" s="2" t="str">
        <f ca="1">IFERROR(__xludf.DUMMYFUNCTION("GOOGLETRANSLATE(A3672,""auto"",""en"")"),"Loading...")</f>
        <v>Loading...</v>
      </c>
    </row>
    <row r="3673" spans="1:2" ht="14.25" customHeight="1">
      <c r="A3673" s="2" t="s">
        <v>3562</v>
      </c>
      <c r="B3673" s="2" t="str">
        <f ca="1">IFERROR(__xludf.DUMMYFUNCTION("GOOGLETRANSLATE(A3673,""auto"",""en"")"),"Loading...")</f>
        <v>Loading...</v>
      </c>
    </row>
    <row r="3674" spans="1:2" ht="14.25" customHeight="1">
      <c r="A3674" s="2" t="s">
        <v>3563</v>
      </c>
      <c r="B3674" s="2" t="str">
        <f ca="1">IFERROR(__xludf.DUMMYFUNCTION("GOOGLETRANSLATE(A3674,""auto"",""en"")"),"Loading...")</f>
        <v>Loading...</v>
      </c>
    </row>
    <row r="3675" spans="1:2" ht="14.25" customHeight="1">
      <c r="A3675" s="2" t="s">
        <v>3564</v>
      </c>
      <c r="B3675" s="2" t="str">
        <f ca="1">IFERROR(__xludf.DUMMYFUNCTION("GOOGLETRANSLATE(A3675,""auto"",""en"")"),"Loading...")</f>
        <v>Loading...</v>
      </c>
    </row>
    <row r="3676" spans="1:2" ht="14.25" customHeight="1">
      <c r="A3676" s="2" t="s">
        <v>3565</v>
      </c>
      <c r="B3676" s="2" t="str">
        <f ca="1">IFERROR(__xludf.DUMMYFUNCTION("GOOGLETRANSLATE(A3676,""auto"",""en"")"),"Loading...")</f>
        <v>Loading...</v>
      </c>
    </row>
    <row r="3677" spans="1:2" ht="14.25" customHeight="1">
      <c r="A3677" s="2" t="s">
        <v>38</v>
      </c>
      <c r="B3677" s="2" t="str">
        <f ca="1">IFERROR(__xludf.DUMMYFUNCTION("GOOGLETRANSLATE(A3677,""auto"",""en"")"),"Loading...")</f>
        <v>Loading...</v>
      </c>
    </row>
    <row r="3678" spans="1:2" ht="14.25" customHeight="1">
      <c r="A3678" s="2" t="s">
        <v>3566</v>
      </c>
      <c r="B3678" s="2" t="str">
        <f ca="1">IFERROR(__xludf.DUMMYFUNCTION("GOOGLETRANSLATE(A3678,""auto"",""en"")"),"Loading...")</f>
        <v>Loading...</v>
      </c>
    </row>
    <row r="3679" spans="1:2" ht="14.25" customHeight="1">
      <c r="A3679" s="2" t="s">
        <v>3567</v>
      </c>
      <c r="B3679" s="2" t="str">
        <f ca="1">IFERROR(__xludf.DUMMYFUNCTION("GOOGLETRANSLATE(A3679,""auto"",""en"")"),"Loading...")</f>
        <v>Loading...</v>
      </c>
    </row>
    <row r="3680" spans="1:2" ht="14.25" customHeight="1">
      <c r="A3680" s="2" t="s">
        <v>3568</v>
      </c>
      <c r="B3680" s="2" t="str">
        <f ca="1">IFERROR(__xludf.DUMMYFUNCTION("GOOGLETRANSLATE(A3680,""auto"",""en"")"),"422 seats are available")</f>
        <v>422 seats are available</v>
      </c>
    </row>
    <row r="3681" spans="1:2" ht="14.25" customHeight="1">
      <c r="A3681" s="2" t="s">
        <v>3569</v>
      </c>
      <c r="B3681" s="2" t="str">
        <f ca="1">IFERROR(__xludf.DUMMYFUNCTION("GOOGLETRANSLATE(A3681,""auto"",""en"")"),"Loading...")</f>
        <v>Loading...</v>
      </c>
    </row>
    <row r="3682" spans="1:2" ht="14.25" customHeight="1">
      <c r="A3682" s="2" t="s">
        <v>3570</v>
      </c>
      <c r="B3682" s="2" t="str">
        <f ca="1">IFERROR(__xludf.DUMMYFUNCTION("GOOGLETRANSLATE(A3682,""auto"",""en"")"),"Loading...")</f>
        <v>Loading...</v>
      </c>
    </row>
    <row r="3683" spans="1:2" ht="14.25" customHeight="1">
      <c r="A3683" s="2" t="s">
        <v>3571</v>
      </c>
      <c r="B3683" s="2" t="str">
        <f ca="1">IFERROR(__xludf.DUMMYFUNCTION("GOOGLETRANSLATE(A3683,""auto"",""en"")"),"Loading...")</f>
        <v>Loading...</v>
      </c>
    </row>
    <row r="3684" spans="1:2" ht="14.25" customHeight="1">
      <c r="A3684" s="4" t="s">
        <v>3572</v>
      </c>
      <c r="B3684" s="2" t="str">
        <f ca="1">IFERROR(__xludf.DUMMYFUNCTION("GOOGLETRANSLATE(A3684,""auto"",""en"")"),"Loading...")</f>
        <v>Loading...</v>
      </c>
    </row>
    <row r="3685" spans="1:2" ht="14.25" customHeight="1">
      <c r="A3685" s="2" t="s">
        <v>3573</v>
      </c>
      <c r="B3685" s="2" t="str">
        <f ca="1">IFERROR(__xludf.DUMMYFUNCTION("GOOGLETRANSLATE(A3685,""auto"",""en"")"),"Loading...")</f>
        <v>Loading...</v>
      </c>
    </row>
    <row r="3686" spans="1:2" ht="14.25" customHeight="1">
      <c r="A3686" s="2" t="s">
        <v>3574</v>
      </c>
      <c r="B3686" s="2" t="str">
        <f ca="1">IFERROR(__xludf.DUMMYFUNCTION("GOOGLETRANSLATE(A3686,""auto"",""en"")"),"Loading...")</f>
        <v>Loading...</v>
      </c>
    </row>
    <row r="3687" spans="1:2" ht="14.25" customHeight="1">
      <c r="A3687" s="2" t="s">
        <v>3575</v>
      </c>
      <c r="B3687" s="2" t="str">
        <f ca="1">IFERROR(__xludf.DUMMYFUNCTION("GOOGLETRANSLATE(A3687,""auto"",""en"")"),"Loading...")</f>
        <v>Loading...</v>
      </c>
    </row>
    <row r="3688" spans="1:2" ht="14.25" customHeight="1">
      <c r="A3688" s="5" t="s">
        <v>3576</v>
      </c>
      <c r="B3688" s="2" t="str">
        <f ca="1">IFERROR(__xludf.DUMMYFUNCTION("GOOGLETRANSLATE(A3688,""auto"",""en"")"),"Loading...")</f>
        <v>Loading...</v>
      </c>
    </row>
    <row r="3689" spans="1:2" ht="14.25" customHeight="1">
      <c r="A3689" s="2" t="s">
        <v>3577</v>
      </c>
      <c r="B3689" s="2" t="str">
        <f ca="1">IFERROR(__xludf.DUMMYFUNCTION("GOOGLETRANSLATE(A3689,""auto"",""en"")"),"Loading...")</f>
        <v>Loading...</v>
      </c>
    </row>
    <row r="3690" spans="1:2" ht="14.25" customHeight="1">
      <c r="A3690" s="2" t="s">
        <v>3578</v>
      </c>
      <c r="B3690" s="2" t="str">
        <f ca="1">IFERROR(__xludf.DUMMYFUNCTION("GOOGLETRANSLATE(A3690,""auto"",""en"")"),"Loading...")</f>
        <v>Loading...</v>
      </c>
    </row>
    <row r="3691" spans="1:2" ht="14.25" customHeight="1">
      <c r="A3691" s="2" t="s">
        <v>3579</v>
      </c>
      <c r="B3691" s="2" t="str">
        <f ca="1">IFERROR(__xludf.DUMMYFUNCTION("GOOGLETRANSLATE(A3691,""auto"",""en"")"),"Now you retire, go chablish kumar")</f>
        <v>Now you retire, go chablish kumar</v>
      </c>
    </row>
    <row r="3692" spans="1:2" ht="14.25" customHeight="1">
      <c r="A3692" s="2" t="s">
        <v>3580</v>
      </c>
      <c r="B3692" s="2" t="str">
        <f ca="1">IFERROR(__xludf.DUMMYFUNCTION("GOOGLETRANSLATE(A3692,""auto"",""en"")"),"Loading...")</f>
        <v>Loading...</v>
      </c>
    </row>
    <row r="3693" spans="1:2" ht="14.25" customHeight="1">
      <c r="A3693" s="4" t="s">
        <v>3581</v>
      </c>
      <c r="B3693" s="2" t="str">
        <f ca="1">IFERROR(__xludf.DUMMYFUNCTION("GOOGLETRANSLATE(A3693,""auto"",""en"")"),"If exit polls prove correct, will you give up dirty journalism?")</f>
        <v>If exit polls prove correct, will you give up dirty journalism?</v>
      </c>
    </row>
    <row r="3694" spans="1:2" ht="14.25" customHeight="1">
      <c r="A3694" s="2" t="s">
        <v>3582</v>
      </c>
      <c r="B3694" s="2" t="str">
        <f ca="1">IFERROR(__xludf.DUMMYFUNCTION("GOOGLETRANSLATE(A3694,""auto"",""en"")"),"What Modi has done right will not be done by his own hands.")</f>
        <v>What Modi has done right will not be done by his own hands.</v>
      </c>
    </row>
    <row r="3695" spans="1:2" ht="14.25" customHeight="1">
      <c r="A3695" s="4" t="s">
        <v>3583</v>
      </c>
      <c r="B3695" s="2" t="str">
        <f ca="1">IFERROR(__xludf.DUMMYFUNCTION("GOOGLETRANSLATE(A3695,""auto"",""en"")"),"Loading...")</f>
        <v>Loading...</v>
      </c>
    </row>
    <row r="3696" spans="1:2" ht="14.25" customHeight="1">
      <c r="A3696" s="2" t="s">
        <v>3584</v>
      </c>
      <c r="B3696" s="2" t="str">
        <f ca="1">IFERROR(__xludf.DUMMYFUNCTION("GOOGLETRANSLATE(A3696,""auto"",""en"")"),"Loading...")</f>
        <v>Loading...</v>
      </c>
    </row>
    <row r="3697" spans="1:2" ht="14.25" customHeight="1">
      <c r="A3697" s="5" t="s">
        <v>3585</v>
      </c>
      <c r="B3697" s="2" t="str">
        <f ca="1">IFERROR(__xludf.DUMMYFUNCTION("GOOGLETRANSLATE(A3697,""auto"",""en"")"),"Loading...")</f>
        <v>Loading...</v>
      </c>
    </row>
    <row r="3698" spans="1:2" ht="14.25" customHeight="1">
      <c r="A3698" s="2" t="s">
        <v>764</v>
      </c>
      <c r="B3698" s="2" t="str">
        <f ca="1">IFERROR(__xludf.DUMMYFUNCTION("GOOGLETRANSLATE(A3698,""auto"",""en"")"),"Loading...")</f>
        <v>Loading...</v>
      </c>
    </row>
    <row r="3699" spans="1:2" ht="14.25" customHeight="1">
      <c r="A3699" s="2" t="s">
        <v>3586</v>
      </c>
      <c r="B3699" s="2" t="str">
        <f ca="1">IFERROR(__xludf.DUMMYFUNCTION("GOOGLETRANSLATE(A3699,""auto"",""en"")"),"Loading...")</f>
        <v>Loading...</v>
      </c>
    </row>
    <row r="3700" spans="1:2" ht="14.25" customHeight="1">
      <c r="A3700" s="2" t="s">
        <v>3587</v>
      </c>
      <c r="B3700" s="2" t="str">
        <f ca="1">IFERROR(__xludf.DUMMYFUNCTION("GOOGLETRANSLATE(A3700,""auto"",""en"")"),"Loading...")</f>
        <v>Loading...</v>
      </c>
    </row>
    <row r="3701" spans="1:2" ht="14.25" customHeight="1">
      <c r="A3701" s="5" t="s">
        <v>3588</v>
      </c>
      <c r="B3701" s="2" t="str">
        <f ca="1">IFERROR(__xludf.DUMMYFUNCTION("GOOGLETRANSLATE(A3701,""auto"",""en"")"),"Loading...")</f>
        <v>Loading...</v>
      </c>
    </row>
    <row r="3702" spans="1:2" ht="14.25" customHeight="1">
      <c r="A3702" s="2" t="s">
        <v>3589</v>
      </c>
      <c r="B3702" s="2" t="str">
        <f ca="1">IFERROR(__xludf.DUMMYFUNCTION("GOOGLETRANSLATE(A3702,""auto"",""en"")"),"Congress's thinking is the reason for Congress's defeat.")</f>
        <v>Congress's thinking is the reason for Congress's defeat.</v>
      </c>
    </row>
    <row r="3703" spans="1:2" ht="14.25" customHeight="1">
      <c r="A3703" s="2" t="s">
        <v>3590</v>
      </c>
      <c r="B3703" s="2" t="str">
        <f ca="1">IFERROR(__xludf.DUMMYFUNCTION("GOOGLETRANSLATE(A3703,""auto"",""en"")"),"Devotee's father Ravish Kumar😊")</f>
        <v>Devotee's father Ravish Kumar😊</v>
      </c>
    </row>
    <row r="3704" spans="1:2" ht="14.25" customHeight="1">
      <c r="A3704" s="2" t="s">
        <v>3591</v>
      </c>
      <c r="B3704" s="2" t="str">
        <f ca="1">IFERROR(__xludf.DUMMYFUNCTION("GOOGLETRANSLATE(A3704,""auto"",""en"")"),"Loading...")</f>
        <v>Loading...</v>
      </c>
    </row>
    <row r="3705" spans="1:2" ht="14.25" customHeight="1">
      <c r="A3705" s="2" t="s">
        <v>3592</v>
      </c>
      <c r="B3705" s="2" t="str">
        <f ca="1">IFERROR(__xludf.DUMMYFUNCTION("GOOGLETRANSLATE(A3705,""auto"",""en"")"),"Loading...")</f>
        <v>Loading...</v>
      </c>
    </row>
    <row r="3706" spans="1:2" ht="14.25" customHeight="1">
      <c r="A3706" s="2" t="s">
        <v>3593</v>
      </c>
      <c r="B3706" s="2" t="str">
        <f ca="1">IFERROR(__xludf.DUMMYFUNCTION("GOOGLETRANSLATE(A3706,""auto"",""en"")"),"Loading...")</f>
        <v>Loading...</v>
      </c>
    </row>
    <row r="3707" spans="1:2" ht="14.25" customHeight="1">
      <c r="A3707" s="2" t="s">
        <v>3594</v>
      </c>
      <c r="B3707" s="2" t="str">
        <f ca="1">IFERROR(__xludf.DUMMYFUNCTION("GOOGLETRANSLATE(A3707,""auto"",""en"")"),"Loading...")</f>
        <v>Loading...</v>
      </c>
    </row>
    <row r="3708" spans="1:2" ht="14.25" customHeight="1">
      <c r="A3708" s="2" t="s">
        <v>3595</v>
      </c>
      <c r="B3708" s="2" t="str">
        <f ca="1">IFERROR(__xludf.DUMMYFUNCTION("GOOGLETRANSLATE(A3708,""auto"",""en"")"),"Loading...")</f>
        <v>Loading...</v>
      </c>
    </row>
    <row r="3709" spans="1:2" ht="14.25" customHeight="1">
      <c r="A3709" s="6" t="s">
        <v>3596</v>
      </c>
      <c r="B3709" s="2" t="str">
        <f ca="1">IFERROR(__xludf.DUMMYFUNCTION("GOOGLETRANSLATE(A3709,""auto"",""en"")"),"Loading...")</f>
        <v>Loading...</v>
      </c>
    </row>
    <row r="3710" spans="1:2" ht="14.25" customHeight="1">
      <c r="A3710" s="2" t="s">
        <v>3597</v>
      </c>
      <c r="B3710" s="2" t="str">
        <f ca="1">IFERROR(__xludf.DUMMYFUNCTION("GOOGLETRANSLATE(A3710,""auto"",""en"")"),"Loading...")</f>
        <v>Loading...</v>
      </c>
    </row>
    <row r="3711" spans="1:2" ht="14.25" customHeight="1">
      <c r="A3711" s="6" t="s">
        <v>3598</v>
      </c>
      <c r="B3711" s="2" t="str">
        <f ca="1">IFERROR(__xludf.DUMMYFUNCTION("GOOGLETRANSLATE(A3711,""auto"",""en"")"),"Loading...")</f>
        <v>Loading...</v>
      </c>
    </row>
    <row r="3712" spans="1:2" ht="14.25" customHeight="1">
      <c r="A3712" s="2" t="s">
        <v>3599</v>
      </c>
      <c r="B3712" s="2" t="str">
        <f ca="1">IFERROR(__xludf.DUMMYFUNCTION("GOOGLETRANSLATE(A3712,""auto"",""en"")"),"Loading...")</f>
        <v>Loading...</v>
      </c>
    </row>
    <row r="3713" spans="1:2" ht="14.25" customHeight="1">
      <c r="A3713" s="2" t="s">
        <v>3600</v>
      </c>
      <c r="B3713" s="2" t="str">
        <f ca="1">IFERROR(__xludf.DUMMYFUNCTION("GOOGLETRANSLATE(A3713,""auto"",""en"")"),"Loading...")</f>
        <v>Loading...</v>
      </c>
    </row>
    <row r="3714" spans="1:2" ht="14.25" customHeight="1">
      <c r="A3714" s="4" t="s">
        <v>3601</v>
      </c>
      <c r="B3714" s="2" t="str">
        <f ca="1">IFERROR(__xludf.DUMMYFUNCTION("GOOGLETRANSLATE(A3714,""auto"",""en"")"),"Loading...")</f>
        <v>Loading...</v>
      </c>
    </row>
    <row r="3715" spans="1:2" ht="14.25" customHeight="1">
      <c r="A3715" s="2" t="s">
        <v>3602</v>
      </c>
      <c r="B3715" s="2" t="str">
        <f ca="1">IFERROR(__xludf.DUMMYFUNCTION("GOOGLETRANSLATE(A3715,""auto"",""en"")"),"Loading...")</f>
        <v>Loading...</v>
      </c>
    </row>
    <row r="3716" spans="1:2" ht="14.25" customHeight="1">
      <c r="A3716" s="2" t="s">
        <v>3603</v>
      </c>
      <c r="B3716" s="2" t="str">
        <f ca="1">IFERROR(__xludf.DUMMYFUNCTION("GOOGLETRANSLATE(A3716,""auto"",""en"")"),"Loading...")</f>
        <v>Loading...</v>
      </c>
    </row>
    <row r="3717" spans="1:2" ht="14.25" customHeight="1">
      <c r="A3717" s="2" t="s">
        <v>3604</v>
      </c>
      <c r="B3717" s="2" t="str">
        <f ca="1">IFERROR(__xludf.DUMMYFUNCTION("GOOGLETRANSLATE(A3717,""auto"",""en"")"),"Loading...")</f>
        <v>Loading...</v>
      </c>
    </row>
    <row r="3718" spans="1:2" ht="14.25" customHeight="1">
      <c r="A3718" s="2" t="s">
        <v>3605</v>
      </c>
      <c r="B3718" s="2" t="str">
        <f ca="1">IFERROR(__xludf.DUMMYFUNCTION("GOOGLETRANSLATE(A3718,""auto"",""en"")"),"Loading...")</f>
        <v>Loading...</v>
      </c>
    </row>
    <row r="3719" spans="1:2" ht="14.25" customHeight="1">
      <c r="A3719" s="2" t="s">
        <v>3606</v>
      </c>
      <c r="B3719" s="2" t="str">
        <f ca="1">IFERROR(__xludf.DUMMYFUNCTION("GOOGLETRANSLATE(A3719,""auto"",""en"")"),"Loading...")</f>
        <v>Loading...</v>
      </c>
    </row>
    <row r="3720" spans="1:2" ht="14.25" customHeight="1">
      <c r="A3720" s="6" t="s">
        <v>3607</v>
      </c>
      <c r="B3720" s="2" t="str">
        <f ca="1">IFERROR(__xludf.DUMMYFUNCTION("GOOGLETRANSLATE(A3720,""auto"",""en"")"),"Loading...")</f>
        <v>Loading...</v>
      </c>
    </row>
    <row r="3721" spans="1:2" ht="14.25" customHeight="1">
      <c r="A3721" s="2" t="s">
        <v>3608</v>
      </c>
      <c r="B3721" s="2" t="str">
        <f ca="1">IFERROR(__xludf.DUMMYFUNCTION("GOOGLETRANSLATE(A3721,""auto"",""en"")"),"Loading...")</f>
        <v>Loading...</v>
      </c>
    </row>
    <row r="3722" spans="1:2" ht="14.25" customHeight="1">
      <c r="A3722" s="2" t="s">
        <v>3609</v>
      </c>
      <c r="B3722" s="2" t="str">
        <f ca="1">IFERROR(__xludf.DUMMYFUNCTION("GOOGLETRANSLATE(A3722,""auto"",""en"")"),"Loading...")</f>
        <v>Loading...</v>
      </c>
    </row>
    <row r="3723" spans="1:2" ht="14.25" customHeight="1">
      <c r="A3723" s="4" t="s">
        <v>3610</v>
      </c>
      <c r="B3723" s="2" t="str">
        <f ca="1">IFERROR(__xludf.DUMMYFUNCTION("GOOGLETRANSLATE(A3723,""auto"",""en"")"),"Ravish ji please change the background! It is irritating to the eyes and creating distraction.")</f>
        <v>Ravish ji please change the background! It is irritating to the eyes and creating distraction.</v>
      </c>
    </row>
    <row r="3724" spans="1:2" ht="14.25" customHeight="1">
      <c r="A3724" s="2" t="s">
        <v>3611</v>
      </c>
      <c r="B3724" s="2" t="str">
        <f ca="1">IFERROR(__xludf.DUMMYFUNCTION("GOOGLETRANSLATE(A3724,""auto"",""en"")"),"Loading...")</f>
        <v>Loading...</v>
      </c>
    </row>
    <row r="3725" spans="1:2" ht="14.25" customHeight="1">
      <c r="A3725" s="4" t="s">
        <v>3612</v>
      </c>
      <c r="B3725" s="2" t="str">
        <f ca="1">IFERROR(__xludf.DUMMYFUNCTION("GOOGLETRANSLATE(A3725,""auto"",""en"")"),"Loading...")</f>
        <v>Loading...</v>
      </c>
    </row>
    <row r="3726" spans="1:2" ht="14.25" customHeight="1">
      <c r="A3726" s="2" t="s">
        <v>3613</v>
      </c>
      <c r="B3726" s="2" t="str">
        <f ca="1">IFERROR(__xludf.DUMMYFUNCTION("GOOGLETRANSLATE(A3726,""auto"",""en"")"),"What step would opposition party going to take if the the BJP party did unfear means in EVM and vvpads")</f>
        <v>What step would opposition party going to take if the the BJP party did unfear means in EVM and vvpads</v>
      </c>
    </row>
    <row r="3727" spans="1:2" ht="14.25" customHeight="1">
      <c r="A3727" s="2" t="s">
        <v>3614</v>
      </c>
      <c r="B3727" s="2" t="str">
        <f ca="1">IFERROR(__xludf.DUMMYFUNCTION("GOOGLETRANSLATE(A3727,""auto"",""en"")"),"Loading...")</f>
        <v>Loading...</v>
      </c>
    </row>
    <row r="3728" spans="1:2" ht="14.25" customHeight="1">
      <c r="A3728" s="4" t="s">
        <v>3615</v>
      </c>
      <c r="B3728" s="2" t="str">
        <f ca="1">IFERROR(__xludf.DUMMYFUNCTION("GOOGLETRANSLATE(A3728,""auto"",""en"")"),"Loading...")</f>
        <v>Loading...</v>
      </c>
    </row>
    <row r="3729" spans="1:2" ht="14.25" customHeight="1">
      <c r="A3729" s="2" t="s">
        <v>3616</v>
      </c>
      <c r="B3729" s="2" t="str">
        <f ca="1">IFERROR(__xludf.DUMMYFUNCTION("GOOGLETRANSLATE(A3729,""auto"",""en"")"),"Loading...")</f>
        <v>Loading...</v>
      </c>
    </row>
    <row r="3730" spans="1:2" ht="14.25" customHeight="1">
      <c r="A3730" s="5" t="s">
        <v>3617</v>
      </c>
      <c r="B3730" s="2" t="str">
        <f ca="1">IFERROR(__xludf.DUMMYFUNCTION("GOOGLETRANSLATE(A3730,""auto"",""en"")"),"Loading...")</f>
        <v>Loading...</v>
      </c>
    </row>
    <row r="3731" spans="1:2" ht="14.25" customHeight="1">
      <c r="A3731" s="2" t="s">
        <v>3618</v>
      </c>
      <c r="B3731" s="2" t="str">
        <f ca="1">IFERROR(__xludf.DUMMYFUNCTION("GOOGLETRANSLATE(A3731,""auto"",""en"")"),"Loading...")</f>
        <v>Loading...</v>
      </c>
    </row>
    <row r="3732" spans="1:2" ht="14.25" customHeight="1">
      <c r="A3732" s="4" t="s">
        <v>3619</v>
      </c>
      <c r="B3732" s="2" t="str">
        <f ca="1">IFERROR(__xludf.DUMMYFUNCTION("GOOGLETRANSLATE(A3732,""auto"",""en"")"),"Loading...")</f>
        <v>Loading...</v>
      </c>
    </row>
    <row r="3733" spans="1:2" ht="14.25" customHeight="1">
      <c r="A3733" s="2" t="s">
        <v>3620</v>
      </c>
      <c r="B3733" s="2" t="str">
        <f ca="1">IFERROR(__xludf.DUMMYFUNCTION("GOOGLETRANSLATE(A3733,""auto"",""en"")"),"Loading...")</f>
        <v>Loading...</v>
      </c>
    </row>
    <row r="3734" spans="1:2" ht="14.25" customHeight="1">
      <c r="A3734" s="2" t="s">
        <v>3621</v>
      </c>
      <c r="B3734" s="2" t="str">
        <f ca="1">IFERROR(__xludf.DUMMYFUNCTION("GOOGLETRANSLATE(A3734,""auto"",""en"")"),"Loading...")</f>
        <v>Loading...</v>
      </c>
    </row>
    <row r="3735" spans="1:2" ht="14.25" customHeight="1">
      <c r="A3735" s="4" t="s">
        <v>3622</v>
      </c>
      <c r="B3735" s="2" t="str">
        <f ca="1">IFERROR(__xludf.DUMMYFUNCTION("GOOGLETRANSLATE(A3735,""auto"",""en"")"),"Loading...")</f>
        <v>Loading...</v>
      </c>
    </row>
    <row r="3736" spans="1:2" ht="14.25" customHeight="1">
      <c r="A3736" s="2" t="s">
        <v>3623</v>
      </c>
      <c r="B3736" s="2" t="str">
        <f ca="1">IFERROR(__xludf.DUMMYFUNCTION("GOOGLETRANSLATE(A3736,""auto"",""en"")"),"Loading...")</f>
        <v>Loading...</v>
      </c>
    </row>
    <row r="3737" spans="1:2" ht="14.25" customHeight="1">
      <c r="A3737" s="2" t="s">
        <v>3624</v>
      </c>
      <c r="B3737" s="2" t="str">
        <f ca="1">IFERROR(__xludf.DUMMYFUNCTION("GOOGLETRANSLATE(A3737,""auto"",""en"")"),"Loading...")</f>
        <v>Loading...</v>
      </c>
    </row>
    <row r="3738" spans="1:2" ht="14.25" customHeight="1">
      <c r="A3738" s="4" t="s">
        <v>3625</v>
      </c>
      <c r="B3738" s="2" t="str">
        <f ca="1">IFERROR(__xludf.DUMMYFUNCTION("GOOGLETRANSLATE(A3738,""auto"",""en"")"),"Loading...")</f>
        <v>Loading...</v>
      </c>
    </row>
    <row r="3739" spans="1:2" ht="14.25" customHeight="1">
      <c r="A3739" s="2" t="s">
        <v>3626</v>
      </c>
      <c r="B3739" s="2" t="str">
        <f ca="1">IFERROR(__xludf.DUMMYFUNCTION("GOOGLETRANSLATE(A3739,""auto"",""en"")"),"Loading...")</f>
        <v>Loading...</v>
      </c>
    </row>
    <row r="3740" spans="1:2" ht="14.25" customHeight="1">
      <c r="A3740" s="2" t="s">
        <v>3627</v>
      </c>
      <c r="B3740" s="2" t="str">
        <f ca="1">IFERROR(__xludf.DUMMYFUNCTION("GOOGLETRANSLATE(A3740,""auto"",""en"")"),"Loading...")</f>
        <v>Loading...</v>
      </c>
    </row>
    <row r="3741" spans="1:2" ht="14.25" customHeight="1">
      <c r="A3741" s="2" t="s">
        <v>3628</v>
      </c>
      <c r="B3741" s="2" t="str">
        <f ca="1">IFERROR(__xludf.DUMMYFUNCTION("GOOGLETRANSLATE(A3741,""auto"",""en"")"),"Loading...")</f>
        <v>Loading...</v>
      </c>
    </row>
    <row r="3742" spans="1:2" ht="14.25" customHeight="1">
      <c r="A3742" s="2" t="s">
        <v>3629</v>
      </c>
      <c r="B3742" s="2" t="str">
        <f ca="1">IFERROR(__xludf.DUMMYFUNCTION("GOOGLETRANSLATE(A3742,""auto"",""en"")"),"Loading...")</f>
        <v>Loading...</v>
      </c>
    </row>
    <row r="3743" spans="1:2" ht="14.25" customHeight="1">
      <c r="A3743" s="6" t="s">
        <v>3630</v>
      </c>
      <c r="B3743" s="2" t="str">
        <f ca="1">IFERROR(__xludf.DUMMYFUNCTION("GOOGLETRANSLATE(A3743,""auto"",""en"")"),"Loading...")</f>
        <v>Loading...</v>
      </c>
    </row>
    <row r="3744" spans="1:2" ht="14.25" customHeight="1">
      <c r="A3744" s="2" t="s">
        <v>3631</v>
      </c>
      <c r="B3744" s="2" t="str">
        <f ca="1">IFERROR(__xludf.DUMMYFUNCTION("GOOGLETRANSLATE(A3744,""auto"",""en"")"),"Why did Modi ji never talk about education?")</f>
        <v>Why did Modi ji never talk about education?</v>
      </c>
    </row>
    <row r="3745" spans="1:2" ht="14.25" customHeight="1">
      <c r="A3745" s="2" t="s">
        <v>3632</v>
      </c>
      <c r="B3745" s="2" t="str">
        <f ca="1">IFERROR(__xludf.DUMMYFUNCTION("GOOGLETRANSLATE(A3745,""auto"",""en"")"),"Loading...")</f>
        <v>Loading...</v>
      </c>
    </row>
    <row r="3746" spans="1:2" ht="14.25" customHeight="1">
      <c r="A3746" s="4" t="s">
        <v>3633</v>
      </c>
      <c r="B3746" s="2" t="str">
        <f ca="1">IFERROR(__xludf.DUMMYFUNCTION("GOOGLETRANSLATE(A3746,""auto"",""en"")"),"If the alliance wins then the EVM is absolutely fine. When Congress was in power, the EVM machine was fine.")</f>
        <v>If the alliance wins then the EVM is absolutely fine. When Congress was in power, the EVM machine was fine.</v>
      </c>
    </row>
    <row r="3747" spans="1:2" ht="14.25" customHeight="1">
      <c r="A3747" s="2" t="s">
        <v>3634</v>
      </c>
      <c r="B3747" s="2" t="str">
        <f ca="1">IFERROR(__xludf.DUMMYFUNCTION("GOOGLETRANSLATE(A3747,""auto"",""en"")"),"Loading...")</f>
        <v>Loading...</v>
      </c>
    </row>
    <row r="3748" spans="1:2" ht="14.25" customHeight="1">
      <c r="A3748" s="2" t="s">
        <v>3635</v>
      </c>
      <c r="B3748" s="2" t="str">
        <f ca="1">IFERROR(__xludf.DUMMYFUNCTION("GOOGLETRANSLATE(A3748,""auto"",""en"")"),"Loading...")</f>
        <v>Loading...</v>
      </c>
    </row>
    <row r="3749" spans="1:2" ht="14.25" customHeight="1">
      <c r="A3749" s="2" t="s">
        <v>3636</v>
      </c>
      <c r="B3749" s="2" t="str">
        <f ca="1">IFERROR(__xludf.DUMMYFUNCTION("GOOGLETRANSLATE(A3749,""auto"",""en"")"),"Loading...")</f>
        <v>Loading...</v>
      </c>
    </row>
    <row r="3750" spans="1:2" ht="14.25" customHeight="1">
      <c r="A3750" s="2" t="s">
        <v>1519</v>
      </c>
      <c r="B3750" s="2" t="str">
        <f ca="1">IFERROR(__xludf.DUMMYFUNCTION("GOOGLETRANSLATE(A3750,""auto"",""en"")"),"Right sir")</f>
        <v>Right sir</v>
      </c>
    </row>
    <row r="3751" spans="1:2" ht="14.25" customHeight="1">
      <c r="A3751" s="2" t="s">
        <v>3637</v>
      </c>
      <c r="B3751" s="2" t="str">
        <f ca="1">IFERROR(__xludf.DUMMYFUNCTION("GOOGLETRANSLATE(A3751,""auto"",""en"")"),"Loading...")</f>
        <v>Loading...</v>
      </c>
    </row>
    <row r="3752" spans="1:2" ht="14.25" customHeight="1">
      <c r="A3752" s="2" t="s">
        <v>3638</v>
      </c>
      <c r="B3752" s="2" t="str">
        <f ca="1">IFERROR(__xludf.DUMMYFUNCTION("GOOGLETRANSLATE(A3752,""auto"",""en"")"),"Loading...")</f>
        <v>Loading...</v>
      </c>
    </row>
    <row r="3753" spans="1:2" ht="14.25" customHeight="1">
      <c r="A3753" s="2" t="s">
        <v>3639</v>
      </c>
      <c r="B3753" s="2" t="str">
        <f ca="1">IFERROR(__xludf.DUMMYFUNCTION("GOOGLETRANSLATE(A3753,""auto"",""en"")"),"Loading...")</f>
        <v>Loading...</v>
      </c>
    </row>
    <row r="3754" spans="1:2" ht="14.25" customHeight="1">
      <c r="A3754" s="4" t="s">
        <v>3640</v>
      </c>
      <c r="B3754" s="2" t="str">
        <f ca="1">IFERROR(__xludf.DUMMYFUNCTION("GOOGLETRANSLATE(A3754,""auto"",""en"")"),"Loading...")</f>
        <v>Loading...</v>
      </c>
    </row>
    <row r="3755" spans="1:2" ht="14.25" customHeight="1">
      <c r="A3755" s="2" t="s">
        <v>3641</v>
      </c>
      <c r="B3755" s="2" t="str">
        <f ca="1">IFERROR(__xludf.DUMMYFUNCTION("GOOGLETRANSLATE(A3755,""auto"",""en"")"),"Loading...")</f>
        <v>Loading...</v>
      </c>
    </row>
    <row r="3756" spans="1:2" ht="14.25" customHeight="1">
      <c r="A3756" s="2" t="s">
        <v>3642</v>
      </c>
      <c r="B3756" s="2" t="str">
        <f ca="1">IFERROR(__xludf.DUMMYFUNCTION("GOOGLETRANSLATE(A3756,""auto"",""en"")"),"Loading...")</f>
        <v>Loading...</v>
      </c>
    </row>
    <row r="3757" spans="1:2" ht="14.25" customHeight="1">
      <c r="A3757" s="4" t="s">
        <v>3643</v>
      </c>
      <c r="B3757" s="2" t="str">
        <f ca="1">IFERROR(__xludf.DUMMYFUNCTION("GOOGLETRANSLATE(A3757,""auto"",""en"")"),"Loading...")</f>
        <v>Loading...</v>
      </c>
    </row>
    <row r="3758" spans="1:2" ht="14.25" customHeight="1">
      <c r="A3758" s="4" t="s">
        <v>3644</v>
      </c>
      <c r="B3758" s="2" t="str">
        <f ca="1">IFERROR(__xludf.DUMMYFUNCTION("GOOGLETRANSLATE(A3758,""auto"",""en"")"),"Loading...")</f>
        <v>Loading...</v>
      </c>
    </row>
    <row r="3759" spans="1:2" ht="14.25" customHeight="1">
      <c r="A3759" s="2" t="s">
        <v>3645</v>
      </c>
      <c r="B3759" s="2" t="str">
        <f ca="1">IFERROR(__xludf.DUMMYFUNCTION("GOOGLETRANSLATE(A3759,""auto"",""en"")"),"Dbaw to hai")</f>
        <v>Dbaw to hai</v>
      </c>
    </row>
    <row r="3760" spans="1:2" ht="14.25" customHeight="1">
      <c r="A3760" s="2" t="s">
        <v>3646</v>
      </c>
      <c r="B3760" s="2" t="str">
        <f ca="1">IFERROR(__xludf.DUMMYFUNCTION("GOOGLETRANSLATE(A3760,""auto"",""en"")"),"BJP will not get even a single seat from Kerala. There is no sweet spot for the hatred issue as it is a public society.")</f>
        <v>BJP will not get even a single seat from Kerala. There is no sweet spot for the hatred issue as it is a public society.</v>
      </c>
    </row>
    <row r="3761" spans="1:2" ht="14.25" customHeight="1">
      <c r="A3761" s="2" t="s">
        <v>3647</v>
      </c>
      <c r="B3761" s="2" t="str">
        <f ca="1">IFERROR(__xludf.DUMMYFUNCTION("GOOGLETRANSLATE(A3761,""auto"",""en"")"),"Loading...")</f>
        <v>Loading...</v>
      </c>
    </row>
    <row r="3762" spans="1:2" ht="14.25" customHeight="1">
      <c r="A3762" s="5" t="s">
        <v>3648</v>
      </c>
      <c r="B3762" s="2" t="str">
        <f ca="1">IFERROR(__xludf.DUMMYFUNCTION("GOOGLETRANSLATE(A3762,""auto"",""en"")"),"Loading...")</f>
        <v>Loading...</v>
      </c>
    </row>
    <row r="3763" spans="1:2" ht="14.25" customHeight="1">
      <c r="A3763" s="2" t="s">
        <v>3649</v>
      </c>
      <c r="B3763" s="2" t="str">
        <f ca="1">IFERROR(__xludf.DUMMYFUNCTION("GOOGLETRANSLATE(A3763,""auto"",""en"")"),"Loading...")</f>
        <v>Loading...</v>
      </c>
    </row>
    <row r="3764" spans="1:2" ht="14.25" customHeight="1">
      <c r="A3764" s="2" t="s">
        <v>3650</v>
      </c>
      <c r="B3764" s="2" t="str">
        <f ca="1">IFERROR(__xludf.DUMMYFUNCTION("GOOGLETRANSLATE(A3764,""auto"",""en"")"),"Loading...")</f>
        <v>Loading...</v>
      </c>
    </row>
    <row r="3765" spans="1:2" ht="14.25" customHeight="1">
      <c r="A3765" s="2" t="s">
        <v>594</v>
      </c>
      <c r="B3765" s="2" t="str">
        <f ca="1">IFERROR(__xludf.DUMMYFUNCTION("GOOGLETRANSLATE(A3765,""auto"",""en"")"),"❤")</f>
        <v>❤</v>
      </c>
    </row>
    <row r="3766" spans="1:2" ht="14.25" customHeight="1">
      <c r="A3766" s="2" t="s">
        <v>3651</v>
      </c>
      <c r="B3766" s="2" t="str">
        <f ca="1">IFERROR(__xludf.DUMMYFUNCTION("GOOGLETRANSLATE(A3766,""auto"",""en"")"),"Loading...")</f>
        <v>Loading...</v>
      </c>
    </row>
    <row r="3767" spans="1:2" ht="14.25" customHeight="1">
      <c r="A3767" s="2" t="s">
        <v>3652</v>
      </c>
      <c r="B3767" s="2" t="str">
        <f ca="1">IFERROR(__xludf.DUMMYFUNCTION("GOOGLETRANSLATE(A3767,""auto"",""en"")"),"Loading...")</f>
        <v>Loading...</v>
      </c>
    </row>
    <row r="3768" spans="1:2" ht="14.25" customHeight="1">
      <c r="A3768" s="2" t="s">
        <v>3653</v>
      </c>
      <c r="B3768" s="2" t="str">
        <f ca="1">IFERROR(__xludf.DUMMYFUNCTION("GOOGLETRANSLATE(A3768,""auto"",""en"")"),"Loading...")</f>
        <v>Loading...</v>
      </c>
    </row>
    <row r="3769" spans="1:2" ht="14.25" customHeight="1">
      <c r="A3769" s="2" t="s">
        <v>3654</v>
      </c>
      <c r="B3769" s="2" t="str">
        <f ca="1">IFERROR(__xludf.DUMMYFUNCTION("GOOGLETRANSLATE(A3769,""auto"",""en"")"),"Loading...")</f>
        <v>Loading...</v>
      </c>
    </row>
    <row r="3770" spans="1:2" ht="14.25" customHeight="1">
      <c r="A3770" s="2" t="s">
        <v>3655</v>
      </c>
      <c r="B3770" s="2" t="str">
        <f ca="1">IFERROR(__xludf.DUMMYFUNCTION("GOOGLETRANSLATE(A3770,""auto"",""en"")"),"Will find out tomorrow")</f>
        <v>Will find out tomorrow</v>
      </c>
    </row>
    <row r="3771" spans="1:2" ht="14.25" customHeight="1">
      <c r="A3771" s="2" t="s">
        <v>3653</v>
      </c>
      <c r="B3771" s="2" t="str">
        <f ca="1">IFERROR(__xludf.DUMMYFUNCTION("GOOGLETRANSLATE(A3771,""auto"",""en"")"),"Loading...")</f>
        <v>Loading...</v>
      </c>
    </row>
    <row r="3772" spans="1:2" ht="14.25" customHeight="1">
      <c r="A3772" s="2" t="s">
        <v>3653</v>
      </c>
      <c r="B3772" s="2" t="str">
        <f ca="1">IFERROR(__xludf.DUMMYFUNCTION("GOOGLETRANSLATE(A3772,""auto"",""en"")"),"Loading...")</f>
        <v>Loading...</v>
      </c>
    </row>
    <row r="3773" spans="1:2" ht="14.25" customHeight="1">
      <c r="A3773" s="2" t="s">
        <v>3656</v>
      </c>
      <c r="B3773" s="2" t="str">
        <f ca="1">IFERROR(__xludf.DUMMYFUNCTION("GOOGLETRANSLATE(A3773,""auto"",""en"")"),"Yes ye modi media poll h .")</f>
        <v>Yes ye modi media poll h .</v>
      </c>
    </row>
    <row r="3774" spans="1:2" ht="14.25" customHeight="1">
      <c r="A3774" s="2" t="s">
        <v>3657</v>
      </c>
      <c r="B3774" s="2" t="str">
        <f ca="1">IFERROR(__xludf.DUMMYFUNCTION("GOOGLETRANSLATE(A3774,""auto"",""en"")"),"Loading...")</f>
        <v>Loading...</v>
      </c>
    </row>
    <row r="3775" spans="1:2" ht="14.25" customHeight="1">
      <c r="A3775" s="2" t="s">
        <v>38</v>
      </c>
      <c r="B3775" s="2" t="str">
        <f ca="1">IFERROR(__xludf.DUMMYFUNCTION("GOOGLETRANSLATE(A3775,""auto"",""en"")"),"Loading...")</f>
        <v>Loading...</v>
      </c>
    </row>
    <row r="3776" spans="1:2" ht="14.25" customHeight="1">
      <c r="A3776" s="2" t="s">
        <v>3658</v>
      </c>
      <c r="B3776" s="2" t="str">
        <f ca="1">IFERROR(__xludf.DUMMYFUNCTION("GOOGLETRANSLATE(A3776,""auto"",""en"")"),"Loading...")</f>
        <v>Loading...</v>
      </c>
    </row>
    <row r="3777" spans="1:2" ht="14.25" customHeight="1">
      <c r="A3777" s="2" t="s">
        <v>3659</v>
      </c>
      <c r="B3777" s="2" t="str">
        <f ca="1">IFERROR(__xludf.DUMMYFUNCTION("GOOGLETRANSLATE(A3777,""auto"",""en"")"),"Every time you bathe your body, no one tells you anything, no time you bathe it with analysis, no one tells you anything.")</f>
        <v>Every time you bathe your body, no one tells you anything, no time you bathe it with analysis, no one tells you anything.</v>
      </c>
    </row>
    <row r="3778" spans="1:2" ht="14.25" customHeight="1">
      <c r="A3778" s="2" t="s">
        <v>3660</v>
      </c>
      <c r="B3778" s="2" t="str">
        <f ca="1">IFERROR(__xludf.DUMMYFUNCTION("GOOGLETRANSLATE(A3778,""auto"",""en"")"),"Loading...")</f>
        <v>Loading...</v>
      </c>
    </row>
    <row r="3779" spans="1:2" ht="14.25" customHeight="1">
      <c r="A3779" s="2" t="s">
        <v>3661</v>
      </c>
      <c r="B3779" s="2" t="str">
        <f ca="1">IFERROR(__xludf.DUMMYFUNCTION("GOOGLETRANSLATE(A3779,""auto"",""en"")"),"Loading...")</f>
        <v>Loading...</v>
      </c>
    </row>
    <row r="3780" spans="1:2" ht="14.25" customHeight="1">
      <c r="A3780" s="5" t="s">
        <v>3662</v>
      </c>
      <c r="B3780" s="2" t="str">
        <f ca="1">IFERROR(__xludf.DUMMYFUNCTION("GOOGLETRANSLATE(A3780,""auto"",""en"")"),"Loading...")</f>
        <v>Loading...</v>
      </c>
    </row>
    <row r="3781" spans="1:2" ht="14.25" customHeight="1">
      <c r="A3781" s="4" t="s">
        <v>3663</v>
      </c>
      <c r="B3781" s="2" t="str">
        <f ca="1">IFERROR(__xludf.DUMMYFUNCTION("GOOGLETRANSLATE(A3781,""auto"",""en"")"),"Loading...")</f>
        <v>Loading...</v>
      </c>
    </row>
    <row r="3782" spans="1:2" ht="14.25" customHeight="1">
      <c r="A3782" s="2" t="s">
        <v>3664</v>
      </c>
      <c r="B3782" s="2" t="str">
        <f ca="1">IFERROR(__xludf.DUMMYFUNCTION("GOOGLETRANSLATE(A3782,""auto"",""en"")"),"Loading...")</f>
        <v>Loading...</v>
      </c>
    </row>
    <row r="3783" spans="1:2" ht="14.25" customHeight="1">
      <c r="A3783" s="2" t="s">
        <v>3665</v>
      </c>
      <c r="B3783" s="2" t="str">
        <f ca="1">IFERROR(__xludf.DUMMYFUNCTION("GOOGLETRANSLATE(A3783,""auto"",""en"")"),"Loading...")</f>
        <v>Loading...</v>
      </c>
    </row>
    <row r="3784" spans="1:2" ht="14.25" customHeight="1">
      <c r="A3784" s="4" t="s">
        <v>3666</v>
      </c>
      <c r="B3784" s="2" t="str">
        <f ca="1">IFERROR(__xludf.DUMMYFUNCTION("GOOGLETRANSLATE(A3784,""auto"",""en"")"),"Loading...")</f>
        <v>Loading...</v>
      </c>
    </row>
    <row r="3785" spans="1:2" ht="14.25" customHeight="1">
      <c r="A3785" s="2" t="s">
        <v>3667</v>
      </c>
      <c r="B3785" s="2" t="str">
        <f ca="1">IFERROR(__xludf.DUMMYFUNCTION("GOOGLETRANSLATE(A3785,""auto"",""en"")"),"Loading...")</f>
        <v>Loading...</v>
      </c>
    </row>
    <row r="3786" spans="1:2" ht="14.25" customHeight="1">
      <c r="A3786" s="2" t="s">
        <v>3668</v>
      </c>
      <c r="B3786" s="2" t="str">
        <f ca="1">IFERROR(__xludf.DUMMYFUNCTION("GOOGLETRANSLATE(A3786,""auto"",""en"")"),"Loading...")</f>
        <v>Loading...</v>
      </c>
    </row>
    <row r="3787" spans="1:2" ht="14.25" customHeight="1">
      <c r="A3787" s="2" t="s">
        <v>3669</v>
      </c>
      <c r="B3787" s="2" t="str">
        <f ca="1">IFERROR(__xludf.DUMMYFUNCTION("GOOGLETRANSLATE(A3787,""auto"",""en"")"),"Loading...")</f>
        <v>Loading...</v>
      </c>
    </row>
    <row r="3788" spans="1:2" ht="14.25" customHeight="1">
      <c r="A3788" s="2" t="s">
        <v>3670</v>
      </c>
      <c r="B3788" s="2" t="str">
        <f ca="1">IFERROR(__xludf.DUMMYFUNCTION("GOOGLETRANSLATE(A3788,""auto"",""en"")"),"Loading...")</f>
        <v>Loading...</v>
      </c>
    </row>
    <row r="3789" spans="1:2" ht="14.25" customHeight="1">
      <c r="A3789" s="2" t="s">
        <v>3671</v>
      </c>
      <c r="B3789" s="3" t="str">
        <f ca="1">IFERROR(__xludf.DUMMYFUNCTION("GOOGLETRANSLATE(A3789,""auto"",""en"")"),"Loading...")</f>
        <v>Loading...</v>
      </c>
    </row>
    <row r="3790" spans="1:2" ht="14.25" customHeight="1">
      <c r="A3790" s="4" t="s">
        <v>3672</v>
      </c>
      <c r="B3790" s="2" t="str">
        <f ca="1">IFERROR(__xludf.DUMMYFUNCTION("GOOGLETRANSLATE(A3790,""auto"",""en"")"),"Loading...")</f>
        <v>Loading...</v>
      </c>
    </row>
    <row r="3791" spans="1:2" ht="14.25" customHeight="1">
      <c r="A3791" s="2" t="s">
        <v>3673</v>
      </c>
      <c r="B3791" s="2" t="str">
        <f ca="1">IFERROR(__xludf.DUMMYFUNCTION("GOOGLETRANSLATE(A3791,""auto"",""en"")"),"Loading...")</f>
        <v>Loading...</v>
      </c>
    </row>
    <row r="3792" spans="1:2" ht="14.25" customHeight="1">
      <c r="A3792" s="2" t="s">
        <v>3674</v>
      </c>
      <c r="B3792" s="2" t="str">
        <f ca="1">IFERROR(__xludf.DUMMYFUNCTION("GOOGLETRANSLATE(A3792,""auto"",""en"")"),"Loading...")</f>
        <v>Loading...</v>
      </c>
    </row>
    <row r="3793" spans="1:2" ht="14.25" customHeight="1">
      <c r="A3793" s="5" t="s">
        <v>3675</v>
      </c>
      <c r="B3793" s="2" t="str">
        <f ca="1">IFERROR(__xludf.DUMMYFUNCTION("GOOGLETRANSLATE(A3793,""auto"",""en"")"),"There is an atmosphere of fear Re^b^j^g 
Some people's songs are looking torn.")</f>
        <v>There is an atmosphere of fear Re^b^j^g 
Some people's songs are looking torn.</v>
      </c>
    </row>
    <row r="3794" spans="1:2" ht="14.25" customHeight="1">
      <c r="A3794" s="2" t="s">
        <v>3676</v>
      </c>
      <c r="B3794" s="2" t="str">
        <f ca="1">IFERROR(__xludf.DUMMYFUNCTION("GOOGLETRANSLATE(A3794,""auto"",""en"")"),"Loading...")</f>
        <v>Loading...</v>
      </c>
    </row>
    <row r="3795" spans="1:2" ht="14.25" customHeight="1">
      <c r="A3795" s="4" t="s">
        <v>3677</v>
      </c>
      <c r="B3795" s="2" t="str">
        <f ca="1">IFERROR(__xludf.DUMMYFUNCTION("GOOGLETRANSLATE(A3795,""auto"",""en"")"),"Loading...")</f>
        <v>Loading...</v>
      </c>
    </row>
    <row r="3796" spans="1:2" ht="14.25" customHeight="1">
      <c r="A3796" s="2" t="s">
        <v>3678</v>
      </c>
      <c r="B3796" s="2" t="str">
        <f ca="1">IFERROR(__xludf.DUMMYFUNCTION("GOOGLETRANSLATE(A3796,""auto"",""en"")"),"Loading...")</f>
        <v>Loading...</v>
      </c>
    </row>
    <row r="3797" spans="1:2" ht="14.25" customHeight="1">
      <c r="A3797" s="2" t="s">
        <v>3679</v>
      </c>
      <c r="B3797" s="2" t="str">
        <f ca="1">IFERROR(__xludf.DUMMYFUNCTION("GOOGLETRANSLATE(A3797,""auto"",""en"")"),"Loading...")</f>
        <v>Loading...</v>
      </c>
    </row>
    <row r="3798" spans="1:2" ht="14.25" customHeight="1">
      <c r="A3798" s="6" t="s">
        <v>3680</v>
      </c>
      <c r="B3798" s="2" t="str">
        <f ca="1">IFERROR(__xludf.DUMMYFUNCTION("GOOGLETRANSLATE(A3798,""auto"",""en"")"),"Loading...")</f>
        <v>Loading...</v>
      </c>
    </row>
    <row r="3799" spans="1:2" ht="14.25" customHeight="1">
      <c r="A3799" s="2" t="s">
        <v>3681</v>
      </c>
      <c r="B3799" s="2" t="str">
        <f ca="1">IFERROR(__xludf.DUMMYFUNCTION("GOOGLETRANSLATE(A3799,""auto"",""en"")"),"Loading...")</f>
        <v>Loading...</v>
      </c>
    </row>
    <row r="3800" spans="1:2" ht="14.25" customHeight="1">
      <c r="A3800" s="2" t="s">
        <v>327</v>
      </c>
      <c r="B3800" s="2" t="str">
        <f ca="1">IFERROR(__xludf.DUMMYFUNCTION("GOOGLETRANSLATE(A3800,""auto"",""en"")"),"Loading...")</f>
        <v>Loading...</v>
      </c>
    </row>
    <row r="3801" spans="1:2" ht="14.25" customHeight="1">
      <c r="A3801" s="6" t="s">
        <v>3682</v>
      </c>
      <c r="B3801" s="2" t="str">
        <f ca="1">IFERROR(__xludf.DUMMYFUNCTION("GOOGLETRANSLATE(A3801,""auto"",""en"")"),"Loading...")</f>
        <v>Loading...</v>
      </c>
    </row>
    <row r="3802" spans="1:2" ht="14.25" customHeight="1">
      <c r="A3802" s="2" t="s">
        <v>3683</v>
      </c>
      <c r="B3802" s="2" t="str">
        <f ca="1">IFERROR(__xludf.DUMMYFUNCTION("GOOGLETRANSLATE(A3802,""auto"",""en"")"),"Loading...")</f>
        <v>Loading...</v>
      </c>
    </row>
    <row r="3803" spans="1:2" ht="14.25" customHeight="1">
      <c r="A3803" s="2" t="s">
        <v>3684</v>
      </c>
      <c r="B3803" s="2" t="str">
        <f ca="1">IFERROR(__xludf.DUMMYFUNCTION("GOOGLETRANSLATE(A3803,""auto"",""en"")"),"Loading...")</f>
        <v>Loading...</v>
      </c>
    </row>
    <row r="3804" spans="1:2" ht="14.25" customHeight="1">
      <c r="A3804" s="2" t="s">
        <v>3685</v>
      </c>
      <c r="B3804" s="2" t="str">
        <f ca="1">IFERROR(__xludf.DUMMYFUNCTION("GOOGLETRANSLATE(A3804,""auto"",""en"")"),"Loading...")</f>
        <v>Loading...</v>
      </c>
    </row>
    <row r="3805" spans="1:2" ht="14.25" customHeight="1">
      <c r="A3805" s="2" t="s">
        <v>3686</v>
      </c>
      <c r="B3805" s="2" t="str">
        <f ca="1">IFERROR(__xludf.DUMMYFUNCTION("GOOGLETRANSLATE(A3805,""auto"",""en"")"),"Loading...")</f>
        <v>Loading...</v>
      </c>
    </row>
    <row r="3806" spans="1:2" ht="14.25" customHeight="1">
      <c r="A3806" s="2" t="s">
        <v>3687</v>
      </c>
      <c r="B3806" s="2" t="str">
        <f ca="1">IFERROR(__xludf.DUMMYFUNCTION("GOOGLETRANSLATE(A3806,""auto"",""en"")"),"Loading...")</f>
        <v>Loading...</v>
      </c>
    </row>
    <row r="3807" spans="1:2" ht="14.25" customHeight="1">
      <c r="A3807" s="2" t="s">
        <v>3688</v>
      </c>
      <c r="B3807" s="2" t="str">
        <f ca="1">IFERROR(__xludf.DUMMYFUNCTION("GOOGLETRANSLATE(A3807,""auto"",""en"")"),"Toolkit Activated 😅👍")</f>
        <v>Toolkit Activated 😅👍</v>
      </c>
    </row>
    <row r="3808" spans="1:2" ht="14.25" customHeight="1">
      <c r="A3808" s="2" t="s">
        <v>3689</v>
      </c>
      <c r="B3808" s="2" t="str">
        <f ca="1">IFERROR(__xludf.DUMMYFUNCTION("GOOGLETRANSLATE(A3808,""auto"",""en"")"),"Loading...")</f>
        <v>Loading...</v>
      </c>
    </row>
    <row r="3809" spans="1:2" ht="14.25" customHeight="1">
      <c r="A3809" s="2" t="s">
        <v>3690</v>
      </c>
      <c r="B3809" s="2" t="str">
        <f ca="1">IFERROR(__xludf.DUMMYFUNCTION("GOOGLETRANSLATE(A3809,""auto"",""en"")"),"Loading...")</f>
        <v>Loading...</v>
      </c>
    </row>
    <row r="3810" spans="1:2" ht="14.25" customHeight="1">
      <c r="A3810" s="2" t="s">
        <v>3691</v>
      </c>
      <c r="B3810" s="2" t="str">
        <f ca="1">IFERROR(__xludf.DUMMYFUNCTION("GOOGLETRANSLATE(A3810,""auto"",""en"")"),"Loading...")</f>
        <v>Loading...</v>
      </c>
    </row>
    <row r="3811" spans="1:2" ht="14.25" customHeight="1">
      <c r="A3811" s="2" t="s">
        <v>3692</v>
      </c>
      <c r="B3811" s="2" t="str">
        <f ca="1">IFERROR(__xludf.DUMMYFUNCTION("GOOGLETRANSLATE(A3811,""auto"",""en"")"),"Loading...")</f>
        <v>Loading...</v>
      </c>
    </row>
    <row r="3812" spans="1:2" ht="14.25" customHeight="1">
      <c r="A3812" s="2" t="s">
        <v>3693</v>
      </c>
      <c r="B3812" s="2" t="str">
        <f ca="1">IFERROR(__xludf.DUMMYFUNCTION("GOOGLETRANSLATE(A3812,""auto"",""en"")"),"Absolutely true Gaya Ravishankar ji, he is walking here with the exit pole in order to cause illness.")</f>
        <v>Absolutely true Gaya Ravishankar ji, he is walking here with the exit pole in order to cause illness.</v>
      </c>
    </row>
    <row r="3813" spans="1:2" ht="14.25" customHeight="1">
      <c r="A3813" s="4" t="s">
        <v>3694</v>
      </c>
      <c r="B3813" s="2" t="str">
        <f ca="1">IFERROR(__xludf.DUMMYFUNCTION("GOOGLETRANSLATE(A3813,""auto"",""en"")"),"Loading...")</f>
        <v>Loading...</v>
      </c>
    </row>
    <row r="3814" spans="1:2" ht="14.25" customHeight="1">
      <c r="A3814" s="2" t="s">
        <v>3695</v>
      </c>
      <c r="B3814" s="2" t="str">
        <f ca="1">IFERROR(__xludf.DUMMYFUNCTION("GOOGLETRANSLATE(A3814,""auto"",""en"")"),"Loading...")</f>
        <v>Loading...</v>
      </c>
    </row>
    <row r="3815" spans="1:2" ht="14.25" customHeight="1">
      <c r="A3815" s="2" t="s">
        <v>3696</v>
      </c>
      <c r="B3815" s="2" t="str">
        <f ca="1">IFERROR(__xludf.DUMMYFUNCTION("GOOGLETRANSLATE(A3815,""auto"",""en"")"),"Loading...")</f>
        <v>Loading...</v>
      </c>
    </row>
    <row r="3816" spans="1:2" ht="14.25" customHeight="1">
      <c r="A3816" s="4" t="s">
        <v>3697</v>
      </c>
      <c r="B3816" s="2" t="str">
        <f ca="1">IFERROR(__xludf.DUMMYFUNCTION("GOOGLETRANSLATE(A3816,""auto"",""en"")"),"Loading...")</f>
        <v>Loading...</v>
      </c>
    </row>
    <row r="3817" spans="1:2" ht="14.25" customHeight="1">
      <c r="A3817" s="2" t="s">
        <v>3698</v>
      </c>
      <c r="B3817" s="2" t="str">
        <f ca="1">IFERROR(__xludf.DUMMYFUNCTION("GOOGLETRANSLATE(A3817,""auto"",""en"")"),"Loading...")</f>
        <v>Loading...</v>
      </c>
    </row>
    <row r="3818" spans="1:2" ht="14.25" customHeight="1">
      <c r="A3818" s="2" t="s">
        <v>3699</v>
      </c>
      <c r="B3818" s="2" t="str">
        <f ca="1">IFERROR(__xludf.DUMMYFUNCTION("GOOGLETRANSLATE(A3818,""auto"",""en"")"),"Loading...")</f>
        <v>Loading...</v>
      </c>
    </row>
    <row r="3819" spans="1:2" ht="14.25" customHeight="1">
      <c r="A3819" s="6" t="s">
        <v>3700</v>
      </c>
      <c r="B3819" s="2" t="str">
        <f ca="1">IFERROR(__xludf.DUMMYFUNCTION("GOOGLETRANSLATE(A3819,""auto"",""en"")"),"Loading...")</f>
        <v>Loading...</v>
      </c>
    </row>
    <row r="3820" spans="1:2" ht="14.25" customHeight="1">
      <c r="A3820" s="2" t="s">
        <v>3701</v>
      </c>
      <c r="B3820" s="2" t="str">
        <f ca="1">IFERROR(__xludf.DUMMYFUNCTION("GOOGLETRANSLATE(A3820,""auto"",""en"")"),"Loading...")</f>
        <v>Loading...</v>
      </c>
    </row>
    <row r="3821" spans="1:2" ht="14.25" customHeight="1">
      <c r="A3821" s="2" t="s">
        <v>3702</v>
      </c>
      <c r="B3821" s="2" t="str">
        <f ca="1">IFERROR(__xludf.DUMMYFUNCTION("GOOGLETRANSLATE(A3821,""auto"",""en"")"),"Loading...")</f>
        <v>Loading...</v>
      </c>
    </row>
    <row r="3822" spans="1:2" ht="14.25" customHeight="1">
      <c r="A3822" s="4" t="s">
        <v>3703</v>
      </c>
      <c r="B3822" s="2" t="str">
        <f ca="1">IFERROR(__xludf.DUMMYFUNCTION("GOOGLETRANSLATE(A3822,""auto"",""en"")"),"Loading...")</f>
        <v>Loading...</v>
      </c>
    </row>
    <row r="3823" spans="1:2" ht="14.25" customHeight="1">
      <c r="A3823" s="2" t="s">
        <v>3702</v>
      </c>
      <c r="B3823" s="2" t="str">
        <f ca="1">IFERROR(__xludf.DUMMYFUNCTION("GOOGLETRANSLATE(A3823,""auto"",""en"")"),"Loading...")</f>
        <v>Loading...</v>
      </c>
    </row>
    <row r="3824" spans="1:2" ht="14.25" customHeight="1">
      <c r="A3824" s="2" t="s">
        <v>3704</v>
      </c>
      <c r="B3824" s="2" t="str">
        <f ca="1">IFERROR(__xludf.DUMMYFUNCTION("GOOGLETRANSLATE(A3824,""auto"",""en"")"),"Loading...")</f>
        <v>Loading...</v>
      </c>
    </row>
    <row r="3825" spans="1:2" ht="14.25" customHeight="1">
      <c r="A3825" s="2" t="s">
        <v>3702</v>
      </c>
      <c r="B3825" s="2" t="str">
        <f ca="1">IFERROR(__xludf.DUMMYFUNCTION("GOOGLETRANSLATE(A3825,""auto"",""en"")"),"Loading...")</f>
        <v>Loading...</v>
      </c>
    </row>
    <row r="3826" spans="1:2" ht="14.25" customHeight="1">
      <c r="A3826" s="2" t="s">
        <v>3705</v>
      </c>
      <c r="B3826" s="2" t="str">
        <f ca="1">IFERROR(__xludf.DUMMYFUNCTION("GOOGLETRANSLATE(A3826,""auto"",""en"")"),"Loading...")</f>
        <v>Loading...</v>
      </c>
    </row>
    <row r="3827" spans="1:2" ht="14.25" customHeight="1">
      <c r="A3827" s="2" t="s">
        <v>3706</v>
      </c>
      <c r="B3827" s="2" t="str">
        <f ca="1">IFERROR(__xludf.DUMMYFUNCTION("GOOGLETRANSLATE(A3827,""auto"",""en"")"),"Tonight, 3 June, is very important for the country. Tomorrow 4th June is the result of Lok Sabha election 2024. Now it is 150 DM more than 741 DM month. That's the truth. If the DM is dishonest then people in the country will die of poverty and hunger, sm"&amp;"all children and old people too, he will all be cursed. Those who support Jhooth and all the children will get such a disease that there is no cure in the world, now wake up DM, there is hope that crores of people of the country will be freed from poverty"&amp;". Jai Hind")</f>
        <v>Tonight, 3 June, is very important for the country. Tomorrow 4th June is the result of Lok Sabha election 2024. Now it is 150 DM more than 741 DM month. That's the truth. If the DM is dishonest then people in the country will die of poverty and hunger, small children and old people too, he will all be cursed. Those who support Jhooth and all the children will get such a disease that there is no cure in the world, now wake up DM, there is hope that crores of people of the country will be freed from poverty. Jai Hind</v>
      </c>
    </row>
    <row r="3828" spans="1:2" ht="14.25" customHeight="1">
      <c r="A3828" s="2" t="s">
        <v>3702</v>
      </c>
      <c r="B3828" s="2" t="str">
        <f ca="1">IFERROR(__xludf.DUMMYFUNCTION("GOOGLETRANSLATE(A3828,""auto"",""en"")"),"Loading...")</f>
        <v>Loading...</v>
      </c>
    </row>
    <row r="3829" spans="1:2" ht="14.25" customHeight="1">
      <c r="A3829" s="2" t="s">
        <v>3707</v>
      </c>
      <c r="B3829" s="2" t="str">
        <f ca="1">IFERROR(__xludf.DUMMYFUNCTION("GOOGLETRANSLATE(A3829,""auto"",""en"")"),"Loading...")</f>
        <v>Loading...</v>
      </c>
    </row>
    <row r="3830" spans="1:2" ht="14.25" customHeight="1">
      <c r="A3830" s="2" t="s">
        <v>3708</v>
      </c>
      <c r="B3830" s="2" t="str">
        <f ca="1">IFERROR(__xludf.DUMMYFUNCTION("GOOGLETRANSLATE(A3830,""auto"",""en"")"),"Loading...")</f>
        <v>Loading...</v>
      </c>
    </row>
    <row r="3831" spans="1:2" ht="14.25" customHeight="1">
      <c r="A3831" s="2" t="s">
        <v>3702</v>
      </c>
      <c r="B3831" s="2" t="str">
        <f ca="1">IFERROR(__xludf.DUMMYFUNCTION("GOOGLETRANSLATE(A3831,""auto"",""en"")"),"Loading...")</f>
        <v>Loading...</v>
      </c>
    </row>
    <row r="3832" spans="1:2" ht="14.25" customHeight="1">
      <c r="A3832" s="6" t="s">
        <v>3709</v>
      </c>
      <c r="B3832" s="2" t="str">
        <f ca="1">IFERROR(__xludf.DUMMYFUNCTION("GOOGLETRANSLATE(A3832,""auto"",""en"")"),"Loading...")</f>
        <v>Loading...</v>
      </c>
    </row>
    <row r="3833" spans="1:2" ht="14.25" customHeight="1">
      <c r="A3833" s="2" t="s">
        <v>3710</v>
      </c>
      <c r="B3833" s="2" t="str">
        <f ca="1">IFERROR(__xludf.DUMMYFUNCTION("GOOGLETRANSLATE(A3833,""auto"",""en"")"),"Loading...")</f>
        <v>Loading...</v>
      </c>
    </row>
    <row r="3834" spans="1:2" ht="14.25" customHeight="1">
      <c r="A3834" s="2" t="s">
        <v>3711</v>
      </c>
      <c r="B3834" s="2" t="str">
        <f ca="1">IFERROR(__xludf.DUMMYFUNCTION("GOOGLETRANSLATE(A3834,""auto"",""en"")"),"Loading...")</f>
        <v>Loading...</v>
      </c>
    </row>
    <row r="3835" spans="1:2" ht="14.25" customHeight="1">
      <c r="A3835" s="2" t="s">
        <v>3702</v>
      </c>
      <c r="B3835" s="2" t="str">
        <f ca="1">IFERROR(__xludf.DUMMYFUNCTION("GOOGLETRANSLATE(A3835,""auto"",""en"")"),"Loading...")</f>
        <v>Loading...</v>
      </c>
    </row>
    <row r="3836" spans="1:2" ht="14.25" customHeight="1">
      <c r="A3836" s="2" t="s">
        <v>3702</v>
      </c>
      <c r="B3836" s="2" t="str">
        <f ca="1">IFERROR(__xludf.DUMMYFUNCTION("GOOGLETRANSLATE(A3836,""auto"",""en"")"),"Loading...")</f>
        <v>Loading...</v>
      </c>
    </row>
    <row r="3837" spans="1:2" ht="14.25" customHeight="1">
      <c r="A3837" s="2" t="s">
        <v>3702</v>
      </c>
      <c r="B3837" s="2" t="str">
        <f ca="1">IFERROR(__xludf.DUMMYFUNCTION("GOOGLETRANSLATE(A3837,""auto"",""en"")"),"Loading...")</f>
        <v>Loading...</v>
      </c>
    </row>
    <row r="3838" spans="1:2" ht="14.25" customHeight="1">
      <c r="A3838" s="2" t="s">
        <v>3712</v>
      </c>
      <c r="B3838" s="2" t="str">
        <f ca="1">IFERROR(__xludf.DUMMYFUNCTION("GOOGLETRANSLATE(A3838,""auto"",""en"")"),"Loading...")</f>
        <v>Loading...</v>
      </c>
    </row>
    <row r="3839" spans="1:2" ht="14.25" customHeight="1">
      <c r="A3839" s="2" t="s">
        <v>3713</v>
      </c>
      <c r="B3839" s="2" t="str">
        <f ca="1">IFERROR(__xludf.DUMMYFUNCTION("GOOGLETRANSLATE(A3839,""auto"",""en"")"),"Loading...")</f>
        <v>Loading...</v>
      </c>
    </row>
    <row r="3840" spans="1:2" ht="14.25" customHeight="1">
      <c r="A3840" s="2" t="s">
        <v>3714</v>
      </c>
      <c r="B3840" s="2" t="str">
        <f ca="1">IFERROR(__xludf.DUMMYFUNCTION("GOOGLETRANSLATE(A3840,""auto"",""en"")"),"Loading...")</f>
        <v>Loading...</v>
      </c>
    </row>
    <row r="3841" spans="1:2" ht="14.25" customHeight="1">
      <c r="A3841" s="2" t="s">
        <v>3715</v>
      </c>
      <c r="B3841" s="2" t="str">
        <f ca="1">IFERROR(__xludf.DUMMYFUNCTION("GOOGLETRANSLATE(A3841,""auto"",""en"")"),"Loading...")</f>
        <v>Loading...</v>
      </c>
    </row>
    <row r="3842" spans="1:2" ht="14.25" customHeight="1">
      <c r="A3842" s="2" t="s">
        <v>3716</v>
      </c>
      <c r="B3842" s="2" t="str">
        <f ca="1">IFERROR(__xludf.DUMMYFUNCTION("GOOGLETRANSLATE(A3842,""auto"",""en"")"),"Loading...")</f>
        <v>Loading...</v>
      </c>
    </row>
    <row r="3843" spans="1:2" ht="14.25" customHeight="1">
      <c r="A3843" s="2" t="s">
        <v>2870</v>
      </c>
      <c r="B3843" s="2" t="str">
        <f ca="1">IFERROR(__xludf.DUMMYFUNCTION("GOOGLETRANSLATE(A3843,""auto"",""en"")"),"Loading...")</f>
        <v>Loading...</v>
      </c>
    </row>
    <row r="3844" spans="1:2" ht="14.25" customHeight="1">
      <c r="A3844" s="6" t="s">
        <v>3717</v>
      </c>
      <c r="B3844" s="2" t="str">
        <f ca="1">IFERROR(__xludf.DUMMYFUNCTION("GOOGLETRANSLATE(A3844,""auto"",""en"")"),"Loading...")</f>
        <v>Loading...</v>
      </c>
    </row>
    <row r="3845" spans="1:2" ht="14.25" customHeight="1">
      <c r="A3845" s="4" t="s">
        <v>3718</v>
      </c>
      <c r="B3845" s="2" t="str">
        <f ca="1">IFERROR(__xludf.DUMMYFUNCTION("GOOGLETRANSLATE(A3845,""auto"",""en"")"),"Loading...")</f>
        <v>Loading...</v>
      </c>
    </row>
    <row r="3846" spans="1:2" ht="14.25" customHeight="1">
      <c r="A3846" s="2" t="s">
        <v>3719</v>
      </c>
      <c r="B3846" s="2" t="str">
        <f ca="1">IFERROR(__xludf.DUMMYFUNCTION("GOOGLETRANSLATE(A3846,""auto"",""en"")"),"Loading...")</f>
        <v>Loading...</v>
      </c>
    </row>
    <row r="3847" spans="1:2" ht="14.25" customHeight="1">
      <c r="A3847" s="2" t="s">
        <v>3702</v>
      </c>
      <c r="B3847" s="2" t="str">
        <f ca="1">IFERROR(__xludf.DUMMYFUNCTION("GOOGLETRANSLATE(A3847,""auto"",""en"")"),"Loading...")</f>
        <v>Loading...</v>
      </c>
    </row>
    <row r="3848" spans="1:2" ht="14.25" customHeight="1">
      <c r="A3848" s="2" t="s">
        <v>3720</v>
      </c>
      <c r="B3848" s="2" t="str">
        <f ca="1">IFERROR(__xludf.DUMMYFUNCTION("GOOGLETRANSLATE(A3848,""auto"",""en"")"),"Loading...")</f>
        <v>Loading...</v>
      </c>
    </row>
    <row r="3849" spans="1:2" ht="14.25" customHeight="1">
      <c r="A3849" s="2" t="s">
        <v>3721</v>
      </c>
      <c r="B3849" s="2" t="str">
        <f ca="1">IFERROR(__xludf.DUMMYFUNCTION("GOOGLETRANSLATE(A3849,""auto"",""en"")"),"Loading...")</f>
        <v>Loading...</v>
      </c>
    </row>
    <row r="3850" spans="1:2" ht="14.25" customHeight="1">
      <c r="A3850" s="2" t="s">
        <v>3722</v>
      </c>
      <c r="B3850" s="2" t="str">
        <f ca="1">IFERROR(__xludf.DUMMYFUNCTION("GOOGLETRANSLATE(A3850,""auto"",""en"")"),"Loading...")</f>
        <v>Loading...</v>
      </c>
    </row>
    <row r="3851" spans="1:2" ht="14.25" customHeight="1">
      <c r="A3851" s="2" t="s">
        <v>3723</v>
      </c>
      <c r="B3851" s="2" t="str">
        <f ca="1">IFERROR(__xludf.DUMMYFUNCTION("GOOGLETRANSLATE(A3851,""auto"",""en"")"),"Loading...")</f>
        <v>Loading...</v>
      </c>
    </row>
    <row r="3852" spans="1:2" ht="14.25" customHeight="1">
      <c r="A3852" s="2" t="s">
        <v>3724</v>
      </c>
      <c r="B3852" s="2" t="str">
        <f ca="1">IFERROR(__xludf.DUMMYFUNCTION("GOOGLETRANSLATE(A3852,""auto"",""en"")"),"Loading...")</f>
        <v>Loading...</v>
      </c>
    </row>
    <row r="3853" spans="1:2" ht="14.25" customHeight="1">
      <c r="A3853" s="2" t="s">
        <v>3725</v>
      </c>
      <c r="B3853" s="2" t="str">
        <f ca="1">IFERROR(__xludf.DUMMYFUNCTION("GOOGLETRANSLATE(A3853,""auto"",""en"")"),"Loading...")</f>
        <v>Loading...</v>
      </c>
    </row>
    <row r="3854" spans="1:2" ht="14.25" customHeight="1">
      <c r="A3854" s="2" t="s">
        <v>3726</v>
      </c>
      <c r="B3854" s="2" t="str">
        <f ca="1">IFERROR(__xludf.DUMMYFUNCTION("GOOGLETRANSLATE(A3854,""auto"",""en"")"),"Loading...")</f>
        <v>Loading...</v>
      </c>
    </row>
    <row r="3855" spans="1:2" ht="14.25" customHeight="1">
      <c r="A3855" s="2" t="s">
        <v>3727</v>
      </c>
      <c r="B3855" s="2" t="str">
        <f ca="1">IFERROR(__xludf.DUMMYFUNCTION("GOOGLETRANSLATE(A3855,""auto"",""en"")"),"Loading...")</f>
        <v>Loading...</v>
      </c>
    </row>
    <row r="3856" spans="1:2" ht="14.25" customHeight="1">
      <c r="A3856" s="4" t="s">
        <v>3728</v>
      </c>
      <c r="B3856" s="2" t="str">
        <f ca="1">IFERROR(__xludf.DUMMYFUNCTION("GOOGLETRANSLATE(A3856,""auto"",""en"")"),"Loading...")</f>
        <v>Loading...</v>
      </c>
    </row>
    <row r="3857" spans="1:2" ht="14.25" customHeight="1">
      <c r="A3857" s="2" t="s">
        <v>3729</v>
      </c>
      <c r="B3857" s="2" t="str">
        <f ca="1">IFERROR(__xludf.DUMMYFUNCTION("GOOGLETRANSLATE(A3857,""auto"",""en"")"),"Loading...")</f>
        <v>Loading...</v>
      </c>
    </row>
    <row r="3858" spans="1:2" ht="14.25" customHeight="1">
      <c r="A3858" s="2" t="s">
        <v>3730</v>
      </c>
      <c r="B3858" s="2" t="str">
        <f ca="1">IFERROR(__xludf.DUMMYFUNCTION("GOOGLETRANSLATE(A3858,""auto"",""en"")"),"Loading...")</f>
        <v>Loading...</v>
      </c>
    </row>
    <row r="3859" spans="1:2" ht="14.25" customHeight="1">
      <c r="A3859" s="2" t="s">
        <v>3731</v>
      </c>
      <c r="B3859" s="2" t="str">
        <f ca="1">IFERROR(__xludf.DUMMYFUNCTION("GOOGLETRANSLATE(A3859,""auto"",""en"")"),"Loading...")</f>
        <v>Loading...</v>
      </c>
    </row>
    <row r="3860" spans="1:2" ht="14.25" customHeight="1">
      <c r="A3860" s="2" t="s">
        <v>3732</v>
      </c>
      <c r="B3860" s="2" t="str">
        <f ca="1">IFERROR(__xludf.DUMMYFUNCTION("GOOGLETRANSLATE(A3860,""auto"",""en"")"),"Loading...")</f>
        <v>Loading...</v>
      </c>
    </row>
    <row r="3861" spans="1:2" ht="14.25" customHeight="1">
      <c r="A3861" s="2" t="s">
        <v>3733</v>
      </c>
      <c r="B3861" s="2" t="str">
        <f ca="1">IFERROR(__xludf.DUMMYFUNCTION("GOOGLETRANSLATE(A3861,""auto"",""en"")"),"Loading...")</f>
        <v>Loading...</v>
      </c>
    </row>
    <row r="3862" spans="1:2" ht="14.25" customHeight="1">
      <c r="A3862" s="2" t="s">
        <v>3734</v>
      </c>
      <c r="B3862" s="2" t="str">
        <f ca="1">IFERROR(__xludf.DUMMYFUNCTION("GOOGLETRANSLATE(A3862,""auto"",""en"")"),"Loading...")</f>
        <v>Loading...</v>
      </c>
    </row>
    <row r="3863" spans="1:2" ht="14.25" customHeight="1">
      <c r="A3863" s="2" t="s">
        <v>3735</v>
      </c>
      <c r="B3863" s="2" t="str">
        <f ca="1">IFERROR(__xludf.DUMMYFUNCTION("GOOGLETRANSLATE(A3863,""auto"",""en"")"),"Loading...")</f>
        <v>Loading...</v>
      </c>
    </row>
    <row r="3864" spans="1:2" ht="14.25" customHeight="1">
      <c r="A3864" s="2" t="s">
        <v>3736</v>
      </c>
      <c r="B3864" s="2" t="str">
        <f ca="1">IFERROR(__xludf.DUMMYFUNCTION("GOOGLETRANSLATE(A3864,""auto"",""en"")"),"Loading...")</f>
        <v>Loading...</v>
      </c>
    </row>
    <row r="3865" spans="1:2" ht="14.25" customHeight="1">
      <c r="A3865" s="2" t="s">
        <v>3737</v>
      </c>
      <c r="B3865" s="2" t="str">
        <f ca="1">IFERROR(__xludf.DUMMYFUNCTION("GOOGLETRANSLATE(A3865,""auto"",""en"")"),"Loading...")</f>
        <v>Loading...</v>
      </c>
    </row>
    <row r="3866" spans="1:2" ht="14.25" customHeight="1">
      <c r="A3866" s="2" t="s">
        <v>3738</v>
      </c>
      <c r="B3866" s="2" t="str">
        <f ca="1">IFERROR(__xludf.DUMMYFUNCTION("GOOGLETRANSLATE(A3866,""auto"",""en"")"),"Loading...")</f>
        <v>Loading...</v>
      </c>
    </row>
    <row r="3867" spans="1:2" ht="14.25" customHeight="1">
      <c r="A3867" s="5" t="s">
        <v>3739</v>
      </c>
      <c r="B3867" s="2" t="str">
        <f ca="1">IFERROR(__xludf.DUMMYFUNCTION("GOOGLETRANSLATE(A3867,""auto"",""en"")"),"Hello Ravish
Don't use this kind of background, it makes it difficult to watch the video.")</f>
        <v>Hello Ravish
Don't use this kind of background, it makes it difficult to watch the video.</v>
      </c>
    </row>
    <row r="3868" spans="1:2" ht="14.25" customHeight="1">
      <c r="A3868" s="2" t="s">
        <v>3740</v>
      </c>
      <c r="B3868" s="2" t="str">
        <f ca="1">IFERROR(__xludf.DUMMYFUNCTION("GOOGLETRANSLATE(A3868,""auto"",""en"")"),"Wah re chamche😅😅😅😅😅")</f>
        <v>Wah re chamche😅😅😅😅😅</v>
      </c>
    </row>
    <row r="3869" spans="1:2" ht="14.25" customHeight="1">
      <c r="A3869" s="2" t="s">
        <v>3741</v>
      </c>
      <c r="B3869" s="2" t="str">
        <f ca="1">IFERROR(__xludf.DUMMYFUNCTION("GOOGLETRANSLATE(A3869,""auto"",""en"")"),"Loading...")</f>
        <v>Loading...</v>
      </c>
    </row>
    <row r="3870" spans="1:2" ht="14.25" customHeight="1">
      <c r="A3870" s="6" t="s">
        <v>3742</v>
      </c>
      <c r="B3870" s="2" t="str">
        <f ca="1">IFERROR(__xludf.DUMMYFUNCTION("GOOGLETRANSLATE(A3870,""auto"",""en"")"),"Loading...")</f>
        <v>Loading...</v>
      </c>
    </row>
    <row r="3871" spans="1:2" ht="14.25" customHeight="1">
      <c r="A3871" s="2" t="s">
        <v>3743</v>
      </c>
      <c r="B3871" s="2" t="str">
        <f ca="1">IFERROR(__xludf.DUMMYFUNCTION("GOOGLETRANSLATE(A3871,""auto"",""en"")"),"Loading...")</f>
        <v>Loading...</v>
      </c>
    </row>
    <row r="3872" spans="1:2" ht="14.25" customHeight="1">
      <c r="A3872" s="2" t="s">
        <v>3744</v>
      </c>
      <c r="B3872" s="2" t="str">
        <f ca="1">IFERROR(__xludf.DUMMYFUNCTION("GOOGLETRANSLATE(A3872,""auto"",""en"")"),"Loading...")</f>
        <v>Loading...</v>
      </c>
    </row>
    <row r="3873" spans="1:2" ht="14.25" customHeight="1">
      <c r="A3873" s="2" t="s">
        <v>3745</v>
      </c>
      <c r="B3873" s="2" t="str">
        <f ca="1">IFERROR(__xludf.DUMMYFUNCTION("GOOGLETRANSLATE(A3873,""auto"",""en"")"),"Loading...")</f>
        <v>Loading...</v>
      </c>
    </row>
    <row r="3874" spans="1:2" ht="14.25" customHeight="1">
      <c r="A3874" s="2" t="s">
        <v>3746</v>
      </c>
      <c r="B3874" s="2" t="str">
        <f ca="1">IFERROR(__xludf.DUMMYFUNCTION("GOOGLETRANSLATE(A3874,""auto"",""en"")"),"Loading...")</f>
        <v>Loading...</v>
      </c>
    </row>
    <row r="3875" spans="1:2" ht="14.25" customHeight="1">
      <c r="A3875" s="2" t="s">
        <v>3747</v>
      </c>
      <c r="B3875" s="2" t="str">
        <f ca="1">IFERROR(__xludf.DUMMYFUNCTION("GOOGLETRANSLATE(A3875,""auto"",""en"")"),"Khabeesh Kumar please send me your horoscope, I want to know in which hour you were born in this body, such a shameless person cannot be born in normal times.")</f>
        <v>Khabeesh Kumar please send me your horoscope, I want to know in which hour you were born in this body, such a shameless person cannot be born in normal times.</v>
      </c>
    </row>
    <row r="3876" spans="1:2" ht="14.25" customHeight="1">
      <c r="A3876" s="2" t="s">
        <v>3748</v>
      </c>
      <c r="B3876" s="2" t="str">
        <f ca="1">IFERROR(__xludf.DUMMYFUNCTION("GOOGLETRANSLATE(A3876,""auto"",""en"")"),"Loading...")</f>
        <v>Loading...</v>
      </c>
    </row>
    <row r="3877" spans="1:2" ht="14.25" customHeight="1">
      <c r="A3877" s="2" t="s">
        <v>3749</v>
      </c>
      <c r="B3877" s="2" t="str">
        <f ca="1">IFERROR(__xludf.DUMMYFUNCTION("GOOGLETRANSLATE(A3877,""auto"",""en"")"),"Loading...")</f>
        <v>Loading...</v>
      </c>
    </row>
    <row r="3878" spans="1:2" ht="14.25" customHeight="1">
      <c r="A3878" s="5" t="s">
        <v>3750</v>
      </c>
      <c r="B3878" s="2" t="str">
        <f ca="1">IFERROR(__xludf.DUMMYFUNCTION("GOOGLETRANSLATE(A3878,""auto"",""en"")"),"Loading...")</f>
        <v>Loading...</v>
      </c>
    </row>
    <row r="3879" spans="1:2" ht="14.25" customHeight="1">
      <c r="A3879" s="2" t="s">
        <v>3751</v>
      </c>
      <c r="B3879" s="2" t="str">
        <f ca="1">IFERROR(__xludf.DUMMYFUNCTION("GOOGLETRANSLATE(A3879,""auto"",""en"")"),"Loading...")</f>
        <v>Loading...</v>
      </c>
    </row>
    <row r="3880" spans="1:2" ht="14.25" customHeight="1">
      <c r="A3880" s="2" t="s">
        <v>3752</v>
      </c>
      <c r="B3880" s="2" t="str">
        <f ca="1">IFERROR(__xludf.DUMMYFUNCTION("GOOGLETRANSLATE(A3880,""auto"",""en"")"),"Loading...")</f>
        <v>Loading...</v>
      </c>
    </row>
    <row r="3881" spans="1:2" ht="14.25" customHeight="1">
      <c r="A3881" s="2" t="s">
        <v>3753</v>
      </c>
      <c r="B3881" s="2" t="str">
        <f ca="1">IFERROR(__xludf.DUMMYFUNCTION("GOOGLETRANSLATE(A3881,""auto"",""en"")"),"Loading...")</f>
        <v>Loading...</v>
      </c>
    </row>
    <row r="3882" spans="1:2" ht="14.25" customHeight="1">
      <c r="A3882" s="2" t="s">
        <v>3754</v>
      </c>
      <c r="B3882" s="2" t="str">
        <f ca="1">IFERROR(__xludf.DUMMYFUNCTION("GOOGLETRANSLATE(A3882,""auto"",""en"")"),"Loading...")</f>
        <v>Loading...</v>
      </c>
    </row>
    <row r="3883" spans="1:2" ht="14.25" customHeight="1">
      <c r="A3883" s="4" t="s">
        <v>3755</v>
      </c>
      <c r="B3883" s="2" t="str">
        <f ca="1">IFERROR(__xludf.DUMMYFUNCTION("GOOGLETRANSLATE(A3883,""auto"",""en"")"),"Loading...")</f>
        <v>Loading...</v>
      </c>
    </row>
    <row r="3884" spans="1:2" ht="14.25" customHeight="1">
      <c r="A3884" s="2" t="s">
        <v>3756</v>
      </c>
      <c r="B3884" s="2" t="str">
        <f ca="1">IFERROR(__xludf.DUMMYFUNCTION("GOOGLETRANSLATE(A3884,""auto"",""en"")"),"Loading...")</f>
        <v>Loading...</v>
      </c>
    </row>
    <row r="3885" spans="1:2" ht="14.25" customHeight="1">
      <c r="A3885" s="2" t="s">
        <v>3757</v>
      </c>
      <c r="B3885" s="2" t="str">
        <f ca="1">IFERROR(__xludf.DUMMYFUNCTION("GOOGLETRANSLATE(A3885,""auto"",""en"")"),"Loading...")</f>
        <v>Loading...</v>
      </c>
    </row>
    <row r="3886" spans="1:2" ht="14.25" customHeight="1">
      <c r="A3886" s="4" t="s">
        <v>3758</v>
      </c>
      <c r="B3886" s="2" t="str">
        <f ca="1">IFERROR(__xludf.DUMMYFUNCTION("GOOGLETRANSLATE(A3886,""auto"",""en"")"),"Loading...")</f>
        <v>Loading...</v>
      </c>
    </row>
    <row r="3887" spans="1:2" ht="14.25" customHeight="1">
      <c r="A3887" s="4" t="s">
        <v>3759</v>
      </c>
      <c r="B3887" s="2" t="str">
        <f ca="1">IFERROR(__xludf.DUMMYFUNCTION("GOOGLETRANSLATE(A3887,""auto"",""en"")"),"Loading...")</f>
        <v>Loading...</v>
      </c>
    </row>
    <row r="3888" spans="1:2" ht="14.25" customHeight="1">
      <c r="A3888" s="2" t="s">
        <v>3760</v>
      </c>
      <c r="B3888" s="2" t="str">
        <f ca="1">IFERROR(__xludf.DUMMYFUNCTION("GOOGLETRANSLATE(A3888,""auto"",""en"")"),"Loading...")</f>
        <v>Loading...</v>
      </c>
    </row>
    <row r="3889" spans="1:2" ht="14.25" customHeight="1">
      <c r="A3889" s="2" t="s">
        <v>3761</v>
      </c>
      <c r="B3889" s="2" t="str">
        <f ca="1">IFERROR(__xludf.DUMMYFUNCTION("GOOGLETRANSLATE(A3889,""auto"",""en"")"),"Loading...")</f>
        <v>Loading...</v>
      </c>
    </row>
    <row r="3890" spans="1:2" ht="14.25" customHeight="1">
      <c r="A3890" s="2" t="s">
        <v>3762</v>
      </c>
      <c r="B3890" s="2" t="str">
        <f ca="1">IFERROR(__xludf.DUMMYFUNCTION("GOOGLETRANSLATE(A3890,""auto"",""en"")"),"Loading...")</f>
        <v>Loading...</v>
      </c>
    </row>
    <row r="3891" spans="1:2" ht="14.25" customHeight="1">
      <c r="A3891" s="6" t="s">
        <v>3763</v>
      </c>
      <c r="B3891" s="2" t="str">
        <f ca="1">IFERROR(__xludf.DUMMYFUNCTION("GOOGLETRANSLATE(A3891,""auto"",""en"")"),"Loading...")</f>
        <v>Loading...</v>
      </c>
    </row>
    <row r="3892" spans="1:2" ht="14.25" customHeight="1">
      <c r="A3892" s="4" t="s">
        <v>3764</v>
      </c>
      <c r="B3892" s="2" t="str">
        <f ca="1">IFERROR(__xludf.DUMMYFUNCTION("GOOGLETRANSLATE(A3892,""auto"",""en"")"),"Loading...")</f>
        <v>Loading...</v>
      </c>
    </row>
    <row r="3893" spans="1:2" ht="14.25" customHeight="1">
      <c r="A3893" s="4" t="s">
        <v>3765</v>
      </c>
      <c r="B3893" s="2" t="str">
        <f ca="1">IFERROR(__xludf.DUMMYFUNCTION("GOOGLETRANSLATE(A3893,""auto"",""en"")"),"And what a good analysis. Election Commission was right in Delhi, Punjab, Bengal, Karnataka, Telangana, Himachal, Rajasthan, Madhya Pradesh, Chhattisgarh, Orissa, but as soon as they lost, the country came in danger. Ravish ji, there is some hypocrisy som"&amp;"ewhere. There will be a limit😅")</f>
        <v>And what a good analysis. Election Commission was right in Delhi, Punjab, Bengal, Karnataka, Telangana, Himachal, Rajasthan, Madhya Pradesh, Chhattisgarh, Orissa, but as soon as they lost, the country came in danger. Ravish ji, there is some hypocrisy somewhere. There will be a limit😅</v>
      </c>
    </row>
    <row r="3894" spans="1:2" ht="14.25" customHeight="1">
      <c r="A3894" s="2" t="s">
        <v>3766</v>
      </c>
      <c r="B3894" s="2" t="str">
        <f ca="1">IFERROR(__xludf.DUMMYFUNCTION("GOOGLETRANSLATE(A3894,""auto"",""en"")"),"Loading...")</f>
        <v>Loading...</v>
      </c>
    </row>
    <row r="3895" spans="1:2" ht="14.25" customHeight="1">
      <c r="A3895" s="2" t="s">
        <v>3767</v>
      </c>
      <c r="B3895" s="2" t="str">
        <f ca="1">IFERROR(__xludf.DUMMYFUNCTION("GOOGLETRANSLATE(A3895,""auto"",""en"")"),"Loading...")</f>
        <v>Loading...</v>
      </c>
    </row>
    <row r="3896" spans="1:2" ht="14.25" customHeight="1">
      <c r="A3896" s="2" t="s">
        <v>3768</v>
      </c>
      <c r="B3896" s="2" t="str">
        <f ca="1">IFERROR(__xludf.DUMMYFUNCTION("GOOGLETRANSLATE(A3896,""auto"",""en"")"),"Loading...")</f>
        <v>Loading...</v>
      </c>
    </row>
    <row r="3897" spans="1:2" ht="14.25" customHeight="1">
      <c r="A3897" s="2" t="s">
        <v>3769</v>
      </c>
      <c r="B3897" s="2" t="str">
        <f ca="1">IFERROR(__xludf.DUMMYFUNCTION("GOOGLETRANSLATE(A3897,""auto"",""en"")"),"Loading...")</f>
        <v>Loading...</v>
      </c>
    </row>
    <row r="3898" spans="1:2" ht="14.25" customHeight="1">
      <c r="A3898" s="2" t="s">
        <v>3770</v>
      </c>
      <c r="B3898" s="2" t="str">
        <f ca="1">IFERROR(__xludf.DUMMYFUNCTION("GOOGLETRANSLATE(A3898,""auto"",""en"")"),"Loading...")</f>
        <v>Loading...</v>
      </c>
    </row>
    <row r="3899" spans="1:2" ht="14.25" customHeight="1">
      <c r="A3899" s="2" t="s">
        <v>3771</v>
      </c>
      <c r="B3899" s="2" t="str">
        <f ca="1">IFERROR(__xludf.DUMMYFUNCTION("GOOGLETRANSLATE(A3899,""auto"",""en"")"),"Loading...")</f>
        <v>Loading...</v>
      </c>
    </row>
    <row r="3900" spans="1:2" ht="14.25" customHeight="1">
      <c r="A3900" s="2" t="s">
        <v>327</v>
      </c>
      <c r="B3900" s="2" t="str">
        <f ca="1">IFERROR(__xludf.DUMMYFUNCTION("GOOGLETRANSLATE(A3900,""auto"",""en"")"),"Loading...")</f>
        <v>Loading...</v>
      </c>
    </row>
    <row r="3901" spans="1:2" ht="14.25" customHeight="1">
      <c r="A3901" s="2" t="s">
        <v>3772</v>
      </c>
      <c r="B3901" s="2" t="str">
        <f ca="1">IFERROR(__xludf.DUMMYFUNCTION("GOOGLETRANSLATE(A3901,""auto"",""en"")"),"Loading...")</f>
        <v>Loading...</v>
      </c>
    </row>
    <row r="3902" spans="1:2" ht="14.25" customHeight="1">
      <c r="A3902" s="4" t="s">
        <v>3773</v>
      </c>
      <c r="B3902" s="2" t="str">
        <f ca="1">IFERROR(__xludf.DUMMYFUNCTION("GOOGLETRANSLATE(A3902,""auto"",""en"")"),"Loading...")</f>
        <v>Loading...</v>
      </c>
    </row>
    <row r="3903" spans="1:2" ht="14.25" customHeight="1">
      <c r="A3903" s="2" t="s">
        <v>3774</v>
      </c>
      <c r="B3903" s="2" t="str">
        <f ca="1">IFERROR(__xludf.DUMMYFUNCTION("GOOGLETRANSLATE(A3903,""auto"",""en"")"),"Loading...")</f>
        <v>Loading...</v>
      </c>
    </row>
    <row r="3904" spans="1:2" ht="14.25" customHeight="1">
      <c r="A3904" s="2" t="s">
        <v>3775</v>
      </c>
      <c r="B3904" s="2" t="str">
        <f ca="1">IFERROR(__xludf.DUMMYFUNCTION("GOOGLETRANSLATE(A3904,""auto"",""en"")"),"First of all, they will say that the exit poll is wrong and they will say that the EVM machine is wrong.")</f>
        <v>First of all, they will say that the exit poll is wrong and they will say that the EVM machine is wrong.</v>
      </c>
    </row>
    <row r="3905" spans="1:2" ht="14.25" customHeight="1">
      <c r="A3905" s="2" t="s">
        <v>3776</v>
      </c>
      <c r="B3905" s="2" t="str">
        <f ca="1">IFERROR(__xludf.DUMMYFUNCTION("GOOGLETRANSLATE(A3905,""auto"",""en"")"),"Loading...")</f>
        <v>Loading...</v>
      </c>
    </row>
    <row r="3906" spans="1:2" ht="14.25" customHeight="1">
      <c r="A3906" s="2" t="s">
        <v>3777</v>
      </c>
      <c r="B3906" s="2" t="str">
        <f ca="1">IFERROR(__xludf.DUMMYFUNCTION("GOOGLETRANSLATE(A3906,""auto"",""en"")"),"Loading...")</f>
        <v>Loading...</v>
      </c>
    </row>
    <row r="3907" spans="1:2" ht="14.25" customHeight="1">
      <c r="A3907" s="4" t="s">
        <v>3778</v>
      </c>
      <c r="B3907" s="2" t="str">
        <f ca="1">IFERROR(__xludf.DUMMYFUNCTION("GOOGLETRANSLATE(A3907,""auto"",""en"")"),"Loading...")</f>
        <v>Loading...</v>
      </c>
    </row>
    <row r="3908" spans="1:2" ht="14.25" customHeight="1">
      <c r="A3908" s="2" t="s">
        <v>3779</v>
      </c>
      <c r="B3908" s="2" t="str">
        <f ca="1">IFERROR(__xludf.DUMMYFUNCTION("GOOGLETRANSLATE(A3908,""auto"",""en"")"),"Loading...")</f>
        <v>Loading...</v>
      </c>
    </row>
    <row r="3909" spans="1:2" ht="14.25" customHeight="1">
      <c r="A3909" s="4" t="s">
        <v>3780</v>
      </c>
      <c r="B3909" s="2" t="str">
        <f ca="1">IFERROR(__xludf.DUMMYFUNCTION("GOOGLETRANSLATE(A3909,""auto"",""en"")"),"Loading...")</f>
        <v>Loading...</v>
      </c>
    </row>
    <row r="3910" spans="1:2" ht="14.25" customHeight="1">
      <c r="A3910" s="2" t="s">
        <v>3781</v>
      </c>
      <c r="B3910" s="2" t="str">
        <f ca="1">IFERROR(__xludf.DUMMYFUNCTION("GOOGLETRANSLATE(A3910,""auto"",""en"")"),"Loading...")</f>
        <v>Loading...</v>
      </c>
    </row>
    <row r="3911" spans="1:2" ht="14.25" customHeight="1">
      <c r="A3911" s="2" t="s">
        <v>3782</v>
      </c>
      <c r="B3911" s="2" t="str">
        <f ca="1">IFERROR(__xludf.DUMMYFUNCTION("GOOGLETRANSLATE(A3911,""auto"",""en"")"),"Loading...")</f>
        <v>Loading...</v>
      </c>
    </row>
    <row r="3912" spans="1:2" ht="14.25" customHeight="1">
      <c r="A3912" s="5" t="s">
        <v>3783</v>
      </c>
      <c r="B3912" s="2" t="str">
        <f ca="1">IFERROR(__xludf.DUMMYFUNCTION("GOOGLETRANSLATE(A3912,""auto"",""en"")"),"Loading...")</f>
        <v>Loading...</v>
      </c>
    </row>
    <row r="3913" spans="1:2" ht="14.25" customHeight="1">
      <c r="A3913" s="2" t="s">
        <v>3784</v>
      </c>
      <c r="B3913" s="2" t="str">
        <f ca="1">IFERROR(__xludf.DUMMYFUNCTION("GOOGLETRANSLATE(A3913,""auto"",""en"")"),"Loading...")</f>
        <v>Loading...</v>
      </c>
    </row>
    <row r="3914" spans="1:2" ht="14.25" customHeight="1">
      <c r="A3914" s="2" t="s">
        <v>3785</v>
      </c>
      <c r="B3914" s="2" t="str">
        <f ca="1">IFERROR(__xludf.DUMMYFUNCTION("GOOGLETRANSLATE(A3914,""auto"",""en"")"),"Loading...")</f>
        <v>Loading...</v>
      </c>
    </row>
    <row r="3915" spans="1:2" ht="14.25" customHeight="1">
      <c r="A3915" s="2" t="s">
        <v>3786</v>
      </c>
      <c r="B3915" s="2" t="str">
        <f ca="1">IFERROR(__xludf.DUMMYFUNCTION("GOOGLETRANSLATE(A3915,""auto"",""en"")"),"Loading...")</f>
        <v>Loading...</v>
      </c>
    </row>
    <row r="3916" spans="1:2" ht="14.25" customHeight="1">
      <c r="A3916" s="4" t="s">
        <v>3787</v>
      </c>
      <c r="B3916" s="2" t="str">
        <f ca="1">IFERROR(__xludf.DUMMYFUNCTION("GOOGLETRANSLATE(A3916,""auto"",""en"")"),"Loading...")</f>
        <v>Loading...</v>
      </c>
    </row>
    <row r="3917" spans="1:2" ht="14.25" customHeight="1">
      <c r="A3917" s="6" t="s">
        <v>3788</v>
      </c>
      <c r="B3917" s="2" t="str">
        <f ca="1">IFERROR(__xludf.DUMMYFUNCTION("GOOGLETRANSLATE(A3917,""auto"",""en"")"),"Loading...")</f>
        <v>Loading...</v>
      </c>
    </row>
    <row r="3918" spans="1:2" ht="14.25" customHeight="1">
      <c r="A3918" s="4" t="s">
        <v>3789</v>
      </c>
      <c r="B3918" s="2" t="str">
        <f ca="1">IFERROR(__xludf.DUMMYFUNCTION("GOOGLETRANSLATE(A3918,""auto"",""en"")"),"Loading...")</f>
        <v>Loading...</v>
      </c>
    </row>
    <row r="3919" spans="1:2" ht="14.25" customHeight="1">
      <c r="A3919" s="2" t="s">
        <v>3790</v>
      </c>
      <c r="B3919" s="2" t="str">
        <f ca="1">IFERROR(__xludf.DUMMYFUNCTION("GOOGLETRANSLATE(A3919,""auto"",""en"")"),"Loading...")</f>
        <v>Loading...</v>
      </c>
    </row>
    <row r="3920" spans="1:2" ht="14.25" customHeight="1">
      <c r="A3920" s="2" t="s">
        <v>3791</v>
      </c>
      <c r="B3920" s="2" t="str">
        <f ca="1">IFERROR(__xludf.DUMMYFUNCTION("GOOGLETRANSLATE(A3920,""auto"",""en"")"),"Loading...")</f>
        <v>Loading...</v>
      </c>
    </row>
    <row r="3921" spans="1:2" ht="14.25" customHeight="1">
      <c r="A3921" s="6" t="s">
        <v>3792</v>
      </c>
      <c r="B3921" s="2" t="str">
        <f ca="1">IFERROR(__xludf.DUMMYFUNCTION("GOOGLETRANSLATE(A3921,""auto"",""en"")"),"Rubbish Kumar...how much garbage is there in his mind?!
Raul talks about gandu chaat!")</f>
        <v>Rubbish Kumar...how much garbage is there in his mind?!
Raul talks about gandu chaat!</v>
      </c>
    </row>
    <row r="3922" spans="1:2" ht="14.25" customHeight="1">
      <c r="A3922" s="2" t="s">
        <v>3793</v>
      </c>
      <c r="B3922" s="2" t="str">
        <f ca="1">IFERROR(__xludf.DUMMYFUNCTION("GOOGLETRANSLATE(A3922,""auto"",""en"")"),"Loading...")</f>
        <v>Loading...</v>
      </c>
    </row>
    <row r="3923" spans="1:2" ht="14.25" customHeight="1">
      <c r="A3923" s="2" t="s">
        <v>3794</v>
      </c>
      <c r="B3923" s="2" t="str">
        <f ca="1">IFERROR(__xludf.DUMMYFUNCTION("GOOGLETRANSLATE(A3923,""auto"",""en"")"),"Ravish ji, you are a clear journalist and you are making one sided videos.")</f>
        <v>Ravish ji, you are a clear journalist and you are making one sided videos.</v>
      </c>
    </row>
    <row r="3924" spans="1:2" ht="14.25" customHeight="1">
      <c r="A3924" s="2" t="s">
        <v>3795</v>
      </c>
      <c r="B3924" s="2" t="str">
        <f ca="1">IFERROR(__xludf.DUMMYFUNCTION("GOOGLETRANSLATE(A3924,""auto"",""en"")"),"Loading...")</f>
        <v>Loading...</v>
      </c>
    </row>
    <row r="3925" spans="1:2" ht="14.25" customHeight="1">
      <c r="A3925" s="4" t="s">
        <v>3796</v>
      </c>
      <c r="B3925" s="2" t="str">
        <f ca="1">IFERROR(__xludf.DUMMYFUNCTION("GOOGLETRANSLATE(A3925,""auto"",""en"")"),"Loading...")</f>
        <v>Loading...</v>
      </c>
    </row>
    <row r="3926" spans="1:2" ht="14.25" customHeight="1">
      <c r="A3926" s="2" t="s">
        <v>3797</v>
      </c>
      <c r="B3926" s="2" t="str">
        <f ca="1">IFERROR(__xludf.DUMMYFUNCTION("GOOGLETRANSLATE(A3926,""auto"",""en"")"),"Loading...")</f>
        <v>Loading...</v>
      </c>
    </row>
    <row r="3927" spans="1:2" ht="14.25" customHeight="1">
      <c r="A3927" s="2" t="s">
        <v>3798</v>
      </c>
      <c r="B3927" s="2" t="str">
        <f ca="1">IFERROR(__xludf.DUMMYFUNCTION("GOOGLETRANSLATE(A3927,""auto"",""en"")"),"Loading...")</f>
        <v>Loading...</v>
      </c>
    </row>
    <row r="3928" spans="1:2" ht="14.25" customHeight="1">
      <c r="A3928" s="2" t="s">
        <v>3799</v>
      </c>
      <c r="B3928" s="2" t="str">
        <f ca="1">IFERROR(__xludf.DUMMYFUNCTION("GOOGLETRANSLATE(A3928,""auto"",""en"")"),"Loading...")</f>
        <v>Loading...</v>
      </c>
    </row>
    <row r="3929" spans="1:2" ht="14.25" customHeight="1">
      <c r="A3929" s="2" t="s">
        <v>3800</v>
      </c>
      <c r="B3929" s="2" t="str">
        <f ca="1">IFERROR(__xludf.DUMMYFUNCTION("GOOGLETRANSLATE(A3929,""auto"",""en"")"),"Majority voted for one leadership mr modi. My self and our friends votted for bjp.")</f>
        <v>Majority voted for one leadership mr modi. My self and our friends votted for bjp.</v>
      </c>
    </row>
    <row r="3930" spans="1:2" ht="14.25" customHeight="1">
      <c r="A3930" s="2" t="s">
        <v>3801</v>
      </c>
      <c r="B3930" s="2" t="str">
        <f ca="1">IFERROR(__xludf.DUMMYFUNCTION("GOOGLETRANSLATE(A3930,""auto"",""en"")"),"Burnol brought brother to BJP, he has seen the ground reality that even in BJP he has a leader who is against him in corrupt but I will never do jungle raj (I.N.D.I.A).")</f>
        <v>Burnol brought brother to BJP, he has seen the ground reality that even in BJP he has a leader who is against him in corrupt but I will never do jungle raj (I.N.D.I.A).</v>
      </c>
    </row>
    <row r="3931" spans="1:2" ht="14.25" customHeight="1">
      <c r="A3931" s="2" t="s">
        <v>3802</v>
      </c>
      <c r="B3931" s="2" t="str">
        <f ca="1">IFERROR(__xludf.DUMMYFUNCTION("GOOGLETRANSLATE(A3931,""auto"",""en"")"),"Loading...")</f>
        <v>Loading...</v>
      </c>
    </row>
    <row r="3932" spans="1:2" ht="14.25" customHeight="1">
      <c r="A3932" s="2" t="s">
        <v>3803</v>
      </c>
      <c r="B3932" s="2" t="str">
        <f ca="1">IFERROR(__xludf.DUMMYFUNCTION("GOOGLETRANSLATE(A3932,""auto"",""en"")"),"Loading...")</f>
        <v>Loading...</v>
      </c>
    </row>
    <row r="3933" spans="1:2" ht="14.25" customHeight="1">
      <c r="A3933" s="2" t="s">
        <v>75</v>
      </c>
      <c r="B3933" s="2" t="str">
        <f ca="1">IFERROR(__xludf.DUMMYFUNCTION("GOOGLETRANSLATE(A3933,""auto"",""en"")"),"Loading...")</f>
        <v>Loading...</v>
      </c>
    </row>
    <row r="3934" spans="1:2" ht="14.25" customHeight="1">
      <c r="A3934" s="6" t="s">
        <v>3804</v>
      </c>
      <c r="B3934" s="2" t="str">
        <f ca="1">IFERROR(__xludf.DUMMYFUNCTION("GOOGLETRANSLATE(A3934,""auto"",""en"")"),"Loading...")</f>
        <v>Loading...</v>
      </c>
    </row>
    <row r="3935" spans="1:2" ht="14.25" customHeight="1">
      <c r="A3935" s="2" t="s">
        <v>3805</v>
      </c>
      <c r="B3935" s="2" t="str">
        <f ca="1">IFERROR(__xludf.DUMMYFUNCTION("GOOGLETRANSLATE(A3935,""auto"",""en"")"),"Loading...")</f>
        <v>Loading...</v>
      </c>
    </row>
    <row r="3936" spans="1:2" ht="14.25" customHeight="1">
      <c r="A3936" s="2" t="s">
        <v>3806</v>
      </c>
      <c r="B3936" s="2" t="str">
        <f ca="1">IFERROR(__xludf.DUMMYFUNCTION("GOOGLETRANSLATE(A3936,""auto"",""en"")"),"Loading...")</f>
        <v>Loading...</v>
      </c>
    </row>
    <row r="3937" spans="1:2" ht="14.25" customHeight="1">
      <c r="A3937" s="2" t="s">
        <v>3807</v>
      </c>
      <c r="B3937" s="2" t="str">
        <f ca="1">IFERROR(__xludf.DUMMYFUNCTION("GOOGLETRANSLATE(A3937,""auto"",""en"")"),"Loading...")</f>
        <v>Loading...</v>
      </c>
    </row>
    <row r="3938" spans="1:2" ht="14.25" customHeight="1">
      <c r="A3938" s="2" t="s">
        <v>3808</v>
      </c>
      <c r="B3938" s="2" t="str">
        <f ca="1">IFERROR(__xludf.DUMMYFUNCTION("GOOGLETRANSLATE(A3938,""auto"",""en"")"),"Loading...")</f>
        <v>Loading...</v>
      </c>
    </row>
    <row r="3939" spans="1:2" ht="14.25" customHeight="1">
      <c r="A3939" s="4" t="s">
        <v>3809</v>
      </c>
      <c r="B3939" s="2" t="str">
        <f ca="1">IFERROR(__xludf.DUMMYFUNCTION("GOOGLETRANSLATE(A3939,""auto"",""en"")"),"Loading...")</f>
        <v>Loading...</v>
      </c>
    </row>
    <row r="3940" spans="1:2" ht="14.25" customHeight="1">
      <c r="A3940" s="2" t="s">
        <v>3810</v>
      </c>
      <c r="B3940" s="2" t="str">
        <f ca="1">IFERROR(__xludf.DUMMYFUNCTION("GOOGLETRANSLATE(A3940,""auto"",""en"")"),"Loading...")</f>
        <v>Loading...</v>
      </c>
    </row>
    <row r="3941" spans="1:2" ht="14.25" customHeight="1">
      <c r="A3941" s="2" t="s">
        <v>3811</v>
      </c>
      <c r="B3941" s="2" t="str">
        <f ca="1">IFERROR(__xludf.DUMMYFUNCTION("GOOGLETRANSLATE(A3941,""auto"",""en"")"),"Loading...")</f>
        <v>Loading...</v>
      </c>
    </row>
    <row r="3942" spans="1:2" ht="14.25" customHeight="1">
      <c r="A3942" s="2" t="s">
        <v>3812</v>
      </c>
      <c r="B3942" s="2" t="str">
        <f ca="1">IFERROR(__xludf.DUMMYFUNCTION("GOOGLETRANSLATE(A3942,""auto"",""en"")"),"Rubbish Kumar 🚮(pandey) --uchi jaaat")</f>
        <v>Rubbish Kumar 🚮(pandey) --uchi jaaat</v>
      </c>
    </row>
    <row r="3943" spans="1:2" ht="14.25" customHeight="1">
      <c r="A3943" s="2" t="s">
        <v>3813</v>
      </c>
      <c r="B3943" s="2" t="str">
        <f ca="1">IFERROR(__xludf.DUMMYFUNCTION("GOOGLETRANSLATE(A3943,""auto"",""en"")"),"Loading...")</f>
        <v>Loading...</v>
      </c>
    </row>
    <row r="3944" spans="1:2" ht="14.25" customHeight="1">
      <c r="A3944" s="2" t="s">
        <v>3814</v>
      </c>
      <c r="B3944" s="2" t="str">
        <f ca="1">IFERROR(__xludf.DUMMYFUNCTION("GOOGLETRANSLATE(A3944,""auto"",""en"")"),"Loading...")</f>
        <v>Loading...</v>
      </c>
    </row>
    <row r="3945" spans="1:2" ht="14.25" customHeight="1">
      <c r="A3945" s="2" t="s">
        <v>3815</v>
      </c>
      <c r="B3945" s="2" t="str">
        <f ca="1">IFERROR(__xludf.DUMMYFUNCTION("GOOGLETRANSLATE(A3945,""auto"",""en"")"),"Loading...")</f>
        <v>Loading...</v>
      </c>
    </row>
    <row r="3946" spans="1:2" ht="14.25" customHeight="1">
      <c r="A3946" s="2" t="s">
        <v>3816</v>
      </c>
      <c r="B3946" s="2" t="str">
        <f ca="1">IFERROR(__xludf.DUMMYFUNCTION("GOOGLETRANSLATE(A3946,""auto"",""en"")"),"Loading...")</f>
        <v>Loading...</v>
      </c>
    </row>
    <row r="3947" spans="1:2" ht="14.25" customHeight="1">
      <c r="A3947" s="2" t="s">
        <v>3817</v>
      </c>
      <c r="B3947" s="2" t="str">
        <f ca="1">IFERROR(__xludf.DUMMYFUNCTION("GOOGLETRANSLATE(A3947,""auto"",""en"")"),"Loading...")</f>
        <v>Loading...</v>
      </c>
    </row>
    <row r="3948" spans="1:2" ht="14.25" customHeight="1">
      <c r="A3948" s="2" t="s">
        <v>3818</v>
      </c>
      <c r="B3948" s="2" t="str">
        <f ca="1">IFERROR(__xludf.DUMMYFUNCTION("GOOGLETRANSLATE(A3948,""auto"",""en"")"),"Loading...")</f>
        <v>Loading...</v>
      </c>
    </row>
    <row r="3949" spans="1:2" ht="14.25" customHeight="1">
      <c r="A3949" s="5" t="s">
        <v>3819</v>
      </c>
      <c r="B3949" s="2" t="str">
        <f ca="1">IFERROR(__xludf.DUMMYFUNCTION("GOOGLETRANSLATE(A3949,""auto"",""en"")"),"Loading...")</f>
        <v>Loading...</v>
      </c>
    </row>
    <row r="3950" spans="1:2" ht="14.25" customHeight="1">
      <c r="A3950" s="2" t="s">
        <v>3820</v>
      </c>
      <c r="B3950" s="2" t="str">
        <f ca="1">IFERROR(__xludf.DUMMYFUNCTION("GOOGLETRANSLATE(A3950,""auto"",""en"")"),"Loading...")</f>
        <v>Loading...</v>
      </c>
    </row>
    <row r="3951" spans="1:2" ht="14.25" customHeight="1">
      <c r="A3951" s="2" t="s">
        <v>3821</v>
      </c>
      <c r="B3951" s="2" t="str">
        <f ca="1">IFERROR(__xludf.DUMMYFUNCTION("GOOGLETRANSLATE(A3951,""auto"",""en"")"),"EVM scam 100%, Modi has become a poor professional.")</f>
        <v>EVM scam 100%, Modi has become a poor professional.</v>
      </c>
    </row>
    <row r="3952" spans="1:2" ht="14.25" customHeight="1">
      <c r="A3952" s="2" t="s">
        <v>3822</v>
      </c>
      <c r="B3952" s="2" t="str">
        <f ca="1">IFERROR(__xludf.DUMMYFUNCTION("GOOGLETRANSLATE(A3952,""auto"",""en"")"),"Loading...")</f>
        <v>Loading...</v>
      </c>
    </row>
    <row r="3953" spans="1:2" ht="14.25" customHeight="1">
      <c r="A3953" s="2" t="s">
        <v>3823</v>
      </c>
      <c r="B3953" s="2" t="str">
        <f ca="1">IFERROR(__xludf.DUMMYFUNCTION("GOOGLETRANSLATE(A3953,""auto"",""en"")"),"Loading...")</f>
        <v>Loading...</v>
      </c>
    </row>
    <row r="3954" spans="1:2" ht="14.25" customHeight="1">
      <c r="A3954" s="2" t="s">
        <v>3824</v>
      </c>
      <c r="B3954" s="2" t="str">
        <f ca="1">IFERROR(__xludf.DUMMYFUNCTION("GOOGLETRANSLATE(A3954,""auto"",""en"")"),"These EXIT POLL people have all biked, and now they are showing more seats.")</f>
        <v>These EXIT POLL people have all biked, and now they are showing more seats.</v>
      </c>
    </row>
    <row r="3955" spans="1:2" ht="14.25" customHeight="1">
      <c r="A3955" s="2" t="s">
        <v>1677</v>
      </c>
      <c r="B3955" s="2" t="str">
        <f ca="1">IFERROR(__xludf.DUMMYFUNCTION("GOOGLETRANSLATE(A3955,""auto"",""en"")"),"Loading...")</f>
        <v>Loading...</v>
      </c>
    </row>
    <row r="3956" spans="1:2" ht="14.25" customHeight="1">
      <c r="A3956" s="2" t="s">
        <v>3825</v>
      </c>
      <c r="B3956" s="2" t="str">
        <f ca="1">IFERROR(__xludf.DUMMYFUNCTION("GOOGLETRANSLATE(A3956,""auto"",""en"")"),"Loading...")</f>
        <v>Loading...</v>
      </c>
    </row>
    <row r="3957" spans="1:2" ht="14.25" customHeight="1">
      <c r="A3957" s="2" t="s">
        <v>3826</v>
      </c>
      <c r="B3957" s="2" t="str">
        <f ca="1">IFERROR(__xludf.DUMMYFUNCTION("GOOGLETRANSLATE(A3957,""auto"",""en"")"),"Loading...")</f>
        <v>Loading...</v>
      </c>
    </row>
    <row r="3958" spans="1:2" ht="14.25" customHeight="1">
      <c r="A3958" s="2" t="s">
        <v>3827</v>
      </c>
      <c r="B3958" s="2" t="str">
        <f ca="1">IFERROR(__xludf.DUMMYFUNCTION("GOOGLETRANSLATE(A3958,""auto"",""en"")"),"Loading...")</f>
        <v>Loading...</v>
      </c>
    </row>
    <row r="3959" spans="1:2" ht="14.25" customHeight="1">
      <c r="A3959" s="2" t="s">
        <v>3828</v>
      </c>
      <c r="B3959" s="2" t="str">
        <f ca="1">IFERROR(__xludf.DUMMYFUNCTION("GOOGLETRANSLATE(A3959,""auto"",""en"")"),"Loading...")</f>
        <v>Loading...</v>
      </c>
    </row>
    <row r="3960" spans="1:2" ht="14.25" customHeight="1">
      <c r="A3960" s="6" t="s">
        <v>3829</v>
      </c>
      <c r="B3960" s="2" t="str">
        <f ca="1">IFERROR(__xludf.DUMMYFUNCTION("GOOGLETRANSLATE(A3960,""auto"",""en"")"),"The exit poll on June 1 was wrong...
And EVM on 4th June... will be wrong...
Where are the shoes? Play the harmonium at this shop.")</f>
        <v>The exit poll on June 1 was wrong...
And EVM on 4th June... will be wrong...
Where are the shoes? Play the harmonium at this shop.</v>
      </c>
    </row>
    <row r="3961" spans="1:2" ht="14.25" customHeight="1">
      <c r="A3961" s="4" t="s">
        <v>3830</v>
      </c>
      <c r="B3961" s="2" t="str">
        <f ca="1">IFERROR(__xludf.DUMMYFUNCTION("GOOGLETRANSLATE(A3961,""auto"",""en"")"),"Loading...")</f>
        <v>Loading...</v>
      </c>
    </row>
    <row r="3962" spans="1:2" ht="14.25" customHeight="1">
      <c r="A3962" s="2" t="s">
        <v>3831</v>
      </c>
      <c r="B3962" s="2" t="str">
        <f ca="1">IFERROR(__xludf.DUMMYFUNCTION("GOOGLETRANSLATE(A3962,""auto"",""en"")"),"Loading...")</f>
        <v>Loading...</v>
      </c>
    </row>
    <row r="3963" spans="1:2" ht="14.25" customHeight="1">
      <c r="A3963" s="2" t="s">
        <v>3832</v>
      </c>
      <c r="B3963" s="2" t="str">
        <f ca="1">IFERROR(__xludf.DUMMYFUNCTION("GOOGLETRANSLATE(A3963,""auto"",""en"")"),"Loading...")</f>
        <v>Loading...</v>
      </c>
    </row>
    <row r="3964" spans="1:2" ht="14.25" customHeight="1">
      <c r="A3964" s="2" t="s">
        <v>3833</v>
      </c>
      <c r="B3964" s="2" t="str">
        <f ca="1">IFERROR(__xludf.DUMMYFUNCTION("GOOGLETRANSLATE(A3964,""auto"",""en"")"),"Loading...")</f>
        <v>Loading...</v>
      </c>
    </row>
    <row r="3965" spans="1:2" ht="14.25" customHeight="1">
      <c r="A3965" s="2" t="s">
        <v>3834</v>
      </c>
      <c r="B3965" s="2" t="str">
        <f ca="1">IFERROR(__xludf.DUMMYFUNCTION("GOOGLETRANSLATE(A3965,""auto"",""en"")"),"Loading...")</f>
        <v>Loading...</v>
      </c>
    </row>
    <row r="3966" spans="1:2" ht="14.25" customHeight="1">
      <c r="A3966" s="2" t="s">
        <v>1444</v>
      </c>
      <c r="B3966" s="2" t="str">
        <f ca="1">IFERROR(__xludf.DUMMYFUNCTION("GOOGLETRANSLATE(A3966,""auto"",""en"")"),"Loading...")</f>
        <v>Loading...</v>
      </c>
    </row>
    <row r="3967" spans="1:2" ht="14.25" customHeight="1">
      <c r="A3967" s="2" t="s">
        <v>1534</v>
      </c>
      <c r="B3967" s="2" t="str">
        <f ca="1">IFERROR(__xludf.DUMMYFUNCTION("GOOGLETRANSLATE(A3967,""auto"",""en"")"),"Loading...")</f>
        <v>Loading...</v>
      </c>
    </row>
    <row r="3968" spans="1:2" ht="14.25" customHeight="1">
      <c r="A3968" s="2" t="s">
        <v>3835</v>
      </c>
      <c r="B3968" s="2" t="str">
        <f ca="1">IFERROR(__xludf.DUMMYFUNCTION("GOOGLETRANSLATE(A3968,""auto"",""en"")"),"Loading...")</f>
        <v>Loading...</v>
      </c>
    </row>
    <row r="3969" spans="1:2" ht="14.25" customHeight="1">
      <c r="A3969" s="2" t="s">
        <v>3836</v>
      </c>
      <c r="B3969" s="2" t="str">
        <f ca="1">IFERROR(__xludf.DUMMYFUNCTION("GOOGLETRANSLATE(A3969,""auto"",""en"")"),"Loading...")</f>
        <v>Loading...</v>
      </c>
    </row>
    <row r="3970" spans="1:2" ht="14.25" customHeight="1">
      <c r="A3970" s="2" t="s">
        <v>3837</v>
      </c>
      <c r="B3970" s="2" t="str">
        <f ca="1">IFERROR(__xludf.DUMMYFUNCTION("GOOGLETRANSLATE(A3970,""auto"",""en"")"),"Loading...")</f>
        <v>Loading...</v>
      </c>
    </row>
    <row r="3971" spans="1:2" ht="14.25" customHeight="1">
      <c r="A3971" s="4" t="s">
        <v>3838</v>
      </c>
      <c r="B3971" s="2" t="str">
        <f ca="1">IFERROR(__xludf.DUMMYFUNCTION("GOOGLETRANSLATE(A3971,""auto"",""en"")"),"Loading...")</f>
        <v>Loading...</v>
      </c>
    </row>
    <row r="3972" spans="1:2" ht="14.25" customHeight="1">
      <c r="A3972" s="2" t="s">
        <v>3839</v>
      </c>
      <c r="B3972" s="2" t="str">
        <f ca="1">IFERROR(__xludf.DUMMYFUNCTION("GOOGLETRANSLATE(A3972,""auto"",""en"")"),"Loading...")</f>
        <v>Loading...</v>
      </c>
    </row>
    <row r="3973" spans="1:2" ht="14.25" customHeight="1">
      <c r="A3973" s="4" t="s">
        <v>3840</v>
      </c>
      <c r="B3973" s="2" t="str">
        <f ca="1">IFERROR(__xludf.DUMMYFUNCTION("GOOGLETRANSLATE(A3973,""auto"",""en"")"),"Loading...")</f>
        <v>Loading...</v>
      </c>
    </row>
    <row r="3974" spans="1:2" ht="14.25" customHeight="1">
      <c r="A3974" s="2" t="s">
        <v>3841</v>
      </c>
      <c r="B3974" s="2" t="str">
        <f ca="1">IFERROR(__xludf.DUMMYFUNCTION("GOOGLETRANSLATE(A3974,""auto"",""en"")"),"Loading...")</f>
        <v>Loading...</v>
      </c>
    </row>
    <row r="3975" spans="1:2" ht="14.25" customHeight="1">
      <c r="A3975" s="4" t="s">
        <v>3842</v>
      </c>
      <c r="B3975" s="2" t="str">
        <f ca="1">IFERROR(__xludf.DUMMYFUNCTION("GOOGLETRANSLATE(A3975,""auto"",""en"")"),"Loading...")</f>
        <v>Loading...</v>
      </c>
    </row>
    <row r="3976" spans="1:2" ht="14.25" customHeight="1">
      <c r="A3976" s="2" t="s">
        <v>3843</v>
      </c>
      <c r="B3976" s="2" t="str">
        <f ca="1">IFERROR(__xludf.DUMMYFUNCTION("GOOGLETRANSLATE(A3976,""auto"",""en"")"),"Farji, you are logged in, but if Congress gets more seats, nothing wrong would happen.")</f>
        <v>Farji, you are logged in, but if Congress gets more seats, nothing wrong would happen.</v>
      </c>
    </row>
    <row r="3977" spans="1:2" ht="14.25" customHeight="1">
      <c r="A3977" s="2" t="s">
        <v>3844</v>
      </c>
      <c r="B3977" s="2" t="str">
        <f ca="1">IFERROR(__xludf.DUMMYFUNCTION("GOOGLETRANSLATE(A3977,""auto"",""en"")"),"Loading...")</f>
        <v>Loading...</v>
      </c>
    </row>
    <row r="3978" spans="1:2" ht="14.25" customHeight="1">
      <c r="A3978" s="2" t="s">
        <v>3845</v>
      </c>
      <c r="B3978" s="2" t="str">
        <f ca="1">IFERROR(__xludf.DUMMYFUNCTION("GOOGLETRANSLATE(A3978,""auto"",""en"")"),"Loading...")</f>
        <v>Loading...</v>
      </c>
    </row>
    <row r="3979" spans="1:2" ht="14.25" customHeight="1">
      <c r="A3979" s="2" t="s">
        <v>3846</v>
      </c>
      <c r="B3979" s="2" t="str">
        <f ca="1">IFERROR(__xludf.DUMMYFUNCTION("GOOGLETRANSLATE(A3979,""auto"",""en"")"),"Loading...")</f>
        <v>Loading...</v>
      </c>
    </row>
    <row r="3980" spans="1:2" ht="14.25" customHeight="1">
      <c r="A3980" s="2" t="s">
        <v>3847</v>
      </c>
      <c r="B3980" s="2" t="str">
        <f ca="1">IFERROR(__xludf.DUMMYFUNCTION("GOOGLETRANSLATE(A3980,""auto"",""en"")"),"Loading...")</f>
        <v>Loading...</v>
      </c>
    </row>
    <row r="3981" spans="1:2" ht="14.25" customHeight="1">
      <c r="A3981" s="2" t="s">
        <v>3848</v>
      </c>
      <c r="B3981" s="2" t="str">
        <f ca="1">IFERROR(__xludf.DUMMYFUNCTION("GOOGLETRANSLATE(A3981,""auto"",""en"")"),"Loading...")</f>
        <v>Loading...</v>
      </c>
    </row>
    <row r="3982" spans="1:2" ht="14.25" customHeight="1">
      <c r="A3982" s="2" t="s">
        <v>3849</v>
      </c>
      <c r="B3982" s="2" t="str">
        <f ca="1">IFERROR(__xludf.DUMMYFUNCTION("GOOGLETRANSLATE(A3982,""auto"",""en"")"),"Loading...")</f>
        <v>Loading...</v>
      </c>
    </row>
    <row r="3983" spans="1:2" ht="14.25" customHeight="1">
      <c r="A3983" s="2" t="s">
        <v>3850</v>
      </c>
      <c r="B3983" s="2" t="str">
        <f ca="1">IFERROR(__xludf.DUMMYFUNCTION("GOOGLETRANSLATE(A3983,""auto"",""en"")"),"Loading...")</f>
        <v>Loading...</v>
      </c>
    </row>
    <row r="3984" spans="1:2" ht="14.25" customHeight="1">
      <c r="A3984" s="2" t="s">
        <v>3851</v>
      </c>
      <c r="B3984" s="2" t="str">
        <f ca="1">IFERROR(__xludf.DUMMYFUNCTION("GOOGLETRANSLATE(A3984,""auto"",""en"")"),"Loading...")</f>
        <v>Loading...</v>
      </c>
    </row>
    <row r="3985" spans="1:2" ht="14.25" customHeight="1">
      <c r="A3985" s="2" t="s">
        <v>847</v>
      </c>
      <c r="B3985" s="2" t="str">
        <f ca="1">IFERROR(__xludf.DUMMYFUNCTION("GOOGLETRANSLATE(A3985,""auto"",""en"")"),"Loading...")</f>
        <v>Loading...</v>
      </c>
    </row>
    <row r="3986" spans="1:2" ht="14.25" customHeight="1">
      <c r="A3986" s="2" t="s">
        <v>3852</v>
      </c>
      <c r="B3986" s="2" t="str">
        <f ca="1">IFERROR(__xludf.DUMMYFUNCTION("GOOGLETRANSLATE(A3986,""auto"",""en"")"),"Loading...")</f>
        <v>Loading...</v>
      </c>
    </row>
    <row r="3987" spans="1:2" ht="14.25" customHeight="1">
      <c r="A3987" s="4" t="s">
        <v>3853</v>
      </c>
      <c r="B3987" s="2" t="str">
        <f ca="1">IFERROR(__xludf.DUMMYFUNCTION("GOOGLETRANSLATE(A3987,""auto"",""en"")"),"Loading...")</f>
        <v>Loading...</v>
      </c>
    </row>
    <row r="3988" spans="1:2" ht="14.25" customHeight="1">
      <c r="A3988" s="2" t="s">
        <v>3854</v>
      </c>
      <c r="B3988" s="2" t="str">
        <f ca="1">IFERROR(__xludf.DUMMYFUNCTION("GOOGLETRANSLATE(A3988,""auto"",""en"")"),"Loading...")</f>
        <v>Loading...</v>
      </c>
    </row>
    <row r="3989" spans="1:2" ht="14.25" customHeight="1">
      <c r="A3989" s="2" t="s">
        <v>3855</v>
      </c>
      <c r="B3989" s="2" t="str">
        <f ca="1">IFERROR(__xludf.DUMMYFUNCTION("GOOGLETRANSLATE(A3989,""auto"",""en"")"),"Loading...")</f>
        <v>Loading...</v>
      </c>
    </row>
    <row r="3990" spans="1:2" ht="14.25" customHeight="1">
      <c r="A3990" s="2" t="s">
        <v>3856</v>
      </c>
      <c r="B3990" s="2" t="str">
        <f ca="1">IFERROR(__xludf.DUMMYFUNCTION("GOOGLETRANSLATE(A3990,""auto"",""en"")"),"Loading...")</f>
        <v>Loading...</v>
      </c>
    </row>
    <row r="3991" spans="1:2" ht="14.25" customHeight="1">
      <c r="A3991" s="2" t="s">
        <v>3857</v>
      </c>
      <c r="B3991" s="2" t="str">
        <f ca="1">IFERROR(__xludf.DUMMYFUNCTION("GOOGLETRANSLATE(A3991,""auto"",""en"")"),"RAVISH TUM RONA NAHI MODI KE BAAD YOGI BHI P.M BAN JAYE TO BHI HUM KO DEKHNA BAND NAHI KARENGE BAS TUM RONA NAHI😅😅😅😅😢😢😢😢😢😢😢😢")</f>
        <v>RAVISH TUM RONA NAHI MODI KE BAAD YOGI BHI P.M BAN JAYE TO BHI HUM KO DEKHNA BAND NAHI KARENGE BAS TUM RONA NAHI😅😅😅😅😢😢😢😢😢😢😢😢</v>
      </c>
    </row>
    <row r="3992" spans="1:2" ht="14.25" customHeight="1">
      <c r="A3992" s="6" t="s">
        <v>3858</v>
      </c>
      <c r="B3992" s="2" t="str">
        <f ca="1">IFERROR(__xludf.DUMMYFUNCTION("GOOGLETRANSLATE(A3992,""auto"",""en"")"),"Loading...")</f>
        <v>Loading...</v>
      </c>
    </row>
    <row r="3993" spans="1:2" ht="14.25" customHeight="1">
      <c r="A3993" s="2" t="s">
        <v>3859</v>
      </c>
      <c r="B3993" s="2" t="str">
        <f ca="1">IFERROR(__xludf.DUMMYFUNCTION("GOOGLETRANSLATE(A3993,""auto"",""en"")"),"Loading...")</f>
        <v>Loading...</v>
      </c>
    </row>
    <row r="3994" spans="1:2" ht="14.25" customHeight="1">
      <c r="A3994" s="2" t="s">
        <v>3860</v>
      </c>
      <c r="B3994" s="2" t="str">
        <f ca="1">IFERROR(__xludf.DUMMYFUNCTION("GOOGLETRANSLATE(A3994,""auto"",""en"")"),"Loading...")</f>
        <v>Loading...</v>
      </c>
    </row>
    <row r="3995" spans="1:2" ht="14.25" customHeight="1">
      <c r="A3995" s="2" t="s">
        <v>3861</v>
      </c>
      <c r="B3995" s="2" t="str">
        <f ca="1">IFERROR(__xludf.DUMMYFUNCTION("GOOGLETRANSLATE(A3995,""auto"",""en"")"),"Loading...")</f>
        <v>Loading...</v>
      </c>
    </row>
    <row r="3996" spans="1:2" ht="14.25" customHeight="1">
      <c r="A3996" s="2" t="s">
        <v>3862</v>
      </c>
      <c r="B3996" s="2" t="str">
        <f ca="1">IFERROR(__xludf.DUMMYFUNCTION("GOOGLETRANSLATE(A3996,""auto"",""en"")"),"Loading...")</f>
        <v>Loading...</v>
      </c>
    </row>
    <row r="3997" spans="1:2" ht="14.25" customHeight="1">
      <c r="A3997" s="2" t="s">
        <v>3863</v>
      </c>
      <c r="B3997" s="2" t="str">
        <f ca="1">IFERROR(__xludf.DUMMYFUNCTION("GOOGLETRANSLATE(A3997,""auto"",""en"")"),"No matter what you do, Modi is coming, the Election Commission is giving us the result, will India get its rights if it is not in the fever of BJP?")</f>
        <v>No matter what you do, Modi is coming, the Election Commission is giving us the result, will India get its rights if it is not in the fever of BJP?</v>
      </c>
    </row>
    <row r="3998" spans="1:2" ht="14.25" customHeight="1">
      <c r="A3998" s="2" t="s">
        <v>3864</v>
      </c>
      <c r="B3998" s="2" t="str">
        <f ca="1">IFERROR(__xludf.DUMMYFUNCTION("GOOGLETRANSLATE(A3998,""auto"",""en"")"),"Loading...")</f>
        <v>Loading...</v>
      </c>
    </row>
    <row r="3999" spans="1:2" ht="14.25" customHeight="1">
      <c r="A3999" s="2" t="s">
        <v>3865</v>
      </c>
      <c r="B3999" s="2" t="str">
        <f ca="1">IFERROR(__xludf.DUMMYFUNCTION("GOOGLETRANSLATE(A3999,""auto"",""en"")"),"Loading...")</f>
        <v>Loading...</v>
      </c>
    </row>
    <row r="4000" spans="1:2" ht="14.25" customHeight="1">
      <c r="A4000" s="4" t="s">
        <v>3866</v>
      </c>
      <c r="B4000" s="2" t="str">
        <f ca="1">IFERROR(__xludf.DUMMYFUNCTION("GOOGLETRANSLATE(A4000,""auto"",""en"")"),"Loading...")</f>
        <v>Loading...</v>
      </c>
    </row>
    <row r="4001" spans="1:2" ht="14.25" customHeight="1">
      <c r="A4001" s="2" t="s">
        <v>3867</v>
      </c>
      <c r="B4001" s="2" t="str">
        <f ca="1">IFERROR(__xludf.DUMMYFUNCTION("GOOGLETRANSLATE(A4001,""auto"",""en"")"),"Loading...")</f>
        <v>Loading...</v>
      </c>
    </row>
    <row r="4002" spans="1:2" ht="14.25" customHeight="1">
      <c r="A4002" s="2" t="s">
        <v>3868</v>
      </c>
      <c r="B4002" s="2" t="str">
        <f ca="1">IFERROR(__xludf.DUMMYFUNCTION("GOOGLETRANSLATE(A4002,""auto"",""en"")"),"Loading...")</f>
        <v>Loading...</v>
      </c>
    </row>
    <row r="4003" spans="1:2" ht="14.25" customHeight="1">
      <c r="A4003" s="2" t="s">
        <v>3869</v>
      </c>
      <c r="B4003" s="2" t="str">
        <f ca="1">IFERROR(__xludf.DUMMYFUNCTION("GOOGLETRANSLATE(A4003,""auto"",""en"")"),"Loading...")</f>
        <v>Loading...</v>
      </c>
    </row>
    <row r="4004" spans="1:2" ht="14.25" customHeight="1">
      <c r="A4004" s="2" t="s">
        <v>3870</v>
      </c>
      <c r="B4004" s="2" t="str">
        <f ca="1">IFERROR(__xludf.DUMMYFUNCTION("GOOGLETRANSLATE(A4004,""auto"",""en"")"),"Loading...")</f>
        <v>Loading...</v>
      </c>
    </row>
    <row r="4005" spans="1:2" ht="14.25" customHeight="1">
      <c r="A4005" s="2" t="s">
        <v>3871</v>
      </c>
      <c r="B4005" s="2" t="str">
        <f ca="1">IFERROR(__xludf.DUMMYFUNCTION("GOOGLETRANSLATE(A4005,""auto"",""en"")"),"Loading...")</f>
        <v>Loading...</v>
      </c>
    </row>
    <row r="4006" spans="1:2" ht="14.25" customHeight="1">
      <c r="A4006" s="2" t="s">
        <v>3872</v>
      </c>
      <c r="B4006" s="2" t="str">
        <f ca="1">IFERROR(__xludf.DUMMYFUNCTION("GOOGLETRANSLATE(A4006,""auto"",""en"")"),"Loading...")</f>
        <v>Loading...</v>
      </c>
    </row>
    <row r="4007" spans="1:2" ht="14.25" customHeight="1">
      <c r="A4007" s="2" t="s">
        <v>3873</v>
      </c>
      <c r="B4007" s="2" t="str">
        <f ca="1">IFERROR(__xludf.DUMMYFUNCTION("GOOGLETRANSLATE(A4007,""auto"",""en"")"),"Loading...")</f>
        <v>Loading...</v>
      </c>
    </row>
    <row r="4008" spans="1:2" ht="14.25" customHeight="1">
      <c r="A4008" s="2" t="s">
        <v>3874</v>
      </c>
      <c r="B4008" s="2" t="str">
        <f ca="1">IFERROR(__xludf.DUMMYFUNCTION("GOOGLETRANSLATE(A4008,""auto"",""en"")"),"Loading...")</f>
        <v>Loading...</v>
      </c>
    </row>
    <row r="4009" spans="1:2" ht="14.25" customHeight="1">
      <c r="A4009" s="2" t="s">
        <v>3875</v>
      </c>
      <c r="B4009" s="2" t="str">
        <f ca="1">IFERROR(__xludf.DUMMYFUNCTION("GOOGLETRANSLATE(A4009,""auto"",""en"")"),"Loading...")</f>
        <v>Loading...</v>
      </c>
    </row>
    <row r="4010" spans="1:2" ht="14.25" customHeight="1">
      <c r="A4010" s="4" t="s">
        <v>3876</v>
      </c>
      <c r="B4010" s="2" t="str">
        <f ca="1">IFERROR(__xludf.DUMMYFUNCTION("GOOGLETRANSLATE(A4010,""auto"",""en"")"),"Loading...")</f>
        <v>Loading...</v>
      </c>
    </row>
    <row r="4011" spans="1:2" ht="14.25" customHeight="1">
      <c r="A4011" s="2" t="s">
        <v>3877</v>
      </c>
      <c r="B4011" s="2" t="str">
        <f ca="1">IFERROR(__xludf.DUMMYFUNCTION("GOOGLETRANSLATE(A4011,""auto"",""en"")"),"Loading...")</f>
        <v>Loading...</v>
      </c>
    </row>
    <row r="4012" spans="1:2" ht="14.25" customHeight="1">
      <c r="A4012" s="4" t="s">
        <v>3878</v>
      </c>
      <c r="B4012" s="2" t="str">
        <f ca="1">IFERROR(__xludf.DUMMYFUNCTION("GOOGLETRANSLATE(A4012,""auto"",""en"")"),"Loading...")</f>
        <v>Loading...</v>
      </c>
    </row>
    <row r="4013" spans="1:2" ht="14.25" customHeight="1">
      <c r="A4013" s="6" t="s">
        <v>3879</v>
      </c>
      <c r="B4013" s="2" t="str">
        <f ca="1">IFERROR(__xludf.DUMMYFUNCTION("GOOGLETRANSLATE(A4013,""auto"",""en"")"),"4june kejriwal k chicha....
Vijay divas")</f>
        <v>4june kejriwal k chicha....
Vijay divas</v>
      </c>
    </row>
    <row r="4014" spans="1:2" ht="14.25" customHeight="1">
      <c r="A4014" s="2" t="s">
        <v>3880</v>
      </c>
      <c r="B4014" s="2" t="str">
        <f ca="1">IFERROR(__xludf.DUMMYFUNCTION("GOOGLETRANSLATE(A4014,""auto"",""en"")"),"Loading...")</f>
        <v>Loading...</v>
      </c>
    </row>
    <row r="4015" spans="1:2" ht="14.25" customHeight="1">
      <c r="A4015" s="2" t="s">
        <v>3881</v>
      </c>
      <c r="B4015" s="2" t="str">
        <f ca="1">IFERROR(__xludf.DUMMYFUNCTION("GOOGLETRANSLATE(A4015,""auto"",""en"")"),"When will crying in the name of exit poll start today or tomorrow from 4th June...how to start? Is this a big issue in his name?😀")</f>
        <v>When will crying in the name of exit poll start today or tomorrow from 4th June...how to start? Is this a big issue in his name?😀</v>
      </c>
    </row>
    <row r="4016" spans="1:2" ht="14.25" customHeight="1">
      <c r="A4016" s="2" t="s">
        <v>3882</v>
      </c>
      <c r="B4016" s="2" t="str">
        <f ca="1">IFERROR(__xludf.DUMMYFUNCTION("GOOGLETRANSLATE(A4016,""auto"",""en"")"),"Loading...")</f>
        <v>Loading...</v>
      </c>
    </row>
    <row r="4017" spans="1:2" ht="14.25" customHeight="1">
      <c r="A4017" s="2" t="s">
        <v>3883</v>
      </c>
      <c r="B4017" s="2" t="str">
        <f ca="1">IFERROR(__xludf.DUMMYFUNCTION("GOOGLETRANSLATE(A4017,""auto"",""en"")"),"Loading...")</f>
        <v>Loading...</v>
      </c>
    </row>
    <row r="4018" spans="1:2" ht="14.25" customHeight="1">
      <c r="A4018" s="2" t="s">
        <v>3884</v>
      </c>
      <c r="B4018" s="2" t="str">
        <f ca="1">IFERROR(__xludf.DUMMYFUNCTION("GOOGLETRANSLATE(A4018,""auto"",""en"")"),"Loading...")</f>
        <v>Loading...</v>
      </c>
    </row>
    <row r="4019" spans="1:2" ht="14.25" customHeight="1">
      <c r="A4019" s="2" t="s">
        <v>3885</v>
      </c>
      <c r="B4019" s="2" t="str">
        <f ca="1">IFERROR(__xludf.DUMMYFUNCTION("GOOGLETRANSLATE(A4019,""auto"",""en"")"),"Loading...")</f>
        <v>Loading...</v>
      </c>
    </row>
    <row r="4020" spans="1:2" ht="14.25" customHeight="1">
      <c r="A4020" s="2" t="s">
        <v>3886</v>
      </c>
      <c r="B4020" s="2" t="str">
        <f ca="1">IFERROR(__xludf.DUMMYFUNCTION("GOOGLETRANSLATE(A4020,""auto"",""en"")"),"Loading...")</f>
        <v>Loading...</v>
      </c>
    </row>
    <row r="4021" spans="1:2" ht="14.25" customHeight="1">
      <c r="A4021" s="2" t="s">
        <v>3887</v>
      </c>
      <c r="B4021" s="2" t="str">
        <f ca="1">IFERROR(__xludf.DUMMYFUNCTION("GOOGLETRANSLATE(A4021,""auto"",""en"")"),"Loading...")</f>
        <v>Loading...</v>
      </c>
    </row>
    <row r="4022" spans="1:2" ht="14.25" customHeight="1">
      <c r="A4022" s="4" t="s">
        <v>3888</v>
      </c>
      <c r="B4022" s="2" t="str">
        <f ca="1">IFERROR(__xludf.DUMMYFUNCTION("GOOGLETRANSLATE(A4022,""auto"",""en"")"),"Loading...")</f>
        <v>Loading...</v>
      </c>
    </row>
    <row r="4023" spans="1:2" ht="14.25" customHeight="1">
      <c r="A4023" s="2" t="s">
        <v>3889</v>
      </c>
      <c r="B4023" s="2" t="str">
        <f ca="1">IFERROR(__xludf.DUMMYFUNCTION("GOOGLETRANSLATE(A4023,""auto"",""en"")"),"Loading...")</f>
        <v>Loading...</v>
      </c>
    </row>
    <row r="4024" spans="1:2" ht="14.25" customHeight="1">
      <c r="A4024" s="4" t="s">
        <v>3890</v>
      </c>
      <c r="B4024" s="2" t="str">
        <f ca="1">IFERROR(__xludf.DUMMYFUNCTION("GOOGLETRANSLATE(A4024,""auto"",""en"")"),"Loading...")</f>
        <v>Loading...</v>
      </c>
    </row>
    <row r="4025" spans="1:2" ht="14.25" customHeight="1">
      <c r="A4025" s="4" t="s">
        <v>3891</v>
      </c>
      <c r="B4025" s="2" t="str">
        <f ca="1">IFERROR(__xludf.DUMMYFUNCTION("GOOGLETRANSLATE(A4025,""auto"",""en"")"),"Loading...")</f>
        <v>Loading...</v>
      </c>
    </row>
    <row r="4026" spans="1:2" ht="14.25" customHeight="1">
      <c r="A4026" s="2" t="s">
        <v>3892</v>
      </c>
      <c r="B4026" s="2" t="str">
        <f ca="1">IFERROR(__xludf.DUMMYFUNCTION("GOOGLETRANSLATE(A4026,""auto"",""en"")"),"Loading...")</f>
        <v>Loading...</v>
      </c>
    </row>
    <row r="4027" spans="1:2" ht="14.25" customHeight="1">
      <c r="A4027" s="4" t="s">
        <v>3893</v>
      </c>
      <c r="B4027" s="2" t="str">
        <f ca="1">IFERROR(__xludf.DUMMYFUNCTION("GOOGLETRANSLATE(A4027,""auto"",""en"")"),"Loading...")</f>
        <v>Loading...</v>
      </c>
    </row>
    <row r="4028" spans="1:2" ht="14.25" customHeight="1">
      <c r="A4028" s="4" t="s">
        <v>3894</v>
      </c>
      <c r="B4028" s="2" t="str">
        <f ca="1">IFERROR(__xludf.DUMMYFUNCTION("GOOGLETRANSLATE(A4028,""auto"",""en"")"),"Loading...")</f>
        <v>Loading...</v>
      </c>
    </row>
    <row r="4029" spans="1:2" ht="14.25" customHeight="1">
      <c r="A4029" s="2" t="s">
        <v>3895</v>
      </c>
      <c r="B4029" s="2" t="str">
        <f ca="1">IFERROR(__xludf.DUMMYFUNCTION("GOOGLETRANSLATE(A4029,""auto"",""en"")"),"Congress Will Get Above 550 Seats.Mamata Will Become PM.")</f>
        <v>Congress Will Get Above 550 Seats.Mamata Will Become PM.</v>
      </c>
    </row>
    <row r="4030" spans="1:2" ht="14.25" customHeight="1">
      <c r="A4030" s="2" t="s">
        <v>3896</v>
      </c>
      <c r="B4030" s="2" t="str">
        <f ca="1">IFERROR(__xludf.DUMMYFUNCTION("GOOGLETRANSLATE(A4030,""auto"",""en"")"),"Loading...")</f>
        <v>Loading...</v>
      </c>
    </row>
    <row r="4031" spans="1:2" ht="14.25" customHeight="1">
      <c r="A4031" s="2" t="s">
        <v>3897</v>
      </c>
      <c r="B4031" s="2" t="str">
        <f ca="1">IFERROR(__xludf.DUMMYFUNCTION("GOOGLETRANSLATE(A4031,""auto"",""en"")"),"Loading...")</f>
        <v>Loading...</v>
      </c>
    </row>
    <row r="4032" spans="1:2" ht="14.25" customHeight="1">
      <c r="A4032" s="4" t="s">
        <v>3898</v>
      </c>
      <c r="B4032" s="2" t="str">
        <f ca="1">IFERROR(__xludf.DUMMYFUNCTION("GOOGLETRANSLATE(A4032,""auto"",""en"")"),"Loading...")</f>
        <v>Loading...</v>
      </c>
    </row>
    <row r="4033" spans="1:2" ht="14.25" customHeight="1">
      <c r="A4033" s="4" t="s">
        <v>3899</v>
      </c>
      <c r="B4033" s="2" t="str">
        <f ca="1">IFERROR(__xludf.DUMMYFUNCTION("GOOGLETRANSLATE(A4033,""auto"",""en"")"),"Loading...")</f>
        <v>Loading...</v>
      </c>
    </row>
    <row r="4034" spans="1:2" ht="14.25" customHeight="1">
      <c r="A4034" s="2" t="s">
        <v>3900</v>
      </c>
      <c r="B4034" s="2" t="str">
        <f ca="1">IFERROR(__xludf.DUMMYFUNCTION("GOOGLETRANSLATE(A4034,""auto"",""en"")"),"Loading...")</f>
        <v>Loading...</v>
      </c>
    </row>
    <row r="4035" spans="1:2" ht="14.25" customHeight="1">
      <c r="A4035" s="2" t="s">
        <v>847</v>
      </c>
      <c r="B4035" s="2" t="str">
        <f ca="1">IFERROR(__xludf.DUMMYFUNCTION("GOOGLETRANSLATE(A4035,""auto"",""en"")"),"Loading...")</f>
        <v>Loading...</v>
      </c>
    </row>
    <row r="4036" spans="1:2" ht="14.25" customHeight="1">
      <c r="A4036" s="2" t="s">
        <v>3901</v>
      </c>
      <c r="B4036" s="2" t="str">
        <f ca="1">IFERROR(__xludf.DUMMYFUNCTION("GOOGLETRANSLATE(A4036,""auto"",""en"")"),"Loading...")</f>
        <v>Loading...</v>
      </c>
    </row>
    <row r="4037" spans="1:2" ht="14.25" customHeight="1">
      <c r="A4037" s="2" t="s">
        <v>3902</v>
      </c>
      <c r="B4037" s="2" t="str">
        <f ca="1">IFERROR(__xludf.DUMMYFUNCTION("GOOGLETRANSLATE(A4037,""auto"",""en"")"),"How much should I say sir..jitega modi hi")</f>
        <v>How much should I say sir..jitega modi hi</v>
      </c>
    </row>
    <row r="4038" spans="1:2" ht="14.25" customHeight="1">
      <c r="A4038" s="2" t="s">
        <v>3903</v>
      </c>
      <c r="B4038" s="2" t="str">
        <f ca="1">IFERROR(__xludf.DUMMYFUNCTION("GOOGLETRANSLATE(A4038,""auto"",""en"")"),"Loading...")</f>
        <v>Loading...</v>
      </c>
    </row>
    <row r="4039" spans="1:2" ht="14.25" customHeight="1">
      <c r="A4039" s="2" t="s">
        <v>3904</v>
      </c>
      <c r="B4039" s="2" t="str">
        <f ca="1">IFERROR(__xludf.DUMMYFUNCTION("GOOGLETRANSLATE(A4039,""auto"",""en"")"),"Loading...")</f>
        <v>Loading...</v>
      </c>
    </row>
    <row r="4040" spans="1:2" ht="14.25" customHeight="1">
      <c r="A4040" s="2" t="s">
        <v>3905</v>
      </c>
      <c r="B4040" s="2" t="str">
        <f ca="1">IFERROR(__xludf.DUMMYFUNCTION("GOOGLETRANSLATE(A4040,""auto"",""en"")"),"Loading...")</f>
        <v>Loading...</v>
      </c>
    </row>
    <row r="4041" spans="1:2" ht="14.25" customHeight="1">
      <c r="A4041" s="4" t="s">
        <v>3906</v>
      </c>
      <c r="B4041" s="2" t="str">
        <f ca="1">IFERROR(__xludf.DUMMYFUNCTION("GOOGLETRANSLATE(A4041,""auto"",""en"")"),"This rabbi provides great entertainment...")</f>
        <v>This rabbi provides great entertainment...</v>
      </c>
    </row>
    <row r="4042" spans="1:2" ht="14.25" customHeight="1">
      <c r="A4042" s="2" t="s">
        <v>3907</v>
      </c>
      <c r="B4042" s="2" t="str">
        <f ca="1">IFERROR(__xludf.DUMMYFUNCTION("GOOGLETRANSLATE(A4042,""auto"",""en"")"),"Loading...")</f>
        <v>Loading...</v>
      </c>
    </row>
    <row r="4043" spans="1:2" ht="14.25" customHeight="1">
      <c r="A4043" s="4" t="s">
        <v>3908</v>
      </c>
      <c r="B4043" s="2" t="str">
        <f ca="1">IFERROR(__xludf.DUMMYFUNCTION("GOOGLETRANSLATE(A4043,""auto"",""en"")"),"The exit polls are already showing that BJP could win by tampering with EVMs.")</f>
        <v>The exit polls are already showing that BJP could win by tampering with EVMs.</v>
      </c>
    </row>
    <row r="4044" spans="1:2" ht="14.25" customHeight="1">
      <c r="A4044" s="2" t="s">
        <v>3909</v>
      </c>
      <c r="B4044" s="2" t="str">
        <f ca="1">IFERROR(__xludf.DUMMYFUNCTION("GOOGLETRANSLATE(A4044,""auto"",""en"")"),"Loading...")</f>
        <v>Loading...</v>
      </c>
    </row>
    <row r="4045" spans="1:2" ht="14.25" customHeight="1">
      <c r="A4045" s="2" t="s">
        <v>3910</v>
      </c>
      <c r="B4045" s="2" t="str">
        <f ca="1">IFERROR(__xludf.DUMMYFUNCTION("GOOGLETRANSLATE(A4045,""auto"",""en"")"),"Loading...")</f>
        <v>Loading...</v>
      </c>
    </row>
    <row r="4046" spans="1:2" ht="14.25" customHeight="1">
      <c r="A4046" s="2" t="s">
        <v>3911</v>
      </c>
      <c r="B4046" s="2" t="str">
        <f ca="1">IFERROR(__xludf.DUMMYFUNCTION("GOOGLETRANSLATE(A4046,""auto"",""en"")"),"Loading...")</f>
        <v>Loading...</v>
      </c>
    </row>
    <row r="4047" spans="1:2" ht="14.25" customHeight="1">
      <c r="A4047" s="4" t="s">
        <v>3912</v>
      </c>
      <c r="B4047" s="2" t="str">
        <f ca="1">IFERROR(__xludf.DUMMYFUNCTION("GOOGLETRANSLATE(A4047,""auto"",""en"")"),"Loading...")</f>
        <v>Loading...</v>
      </c>
    </row>
    <row r="4048" spans="1:2" ht="14.25" customHeight="1">
      <c r="A4048" s="2" t="s">
        <v>3913</v>
      </c>
      <c r="B4048" s="2" t="str">
        <f ca="1">IFERROR(__xludf.DUMMYFUNCTION("GOOGLETRANSLATE(A4048,""auto"",""en"")"),"Loading...")</f>
        <v>Loading...</v>
      </c>
    </row>
    <row r="4049" spans="1:2" ht="14.25" customHeight="1">
      <c r="A4049" s="2" t="s">
        <v>3914</v>
      </c>
      <c r="B4049" s="2" t="str">
        <f ca="1">IFERROR(__xludf.DUMMYFUNCTION("GOOGLETRANSLATE(A4049,""auto"",""en"")"),"Loading...")</f>
        <v>Loading...</v>
      </c>
    </row>
    <row r="4050" spans="1:2" ht="14.25" customHeight="1">
      <c r="A4050" s="4" t="s">
        <v>3915</v>
      </c>
      <c r="B4050" s="2" t="str">
        <f ca="1">IFERROR(__xludf.DUMMYFUNCTION("GOOGLETRANSLATE(A4050,""auto"",""en"")"),"Loading...")</f>
        <v>Loading...</v>
      </c>
    </row>
    <row r="4051" spans="1:2" ht="14.25" customHeight="1">
      <c r="A4051" s="2" t="s">
        <v>3916</v>
      </c>
      <c r="B4051" s="2" t="str">
        <f ca="1">IFERROR(__xludf.DUMMYFUNCTION("GOOGLETRANSLATE(A4051,""auto"",""en"")"),"Loading...")</f>
        <v>Loading...</v>
      </c>
    </row>
    <row r="4052" spans="1:2" ht="14.25" customHeight="1">
      <c r="A4052" s="2" t="s">
        <v>3916</v>
      </c>
      <c r="B4052" s="2" t="str">
        <f ca="1">IFERROR(__xludf.DUMMYFUNCTION("GOOGLETRANSLATE(A4052,""auto"",""en"")"),"Loading...")</f>
        <v>Loading...</v>
      </c>
    </row>
    <row r="4053" spans="1:2" ht="14.25" customHeight="1">
      <c r="A4053" s="2" t="s">
        <v>3917</v>
      </c>
      <c r="B4053" s="2" t="str">
        <f ca="1">IFERROR(__xludf.DUMMYFUNCTION("GOOGLETRANSLATE(A4053,""auto"",""en"")"),"Loading...")</f>
        <v>Loading...</v>
      </c>
    </row>
    <row r="4054" spans="1:2" ht="14.25" customHeight="1">
      <c r="A4054" s="2" t="s">
        <v>3918</v>
      </c>
      <c r="B4054" s="2" t="str">
        <f ca="1">IFERROR(__xludf.DUMMYFUNCTION("GOOGLETRANSLATE(A4054,""auto"",""en"")"),"Teleprompter in hand making video of doctor sitting at home....")</f>
        <v>Teleprompter in hand making video of doctor sitting at home....</v>
      </c>
    </row>
    <row r="4055" spans="1:2" ht="14.25" customHeight="1">
      <c r="A4055" s="4" t="s">
        <v>3919</v>
      </c>
      <c r="B4055" s="2" t="str">
        <f ca="1">IFERROR(__xludf.DUMMYFUNCTION("GOOGLETRANSLATE(A4055,""auto"",""en"")"),"Loading...")</f>
        <v>Loading...</v>
      </c>
    </row>
    <row r="4056" spans="1:2" ht="14.25" customHeight="1">
      <c r="A4056" s="2" t="s">
        <v>3920</v>
      </c>
      <c r="B4056" s="2" t="str">
        <f ca="1">IFERROR(__xludf.DUMMYFUNCTION("GOOGLETRANSLATE(A4056,""auto"",""en"")"),"Loading...")</f>
        <v>Loading...</v>
      </c>
    </row>
    <row r="4057" spans="1:2" ht="14.25" customHeight="1">
      <c r="A4057" s="2" t="s">
        <v>3921</v>
      </c>
      <c r="B4057" s="2" t="str">
        <f ca="1">IFERROR(__xludf.DUMMYFUNCTION("GOOGLETRANSLATE(A4057,""auto"",""en"")"),"Loading...")</f>
        <v>Loading...</v>
      </c>
    </row>
    <row r="4058" spans="1:2" ht="14.25" customHeight="1">
      <c r="A4058" s="2" t="s">
        <v>3922</v>
      </c>
      <c r="B4058" s="2" t="str">
        <f ca="1">IFERROR(__xludf.DUMMYFUNCTION("GOOGLETRANSLATE(A4058,""auto"",""en"")"),"Loading...")</f>
        <v>Loading...</v>
      </c>
    </row>
    <row r="4059" spans="1:2" ht="14.25" customHeight="1">
      <c r="A4059" s="2" t="s">
        <v>3923</v>
      </c>
      <c r="B4059" s="2" t="str">
        <f ca="1">IFERROR(__xludf.DUMMYFUNCTION("GOOGLETRANSLATE(A4059,""auto"",""en"")"),"Loading...")</f>
        <v>Loading...</v>
      </c>
    </row>
    <row r="4060" spans="1:2" ht="14.25" customHeight="1">
      <c r="A4060" s="4" t="s">
        <v>3924</v>
      </c>
      <c r="B4060" s="2" t="str">
        <f ca="1">IFERROR(__xludf.DUMMYFUNCTION("GOOGLETRANSLATE(A4060,""auto"",""en"")"),"There is no better Prime Minister Rahul Gandhi for the country ❤❤❤❤❤❤❤❤❤❤❤❤❤❤❤❤Only one congress party the best leader in my country India Rahul Gandhi ❤❤❤❤❤❤❤❤ ❤❤❤❤❤❤❤❤❤❤❤❤❤❤❤❤❤❤❤❤❤❤❤❤Ravish sir good anchor love you so much sir ❤❤❤❤❤❤❤❤❤❤❤❤ ❤❤❤❤❤❤❤❤❤❤❤❤❤"&amp;"❤❤❤❤❤❤❤❤❤❤❤❤❤❤❤❤❤❤❤❤❤❤❤❤❤❤❤❤❤❤❤❤ ❤❤❤❤❤❤❤❤❤❤❤❤❤🙏🏻❤️❤️❤️❤️❤️❤️❤️❤️❤️ ❤❤❤❤❤❤❤❤❤❤❤")</f>
        <v>There is no better Prime Minister Rahul Gandhi for the country ❤❤❤❤❤❤❤❤❤❤❤❤❤❤❤❤Only one congress party the best leader in my country India Rahul Gandhi ❤❤❤❤❤❤❤❤ ❤❤❤❤❤❤❤❤❤❤❤❤❤❤❤❤❤❤❤❤❤❤❤❤Ravish sir good anchor love you so much sir ❤❤❤❤❤❤❤❤❤❤❤❤ ❤❤❤❤❤❤❤❤❤❤❤❤❤❤❤❤❤❤❤❤❤❤❤❤❤❤❤❤❤❤❤❤❤❤❤❤❤❤❤❤❤❤❤❤❤ ❤❤❤❤❤❤❤❤❤❤❤❤❤🙏🏻❤️❤️❤️❤️❤️❤️❤️❤️❤️ ❤❤❤❤❤❤❤❤❤❤❤</v>
      </c>
    </row>
    <row r="4061" spans="1:2" ht="14.25" customHeight="1">
      <c r="A4061" s="2" t="s">
        <v>3925</v>
      </c>
      <c r="B4061" s="2" t="str">
        <f ca="1">IFERROR(__xludf.DUMMYFUNCTION("GOOGLETRANSLATE(A4061,""auto"",""en"")"),"Because your mouth has completely fallen off")</f>
        <v>Because your mouth has completely fallen off</v>
      </c>
    </row>
    <row r="4062" spans="1:2" ht="14.25" customHeight="1">
      <c r="A4062" s="2" t="s">
        <v>3926</v>
      </c>
      <c r="B4062" s="2" t="str">
        <f ca="1">IFERROR(__xludf.DUMMYFUNCTION("GOOGLETRANSLATE(A4062,""auto"",""en"")"),"Loading...")</f>
        <v>Loading...</v>
      </c>
    </row>
    <row r="4063" spans="1:2" ht="14.25" customHeight="1">
      <c r="A4063" s="4" t="s">
        <v>3927</v>
      </c>
      <c r="B4063" s="2" t="str">
        <f ca="1">IFERROR(__xludf.DUMMYFUNCTION("GOOGLETRANSLATE(A4063,""auto"",""en"")"),"Loading...")</f>
        <v>Loading...</v>
      </c>
    </row>
    <row r="4064" spans="1:2" ht="14.25" customHeight="1">
      <c r="A4064" s="2" t="s">
        <v>3928</v>
      </c>
      <c r="B4064" s="2" t="str">
        <f ca="1">IFERROR(__xludf.DUMMYFUNCTION("GOOGLETRANSLATE(A4064,""auto"",""en"")"),"Loading...")</f>
        <v>Loading...</v>
      </c>
    </row>
    <row r="4065" spans="1:2" ht="14.25" customHeight="1">
      <c r="A4065" s="2" t="s">
        <v>3929</v>
      </c>
      <c r="B4065" s="2" t="str">
        <f ca="1">IFERROR(__xludf.DUMMYFUNCTION("GOOGLETRANSLATE(A4065,""auto"",""en"")"),"Loading...")</f>
        <v>Loading...</v>
      </c>
    </row>
    <row r="4066" spans="1:2" ht="14.25" customHeight="1">
      <c r="A4066" s="2" t="s">
        <v>3930</v>
      </c>
      <c r="B4066" s="2" t="str">
        <f ca="1">IFERROR(__xludf.DUMMYFUNCTION("GOOGLETRANSLATE(A4066,""auto"",""en"")"),"Loading...")</f>
        <v>Loading...</v>
      </c>
    </row>
    <row r="4067" spans="1:2" ht="14.25" customHeight="1">
      <c r="A4067" s="4" t="s">
        <v>3931</v>
      </c>
      <c r="B4067" s="2" t="str">
        <f ca="1">IFERROR(__xludf.DUMMYFUNCTION("GOOGLETRANSLATE(A4067,""auto"",""en"")"),"Loading...")</f>
        <v>Loading...</v>
      </c>
    </row>
    <row r="4068" spans="1:2" ht="14.25" customHeight="1">
      <c r="A4068" s="2" t="s">
        <v>3932</v>
      </c>
      <c r="B4068" s="2" t="str">
        <f ca="1">IFERROR(__xludf.DUMMYFUNCTION("GOOGLETRANSLATE(A4068,""auto"",""en"")"),"Loading...")</f>
        <v>Loading...</v>
      </c>
    </row>
    <row r="4069" spans="1:2" ht="14.25" customHeight="1">
      <c r="A4069" s="2" t="s">
        <v>3933</v>
      </c>
      <c r="B4069" s="2" t="str">
        <f ca="1">IFERROR(__xludf.DUMMYFUNCTION("GOOGLETRANSLATE(A4069,""auto"",""en"")"),"Loading...")</f>
        <v>Loading...</v>
      </c>
    </row>
    <row r="4070" spans="1:2" ht="14.25" customHeight="1">
      <c r="A4070" s="2" t="s">
        <v>3934</v>
      </c>
      <c r="B4070" s="2" t="str">
        <f ca="1">IFERROR(__xludf.DUMMYFUNCTION("GOOGLETRANSLATE(A4070,""auto"",""en"")"),"Loading...")</f>
        <v>Loading...</v>
      </c>
    </row>
    <row r="4071" spans="1:2" ht="14.25" customHeight="1">
      <c r="A4071" s="6" t="s">
        <v>3935</v>
      </c>
      <c r="B4071" s="2" t="str">
        <f ca="1">IFERROR(__xludf.DUMMYFUNCTION("GOOGLETRANSLATE(A4071,""auto"",""en"")"),"Loading...")</f>
        <v>Loading...</v>
      </c>
    </row>
    <row r="4072" spans="1:2" ht="14.25" customHeight="1">
      <c r="A4072" s="2" t="s">
        <v>1534</v>
      </c>
      <c r="B4072" s="2" t="str">
        <f ca="1">IFERROR(__xludf.DUMMYFUNCTION("GOOGLETRANSLATE(A4072,""auto"",""en"")"),"Loading...")</f>
        <v>Loading...</v>
      </c>
    </row>
    <row r="4073" spans="1:2" ht="14.25" customHeight="1">
      <c r="A4073" s="2" t="s">
        <v>3936</v>
      </c>
      <c r="B4073" s="2" t="str">
        <f ca="1">IFERROR(__xludf.DUMMYFUNCTION("GOOGLETRANSLATE(A4073,""auto"",""en"")"),"Loading...")</f>
        <v>Loading...</v>
      </c>
    </row>
    <row r="4074" spans="1:2" ht="14.25" customHeight="1">
      <c r="A4074" s="2" t="s">
        <v>3937</v>
      </c>
      <c r="B4074" s="2" t="str">
        <f ca="1">IFERROR(__xludf.DUMMYFUNCTION("GOOGLETRANSLATE(A4074,""auto"",""en"")"),"Loading...")</f>
        <v>Loading...</v>
      </c>
    </row>
    <row r="4075" spans="1:2" ht="14.25" customHeight="1">
      <c r="A4075" s="2" t="s">
        <v>3938</v>
      </c>
      <c r="B4075" s="2" t="str">
        <f ca="1">IFERROR(__xludf.DUMMYFUNCTION("GOOGLETRANSLATE(A4075,""auto"",""en"")"),"Loading...")</f>
        <v>Loading...</v>
      </c>
    </row>
    <row r="4076" spans="1:2" ht="14.25" customHeight="1">
      <c r="A4076" s="2" t="s">
        <v>3939</v>
      </c>
      <c r="B4076" s="2" t="str">
        <f ca="1">IFERROR(__xludf.DUMMYFUNCTION("GOOGLETRANSLATE(A4076,""auto"",""en"")"),"Loading...")</f>
        <v>Loading...</v>
      </c>
    </row>
    <row r="4077" spans="1:2" ht="14.25" customHeight="1">
      <c r="A4077" s="2" t="s">
        <v>3940</v>
      </c>
      <c r="B4077" s="2" t="str">
        <f ca="1">IFERROR(__xludf.DUMMYFUNCTION("GOOGLETRANSLATE(A4077,""auto"",""en"")"),"Loading...")</f>
        <v>Loading...</v>
      </c>
    </row>
    <row r="4078" spans="1:2" ht="14.25" customHeight="1">
      <c r="A4078" s="2" t="s">
        <v>3941</v>
      </c>
      <c r="B4078" s="2" t="str">
        <f ca="1">IFERROR(__xludf.DUMMYFUNCTION("GOOGLETRANSLATE(A4078,""auto"",""en"")"),"Loading...")</f>
        <v>Loading...</v>
      </c>
    </row>
    <row r="4079" spans="1:2" ht="14.25" customHeight="1">
      <c r="A4079" s="2" t="s">
        <v>3942</v>
      </c>
      <c r="B4079" s="2" t="str">
        <f ca="1">IFERROR(__xludf.DUMMYFUNCTION("GOOGLETRANSLATE(A4079,""auto"",""en"")"),"Loading...")</f>
        <v>Loading...</v>
      </c>
    </row>
    <row r="4080" spans="1:2" ht="14.25" customHeight="1">
      <c r="A4080" s="2" t="s">
        <v>3943</v>
      </c>
      <c r="B4080" s="2" t="str">
        <f ca="1">IFERROR(__xludf.DUMMYFUNCTION("GOOGLETRANSLATE(A4080,""auto"",""en"")"),"Nice rabish ji")</f>
        <v>Nice rabish ji</v>
      </c>
    </row>
    <row r="4081" spans="1:2" ht="14.25" customHeight="1">
      <c r="A4081" s="4" t="s">
        <v>637</v>
      </c>
      <c r="B4081" s="2" t="str">
        <f ca="1">IFERROR(__xludf.DUMMYFUNCTION("GOOGLETRANSLATE(A4081,""auto"",""en"")"),"Loading...")</f>
        <v>Loading...</v>
      </c>
    </row>
    <row r="4082" spans="1:2" ht="14.25" customHeight="1">
      <c r="A4082" s="2" t="s">
        <v>3944</v>
      </c>
      <c r="B4082" s="2" t="str">
        <f ca="1">IFERROR(__xludf.DUMMYFUNCTION("GOOGLETRANSLATE(A4082,""auto"",""en"")"),"Loading...")</f>
        <v>Loading...</v>
      </c>
    </row>
    <row r="4083" spans="1:2" ht="14.25" customHeight="1">
      <c r="A4083" s="2" t="s">
        <v>3945</v>
      </c>
      <c r="B4083" s="2" t="str">
        <f ca="1">IFERROR(__xludf.DUMMYFUNCTION("GOOGLETRANSLATE(A4083,""auto"",""en"")"),"❤❤❤❤❤❤❤❤❤❤❤❤❤❤Only one congress 6 jun Modi absconded with the bag ❤❤❤❤❤❤❤❤❤❤❤❤❤❤❤❤❤❤❤❤❤❤ ❤❤Ravish Kumar Sir Good News ❤❤❤❤❤❤❤❤❤❤❤❤❤❤❤❤❤❤❤❤❤❤❤❤❤❤❤❤❤❤❤❤❤❤❤❤❤❤❤❤❤❤ ❤❤❤❤❤❤❤❤❤❤❤❤❤❤❤❤❤❤❤❤❤❤❤❤❤❤❤❤❤❤❤❤❤❤❤❤❤❤❤❤❤❤❤❤❤ ❤❤❤❤❤❤❤❤❤❤❤❤❤❤❤❤❤❤❤❤❤❤❤❤❤Only one India ❤❤❤❤❤❤❤❤"&amp;"❤")</f>
        <v>❤❤❤❤❤❤❤❤❤❤❤❤❤❤Only one congress 6 jun Modi absconded with the bag ❤❤❤❤❤❤❤❤❤❤❤❤❤❤❤❤❤❤❤❤❤❤ ❤❤Ravish Kumar Sir Good News ❤❤❤❤❤❤❤❤❤❤❤❤❤❤❤❤❤❤❤❤❤❤❤❤❤❤❤❤❤❤❤❤❤❤❤❤❤❤❤❤❤❤ ❤❤❤❤❤❤❤❤❤❤❤❤❤❤❤❤❤❤❤❤❤❤❤❤❤❤❤❤❤❤❤❤❤❤❤❤❤❤❤❤❤❤❤❤❤ ❤❤❤❤❤❤❤❤❤❤❤❤❤❤❤❤❤❤❤❤❤❤❤❤❤Only one India ❤❤❤❤❤❤❤❤❤</v>
      </c>
    </row>
    <row r="4084" spans="1:2" ht="14.25" customHeight="1">
      <c r="A4084" s="4" t="s">
        <v>3946</v>
      </c>
      <c r="B4084" s="2" t="str">
        <f ca="1">IFERROR(__xludf.DUMMYFUNCTION("GOOGLETRANSLATE(A4084,""auto"",""en"")"),"Stay in misunderstanding for one more day Ravish Babu, from tomorrow you will have to cry.")</f>
        <v>Stay in misunderstanding for one more day Ravish Babu, from tomorrow you will have to cry.</v>
      </c>
    </row>
    <row r="4085" spans="1:2" ht="14.25" customHeight="1">
      <c r="A4085" s="2" t="s">
        <v>3947</v>
      </c>
      <c r="B4085" s="2" t="str">
        <f ca="1">IFERROR(__xludf.DUMMYFUNCTION("GOOGLETRANSLATE(A4085,""auto"",""en"")"),"Loading...")</f>
        <v>Loading...</v>
      </c>
    </row>
    <row r="4086" spans="1:2" ht="14.25" customHeight="1">
      <c r="A4086" s="2" t="s">
        <v>3948</v>
      </c>
      <c r="B4086" s="2" t="str">
        <f ca="1">IFERROR(__xludf.DUMMYFUNCTION("GOOGLETRANSLATE(A4086,""auto"",""en"")"),"Loading...")</f>
        <v>Loading...</v>
      </c>
    </row>
    <row r="4087" spans="1:2" ht="14.25" customHeight="1">
      <c r="A4087" s="2" t="s">
        <v>3949</v>
      </c>
      <c r="B4087" s="2" t="str">
        <f ca="1">IFERROR(__xludf.DUMMYFUNCTION("GOOGLETRANSLATE(A4087,""auto"",""en"")"),"Loading...")</f>
        <v>Loading...</v>
      </c>
    </row>
    <row r="4088" spans="1:2" ht="14.25" customHeight="1">
      <c r="A4088" s="2" t="s">
        <v>3950</v>
      </c>
      <c r="B4088" s="2" t="str">
        <f ca="1">IFERROR(__xludf.DUMMYFUNCTION("GOOGLETRANSLATE(A4088,""auto"",""en"")"),"Rubish Kumar Maulana 😅😅😅😅😅😅😅")</f>
        <v>Rubish Kumar Maulana 😅😅😅😅😅😅😅</v>
      </c>
    </row>
    <row r="4089" spans="1:2" ht="14.25" customHeight="1">
      <c r="A4089" s="2" t="s">
        <v>3951</v>
      </c>
      <c r="B4089" s="2" t="str">
        <f ca="1">IFERROR(__xludf.DUMMYFUNCTION("GOOGLETRANSLATE(A4089,""auto"",""en"")"),"Loading...")</f>
        <v>Loading...</v>
      </c>
    </row>
    <row r="4090" spans="1:2" ht="14.25" customHeight="1">
      <c r="A4090" s="2" t="s">
        <v>3952</v>
      </c>
      <c r="B4090" s="2" t="str">
        <f ca="1">IFERROR(__xludf.DUMMYFUNCTION("GOOGLETRANSLATE(A4090,""auto"",""en"")"),"Loading...")</f>
        <v>Loading...</v>
      </c>
    </row>
    <row r="4091" spans="1:2" ht="14.25" customHeight="1">
      <c r="A4091" s="2" t="s">
        <v>3953</v>
      </c>
      <c r="B4091" s="2" t="str">
        <f ca="1">IFERROR(__xludf.DUMMYFUNCTION("GOOGLETRANSLATE(A4091,""auto"",""en"")"),"Loading...")</f>
        <v>Loading...</v>
      </c>
    </row>
    <row r="4092" spans="1:2" ht="14.25" customHeight="1">
      <c r="A4092" s="2" t="s">
        <v>3954</v>
      </c>
      <c r="B4092" s="2" t="str">
        <f ca="1">IFERROR(__xludf.DUMMYFUNCTION("GOOGLETRANSLATE(A4092,""auto"",""en"")"),"Loading...")</f>
        <v>Loading...</v>
      </c>
    </row>
    <row r="4093" spans="1:2" ht="14.25" customHeight="1">
      <c r="A4093" s="2" t="s">
        <v>38</v>
      </c>
      <c r="B4093" s="2" t="str">
        <f ca="1">IFERROR(__xludf.DUMMYFUNCTION("GOOGLETRANSLATE(A4093,""auto"",""en"")"),"Loading...")</f>
        <v>Loading...</v>
      </c>
    </row>
    <row r="4094" spans="1:2" ht="14.25" customHeight="1">
      <c r="A4094" s="5" t="s">
        <v>3955</v>
      </c>
      <c r="B4094" s="2" t="str">
        <f ca="1">IFERROR(__xludf.DUMMYFUNCTION("GOOGLETRANSLATE(A4094,""auto"",""en"")"),"The sun from the south.
Four hundred and three screws
Good copy too
Tenhundred in Dinchuvai
Undoubtedly Tamil too 
Nine hundred raindrops
Giver of life!
Pannu Padi is ours 
He who has a hundred eyes!
A hundred past ours 
High Tamil history!
The coming hu"&amp;"ndreds are you
History will bear the head!
This hundred lot is today
Tribute of the heart!
Agave hundred! It's a new day with virtue and virtue! O Tamilian Tamil...unselfish glory! Long live your fame all over the country!!!")</f>
        <v>The sun from the south.
Four hundred and three screws
Good copy too
Tenhundred in Dinchuvai
Undoubtedly Tamil too 
Nine hundred raindrops
Giver of life!
Pannu Padi is ours 
He who has a hundred eyes!
A hundred past ours 
High Tamil history!
The coming hundreds are you
History will bear the head!
This hundred lot is today
Tribute of the heart!
Agave hundred! It's a new day with virtue and virtue! O Tamilian Tamil...unselfish glory! Long live your fame all over the country!!!</v>
      </c>
    </row>
    <row r="4095" spans="1:2" ht="14.25" customHeight="1">
      <c r="A4095" s="2" t="s">
        <v>3956</v>
      </c>
      <c r="B4095" s="2" t="str">
        <f ca="1">IFERROR(__xludf.DUMMYFUNCTION("GOOGLETRANSLATE(A4095,""auto"",""en"")"),"Loading...")</f>
        <v>Loading...</v>
      </c>
    </row>
    <row r="4096" spans="1:2" ht="14.25" customHeight="1">
      <c r="A4096" s="4" t="s">
        <v>3957</v>
      </c>
      <c r="B4096" s="2" t="str">
        <f ca="1">IFERROR(__xludf.DUMMYFUNCTION("GOOGLETRANSLATE(A4096,""auto"",""en"")"),"These days there are no patriots in the country, everything from free ration cylinders to everything is needed for free.")</f>
        <v>These days there are no patriots in the country, everything from free ration cylinders to everything is needed for free.</v>
      </c>
    </row>
    <row r="4097" spans="1:2" ht="14.25" customHeight="1">
      <c r="A4097" s="2" t="s">
        <v>3958</v>
      </c>
      <c r="B4097" s="2" t="str">
        <f ca="1">IFERROR(__xludf.DUMMYFUNCTION("GOOGLETRANSLATE(A4097,""auto"",""en"")"),"Loading...")</f>
        <v>Loading...</v>
      </c>
    </row>
    <row r="4098" spans="1:2" ht="14.25" customHeight="1">
      <c r="A4098" s="4" t="s">
        <v>3959</v>
      </c>
      <c r="B4098" s="2" t="str">
        <f ca="1">IFERROR(__xludf.DUMMYFUNCTION("GOOGLETRANSLATE(A4098,""auto"",""en"")"),"Loading...")</f>
        <v>Loading...</v>
      </c>
    </row>
    <row r="4099" spans="1:2" ht="14.25" customHeight="1">
      <c r="A4099" s="2" t="s">
        <v>3960</v>
      </c>
      <c r="B4099" s="2" t="str">
        <f ca="1">IFERROR(__xludf.DUMMYFUNCTION("GOOGLETRANSLATE(A4099,""auto"",""en"")"),"Loading...")</f>
        <v>Loading...</v>
      </c>
    </row>
    <row r="4100" spans="1:2" ht="14.25" customHeight="1">
      <c r="A4100" s="2" t="s">
        <v>3961</v>
      </c>
      <c r="B4100" s="2" t="str">
        <f ca="1">IFERROR(__xludf.DUMMYFUNCTION("GOOGLETRANSLATE(A4100,""auto"",""en"")"),"Loading...")</f>
        <v>Loading...</v>
      </c>
    </row>
    <row r="4101" spans="1:2" ht="14.25" customHeight="1">
      <c r="A4101" s="2" t="s">
        <v>3962</v>
      </c>
      <c r="B4101" s="2" t="str">
        <f ca="1">IFERROR(__xludf.DUMMYFUNCTION("GOOGLETRANSLATE(A4101,""auto"",""en"")"),"Loading...")</f>
        <v>Loading...</v>
      </c>
    </row>
    <row r="4102" spans="1:2" ht="14.25" customHeight="1">
      <c r="A4102" s="2" t="s">
        <v>38</v>
      </c>
      <c r="B4102" s="2" t="str">
        <f ca="1">IFERROR(__xludf.DUMMYFUNCTION("GOOGLETRANSLATE(A4102,""auto"",""en"")"),"Loading...")</f>
        <v>Loading...</v>
      </c>
    </row>
    <row r="4103" spans="1:2" ht="14.25" customHeight="1">
      <c r="A4103" s="2" t="s">
        <v>3963</v>
      </c>
      <c r="B4103" s="2" t="str">
        <f ca="1">IFERROR(__xludf.DUMMYFUNCTION("GOOGLETRANSLATE(A4103,""auto"",""en"")"),"This owl's path is telling people a joke. Don't trust me even though you always shout and tell a joke.")</f>
        <v>This owl's path is telling people a joke. Don't trust me even though you always shout and tell a joke.</v>
      </c>
    </row>
    <row r="4104" spans="1:2" ht="14.25" customHeight="1">
      <c r="A4104" s="2" t="s">
        <v>3964</v>
      </c>
      <c r="B4104" s="2" t="str">
        <f ca="1">IFERROR(__xludf.DUMMYFUNCTION("GOOGLETRANSLATE(A4104,""auto"",""en"")"),"Dhruv rathee and ravish kumar kejriwal ke aand h ???")</f>
        <v>Dhruv rathee and ravish kumar kejriwal ke aand h ???</v>
      </c>
    </row>
    <row r="4105" spans="1:2" ht="14.25" customHeight="1">
      <c r="A4105" s="2" t="s">
        <v>3965</v>
      </c>
      <c r="B4105" s="2" t="str">
        <f ca="1">IFERROR(__xludf.DUMMYFUNCTION("GOOGLETRANSLATE(A4105,""auto"",""en"")"),"Loading...")</f>
        <v>Loading...</v>
      </c>
    </row>
    <row r="4106" spans="1:2" ht="14.25" customHeight="1">
      <c r="A4106" s="2" t="s">
        <v>3966</v>
      </c>
      <c r="B4106" s="2" t="str">
        <f ca="1">IFERROR(__xludf.DUMMYFUNCTION("GOOGLETRANSLATE(A4106,""auto"",""en"")"),"Loading...")</f>
        <v>Loading...</v>
      </c>
    </row>
    <row r="4107" spans="1:2" ht="14.25" customHeight="1">
      <c r="A4107" s="2" t="s">
        <v>3967</v>
      </c>
      <c r="B4107" s="2" t="str">
        <f ca="1">IFERROR(__xludf.DUMMYFUNCTION("GOOGLETRANSLATE(A4107,""auto"",""en"")"),"Loading...")</f>
        <v>Loading...</v>
      </c>
    </row>
    <row r="4108" spans="1:2" ht="14.25" customHeight="1">
      <c r="A4108" s="4" t="s">
        <v>3968</v>
      </c>
      <c r="B4108" s="2" t="str">
        <f ca="1">IFERROR(__xludf.DUMMYFUNCTION("GOOGLETRANSLATE(A4108,""auto"",""en"")"),"Loading...")</f>
        <v>Loading...</v>
      </c>
    </row>
    <row r="4109" spans="1:2" ht="14.25" customHeight="1">
      <c r="A4109" s="2" t="s">
        <v>311</v>
      </c>
      <c r="B4109" s="2" t="str">
        <f ca="1">IFERROR(__xludf.DUMMYFUNCTION("GOOGLETRANSLATE(A4109,""auto"",""en"")"),"Loading...")</f>
        <v>Loading...</v>
      </c>
    </row>
    <row r="4110" spans="1:2" ht="14.25" customHeight="1">
      <c r="A4110" s="2" t="s">
        <v>3969</v>
      </c>
      <c r="B4110" s="2" t="str">
        <f ca="1">IFERROR(__xludf.DUMMYFUNCTION("GOOGLETRANSLATE(A4110,""auto"",""en"")"),"Loading...")</f>
        <v>Loading...</v>
      </c>
    </row>
    <row r="4111" spans="1:2" ht="14.25" customHeight="1">
      <c r="A4111" s="2" t="s">
        <v>3970</v>
      </c>
      <c r="B4111" s="2" t="str">
        <f ca="1">IFERROR(__xludf.DUMMYFUNCTION("GOOGLETRANSLATE(A4111,""auto"",""en"")"),"Loading...")</f>
        <v>Loading...</v>
      </c>
    </row>
    <row r="4112" spans="1:2" ht="14.25" customHeight="1">
      <c r="A4112" s="2" t="s">
        <v>3971</v>
      </c>
      <c r="B4112" s="2" t="str">
        <f ca="1">IFERROR(__xludf.DUMMYFUNCTION("GOOGLETRANSLATE(A4112,""auto"",""en"")"),"Loading...")</f>
        <v>Loading...</v>
      </c>
    </row>
    <row r="4113" spans="1:2" ht="14.25" customHeight="1">
      <c r="A4113" s="2" t="s">
        <v>3972</v>
      </c>
      <c r="B4113" s="2" t="str">
        <f ca="1">IFERROR(__xludf.DUMMYFUNCTION("GOOGLETRANSLATE(A4113,""auto"",""en"")"),"Loading...")</f>
        <v>Loading...</v>
      </c>
    </row>
    <row r="4114" spans="1:2" ht="14.25" customHeight="1">
      <c r="A4114" s="2" t="s">
        <v>3973</v>
      </c>
      <c r="B4114" s="2" t="str">
        <f ca="1">IFERROR(__xludf.DUMMYFUNCTION("GOOGLETRANSLATE(A4114,""auto"",""en"")"),"Loading...")</f>
        <v>Loading...</v>
      </c>
    </row>
    <row r="4115" spans="1:2" ht="14.25" customHeight="1">
      <c r="A4115" s="2" t="s">
        <v>3974</v>
      </c>
      <c r="B4115" s="2" t="str">
        <f ca="1">IFERROR(__xludf.DUMMYFUNCTION("GOOGLETRANSLATE(A4115,""auto"",""en"")"),"Loading...")</f>
        <v>Loading...</v>
      </c>
    </row>
    <row r="4116" spans="1:2" ht="14.25" customHeight="1">
      <c r="A4116" s="2" t="s">
        <v>3975</v>
      </c>
      <c r="B4116" s="2" t="str">
        <f ca="1">IFERROR(__xludf.DUMMYFUNCTION("GOOGLETRANSLATE(A4116,""auto"",""en"")"),"Loading...")</f>
        <v>Loading...</v>
      </c>
    </row>
    <row r="4117" spans="1:2" ht="14.25" customHeight="1">
      <c r="A4117" s="2" t="s">
        <v>3976</v>
      </c>
      <c r="B4117" s="2" t="str">
        <f ca="1">IFERROR(__xludf.DUMMYFUNCTION("GOOGLETRANSLATE(A4117,""auto"",""en"")"),"thanks sir❤")</f>
        <v>thanks sir❤</v>
      </c>
    </row>
    <row r="4118" spans="1:2" ht="14.25" customHeight="1">
      <c r="A4118" s="2" t="s">
        <v>3977</v>
      </c>
      <c r="B4118" s="2" t="str">
        <f ca="1">IFERROR(__xludf.DUMMYFUNCTION("GOOGLETRANSLATE(A4118,""auto"",""en"")"),"Loading...")</f>
        <v>Loading...</v>
      </c>
    </row>
    <row r="4119" spans="1:2" ht="14.25" customHeight="1">
      <c r="A4119" s="2" t="s">
        <v>3978</v>
      </c>
      <c r="B4119" s="2" t="str">
        <f ca="1">IFERROR(__xludf.DUMMYFUNCTION("GOOGLETRANSLATE(A4119,""auto"",""en"")"),"Who are the BJP people?")</f>
        <v>Who are the BJP people?</v>
      </c>
    </row>
    <row r="4120" spans="1:2" ht="14.25" customHeight="1">
      <c r="A4120" s="2" t="s">
        <v>3979</v>
      </c>
      <c r="B4120" s="2" t="str">
        <f ca="1">IFERROR(__xludf.DUMMYFUNCTION("GOOGLETRANSLATE(A4120,""auto"",""en"")"),"Loading...")</f>
        <v>Loading...</v>
      </c>
    </row>
    <row r="4121" spans="1:2" ht="14.25" customHeight="1">
      <c r="A4121" s="2" t="s">
        <v>3980</v>
      </c>
      <c r="B4121" s="2" t="str">
        <f ca="1">IFERROR(__xludf.DUMMYFUNCTION("GOOGLETRANSLATE(A4121,""auto"",""en"")"),"Loading...")</f>
        <v>Loading...</v>
      </c>
    </row>
    <row r="4122" spans="1:2" ht="14.25" customHeight="1">
      <c r="A4122" s="2" t="s">
        <v>3981</v>
      </c>
      <c r="B4122" s="2" t="str">
        <f ca="1">IFERROR(__xludf.DUMMYFUNCTION("GOOGLETRANSLATE(A4122,""auto"",""en"")"),"Loading...")</f>
        <v>Loading...</v>
      </c>
    </row>
    <row r="4123" spans="1:2" ht="14.25" customHeight="1">
      <c r="A4123" s="2" t="s">
        <v>3982</v>
      </c>
      <c r="B4123" s="2" t="str">
        <f ca="1">IFERROR(__xludf.DUMMYFUNCTION("GOOGLETRANSLATE(A4123,""auto"",""en"")"),"Loading...")</f>
        <v>Loading...</v>
      </c>
    </row>
    <row r="4124" spans="1:2" ht="14.25" customHeight="1">
      <c r="A4124" s="2" t="s">
        <v>3983</v>
      </c>
      <c r="B4124" s="2" t="str">
        <f ca="1">IFERROR(__xludf.DUMMYFUNCTION("GOOGLETRANSLATE(A4124,""auto"",""en"")"),"Loading...")</f>
        <v>Loading...</v>
      </c>
    </row>
    <row r="4125" spans="1:2" ht="14.25" customHeight="1">
      <c r="A4125" s="6" t="s">
        <v>3984</v>
      </c>
      <c r="B4125" s="2" t="str">
        <f ca="1">IFERROR(__xludf.DUMMYFUNCTION("GOOGLETRANSLATE(A4125,""auto"",""en"")"),"Loading...")</f>
        <v>Loading...</v>
      </c>
    </row>
    <row r="4126" spans="1:2" ht="14.25" customHeight="1">
      <c r="A4126" s="2" t="s">
        <v>3985</v>
      </c>
      <c r="B4126" s="2" t="str">
        <f ca="1">IFERROR(__xludf.DUMMYFUNCTION("GOOGLETRANSLATE(A4126,""auto"",""en"")"),"Loading...")</f>
        <v>Loading...</v>
      </c>
    </row>
    <row r="4127" spans="1:2" ht="14.25" customHeight="1">
      <c r="A4127" s="2" t="s">
        <v>3986</v>
      </c>
      <c r="B4127" s="2" t="str">
        <f ca="1">IFERROR(__xludf.DUMMYFUNCTION("GOOGLETRANSLATE(A4127,""auto"",""en"")"),"Loading...")</f>
        <v>Loading...</v>
      </c>
    </row>
    <row r="4128" spans="1:2" ht="14.25" customHeight="1">
      <c r="A4128" s="2" t="s">
        <v>3987</v>
      </c>
      <c r="B4128" s="2" t="str">
        <f ca="1">IFERROR(__xludf.DUMMYFUNCTION("GOOGLETRANSLATE(A4128,""auto"",""en"")"),"Loading...")</f>
        <v>Loading...</v>
      </c>
    </row>
    <row r="4129" spans="1:2" ht="14.25" customHeight="1">
      <c r="A4129" s="2" t="s">
        <v>3988</v>
      </c>
      <c r="B4129" s="2" t="str">
        <f ca="1">IFERROR(__xludf.DUMMYFUNCTION("GOOGLETRANSLATE(A4129,""auto"",""en"")"),"Loading...")</f>
        <v>Loading...</v>
      </c>
    </row>
    <row r="4130" spans="1:2" ht="14.25" customHeight="1">
      <c r="A4130" s="2" t="s">
        <v>3989</v>
      </c>
      <c r="B4130" s="2" t="str">
        <f ca="1">IFERROR(__xludf.DUMMYFUNCTION("GOOGLETRANSLATE(A4130,""auto"",""en"")"),"Loading...")</f>
        <v>Loading...</v>
      </c>
    </row>
    <row r="4131" spans="1:2" ht="14.25" customHeight="1">
      <c r="A4131" s="2" t="s">
        <v>3990</v>
      </c>
      <c r="B4131" s="2" t="str">
        <f ca="1">IFERROR(__xludf.DUMMYFUNCTION("GOOGLETRANSLATE(A4131,""auto"",""en"")"),"Loading...")</f>
        <v>Loading...</v>
      </c>
    </row>
    <row r="4132" spans="1:2" ht="14.25" customHeight="1">
      <c r="A4132" s="4" t="s">
        <v>3991</v>
      </c>
      <c r="B4132" s="2" t="str">
        <f ca="1">IFERROR(__xludf.DUMMYFUNCTION("GOOGLETRANSLATE(A4132,""auto"",""en"")"),"Loading...")</f>
        <v>Loading...</v>
      </c>
    </row>
    <row r="4133" spans="1:2" ht="14.25" customHeight="1">
      <c r="A4133" s="4" t="s">
        <v>3992</v>
      </c>
      <c r="B4133" s="2" t="str">
        <f ca="1">IFERROR(__xludf.DUMMYFUNCTION("GOOGLETRANSLATE(A4133,""auto"",""en"")"),"Loading...")</f>
        <v>Loading...</v>
      </c>
    </row>
    <row r="4134" spans="1:2" ht="14.25" customHeight="1">
      <c r="A4134" s="2" t="s">
        <v>3989</v>
      </c>
      <c r="B4134" s="2" t="str">
        <f ca="1">IFERROR(__xludf.DUMMYFUNCTION("GOOGLETRANSLATE(A4134,""auto"",""en"")"),"Loading...")</f>
        <v>Loading...</v>
      </c>
    </row>
    <row r="4135" spans="1:2" ht="14.25" customHeight="1">
      <c r="A4135" s="2" t="s">
        <v>3993</v>
      </c>
      <c r="B4135" s="2" t="str">
        <f ca="1">IFERROR(__xludf.DUMMYFUNCTION("GOOGLETRANSLATE(A4135,""auto"",""en"")"),"Loading...")</f>
        <v>Loading...</v>
      </c>
    </row>
    <row r="4136" spans="1:2" ht="14.25" customHeight="1">
      <c r="A4136" s="2" t="s">
        <v>3994</v>
      </c>
      <c r="B4136" s="2" t="str">
        <f ca="1">IFERROR(__xludf.DUMMYFUNCTION("GOOGLETRANSLATE(A4136,""auto"",""en"")"),"Loading...")</f>
        <v>Loading...</v>
      </c>
    </row>
    <row r="4137" spans="1:2" ht="14.25" customHeight="1">
      <c r="A4137" s="2" t="s">
        <v>3995</v>
      </c>
      <c r="B4137" s="2" t="str">
        <f ca="1">IFERROR(__xludf.DUMMYFUNCTION("GOOGLETRANSLATE(A4137,""auto"",""en"")"),",,,ja,,ja,,,media...🏚🏚🏚❤❤❤🏚🏚🔕🔕🔕🔕🔕🔕🔕🔕🔕🔕❤❤🏚🏚🏚🔕🔕")</f>
        <v>,,,ja,,ja,,,media...🏚🏚🏚❤❤❤🏚🏚🔕🔕🔕🔕🔕🔕🔕🔕🔕🔕❤❤🏚🏚🏚🔕🔕</v>
      </c>
    </row>
    <row r="4138" spans="1:2" ht="14.25" customHeight="1">
      <c r="A4138" s="2" t="s">
        <v>3996</v>
      </c>
      <c r="B4138" s="2" t="str">
        <f ca="1">IFERROR(__xludf.DUMMYFUNCTION("GOOGLETRANSLATE(A4138,""auto"",""en"")"),"Loading...")</f>
        <v>Loading...</v>
      </c>
    </row>
    <row r="4139" spans="1:2" ht="14.25" customHeight="1">
      <c r="A4139" s="2" t="s">
        <v>3997</v>
      </c>
      <c r="B4139" s="2" t="str">
        <f ca="1">IFERROR(__xludf.DUMMYFUNCTION("GOOGLETRANSLATE(A4139,""auto"",""en"")"),"Loading...")</f>
        <v>Loading...</v>
      </c>
    </row>
    <row r="4140" spans="1:2" ht="14.25" customHeight="1">
      <c r="A4140" s="2" t="s">
        <v>3998</v>
      </c>
      <c r="B4140" s="2" t="str">
        <f ca="1">IFERROR(__xludf.DUMMYFUNCTION("GOOGLETRANSLATE(A4140,""auto"",""en"")"),"Loading...")</f>
        <v>Loading...</v>
      </c>
    </row>
    <row r="4141" spans="1:2" ht="14.25" customHeight="1">
      <c r="A4141" s="2" t="s">
        <v>3999</v>
      </c>
      <c r="B4141" s="2" t="str">
        <f ca="1">IFERROR(__xludf.DUMMYFUNCTION("GOOGLETRANSLATE(A4141,""auto"",""en"")"),"Loading...")</f>
        <v>Loading...</v>
      </c>
    </row>
    <row r="4142" spans="1:2" ht="14.25" customHeight="1">
      <c r="A4142" s="2" t="s">
        <v>4000</v>
      </c>
      <c r="B4142" s="2" t="str">
        <f ca="1">IFERROR(__xludf.DUMMYFUNCTION("GOOGLETRANSLATE(A4142,""auto"",""en"")"),"Loading...")</f>
        <v>Loading...</v>
      </c>
    </row>
    <row r="4143" spans="1:2" ht="14.25" customHeight="1">
      <c r="A4143" s="2" t="s">
        <v>1541</v>
      </c>
      <c r="B4143" s="2" t="str">
        <f ca="1">IFERROR(__xludf.DUMMYFUNCTION("GOOGLETRANSLATE(A4143,""auto"",""en"")"),"Loading...")</f>
        <v>Loading...</v>
      </c>
    </row>
    <row r="4144" spans="1:2" ht="14.25" customHeight="1">
      <c r="A4144" s="4" t="s">
        <v>4001</v>
      </c>
      <c r="B4144" s="2" t="str">
        <f ca="1">IFERROR(__xludf.DUMMYFUNCTION("GOOGLETRANSLATE(A4144,""auto"",""en"")"),"Loading...")</f>
        <v>Loading...</v>
      </c>
    </row>
    <row r="4145" spans="1:2" ht="14.25" customHeight="1">
      <c r="A4145" s="2" t="s">
        <v>1240</v>
      </c>
      <c r="B4145" s="2" t="str">
        <f ca="1">IFERROR(__xludf.DUMMYFUNCTION("GOOGLETRANSLATE(A4145,""auto"",""en"")"),"Loading...")</f>
        <v>Loading...</v>
      </c>
    </row>
    <row r="4146" spans="1:2" ht="14.25" customHeight="1">
      <c r="A4146" s="4" t="s">
        <v>4002</v>
      </c>
      <c r="B4146" s="2" t="str">
        <f ca="1">IFERROR(__xludf.DUMMYFUNCTION("GOOGLETRANSLATE(A4146,""auto"",""en"")"),"Loading...")</f>
        <v>Loading...</v>
      </c>
    </row>
    <row r="4147" spans="1:2" ht="14.25" customHeight="1">
      <c r="A4147" s="2" t="s">
        <v>4003</v>
      </c>
      <c r="B4147" s="2" t="str">
        <f ca="1">IFERROR(__xludf.DUMMYFUNCTION("GOOGLETRANSLATE(A4147,""auto"",""en"")"),"Loading...")</f>
        <v>Loading...</v>
      </c>
    </row>
    <row r="4148" spans="1:2" ht="14.25" customHeight="1">
      <c r="A4148" s="2" t="s">
        <v>4004</v>
      </c>
      <c r="B4148" s="2" t="str">
        <f ca="1">IFERROR(__xludf.DUMMYFUNCTION("GOOGLETRANSLATE(A4148,""auto"",""en"")"),"If you drink such spoons every year, you will be born badly.................")</f>
        <v>If you drink such spoons every year, you will be born badly.................</v>
      </c>
    </row>
    <row r="4149" spans="1:2" ht="14.25" customHeight="1">
      <c r="A4149" s="2" t="s">
        <v>4005</v>
      </c>
      <c r="B4149" s="2" t="str">
        <f ca="1">IFERROR(__xludf.DUMMYFUNCTION("GOOGLETRANSLATE(A4149,""auto"",""en"")"),"Loading...")</f>
        <v>Loading...</v>
      </c>
    </row>
    <row r="4150" spans="1:2" ht="14.25" customHeight="1">
      <c r="A4150" s="2" t="s">
        <v>4006</v>
      </c>
      <c r="B4150" s="2" t="str">
        <f ca="1">IFERROR(__xludf.DUMMYFUNCTION("GOOGLETRANSLATE(A4150,""auto"",""en"")"),"Loading...")</f>
        <v>Loading...</v>
      </c>
    </row>
    <row r="4151" spans="1:2" ht="14.25" customHeight="1">
      <c r="A4151" s="2" t="s">
        <v>4007</v>
      </c>
      <c r="B4151" s="2" t="str">
        <f ca="1">IFERROR(__xludf.DUMMYFUNCTION("GOOGLETRANSLATE(A4151,""auto"",""en"")"),"Loading...")</f>
        <v>Loading...</v>
      </c>
    </row>
    <row r="4152" spans="1:2" ht="14.25" customHeight="1">
      <c r="A4152" s="2" t="s">
        <v>4008</v>
      </c>
      <c r="B4152" s="2" t="str">
        <f ca="1">IFERROR(__xludf.DUMMYFUNCTION("GOOGLETRANSLATE(A4152,""auto"",""en"")"),"This congress or youtuber h")</f>
        <v>This congress or youtuber h</v>
      </c>
    </row>
    <row r="4153" spans="1:2" ht="14.25" customHeight="1">
      <c r="A4153" s="2" t="s">
        <v>4009</v>
      </c>
      <c r="B4153" s="2" t="str">
        <f ca="1">IFERROR(__xludf.DUMMYFUNCTION("GOOGLETRANSLATE(A4153,""auto"",""en"")"),"Loading...")</f>
        <v>Loading...</v>
      </c>
    </row>
    <row r="4154" spans="1:2" ht="14.25" customHeight="1">
      <c r="A4154" s="2" t="s">
        <v>4010</v>
      </c>
      <c r="B4154" s="2" t="str">
        <f ca="1">IFERROR(__xludf.DUMMYFUNCTION("GOOGLETRANSLATE(A4154,""auto"",""en"")"),"Loading...")</f>
        <v>Loading...</v>
      </c>
    </row>
    <row r="4155" spans="1:2" ht="14.25" customHeight="1">
      <c r="A4155" s="2" t="s">
        <v>4011</v>
      </c>
      <c r="B4155" s="2" t="str">
        <f ca="1">IFERROR(__xludf.DUMMYFUNCTION("GOOGLETRANSLATE(A4155,""auto"",""en"")"),"Loading...")</f>
        <v>Loading...</v>
      </c>
    </row>
    <row r="4156" spans="1:2" ht="14.25" customHeight="1">
      <c r="A4156" s="2" t="s">
        <v>4012</v>
      </c>
      <c r="B4156" s="2" t="str">
        <f ca="1">IFERROR(__xludf.DUMMYFUNCTION("GOOGLETRANSLATE(A4156,""auto"",""en"")"),"Loading...")</f>
        <v>Loading...</v>
      </c>
    </row>
    <row r="4157" spans="1:2" ht="14.25" customHeight="1">
      <c r="A4157" s="4" t="s">
        <v>4013</v>
      </c>
      <c r="B4157" s="2" t="str">
        <f ca="1">IFERROR(__xludf.DUMMYFUNCTION("GOOGLETRANSLATE(A4157,""auto"",""en"")"),"Loading...")</f>
        <v>Loading...</v>
      </c>
    </row>
    <row r="4158" spans="1:2" ht="14.25" customHeight="1">
      <c r="A4158" s="2" t="s">
        <v>4014</v>
      </c>
      <c r="B4158" s="2" t="str">
        <f ca="1">IFERROR(__xludf.DUMMYFUNCTION("GOOGLETRANSLATE(A4158,""auto"",""en"")"),"What theme of election competing attracting people ? Whether abused language, negative approach or positive one?-,Are voters so much fools  Ravish jee?")</f>
        <v>What theme of election competing attracting people ? Whether abused language, negative approach or positive one?-,Are voters so much fools  Ravish jee?</v>
      </c>
    </row>
    <row r="4159" spans="1:2" ht="14.25" customHeight="1">
      <c r="A4159" s="2" t="s">
        <v>4015</v>
      </c>
      <c r="B4159" s="2" t="str">
        <f ca="1">IFERROR(__xludf.DUMMYFUNCTION("GOOGLETRANSLATE(A4159,""auto"",""en"")"),"Chutya planting hate")</f>
        <v>Chutya planting hate</v>
      </c>
    </row>
    <row r="4160" spans="1:2" ht="14.25" customHeight="1">
      <c r="A4160" s="2" t="s">
        <v>4016</v>
      </c>
      <c r="B4160" s="2" t="str">
        <f ca="1">IFERROR(__xludf.DUMMYFUNCTION("GOOGLETRANSLATE(A4160,""auto"",""en"")"),"Loading...")</f>
        <v>Loading...</v>
      </c>
    </row>
    <row r="4161" spans="1:2" ht="14.25" customHeight="1">
      <c r="A4161" s="2" t="s">
        <v>4017</v>
      </c>
      <c r="B4161" s="2" t="str">
        <f ca="1">IFERROR(__xludf.DUMMYFUNCTION("GOOGLETRANSLATE(A4161,""auto"",""en"")"),"Loading...")</f>
        <v>Loading...</v>
      </c>
    </row>
    <row r="4162" spans="1:2" ht="14.25" customHeight="1">
      <c r="A4162" s="2" t="s">
        <v>4018</v>
      </c>
      <c r="B4162" s="2" t="str">
        <f ca="1">IFERROR(__xludf.DUMMYFUNCTION("GOOGLETRANSLATE(A4162,""auto"",""en"")"),"Loading...")</f>
        <v>Loading...</v>
      </c>
    </row>
    <row r="4163" spans="1:2" ht="14.25" customHeight="1">
      <c r="A4163" s="2" t="s">
        <v>4019</v>
      </c>
      <c r="B4163" s="2" t="str">
        <f ca="1">IFERROR(__xludf.DUMMYFUNCTION("GOOGLETRANSLATE(A4163,""auto"",""en"")"),"Loading...")</f>
        <v>Loading...</v>
      </c>
    </row>
    <row r="4164" spans="1:2" ht="14.25" customHeight="1">
      <c r="A4164" s="2" t="s">
        <v>4020</v>
      </c>
      <c r="B4164" s="2" t="str">
        <f ca="1">IFERROR(__xludf.DUMMYFUNCTION("GOOGLETRANSLATE(A4164,""auto"",""en"")"),"Loading...")</f>
        <v>Loading...</v>
      </c>
    </row>
    <row r="4165" spans="1:2" ht="14.25" customHeight="1">
      <c r="A4165" s="2" t="s">
        <v>4021</v>
      </c>
      <c r="B4165" s="2" t="str">
        <f ca="1">IFERROR(__xludf.DUMMYFUNCTION("GOOGLETRANSLATE(A4165,""auto"",""en"")"),"Loading...")</f>
        <v>Loading...</v>
      </c>
    </row>
    <row r="4166" spans="1:2" ht="14.25" customHeight="1">
      <c r="A4166" s="2" t="s">
        <v>4022</v>
      </c>
      <c r="B4166" s="2" t="str">
        <f ca="1">IFERROR(__xludf.DUMMYFUNCTION("GOOGLETRANSLATE(A4166,""auto"",""en"")"),"Loading...")</f>
        <v>Loading...</v>
      </c>
    </row>
    <row r="4167" spans="1:2" ht="14.25" customHeight="1">
      <c r="A4167" s="2" t="s">
        <v>4023</v>
      </c>
      <c r="B4167" s="2" t="str">
        <f ca="1">IFERROR(__xludf.DUMMYFUNCTION("GOOGLETRANSLATE(A4167,""auto"",""en"")"),"Loading...")</f>
        <v>Loading...</v>
      </c>
    </row>
    <row r="4168" spans="1:2" ht="14.25" customHeight="1">
      <c r="A4168" s="4" t="s">
        <v>4024</v>
      </c>
      <c r="B4168" s="2" t="str">
        <f ca="1">IFERROR(__xludf.DUMMYFUNCTION("GOOGLETRANSLATE(A4168,""auto"",""en"")"),"Loading...")</f>
        <v>Loading...</v>
      </c>
    </row>
    <row r="4169" spans="1:2" ht="14.25" customHeight="1">
      <c r="A4169" s="2" t="s">
        <v>4025</v>
      </c>
      <c r="B4169" s="2" t="str">
        <f ca="1">IFERROR(__xludf.DUMMYFUNCTION("GOOGLETRANSLATE(A4169,""auto"",""en"")"),"Loading...")</f>
        <v>Loading...</v>
      </c>
    </row>
    <row r="4170" spans="1:2" ht="14.25" customHeight="1">
      <c r="A4170" s="4" t="s">
        <v>4026</v>
      </c>
      <c r="B4170" s="2" t="str">
        <f ca="1">IFERROR(__xludf.DUMMYFUNCTION("GOOGLETRANSLATE(A4170,""auto"",""en"")"),"Loading...")</f>
        <v>Loading...</v>
      </c>
    </row>
    <row r="4171" spans="1:2" ht="14.25" customHeight="1">
      <c r="A4171" s="5" t="s">
        <v>4027</v>
      </c>
      <c r="B4171" s="2" t="str">
        <f ca="1">IFERROR(__xludf.DUMMYFUNCTION("GOOGLETRANSLATE(A4171,""auto"",""en"")"),"Rahul Gandhi
Is good man. 
Allahu Akbar is great.")</f>
        <v>Rahul Gandhi
Is good man. 
Allahu Akbar is great.</v>
      </c>
    </row>
    <row r="4172" spans="1:2" ht="14.25" customHeight="1">
      <c r="A4172" s="4" t="s">
        <v>4028</v>
      </c>
      <c r="B4172" s="2" t="str">
        <f ca="1">IFERROR(__xludf.DUMMYFUNCTION("GOOGLETRANSLATE(A4172,""auto"",""en"")"),"Loading...")</f>
        <v>Loading...</v>
      </c>
    </row>
    <row r="4173" spans="1:2" ht="14.25" customHeight="1">
      <c r="A4173" s="2" t="s">
        <v>79</v>
      </c>
      <c r="B4173" s="2" t="str">
        <f ca="1">IFERROR(__xludf.DUMMYFUNCTION("GOOGLETRANSLATE(A4173,""auto"",""en"")"),"Loading...")</f>
        <v>Loading...</v>
      </c>
    </row>
    <row r="4174" spans="1:2" ht="14.25" customHeight="1">
      <c r="A4174" s="2" t="s">
        <v>4029</v>
      </c>
      <c r="B4174" s="2" t="str">
        <f ca="1">IFERROR(__xludf.DUMMYFUNCTION("GOOGLETRANSLATE(A4174,""auto"",""en"")"),"Loading...")</f>
        <v>Loading...</v>
      </c>
    </row>
    <row r="4175" spans="1:2" ht="14.25" customHeight="1">
      <c r="A4175" s="2" t="s">
        <v>4030</v>
      </c>
      <c r="B4175" s="2" t="str">
        <f ca="1">IFERROR(__xludf.DUMMYFUNCTION("GOOGLETRANSLATE(A4175,""auto"",""en"")"),"Loading...")</f>
        <v>Loading...</v>
      </c>
    </row>
    <row r="4176" spans="1:2" ht="14.25" customHeight="1">
      <c r="A4176" s="2" t="s">
        <v>4031</v>
      </c>
      <c r="B4176" s="2" t="str">
        <f ca="1">IFERROR(__xludf.DUMMYFUNCTION("GOOGLETRANSLATE(A4176,""auto"",""en"")"),"295 seat 😢😢😢")</f>
        <v>295 seat 😢😢😢</v>
      </c>
    </row>
    <row r="4177" spans="1:2" ht="14.25" customHeight="1">
      <c r="A4177" s="2" t="s">
        <v>4032</v>
      </c>
      <c r="B4177" s="2" t="str">
        <f ca="1">IFERROR(__xludf.DUMMYFUNCTION("GOOGLETRANSLATE(A4177,""auto"",""en"")"),"Loading...")</f>
        <v>Loading...</v>
      </c>
    </row>
    <row r="4178" spans="1:2" ht="14.25" customHeight="1">
      <c r="A4178" s="2" t="s">
        <v>4033</v>
      </c>
      <c r="B4178" s="2" t="str">
        <f ca="1">IFERROR(__xludf.DUMMYFUNCTION("GOOGLETRANSLATE(A4178,""auto"",""en"")"),"Loading...")</f>
        <v>Loading...</v>
      </c>
    </row>
    <row r="4179" spans="1:2" ht="14.25" customHeight="1">
      <c r="A4179" s="2" t="s">
        <v>4034</v>
      </c>
      <c r="B4179" s="2" t="str">
        <f ca="1">IFERROR(__xludf.DUMMYFUNCTION("GOOGLETRANSLATE(A4179,""auto"",""en"")"),"Loading...")</f>
        <v>Loading...</v>
      </c>
    </row>
    <row r="4180" spans="1:2" ht="14.25" customHeight="1">
      <c r="A4180" s="2" t="s">
        <v>4035</v>
      </c>
      <c r="B4180" s="2" t="str">
        <f ca="1">IFERROR(__xludf.DUMMYFUNCTION("GOOGLETRANSLATE(A4180,""auto"",""en"")"),"Loading...")</f>
        <v>Loading...</v>
      </c>
    </row>
    <row r="4181" spans="1:2" ht="14.25" customHeight="1">
      <c r="A4181" s="2" t="s">
        <v>4036</v>
      </c>
      <c r="B4181" s="2" t="str">
        <f ca="1">IFERROR(__xludf.DUMMYFUNCTION("GOOGLETRANSLATE(A4181,""auto"",""en"")"),"Loading...")</f>
        <v>Loading...</v>
      </c>
    </row>
    <row r="4182" spans="1:2" ht="14.25" customHeight="1">
      <c r="A4182" s="4" t="s">
        <v>4037</v>
      </c>
      <c r="B4182" s="2" t="str">
        <f ca="1">IFERROR(__xludf.DUMMYFUNCTION("GOOGLETRANSLATE(A4182,""auto"",""en"")"),"Loading...")</f>
        <v>Loading...</v>
      </c>
    </row>
    <row r="4183" spans="1:2" ht="14.25" customHeight="1">
      <c r="A4183" s="2" t="s">
        <v>4038</v>
      </c>
      <c r="B4183" s="2" t="str">
        <f ca="1">IFERROR(__xludf.DUMMYFUNCTION("GOOGLETRANSLATE(A4183,""auto"",""en"")"),"Loading...")</f>
        <v>Loading...</v>
      </c>
    </row>
    <row r="4184" spans="1:2" ht="14.25" customHeight="1">
      <c r="A4184" s="2" t="s">
        <v>4039</v>
      </c>
      <c r="B4184" s="2" t="str">
        <f ca="1">IFERROR(__xludf.DUMMYFUNCTION("GOOGLETRANSLATE(A4184,""auto"",""en"")"),"Loading...")</f>
        <v>Loading...</v>
      </c>
    </row>
    <row r="4185" spans="1:2" ht="14.25" customHeight="1">
      <c r="A4185" s="2" t="s">
        <v>4040</v>
      </c>
      <c r="B4185" s="2" t="str">
        <f ca="1">IFERROR(__xludf.DUMMYFUNCTION("GOOGLETRANSLATE(A4185,""auto"",""en"")"),"Loading...")</f>
        <v>Loading...</v>
      </c>
    </row>
    <row r="4186" spans="1:2" ht="14.25" customHeight="1">
      <c r="A4186" s="6" t="s">
        <v>4041</v>
      </c>
      <c r="B4186" s="2" t="str">
        <f ca="1">IFERROR(__xludf.DUMMYFUNCTION("GOOGLETRANSLATE(A4186,""auto"",""en"")"),"9 pol acids  
B. J. P ka farji hai..")</f>
        <v>9 pol acids  
B. J. P ka farji hai..</v>
      </c>
    </row>
    <row r="4187" spans="1:2" ht="14.25" customHeight="1">
      <c r="A4187" s="2" t="s">
        <v>4042</v>
      </c>
      <c r="B4187" s="2" t="str">
        <f ca="1">IFERROR(__xludf.DUMMYFUNCTION("GOOGLETRANSLATE(A4187,""auto"",""en"")"),"Loading...")</f>
        <v>Loading...</v>
      </c>
    </row>
    <row r="4188" spans="1:2" ht="14.25" customHeight="1">
      <c r="A4188" s="2" t="s">
        <v>4043</v>
      </c>
      <c r="B4188" s="2" t="str">
        <f ca="1">IFERROR(__xludf.DUMMYFUNCTION("GOOGLETRANSLATE(A4188,""auto"",""en"")"),"The language of the opposition was the same in the exit polls of 2014 and 2019 and the result is in front of everyone.")</f>
        <v>The language of the opposition was the same in the exit polls of 2014 and 2019 and the result is in front of everyone.</v>
      </c>
    </row>
    <row r="4189" spans="1:2" ht="14.25" customHeight="1">
      <c r="A4189" s="2" t="s">
        <v>4044</v>
      </c>
      <c r="B4189" s="2" t="str">
        <f ca="1">IFERROR(__xludf.DUMMYFUNCTION("GOOGLETRANSLATE(A4189,""auto"",""en"")"),"Loading...")</f>
        <v>Loading...</v>
      </c>
    </row>
    <row r="4190" spans="1:2" ht="14.25" customHeight="1">
      <c r="A4190" s="2" t="s">
        <v>4045</v>
      </c>
      <c r="B4190" s="2" t="str">
        <f ca="1">IFERROR(__xludf.DUMMYFUNCTION("GOOGLETRANSLATE(A4190,""auto"",""en"")"),"Loading...")</f>
        <v>Loading...</v>
      </c>
    </row>
    <row r="4191" spans="1:2" ht="14.25" customHeight="1">
      <c r="A4191" s="2" t="s">
        <v>4046</v>
      </c>
      <c r="B4191" s="2" t="str">
        <f ca="1">IFERROR(__xludf.DUMMYFUNCTION("GOOGLETRANSLATE(A4191,""auto"",""en"")"),"Loading...")</f>
        <v>Loading...</v>
      </c>
    </row>
    <row r="4192" spans="1:2" ht="14.25" customHeight="1">
      <c r="A4192" s="2" t="s">
        <v>4047</v>
      </c>
      <c r="B4192" s="2" t="str">
        <f ca="1">IFERROR(__xludf.DUMMYFUNCTION("GOOGLETRANSLATE(A4192,""auto"",""en"")"),"Loading...")</f>
        <v>Loading...</v>
      </c>
    </row>
    <row r="4193" spans="1:2" ht="14.25" customHeight="1">
      <c r="A4193" s="2" t="s">
        <v>4048</v>
      </c>
      <c r="B4193" s="2" t="str">
        <f ca="1">IFERROR(__xludf.DUMMYFUNCTION("GOOGLETRANSLATE(A4193,""auto"",""en"")"),"Loading...")</f>
        <v>Loading...</v>
      </c>
    </row>
    <row r="4194" spans="1:2" ht="14.25" customHeight="1">
      <c r="A4194" s="2" t="s">
        <v>4049</v>
      </c>
      <c r="B4194" s="2" t="str">
        <f ca="1">IFERROR(__xludf.DUMMYFUNCTION("GOOGLETRANSLATE(A4194,""auto"",""en"")"),"Loading...")</f>
        <v>Loading...</v>
      </c>
    </row>
    <row r="4195" spans="1:2" ht="14.25" customHeight="1">
      <c r="A4195" s="2" t="s">
        <v>4050</v>
      </c>
      <c r="B4195" s="2" t="str">
        <f ca="1">IFERROR(__xludf.DUMMYFUNCTION("GOOGLETRANSLATE(A4195,""auto"",""en"")"),"Loading...")</f>
        <v>Loading...</v>
      </c>
    </row>
    <row r="4196" spans="1:2" ht="14.25" customHeight="1">
      <c r="A4196" s="6" t="s">
        <v>4051</v>
      </c>
      <c r="B4196" s="2" t="str">
        <f ca="1">IFERROR(__xludf.DUMMYFUNCTION("GOOGLETRANSLATE(A4196,""auto"",""en"")"),"Modi Hai Tu Possible Hai 
PAPA MEDIA CHUP RHE 😀😀")</f>
        <v>Modi Hai Tu Possible Hai 
PAPA MEDIA CHUP RHE 😀😀</v>
      </c>
    </row>
    <row r="4197" spans="1:2" ht="14.25" customHeight="1">
      <c r="A4197" s="2" t="s">
        <v>4052</v>
      </c>
      <c r="B4197" s="2" t="str">
        <f ca="1">IFERROR(__xludf.DUMMYFUNCTION("GOOGLETRANSLATE(A4197,""auto"",""en"")"),"Loading...")</f>
        <v>Loading...</v>
      </c>
    </row>
    <row r="4198" spans="1:2" ht="14.25" customHeight="1">
      <c r="A4198" s="2" t="s">
        <v>4053</v>
      </c>
      <c r="B4198" s="2" t="str">
        <f ca="1">IFERROR(__xludf.DUMMYFUNCTION("GOOGLETRANSLATE(A4198,""auto"",""en"")"),"Loading...")</f>
        <v>Loading...</v>
      </c>
    </row>
    <row r="4199" spans="1:2" ht="14.25" customHeight="1">
      <c r="A4199" s="2" t="s">
        <v>4054</v>
      </c>
      <c r="B4199" s="2" t="str">
        <f ca="1">IFERROR(__xludf.DUMMYFUNCTION("GOOGLETRANSLATE(A4199,""auto"",""en"")"),"Loading...")</f>
        <v>Loading...</v>
      </c>
    </row>
    <row r="4200" spans="1:2" ht="14.25" customHeight="1">
      <c r="A4200" s="2" t="s">
        <v>4055</v>
      </c>
      <c r="B4200" s="2" t="str">
        <f ca="1">IFERROR(__xludf.DUMMYFUNCTION("GOOGLETRANSLATE(A4200,""auto"",""en"")"),"Loading...")</f>
        <v>Loading...</v>
      </c>
    </row>
    <row r="4201" spans="1:2" ht="14.25" customHeight="1">
      <c r="A4201" s="2" t="s">
        <v>4056</v>
      </c>
      <c r="B4201" s="2" t="str">
        <f ca="1">IFERROR(__xludf.DUMMYFUNCTION("GOOGLETRANSLATE(A4201,""auto"",""en"")"),"Loading...")</f>
        <v>Loading...</v>
      </c>
    </row>
    <row r="4202" spans="1:2" ht="14.25" customHeight="1">
      <c r="A4202" s="5" t="s">
        <v>4057</v>
      </c>
      <c r="B4202" s="2" t="str">
        <f ca="1">IFERROR(__xludf.DUMMYFUNCTION("GOOGLETRANSLATE(A4202,""auto"",""en"")"),"Loading...")</f>
        <v>Loading...</v>
      </c>
    </row>
    <row r="4203" spans="1:2" ht="14.25" customHeight="1">
      <c r="A4203" s="2" t="s">
        <v>4058</v>
      </c>
      <c r="B4203" s="2" t="str">
        <f ca="1">IFERROR(__xludf.DUMMYFUNCTION("GOOGLETRANSLATE(A4203,""auto"",""en"")"),"Loading...")</f>
        <v>Loading...</v>
      </c>
    </row>
    <row r="4204" spans="1:2" ht="14.25" customHeight="1">
      <c r="A4204" s="2" t="s">
        <v>4059</v>
      </c>
      <c r="B4204" s="2" t="str">
        <f ca="1">IFERROR(__xludf.DUMMYFUNCTION("GOOGLETRANSLATE(A4204,""auto"",""en"")"),"Loading...")</f>
        <v>Loading...</v>
      </c>
    </row>
    <row r="4205" spans="1:2" ht="14.25" customHeight="1">
      <c r="A4205" s="4" t="s">
        <v>4060</v>
      </c>
      <c r="B4205" s="2" t="str">
        <f ca="1">IFERROR(__xludf.DUMMYFUNCTION("GOOGLETRANSLATE(A4205,""auto"",""en"")"),"Loading...")</f>
        <v>Loading...</v>
      </c>
    </row>
    <row r="4206" spans="1:2" ht="14.25" customHeight="1">
      <c r="A4206" s="2" t="s">
        <v>4061</v>
      </c>
      <c r="B4206" s="2" t="str">
        <f ca="1">IFERROR(__xludf.DUMMYFUNCTION("GOOGLETRANSLATE(A4206,""auto"",""en"")"),"Loading...")</f>
        <v>Loading...</v>
      </c>
    </row>
    <row r="4207" spans="1:2" ht="14.25" customHeight="1">
      <c r="A4207" s="2" t="s">
        <v>4062</v>
      </c>
      <c r="B4207" s="2" t="str">
        <f ca="1">IFERROR(__xludf.DUMMYFUNCTION("GOOGLETRANSLATE(A4207,""auto"",""en"")"),"It's time to bhaaaag le")</f>
        <v>It's time to bhaaaag le</v>
      </c>
    </row>
    <row r="4208" spans="1:2" ht="14.25" customHeight="1">
      <c r="A4208" s="2" t="s">
        <v>4063</v>
      </c>
      <c r="B4208" s="2" t="str">
        <f ca="1">IFERROR(__xludf.DUMMYFUNCTION("GOOGLETRANSLATE(A4208,""auto"",""en"")"),"Loading...")</f>
        <v>Loading...</v>
      </c>
    </row>
    <row r="4209" spans="1:2" ht="14.25" customHeight="1">
      <c r="A4209" s="4" t="s">
        <v>4064</v>
      </c>
      <c r="B4209" s="2" t="str">
        <f ca="1">IFERROR(__xludf.DUMMYFUNCTION("GOOGLETRANSLATE(A4209,""auto"",""en"")"),"Loading...")</f>
        <v>Loading...</v>
      </c>
    </row>
    <row r="4210" spans="1:2" ht="14.25" customHeight="1">
      <c r="A4210" s="4" t="s">
        <v>4065</v>
      </c>
      <c r="B4210" s="2" t="str">
        <f ca="1">IFERROR(__xludf.DUMMYFUNCTION("GOOGLETRANSLATE(A4210,""auto"",""en"")"),"Loading...")</f>
        <v>Loading...</v>
      </c>
    </row>
    <row r="4211" spans="1:2" ht="14.25" customHeight="1">
      <c r="A4211" s="2" t="s">
        <v>4066</v>
      </c>
      <c r="B4211" s="2" t="str">
        <f ca="1">IFERROR(__xludf.DUMMYFUNCTION("GOOGLETRANSLATE(A4211,""auto"",""en"")"),"Loading...")</f>
        <v>Loading...</v>
      </c>
    </row>
    <row r="4212" spans="1:2" ht="14.25" customHeight="1">
      <c r="A4212" s="4" t="s">
        <v>4067</v>
      </c>
      <c r="B4212" s="2" t="str">
        <f ca="1">IFERROR(__xludf.DUMMYFUNCTION("GOOGLETRANSLATE(A4212,""auto"",""en"")"),"Loading...")</f>
        <v>Loading...</v>
      </c>
    </row>
    <row r="4213" spans="1:2" ht="14.25" customHeight="1">
      <c r="A4213" s="6" t="s">
        <v>4068</v>
      </c>
      <c r="B4213" s="2" t="str">
        <f ca="1">IFERROR(__xludf.DUMMYFUNCTION("GOOGLETRANSLATE(A4213,""auto"",""en"")"),"Loading...")</f>
        <v>Loading...</v>
      </c>
    </row>
    <row r="4214" spans="1:2" ht="14.25" customHeight="1">
      <c r="A4214" s="6" t="s">
        <v>4069</v>
      </c>
      <c r="B4214" s="2" t="str">
        <f ca="1">IFERROR(__xludf.DUMMYFUNCTION("GOOGLETRANSLATE(A4214,""auto"",""en"")"),"Loading...")</f>
        <v>Loading...</v>
      </c>
    </row>
    <row r="4215" spans="1:2" ht="14.25" customHeight="1">
      <c r="A4215" s="2" t="s">
        <v>4070</v>
      </c>
      <c r="B4215" s="2" t="str">
        <f ca="1">IFERROR(__xludf.DUMMYFUNCTION("GOOGLETRANSLATE(A4215,""auto"",""en"")"),"Loading...")</f>
        <v>Loading...</v>
      </c>
    </row>
    <row r="4216" spans="1:2" ht="14.25" customHeight="1">
      <c r="A4216" s="2" t="s">
        <v>4071</v>
      </c>
      <c r="B4216" s="2" t="str">
        <f ca="1">IFERROR(__xludf.DUMMYFUNCTION("GOOGLETRANSLATE(A4216,""auto"",""en"")"),"Loading...")</f>
        <v>Loading...</v>
      </c>
    </row>
    <row r="4217" spans="1:2" ht="14.25" customHeight="1">
      <c r="A4217" s="2" t="s">
        <v>4072</v>
      </c>
      <c r="B4217" s="2" t="str">
        <f ca="1">IFERROR(__xludf.DUMMYFUNCTION("GOOGLETRANSLATE(A4217,""auto"",""en"")"),"Moose vala 295❤❤❤")</f>
        <v>Moose vala 295❤❤❤</v>
      </c>
    </row>
    <row r="4218" spans="1:2" ht="14.25" customHeight="1">
      <c r="A4218" s="4" t="s">
        <v>4073</v>
      </c>
      <c r="B4218" s="2" t="str">
        <f ca="1">IFERROR(__xludf.DUMMYFUNCTION("GOOGLETRANSLATE(A4218,""auto"",""en"")"),"Loading...")</f>
        <v>Loading...</v>
      </c>
    </row>
    <row r="4219" spans="1:2" ht="14.25" customHeight="1">
      <c r="A4219" s="2" t="s">
        <v>4074</v>
      </c>
      <c r="B4219" s="2" t="str">
        <f ca="1">IFERROR(__xludf.DUMMYFUNCTION("GOOGLETRANSLATE(A4219,""auto"",""en"")"),"Loading...")</f>
        <v>Loading...</v>
      </c>
    </row>
    <row r="4220" spans="1:2" ht="14.25" customHeight="1">
      <c r="A4220" s="4" t="s">
        <v>4075</v>
      </c>
      <c r="B4220" s="2" t="str">
        <f ca="1">IFERROR(__xludf.DUMMYFUNCTION("GOOGLETRANSLATE(A4220,""auto"",""en"")"),"Loading...")</f>
        <v>Loading...</v>
      </c>
    </row>
    <row r="4221" spans="1:2" ht="14.25" customHeight="1">
      <c r="A4221" s="2" t="s">
        <v>4076</v>
      </c>
      <c r="B4221" s="2" t="str">
        <f ca="1">IFERROR(__xludf.DUMMYFUNCTION("GOOGLETRANSLATE(A4221,""auto"",""en"")"),"Loading...")</f>
        <v>Loading...</v>
      </c>
    </row>
    <row r="4222" spans="1:2" ht="14.25" customHeight="1">
      <c r="A4222" s="4" t="s">
        <v>4077</v>
      </c>
      <c r="B4222" s="2" t="str">
        <f ca="1">IFERROR(__xludf.DUMMYFUNCTION("GOOGLETRANSLATE(A4222,""auto"",""en"")"),"Loading...")</f>
        <v>Loading...</v>
      </c>
    </row>
    <row r="4223" spans="1:2" ht="14.25" customHeight="1">
      <c r="A4223" s="2" t="s">
        <v>4078</v>
      </c>
      <c r="B4223" s="2" t="str">
        <f ca="1">IFERROR(__xludf.DUMMYFUNCTION("GOOGLETRANSLATE(A4223,""auto"",""en"")"),"Loading...")</f>
        <v>Loading...</v>
      </c>
    </row>
    <row r="4224" spans="1:2" ht="14.25" customHeight="1">
      <c r="A4224" s="4" t="s">
        <v>4079</v>
      </c>
      <c r="B4224" s="2" t="str">
        <f ca="1">IFERROR(__xludf.DUMMYFUNCTION("GOOGLETRANSLATE(A4224,""auto"",""en"")"),"Loading...")</f>
        <v>Loading...</v>
      </c>
    </row>
    <row r="4225" spans="1:2" ht="14.25" customHeight="1">
      <c r="A4225" s="2" t="s">
        <v>4080</v>
      </c>
      <c r="B4225" s="2" t="str">
        <f ca="1">IFERROR(__xludf.DUMMYFUNCTION("GOOGLETRANSLATE(A4225,""auto"",""en"")"),"Loading...")</f>
        <v>Loading...</v>
      </c>
    </row>
    <row r="4226" spans="1:2" ht="14.25" customHeight="1">
      <c r="A4226" s="2" t="s">
        <v>4081</v>
      </c>
      <c r="B4226" s="2" t="str">
        <f ca="1">IFERROR(__xludf.DUMMYFUNCTION("GOOGLETRANSLATE(A4226,""auto"",""en"")"),"Loading...")</f>
        <v>Loading...</v>
      </c>
    </row>
    <row r="4227" spans="1:2" ht="14.25" customHeight="1">
      <c r="A4227" s="2" t="s">
        <v>4082</v>
      </c>
      <c r="B4227" s="2" t="str">
        <f ca="1">IFERROR(__xludf.DUMMYFUNCTION("GOOGLETRANSLATE(A4227,""auto"",""en"")"),"Loading...")</f>
        <v>Loading...</v>
      </c>
    </row>
    <row r="4228" spans="1:2" ht="14.25" customHeight="1">
      <c r="A4228" s="6" t="s">
        <v>4083</v>
      </c>
      <c r="B4228" s="2" t="str">
        <f ca="1">IFERROR(__xludf.DUMMYFUNCTION("GOOGLETRANSLATE(A4228,""auto"",""en"")"),"Loading...")</f>
        <v>Loading...</v>
      </c>
    </row>
    <row r="4229" spans="1:2" ht="14.25" customHeight="1">
      <c r="A4229" s="2" t="s">
        <v>4084</v>
      </c>
      <c r="B4229" s="2" t="str">
        <f ca="1">IFERROR(__xludf.DUMMYFUNCTION("GOOGLETRANSLATE(A4229,""auto"",""en"")"),"Loading...")</f>
        <v>Loading...</v>
      </c>
    </row>
    <row r="4230" spans="1:2" ht="14.25" customHeight="1">
      <c r="A4230" s="2" t="s">
        <v>4085</v>
      </c>
      <c r="B4230" s="2" t="str">
        <f ca="1">IFERROR(__xludf.DUMMYFUNCTION("GOOGLETRANSLATE(A4230,""auto"",""en"")"),"Loading...")</f>
        <v>Loading...</v>
      </c>
    </row>
    <row r="4231" spans="1:2" ht="14.25" customHeight="1">
      <c r="A4231" s="2" t="s">
        <v>4086</v>
      </c>
      <c r="B4231" s="2" t="str">
        <f ca="1">IFERROR(__xludf.DUMMYFUNCTION("GOOGLETRANSLATE(A4231,""auto"",""en"")"),"Loading...")</f>
        <v>Loading...</v>
      </c>
    </row>
    <row r="4232" spans="1:2" ht="14.25" customHeight="1">
      <c r="A4232" s="2" t="s">
        <v>4087</v>
      </c>
      <c r="B4232" s="2" t="str">
        <f ca="1">IFERROR(__xludf.DUMMYFUNCTION("GOOGLETRANSLATE(A4232,""auto"",""en"")"),"Loading...")</f>
        <v>Loading...</v>
      </c>
    </row>
    <row r="4233" spans="1:2" ht="14.25" customHeight="1">
      <c r="A4233" s="2" t="s">
        <v>4088</v>
      </c>
      <c r="B4233" s="2" t="str">
        <f ca="1">IFERROR(__xludf.DUMMYFUNCTION("GOOGLETRANSLATE(A4233,""auto"",""en"")"),"Loading...")</f>
        <v>Loading...</v>
      </c>
    </row>
    <row r="4234" spans="1:2" ht="14.25" customHeight="1">
      <c r="A4234" s="2" t="s">
        <v>4089</v>
      </c>
      <c r="B4234" s="2" t="str">
        <f ca="1">IFERROR(__xludf.DUMMYFUNCTION("GOOGLETRANSLATE(A4234,""auto"",""en"")"),"Loading...")</f>
        <v>Loading...</v>
      </c>
    </row>
    <row r="4235" spans="1:2" ht="14.25" customHeight="1">
      <c r="A4235" s="2" t="s">
        <v>4090</v>
      </c>
      <c r="B4235" s="2" t="str">
        <f ca="1">IFERROR(__xludf.DUMMYFUNCTION("GOOGLETRANSLATE(A4235,""auto"",""en"")"),"Loading...")</f>
        <v>Loading...</v>
      </c>
    </row>
    <row r="4236" spans="1:2" ht="14.25" customHeight="1">
      <c r="A4236" s="2" t="s">
        <v>4091</v>
      </c>
      <c r="B4236" s="2" t="str">
        <f ca="1">IFERROR(__xludf.DUMMYFUNCTION("GOOGLETRANSLATE(A4236,""auto"",""en"")"),"Loading...")</f>
        <v>Loading...</v>
      </c>
    </row>
    <row r="4237" spans="1:2" ht="14.25" customHeight="1">
      <c r="A4237" s="2" t="s">
        <v>4092</v>
      </c>
      <c r="B4237" s="2" t="str">
        <f ca="1">IFERROR(__xludf.DUMMYFUNCTION("GOOGLETRANSLATE(A4237,""auto"",""en"")"),"Ravish ji make this type of vedio on congress also 😅")</f>
        <v>Ravish ji make this type of vedio on congress also 😅</v>
      </c>
    </row>
    <row r="4238" spans="1:2" ht="14.25" customHeight="1">
      <c r="A4238" s="2" t="s">
        <v>4093</v>
      </c>
      <c r="B4238" s="2" t="str">
        <f ca="1">IFERROR(__xludf.DUMMYFUNCTION("GOOGLETRANSLATE(A4238,""auto"",""en"")"),"Loading...")</f>
        <v>Loading...</v>
      </c>
    </row>
    <row r="4239" spans="1:2" ht="14.25" customHeight="1">
      <c r="A4239" s="4" t="s">
        <v>4094</v>
      </c>
      <c r="B4239" s="2" t="str">
        <f ca="1">IFERROR(__xludf.DUMMYFUNCTION("GOOGLETRANSLATE(A4239,""auto"",""en"")"),"Loading...")</f>
        <v>Loading...</v>
      </c>
    </row>
    <row r="4240" spans="1:2" ht="14.25" customHeight="1">
      <c r="A4240" s="2" t="s">
        <v>4095</v>
      </c>
      <c r="B4240" s="2" t="str">
        <f ca="1">IFERROR(__xludf.DUMMYFUNCTION("GOOGLETRANSLATE(A4240,""auto"",""en"")"),"Loading...")</f>
        <v>Loading...</v>
      </c>
    </row>
    <row r="4241" spans="1:2" ht="14.25" customHeight="1">
      <c r="A4241" s="2" t="s">
        <v>4096</v>
      </c>
      <c r="B4241" s="2" t="str">
        <f ca="1">IFERROR(__xludf.DUMMYFUNCTION("GOOGLETRANSLATE(A4241,""auto"",""en"")"),"Loading...")</f>
        <v>Loading...</v>
      </c>
    </row>
    <row r="4242" spans="1:2" ht="14.25" customHeight="1">
      <c r="A4242" s="2" t="s">
        <v>4097</v>
      </c>
      <c r="B4242" s="2" t="str">
        <f ca="1">IFERROR(__xludf.DUMMYFUNCTION("GOOGLETRANSLATE(A4242,""auto"",""en"")"),"Loading...")</f>
        <v>Loading...</v>
      </c>
    </row>
    <row r="4243" spans="1:2" ht="14.25" customHeight="1">
      <c r="A4243" s="6" t="s">
        <v>4098</v>
      </c>
      <c r="B4243" s="2" t="str">
        <f ca="1">IFERROR(__xludf.DUMMYFUNCTION("GOOGLETRANSLATE(A4243,""auto"",""en"")"),"Loading...")</f>
        <v>Loading...</v>
      </c>
    </row>
    <row r="4244" spans="1:2" ht="14.25" customHeight="1">
      <c r="A4244" s="2" t="s">
        <v>4099</v>
      </c>
      <c r="B4244" s="2" t="str">
        <f ca="1">IFERROR(__xludf.DUMMYFUNCTION("GOOGLETRANSLATE(A4244,""auto"",""en"")"),"Loading...")</f>
        <v>Loading...</v>
      </c>
    </row>
    <row r="4245" spans="1:2" ht="14.25" customHeight="1">
      <c r="A4245" s="4" t="s">
        <v>4100</v>
      </c>
      <c r="B4245" s="2" t="str">
        <f ca="1">IFERROR(__xludf.DUMMYFUNCTION("GOOGLETRANSLATE(A4245,""auto"",""en"")"),"Loading...")</f>
        <v>Loading...</v>
      </c>
    </row>
    <row r="4246" spans="1:2" ht="14.25" customHeight="1">
      <c r="A4246" s="2" t="s">
        <v>4101</v>
      </c>
      <c r="B4246" s="2" t="str">
        <f ca="1">IFERROR(__xludf.DUMMYFUNCTION("GOOGLETRANSLATE(A4246,""auto"",""en"")"),"Loading...")</f>
        <v>Loading...</v>
      </c>
    </row>
    <row r="4247" spans="1:2" ht="14.25" customHeight="1">
      <c r="A4247" s="2" t="s">
        <v>4102</v>
      </c>
      <c r="B4247" s="2" t="str">
        <f ca="1">IFERROR(__xludf.DUMMYFUNCTION("GOOGLETRANSLATE(A4247,""auto"",""en"")"),"Loading...")</f>
        <v>Loading...</v>
      </c>
    </row>
    <row r="4248" spans="1:2" ht="14.25" customHeight="1">
      <c r="A4248" s="2" t="s">
        <v>4103</v>
      </c>
      <c r="B4248" s="2" t="str">
        <f ca="1">IFERROR(__xludf.DUMMYFUNCTION("GOOGLETRANSLATE(A4248,""auto"",""en"")"),"Loading...")</f>
        <v>Loading...</v>
      </c>
    </row>
    <row r="4249" spans="1:2" ht="14.25" customHeight="1">
      <c r="A4249" s="2" t="s">
        <v>4104</v>
      </c>
      <c r="B4249" s="2" t="str">
        <f ca="1">IFERROR(__xludf.DUMMYFUNCTION("GOOGLETRANSLATE(A4249,""auto"",""en"")"),"Loading...")</f>
        <v>Loading...</v>
      </c>
    </row>
    <row r="4250" spans="1:2" ht="14.25" customHeight="1">
      <c r="A4250" s="2" t="s">
        <v>4105</v>
      </c>
      <c r="B4250" s="2" t="str">
        <f ca="1">IFERROR(__xludf.DUMMYFUNCTION("GOOGLETRANSLATE(A4250,""auto"",""en"")"),"Loading...")</f>
        <v>Loading...</v>
      </c>
    </row>
    <row r="4251" spans="1:2" ht="14.25" customHeight="1">
      <c r="A4251" s="2" t="s">
        <v>4106</v>
      </c>
      <c r="B4251" s="2" t="str">
        <f ca="1">IFERROR(__xludf.DUMMYFUNCTION("GOOGLETRANSLATE(A4251,""auto"",""en"")"),"Loading...")</f>
        <v>Loading...</v>
      </c>
    </row>
    <row r="4252" spans="1:2" ht="14.25" customHeight="1">
      <c r="A4252" s="2" t="s">
        <v>4107</v>
      </c>
      <c r="B4252" s="2" t="str">
        <f ca="1">IFERROR(__xludf.DUMMYFUNCTION("GOOGLETRANSLATE(A4252,""auto"",""en"")"),"Keep crying 😂😂😂😂")</f>
        <v>Keep crying 😂😂😂😂</v>
      </c>
    </row>
    <row r="4253" spans="1:2" ht="14.25" customHeight="1">
      <c r="A4253" s="2" t="s">
        <v>4108</v>
      </c>
      <c r="B4253" s="2" t="str">
        <f ca="1">IFERROR(__xludf.DUMMYFUNCTION("GOOGLETRANSLATE(A4253,""auto"",""en"")"),"Loading...")</f>
        <v>Loading...</v>
      </c>
    </row>
    <row r="4254" spans="1:2" ht="14.25" customHeight="1">
      <c r="A4254" s="2" t="s">
        <v>4109</v>
      </c>
      <c r="B4254" s="2" t="str">
        <f ca="1">IFERROR(__xludf.DUMMYFUNCTION("GOOGLETRANSLATE(A4254,""auto"",""en"")"),"Loading...")</f>
        <v>Loading...</v>
      </c>
    </row>
    <row r="4255" spans="1:2" ht="14.25" customHeight="1">
      <c r="A4255" s="2" t="s">
        <v>4110</v>
      </c>
      <c r="B4255" s="2" t="str">
        <f ca="1">IFERROR(__xludf.DUMMYFUNCTION("GOOGLETRANSLATE(A4255,""auto"",""en"")"),"Loading...")</f>
        <v>Loading...</v>
      </c>
    </row>
    <row r="4256" spans="1:2" ht="14.25" customHeight="1">
      <c r="A4256" s="2" t="s">
        <v>4111</v>
      </c>
      <c r="B4256" s="2" t="str">
        <f ca="1">IFERROR(__xludf.DUMMYFUNCTION("GOOGLETRANSLATE(A4256,""auto"",""en"")"),"Loading...")</f>
        <v>Loading...</v>
      </c>
    </row>
    <row r="4257" spans="1:2" ht="14.25" customHeight="1">
      <c r="A4257" s="2" t="s">
        <v>4112</v>
      </c>
      <c r="B4257" s="2" t="str">
        <f ca="1">IFERROR(__xludf.DUMMYFUNCTION("GOOGLETRANSLATE(A4257,""auto"",""en"")"),"Loading...")</f>
        <v>Loading...</v>
      </c>
    </row>
    <row r="4258" spans="1:2" ht="14.25" customHeight="1">
      <c r="A4258" s="2" t="s">
        <v>1389</v>
      </c>
      <c r="B4258" s="2" t="str">
        <f ca="1">IFERROR(__xludf.DUMMYFUNCTION("GOOGLETRANSLATE(A4258,""auto"",""en"")"),"Loading...")</f>
        <v>Loading...</v>
      </c>
    </row>
    <row r="4259" spans="1:2" ht="14.25" customHeight="1">
      <c r="A4259" s="2" t="s">
        <v>4113</v>
      </c>
      <c r="B4259" s="2" t="str">
        <f ca="1">IFERROR(__xludf.DUMMYFUNCTION("GOOGLETRANSLATE(A4259,""auto"",""en"")"),"Loading...")</f>
        <v>Loading...</v>
      </c>
    </row>
    <row r="4260" spans="1:2" ht="14.25" customHeight="1">
      <c r="A4260" s="2" t="s">
        <v>4114</v>
      </c>
      <c r="B4260" s="2" t="str">
        <f ca="1">IFERROR(__xludf.DUMMYFUNCTION("GOOGLETRANSLATE(A4260,""auto"",""en"")"),"Loading...")</f>
        <v>Loading...</v>
      </c>
    </row>
    <row r="4261" spans="1:2" ht="14.25" customHeight="1">
      <c r="A4261" s="2" t="s">
        <v>4115</v>
      </c>
      <c r="B4261" s="2" t="str">
        <f ca="1">IFERROR(__xludf.DUMMYFUNCTION("GOOGLETRANSLATE(A4261,""auto"",""en"")"),"Loading...")</f>
        <v>Loading...</v>
      </c>
    </row>
    <row r="4262" spans="1:2" ht="14.25" customHeight="1">
      <c r="A4262" s="2" t="s">
        <v>4116</v>
      </c>
      <c r="B4262" s="2" t="str">
        <f ca="1">IFERROR(__xludf.DUMMYFUNCTION("GOOGLETRANSLATE(A4262,""auto"",""en"")"),"This existence is meant to drive the Pole people crazy.")</f>
        <v>This existence is meant to drive the Pole people crazy.</v>
      </c>
    </row>
    <row r="4263" spans="1:2" ht="14.25" customHeight="1">
      <c r="A4263" s="2" t="s">
        <v>4117</v>
      </c>
      <c r="B4263" s="2" t="str">
        <f ca="1">IFERROR(__xludf.DUMMYFUNCTION("GOOGLETRANSLATE(A4263,""auto"",""en"")"),"Loading...")</f>
        <v>Loading...</v>
      </c>
    </row>
    <row r="4264" spans="1:2" ht="14.25" customHeight="1">
      <c r="A4264" s="2" t="s">
        <v>4118</v>
      </c>
      <c r="B4264" s="2" t="str">
        <f ca="1">IFERROR(__xludf.DUMMYFUNCTION("GOOGLETRANSLATE(A4264,""auto"",""en"")"),"Loading...")</f>
        <v>Loading...</v>
      </c>
    </row>
    <row r="4265" spans="1:2" ht="14.25" customHeight="1">
      <c r="A4265" s="2" t="s">
        <v>4119</v>
      </c>
      <c r="B4265" s="2" t="str">
        <f ca="1">IFERROR(__xludf.DUMMYFUNCTION("GOOGLETRANSLATE(A4265,""auto"",""en"")"),"Loading...")</f>
        <v>Loading...</v>
      </c>
    </row>
    <row r="4266" spans="1:2" ht="14.25" customHeight="1">
      <c r="A4266" s="2" t="s">
        <v>4120</v>
      </c>
      <c r="B4266" s="2" t="str">
        <f ca="1">IFERROR(__xludf.DUMMYFUNCTION("GOOGLETRANSLATE(A4266,""auto"",""en"")"),"Loading...")</f>
        <v>Loading...</v>
      </c>
    </row>
    <row r="4267" spans="1:2" ht="14.25" customHeight="1">
      <c r="A4267" s="4" t="s">
        <v>4121</v>
      </c>
      <c r="B4267" s="2" t="str">
        <f ca="1">IFERROR(__xludf.DUMMYFUNCTION("GOOGLETRANSLATE(A4267,""auto"",""en"")"),"Loading...")</f>
        <v>Loading...</v>
      </c>
    </row>
    <row r="4268" spans="1:2" ht="14.25" customHeight="1">
      <c r="A4268" s="2" t="s">
        <v>4122</v>
      </c>
      <c r="B4268" s="2" t="str">
        <f ca="1">IFERROR(__xludf.DUMMYFUNCTION("GOOGLETRANSLATE(A4268,""auto"",""en"")"),"Loading...")</f>
        <v>Loading...</v>
      </c>
    </row>
    <row r="4269" spans="1:2" ht="14.25" customHeight="1">
      <c r="A4269" s="4" t="s">
        <v>4123</v>
      </c>
      <c r="B4269" s="2" t="str">
        <f ca="1">IFERROR(__xludf.DUMMYFUNCTION("GOOGLETRANSLATE(A4269,""auto"",""en"")"),"Loading...")</f>
        <v>Loading...</v>
      </c>
    </row>
    <row r="4270" spans="1:2" ht="14.25" customHeight="1">
      <c r="A4270" s="2" t="s">
        <v>4124</v>
      </c>
      <c r="B4270" s="2" t="str">
        <f ca="1">IFERROR(__xludf.DUMMYFUNCTION("GOOGLETRANSLATE(A4270,""auto"",""en"")"),"Loading...")</f>
        <v>Loading...</v>
      </c>
    </row>
    <row r="4271" spans="1:2" ht="14.25" customHeight="1">
      <c r="A4271" s="2" t="s">
        <v>4125</v>
      </c>
      <c r="B4271" s="2" t="str">
        <f ca="1">IFERROR(__xludf.DUMMYFUNCTION("GOOGLETRANSLATE(A4271,""auto"",""en"")"),"Loading...")</f>
        <v>Loading...</v>
      </c>
    </row>
    <row r="4272" spans="1:2" ht="14.25" customHeight="1">
      <c r="A4272" s="4" t="s">
        <v>4126</v>
      </c>
      <c r="B4272" s="2" t="str">
        <f ca="1">IFERROR(__xludf.DUMMYFUNCTION("GOOGLETRANSLATE(A4272,""auto"",""en"")"),"Loading...")</f>
        <v>Loading...</v>
      </c>
    </row>
    <row r="4273" spans="1:2" ht="14.25" customHeight="1">
      <c r="A4273" s="4" t="s">
        <v>4127</v>
      </c>
      <c r="B4273" s="2" t="str">
        <f ca="1">IFERROR(__xludf.DUMMYFUNCTION("GOOGLETRANSLATE(A4273,""auto"",""en"")"),"Loading...")</f>
        <v>Loading...</v>
      </c>
    </row>
    <row r="4274" spans="1:2" ht="14.25" customHeight="1">
      <c r="A4274" s="2" t="s">
        <v>4128</v>
      </c>
      <c r="B4274" s="2" t="str">
        <f ca="1">IFERROR(__xludf.DUMMYFUNCTION("GOOGLETRANSLATE(A4274,""auto"",""en"")"),"Loading...")</f>
        <v>Loading...</v>
      </c>
    </row>
    <row r="4275" spans="1:2" ht="14.25" customHeight="1">
      <c r="A4275" s="2" t="s">
        <v>4129</v>
      </c>
      <c r="B4275" s="2" t="str">
        <f ca="1">IFERROR(__xludf.DUMMYFUNCTION("GOOGLETRANSLATE(A4275,""auto"",""en"")"),"Congress zindabad 🙏🏻🙏🏻❤❤❤❤❤❤❤❤")</f>
        <v>Congress zindabad 🙏🏻🙏🏻❤❤❤❤❤❤❤❤</v>
      </c>
    </row>
    <row r="4276" spans="1:2" ht="14.25" customHeight="1">
      <c r="A4276" s="4" t="s">
        <v>4130</v>
      </c>
      <c r="B4276" s="2" t="str">
        <f ca="1">IFERROR(__xludf.DUMMYFUNCTION("GOOGLETRANSLATE(A4276,""auto"",""en"")"),"Loading...")</f>
        <v>Loading...</v>
      </c>
    </row>
    <row r="4277" spans="1:2" ht="14.25" customHeight="1">
      <c r="A4277" s="6" t="s">
        <v>4131</v>
      </c>
      <c r="B4277" s="2" t="str">
        <f ca="1">IFERROR(__xludf.DUMMYFUNCTION("GOOGLETRANSLATE(A4277,""auto"",""en"")"),"Loading...")</f>
        <v>Loading...</v>
      </c>
    </row>
    <row r="4278" spans="1:2" ht="14.25" customHeight="1">
      <c r="A4278" s="2" t="s">
        <v>4132</v>
      </c>
      <c r="B4278" s="2" t="str">
        <f ca="1">IFERROR(__xludf.DUMMYFUNCTION("GOOGLETRANSLATE(A4278,""auto"",""en"")"),"Loading...")</f>
        <v>Loading...</v>
      </c>
    </row>
    <row r="4279" spans="1:2" ht="14.25" customHeight="1">
      <c r="A4279" s="6" t="s">
        <v>4133</v>
      </c>
      <c r="B4279" s="2" t="str">
        <f ca="1">IFERROR(__xludf.DUMMYFUNCTION("GOOGLETRANSLATE(A4279,""auto"",""en"")"),"Loading...")</f>
        <v>Loading...</v>
      </c>
    </row>
    <row r="4280" spans="1:2" ht="14.25" customHeight="1">
      <c r="A4280" s="2" t="s">
        <v>4134</v>
      </c>
      <c r="B4280" s="2" t="str">
        <f ca="1">IFERROR(__xludf.DUMMYFUNCTION("GOOGLETRANSLATE(A4280,""auto"",""en"")"),"Loading...")</f>
        <v>Loading...</v>
      </c>
    </row>
    <row r="4281" spans="1:2" ht="14.25" customHeight="1">
      <c r="A4281" s="2" t="s">
        <v>4135</v>
      </c>
      <c r="B4281" s="2" t="str">
        <f ca="1">IFERROR(__xludf.DUMMYFUNCTION("GOOGLETRANSLATE(A4281,""auto"",""en"")"),"#justiceforsidhumoosewala 29.5")</f>
        <v>#justiceforsidhumoosewala 29.5</v>
      </c>
    </row>
    <row r="4282" spans="1:2" ht="14.25" customHeight="1">
      <c r="A4282" s="4" t="s">
        <v>4136</v>
      </c>
      <c r="B4282" s="2" t="str">
        <f ca="1">IFERROR(__xludf.DUMMYFUNCTION("GOOGLETRANSLATE(A4282,""auto"",""en"")"),"Loading...")</f>
        <v>Loading...</v>
      </c>
    </row>
    <row r="4283" spans="1:2" ht="14.25" customHeight="1">
      <c r="A4283" s="4" t="s">
        <v>4137</v>
      </c>
      <c r="B4283" s="2" t="str">
        <f ca="1">IFERROR(__xludf.DUMMYFUNCTION("GOOGLETRANSLATE(A4283,""auto"",""en"")"),"Loading...")</f>
        <v>Loading...</v>
      </c>
    </row>
    <row r="4284" spans="1:2" ht="14.25" customHeight="1">
      <c r="A4284" s="2" t="s">
        <v>4138</v>
      </c>
      <c r="B4284" s="2" t="str">
        <f ca="1">IFERROR(__xludf.DUMMYFUNCTION("GOOGLETRANSLATE(A4284,""auto"",""en"")"),"I have never seen Raveesh Kumar but I will see him from today till 5th June till I came to know that despite all the efforts of the shameless man, the result was not in his favor. So how does he look...so I had seen him in 2019 also.")</f>
        <v>I have never seen Raveesh Kumar but I will see him from today till 5th June till I came to know that despite all the efforts of the shameless man, the result was not in his favor. So how does he look...so I had seen him in 2019 also.</v>
      </c>
    </row>
    <row r="4285" spans="1:2" ht="14.25" customHeight="1">
      <c r="A4285" s="4" t="s">
        <v>4139</v>
      </c>
      <c r="B4285" s="2" t="str">
        <f ca="1">IFERROR(__xludf.DUMMYFUNCTION("GOOGLETRANSLATE(A4285,""auto"",""en"")"),"Loading...")</f>
        <v>Loading...</v>
      </c>
    </row>
    <row r="4286" spans="1:2" ht="14.25" customHeight="1">
      <c r="A4286" s="2" t="s">
        <v>4140</v>
      </c>
      <c r="B4286" s="2" t="str">
        <f ca="1">IFERROR(__xludf.DUMMYFUNCTION("GOOGLETRANSLATE(A4286,""auto"",""en"")"),"Loading...")</f>
        <v>Loading...</v>
      </c>
    </row>
    <row r="4287" spans="1:2" ht="14.25" customHeight="1">
      <c r="A4287" s="2" t="s">
        <v>4141</v>
      </c>
      <c r="B4287" s="2" t="str">
        <f ca="1">IFERROR(__xludf.DUMMYFUNCTION("GOOGLETRANSLATE(A4287,""auto"",""en"")"),"Loading...")</f>
        <v>Loading...</v>
      </c>
    </row>
    <row r="4288" spans="1:2" ht="14.25" customHeight="1">
      <c r="A4288" s="2" t="s">
        <v>4142</v>
      </c>
      <c r="B4288" s="2" t="str">
        <f ca="1">IFERROR(__xludf.DUMMYFUNCTION("GOOGLETRANSLATE(A4288,""auto"",""en"")"),"Loading...")</f>
        <v>Loading...</v>
      </c>
    </row>
    <row r="4289" spans="1:2" ht="14.25" customHeight="1">
      <c r="A4289" s="2" t="s">
        <v>4143</v>
      </c>
      <c r="B4289" s="2" t="str">
        <f ca="1">IFERROR(__xludf.DUMMYFUNCTION("GOOGLETRANSLATE(A4289,""auto"",""en"")"),"Loading...")</f>
        <v>Loading...</v>
      </c>
    </row>
    <row r="4290" spans="1:2" ht="14.25" customHeight="1">
      <c r="A4290" s="2" t="s">
        <v>4144</v>
      </c>
      <c r="B4290" s="2" t="str">
        <f ca="1">IFERROR(__xludf.DUMMYFUNCTION("GOOGLETRANSLATE(A4290,""auto"",""en"")"),"Loading...")</f>
        <v>Loading...</v>
      </c>
    </row>
    <row r="4291" spans="1:2" ht="14.25" customHeight="1">
      <c r="A4291" s="4" t="s">
        <v>4145</v>
      </c>
      <c r="B4291" s="2" t="str">
        <f ca="1">IFERROR(__xludf.DUMMYFUNCTION("GOOGLETRANSLATE(A4291,""auto"",""en"")"),"Loading...")</f>
        <v>Loading...</v>
      </c>
    </row>
    <row r="4292" spans="1:2" ht="14.25" customHeight="1">
      <c r="A4292" s="2" t="s">
        <v>4146</v>
      </c>
      <c r="B4292" s="2" t="str">
        <f ca="1">IFERROR(__xludf.DUMMYFUNCTION("GOOGLETRANSLATE(A4292,""auto"",""en"")"),"Loading...")</f>
        <v>Loading...</v>
      </c>
    </row>
    <row r="4293" spans="1:2" ht="14.25" customHeight="1">
      <c r="A4293" s="4" t="s">
        <v>4147</v>
      </c>
      <c r="B4293" s="2" t="str">
        <f ca="1">IFERROR(__xludf.DUMMYFUNCTION("GOOGLETRANSLATE(A4293,""auto"",""en"")"),"Loading...")</f>
        <v>Loading...</v>
      </c>
    </row>
    <row r="4294" spans="1:2" ht="14.25" customHeight="1">
      <c r="A4294" s="4" t="s">
        <v>4148</v>
      </c>
      <c r="B4294" s="2" t="str">
        <f ca="1">IFERROR(__xludf.DUMMYFUNCTION("GOOGLETRANSLATE(A4294,""auto"",""en"")"),"It gives me great peace to see this wretched man crying.😹😹 Jai Shri Ram🚩")</f>
        <v>It gives me great peace to see this wretched man crying.😹😹 Jai Shri Ram🚩</v>
      </c>
    </row>
    <row r="4295" spans="1:2" ht="14.25" customHeight="1">
      <c r="A4295" s="2" t="s">
        <v>4149</v>
      </c>
      <c r="B4295" s="2" t="str">
        <f ca="1">IFERROR(__xludf.DUMMYFUNCTION("GOOGLETRANSLATE(A4295,""auto"",""en"")"),"Loading...")</f>
        <v>Loading...</v>
      </c>
    </row>
    <row r="4296" spans="1:2" ht="14.25" customHeight="1">
      <c r="A4296" s="2" t="s">
        <v>4150</v>
      </c>
      <c r="B4296" s="2" t="str">
        <f ca="1">IFERROR(__xludf.DUMMYFUNCTION("GOOGLETRANSLATE(A4296,""auto"",""en"")"),"Loading...")</f>
        <v>Loading...</v>
      </c>
    </row>
    <row r="4297" spans="1:2" ht="14.25" customHeight="1">
      <c r="A4297" s="2" t="s">
        <v>4151</v>
      </c>
      <c r="B4297" s="2" t="str">
        <f ca="1">IFERROR(__xludf.DUMMYFUNCTION("GOOGLETRANSLATE(A4297,""auto"",""en"")"),"Loading...")</f>
        <v>Loading...</v>
      </c>
    </row>
    <row r="4298" spans="1:2" ht="14.25" customHeight="1">
      <c r="A4298" s="2" t="s">
        <v>4152</v>
      </c>
      <c r="B4298" s="2" t="str">
        <f ca="1">IFERROR(__xludf.DUMMYFUNCTION("GOOGLETRANSLATE(A4298,""auto"",""en"")"),"Loading...")</f>
        <v>Loading...</v>
      </c>
    </row>
    <row r="4299" spans="1:2" ht="14.25" customHeight="1">
      <c r="A4299" s="2" t="s">
        <v>327</v>
      </c>
      <c r="B4299" s="2" t="str">
        <f ca="1">IFERROR(__xludf.DUMMYFUNCTION("GOOGLETRANSLATE(A4299,""auto"",""en"")"),"Loading...")</f>
        <v>Loading...</v>
      </c>
    </row>
    <row r="4300" spans="1:2" ht="14.25" customHeight="1">
      <c r="A4300" s="2" t="s">
        <v>4153</v>
      </c>
      <c r="B4300" s="2" t="str">
        <f ca="1">IFERROR(__xludf.DUMMYFUNCTION("GOOGLETRANSLATE(A4300,""auto"",""en"")"),"Loading...")</f>
        <v>Loading...</v>
      </c>
    </row>
    <row r="4301" spans="1:2" ht="14.25" customHeight="1">
      <c r="A4301" s="2" t="s">
        <v>4154</v>
      </c>
      <c r="B4301" s="2" t="str">
        <f ca="1">IFERROR(__xludf.DUMMYFUNCTION("GOOGLETRANSLATE(A4301,""auto"",""en"")"),"Loading...")</f>
        <v>Loading...</v>
      </c>
    </row>
    <row r="4302" spans="1:2" ht="14.25" customHeight="1">
      <c r="A4302" s="4" t="s">
        <v>4155</v>
      </c>
      <c r="B4302" s="2" t="str">
        <f ca="1">IFERROR(__xludf.DUMMYFUNCTION("GOOGLETRANSLATE(A4302,""auto"",""en"")"),"Loading...")</f>
        <v>Loading...</v>
      </c>
    </row>
    <row r="4303" spans="1:2" ht="14.25" customHeight="1">
      <c r="A4303" s="2" t="s">
        <v>4156</v>
      </c>
      <c r="B4303" s="2" t="str">
        <f ca="1">IFERROR(__xludf.DUMMYFUNCTION("GOOGLETRANSLATE(A4303,""auto"",""en"")"),"Loading...")</f>
        <v>Loading...</v>
      </c>
    </row>
    <row r="4304" spans="1:2" ht="14.25" customHeight="1">
      <c r="A4304" s="2" t="s">
        <v>4157</v>
      </c>
      <c r="B4304" s="2" t="str">
        <f ca="1">IFERROR(__xludf.DUMMYFUNCTION("GOOGLETRANSLATE(A4304,""auto"",""en"")"),"Can it be doubted that Congress and Pakistan have given you money?")</f>
        <v>Can it be doubted that Congress and Pakistan have given you money?</v>
      </c>
    </row>
    <row r="4305" spans="1:2" ht="14.25" customHeight="1">
      <c r="A4305" s="2" t="s">
        <v>4158</v>
      </c>
      <c r="B4305" s="2" t="str">
        <f ca="1">IFERROR(__xludf.DUMMYFUNCTION("GOOGLETRANSLATE(A4305,""auto"",""en"")"),"Loading...")</f>
        <v>Loading...</v>
      </c>
    </row>
    <row r="4306" spans="1:2" ht="14.25" customHeight="1">
      <c r="A4306" s="2" t="s">
        <v>4159</v>
      </c>
      <c r="B4306" s="2" t="str">
        <f ca="1">IFERROR(__xludf.DUMMYFUNCTION("GOOGLETRANSLATE(A4306,""auto"",""en"")"),"Loading...")</f>
        <v>Loading...</v>
      </c>
    </row>
    <row r="4307" spans="1:2" ht="14.25" customHeight="1">
      <c r="A4307" s="2" t="s">
        <v>4160</v>
      </c>
      <c r="B4307" s="2" t="str">
        <f ca="1">IFERROR(__xludf.DUMMYFUNCTION("GOOGLETRANSLATE(A4307,""auto"",""en"")"),"Loading...")</f>
        <v>Loading...</v>
      </c>
    </row>
    <row r="4308" spans="1:2" ht="14.25" customHeight="1">
      <c r="A4308" s="2" t="s">
        <v>4161</v>
      </c>
      <c r="B4308" s="2" t="str">
        <f ca="1">IFERROR(__xludf.DUMMYFUNCTION("GOOGLETRANSLATE(A4308,""auto"",""en"")"),"Akhilesh yadav Rahul Gandhi zindabad")</f>
        <v>Akhilesh yadav Rahul Gandhi zindabad</v>
      </c>
    </row>
    <row r="4309" spans="1:2" ht="14.25" customHeight="1">
      <c r="A4309" s="2" t="s">
        <v>4162</v>
      </c>
      <c r="B4309" s="2" t="str">
        <f ca="1">IFERROR(__xludf.DUMMYFUNCTION("GOOGLETRANSLATE(A4309,""auto"",""en"")"),"Loading...")</f>
        <v>Loading...</v>
      </c>
    </row>
    <row r="4310" spans="1:2" ht="14.25" customHeight="1">
      <c r="A4310" s="2" t="s">
        <v>4163</v>
      </c>
      <c r="B4310" s="2" t="str">
        <f ca="1">IFERROR(__xludf.DUMMYFUNCTION("GOOGLETRANSLATE(A4310,""auto"",""en"")"),"Ravis raxas jal rahi he kya teri ??????")</f>
        <v>Ravis raxas jal rahi he kya teri ??????</v>
      </c>
    </row>
    <row r="4311" spans="1:2" ht="14.25" customHeight="1">
      <c r="A4311" s="2" t="s">
        <v>4164</v>
      </c>
      <c r="B4311" s="2" t="str">
        <f ca="1">IFERROR(__xludf.DUMMYFUNCTION("GOOGLETRANSLATE(A4311,""auto"",""en"")"),"This man did not tab such a video when the exit polls of Punjab, Delhi, West Bengal, Telangana, Karnataka elections came! The double reporter did not even talk about EVM.")</f>
        <v>This man did not tab such a video when the exit polls of Punjab, Delhi, West Bengal, Telangana, Karnataka elections came! The double reporter did not even talk about EVM.</v>
      </c>
    </row>
    <row r="4312" spans="1:2" ht="14.25" customHeight="1">
      <c r="A4312" s="4" t="s">
        <v>4165</v>
      </c>
      <c r="B4312" s="2" t="str">
        <f ca="1">IFERROR(__xludf.DUMMYFUNCTION("GOOGLETRANSLATE(A4312,""auto"",""en"")"),"Loading...")</f>
        <v>Loading...</v>
      </c>
    </row>
    <row r="4313" spans="1:2" ht="14.25" customHeight="1">
      <c r="A4313" s="2" t="s">
        <v>4166</v>
      </c>
      <c r="B4313" s="2" t="str">
        <f ca="1">IFERROR(__xludf.DUMMYFUNCTION("GOOGLETRANSLATE(A4313,""auto"",""en"")"),"Loading...")</f>
        <v>Loading...</v>
      </c>
    </row>
    <row r="4314" spans="1:2" ht="14.25" customHeight="1">
      <c r="A4314" s="2" t="s">
        <v>4167</v>
      </c>
      <c r="B4314" s="2" t="str">
        <f ca="1">IFERROR(__xludf.DUMMYFUNCTION("GOOGLETRANSLATE(A4314,""auto"",""en"")"),"Loading...")</f>
        <v>Loading...</v>
      </c>
    </row>
    <row r="4315" spans="1:2" ht="14.25" customHeight="1">
      <c r="A4315" s="2" t="s">
        <v>4168</v>
      </c>
      <c r="B4315" s="2" t="str">
        <f ca="1">IFERROR(__xludf.DUMMYFUNCTION("GOOGLETRANSLATE(A4315,""auto"",""en"")"),"Ek Number sr 🔥🔥🔥🔥🔥🔥🔥🔥🔥🔥🔥🔥🔥🔥🔥🔥🔥🔥🔥🔥🔥🔥🔥🔥🔥🔥🔥🔥🔥🔥🔥🔥🔥🔥🔥🔥🔥🔥🔥🔥🔥🔥🔥🔥🔥🔥🔥🔥🔥🔥🔥🔥")</f>
        <v>Ek Number sr 🔥🔥🔥🔥🔥🔥🔥🔥🔥🔥🔥🔥🔥🔥🔥🔥🔥🔥🔥🔥🔥🔥🔥🔥🔥🔥🔥🔥🔥🔥🔥🔥🔥🔥🔥🔥🔥🔥🔥🔥🔥🔥🔥🔥🔥🔥🔥🔥🔥🔥🔥🔥</v>
      </c>
    </row>
    <row r="4316" spans="1:2" ht="14.25" customHeight="1">
      <c r="A4316" s="2" t="s">
        <v>4169</v>
      </c>
      <c r="B4316" s="2" t="str">
        <f ca="1">IFERROR(__xludf.DUMMYFUNCTION("GOOGLETRANSLATE(A4316,""auto"",""en"")"),"Loading...")</f>
        <v>Loading...</v>
      </c>
    </row>
    <row r="4317" spans="1:2" ht="14.25" customHeight="1">
      <c r="A4317" s="2" t="s">
        <v>4170</v>
      </c>
      <c r="B4317" s="2" t="str">
        <f ca="1">IFERROR(__xludf.DUMMYFUNCTION("GOOGLETRANSLATE(A4317,""auto"",""en"")"),"Dalal media wholeheartedly wants to create this world.")</f>
        <v>Dalal media wholeheartedly wants to create this world.</v>
      </c>
    </row>
    <row r="4318" spans="1:2" ht="14.25" customHeight="1">
      <c r="A4318" s="2" t="s">
        <v>4171</v>
      </c>
      <c r="B4318" s="2" t="str">
        <f ca="1">IFERROR(__xludf.DUMMYFUNCTION("GOOGLETRANSLATE(A4318,""auto"",""en"")"),"Loading...")</f>
        <v>Loading...</v>
      </c>
    </row>
    <row r="4319" spans="1:2" ht="14.25" customHeight="1">
      <c r="A4319" s="4" t="s">
        <v>4172</v>
      </c>
      <c r="B4319" s="2" t="str">
        <f ca="1">IFERROR(__xludf.DUMMYFUNCTION("GOOGLETRANSLATE(A4319,""auto"",""en"")"),"Loading...")</f>
        <v>Loading...</v>
      </c>
    </row>
    <row r="4320" spans="1:2" ht="14.25" customHeight="1">
      <c r="A4320" s="4" t="s">
        <v>4173</v>
      </c>
      <c r="B4320" s="2" t="str">
        <f ca="1">IFERROR(__xludf.DUMMYFUNCTION("GOOGLETRANSLATE(A4320,""auto"",""en"")"),"Loading...")</f>
        <v>Loading...</v>
      </c>
    </row>
    <row r="4321" spans="1:2" ht="14.25" customHeight="1">
      <c r="A4321" s="2" t="s">
        <v>4174</v>
      </c>
      <c r="B4321" s="2" t="str">
        <f ca="1">IFERROR(__xludf.DUMMYFUNCTION("GOOGLETRANSLATE(A4321,""auto"",""en"")"),"Loading...")</f>
        <v>Loading...</v>
      </c>
    </row>
    <row r="4322" spans="1:2" ht="14.25" customHeight="1">
      <c r="A4322" s="2" t="s">
        <v>4175</v>
      </c>
      <c r="B4322" s="2" t="str">
        <f ca="1">IFERROR(__xludf.DUMMYFUNCTION("GOOGLETRANSLATE(A4322,""auto"",""en"")"),"Loading...")</f>
        <v>Loading...</v>
      </c>
    </row>
    <row r="4323" spans="1:2" ht="14.25" customHeight="1">
      <c r="A4323" s="6" t="s">
        <v>4176</v>
      </c>
      <c r="B4323" s="2" t="str">
        <f ca="1">IFERROR(__xludf.DUMMYFUNCTION("GOOGLETRANSLATE(A4323,""auto"",""en"")"),"Loading...")</f>
        <v>Loading...</v>
      </c>
    </row>
    <row r="4324" spans="1:2" ht="14.25" customHeight="1">
      <c r="A4324" s="2" t="s">
        <v>4177</v>
      </c>
      <c r="B4324" s="2" t="str">
        <f ca="1">IFERROR(__xludf.DUMMYFUNCTION("GOOGLETRANSLATE(A4324,""auto"",""en"")"),"Loading...")</f>
        <v>Loading...</v>
      </c>
    </row>
    <row r="4325" spans="1:2" ht="14.25" customHeight="1">
      <c r="A4325" s="2" t="s">
        <v>4178</v>
      </c>
      <c r="B4325" s="2" t="str">
        <f ca="1">IFERROR(__xludf.DUMMYFUNCTION("GOOGLETRANSLATE(A4325,""auto"",""en"")"),"Loading...")</f>
        <v>Loading...</v>
      </c>
    </row>
    <row r="4326" spans="1:2" ht="14.25" customHeight="1">
      <c r="A4326" s="2" t="s">
        <v>4179</v>
      </c>
      <c r="B4326" s="2" t="str">
        <f ca="1">IFERROR(__xludf.DUMMYFUNCTION("GOOGLETRANSLATE(A4326,""auto"",""en"")"),"Loading...")</f>
        <v>Loading...</v>
      </c>
    </row>
    <row r="4327" spans="1:2" ht="14.25" customHeight="1">
      <c r="A4327" s="2" t="s">
        <v>4180</v>
      </c>
      <c r="B4327" s="2" t="str">
        <f ca="1">IFERROR(__xludf.DUMMYFUNCTION("GOOGLETRANSLATE(A4327,""auto"",""en"")"),"Loading...")</f>
        <v>Loading...</v>
      </c>
    </row>
    <row r="4328" spans="1:2" ht="14.25" customHeight="1">
      <c r="A4328" s="2" t="s">
        <v>4181</v>
      </c>
      <c r="B4328" s="2" t="str">
        <f ca="1">IFERROR(__xludf.DUMMYFUNCTION("GOOGLETRANSLATE(A4328,""auto"",""en"")"),"Loading...")</f>
        <v>Loading...</v>
      </c>
    </row>
    <row r="4329" spans="1:2" ht="14.25" customHeight="1">
      <c r="A4329" s="2" t="s">
        <v>4182</v>
      </c>
      <c r="B4329" s="2" t="str">
        <f ca="1">IFERROR(__xludf.DUMMYFUNCTION("GOOGLETRANSLATE(A4329,""auto"",""en"")"),"Loading...")</f>
        <v>Loading...</v>
      </c>
    </row>
    <row r="4330" spans="1:2" ht="14.25" customHeight="1">
      <c r="A4330" s="4" t="s">
        <v>4183</v>
      </c>
      <c r="B4330" s="2" t="str">
        <f ca="1">IFERROR(__xludf.DUMMYFUNCTION("GOOGLETRANSLATE(A4330,""auto"",""en"")"),"Loading...")</f>
        <v>Loading...</v>
      </c>
    </row>
    <row r="4331" spans="1:2" ht="14.25" customHeight="1">
      <c r="A4331" s="2" t="s">
        <v>4184</v>
      </c>
      <c r="B4331" s="2" t="str">
        <f ca="1">IFERROR(__xludf.DUMMYFUNCTION("GOOGLETRANSLATE(A4331,""auto"",""en"")"),"Loading...")</f>
        <v>Loading...</v>
      </c>
    </row>
    <row r="4332" spans="1:2" ht="14.25" customHeight="1">
      <c r="A4332" s="2" t="s">
        <v>4185</v>
      </c>
      <c r="B4332" s="2" t="str">
        <f ca="1">IFERROR(__xludf.DUMMYFUNCTION("GOOGLETRANSLATE(A4332,""auto"",""en"")"),"Loading...")</f>
        <v>Loading...</v>
      </c>
    </row>
    <row r="4333" spans="1:2" ht="14.25" customHeight="1">
      <c r="A4333" s="2" t="s">
        <v>4186</v>
      </c>
      <c r="B4333" s="2" t="str">
        <f ca="1">IFERROR(__xludf.DUMMYFUNCTION("GOOGLETRANSLATE(A4333,""auto"",""en"")"),"Loading...")</f>
        <v>Loading...</v>
      </c>
    </row>
    <row r="4334" spans="1:2" ht="14.25" customHeight="1">
      <c r="A4334" s="5" t="s">
        <v>4187</v>
      </c>
      <c r="B4334" s="2" t="str">
        <f ca="1">IFERROR(__xludf.DUMMYFUNCTION("GOOGLETRANSLATE(A4334,""auto"",""en"")"),"Loading...")</f>
        <v>Loading...</v>
      </c>
    </row>
    <row r="4335" spans="1:2" ht="14.25" customHeight="1">
      <c r="A4335" s="2" t="s">
        <v>4188</v>
      </c>
      <c r="B4335" s="2" t="str">
        <f ca="1">IFERROR(__xludf.DUMMYFUNCTION("GOOGLETRANSLATE(A4335,""auto"",""en"")"),"Loading...")</f>
        <v>Loading...</v>
      </c>
    </row>
    <row r="4336" spans="1:2" ht="14.25" customHeight="1">
      <c r="A4336" s="4" t="s">
        <v>4189</v>
      </c>
      <c r="B4336" s="2" t="str">
        <f ca="1">IFERROR(__xludf.DUMMYFUNCTION("GOOGLETRANSLATE(A4336,""auto"",""en"")"),"Loading...")</f>
        <v>Loading...</v>
      </c>
    </row>
    <row r="4337" spans="1:2" ht="14.25" customHeight="1">
      <c r="A4337" s="2" t="s">
        <v>4190</v>
      </c>
      <c r="B4337" s="2" t="str">
        <f ca="1">IFERROR(__xludf.DUMMYFUNCTION("GOOGLETRANSLATE(A4337,""auto"",""en"")"),"Loading...")</f>
        <v>Loading...</v>
      </c>
    </row>
    <row r="4338" spans="1:2" ht="14.25" customHeight="1">
      <c r="A4338" s="2" t="s">
        <v>4191</v>
      </c>
      <c r="B4338" s="2" t="str">
        <f ca="1">IFERROR(__xludf.DUMMYFUNCTION("GOOGLETRANSLATE(A4338,""auto"",""en"")"),"Loading...")</f>
        <v>Loading...</v>
      </c>
    </row>
    <row r="4339" spans="1:2" ht="14.25" customHeight="1">
      <c r="A4339" s="2" t="s">
        <v>4192</v>
      </c>
      <c r="B4339" s="2" t="str">
        <f ca="1">IFERROR(__xludf.DUMMYFUNCTION("GOOGLETRANSLATE(A4339,""auto"",""en"")"),"Loading...")</f>
        <v>Loading...</v>
      </c>
    </row>
    <row r="4340" spans="1:2" ht="14.25" customHeight="1">
      <c r="A4340" s="2" t="s">
        <v>4193</v>
      </c>
      <c r="B4340" s="2" t="str">
        <f ca="1">IFERROR(__xludf.DUMMYFUNCTION("GOOGLETRANSLATE(A4340,""auto"",""en"")"),"Loading...")</f>
        <v>Loading...</v>
      </c>
    </row>
    <row r="4341" spans="1:2" ht="14.25" customHeight="1">
      <c r="A4341" s="2" t="s">
        <v>1519</v>
      </c>
      <c r="B4341" s="2" t="str">
        <f ca="1">IFERROR(__xludf.DUMMYFUNCTION("GOOGLETRANSLATE(A4341,""auto"",""en"")"),"Right sir")</f>
        <v>Right sir</v>
      </c>
    </row>
    <row r="4342" spans="1:2" ht="14.25" customHeight="1">
      <c r="A4342" s="2" t="s">
        <v>4194</v>
      </c>
      <c r="B4342" s="2" t="str">
        <f ca="1">IFERROR(__xludf.DUMMYFUNCTION("GOOGLETRANSLATE(A4342,""auto"",""en"")"),"Loading...")</f>
        <v>Loading...</v>
      </c>
    </row>
    <row r="4343" spans="1:2" ht="14.25" customHeight="1">
      <c r="A4343" s="2" t="s">
        <v>4195</v>
      </c>
      <c r="B4343" s="2" t="str">
        <f ca="1">IFERROR(__xludf.DUMMYFUNCTION("GOOGLETRANSLATE(A4343,""auto"",""en"")"),"Loading...")</f>
        <v>Loading...</v>
      </c>
    </row>
    <row r="4344" spans="1:2" ht="14.25" customHeight="1">
      <c r="A4344" s="2" t="s">
        <v>4196</v>
      </c>
      <c r="B4344" s="2" t="str">
        <f ca="1">IFERROR(__xludf.DUMMYFUNCTION("GOOGLETRANSLATE(A4344,""auto"",""en"")"),"Loading...")</f>
        <v>Loading...</v>
      </c>
    </row>
    <row r="4345" spans="1:2" ht="14.25" customHeight="1">
      <c r="A4345" s="2" t="s">
        <v>4197</v>
      </c>
      <c r="B4345" s="2" t="str">
        <f ca="1">IFERROR(__xludf.DUMMYFUNCTION("GOOGLETRANSLATE(A4345,""auto"",""en"")"),"Tomorrow you will leave, don't worry ok ??? tata bye")</f>
        <v>Tomorrow you will leave, don't worry ok ??? tata bye</v>
      </c>
    </row>
    <row r="4346" spans="1:2" ht="14.25" customHeight="1">
      <c r="A4346" s="2" t="s">
        <v>4198</v>
      </c>
      <c r="B4346" s="2" t="str">
        <f ca="1">IFERROR(__xludf.DUMMYFUNCTION("GOOGLETRANSLATE(A4346,""auto"",""en"")"),"Loading...")</f>
        <v>Loading...</v>
      </c>
    </row>
    <row r="4347" spans="1:2" ht="14.25" customHeight="1">
      <c r="A4347" s="2" t="s">
        <v>4199</v>
      </c>
      <c r="B4347" s="2" t="str">
        <f ca="1">IFERROR(__xludf.DUMMYFUNCTION("GOOGLETRANSLATE(A4347,""auto"",""en"")"),"Loading...")</f>
        <v>Loading...</v>
      </c>
    </row>
    <row r="4348" spans="1:2" ht="14.25" customHeight="1">
      <c r="A4348" s="2" t="s">
        <v>4200</v>
      </c>
      <c r="B4348" s="2" t="str">
        <f ca="1">IFERROR(__xludf.DUMMYFUNCTION("GOOGLETRANSLATE(A4348,""auto"",""en"")"),"Loading...")</f>
        <v>Loading...</v>
      </c>
    </row>
    <row r="4349" spans="1:2" ht="14.25" customHeight="1">
      <c r="A4349" s="6" t="s">
        <v>4201</v>
      </c>
      <c r="B4349" s="2" t="str">
        <f ca="1">IFERROR(__xludf.DUMMYFUNCTION("GOOGLETRANSLATE(A4349,""auto"",""en"")"),"Maha bakch*d admi,
Video of 30 minutes but I don't know where the point is.
Please make a 5 minute video and download it")</f>
        <v>Maha bakch*d admi,
Video of 30 minutes but I don't know where the point is.
Please make a 5 minute video and download it</v>
      </c>
    </row>
    <row r="4350" spans="1:2" ht="14.25" customHeight="1">
      <c r="A4350" s="6" t="s">
        <v>4202</v>
      </c>
      <c r="B4350" s="2" t="str">
        <f ca="1">IFERROR(__xludf.DUMMYFUNCTION("GOOGLETRANSLATE(A4350,""auto"",""en"")"),"Loading...")</f>
        <v>Loading...</v>
      </c>
    </row>
    <row r="4351" spans="1:2" ht="14.25" customHeight="1">
      <c r="A4351" s="2" t="s">
        <v>4203</v>
      </c>
      <c r="B4351" s="2" t="str">
        <f ca="1">IFERROR(__xludf.DUMMYFUNCTION("GOOGLETRANSLATE(A4351,""auto"",""en"")"),"Loading...")</f>
        <v>Loading...</v>
      </c>
    </row>
    <row r="4352" spans="1:2" ht="14.25" customHeight="1">
      <c r="A4352" s="2" t="s">
        <v>4204</v>
      </c>
      <c r="B4352" s="2" t="str">
        <f ca="1">IFERROR(__xludf.DUMMYFUNCTION("GOOGLETRANSLATE(A4352,""auto"",""en"")"),"Loading...")</f>
        <v>Loading...</v>
      </c>
    </row>
    <row r="4353" spans="1:2" ht="14.25" customHeight="1">
      <c r="A4353" s="2" t="s">
        <v>4205</v>
      </c>
      <c r="B4353" s="2" t="str">
        <f ca="1">IFERROR(__xludf.DUMMYFUNCTION("GOOGLETRANSLATE(A4353,""auto"",""en"")"),"Loading...")</f>
        <v>Loading...</v>
      </c>
    </row>
    <row r="4354" spans="1:2" ht="14.25" customHeight="1">
      <c r="A4354" s="2" t="s">
        <v>4206</v>
      </c>
      <c r="B4354" s="2" t="str">
        <f ca="1">IFERROR(__xludf.DUMMYFUNCTION("GOOGLETRANSLATE(A4354,""auto"",""en"")"),"Loading...")</f>
        <v>Loading...</v>
      </c>
    </row>
    <row r="4355" spans="1:2" ht="14.25" customHeight="1">
      <c r="A4355" s="2" t="s">
        <v>4207</v>
      </c>
      <c r="B4355" s="2" t="str">
        <f ca="1">IFERROR(__xludf.DUMMYFUNCTION("GOOGLETRANSLATE(A4355,""auto"",""en"")"),"Loading...")</f>
        <v>Loading...</v>
      </c>
    </row>
    <row r="4356" spans="1:2" ht="14.25" customHeight="1">
      <c r="A4356" s="2" t="s">
        <v>4208</v>
      </c>
      <c r="B4356" s="2" t="str">
        <f ca="1">IFERROR(__xludf.DUMMYFUNCTION("GOOGLETRANSLATE(A4356,""auto"",""en"")"),"Loading...")</f>
        <v>Loading...</v>
      </c>
    </row>
    <row r="4357" spans="1:2" ht="14.25" customHeight="1">
      <c r="A4357" s="2" t="s">
        <v>4209</v>
      </c>
      <c r="B4357" s="2" t="str">
        <f ca="1">IFERROR(__xludf.DUMMYFUNCTION("GOOGLETRANSLATE(A4357,""auto"",""en"")"),"Loading...")</f>
        <v>Loading...</v>
      </c>
    </row>
    <row r="4358" spans="1:2" ht="14.25" customHeight="1">
      <c r="A4358" s="2" t="s">
        <v>1150</v>
      </c>
      <c r="B4358" s="2" t="str">
        <f ca="1">IFERROR(__xludf.DUMMYFUNCTION("GOOGLETRANSLATE(A4358,""auto"",""en"")"),"Loading...")</f>
        <v>Loading...</v>
      </c>
    </row>
    <row r="4359" spans="1:2" ht="14.25" customHeight="1">
      <c r="A4359" s="4" t="s">
        <v>4210</v>
      </c>
      <c r="B4359" s="2" t="str">
        <f ca="1">IFERROR(__xludf.DUMMYFUNCTION("GOOGLETRANSLATE(A4359,""auto"",""en"")"),"Loading...")</f>
        <v>Loading...</v>
      </c>
    </row>
    <row r="4360" spans="1:2" ht="14.25" customHeight="1">
      <c r="A4360" s="2" t="s">
        <v>4211</v>
      </c>
      <c r="B4360" s="2" t="str">
        <f ca="1">IFERROR(__xludf.DUMMYFUNCTION("GOOGLETRANSLATE(A4360,""auto"",""en"")"),"Loading...")</f>
        <v>Loading...</v>
      </c>
    </row>
    <row r="4361" spans="1:2" ht="14.25" customHeight="1">
      <c r="A4361" s="2" t="s">
        <v>4212</v>
      </c>
      <c r="B4361" s="2" t="str">
        <f ca="1">IFERROR(__xludf.DUMMYFUNCTION("GOOGLETRANSLATE(A4361,""auto"",""en"")"),"Loading...")</f>
        <v>Loading...</v>
      </c>
    </row>
    <row r="4362" spans="1:2" ht="14.25" customHeight="1">
      <c r="A4362" s="2" t="s">
        <v>4213</v>
      </c>
      <c r="B4362" s="2" t="str">
        <f ca="1">IFERROR(__xludf.DUMMYFUNCTION("GOOGLETRANSLATE(A4362,""auto"",""en"")"),"Loading...")</f>
        <v>Loading...</v>
      </c>
    </row>
    <row r="4363" spans="1:2" ht="14.25" customHeight="1">
      <c r="A4363" s="6" t="s">
        <v>4214</v>
      </c>
      <c r="B4363" s="2" t="str">
        <f ca="1">IFERROR(__xludf.DUMMYFUNCTION("GOOGLETRANSLATE(A4363,""auto"",""en"")"),"Loading...")</f>
        <v>Loading...</v>
      </c>
    </row>
    <row r="4364" spans="1:2" ht="14.25" customHeight="1">
      <c r="A4364" s="2" t="s">
        <v>4215</v>
      </c>
      <c r="B4364" s="2" t="str">
        <f ca="1">IFERROR(__xludf.DUMMYFUNCTION("GOOGLETRANSLATE(A4364,""auto"",""en"")"),"Loading...")</f>
        <v>Loading...</v>
      </c>
    </row>
    <row r="4365" spans="1:2" ht="14.25" customHeight="1">
      <c r="A4365" s="5" t="s">
        <v>4216</v>
      </c>
      <c r="B4365" s="2" t="str">
        <f ca="1">IFERROR(__xludf.DUMMYFUNCTION("GOOGLETRANSLATE(A4365,""auto"",""en"")"),"Loading...")</f>
        <v>Loading...</v>
      </c>
    </row>
    <row r="4366" spans="1:2" ht="14.25" customHeight="1">
      <c r="A4366" s="2" t="s">
        <v>554</v>
      </c>
      <c r="B4366" s="2" t="str">
        <f ca="1">IFERROR(__xludf.DUMMYFUNCTION("GOOGLETRANSLATE(A4366,""auto"",""en"")"),"Jai shree ram")</f>
        <v>Jai shree ram</v>
      </c>
    </row>
    <row r="4367" spans="1:2" ht="14.25" customHeight="1">
      <c r="A4367" s="6" t="s">
        <v>4217</v>
      </c>
      <c r="B4367" s="2" t="str">
        <f ca="1">IFERROR(__xludf.DUMMYFUNCTION("GOOGLETRANSLATE(A4367,""auto"",""en"")"),"Loading...")</f>
        <v>Loading...</v>
      </c>
    </row>
    <row r="4368" spans="1:2" ht="14.25" customHeight="1">
      <c r="A4368" s="4" t="s">
        <v>4218</v>
      </c>
      <c r="B4368" s="2" t="str">
        <f ca="1">IFERROR(__xludf.DUMMYFUNCTION("GOOGLETRANSLATE(A4368,""auto"",""en"")"),"That's right, absolutely right, Ravish ji...")</f>
        <v>That's right, absolutely right, Ravish ji...</v>
      </c>
    </row>
    <row r="4369" spans="1:2" ht="14.25" customHeight="1">
      <c r="A4369" s="2" t="s">
        <v>4219</v>
      </c>
      <c r="B4369" s="2" t="str">
        <f ca="1">IFERROR(__xludf.DUMMYFUNCTION("GOOGLETRANSLATE(A4369,""auto"",""en"")"),"Loading...")</f>
        <v>Loading...</v>
      </c>
    </row>
    <row r="4370" spans="1:2" ht="14.25" customHeight="1">
      <c r="A4370" s="2" t="s">
        <v>4220</v>
      </c>
      <c r="B4370" s="2" t="str">
        <f ca="1">IFERROR(__xludf.DUMMYFUNCTION("GOOGLETRANSLATE(A4370,""auto"",""en"")"),"Loading...")</f>
        <v>Loading...</v>
      </c>
    </row>
    <row r="4371" spans="1:2" ht="14.25" customHeight="1">
      <c r="A4371" s="2" t="s">
        <v>4221</v>
      </c>
      <c r="B4371" s="2" t="str">
        <f ca="1">IFERROR(__xludf.DUMMYFUNCTION("GOOGLETRANSLATE(A4371,""auto"",""en"")"),"Loading...")</f>
        <v>Loading...</v>
      </c>
    </row>
    <row r="4372" spans="1:2" ht="14.25" customHeight="1">
      <c r="A4372" s="2" t="s">
        <v>4222</v>
      </c>
      <c r="B4372" s="2" t="str">
        <f ca="1">IFERROR(__xludf.DUMMYFUNCTION("GOOGLETRANSLATE(A4372,""auto"",""en"")"),"Loading...")</f>
        <v>Loading...</v>
      </c>
    </row>
    <row r="4373" spans="1:2" ht="14.25" customHeight="1">
      <c r="A4373" s="2" t="s">
        <v>4223</v>
      </c>
      <c r="B4373" s="2" t="str">
        <f ca="1">IFERROR(__xludf.DUMMYFUNCTION("GOOGLETRANSLATE(A4373,""auto"",""en"")"),"Loading...")</f>
        <v>Loading...</v>
      </c>
    </row>
    <row r="4374" spans="1:2" ht="14.25" customHeight="1">
      <c r="A4374" s="2" t="s">
        <v>4224</v>
      </c>
      <c r="B4374" s="2" t="str">
        <f ca="1">IFERROR(__xludf.DUMMYFUNCTION("GOOGLETRANSLATE(A4374,""auto"",""en"")"),"Loading...")</f>
        <v>Loading...</v>
      </c>
    </row>
    <row r="4375" spans="1:2" ht="14.25" customHeight="1">
      <c r="A4375" s="2" t="s">
        <v>4225</v>
      </c>
      <c r="B4375" s="3" t="str">
        <f ca="1">IFERROR(__xludf.DUMMYFUNCTION("GOOGLETRANSLATE(A4375,""auto"",""en"")"),"Loading...")</f>
        <v>Loading...</v>
      </c>
    </row>
    <row r="4376" spans="1:2" ht="14.25" customHeight="1">
      <c r="A4376" s="2" t="s">
        <v>4226</v>
      </c>
      <c r="B4376" s="2" t="str">
        <f ca="1">IFERROR(__xludf.DUMMYFUNCTION("GOOGLETRANSLATE(A4376,""auto"",""en"")"),"Loading...")</f>
        <v>Loading...</v>
      </c>
    </row>
    <row r="4377" spans="1:2" ht="14.25" customHeight="1">
      <c r="A4377" s="2" t="s">
        <v>4227</v>
      </c>
      <c r="B4377" s="2" t="str">
        <f ca="1">IFERROR(__xludf.DUMMYFUNCTION("GOOGLETRANSLATE(A4377,""auto"",""en"")"),"Loading...")</f>
        <v>Loading...</v>
      </c>
    </row>
    <row r="4378" spans="1:2" ht="14.25" customHeight="1">
      <c r="A4378" s="4" t="s">
        <v>4228</v>
      </c>
      <c r="B4378" s="2" t="str">
        <f ca="1">IFERROR(__xludf.DUMMYFUNCTION("GOOGLETRANSLATE(A4378,""auto"",""en"")"),"Loading...")</f>
        <v>Loading...</v>
      </c>
    </row>
    <row r="4379" spans="1:2" ht="14.25" customHeight="1">
      <c r="A4379" s="2" t="s">
        <v>4229</v>
      </c>
      <c r="B4379" s="2" t="str">
        <f ca="1">IFERROR(__xludf.DUMMYFUNCTION("GOOGLETRANSLATE(A4379,""auto"",""en"")"),"Loading...")</f>
        <v>Loading...</v>
      </c>
    </row>
    <row r="4380" spans="1:2" ht="14.25" customHeight="1">
      <c r="A4380" s="2" t="s">
        <v>4230</v>
      </c>
      <c r="B4380" s="2" t="str">
        <f ca="1">IFERROR(__xludf.DUMMYFUNCTION("GOOGLETRANSLATE(A4380,""auto"",""en"")"),"Loading...")</f>
        <v>Loading...</v>
      </c>
    </row>
    <row r="4381" spans="1:2" ht="14.25" customHeight="1">
      <c r="A4381" s="4" t="s">
        <v>4231</v>
      </c>
      <c r="B4381" s="2" t="str">
        <f ca="1">IFERROR(__xludf.DUMMYFUNCTION("GOOGLETRANSLATE(A4381,""auto"",""en"")"),"Loading...")</f>
        <v>Loading...</v>
      </c>
    </row>
    <row r="4382" spans="1:2" ht="14.25" customHeight="1">
      <c r="A4382" s="2" t="s">
        <v>4232</v>
      </c>
      <c r="B4382" s="2" t="str">
        <f ca="1">IFERROR(__xludf.DUMMYFUNCTION("GOOGLETRANSLATE(A4382,""auto"",""en"")"),"Inshallah inshallah inshallah inshallah inshallah inshallah")</f>
        <v>Inshallah inshallah inshallah inshallah inshallah inshallah</v>
      </c>
    </row>
    <row r="4383" spans="1:2" ht="14.25" customHeight="1">
      <c r="A4383" s="4" t="s">
        <v>4233</v>
      </c>
      <c r="B4383" s="2" t="str">
        <f ca="1">IFERROR(__xludf.DUMMYFUNCTION("GOOGLETRANSLATE(A4383,""auto"",""en"")"),"Loading...")</f>
        <v>Loading...</v>
      </c>
    </row>
    <row r="4384" spans="1:2" ht="14.25" customHeight="1">
      <c r="A4384" s="2" t="s">
        <v>4234</v>
      </c>
      <c r="B4384" s="2" t="str">
        <f ca="1">IFERROR(__xludf.DUMMYFUNCTION("GOOGLETRANSLATE(A4384,""auto"",""en"")"),"Loading...")</f>
        <v>Loading...</v>
      </c>
    </row>
    <row r="4385" spans="1:2" ht="14.25" customHeight="1">
      <c r="A4385" s="2" t="s">
        <v>4235</v>
      </c>
      <c r="B4385" s="2" t="str">
        <f ca="1">IFERROR(__xludf.DUMMYFUNCTION("GOOGLETRANSLATE(A4385,""auto"",""en"")"),"Loading...")</f>
        <v>Loading...</v>
      </c>
    </row>
    <row r="4386" spans="1:2" ht="14.25" customHeight="1">
      <c r="A4386" s="2" t="s">
        <v>4236</v>
      </c>
      <c r="B4386" s="2" t="str">
        <f ca="1">IFERROR(__xludf.DUMMYFUNCTION("GOOGLETRANSLATE(A4386,""auto"",""en"")"),"Loading...")</f>
        <v>Loading...</v>
      </c>
    </row>
    <row r="4387" spans="1:2" ht="14.25" customHeight="1">
      <c r="A4387" s="2" t="s">
        <v>4237</v>
      </c>
      <c r="B4387" s="2" t="str">
        <f ca="1">IFERROR(__xludf.DUMMYFUNCTION("GOOGLETRANSLATE(A4387,""auto"",""en"")"),"Loading...")</f>
        <v>Loading...</v>
      </c>
    </row>
    <row r="4388" spans="1:2" ht="14.25" customHeight="1">
      <c r="A4388" s="2" t="s">
        <v>4238</v>
      </c>
      <c r="B4388" s="2" t="str">
        <f ca="1">IFERROR(__xludf.DUMMYFUNCTION("GOOGLETRANSLATE(A4388,""auto"",""en"")"),"Loading...")</f>
        <v>Loading...</v>
      </c>
    </row>
    <row r="4389" spans="1:2" ht="14.25" customHeight="1">
      <c r="A4389" s="4" t="s">
        <v>4239</v>
      </c>
      <c r="B4389" s="2" t="str">
        <f ca="1">IFERROR(__xludf.DUMMYFUNCTION("GOOGLETRANSLATE(A4389,""auto"",""en"")"),"Loading...")</f>
        <v>Loading...</v>
      </c>
    </row>
    <row r="4390" spans="1:2" ht="14.25" customHeight="1">
      <c r="A4390" s="2" t="s">
        <v>4240</v>
      </c>
      <c r="B4390" s="2" t="str">
        <f ca="1">IFERROR(__xludf.DUMMYFUNCTION("GOOGLETRANSLATE(A4390,""auto"",""en"")"),"Loading...")</f>
        <v>Loading...</v>
      </c>
    </row>
    <row r="4391" spans="1:2" ht="14.25" customHeight="1">
      <c r="A4391" s="2" t="s">
        <v>4241</v>
      </c>
      <c r="B4391" s="2" t="str">
        <f ca="1">IFERROR(__xludf.DUMMYFUNCTION("GOOGLETRANSLATE(A4391,""auto"",""en"")"),"Loading...")</f>
        <v>Loading...</v>
      </c>
    </row>
    <row r="4392" spans="1:2" ht="14.25" customHeight="1">
      <c r="A4392" s="2" t="s">
        <v>4242</v>
      </c>
      <c r="B4392" s="2" t="str">
        <f ca="1">IFERROR(__xludf.DUMMYFUNCTION("GOOGLETRANSLATE(A4392,""auto"",""en"")"),"Loading...")</f>
        <v>Loading...</v>
      </c>
    </row>
    <row r="4393" spans="1:2" ht="14.25" customHeight="1">
      <c r="A4393" s="2" t="s">
        <v>4243</v>
      </c>
      <c r="B4393" s="2" t="str">
        <f ca="1">IFERROR(__xludf.DUMMYFUNCTION("GOOGLETRANSLATE(A4393,""auto"",""en"")"),"Loading...")</f>
        <v>Loading...</v>
      </c>
    </row>
    <row r="4394" spans="1:2" ht="14.25" customHeight="1">
      <c r="A4394" s="2" t="s">
        <v>4244</v>
      </c>
      <c r="B4394" s="2" t="str">
        <f ca="1">IFERROR(__xludf.DUMMYFUNCTION("GOOGLETRANSLATE(A4394,""auto"",""en"")"),"Loading...")</f>
        <v>Loading...</v>
      </c>
    </row>
    <row r="4395" spans="1:2" ht="14.25" customHeight="1">
      <c r="A4395" s="2" t="s">
        <v>4245</v>
      </c>
      <c r="B4395" s="2" t="str">
        <f ca="1">IFERROR(__xludf.DUMMYFUNCTION("GOOGLETRANSLATE(A4395,""auto"",""en"")"),"Loading...")</f>
        <v>Loading...</v>
      </c>
    </row>
    <row r="4396" spans="1:2" ht="14.25" customHeight="1">
      <c r="A4396" s="2" t="s">
        <v>4246</v>
      </c>
      <c r="B4396" s="2" t="str">
        <f ca="1">IFERROR(__xludf.DUMMYFUNCTION("GOOGLETRANSLATE(A4396,""auto"",""en"")"),"Loading...")</f>
        <v>Loading...</v>
      </c>
    </row>
    <row r="4397" spans="1:2" ht="14.25" customHeight="1">
      <c r="A4397" s="2" t="s">
        <v>4247</v>
      </c>
      <c r="B4397" s="2" t="str">
        <f ca="1">IFERROR(__xludf.DUMMYFUNCTION("GOOGLETRANSLATE(A4397,""auto"",""en"")"),"Loading...")</f>
        <v>Loading...</v>
      </c>
    </row>
    <row r="4398" spans="1:2" ht="14.25" customHeight="1">
      <c r="A4398" s="4" t="s">
        <v>4248</v>
      </c>
      <c r="B4398" s="2" t="str">
        <f ca="1">IFERROR(__xludf.DUMMYFUNCTION("GOOGLETRANSLATE(A4398,""auto"",""en"")"),"It is fake because BJP has 33 seats in Rajasthan.")</f>
        <v>It is fake because BJP has 33 seats in Rajasthan.</v>
      </c>
    </row>
    <row r="4399" spans="1:2" ht="14.25" customHeight="1">
      <c r="A4399" s="2" t="s">
        <v>4249</v>
      </c>
      <c r="B4399" s="2" t="str">
        <f ca="1">IFERROR(__xludf.DUMMYFUNCTION("GOOGLETRANSLATE(A4399,""auto"",""en"")"),"Tom to besh virodhi ho")</f>
        <v>Tom to besh virodhi ho</v>
      </c>
    </row>
    <row r="4400" spans="1:2" ht="14.25" customHeight="1">
      <c r="A4400" s="2" t="s">
        <v>4250</v>
      </c>
      <c r="B4400" s="2" t="str">
        <f ca="1">IFERROR(__xludf.DUMMYFUNCTION("GOOGLETRANSLATE(A4400,""auto"",""en"")"),"Loading...")</f>
        <v>Loading...</v>
      </c>
    </row>
    <row r="4401" spans="1:2" ht="14.25" customHeight="1">
      <c r="A4401" s="2" t="s">
        <v>4251</v>
      </c>
      <c r="B4401" s="2" t="str">
        <f ca="1">IFERROR(__xludf.DUMMYFUNCTION("GOOGLETRANSLATE(A4401,""auto"",""en"")"),"Loading...")</f>
        <v>Loading...</v>
      </c>
    </row>
    <row r="4402" spans="1:2" ht="14.25" customHeight="1">
      <c r="A4402" s="2" t="s">
        <v>4252</v>
      </c>
      <c r="B4402" s="2" t="str">
        <f ca="1">IFERROR(__xludf.DUMMYFUNCTION("GOOGLETRANSLATE(A4402,""auto"",""en"")"),"All jokers in opposition.Remove Kharge .Get Sonia back .Rahul has no face value .Make Kejri PM face .")</f>
        <v>All jokers in opposition.Remove Kharge .Get Sonia back .Rahul has no face value .Make Kejri PM face .</v>
      </c>
    </row>
    <row r="4403" spans="1:2" ht="14.25" customHeight="1">
      <c r="A4403" s="2" t="s">
        <v>4253</v>
      </c>
      <c r="B4403" s="2" t="str">
        <f ca="1">IFERROR(__xludf.DUMMYFUNCTION("GOOGLETRANSLATE(A4403,""auto"",""en"")"),"Loading...")</f>
        <v>Loading...</v>
      </c>
    </row>
    <row r="4404" spans="1:2" ht="14.25" customHeight="1">
      <c r="A4404" s="2" t="s">
        <v>4254</v>
      </c>
      <c r="B4404" s="2" t="str">
        <f ca="1">IFERROR(__xludf.DUMMYFUNCTION("GOOGLETRANSLATE(A4404,""auto"",""en"")"),"Loading...")</f>
        <v>Loading...</v>
      </c>
    </row>
    <row r="4405" spans="1:2" ht="14.25" customHeight="1">
      <c r="A4405" s="2" t="s">
        <v>4255</v>
      </c>
      <c r="B4405" s="2" t="str">
        <f ca="1">IFERROR(__xludf.DUMMYFUNCTION("GOOGLETRANSLATE(A4405,""auto"",""en"")"),"Loading...")</f>
        <v>Loading...</v>
      </c>
    </row>
    <row r="4406" spans="1:2" ht="14.25" customHeight="1">
      <c r="A4406" s="2" t="s">
        <v>4256</v>
      </c>
      <c r="B4406" s="2" t="str">
        <f ca="1">IFERROR(__xludf.DUMMYFUNCTION("GOOGLETRANSLATE(A4406,""auto"",""en"")"),"Loading...")</f>
        <v>Loading...</v>
      </c>
    </row>
    <row r="4407" spans="1:2" ht="14.25" customHeight="1">
      <c r="A4407" s="2" t="s">
        <v>4257</v>
      </c>
      <c r="B4407" s="2" t="str">
        <f ca="1">IFERROR(__xludf.DUMMYFUNCTION("GOOGLETRANSLATE(A4407,""auto"",""en"")"),"Loading...")</f>
        <v>Loading...</v>
      </c>
    </row>
    <row r="4408" spans="1:2" ht="14.25" customHeight="1">
      <c r="A4408" s="2" t="s">
        <v>4258</v>
      </c>
      <c r="B4408" s="2" t="str">
        <f ca="1">IFERROR(__xludf.DUMMYFUNCTION("GOOGLETRANSLATE(A4408,""auto"",""en"")"),"Loading...")</f>
        <v>Loading...</v>
      </c>
    </row>
    <row r="4409" spans="1:2" ht="14.25" customHeight="1">
      <c r="A4409" s="4" t="s">
        <v>4259</v>
      </c>
      <c r="B4409" s="2" t="str">
        <f ca="1">IFERROR(__xludf.DUMMYFUNCTION("GOOGLETRANSLATE(A4409,""auto"",""en"")"),"Loading...")</f>
        <v>Loading...</v>
      </c>
    </row>
    <row r="4410" spans="1:2" ht="14.25" customHeight="1">
      <c r="A4410" s="2" t="s">
        <v>4260</v>
      </c>
      <c r="B4410" s="2" t="str">
        <f ca="1">IFERROR(__xludf.DUMMYFUNCTION("GOOGLETRANSLATE(A4410,""auto"",""en"")"),"From Modi ji's face and voice it seems that this is about to happen 😊")</f>
        <v>From Modi ji's face and voice it seems that this is about to happen 😊</v>
      </c>
    </row>
    <row r="4411" spans="1:2" ht="14.25" customHeight="1">
      <c r="A4411" s="2" t="s">
        <v>4261</v>
      </c>
      <c r="B4411" s="2" t="str">
        <f ca="1">IFERROR(__xludf.DUMMYFUNCTION("GOOGLETRANSLATE(A4411,""auto"",""en"")"),"Please listen the Sidhu moose wala Song❤ 295❤")</f>
        <v>Please listen the Sidhu moose wala Song❤ 295❤</v>
      </c>
    </row>
    <row r="4412" spans="1:2" ht="14.25" customHeight="1">
      <c r="A4412" s="2" t="s">
        <v>4262</v>
      </c>
      <c r="B4412" s="2" t="str">
        <f ca="1">IFERROR(__xludf.DUMMYFUNCTION("GOOGLETRANSLATE(A4412,""auto"",""en"")"),"Loading...")</f>
        <v>Loading...</v>
      </c>
    </row>
    <row r="4413" spans="1:2" ht="14.25" customHeight="1">
      <c r="A4413" s="2" t="s">
        <v>4263</v>
      </c>
      <c r="B4413" s="2" t="str">
        <f ca="1">IFERROR(__xludf.DUMMYFUNCTION("GOOGLETRANSLATE(A4413,""auto"",""en"")"),"Loading...")</f>
        <v>Loading...</v>
      </c>
    </row>
    <row r="4414" spans="1:2" ht="14.25" customHeight="1">
      <c r="A4414" s="2" t="s">
        <v>4264</v>
      </c>
      <c r="B4414" s="2" t="str">
        <f ca="1">IFERROR(__xludf.DUMMYFUNCTION("GOOGLETRANSLATE(A4414,""auto"",""en"")"),"Loading...")</f>
        <v>Loading...</v>
      </c>
    </row>
    <row r="4415" spans="1:2" ht="14.25" customHeight="1">
      <c r="A4415" s="2" t="s">
        <v>4265</v>
      </c>
      <c r="B4415" s="2" t="str">
        <f ca="1">IFERROR(__xludf.DUMMYFUNCTION("GOOGLETRANSLATE(A4415,""auto"",""en"")"),"Loading...")</f>
        <v>Loading...</v>
      </c>
    </row>
    <row r="4416" spans="1:2" ht="14.25" customHeight="1">
      <c r="A4416" s="2" t="s">
        <v>4266</v>
      </c>
      <c r="B4416" s="2" t="str">
        <f ca="1">IFERROR(__xludf.DUMMYFUNCTION("GOOGLETRANSLATE(A4416,""auto"",""en"")"),"Look, you can't deny Rabish's propaganda.")</f>
        <v>Look, you can't deny Rabish's propaganda.</v>
      </c>
    </row>
    <row r="4417" spans="1:2" ht="14.25" customHeight="1">
      <c r="A4417" s="2" t="s">
        <v>4267</v>
      </c>
      <c r="B4417" s="2" t="str">
        <f ca="1">IFERROR(__xludf.DUMMYFUNCTION("GOOGLETRANSLATE(A4417,""auto"",""en"")"),"Loading...")</f>
        <v>Loading...</v>
      </c>
    </row>
    <row r="4418" spans="1:2" ht="14.25" customHeight="1">
      <c r="A4418" s="2" t="s">
        <v>4268</v>
      </c>
      <c r="B4418" s="2" t="str">
        <f ca="1">IFERROR(__xludf.DUMMYFUNCTION("GOOGLETRANSLATE(A4418,""auto"",""en"")"),"Loading...")</f>
        <v>Loading...</v>
      </c>
    </row>
    <row r="4419" spans="1:2" ht="14.25" customHeight="1">
      <c r="A4419" s="2" t="s">
        <v>4269</v>
      </c>
      <c r="B4419" s="2" t="str">
        <f ca="1">IFERROR(__xludf.DUMMYFUNCTION("GOOGLETRANSLATE(A4419,""auto"",""en"")"),"Loading...")</f>
        <v>Loading...</v>
      </c>
    </row>
    <row r="4420" spans="1:2" ht="14.25" customHeight="1">
      <c r="A4420" s="2" t="s">
        <v>4270</v>
      </c>
      <c r="B4420" s="2" t="str">
        <f ca="1">IFERROR(__xludf.DUMMYFUNCTION("GOOGLETRANSLATE(A4420,""auto"",""en"")"),"Loading...")</f>
        <v>Loading...</v>
      </c>
    </row>
    <row r="4421" spans="1:2" ht="14.25" customHeight="1">
      <c r="A4421" s="2" t="s">
        <v>4271</v>
      </c>
      <c r="B4421" s="2" t="str">
        <f ca="1">IFERROR(__xludf.DUMMYFUNCTION("GOOGLETRANSLATE(A4421,""auto"",""en"")"),"Loading...")</f>
        <v>Loading...</v>
      </c>
    </row>
    <row r="4422" spans="1:2" ht="14.25" customHeight="1">
      <c r="A4422" s="2" t="s">
        <v>1240</v>
      </c>
      <c r="B4422" s="2" t="str">
        <f ca="1">IFERROR(__xludf.DUMMYFUNCTION("GOOGLETRANSLATE(A4422,""auto"",""en"")"),"Loading...")</f>
        <v>Loading...</v>
      </c>
    </row>
    <row r="4423" spans="1:2" ht="14.25" customHeight="1">
      <c r="A4423" s="2" t="s">
        <v>4272</v>
      </c>
      <c r="B4423" s="2" t="str">
        <f ca="1">IFERROR(__xludf.DUMMYFUNCTION("GOOGLETRANSLATE(A4423,""auto"",""en"")"),"Loading...")</f>
        <v>Loading...</v>
      </c>
    </row>
    <row r="4424" spans="1:2" ht="14.25" customHeight="1">
      <c r="A4424" s="2" t="s">
        <v>4273</v>
      </c>
      <c r="B4424" s="2" t="str">
        <f ca="1">IFERROR(__xludf.DUMMYFUNCTION("GOOGLETRANSLATE(A4424,""auto"",""en"")"),"Controlling power is in only and only one hand")</f>
        <v>Controlling power is in only and only one hand</v>
      </c>
    </row>
    <row r="4425" spans="1:2" ht="14.25" customHeight="1">
      <c r="A4425" s="2" t="s">
        <v>4274</v>
      </c>
      <c r="B4425" s="2" t="str">
        <f ca="1">IFERROR(__xludf.DUMMYFUNCTION("GOOGLETRANSLATE(A4425,""auto"",""en"")"),"Ravish Kumar or Kejariwal understand that no one has authority except us.")</f>
        <v>Ravish Kumar or Kejariwal understand that no one has authority except us.</v>
      </c>
    </row>
    <row r="4426" spans="1:2" ht="14.25" customHeight="1">
      <c r="A4426" s="2" t="s">
        <v>4275</v>
      </c>
      <c r="B4426" s="2" t="str">
        <f ca="1">IFERROR(__xludf.DUMMYFUNCTION("GOOGLETRANSLATE(A4426,""auto"",""en"")"),"Loading...")</f>
        <v>Loading...</v>
      </c>
    </row>
    <row r="4427" spans="1:2" ht="14.25" customHeight="1">
      <c r="A4427" s="2" t="s">
        <v>4276</v>
      </c>
      <c r="B4427" s="2" t="str">
        <f ca="1">IFERROR(__xludf.DUMMYFUNCTION("GOOGLETRANSLATE(A4427,""auto"",""en"")"),"Loading...")</f>
        <v>Loading...</v>
      </c>
    </row>
    <row r="4428" spans="1:2" ht="14.25" customHeight="1">
      <c r="A4428" s="6" t="s">
        <v>4277</v>
      </c>
      <c r="B4428" s="2" t="str">
        <f ca="1">IFERROR(__xludf.DUMMYFUNCTION("GOOGLETRANSLATE(A4428,""auto"",""en"")"),"Loading...")</f>
        <v>Loading...</v>
      </c>
    </row>
    <row r="4429" spans="1:2" ht="14.25" customHeight="1">
      <c r="A4429" s="2" t="s">
        <v>4278</v>
      </c>
      <c r="B4429" s="2" t="str">
        <f ca="1">IFERROR(__xludf.DUMMYFUNCTION("GOOGLETRANSLATE(A4429,""auto"",""en"")"),"Loading...")</f>
        <v>Loading...</v>
      </c>
    </row>
    <row r="4430" spans="1:2" ht="14.25" customHeight="1">
      <c r="A4430" s="2" t="s">
        <v>1534</v>
      </c>
      <c r="B4430" s="2" t="str">
        <f ca="1">IFERROR(__xludf.DUMMYFUNCTION("GOOGLETRANSLATE(A4430,""auto"",""en"")"),"Loading...")</f>
        <v>Loading...</v>
      </c>
    </row>
    <row r="4431" spans="1:2" ht="14.25" customHeight="1">
      <c r="A4431" s="2" t="s">
        <v>4279</v>
      </c>
      <c r="B4431" s="2" t="str">
        <f ca="1">IFERROR(__xludf.DUMMYFUNCTION("GOOGLETRANSLATE(A4431,""auto"",""en"")"),"Loading...")</f>
        <v>Loading...</v>
      </c>
    </row>
    <row r="4432" spans="1:2" ht="14.25" customHeight="1">
      <c r="A4432" s="2" t="s">
        <v>4280</v>
      </c>
      <c r="B4432" s="2" t="str">
        <f ca="1">IFERROR(__xludf.DUMMYFUNCTION("GOOGLETRANSLATE(A4432,""auto"",""en"")"),"Loading...")</f>
        <v>Loading...</v>
      </c>
    </row>
    <row r="4433" spans="1:2" ht="14.25" customHeight="1">
      <c r="A4433" s="2" t="s">
        <v>4281</v>
      </c>
      <c r="B4433" s="2" t="str">
        <f ca="1">IFERROR(__xludf.DUMMYFUNCTION("GOOGLETRANSLATE(A4433,""auto"",""en"")"),"Loading...")</f>
        <v>Loading...</v>
      </c>
    </row>
    <row r="4434" spans="1:2" ht="14.25" customHeight="1">
      <c r="A4434" s="2" t="s">
        <v>4282</v>
      </c>
      <c r="B4434" s="2" t="str">
        <f ca="1">IFERROR(__xludf.DUMMYFUNCTION("GOOGLETRANSLATE(A4434,""auto"",""en"")"),"Loading...")</f>
        <v>Loading...</v>
      </c>
    </row>
    <row r="4435" spans="1:2" ht="14.25" customHeight="1">
      <c r="A4435" s="6" t="s">
        <v>4283</v>
      </c>
      <c r="B4435" s="2" t="str">
        <f ca="1">IFERROR(__xludf.DUMMYFUNCTION("GOOGLETRANSLATE(A4435,""auto"",""en"")"),"Loading...")</f>
        <v>Loading...</v>
      </c>
    </row>
    <row r="4436" spans="1:2" ht="14.25" customHeight="1">
      <c r="A4436" s="2" t="s">
        <v>4284</v>
      </c>
      <c r="B4436" s="2" t="str">
        <f ca="1">IFERROR(__xludf.DUMMYFUNCTION("GOOGLETRANSLATE(A4436,""auto"",""en"")"),"Loading...")</f>
        <v>Loading...</v>
      </c>
    </row>
    <row r="4437" spans="1:2" ht="14.25" customHeight="1">
      <c r="A4437" s="2" t="s">
        <v>4285</v>
      </c>
      <c r="B4437" s="2" t="str">
        <f ca="1">IFERROR(__xludf.DUMMYFUNCTION("GOOGLETRANSLATE(A4437,""auto"",""en"")"),"Loading...")</f>
        <v>Loading...</v>
      </c>
    </row>
    <row r="4438" spans="1:2" ht="14.25" customHeight="1">
      <c r="A4438" s="2" t="s">
        <v>4286</v>
      </c>
      <c r="B4438" s="2" t="str">
        <f ca="1">IFERROR(__xludf.DUMMYFUNCTION("GOOGLETRANSLATE(A4438,""auto"",""en"")"),"Congresses from hai ravish😂😂")</f>
        <v>Congresses from hai ravish😂😂</v>
      </c>
    </row>
    <row r="4439" spans="1:2" ht="14.25" customHeight="1">
      <c r="A4439" s="2" t="s">
        <v>4287</v>
      </c>
      <c r="B4439" s="2" t="str">
        <f ca="1">IFERROR(__xludf.DUMMYFUNCTION("GOOGLETRANSLATE(A4439,""auto"",""en"")"),"Loading...")</f>
        <v>Loading...</v>
      </c>
    </row>
    <row r="4440" spans="1:2" ht="14.25" customHeight="1">
      <c r="A4440" s="2" t="s">
        <v>4288</v>
      </c>
      <c r="B4440" s="2" t="str">
        <f ca="1">IFERROR(__xludf.DUMMYFUNCTION("GOOGLETRANSLATE(A4440,""auto"",""en"")"),"Loading...")</f>
        <v>Loading...</v>
      </c>
    </row>
    <row r="4441" spans="1:2" ht="14.25" customHeight="1">
      <c r="A4441" s="2" t="s">
        <v>4289</v>
      </c>
      <c r="B4441" s="2" t="str">
        <f ca="1">IFERROR(__xludf.DUMMYFUNCTION("GOOGLETRANSLATE(A4441,""auto"",""en"")"),"Loading...")</f>
        <v>Loading...</v>
      </c>
    </row>
    <row r="4442" spans="1:2" ht="14.25" customHeight="1">
      <c r="A4442" s="2" t="s">
        <v>4290</v>
      </c>
      <c r="B4442" s="2" t="str">
        <f ca="1">IFERROR(__xludf.DUMMYFUNCTION("GOOGLETRANSLATE(A4442,""auto"",""en"")"),"Loading...")</f>
        <v>Loading...</v>
      </c>
    </row>
    <row r="4443" spans="1:2" ht="14.25" customHeight="1">
      <c r="A4443" s="2" t="s">
        <v>4291</v>
      </c>
      <c r="B4443" s="2" t="str">
        <f ca="1">IFERROR(__xludf.DUMMYFUNCTION("GOOGLETRANSLATE(A4443,""auto"",""en"")"),"Loading...")</f>
        <v>Loading...</v>
      </c>
    </row>
    <row r="4444" spans="1:2" ht="14.25" customHeight="1">
      <c r="A4444" s="2" t="s">
        <v>4292</v>
      </c>
      <c r="B4444" s="2" t="str">
        <f ca="1">IFERROR(__xludf.DUMMYFUNCTION("GOOGLETRANSLATE(A4444,""auto"",""en"")"),"Ravi sir you are in dire need of a doctor.")</f>
        <v>Ravi sir you are in dire need of a doctor.</v>
      </c>
    </row>
    <row r="4445" spans="1:2" ht="14.25" customHeight="1">
      <c r="A4445" s="2" t="s">
        <v>4293</v>
      </c>
      <c r="B4445" s="2" t="str">
        <f ca="1">IFERROR(__xludf.DUMMYFUNCTION("GOOGLETRANSLATE(A4445,""auto"",""en"")"),"Loading...")</f>
        <v>Loading...</v>
      </c>
    </row>
    <row r="4446" spans="1:2" ht="14.25" customHeight="1">
      <c r="A4446" s="2" t="s">
        <v>4294</v>
      </c>
      <c r="B4446" s="2" t="str">
        <f ca="1">IFERROR(__xludf.DUMMYFUNCTION("GOOGLETRANSLATE(A4446,""auto"",""en"")"),"Loading...")</f>
        <v>Loading...</v>
      </c>
    </row>
    <row r="4447" spans="1:2" ht="14.25" customHeight="1">
      <c r="A4447" s="2" t="s">
        <v>4295</v>
      </c>
      <c r="B4447" s="2" t="str">
        <f ca="1">IFERROR(__xludf.DUMMYFUNCTION("GOOGLETRANSLATE(A4447,""auto"",""en"")"),"Loading...")</f>
        <v>Loading...</v>
      </c>
    </row>
    <row r="4448" spans="1:2" ht="14.25" customHeight="1">
      <c r="A4448" s="2" t="s">
        <v>4296</v>
      </c>
      <c r="B4448" s="2" t="str">
        <f ca="1">IFERROR(__xludf.DUMMYFUNCTION("GOOGLETRANSLATE(A4448,""auto"",""en"")"),"Loading...")</f>
        <v>Loading...</v>
      </c>
    </row>
    <row r="4449" spans="1:2" ht="14.25" customHeight="1">
      <c r="A4449" s="2" t="s">
        <v>4297</v>
      </c>
      <c r="B4449" s="2" t="str">
        <f ca="1">IFERROR(__xludf.DUMMYFUNCTION("GOOGLETRANSLATE(A4449,""auto"",""en"")"),"Loading...")</f>
        <v>Loading...</v>
      </c>
    </row>
    <row r="4450" spans="1:2" ht="14.25" customHeight="1">
      <c r="A4450" s="2" t="s">
        <v>4298</v>
      </c>
      <c r="B4450" s="2" t="str">
        <f ca="1">IFERROR(__xludf.DUMMYFUNCTION("GOOGLETRANSLATE(A4450,""auto"",""en"")"),"Loading...")</f>
        <v>Loading...</v>
      </c>
    </row>
    <row r="4451" spans="1:2" ht="14.25" customHeight="1">
      <c r="A4451" s="2" t="s">
        <v>4299</v>
      </c>
      <c r="B4451" s="2" t="str">
        <f ca="1">IFERROR(__xludf.DUMMYFUNCTION("GOOGLETRANSLATE(A4451,""auto"",""en"")"),"Loading...")</f>
        <v>Loading...</v>
      </c>
    </row>
    <row r="4452" spans="1:2" ht="14.25" customHeight="1">
      <c r="A4452" s="2" t="s">
        <v>4300</v>
      </c>
      <c r="B4452" s="2" t="str">
        <f ca="1">IFERROR(__xludf.DUMMYFUNCTION("GOOGLETRANSLATE(A4452,""auto"",""en"")"),"Loading...")</f>
        <v>Loading...</v>
      </c>
    </row>
    <row r="4453" spans="1:2" ht="14.25" customHeight="1">
      <c r="A4453" s="4" t="s">
        <v>4301</v>
      </c>
      <c r="B4453" s="2" t="str">
        <f ca="1">IFERROR(__xludf.DUMMYFUNCTION("GOOGLETRANSLATE(A4453,""auto"",""en"")"),"Loading...")</f>
        <v>Loading...</v>
      </c>
    </row>
    <row r="4454" spans="1:2" ht="14.25" customHeight="1">
      <c r="A4454" s="2" t="s">
        <v>4302</v>
      </c>
      <c r="B4454" s="2" t="str">
        <f ca="1">IFERROR(__xludf.DUMMYFUNCTION("GOOGLETRANSLATE(A4454,""auto"",""en"")"),"Loading...")</f>
        <v>Loading...</v>
      </c>
    </row>
    <row r="4455" spans="1:2" ht="14.25" customHeight="1">
      <c r="A4455" s="2" t="s">
        <v>4303</v>
      </c>
      <c r="B4455" s="2" t="str">
        <f ca="1">IFERROR(__xludf.DUMMYFUNCTION("GOOGLETRANSLATE(A4455,""auto"",""en"")"),"Loading...")</f>
        <v>Loading...</v>
      </c>
    </row>
    <row r="4456" spans="1:2" ht="14.25" customHeight="1">
      <c r="A4456" s="4" t="s">
        <v>4304</v>
      </c>
      <c r="B4456" s="2" t="str">
        <f ca="1">IFERROR(__xludf.DUMMYFUNCTION("GOOGLETRANSLATE(A4456,""auto"",""en"")"),"God bless your apprehensions. Only Modi will come.")</f>
        <v>God bless your apprehensions. Only Modi will come.</v>
      </c>
    </row>
    <row r="4457" spans="1:2" ht="14.25" customHeight="1">
      <c r="A4457" s="2" t="s">
        <v>4305</v>
      </c>
      <c r="B4457" s="2" t="str">
        <f ca="1">IFERROR(__xludf.DUMMYFUNCTION("GOOGLETRANSLATE(A4457,""auto"",""en"")"),"Loading...")</f>
        <v>Loading...</v>
      </c>
    </row>
    <row r="4458" spans="1:2" ht="14.25" customHeight="1">
      <c r="A4458" s="2" t="s">
        <v>4306</v>
      </c>
      <c r="B4458" s="2" t="str">
        <f ca="1">IFERROR(__xludf.DUMMYFUNCTION("GOOGLETRANSLATE(A4458,""auto"",""en"")"),"Congress🎉")</f>
        <v>Congress🎉</v>
      </c>
    </row>
    <row r="4459" spans="1:2" ht="14.25" customHeight="1">
      <c r="A4459" s="2" t="s">
        <v>4307</v>
      </c>
      <c r="B4459" s="2" t="str">
        <f ca="1">IFERROR(__xludf.DUMMYFUNCTION("GOOGLETRANSLATE(A4459,""auto"",""en"")"),"Loading...")</f>
        <v>Loading...</v>
      </c>
    </row>
    <row r="4460" spans="1:2" ht="14.25" customHeight="1">
      <c r="A4460" s="2" t="s">
        <v>4308</v>
      </c>
      <c r="B4460" s="2" t="str">
        <f ca="1">IFERROR(__xludf.DUMMYFUNCTION("GOOGLETRANSLATE(A4460,""auto"",""en"")"),"Loading...")</f>
        <v>Loading...</v>
      </c>
    </row>
    <row r="4461" spans="1:2" ht="14.25" customHeight="1">
      <c r="A4461" s="2" t="s">
        <v>4309</v>
      </c>
      <c r="B4461" s="2" t="str">
        <f ca="1">IFERROR(__xludf.DUMMYFUNCTION("GOOGLETRANSLATE(A4461,""auto"",""en"")"),"Not afraid of anyone")</f>
        <v>Not afraid of anyone</v>
      </c>
    </row>
    <row r="4462" spans="1:2" ht="14.25" customHeight="1">
      <c r="A4462" s="2" t="s">
        <v>4310</v>
      </c>
      <c r="B4462" s="2" t="str">
        <f ca="1">IFERROR(__xludf.DUMMYFUNCTION("GOOGLETRANSLATE(A4462,""auto"",""en"")"),"What knowledge did you give sir?")</f>
        <v>What knowledge did you give sir?</v>
      </c>
    </row>
    <row r="4463" spans="1:2" ht="14.25" customHeight="1">
      <c r="A4463" s="2" t="s">
        <v>4311</v>
      </c>
      <c r="B4463" s="2" t="str">
        <f ca="1">IFERROR(__xludf.DUMMYFUNCTION("GOOGLETRANSLATE(A4463,""auto"",""en"")"),"Loading...")</f>
        <v>Loading...</v>
      </c>
    </row>
    <row r="4464" spans="1:2" ht="14.25" customHeight="1">
      <c r="A4464" s="2" t="s">
        <v>4312</v>
      </c>
      <c r="B4464" s="2" t="str">
        <f ca="1">IFERROR(__xludf.DUMMYFUNCTION("GOOGLETRANSLATE(A4464,""auto"",""en"")"),"Loading...")</f>
        <v>Loading...</v>
      </c>
    </row>
    <row r="4465" spans="1:2" ht="14.25" customHeight="1">
      <c r="A4465" s="2" t="s">
        <v>4313</v>
      </c>
      <c r="B4465" s="2" t="str">
        <f ca="1">IFERROR(__xludf.DUMMYFUNCTION("GOOGLETRANSLATE(A4465,""auto"",""en"")"),"Loading...")</f>
        <v>Loading...</v>
      </c>
    </row>
    <row r="4466" spans="1:2" ht="14.25" customHeight="1">
      <c r="A4466" s="2" t="s">
        <v>4314</v>
      </c>
      <c r="B4466" s="2" t="str">
        <f ca="1">IFERROR(__xludf.DUMMYFUNCTION("GOOGLETRANSLATE(A4466,""auto"",""en"")"),"Ravis tuje 370 ram madir rod kusnhi dikhata")</f>
        <v>Ravis tuje 370 ram madir rod kusnhi dikhata</v>
      </c>
    </row>
    <row r="4467" spans="1:2" ht="14.25" customHeight="1">
      <c r="A4467" s="2" t="s">
        <v>594</v>
      </c>
      <c r="B4467" s="2" t="str">
        <f ca="1">IFERROR(__xludf.DUMMYFUNCTION("GOOGLETRANSLATE(A4467,""auto"",""en"")"),"❤")</f>
        <v>❤</v>
      </c>
    </row>
    <row r="4468" spans="1:2" ht="14.25" customHeight="1">
      <c r="A4468" s="2" t="s">
        <v>4315</v>
      </c>
      <c r="B4468" s="2" t="str">
        <f ca="1">IFERROR(__xludf.DUMMYFUNCTION("GOOGLETRANSLATE(A4468,""auto"",""en"")"),"Loading...")</f>
        <v>Loading...</v>
      </c>
    </row>
    <row r="4469" spans="1:2" ht="14.25" customHeight="1">
      <c r="A4469" s="2" t="s">
        <v>4316</v>
      </c>
      <c r="B4469" s="2" t="str">
        <f ca="1">IFERROR(__xludf.DUMMYFUNCTION("GOOGLETRANSLATE(A4469,""auto"",""en"")"),"Loading...")</f>
        <v>Loading...</v>
      </c>
    </row>
    <row r="4470" spans="1:2" ht="14.25" customHeight="1">
      <c r="A4470" s="2" t="s">
        <v>4317</v>
      </c>
      <c r="B4470" s="2" t="str">
        <f ca="1">IFERROR(__xludf.DUMMYFUNCTION("GOOGLETRANSLATE(A4470,""auto"",""en"")"),"Loading...")</f>
        <v>Loading...</v>
      </c>
    </row>
    <row r="4471" spans="1:2" ht="14.25" customHeight="1">
      <c r="A4471" s="2" t="s">
        <v>4318</v>
      </c>
      <c r="B4471" s="2" t="str">
        <f ca="1">IFERROR(__xludf.DUMMYFUNCTION("GOOGLETRANSLATE(A4471,""auto"",""en"")"),"Loading...")</f>
        <v>Loading...</v>
      </c>
    </row>
    <row r="4472" spans="1:2" ht="14.25" customHeight="1">
      <c r="A4472" s="2" t="s">
        <v>4319</v>
      </c>
      <c r="B4472" s="2" t="str">
        <f ca="1">IFERROR(__xludf.DUMMYFUNCTION("GOOGLETRANSLATE(A4472,""auto"",""en"")"),"Loading...")</f>
        <v>Loading...</v>
      </c>
    </row>
    <row r="4473" spans="1:2" ht="14.25" customHeight="1">
      <c r="A4473" s="2" t="s">
        <v>4320</v>
      </c>
      <c r="B4473" s="2" t="str">
        <f ca="1">IFERROR(__xludf.DUMMYFUNCTION("GOOGLETRANSLATE(A4473,""auto"",""en"")"),"Loading...")</f>
        <v>Loading...</v>
      </c>
    </row>
    <row r="4474" spans="1:2" ht="14.25" customHeight="1">
      <c r="A4474" s="2" t="s">
        <v>4321</v>
      </c>
      <c r="B4474" s="2" t="str">
        <f ca="1">IFERROR(__xludf.DUMMYFUNCTION("GOOGLETRANSLATE(A4474,""auto"",""en"")"),"Loading...")</f>
        <v>Loading...</v>
      </c>
    </row>
    <row r="4475" spans="1:2" ht="14.25" customHeight="1">
      <c r="A4475" s="2" t="s">
        <v>4322</v>
      </c>
      <c r="B4475" s="2" t="str">
        <f ca="1">IFERROR(__xludf.DUMMYFUNCTION("GOOGLETRANSLATE(A4475,""auto"",""en"")"),"Loading...")</f>
        <v>Loading...</v>
      </c>
    </row>
    <row r="4476" spans="1:2" ht="14.25" customHeight="1">
      <c r="A4476" s="2" t="s">
        <v>4323</v>
      </c>
      <c r="B4476" s="2" t="str">
        <f ca="1">IFERROR(__xludf.DUMMYFUNCTION("GOOGLETRANSLATE(A4476,""auto"",""en"")"),"Loading...")</f>
        <v>Loading...</v>
      </c>
    </row>
    <row r="4477" spans="1:2" ht="14.25" customHeight="1">
      <c r="A4477" s="2" t="s">
        <v>4324</v>
      </c>
      <c r="B4477" s="2" t="str">
        <f ca="1">IFERROR(__xludf.DUMMYFUNCTION("GOOGLETRANSLATE(A4477,""auto"",""en"")"),"Loading...")</f>
        <v>Loading...</v>
      </c>
    </row>
    <row r="4478" spans="1:2" ht="14.25" customHeight="1">
      <c r="A4478" s="2" t="s">
        <v>4325</v>
      </c>
      <c r="B4478" s="2" t="str">
        <f ca="1">IFERROR(__xludf.DUMMYFUNCTION("GOOGLETRANSLATE(A4478,""auto"",""en"")"),"Loading...")</f>
        <v>Loading...</v>
      </c>
    </row>
    <row r="4479" spans="1:2" ht="14.25" customHeight="1">
      <c r="A4479" s="2" t="s">
        <v>4326</v>
      </c>
      <c r="B4479" s="2" t="str">
        <f ca="1">IFERROR(__xludf.DUMMYFUNCTION("GOOGLETRANSLATE(A4479,""auto"",""en"")"),"BJP Jeet is coming to your stomach, why are you feeling pain.. Brother, BJP is here, Jeet is coming to you, please raise your voice.")</f>
        <v>BJP Jeet is coming to your stomach, why are you feeling pain.. Brother, BJP is here, Jeet is coming to you, please raise your voice.</v>
      </c>
    </row>
    <row r="4480" spans="1:2" ht="14.25" customHeight="1">
      <c r="A4480" s="5" t="s">
        <v>4327</v>
      </c>
      <c r="B4480" s="2" t="str">
        <f ca="1">IFERROR(__xludf.DUMMYFUNCTION("GOOGLETRANSLATE(A4480,""auto"",""en"")"),"Loading...")</f>
        <v>Loading...</v>
      </c>
    </row>
    <row r="4481" spans="1:2" ht="14.25" customHeight="1">
      <c r="A4481" s="4" t="s">
        <v>4328</v>
      </c>
      <c r="B4481" s="2" t="str">
        <f ca="1">IFERROR(__xludf.DUMMYFUNCTION("GOOGLETRANSLATE(A4481,""auto"",""en"")"),"Loading...")</f>
        <v>Loading...</v>
      </c>
    </row>
    <row r="4482" spans="1:2" ht="14.25" customHeight="1">
      <c r="A4482" s="2" t="s">
        <v>4329</v>
      </c>
      <c r="B4482" s="2" t="str">
        <f ca="1">IFERROR(__xludf.DUMMYFUNCTION("GOOGLETRANSLATE(A4482,""auto"",""en"")"),"Loading...")</f>
        <v>Loading...</v>
      </c>
    </row>
    <row r="4483" spans="1:2" ht="14.25" customHeight="1">
      <c r="A4483" s="2" t="s">
        <v>4330</v>
      </c>
      <c r="B4483" s="2" t="str">
        <f ca="1">IFERROR(__xludf.DUMMYFUNCTION("GOOGLETRANSLATE(A4483,""auto"",""en"")"),"Loading...")</f>
        <v>Loading...</v>
      </c>
    </row>
    <row r="4484" spans="1:2" ht="14.25" customHeight="1">
      <c r="A4484" s="2" t="s">
        <v>4331</v>
      </c>
      <c r="B4484" s="2" t="str">
        <f ca="1">IFERROR(__xludf.DUMMYFUNCTION("GOOGLETRANSLATE(A4484,""auto"",""en"")"),"Jay BJP tay BJP....😊")</f>
        <v>Jay BJP tay BJP....😊</v>
      </c>
    </row>
    <row r="4485" spans="1:2" ht="14.25" customHeight="1">
      <c r="A4485" s="2" t="s">
        <v>1541</v>
      </c>
      <c r="B4485" s="2" t="str">
        <f ca="1">IFERROR(__xludf.DUMMYFUNCTION("GOOGLETRANSLATE(A4485,""auto"",""en"")"),"Loading...")</f>
        <v>Loading...</v>
      </c>
    </row>
    <row r="4486" spans="1:2" ht="14.25" customHeight="1">
      <c r="A4486" s="2" t="s">
        <v>4332</v>
      </c>
      <c r="B4486" s="2" t="str">
        <f ca="1">IFERROR(__xludf.DUMMYFUNCTION("GOOGLETRANSLATE(A4486,""auto"",""en"")"),"Loading...")</f>
        <v>Loading...</v>
      </c>
    </row>
    <row r="4487" spans="1:2" ht="14.25" customHeight="1">
      <c r="A4487" s="5" t="s">
        <v>4333</v>
      </c>
      <c r="B4487" s="2" t="str">
        <f ca="1">IFERROR(__xludf.DUMMYFUNCTION("GOOGLETRANSLATE(A4487,""auto"",""en"")"),"Loading...")</f>
        <v>Loading...</v>
      </c>
    </row>
    <row r="4488" spans="1:2" ht="14.25" customHeight="1">
      <c r="A4488" s="2" t="s">
        <v>4334</v>
      </c>
      <c r="B4488" s="2" t="str">
        <f ca="1">IFERROR(__xludf.DUMMYFUNCTION("GOOGLETRANSLATE(A4488,""auto"",""en"")"),"Loading...")</f>
        <v>Loading...</v>
      </c>
    </row>
    <row r="4489" spans="1:2" ht="14.25" customHeight="1">
      <c r="A4489" s="6" t="s">
        <v>4335</v>
      </c>
      <c r="B4489" s="2" t="str">
        <f ca="1">IFERROR(__xludf.DUMMYFUNCTION("GOOGLETRANSLATE(A4489,""auto"",""en"")"),"Loading...")</f>
        <v>Loading...</v>
      </c>
    </row>
    <row r="4490" spans="1:2" ht="14.25" customHeight="1">
      <c r="A4490" s="2" t="s">
        <v>4336</v>
      </c>
      <c r="B4490" s="2" t="str">
        <f ca="1">IFERROR(__xludf.DUMMYFUNCTION("GOOGLETRANSLATE(A4490,""auto"",""en"")"),"😂😂😂pappu")</f>
        <v>😂😂😂pappu</v>
      </c>
    </row>
    <row r="4491" spans="1:2" ht="14.25" customHeight="1">
      <c r="A4491" s="4" t="s">
        <v>4337</v>
      </c>
      <c r="B4491" s="2" t="str">
        <f ca="1">IFERROR(__xludf.DUMMYFUNCTION("GOOGLETRANSLATE(A4491,""auto"",""en"")"),"According to me, the exit polls are showing that BJP's seats are around 400, but this also seems less to me because looking at the environment, I think it can be above 450 seats also. The rest of the parties who are objecting will have to think what work "&amp;"have you done that your government will be formed or you will get 295 seats. Sit alone and think about what your previous government did and what Modi ji is doing. Compare yourself and then make allegations. Put it on.")</f>
        <v>According to me, the exit polls are showing that BJP's seats are around 400, but this also seems less to me because looking at the environment, I think it can be above 450 seats also. The rest of the parties who are objecting will have to think what work have you done that your government will be formed or you will get 295 seats. Sit alone and think about what your previous government did and what Modi ji is doing. Compare yourself and then make allegations. Put it on.</v>
      </c>
    </row>
    <row r="4492" spans="1:2" ht="14.25" customHeight="1">
      <c r="A4492" s="2" t="s">
        <v>4338</v>
      </c>
      <c r="B4492" s="2" t="str">
        <f ca="1">IFERROR(__xludf.DUMMYFUNCTION("GOOGLETRANSLATE(A4492,""auto"",""en"")"),"Loading...")</f>
        <v>Loading...</v>
      </c>
    </row>
    <row r="4493" spans="1:2" ht="14.25" customHeight="1">
      <c r="A4493" s="2" t="s">
        <v>4339</v>
      </c>
      <c r="B4493" s="2" t="str">
        <f ca="1">IFERROR(__xludf.DUMMYFUNCTION("GOOGLETRANSLATE(A4493,""auto"",""en"")"),"Loading...")</f>
        <v>Loading...</v>
      </c>
    </row>
    <row r="4494" spans="1:2" ht="14.25" customHeight="1">
      <c r="A4494" s="2" t="s">
        <v>4340</v>
      </c>
      <c r="B4494" s="2" t="str">
        <f ca="1">IFERROR(__xludf.DUMMYFUNCTION("GOOGLETRANSLATE(A4494,""auto"",""en"")"),"Loading...")</f>
        <v>Loading...</v>
      </c>
    </row>
    <row r="4495" spans="1:2" ht="14.25" customHeight="1">
      <c r="A4495" s="2" t="s">
        <v>4341</v>
      </c>
      <c r="B4495" s="2" t="str">
        <f ca="1">IFERROR(__xludf.DUMMYFUNCTION("GOOGLETRANSLATE(A4495,""auto"",""en"")"),"Loading...")</f>
        <v>Loading...</v>
      </c>
    </row>
    <row r="4496" spans="1:2" ht="14.25" customHeight="1">
      <c r="A4496" s="2" t="s">
        <v>151</v>
      </c>
      <c r="B4496" s="2" t="str">
        <f ca="1">IFERROR(__xludf.DUMMYFUNCTION("GOOGLETRANSLATE(A4496,""auto"",""en"")"),"Loading...")</f>
        <v>Loading...</v>
      </c>
    </row>
    <row r="4497" spans="1:2" ht="14.25" customHeight="1">
      <c r="A4497" s="4" t="s">
        <v>4342</v>
      </c>
      <c r="B4497" s="2" t="str">
        <f ca="1">IFERROR(__xludf.DUMMYFUNCTION("GOOGLETRANSLATE(A4497,""auto"",""en"")"),"The whole country knows where Modi ji took the country in 10 years and who knows what he wants to prove by still wearing saffron, but it is true that the people of the country have lost faith in Modi ji. The allegation of fraud seems to be a very shameful"&amp;" thing.")</f>
        <v>The whole country knows where Modi ji took the country in 10 years and who knows what he wants to prove by still wearing saffron, but it is true that the people of the country have lost faith in Modi ji. The allegation of fraud seems to be a very shameful thing.</v>
      </c>
    </row>
    <row r="4498" spans="1:2" ht="14.25" customHeight="1">
      <c r="A4498" s="2" t="s">
        <v>4343</v>
      </c>
      <c r="B4498" s="2" t="str">
        <f ca="1">IFERROR(__xludf.DUMMYFUNCTION("GOOGLETRANSLATE(A4498,""auto"",""en"")"),"Loading...")</f>
        <v>Loading...</v>
      </c>
    </row>
    <row r="4499" spans="1:2" ht="14.25" customHeight="1">
      <c r="A4499" s="2" t="s">
        <v>4344</v>
      </c>
      <c r="B4499" s="2" t="str">
        <f ca="1">IFERROR(__xludf.DUMMYFUNCTION("GOOGLETRANSLATE(A4499,""auto"",""en"")"),"Loading...")</f>
        <v>Loading...</v>
      </c>
    </row>
    <row r="4500" spans="1:2" ht="14.25" customHeight="1">
      <c r="A4500" s="2" t="s">
        <v>4345</v>
      </c>
      <c r="B4500" s="2" t="str">
        <f ca="1">IFERROR(__xludf.DUMMYFUNCTION("GOOGLETRANSLATE(A4500,""auto"",""en"")"),"Loading...")</f>
        <v>Loading...</v>
      </c>
    </row>
    <row r="4501" spans="1:2" ht="14.25" customHeight="1">
      <c r="A4501" s="4" t="s">
        <v>4346</v>
      </c>
      <c r="B4501" s="2" t="str">
        <f ca="1">IFERROR(__xludf.DUMMYFUNCTION("GOOGLETRANSLATE(A4501,""auto"",""en"")"),"Loading...")</f>
        <v>Loading...</v>
      </c>
    </row>
    <row r="4502" spans="1:2" ht="14.25" customHeight="1">
      <c r="A4502" s="4" t="s">
        <v>4347</v>
      </c>
      <c r="B4502" s="2" t="str">
        <f ca="1">IFERROR(__xludf.DUMMYFUNCTION("GOOGLETRANSLATE(A4502,""auto"",""en"")"),"Loading...")</f>
        <v>Loading...</v>
      </c>
    </row>
    <row r="4503" spans="1:2" ht="14.25" customHeight="1">
      <c r="A4503" s="6" t="s">
        <v>4348</v>
      </c>
      <c r="B4503" s="2" t="str">
        <f ca="1">IFERROR(__xludf.DUMMYFUNCTION("GOOGLETRANSLATE(A4503,""auto"",""en"")"),"More comedy than Kapil Sharma show 😂😂
I don’t know why but recently I found your videos so much funny. 😊😊")</f>
        <v>More comedy than Kapil Sharma show 😂😂
I don’t know why but recently I found your videos so much funny. 😊😊</v>
      </c>
    </row>
    <row r="4504" spans="1:2" ht="14.25" customHeight="1">
      <c r="A4504" s="4" t="s">
        <v>4349</v>
      </c>
      <c r="B4504" s="2" t="str">
        <f ca="1">IFERROR(__xludf.DUMMYFUNCTION("GOOGLETRANSLATE(A4504,""auto"",""en"")"),"Loading...")</f>
        <v>Loading...</v>
      </c>
    </row>
    <row r="4505" spans="1:2" ht="14.25" customHeight="1">
      <c r="A4505" s="4" t="s">
        <v>4350</v>
      </c>
      <c r="B4505" s="2" t="str">
        <f ca="1">IFERROR(__xludf.DUMMYFUNCTION("GOOGLETRANSLATE(A4505,""auto"",""en"")"),"Loading...")</f>
        <v>Loading...</v>
      </c>
    </row>
    <row r="4506" spans="1:2" ht="14.25" customHeight="1">
      <c r="A4506" s="4" t="s">
        <v>4351</v>
      </c>
      <c r="B4506" s="2" t="str">
        <f ca="1">IFERROR(__xludf.DUMMYFUNCTION("GOOGLETRANSLATE(A4506,""auto"",""en"")"),"Loading...")</f>
        <v>Loading...</v>
      </c>
    </row>
    <row r="4507" spans="1:2" ht="14.25" customHeight="1">
      <c r="A4507" s="2" t="s">
        <v>4352</v>
      </c>
      <c r="B4507" s="2" t="str">
        <f ca="1">IFERROR(__xludf.DUMMYFUNCTION("GOOGLETRANSLATE(A4507,""auto"",""en"")"),"Loading...")</f>
        <v>Loading...</v>
      </c>
    </row>
    <row r="4508" spans="1:2" ht="14.25" customHeight="1">
      <c r="A4508" s="2" t="s">
        <v>4353</v>
      </c>
      <c r="B4508" s="2" t="str">
        <f ca="1">IFERROR(__xludf.DUMMYFUNCTION("GOOGLETRANSLATE(A4508,""auto"",""en"")"),"Loading...")</f>
        <v>Loading...</v>
      </c>
    </row>
    <row r="4509" spans="1:2" ht="14.25" customHeight="1">
      <c r="A4509" s="2" t="s">
        <v>4354</v>
      </c>
      <c r="B4509" s="2" t="str">
        <f ca="1">IFERROR(__xludf.DUMMYFUNCTION("GOOGLETRANSLATE(A4509,""auto"",""en"")"),"Loading...")</f>
        <v>Loading...</v>
      </c>
    </row>
    <row r="4510" spans="1:2" ht="14.25" customHeight="1">
      <c r="A4510" s="2" t="s">
        <v>4355</v>
      </c>
      <c r="B4510" s="2" t="str">
        <f ca="1">IFERROR(__xludf.DUMMYFUNCTION("GOOGLETRANSLATE(A4510,""auto"",""en"")"),"Loading...")</f>
        <v>Loading...</v>
      </c>
    </row>
    <row r="4511" spans="1:2" ht="14.25" customHeight="1">
      <c r="A4511" s="2" t="s">
        <v>4356</v>
      </c>
      <c r="B4511" s="2" t="str">
        <f ca="1">IFERROR(__xludf.DUMMYFUNCTION("GOOGLETRANSLATE(A4511,""auto"",""en"")"),"Loading...")</f>
        <v>Loading...</v>
      </c>
    </row>
    <row r="4512" spans="1:2" ht="14.25" customHeight="1">
      <c r="A4512" s="2" t="s">
        <v>4357</v>
      </c>
      <c r="B4512" s="2" t="str">
        <f ca="1">IFERROR(__xludf.DUMMYFUNCTION("GOOGLETRANSLATE(A4512,""auto"",""en"")"),"Loading...")</f>
        <v>Loading...</v>
      </c>
    </row>
    <row r="4513" spans="1:2" ht="14.25" customHeight="1">
      <c r="A4513" s="2" t="s">
        <v>4358</v>
      </c>
      <c r="B4513" s="2" t="str">
        <f ca="1">IFERROR(__xludf.DUMMYFUNCTION("GOOGLETRANSLATE(A4513,""auto"",""en"")"),"Loading...")</f>
        <v>Loading...</v>
      </c>
    </row>
    <row r="4514" spans="1:2" ht="14.25" customHeight="1">
      <c r="A4514" s="4" t="s">
        <v>4359</v>
      </c>
      <c r="B4514" s="2" t="str">
        <f ca="1">IFERROR(__xludf.DUMMYFUNCTION("GOOGLETRANSLATE(A4514,""auto"",""en"")"),"Who wants Rahul Gandhi to become the Prime Minister ❤️❤️❤️❤️❤️❤️")</f>
        <v>Who wants Rahul Gandhi to become the Prime Minister ❤️❤️❤️❤️❤️❤️</v>
      </c>
    </row>
    <row r="4515" spans="1:2" ht="14.25" customHeight="1">
      <c r="A4515" s="4" t="s">
        <v>4360</v>
      </c>
      <c r="B4515" s="2" t="str">
        <f ca="1">IFERROR(__xludf.DUMMYFUNCTION("GOOGLETRANSLATE(A4515,""auto"",""en"")"),"Loading...")</f>
        <v>Loading...</v>
      </c>
    </row>
    <row r="4516" spans="1:2" ht="14.25" customHeight="1">
      <c r="A4516" s="2" t="s">
        <v>4361</v>
      </c>
      <c r="B4516" s="2" t="str">
        <f ca="1">IFERROR(__xludf.DUMMYFUNCTION("GOOGLETRANSLATE(A4516,""auto"",""en"")"),"Congress 250+")</f>
        <v>Congress 250+</v>
      </c>
    </row>
    <row r="4517" spans="1:2" ht="14.25" customHeight="1">
      <c r="A4517" s="2" t="s">
        <v>79</v>
      </c>
      <c r="B4517" s="2" t="str">
        <f ca="1">IFERROR(__xludf.DUMMYFUNCTION("GOOGLETRANSLATE(A4517,""auto"",""en"")"),"Loading...")</f>
        <v>Loading...</v>
      </c>
    </row>
    <row r="4518" spans="1:2" ht="14.25" customHeight="1">
      <c r="A4518" s="2" t="s">
        <v>4362</v>
      </c>
      <c r="B4518" s="2" t="str">
        <f ca="1">IFERROR(__xludf.DUMMYFUNCTION("GOOGLETRANSLATE(A4518,""auto"",""en"")"),"Loading...")</f>
        <v>Loading...</v>
      </c>
    </row>
    <row r="4519" spans="1:2" ht="14.25" customHeight="1">
      <c r="A4519" s="2" t="s">
        <v>4363</v>
      </c>
      <c r="B4519" s="2" t="str">
        <f ca="1">IFERROR(__xludf.DUMMYFUNCTION("GOOGLETRANSLATE(A4519,""auto"",""en"")"),"INDIA 🇮🇳")</f>
        <v>INDIA 🇮🇳</v>
      </c>
    </row>
    <row r="4520" spans="1:2" ht="14.25" customHeight="1">
      <c r="A4520" s="2" t="s">
        <v>4364</v>
      </c>
      <c r="B4520" s="2" t="str">
        <f ca="1">IFERROR(__xludf.DUMMYFUNCTION("GOOGLETRANSLATE(A4520,""auto"",""en"")"),"Loading...")</f>
        <v>Loading...</v>
      </c>
    </row>
    <row r="4521" spans="1:2" ht="14.25" customHeight="1">
      <c r="A4521" s="4" t="s">
        <v>4365</v>
      </c>
      <c r="B4521" s="2" t="str">
        <f ca="1">IFERROR(__xludf.DUMMYFUNCTION("GOOGLETRANSLATE(A4521,""auto"",""en"")"),"Loading...")</f>
        <v>Loading...</v>
      </c>
    </row>
    <row r="4522" spans="1:2" ht="14.25" customHeight="1">
      <c r="A4522" s="2" t="s">
        <v>4366</v>
      </c>
      <c r="B4522" s="2" t="str">
        <f ca="1">IFERROR(__xludf.DUMMYFUNCTION("GOOGLETRANSLATE(A4522,""auto"",""en"")"),"Loading...")</f>
        <v>Loading...</v>
      </c>
    </row>
    <row r="4523" spans="1:2" ht="14.25" customHeight="1">
      <c r="A4523" s="4" t="s">
        <v>4367</v>
      </c>
      <c r="B4523" s="2" t="str">
        <f ca="1">IFERROR(__xludf.DUMMYFUNCTION("GOOGLETRANSLATE(A4523,""auto"",""en"")"),"Loading...")</f>
        <v>Loading...</v>
      </c>
    </row>
    <row r="4524" spans="1:2" ht="14.25" customHeight="1">
      <c r="A4524" s="2" t="s">
        <v>4368</v>
      </c>
      <c r="B4524" s="2" t="str">
        <f ca="1">IFERROR(__xludf.DUMMYFUNCTION("GOOGLETRANSLATE(A4524,""auto"",""en"")"),"Loading...")</f>
        <v>Loading...</v>
      </c>
    </row>
    <row r="4525" spans="1:2" ht="14.25" customHeight="1">
      <c r="A4525" s="2" t="s">
        <v>4369</v>
      </c>
      <c r="B4525" s="2" t="str">
        <f ca="1">IFERROR(__xludf.DUMMYFUNCTION("GOOGLETRANSLATE(A4525,""auto"",""en"")"),"Loading...")</f>
        <v>Loading...</v>
      </c>
    </row>
    <row r="4526" spans="1:2" ht="14.25" customHeight="1">
      <c r="A4526" s="2" t="s">
        <v>4370</v>
      </c>
      <c r="B4526" s="2" t="str">
        <f ca="1">IFERROR(__xludf.DUMMYFUNCTION("GOOGLETRANSLATE(A4526,""auto"",""en"")"),"Loading...")</f>
        <v>Loading...</v>
      </c>
    </row>
    <row r="4527" spans="1:2" ht="14.25" customHeight="1">
      <c r="A4527" s="2" t="s">
        <v>4371</v>
      </c>
      <c r="B4527" s="2" t="str">
        <f ca="1">IFERROR(__xludf.DUMMYFUNCTION("GOOGLETRANSLATE(A4527,""auto"",""en"")"),"Loading...")</f>
        <v>Loading...</v>
      </c>
    </row>
    <row r="4528" spans="1:2" ht="14.25" customHeight="1">
      <c r="A4528" s="2" t="s">
        <v>4372</v>
      </c>
      <c r="B4528" s="2" t="str">
        <f ca="1">IFERROR(__xludf.DUMMYFUNCTION("GOOGLETRANSLATE(A4528,""auto"",""en"")"),"Sidhu moose or 295")</f>
        <v>Sidhu moose or 295</v>
      </c>
    </row>
    <row r="4529" spans="1:2" ht="14.25" customHeight="1">
      <c r="A4529" s="2" t="s">
        <v>4373</v>
      </c>
      <c r="B4529" s="2" t="str">
        <f ca="1">IFERROR(__xludf.DUMMYFUNCTION("GOOGLETRANSLATE(A4529,""auto"",""en"")"),"Loading...")</f>
        <v>Loading...</v>
      </c>
    </row>
    <row r="4530" spans="1:2" ht="14.25" customHeight="1">
      <c r="A4530" s="2" t="s">
        <v>4374</v>
      </c>
      <c r="B4530" s="2" t="str">
        <f ca="1">IFERROR(__xludf.DUMMYFUNCTION("GOOGLETRANSLATE(A4530,""auto"",""en"")"),"Loading...")</f>
        <v>Loading...</v>
      </c>
    </row>
    <row r="4531" spans="1:2" ht="14.25" customHeight="1">
      <c r="A4531" s="2" t="s">
        <v>79</v>
      </c>
      <c r="B4531" s="2" t="str">
        <f ca="1">IFERROR(__xludf.DUMMYFUNCTION("GOOGLETRANSLATE(A4531,""auto"",""en"")"),"Loading...")</f>
        <v>Loading...</v>
      </c>
    </row>
    <row r="4532" spans="1:2" ht="14.25" customHeight="1">
      <c r="A4532" s="2" t="s">
        <v>4375</v>
      </c>
      <c r="B4532" s="2" t="str">
        <f ca="1">IFERROR(__xludf.DUMMYFUNCTION("GOOGLETRANSLATE(A4532,""auto"",""en"")"),"Loading...")</f>
        <v>Loading...</v>
      </c>
    </row>
    <row r="4533" spans="1:2" ht="14.25" customHeight="1">
      <c r="A4533" s="2" t="s">
        <v>4376</v>
      </c>
      <c r="B4533" s="2" t="str">
        <f ca="1">IFERROR(__xludf.DUMMYFUNCTION("GOOGLETRANSLATE(A4533,""auto"",""en"")"),"Loading...")</f>
        <v>Loading...</v>
      </c>
    </row>
    <row r="4534" spans="1:2" ht="14.25" customHeight="1">
      <c r="A4534" s="2" t="s">
        <v>4377</v>
      </c>
      <c r="B4534" s="2" t="str">
        <f ca="1">IFERROR(__xludf.DUMMYFUNCTION("GOOGLETRANSLATE(A4534,""auto"",""en"")"),"Loading...")</f>
        <v>Loading...</v>
      </c>
    </row>
    <row r="4535" spans="1:2" ht="14.25" customHeight="1">
      <c r="A4535" s="2" t="s">
        <v>4378</v>
      </c>
      <c r="B4535" s="2" t="str">
        <f ca="1">IFERROR(__xludf.DUMMYFUNCTION("GOOGLETRANSLATE(A4535,""auto"",""en"")"),"Loading...")</f>
        <v>Loading...</v>
      </c>
    </row>
    <row r="4536" spans="1:2" ht="14.25" customHeight="1">
      <c r="A4536" s="2" t="s">
        <v>4379</v>
      </c>
      <c r="B4536" s="2" t="str">
        <f ca="1">IFERROR(__xludf.DUMMYFUNCTION("GOOGLETRANSLATE(A4536,""auto"",""en"")"),"Loading...")</f>
        <v>Loading...</v>
      </c>
    </row>
    <row r="4537" spans="1:2" ht="14.25" customHeight="1">
      <c r="A4537" s="2" t="s">
        <v>4380</v>
      </c>
      <c r="B4537" s="2" t="str">
        <f ca="1">IFERROR(__xludf.DUMMYFUNCTION("GOOGLETRANSLATE(A4537,""auto"",""en"")"),"Loading...")</f>
        <v>Loading...</v>
      </c>
    </row>
    <row r="4538" spans="1:2" ht="14.25" customHeight="1">
      <c r="A4538" s="2" t="s">
        <v>4381</v>
      </c>
      <c r="B4538" s="2" t="str">
        <f ca="1">IFERROR(__xludf.DUMMYFUNCTION("GOOGLETRANSLATE(A4538,""auto"",""en"")"),"Loading...")</f>
        <v>Loading...</v>
      </c>
    </row>
    <row r="4539" spans="1:2" ht="14.25" customHeight="1">
      <c r="A4539" s="2" t="s">
        <v>4382</v>
      </c>
      <c r="B4539" s="2" t="str">
        <f ca="1">IFERROR(__xludf.DUMMYFUNCTION("GOOGLETRANSLATE(A4539,""auto"",""en"")"),"Loading...")</f>
        <v>Loading...</v>
      </c>
    </row>
    <row r="4540" spans="1:2" ht="14.25" customHeight="1">
      <c r="A4540" s="2" t="s">
        <v>4383</v>
      </c>
      <c r="B4540" s="2" t="str">
        <f ca="1">IFERROR(__xludf.DUMMYFUNCTION("GOOGLETRANSLATE(A4540,""auto"",""en"")"),"Loading...")</f>
        <v>Loading...</v>
      </c>
    </row>
    <row r="4541" spans="1:2" ht="14.25" customHeight="1">
      <c r="A4541" s="4" t="s">
        <v>4384</v>
      </c>
      <c r="B4541" s="2" t="str">
        <f ca="1">IFERROR(__xludf.DUMMYFUNCTION("GOOGLETRANSLATE(A4541,""auto"",""en"")"),"Loading...")</f>
        <v>Loading...</v>
      </c>
    </row>
    <row r="4542" spans="1:2" ht="14.25" customHeight="1">
      <c r="A4542" s="2" t="s">
        <v>4385</v>
      </c>
      <c r="B4542" s="2" t="str">
        <f ca="1">IFERROR(__xludf.DUMMYFUNCTION("GOOGLETRANSLATE(A4542,""auto"",""en"")"),"Loading...")</f>
        <v>Loading...</v>
      </c>
    </row>
    <row r="4543" spans="1:2" ht="14.25" customHeight="1">
      <c r="A4543" s="2" t="s">
        <v>151</v>
      </c>
      <c r="B4543" s="2" t="str">
        <f ca="1">IFERROR(__xludf.DUMMYFUNCTION("GOOGLETRANSLATE(A4543,""auto"",""en"")"),"Loading...")</f>
        <v>Loading...</v>
      </c>
    </row>
    <row r="4544" spans="1:2" ht="14.25" customHeight="1">
      <c r="A4544" s="2" t="s">
        <v>4386</v>
      </c>
      <c r="B4544" s="2" t="str">
        <f ca="1">IFERROR(__xludf.DUMMYFUNCTION("GOOGLETRANSLATE(A4544,""auto"",""en"")"),"Loading...")</f>
        <v>Loading...</v>
      </c>
    </row>
    <row r="4545" spans="1:2" ht="14.25" customHeight="1">
      <c r="A4545" s="2" t="s">
        <v>4387</v>
      </c>
      <c r="B4545" s="2" t="str">
        <f ca="1">IFERROR(__xludf.DUMMYFUNCTION("GOOGLETRANSLATE(A4545,""auto"",""en"")"),"Loading...")</f>
        <v>Loading...</v>
      </c>
    </row>
    <row r="4546" spans="1:2" ht="14.25" customHeight="1">
      <c r="A4546" s="2" t="s">
        <v>4388</v>
      </c>
      <c r="B4546" s="2" t="str">
        <f ca="1">IFERROR(__xludf.DUMMYFUNCTION("GOOGLETRANSLATE(A4546,""auto"",""en"")"),"Loading...")</f>
        <v>Loading...</v>
      </c>
    </row>
    <row r="4547" spans="1:2" ht="14.25" customHeight="1">
      <c r="A4547" s="6" t="s">
        <v>4389</v>
      </c>
      <c r="B4547" s="2" t="str">
        <f ca="1">IFERROR(__xludf.DUMMYFUNCTION("GOOGLETRANSLATE(A4547,""auto"",""en"")"),"Loading...")</f>
        <v>Loading...</v>
      </c>
    </row>
    <row r="4548" spans="1:2" ht="14.25" customHeight="1">
      <c r="A4548" s="2" t="s">
        <v>4390</v>
      </c>
      <c r="B4548" s="2" t="str">
        <f ca="1">IFERROR(__xludf.DUMMYFUNCTION("GOOGLETRANSLATE(A4548,""auto"",""en"")"),"Loading...")</f>
        <v>Loading...</v>
      </c>
    </row>
    <row r="4549" spans="1:2" ht="14.25" customHeight="1">
      <c r="A4549" s="4" t="s">
        <v>4391</v>
      </c>
      <c r="B4549" s="2" t="str">
        <f ca="1">IFERROR(__xludf.DUMMYFUNCTION("GOOGLETRANSLATE(A4549,""auto"",""en"")"),"Loading...")</f>
        <v>Loading...</v>
      </c>
    </row>
    <row r="4550" spans="1:2" ht="14.25" customHeight="1">
      <c r="A4550" s="2" t="s">
        <v>4392</v>
      </c>
      <c r="B4550" s="2" t="str">
        <f ca="1">IFERROR(__xludf.DUMMYFUNCTION("GOOGLETRANSLATE(A4550,""auto"",""en"")"),"Loading...")</f>
        <v>Loading...</v>
      </c>
    </row>
    <row r="4551" spans="1:2" ht="14.25" customHeight="1">
      <c r="A4551" s="2" t="s">
        <v>2214</v>
      </c>
      <c r="B4551" s="2" t="str">
        <f ca="1">IFERROR(__xludf.DUMMYFUNCTION("GOOGLETRANSLATE(A4551,""auto"",""en"")"),"Modi")</f>
        <v>Modi</v>
      </c>
    </row>
    <row r="4552" spans="1:2" ht="14.25" customHeight="1">
      <c r="A4552" s="2" t="s">
        <v>4393</v>
      </c>
      <c r="B4552" s="2" t="str">
        <f ca="1">IFERROR(__xludf.DUMMYFUNCTION("GOOGLETRANSLATE(A4552,""auto"",""en"")"),"Loading...")</f>
        <v>Loading...</v>
      </c>
    </row>
    <row r="4553" spans="1:2" ht="14.25" customHeight="1">
      <c r="A4553" s="2" t="s">
        <v>4394</v>
      </c>
      <c r="B4553" s="2" t="str">
        <f ca="1">IFERROR(__xludf.DUMMYFUNCTION("GOOGLETRANSLATE(A4553,""auto"",""en"")"),"Loading...")</f>
        <v>Loading...</v>
      </c>
    </row>
    <row r="4554" spans="1:2" ht="14.25" customHeight="1">
      <c r="A4554" s="2" t="s">
        <v>4395</v>
      </c>
      <c r="B4554" s="2" t="str">
        <f ca="1">IFERROR(__xludf.DUMMYFUNCTION("GOOGLETRANSLATE(A4554,""auto"",""en"")"),"Loading...")</f>
        <v>Loading...</v>
      </c>
    </row>
    <row r="4555" spans="1:2" ht="14.25" customHeight="1">
      <c r="A4555" s="4" t="s">
        <v>4396</v>
      </c>
      <c r="B4555" s="2" t="str">
        <f ca="1">IFERROR(__xludf.DUMMYFUNCTION("GOOGLETRANSLATE(A4555,""auto"",""en"")"),"Loading...")</f>
        <v>Loading...</v>
      </c>
    </row>
    <row r="4556" spans="1:2" ht="14.25" customHeight="1">
      <c r="A4556" s="2" t="s">
        <v>2748</v>
      </c>
      <c r="B4556" s="2" t="str">
        <f ca="1">IFERROR(__xludf.DUMMYFUNCTION("GOOGLETRANSLATE(A4556,""auto"",""en"")"),"Loading...")</f>
        <v>Loading...</v>
      </c>
    </row>
    <row r="4557" spans="1:2" ht="14.25" customHeight="1">
      <c r="A4557" s="2" t="s">
        <v>4397</v>
      </c>
      <c r="B4557" s="2" t="str">
        <f ca="1">IFERROR(__xludf.DUMMYFUNCTION("GOOGLETRANSLATE(A4557,""auto"",""en"")"),"Loading...")</f>
        <v>Loading...</v>
      </c>
    </row>
    <row r="4558" spans="1:2" ht="14.25" customHeight="1">
      <c r="A4558" s="2" t="s">
        <v>4398</v>
      </c>
      <c r="B4558" s="2" t="str">
        <f ca="1">IFERROR(__xludf.DUMMYFUNCTION("GOOGLETRANSLATE(A4558,""auto"",""en"")"),"Loading...")</f>
        <v>Loading...</v>
      </c>
    </row>
    <row r="4559" spans="1:2" ht="14.25" customHeight="1">
      <c r="A4559" s="2" t="s">
        <v>4399</v>
      </c>
      <c r="B4559" s="2" t="str">
        <f ca="1">IFERROR(__xludf.DUMMYFUNCTION("GOOGLETRANSLATE(A4559,""auto"",""en"")"),"Loading...")</f>
        <v>Loading...</v>
      </c>
    </row>
    <row r="4560" spans="1:2" ht="14.25" customHeight="1">
      <c r="A4560" s="2" t="s">
        <v>4400</v>
      </c>
      <c r="B4560" s="2" t="str">
        <f ca="1">IFERROR(__xludf.DUMMYFUNCTION("GOOGLETRANSLATE(A4560,""auto"",""en"")"),"Loading...")</f>
        <v>Loading...</v>
      </c>
    </row>
    <row r="4561" spans="1:2" ht="14.25" customHeight="1">
      <c r="A4561" s="2" t="s">
        <v>4401</v>
      </c>
      <c r="B4561" s="2" t="str">
        <f ca="1">IFERROR(__xludf.DUMMYFUNCTION("GOOGLETRANSLATE(A4561,""auto"",""en"")"),"Loading...")</f>
        <v>Loading...</v>
      </c>
    </row>
    <row r="4562" spans="1:2" ht="14.25" customHeight="1">
      <c r="A4562" s="4" t="s">
        <v>4402</v>
      </c>
      <c r="B4562" s="2" t="str">
        <f ca="1">IFERROR(__xludf.DUMMYFUNCTION("GOOGLETRANSLATE(A4562,""auto"",""en"")"),"Your talent of fooling your own audience by pretending to be an unbiased journalist undoubtedly makes you an excellent journalist towards your followers.")</f>
        <v>Your talent of fooling your own audience by pretending to be an unbiased journalist undoubtedly makes you an excellent journalist towards your followers.</v>
      </c>
    </row>
    <row r="4563" spans="1:2" ht="14.25" customHeight="1">
      <c r="A4563" s="2" t="s">
        <v>4403</v>
      </c>
      <c r="B4563" s="2" t="str">
        <f ca="1">IFERROR(__xludf.DUMMYFUNCTION("GOOGLETRANSLATE(A4563,""auto"",""en"")"),"Loading...")</f>
        <v>Loading...</v>
      </c>
    </row>
    <row r="4564" spans="1:2" ht="14.25" customHeight="1">
      <c r="A4564" s="2" t="s">
        <v>4404</v>
      </c>
      <c r="B4564" s="2" t="str">
        <f ca="1">IFERROR(__xludf.DUMMYFUNCTION("GOOGLETRANSLATE(A4564,""auto"",""en"")"),"Loading...")</f>
        <v>Loading...</v>
      </c>
    </row>
    <row r="4565" spans="1:2" ht="14.25" customHeight="1">
      <c r="A4565" s="2" t="s">
        <v>4405</v>
      </c>
      <c r="B4565" s="2" t="str">
        <f ca="1">IFERROR(__xludf.DUMMYFUNCTION("GOOGLETRANSLATE(A4565,""auto"",""en"")"),"Loading...")</f>
        <v>Loading...</v>
      </c>
    </row>
    <row r="4566" spans="1:2" ht="14.25" customHeight="1">
      <c r="A4566" s="4" t="s">
        <v>4406</v>
      </c>
      <c r="B4566" s="2" t="str">
        <f ca="1">IFERROR(__xludf.DUMMYFUNCTION("GOOGLETRANSLATE(A4566,""auto"",""en"")"),"Loading...")</f>
        <v>Loading...</v>
      </c>
    </row>
    <row r="4567" spans="1:2" ht="14.25" customHeight="1">
      <c r="A4567" s="2" t="s">
        <v>4407</v>
      </c>
      <c r="B4567" s="2" t="str">
        <f ca="1">IFERROR(__xludf.DUMMYFUNCTION("GOOGLETRANSLATE(A4567,""auto"",""en"")"),"Loading...")</f>
        <v>Loading...</v>
      </c>
    </row>
    <row r="4568" spans="1:2" ht="14.25" customHeight="1">
      <c r="A4568" s="2" t="s">
        <v>4408</v>
      </c>
      <c r="B4568" s="2" t="str">
        <f ca="1">IFERROR(__xludf.DUMMYFUNCTION("GOOGLETRANSLATE(A4568,""auto"",""en"")"),"Loading...")</f>
        <v>Loading...</v>
      </c>
    </row>
    <row r="4569" spans="1:2" ht="14.25" customHeight="1">
      <c r="A4569" s="2" t="s">
        <v>4409</v>
      </c>
      <c r="B4569" s="2" t="str">
        <f ca="1">IFERROR(__xludf.DUMMYFUNCTION("GOOGLETRANSLATE(A4569,""auto"",""en"")"),"Loading...")</f>
        <v>Loading...</v>
      </c>
    </row>
    <row r="4570" spans="1:2" ht="14.25" customHeight="1">
      <c r="A4570" s="2" t="s">
        <v>4410</v>
      </c>
      <c r="B4570" s="2" t="str">
        <f ca="1">IFERROR(__xludf.DUMMYFUNCTION("GOOGLETRANSLATE(A4570,""auto"",""en"")"),"Loading...")</f>
        <v>Loading...</v>
      </c>
    </row>
    <row r="4571" spans="1:2" ht="14.25" customHeight="1">
      <c r="A4571" s="2" t="s">
        <v>4411</v>
      </c>
      <c r="B4571" s="2" t="str">
        <f ca="1">IFERROR(__xludf.DUMMYFUNCTION("GOOGLETRANSLATE(A4571,""auto"",""en"")"),"Loading...")</f>
        <v>Loading...</v>
      </c>
    </row>
    <row r="4572" spans="1:2" ht="14.25" customHeight="1">
      <c r="A4572" s="4" t="s">
        <v>4412</v>
      </c>
      <c r="B4572" s="2" t="str">
        <f ca="1">IFERROR(__xludf.DUMMYFUNCTION("GOOGLETRANSLATE(A4572,""auto"",""en"")"),"Loading...")</f>
        <v>Loading...</v>
      </c>
    </row>
    <row r="4573" spans="1:2" ht="14.25" customHeight="1">
      <c r="A4573" s="2" t="s">
        <v>4413</v>
      </c>
      <c r="B4573" s="2" t="str">
        <f ca="1">IFERROR(__xludf.DUMMYFUNCTION("GOOGLETRANSLATE(A4573,""auto"",""en"")"),"Fake exit poll...its brokers election media planning")</f>
        <v>Fake exit poll...its brokers election media planning</v>
      </c>
    </row>
    <row r="4574" spans="1:2" ht="14.25" customHeight="1">
      <c r="A4574" s="2" t="s">
        <v>4414</v>
      </c>
      <c r="B4574" s="2" t="str">
        <f ca="1">IFERROR(__xludf.DUMMYFUNCTION("GOOGLETRANSLATE(A4574,""auto"",""en"")"),"Loading...")</f>
        <v>Loading...</v>
      </c>
    </row>
    <row r="4575" spans="1:2" ht="14.25" customHeight="1">
      <c r="A4575" s="4" t="s">
        <v>4415</v>
      </c>
      <c r="B4575" s="2" t="str">
        <f ca="1">IFERROR(__xludf.DUMMYFUNCTION("GOOGLETRANSLATE(A4575,""auto"",""en"")"),"Loading...")</f>
        <v>Loading...</v>
      </c>
    </row>
    <row r="4576" spans="1:2" ht="14.25" customHeight="1">
      <c r="A4576" s="2" t="s">
        <v>4416</v>
      </c>
      <c r="B4576" s="2" t="str">
        <f ca="1">IFERROR(__xludf.DUMMYFUNCTION("GOOGLETRANSLATE(A4576,""auto"",""en"")"),"Loading...")</f>
        <v>Loading...</v>
      </c>
    </row>
    <row r="4577" spans="1:2" ht="14.25" customHeight="1">
      <c r="A4577" s="4" t="s">
        <v>4417</v>
      </c>
      <c r="B4577" s="2" t="str">
        <f ca="1">IFERROR(__xludf.DUMMYFUNCTION("GOOGLETRANSLATE(A4577,""auto"",""en"")"),"Loading...")</f>
        <v>Loading...</v>
      </c>
    </row>
    <row r="4578" spans="1:2" ht="14.25" customHeight="1">
      <c r="A4578" s="2" t="s">
        <v>4418</v>
      </c>
      <c r="B4578" s="2" t="str">
        <f ca="1">IFERROR(__xludf.DUMMYFUNCTION("GOOGLETRANSLATE(A4578,""auto"",""en"")"),"Loading...")</f>
        <v>Loading...</v>
      </c>
    </row>
    <row r="4579" spans="1:2" ht="14.25" customHeight="1">
      <c r="A4579" s="2" t="s">
        <v>4419</v>
      </c>
      <c r="B4579" s="2" t="str">
        <f ca="1">IFERROR(__xludf.DUMMYFUNCTION("GOOGLETRANSLATE(A4579,""auto"",""en"")"),"Loading...")</f>
        <v>Loading...</v>
      </c>
    </row>
    <row r="4580" spans="1:2" ht="14.25" customHeight="1">
      <c r="A4580" s="2" t="s">
        <v>4420</v>
      </c>
      <c r="B4580" s="2" t="str">
        <f ca="1">IFERROR(__xludf.DUMMYFUNCTION("GOOGLETRANSLATE(A4580,""auto"",""en"")"),"Loading...")</f>
        <v>Loading...</v>
      </c>
    </row>
    <row r="4581" spans="1:2" ht="14.25" customHeight="1">
      <c r="A4581" s="2" t="s">
        <v>4421</v>
      </c>
      <c r="B4581" s="2" t="str">
        <f ca="1">IFERROR(__xludf.DUMMYFUNCTION("GOOGLETRANSLATE(A4581,""auto"",""en"")"),"Loading...")</f>
        <v>Loading...</v>
      </c>
    </row>
    <row r="4582" spans="1:2" ht="14.25" customHeight="1">
      <c r="A4582" s="2" t="s">
        <v>4422</v>
      </c>
      <c r="B4582" s="2" t="str">
        <f ca="1">IFERROR(__xludf.DUMMYFUNCTION("GOOGLETRANSLATE(A4582,""auto"",""en"")"),"4 ko will watch this channel PE Gali")</f>
        <v>4 ko will watch this channel PE Gali</v>
      </c>
    </row>
    <row r="4583" spans="1:2" ht="14.25" customHeight="1">
      <c r="A4583" s="4" t="s">
        <v>4423</v>
      </c>
      <c r="B4583" s="2" t="str">
        <f ca="1">IFERROR(__xludf.DUMMYFUNCTION("GOOGLETRANSLATE(A4583,""auto"",""en"")"),"Loading...")</f>
        <v>Loading...</v>
      </c>
    </row>
    <row r="4584" spans="1:2" ht="14.25" customHeight="1">
      <c r="A4584" s="2" t="s">
        <v>4424</v>
      </c>
      <c r="B4584" s="2" t="str">
        <f ca="1">IFERROR(__xludf.DUMMYFUNCTION("GOOGLETRANSLATE(A4584,""auto"",""en"")"),"Loading...")</f>
        <v>Loading...</v>
      </c>
    </row>
    <row r="4585" spans="1:2" ht="14.25" customHeight="1">
      <c r="A4585" s="2" t="s">
        <v>4425</v>
      </c>
      <c r="B4585" s="2" t="str">
        <f ca="1">IFERROR(__xludf.DUMMYFUNCTION("GOOGLETRANSLATE(A4585,""auto"",""en"")"),"Loading...")</f>
        <v>Loading...</v>
      </c>
    </row>
    <row r="4586" spans="1:2" ht="14.25" customHeight="1">
      <c r="A4586" s="4" t="s">
        <v>4426</v>
      </c>
      <c r="B4586" s="2" t="str">
        <f ca="1">IFERROR(__xludf.DUMMYFUNCTION("GOOGLETRANSLATE(A4586,""auto"",""en"")"),"Loading...")</f>
        <v>Loading...</v>
      </c>
    </row>
    <row r="4587" spans="1:2" ht="14.25" customHeight="1">
      <c r="A4587" s="4" t="s">
        <v>4427</v>
      </c>
      <c r="B4587" s="2" t="str">
        <f ca="1">IFERROR(__xludf.DUMMYFUNCTION("GOOGLETRANSLATE(A4587,""auto"",""en"")"),"Loading...")</f>
        <v>Loading...</v>
      </c>
    </row>
    <row r="4588" spans="1:2" ht="14.25" customHeight="1">
      <c r="A4588" s="2" t="s">
        <v>4428</v>
      </c>
      <c r="B4588" s="2" t="str">
        <f ca="1">IFERROR(__xludf.DUMMYFUNCTION("GOOGLETRANSLATE(A4588,""auto"",""en"")"),"Loading...")</f>
        <v>Loading...</v>
      </c>
    </row>
    <row r="4589" spans="1:2" ht="14.25" customHeight="1">
      <c r="A4589" s="2" t="s">
        <v>4429</v>
      </c>
      <c r="B4589" s="2" t="str">
        <f ca="1">IFERROR(__xludf.DUMMYFUNCTION("GOOGLETRANSLATE(A4589,""auto"",""en"")"),"Loading...")</f>
        <v>Loading...</v>
      </c>
    </row>
    <row r="4590" spans="1:2" ht="14.25" customHeight="1">
      <c r="A4590" s="4" t="s">
        <v>4430</v>
      </c>
      <c r="B4590" s="2" t="str">
        <f ca="1">IFERROR(__xludf.DUMMYFUNCTION("GOOGLETRANSLATE(A4590,""auto"",""en"")"),"Loading...")</f>
        <v>Loading...</v>
      </c>
    </row>
    <row r="4591" spans="1:2" ht="14.25" customHeight="1">
      <c r="A4591" s="2" t="s">
        <v>4431</v>
      </c>
      <c r="B4591" s="2" t="str">
        <f ca="1">IFERROR(__xludf.DUMMYFUNCTION("GOOGLETRANSLATE(A4591,""auto"",""en"")"),"Loading...")</f>
        <v>Loading...</v>
      </c>
    </row>
    <row r="4592" spans="1:2" ht="14.25" customHeight="1">
      <c r="A4592" s="2" t="s">
        <v>4432</v>
      </c>
      <c r="B4592" s="2" t="str">
        <f ca="1">IFERROR(__xludf.DUMMYFUNCTION("GOOGLETRANSLATE(A4592,""auto"",""en"")"),"Loading...")</f>
        <v>Loading...</v>
      </c>
    </row>
    <row r="4593" spans="1:2" ht="14.25" customHeight="1">
      <c r="A4593" s="2" t="s">
        <v>4433</v>
      </c>
      <c r="B4593" s="2" t="str">
        <f ca="1">IFERROR(__xludf.DUMMYFUNCTION("GOOGLETRANSLATE(A4593,""auto"",""en"")"),"Loading...")</f>
        <v>Loading...</v>
      </c>
    </row>
    <row r="4594" spans="1:2" ht="14.25" customHeight="1">
      <c r="A4594" s="4" t="s">
        <v>4434</v>
      </c>
      <c r="B4594" s="2" t="str">
        <f ca="1">IFERROR(__xludf.DUMMYFUNCTION("GOOGLETRANSLATE(A4594,""auto"",""en"")"),"Loading...")</f>
        <v>Loading...</v>
      </c>
    </row>
    <row r="4595" spans="1:2" ht="14.25" customHeight="1">
      <c r="A4595" s="4" t="s">
        <v>4435</v>
      </c>
      <c r="B4595" s="2" t="str">
        <f ca="1">IFERROR(__xludf.DUMMYFUNCTION("GOOGLETRANSLATE(A4595,""auto"",""en"")"),"Loading...")</f>
        <v>Loading...</v>
      </c>
    </row>
    <row r="4596" spans="1:2" ht="14.25" customHeight="1">
      <c r="A4596" s="6" t="s">
        <v>4436</v>
      </c>
      <c r="B4596" s="2" t="str">
        <f ca="1">IFERROR(__xludf.DUMMYFUNCTION("GOOGLETRANSLATE(A4596,""auto"",""en"")"),"Loading...")</f>
        <v>Loading...</v>
      </c>
    </row>
    <row r="4597" spans="1:2" ht="14.25" customHeight="1">
      <c r="A4597" s="2" t="s">
        <v>4437</v>
      </c>
      <c r="B4597" s="2" t="str">
        <f ca="1">IFERROR(__xludf.DUMMYFUNCTION("GOOGLETRANSLATE(A4597,""auto"",""en"")"),"Loading...")</f>
        <v>Loading...</v>
      </c>
    </row>
    <row r="4598" spans="1:2" ht="14.25" customHeight="1">
      <c r="A4598" s="6" t="s">
        <v>4438</v>
      </c>
      <c r="B4598" s="2" t="str">
        <f ca="1">IFERROR(__xludf.DUMMYFUNCTION("GOOGLETRANSLATE(A4598,""auto"",""en"")"),"Loading...")</f>
        <v>Loading...</v>
      </c>
    </row>
    <row r="4599" spans="1:2" ht="14.25" customHeight="1">
      <c r="A4599" s="2" t="s">
        <v>4439</v>
      </c>
      <c r="B4599" s="2" t="str">
        <f ca="1">IFERROR(__xludf.DUMMYFUNCTION("GOOGLETRANSLATE(A4599,""auto"",""en"")"),"Loading...")</f>
        <v>Loading...</v>
      </c>
    </row>
    <row r="4600" spans="1:2" ht="14.25" customHeight="1">
      <c r="A4600" s="2" t="s">
        <v>4440</v>
      </c>
      <c r="B4600" s="2" t="str">
        <f ca="1">IFERROR(__xludf.DUMMYFUNCTION("GOOGLETRANSLATE(A4600,""auto"",""en"")"),"Loading...")</f>
        <v>Loading...</v>
      </c>
    </row>
    <row r="4601" spans="1:2" ht="14.25" customHeight="1">
      <c r="A4601" s="2" t="s">
        <v>4441</v>
      </c>
      <c r="B4601" s="2" t="str">
        <f ca="1">IFERROR(__xludf.DUMMYFUNCTION("GOOGLETRANSLATE(A4601,""auto"",""en"")"),"Loading...")</f>
        <v>Loading...</v>
      </c>
    </row>
    <row r="4602" spans="1:2" ht="14.25" customHeight="1">
      <c r="A4602" s="2" t="s">
        <v>4442</v>
      </c>
      <c r="B4602" s="2" t="str">
        <f ca="1">IFERROR(__xludf.DUMMYFUNCTION("GOOGLETRANSLATE(A4602,""auto"",""en"")"),"Loading...")</f>
        <v>Loading...</v>
      </c>
    </row>
    <row r="4603" spans="1:2" ht="14.25" customHeight="1">
      <c r="A4603" s="2" t="s">
        <v>4443</v>
      </c>
      <c r="B4603" s="2" t="str">
        <f ca="1">IFERROR(__xludf.DUMMYFUNCTION("GOOGLETRANSLATE(A4603,""auto"",""en"")"),"Loading...")</f>
        <v>Loading...</v>
      </c>
    </row>
    <row r="4604" spans="1:2" ht="14.25" customHeight="1">
      <c r="A4604" s="2" t="s">
        <v>4444</v>
      </c>
      <c r="B4604" s="2" t="str">
        <f ca="1">IFERROR(__xludf.DUMMYFUNCTION("GOOGLETRANSLATE(A4604,""auto"",""en"")"),"Loading...")</f>
        <v>Loading...</v>
      </c>
    </row>
    <row r="4605" spans="1:2" ht="14.25" customHeight="1">
      <c r="A4605" s="2" t="s">
        <v>4445</v>
      </c>
      <c r="B4605" s="2" t="str">
        <f ca="1">IFERROR(__xludf.DUMMYFUNCTION("GOOGLETRANSLATE(A4605,""auto"",""en"")"),"Loading...")</f>
        <v>Loading...</v>
      </c>
    </row>
    <row r="4606" spans="1:2" ht="14.25" customHeight="1">
      <c r="A4606" s="2" t="s">
        <v>4446</v>
      </c>
      <c r="B4606" s="2" t="str">
        <f ca="1">IFERROR(__xludf.DUMMYFUNCTION("GOOGLETRANSLATE(A4606,""auto"",""en"")"),"4 June Modi 100-/- Sure 450+.See Lena. Jai Shri Ram to all.")</f>
        <v>4 June Modi 100-/- Sure 450+.See Lena. Jai Shri Ram to all.</v>
      </c>
    </row>
    <row r="4607" spans="1:2" ht="14.25" customHeight="1">
      <c r="A4607" s="2" t="s">
        <v>4447</v>
      </c>
      <c r="B4607" s="2" t="str">
        <f ca="1">IFERROR(__xludf.DUMMYFUNCTION("GOOGLETRANSLATE(A4607,""auto"",""en"")"),"Loading...")</f>
        <v>Loading...</v>
      </c>
    </row>
    <row r="4608" spans="1:2" ht="14.25" customHeight="1">
      <c r="A4608" s="4" t="s">
        <v>4448</v>
      </c>
      <c r="B4608" s="2" t="str">
        <f ca="1">IFERROR(__xludf.DUMMYFUNCTION("GOOGLETRANSLATE(A4608,""auto"",""en"")"),"Loading...")</f>
        <v>Loading...</v>
      </c>
    </row>
    <row r="4609" spans="1:2" ht="14.25" customHeight="1">
      <c r="A4609" s="2" t="s">
        <v>4449</v>
      </c>
      <c r="B4609" s="2" t="str">
        <f ca="1">IFERROR(__xludf.DUMMYFUNCTION("GOOGLETRANSLATE(A4609,""auto"",""en"")"),"Loading...")</f>
        <v>Loading...</v>
      </c>
    </row>
    <row r="4610" spans="1:2" ht="14.25" customHeight="1">
      <c r="A4610" s="2" t="s">
        <v>4450</v>
      </c>
      <c r="B4610" s="2" t="str">
        <f ca="1">IFERROR(__xludf.DUMMYFUNCTION("GOOGLETRANSLATE(A4610,""auto"",""en"")"),"Loading...")</f>
        <v>Loading...</v>
      </c>
    </row>
    <row r="4611" spans="1:2" ht="14.25" customHeight="1">
      <c r="A4611" s="2" t="s">
        <v>4451</v>
      </c>
      <c r="B4611" s="2" t="str">
        <f ca="1">IFERROR(__xludf.DUMMYFUNCTION("GOOGLETRANSLATE(A4611,""auto"",""en"")"),"Loading...")</f>
        <v>Loading...</v>
      </c>
    </row>
    <row r="4612" spans="1:2" ht="14.25" customHeight="1">
      <c r="A4612" s="2" t="s">
        <v>4452</v>
      </c>
      <c r="B4612" s="2" t="str">
        <f ca="1">IFERROR(__xludf.DUMMYFUNCTION("GOOGLETRANSLATE(A4612,""auto"",""en"")"),"Loading...")</f>
        <v>Loading...</v>
      </c>
    </row>
    <row r="4613" spans="1:2" ht="14.25" customHeight="1">
      <c r="A4613" s="2" t="s">
        <v>4453</v>
      </c>
      <c r="B4613" s="2" t="str">
        <f ca="1">IFERROR(__xludf.DUMMYFUNCTION("GOOGLETRANSLATE(A4613,""auto"",""en"")"),"Loading...")</f>
        <v>Loading...</v>
      </c>
    </row>
    <row r="4614" spans="1:2" ht="14.25" customHeight="1">
      <c r="A4614" s="2" t="s">
        <v>4454</v>
      </c>
      <c r="B4614" s="2" t="str">
        <f ca="1">IFERROR(__xludf.DUMMYFUNCTION("GOOGLETRANSLATE(A4614,""auto"",""en"")"),"Loading...")</f>
        <v>Loading...</v>
      </c>
    </row>
    <row r="4615" spans="1:2" ht="14.25" customHeight="1">
      <c r="A4615" s="4" t="s">
        <v>4455</v>
      </c>
      <c r="B4615" s="2" t="str">
        <f ca="1">IFERROR(__xludf.DUMMYFUNCTION("GOOGLETRANSLATE(A4615,""auto"",""en"")"),"When the election results come after two days, then why do you media give EXIT POLL? EXIT POLL SHOULD BE BAN")</f>
        <v>When the election results come after two days, then why do you media give EXIT POLL? EXIT POLL SHOULD BE BAN</v>
      </c>
    </row>
    <row r="4616" spans="1:2" ht="14.25" customHeight="1">
      <c r="A4616" s="4" t="s">
        <v>4456</v>
      </c>
      <c r="B4616" s="2" t="str">
        <f ca="1">IFERROR(__xludf.DUMMYFUNCTION("GOOGLETRANSLATE(A4616,""auto"",""en"")"),"Loading...")</f>
        <v>Loading...</v>
      </c>
    </row>
    <row r="4617" spans="1:2" ht="14.25" customHeight="1">
      <c r="A4617" s="2" t="s">
        <v>4457</v>
      </c>
      <c r="B4617" s="2" t="str">
        <f ca="1">IFERROR(__xludf.DUMMYFUNCTION("GOOGLETRANSLATE(A4617,""auto"",""en"")"),"Loading...")</f>
        <v>Loading...</v>
      </c>
    </row>
    <row r="4618" spans="1:2" ht="14.25" customHeight="1">
      <c r="A4618" s="2" t="s">
        <v>4458</v>
      </c>
      <c r="B4618" s="2" t="str">
        <f ca="1">IFERROR(__xludf.DUMMYFUNCTION("GOOGLETRANSLATE(A4618,""auto"",""en"")"),"Loading...")</f>
        <v>Loading...</v>
      </c>
    </row>
    <row r="4619" spans="1:2" ht="14.25" customHeight="1">
      <c r="A4619" s="2" t="s">
        <v>4459</v>
      </c>
      <c r="B4619" s="2" t="str">
        <f ca="1">IFERROR(__xludf.DUMMYFUNCTION("GOOGLETRANSLATE(A4619,""auto"",""en"")"),"Loading...")</f>
        <v>Loading...</v>
      </c>
    </row>
    <row r="4620" spans="1:2" ht="14.25" customHeight="1">
      <c r="A4620" s="2" t="s">
        <v>4460</v>
      </c>
      <c r="B4620" s="2" t="str">
        <f ca="1">IFERROR(__xludf.DUMMYFUNCTION("GOOGLETRANSLATE(A4620,""auto"",""en"")"),"Loading...")</f>
        <v>Loading...</v>
      </c>
    </row>
    <row r="4621" spans="1:2" ht="14.25" customHeight="1">
      <c r="A4621" s="4" t="s">
        <v>4461</v>
      </c>
      <c r="B4621" s="2" t="str">
        <f ca="1">IFERROR(__xludf.DUMMYFUNCTION("GOOGLETRANSLATE(A4621,""auto"",""en"")"),"Loading...")</f>
        <v>Loading...</v>
      </c>
    </row>
    <row r="4622" spans="1:2" ht="14.25" customHeight="1">
      <c r="A4622" s="2" t="s">
        <v>4462</v>
      </c>
      <c r="B4622" s="2" t="str">
        <f ca="1">IFERROR(__xludf.DUMMYFUNCTION("GOOGLETRANSLATE(A4622,""auto"",""en"")"),"Loading...")</f>
        <v>Loading...</v>
      </c>
    </row>
    <row r="4623" spans="1:2" ht="14.25" customHeight="1">
      <c r="A4623" s="2" t="s">
        <v>4463</v>
      </c>
      <c r="B4623" s="2" t="str">
        <f ca="1">IFERROR(__xludf.DUMMYFUNCTION("GOOGLETRANSLATE(A4623,""auto"",""en"")"),"Loading...")</f>
        <v>Loading...</v>
      </c>
    </row>
    <row r="4624" spans="1:2" ht="14.25" customHeight="1">
      <c r="A4624" s="2" t="s">
        <v>4464</v>
      </c>
      <c r="B4624" s="2" t="str">
        <f ca="1">IFERROR(__xludf.DUMMYFUNCTION("GOOGLETRANSLATE(A4624,""auto"",""en"")"),"Please protect Sabidhan...")</f>
        <v>Please protect Sabidhan...</v>
      </c>
    </row>
    <row r="4625" spans="1:2" ht="14.25" customHeight="1">
      <c r="A4625" s="4" t="s">
        <v>4465</v>
      </c>
      <c r="B4625" s="2" t="str">
        <f ca="1">IFERROR(__xludf.DUMMYFUNCTION("GOOGLETRANSLATE(A4625,""auto"",""en"")"),"Loading...")</f>
        <v>Loading...</v>
      </c>
    </row>
    <row r="4626" spans="1:2" ht="14.25" customHeight="1">
      <c r="A4626" s="2" t="s">
        <v>4466</v>
      </c>
      <c r="B4626" s="2" t="str">
        <f ca="1">IFERROR(__xludf.DUMMYFUNCTION("GOOGLETRANSLATE(A4626,""auto"",""en"")"),"Loading...")</f>
        <v>Loading...</v>
      </c>
    </row>
    <row r="4627" spans="1:2" ht="14.25" customHeight="1">
      <c r="A4627" s="2" t="s">
        <v>4467</v>
      </c>
      <c r="B4627" s="2" t="str">
        <f ca="1">IFERROR(__xludf.DUMMYFUNCTION("GOOGLETRANSLATE(A4627,""auto"",""en"")"),"Loading...")</f>
        <v>Loading...</v>
      </c>
    </row>
    <row r="4628" spans="1:2" ht="14.25" customHeight="1">
      <c r="A4628" s="2" t="s">
        <v>4468</v>
      </c>
      <c r="B4628" s="2" t="str">
        <f ca="1">IFERROR(__xludf.DUMMYFUNCTION("GOOGLETRANSLATE(A4628,""auto"",""en"")"),"Burnol ab manga hi lijiye kallu chacha..🤣🤣🤣🤣")</f>
        <v>Burnol ab manga hi lijiye kallu chacha..🤣🤣🤣🤣</v>
      </c>
    </row>
    <row r="4629" spans="1:2" ht="14.25" customHeight="1">
      <c r="A4629" s="4" t="s">
        <v>4469</v>
      </c>
      <c r="B4629" s="2" t="str">
        <f ca="1">IFERROR(__xludf.DUMMYFUNCTION("GOOGLETRANSLATE(A4629,""auto"",""en"")"),"Loading...")</f>
        <v>Loading...</v>
      </c>
    </row>
    <row r="4630" spans="1:2" ht="14.25" customHeight="1">
      <c r="A4630" s="2" t="s">
        <v>4470</v>
      </c>
      <c r="B4630" s="2" t="str">
        <f ca="1">IFERROR(__xludf.DUMMYFUNCTION("GOOGLETRANSLATE(A4630,""auto"",""en"")"),"Loading...")</f>
        <v>Loading...</v>
      </c>
    </row>
    <row r="4631" spans="1:2" ht="14.25" customHeight="1">
      <c r="A4631" s="4" t="s">
        <v>4471</v>
      </c>
      <c r="B4631" s="2" t="str">
        <f ca="1">IFERROR(__xludf.DUMMYFUNCTION("GOOGLETRANSLATE(A4631,""auto"",""en"")"),"Sir, the voice of Panchayat assistants of Uttar Pradesh should also be raised.")</f>
        <v>Sir, the voice of Panchayat assistants of Uttar Pradesh should also be raised.</v>
      </c>
    </row>
    <row r="4632" spans="1:2" ht="14.25" customHeight="1">
      <c r="A4632" s="4" t="s">
        <v>4472</v>
      </c>
      <c r="B4632" s="2" t="str">
        <f ca="1">IFERROR(__xludf.DUMMYFUNCTION("GOOGLETRANSLATE(A4632,""auto"",""en"")"),"Loading...")</f>
        <v>Loading...</v>
      </c>
    </row>
    <row r="4633" spans="1:2" ht="14.25" customHeight="1">
      <c r="A4633" s="4" t="s">
        <v>4473</v>
      </c>
      <c r="B4633" s="2" t="str">
        <f ca="1">IFERROR(__xludf.DUMMYFUNCTION("GOOGLETRANSLATE(A4633,""auto"",""en"")"),"Loading...")</f>
        <v>Loading...</v>
      </c>
    </row>
    <row r="4634" spans="1:2" ht="14.25" customHeight="1">
      <c r="A4634" s="2" t="s">
        <v>2214</v>
      </c>
      <c r="B4634" s="2" t="str">
        <f ca="1">IFERROR(__xludf.DUMMYFUNCTION("GOOGLETRANSLATE(A4634,""auto"",""en"")"),"Modi")</f>
        <v>Modi</v>
      </c>
    </row>
    <row r="4635" spans="1:2" ht="14.25" customHeight="1">
      <c r="A4635" s="2" t="s">
        <v>4474</v>
      </c>
      <c r="B4635" s="2" t="str">
        <f ca="1">IFERROR(__xludf.DUMMYFUNCTION("GOOGLETRANSLATE(A4635,""auto"",""en"")"),"Loading...")</f>
        <v>Loading...</v>
      </c>
    </row>
    <row r="4636" spans="1:2" ht="14.25" customHeight="1">
      <c r="A4636" s="2" t="s">
        <v>4475</v>
      </c>
      <c r="B4636" s="2" t="str">
        <f ca="1">IFERROR(__xludf.DUMMYFUNCTION("GOOGLETRANSLATE(A4636,""auto"",""en"")"),"Loading...")</f>
        <v>Loading...</v>
      </c>
    </row>
    <row r="4637" spans="1:2" ht="14.25" customHeight="1">
      <c r="A4637" s="6" t="s">
        <v>4476</v>
      </c>
      <c r="B4637" s="2" t="str">
        <f ca="1">IFERROR(__xludf.DUMMYFUNCTION("GOOGLETRANSLATE(A4637,""auto"",""en"")"),"Loading...")</f>
        <v>Loading...</v>
      </c>
    </row>
    <row r="4638" spans="1:2" ht="14.25" customHeight="1">
      <c r="A4638" s="2" t="s">
        <v>4477</v>
      </c>
      <c r="B4638" s="2" t="str">
        <f ca="1">IFERROR(__xludf.DUMMYFUNCTION("GOOGLETRANSLATE(A4638,""auto"",""en"")"),"Loading...")</f>
        <v>Loading...</v>
      </c>
    </row>
    <row r="4639" spans="1:2" ht="14.25" customHeight="1">
      <c r="A4639" s="2" t="s">
        <v>4478</v>
      </c>
      <c r="B4639" s="2" t="str">
        <f ca="1">IFERROR(__xludf.DUMMYFUNCTION("GOOGLETRANSLATE(A4639,""auto"",""en"")"),"Loading...")</f>
        <v>Loading...</v>
      </c>
    </row>
    <row r="4640" spans="1:2" ht="14.25" customHeight="1">
      <c r="A4640" s="2" t="s">
        <v>4479</v>
      </c>
      <c r="B4640" s="2" t="str">
        <f ca="1">IFERROR(__xludf.DUMMYFUNCTION("GOOGLETRANSLATE(A4640,""auto"",""en"")"),"Don't understand what Mr.Ravish at 2:24. If the raw data is same then the average, standard deviation and variance will all be same. This is statistics. What is the point in asking ""how come all the tallies predicted by exit polls are more or less equal "&amp;"to each other?"" The predictions just mean that the different agencies who conducted the exit polls got more or less similar inputs!  Mr.Ravish seems to suggest that the inputs were diverse but still the agencies are putting up similar predictions (or) th"&amp;"at the agencies did not really conduct exit polls but are reeling out similar numbers. This is only a speculation in my opinion.")</f>
        <v>Don't understand what Mr.Ravish at 2:24. If the raw data is same then the average, standard deviation and variance will all be same. This is statistics. What is the point in asking "how come all the tallies predicted by exit polls are more or less equal to each other?" The predictions just mean that the different agencies who conducted the exit polls got more or less similar inputs!  Mr.Ravish seems to suggest that the inputs were diverse but still the agencies are putting up similar predictions (or) that the agencies did not really conduct exit polls but are reeling out similar numbers. This is only a speculation in my opinion.</v>
      </c>
    </row>
    <row r="4641" spans="1:2" ht="14.25" customHeight="1">
      <c r="A4641" s="2" t="s">
        <v>4480</v>
      </c>
      <c r="B4641" s="2" t="str">
        <f ca="1">IFERROR(__xludf.DUMMYFUNCTION("GOOGLETRANSLATE(A4641,""auto"",""en"")"),"Loading...")</f>
        <v>Loading...</v>
      </c>
    </row>
    <row r="4642" spans="1:2" ht="14.25" customHeight="1">
      <c r="A4642" s="2" t="s">
        <v>4481</v>
      </c>
      <c r="B4642" s="2" t="str">
        <f ca="1">IFERROR(__xludf.DUMMYFUNCTION("GOOGLETRANSLATE(A4642,""auto"",""en"")"),"Loading...")</f>
        <v>Loading...</v>
      </c>
    </row>
    <row r="4643" spans="1:2" ht="14.25" customHeight="1">
      <c r="A4643" s="2" t="s">
        <v>4482</v>
      </c>
      <c r="B4643" s="2" t="str">
        <f ca="1">IFERROR(__xludf.DUMMYFUNCTION("GOOGLETRANSLATE(A4643,""auto"",""en"")"),"Loading...")</f>
        <v>Loading...</v>
      </c>
    </row>
    <row r="4644" spans="1:2" ht="14.25" customHeight="1">
      <c r="A4644" s="2" t="s">
        <v>4483</v>
      </c>
      <c r="B4644" s="2" t="str">
        <f ca="1">IFERROR(__xludf.DUMMYFUNCTION("GOOGLETRANSLATE(A4644,""auto"",""en"")"),"Loading...")</f>
        <v>Loading...</v>
      </c>
    </row>
    <row r="4645" spans="1:2" ht="14.25" customHeight="1">
      <c r="A4645" s="2" t="s">
        <v>4484</v>
      </c>
      <c r="B4645" s="2" t="str">
        <f ca="1">IFERROR(__xludf.DUMMYFUNCTION("GOOGLETRANSLATE(A4645,""auto"",""en"")"),"Loading...")</f>
        <v>Loading...</v>
      </c>
    </row>
    <row r="4646" spans="1:2" ht="14.25" customHeight="1">
      <c r="A4646" s="2" t="s">
        <v>4485</v>
      </c>
      <c r="B4646" s="2" t="str">
        <f ca="1">IFERROR(__xludf.DUMMYFUNCTION("GOOGLETRANSLATE(A4646,""auto"",""en"")"),"Loading...")</f>
        <v>Loading...</v>
      </c>
    </row>
    <row r="4647" spans="1:2" ht="14.25" customHeight="1">
      <c r="A4647" s="2" t="s">
        <v>4486</v>
      </c>
      <c r="B4647" s="2" t="str">
        <f ca="1">IFERROR(__xludf.DUMMYFUNCTION("GOOGLETRANSLATE(A4647,""auto"",""en"")"),"Loading...")</f>
        <v>Loading...</v>
      </c>
    </row>
    <row r="4648" spans="1:2" ht="14.25" customHeight="1">
      <c r="A4648" s="2" t="s">
        <v>4487</v>
      </c>
      <c r="B4648" s="2" t="str">
        <f ca="1">IFERROR(__xludf.DUMMYFUNCTION("GOOGLETRANSLATE(A4648,""auto"",""en"")"),"Loading...")</f>
        <v>Loading...</v>
      </c>
    </row>
    <row r="4649" spans="1:2" ht="14.25" customHeight="1">
      <c r="A4649" s="2" t="s">
        <v>4488</v>
      </c>
      <c r="B4649" s="2" t="str">
        <f ca="1">IFERROR(__xludf.DUMMYFUNCTION("GOOGLETRANSLATE(A4649,""auto"",""en"")"),"Loading...")</f>
        <v>Loading...</v>
      </c>
    </row>
    <row r="4650" spans="1:2" ht="14.25" customHeight="1">
      <c r="A4650" s="6" t="s">
        <v>4489</v>
      </c>
      <c r="B4650" s="2" t="str">
        <f ca="1">IFERROR(__xludf.DUMMYFUNCTION("GOOGLETRANSLATE(A4650,""auto"",""en"")"),"Ravish bhai Amit said this
No matter in the news, no complaints anywhere.")</f>
        <v>Ravish bhai Amit said this
No matter in the news, no complaints anywhere.</v>
      </c>
    </row>
    <row r="4651" spans="1:2" ht="14.25" customHeight="1">
      <c r="A4651" s="2" t="s">
        <v>4490</v>
      </c>
      <c r="B4651" s="2" t="str">
        <f ca="1">IFERROR(__xludf.DUMMYFUNCTION("GOOGLETRANSLATE(A4651,""auto"",""en"")"),"Loading...")</f>
        <v>Loading...</v>
      </c>
    </row>
    <row r="4652" spans="1:2" ht="14.25" customHeight="1">
      <c r="A4652" s="2" t="s">
        <v>4490</v>
      </c>
      <c r="B4652" s="2" t="str">
        <f ca="1">IFERROR(__xludf.DUMMYFUNCTION("GOOGLETRANSLATE(A4652,""auto"",""en"")"),"Loading...")</f>
        <v>Loading...</v>
      </c>
    </row>
    <row r="4653" spans="1:2" ht="14.25" customHeight="1">
      <c r="A4653" s="2" t="s">
        <v>4490</v>
      </c>
      <c r="B4653" s="2" t="str">
        <f ca="1">IFERROR(__xludf.DUMMYFUNCTION("GOOGLETRANSLATE(A4653,""auto"",""en"")"),"Loading...")</f>
        <v>Loading...</v>
      </c>
    </row>
    <row r="4654" spans="1:2" ht="14.25" customHeight="1">
      <c r="A4654" s="2" t="s">
        <v>2870</v>
      </c>
      <c r="B4654" s="2" t="str">
        <f ca="1">IFERROR(__xludf.DUMMYFUNCTION("GOOGLETRANSLATE(A4654,""auto"",""en"")"),"Loading...")</f>
        <v>Loading...</v>
      </c>
    </row>
    <row r="4655" spans="1:2" ht="14.25" customHeight="1">
      <c r="A4655" s="2" t="s">
        <v>4491</v>
      </c>
      <c r="B4655" s="2" t="str">
        <f ca="1">IFERROR(__xludf.DUMMYFUNCTION("GOOGLETRANSLATE(A4655,""auto"",""en"")"),"I will save the country😢😢😢😢")</f>
        <v>I will save the country😢😢😢😢</v>
      </c>
    </row>
    <row r="4656" spans="1:2" ht="14.25" customHeight="1">
      <c r="A4656" s="2" t="s">
        <v>4490</v>
      </c>
      <c r="B4656" s="2" t="str">
        <f ca="1">IFERROR(__xludf.DUMMYFUNCTION("GOOGLETRANSLATE(A4656,""auto"",""en"")"),"Loading...")</f>
        <v>Loading...</v>
      </c>
    </row>
    <row r="4657" spans="1:2" ht="14.25" customHeight="1">
      <c r="A4657" s="2" t="s">
        <v>4490</v>
      </c>
      <c r="B4657" s="2" t="str">
        <f ca="1">IFERROR(__xludf.DUMMYFUNCTION("GOOGLETRANSLATE(A4657,""auto"",""en"")"),"Loading...")</f>
        <v>Loading...</v>
      </c>
    </row>
    <row r="4658" spans="1:2" ht="14.25" customHeight="1">
      <c r="A4658" s="2" t="s">
        <v>4490</v>
      </c>
      <c r="B4658" s="2" t="str">
        <f ca="1">IFERROR(__xludf.DUMMYFUNCTION("GOOGLETRANSLATE(A4658,""auto"",""en"")"),"Loading...")</f>
        <v>Loading...</v>
      </c>
    </row>
    <row r="4659" spans="1:2" ht="14.25" customHeight="1">
      <c r="A4659" s="2" t="s">
        <v>4492</v>
      </c>
      <c r="B4659" s="2" t="str">
        <f ca="1">IFERROR(__xludf.DUMMYFUNCTION("GOOGLETRANSLATE(A4659,""auto"",""en"")"),"Modi 400 ❤")</f>
        <v>Modi 400 ❤</v>
      </c>
    </row>
    <row r="4660" spans="1:2" ht="14.25" customHeight="1">
      <c r="A4660" s="2" t="s">
        <v>4493</v>
      </c>
      <c r="B4660" s="2" t="str">
        <f ca="1">IFERROR(__xludf.DUMMYFUNCTION("GOOGLETRANSLATE(A4660,""auto"",""en"")"),"Loading...")</f>
        <v>Loading...</v>
      </c>
    </row>
    <row r="4661" spans="1:2" ht="14.25" customHeight="1">
      <c r="A4661" s="2" t="s">
        <v>4494</v>
      </c>
      <c r="B4661" s="2" t="str">
        <f ca="1">IFERROR(__xludf.DUMMYFUNCTION("GOOGLETRANSLATE(A4661,""auto"",""en"")"),"Sir, 40% vote has to be submitted first.")</f>
        <v>Sir, 40% vote has to be submitted first.</v>
      </c>
    </row>
    <row r="4662" spans="1:2" ht="14.25" customHeight="1">
      <c r="A4662" s="2" t="s">
        <v>4490</v>
      </c>
      <c r="B4662" s="2" t="str">
        <f ca="1">IFERROR(__xludf.DUMMYFUNCTION("GOOGLETRANSLATE(A4662,""auto"",""en"")"),"Loading...")</f>
        <v>Loading...</v>
      </c>
    </row>
    <row r="4663" spans="1:2" ht="14.25" customHeight="1">
      <c r="A4663" s="2" t="s">
        <v>4490</v>
      </c>
      <c r="B4663" s="2" t="str">
        <f ca="1">IFERROR(__xludf.DUMMYFUNCTION("GOOGLETRANSLATE(A4663,""auto"",""en"")"),"Loading...")</f>
        <v>Loading...</v>
      </c>
    </row>
    <row r="4664" spans="1:2" ht="14.25" customHeight="1">
      <c r="A4664" s="2" t="s">
        <v>4490</v>
      </c>
      <c r="B4664" s="2" t="str">
        <f ca="1">IFERROR(__xludf.DUMMYFUNCTION("GOOGLETRANSLATE(A4664,""auto"",""en"")"),"Loading...")</f>
        <v>Loading...</v>
      </c>
    </row>
    <row r="4665" spans="1:2" ht="14.25" customHeight="1">
      <c r="A4665" s="2" t="s">
        <v>4495</v>
      </c>
      <c r="B4665" s="2" t="str">
        <f ca="1">IFERROR(__xludf.DUMMYFUNCTION("GOOGLETRANSLATE(A4665,""auto"",""en"")"),"Loading...")</f>
        <v>Loading...</v>
      </c>
    </row>
    <row r="4666" spans="1:2" ht="14.25" customHeight="1">
      <c r="A4666" s="2" t="s">
        <v>4496</v>
      </c>
      <c r="B4666" s="2" t="str">
        <f ca="1">IFERROR(__xludf.DUMMYFUNCTION("GOOGLETRANSLATE(A4666,""auto"",""en"")"),"This Chinese businessman is once again pleasing his audience.")</f>
        <v>This Chinese businessman is once again pleasing his audience.</v>
      </c>
    </row>
    <row r="4667" spans="1:2" ht="14.25" customHeight="1">
      <c r="A4667" s="2" t="s">
        <v>4497</v>
      </c>
      <c r="B4667" s="2" t="str">
        <f ca="1">IFERROR(__xludf.DUMMYFUNCTION("GOOGLETRANSLATE(A4667,""auto"",""en"")"),"Loading...")</f>
        <v>Loading...</v>
      </c>
    </row>
    <row r="4668" spans="1:2" ht="14.25" customHeight="1">
      <c r="A4668" s="2" t="s">
        <v>4498</v>
      </c>
      <c r="B4668" s="2" t="str">
        <f ca="1">IFERROR(__xludf.DUMMYFUNCTION("GOOGLETRANSLATE(A4668,""auto"",""en"")"),"Loading...")</f>
        <v>Loading...</v>
      </c>
    </row>
    <row r="4669" spans="1:2" ht="14.25" customHeight="1">
      <c r="A4669" s="2" t="s">
        <v>4499</v>
      </c>
      <c r="B4669" s="2" t="str">
        <f ca="1">IFERROR(__xludf.DUMMYFUNCTION("GOOGLETRANSLATE(A4669,""auto"",""en"")"),"Loading...")</f>
        <v>Loading...</v>
      </c>
    </row>
    <row r="4670" spans="1:2" ht="14.25" customHeight="1">
      <c r="A4670" s="2" t="s">
        <v>4500</v>
      </c>
      <c r="B4670" s="2" t="str">
        <f ca="1">IFERROR(__xludf.DUMMYFUNCTION("GOOGLETRANSLATE(A4670,""auto"",""en"")"),"Thank you very much to Prime Minister Narendra Modi for becoming Prime Minister for the third time @narendramodi.")</f>
        <v>Thank you very much to Prime Minister Narendra Modi for becoming Prime Minister for the third time @narendramodi.</v>
      </c>
    </row>
    <row r="4671" spans="1:2" ht="14.25" customHeight="1">
      <c r="A4671" s="6" t="s">
        <v>4501</v>
      </c>
      <c r="B4671" s="2" t="str">
        <f ca="1">IFERROR(__xludf.DUMMYFUNCTION("GOOGLETRANSLATE(A4671,""auto"",""en"")"),"Loading...")</f>
        <v>Loading...</v>
      </c>
    </row>
    <row r="4672" spans="1:2" ht="14.25" customHeight="1">
      <c r="A4672" s="4" t="s">
        <v>4502</v>
      </c>
      <c r="B4672" s="2" t="str">
        <f ca="1">IFERROR(__xludf.DUMMYFUNCTION("GOOGLETRANSLATE(A4672,""auto"",""en"")"),"Loading...")</f>
        <v>Loading...</v>
      </c>
    </row>
    <row r="4673" spans="1:2" ht="14.25" customHeight="1">
      <c r="A4673" s="2" t="s">
        <v>4503</v>
      </c>
      <c r="B4673" s="2" t="str">
        <f ca="1">IFERROR(__xludf.DUMMYFUNCTION("GOOGLETRANSLATE(A4673,""auto"",""en"")"),"Loading...")</f>
        <v>Loading...</v>
      </c>
    </row>
    <row r="4674" spans="1:2" ht="14.25" customHeight="1">
      <c r="A4674" s="2" t="s">
        <v>4504</v>
      </c>
      <c r="B4674" s="2" t="str">
        <f ca="1">IFERROR(__xludf.DUMMYFUNCTION("GOOGLETRANSLATE(A4674,""auto"",""en"")"),"Loading...")</f>
        <v>Loading...</v>
      </c>
    </row>
    <row r="4675" spans="1:2" ht="14.25" customHeight="1">
      <c r="A4675" s="2" t="s">
        <v>4505</v>
      </c>
      <c r="B4675" s="2" t="str">
        <f ca="1">IFERROR(__xludf.DUMMYFUNCTION("GOOGLETRANSLATE(A4675,""auto"",""en"")"),"Rubbish is in bad pain.")</f>
        <v>Rubbish is in bad pain.</v>
      </c>
    </row>
    <row r="4676" spans="1:2" ht="14.25" customHeight="1">
      <c r="A4676" s="2" t="s">
        <v>4506</v>
      </c>
      <c r="B4676" s="2" t="str">
        <f ca="1">IFERROR(__xludf.DUMMYFUNCTION("GOOGLETRANSLATE(A4676,""auto"",""en"")"),"Loading...")</f>
        <v>Loading...</v>
      </c>
    </row>
    <row r="4677" spans="1:2" ht="14.25" customHeight="1">
      <c r="A4677" s="2" t="s">
        <v>4507</v>
      </c>
      <c r="B4677" s="2" t="str">
        <f ca="1">IFERROR(__xludf.DUMMYFUNCTION("GOOGLETRANSLATE(A4677,""auto"",""en"")"),"Loading...")</f>
        <v>Loading...</v>
      </c>
    </row>
    <row r="4678" spans="1:2" ht="14.25" customHeight="1">
      <c r="A4678" s="2" t="s">
        <v>4508</v>
      </c>
      <c r="B4678" s="2" t="str">
        <f ca="1">IFERROR(__xludf.DUMMYFUNCTION("GOOGLETRANSLATE(A4678,""auto"",""en"")"),"Loading...")</f>
        <v>Loading...</v>
      </c>
    </row>
    <row r="4679" spans="1:2" ht="14.25" customHeight="1">
      <c r="A4679" s="2" t="s">
        <v>4509</v>
      </c>
      <c r="B4679" s="2" t="str">
        <f ca="1">IFERROR(__xludf.DUMMYFUNCTION("GOOGLETRANSLATE(A4679,""auto"",""en"")"),"Loading...")</f>
        <v>Loading...</v>
      </c>
    </row>
    <row r="4680" spans="1:2" ht="14.25" customHeight="1">
      <c r="A4680" s="4" t="s">
        <v>4510</v>
      </c>
      <c r="B4680" s="2" t="str">
        <f ca="1">IFERROR(__xludf.DUMMYFUNCTION("GOOGLETRANSLATE(A4680,""auto"",""en"")"),"India will win")</f>
        <v>India will win</v>
      </c>
    </row>
    <row r="4681" spans="1:2" ht="14.25" customHeight="1">
      <c r="A4681" s="2" t="s">
        <v>4511</v>
      </c>
      <c r="B4681" s="2" t="str">
        <f ca="1">IFERROR(__xludf.DUMMYFUNCTION("GOOGLETRANSLATE(A4681,""auto"",""en"")"),"Loading...")</f>
        <v>Loading...</v>
      </c>
    </row>
    <row r="4682" spans="1:2" ht="14.25" customHeight="1">
      <c r="A4682" s="2" t="s">
        <v>4512</v>
      </c>
      <c r="B4682" s="2" t="str">
        <f ca="1">IFERROR(__xludf.DUMMYFUNCTION("GOOGLETRANSLATE(A4682,""auto"",""en"")"),"Loading...")</f>
        <v>Loading...</v>
      </c>
    </row>
    <row r="4683" spans="1:2" ht="14.25" customHeight="1">
      <c r="A4683" s="2" t="s">
        <v>4513</v>
      </c>
      <c r="B4683" s="2" t="str">
        <f ca="1">IFERROR(__xludf.DUMMYFUNCTION("GOOGLETRANSLATE(A4683,""auto"",""en"")"),"Loading...")</f>
        <v>Loading...</v>
      </c>
    </row>
    <row r="4684" spans="1:2" ht="14.25" customHeight="1">
      <c r="A4684" s="4" t="s">
        <v>4514</v>
      </c>
      <c r="B4684" s="2" t="str">
        <f ca="1">IFERROR(__xludf.DUMMYFUNCTION("GOOGLETRANSLATE(A4684,""auto"",""en"")"),"Loading...")</f>
        <v>Loading...</v>
      </c>
    </row>
    <row r="4685" spans="1:2" ht="14.25" customHeight="1">
      <c r="A4685" s="2" t="s">
        <v>4515</v>
      </c>
      <c r="B4685" s="2" t="str">
        <f ca="1">IFERROR(__xludf.DUMMYFUNCTION("GOOGLETRANSLATE(A4685,""auto"",""en"")"),"Loading...")</f>
        <v>Loading...</v>
      </c>
    </row>
    <row r="4686" spans="1:2" ht="14.25" customHeight="1">
      <c r="A4686" s="4" t="s">
        <v>4516</v>
      </c>
      <c r="B4686" s="2" t="str">
        <f ca="1">IFERROR(__xludf.DUMMYFUNCTION("GOOGLETRANSLATE(A4686,""auto"",""en"")"),"Loading...")</f>
        <v>Loading...</v>
      </c>
    </row>
    <row r="4687" spans="1:2" ht="14.25" customHeight="1">
      <c r="A4687" s="2" t="s">
        <v>4517</v>
      </c>
      <c r="B4687" s="2" t="str">
        <f ca="1">IFERROR(__xludf.DUMMYFUNCTION("GOOGLETRANSLATE(A4687,""auto"",""en"")"),"Loading...")</f>
        <v>Loading...</v>
      </c>
    </row>
    <row r="4688" spans="1:2" ht="14.25" customHeight="1">
      <c r="A4688" s="4" t="s">
        <v>4518</v>
      </c>
      <c r="B4688" s="2" t="str">
        <f ca="1">IFERROR(__xludf.DUMMYFUNCTION("GOOGLETRANSLATE(A4688,""auto"",""en"")"),"Loading...")</f>
        <v>Loading...</v>
      </c>
    </row>
    <row r="4689" spans="1:2" ht="14.25" customHeight="1">
      <c r="A4689" s="2" t="s">
        <v>4519</v>
      </c>
      <c r="B4689" s="2" t="str">
        <f ca="1">IFERROR(__xludf.DUMMYFUNCTION("GOOGLETRANSLATE(A4689,""auto"",""en"")"),"Loading...")</f>
        <v>Loading...</v>
      </c>
    </row>
    <row r="4690" spans="1:2" ht="14.25" customHeight="1">
      <c r="A4690" s="2" t="s">
        <v>4520</v>
      </c>
      <c r="B4690" s="2" t="str">
        <f ca="1">IFERROR(__xludf.DUMMYFUNCTION("GOOGLETRANSLATE(A4690,""auto"",""en"")"),"Loading...")</f>
        <v>Loading...</v>
      </c>
    </row>
    <row r="4691" spans="1:2" ht="14.25" customHeight="1">
      <c r="A4691" s="4" t="s">
        <v>4521</v>
      </c>
      <c r="B4691" s="2" t="str">
        <f ca="1">IFERROR(__xludf.DUMMYFUNCTION("GOOGLETRANSLATE(A4691,""auto"",""en"")"),"Loading...")</f>
        <v>Loading...</v>
      </c>
    </row>
    <row r="4692" spans="1:2" ht="14.25" customHeight="1">
      <c r="A4692" s="2" t="s">
        <v>4522</v>
      </c>
      <c r="B4692" s="2" t="str">
        <f ca="1">IFERROR(__xludf.DUMMYFUNCTION("GOOGLETRANSLATE(A4692,""auto"",""en"")"),"Loading...")</f>
        <v>Loading...</v>
      </c>
    </row>
    <row r="4693" spans="1:2" ht="14.25" customHeight="1">
      <c r="A4693" s="2" t="s">
        <v>4523</v>
      </c>
      <c r="B4693" s="2" t="str">
        <f ca="1">IFERROR(__xludf.DUMMYFUNCTION("GOOGLETRANSLATE(A4693,""auto"",""en"")"),"Loading...")</f>
        <v>Loading...</v>
      </c>
    </row>
    <row r="4694" spans="1:2" ht="14.25" customHeight="1">
      <c r="A4694" s="2" t="s">
        <v>4524</v>
      </c>
      <c r="B4694" s="2" t="str">
        <f ca="1">IFERROR(__xludf.DUMMYFUNCTION("GOOGLETRANSLATE(A4694,""auto"",""en"")"),"Loading...")</f>
        <v>Loading...</v>
      </c>
    </row>
    <row r="4695" spans="1:2" ht="14.25" customHeight="1">
      <c r="A4695" s="4" t="s">
        <v>4525</v>
      </c>
      <c r="B4695" s="2" t="str">
        <f ca="1">IFERROR(__xludf.DUMMYFUNCTION("GOOGLETRANSLATE(A4695,""auto"",""en"")"),"Loading...")</f>
        <v>Loading...</v>
      </c>
    </row>
    <row r="4696" spans="1:2" ht="14.25" customHeight="1">
      <c r="A4696" s="2" t="s">
        <v>4526</v>
      </c>
      <c r="B4696" s="2" t="str">
        <f ca="1">IFERROR(__xludf.DUMMYFUNCTION("GOOGLETRANSLATE(A4696,""auto"",""en"")"),"Loading...")</f>
        <v>Loading...</v>
      </c>
    </row>
    <row r="4697" spans="1:2" ht="14.25" customHeight="1">
      <c r="A4697" s="2" t="s">
        <v>4527</v>
      </c>
      <c r="B4697" s="2" t="str">
        <f ca="1">IFERROR(__xludf.DUMMYFUNCTION("GOOGLETRANSLATE(A4697,""auto"",""en"")"),"Loading...")</f>
        <v>Loading...</v>
      </c>
    </row>
    <row r="4698" spans="1:2" ht="14.25" customHeight="1">
      <c r="A4698" s="4" t="s">
        <v>4528</v>
      </c>
      <c r="B4698" s="2" t="str">
        <f ca="1">IFERROR(__xludf.DUMMYFUNCTION("GOOGLETRANSLATE(A4698,""auto"",""en"")"),"Loading...")</f>
        <v>Loading...</v>
      </c>
    </row>
    <row r="4699" spans="1:2" ht="14.25" customHeight="1">
      <c r="A4699" s="2" t="s">
        <v>4529</v>
      </c>
      <c r="B4699" s="2" t="str">
        <f ca="1">IFERROR(__xludf.DUMMYFUNCTION("GOOGLETRANSLATE(A4699,""auto"",""en"")"),"Loading...")</f>
        <v>Loading...</v>
      </c>
    </row>
    <row r="4700" spans="1:2" ht="14.25" customHeight="1">
      <c r="A4700" s="4" t="s">
        <v>4530</v>
      </c>
      <c r="B4700" s="2" t="str">
        <f ca="1">IFERROR(__xludf.DUMMYFUNCTION("GOOGLETRANSLATE(A4700,""auto"",""en"")"),"Loading...")</f>
        <v>Loading...</v>
      </c>
    </row>
    <row r="4701" spans="1:2" ht="14.25" customHeight="1">
      <c r="A4701" s="2" t="s">
        <v>4531</v>
      </c>
      <c r="B4701" s="2" t="str">
        <f ca="1">IFERROR(__xludf.DUMMYFUNCTION("GOOGLETRANSLATE(A4701,""auto"",""en"")"),"Loading...")</f>
        <v>Loading...</v>
      </c>
    </row>
    <row r="4702" spans="1:2" ht="14.25" customHeight="1">
      <c r="A4702" s="2" t="s">
        <v>4532</v>
      </c>
      <c r="B4702" s="2" t="str">
        <f ca="1">IFERROR(__xludf.DUMMYFUNCTION("GOOGLETRANSLATE(A4702,""auto"",""en"")"),"Loading...")</f>
        <v>Loading...</v>
      </c>
    </row>
    <row r="4703" spans="1:2" ht="14.25" customHeight="1">
      <c r="A4703" s="2" t="s">
        <v>4533</v>
      </c>
      <c r="B4703" s="2" t="str">
        <f ca="1">IFERROR(__xludf.DUMMYFUNCTION("GOOGLETRANSLATE(A4703,""auto"",""en"")"),"Loading...")</f>
        <v>Loading...</v>
      </c>
    </row>
    <row r="4704" spans="1:2" ht="14.25" customHeight="1">
      <c r="A4704" s="2" t="s">
        <v>4534</v>
      </c>
      <c r="B4704" s="2" t="str">
        <f ca="1">IFERROR(__xludf.DUMMYFUNCTION("GOOGLETRANSLATE(A4704,""auto"",""en"")"),"Loading...")</f>
        <v>Loading...</v>
      </c>
    </row>
    <row r="4705" spans="1:2" ht="14.25" customHeight="1">
      <c r="A4705" s="2" t="s">
        <v>4535</v>
      </c>
      <c r="B4705" s="2" t="str">
        <f ca="1">IFERROR(__xludf.DUMMYFUNCTION("GOOGLETRANSLATE(A4705,""auto"",""en"")"),"Loading...")</f>
        <v>Loading...</v>
      </c>
    </row>
    <row r="4706" spans="1:2" ht="14.25" customHeight="1">
      <c r="A4706" s="2" t="s">
        <v>4536</v>
      </c>
      <c r="B4706" s="2" t="str">
        <f ca="1">IFERROR(__xludf.DUMMYFUNCTION("GOOGLETRANSLATE(A4706,""auto"",""en"")"),"Loading...")</f>
        <v>Loading...</v>
      </c>
    </row>
    <row r="4707" spans="1:2" ht="14.25" customHeight="1">
      <c r="A4707" s="2" t="s">
        <v>4537</v>
      </c>
      <c r="B4707" s="2" t="str">
        <f ca="1">IFERROR(__xludf.DUMMYFUNCTION("GOOGLETRANSLATE(A4707,""auto"",""en"")"),"Loading...")</f>
        <v>Loading...</v>
      </c>
    </row>
    <row r="4708" spans="1:2" ht="14.25" customHeight="1">
      <c r="A4708" s="2" t="s">
        <v>4538</v>
      </c>
      <c r="B4708" s="2" t="str">
        <f ca="1">IFERROR(__xludf.DUMMYFUNCTION("GOOGLETRANSLATE(A4708,""auto"",""en"")"),"Loading...")</f>
        <v>Loading...</v>
      </c>
    </row>
    <row r="4709" spans="1:2" ht="14.25" customHeight="1">
      <c r="A4709" s="2" t="s">
        <v>4539</v>
      </c>
      <c r="B4709" s="2" t="str">
        <f ca="1">IFERROR(__xludf.DUMMYFUNCTION("GOOGLETRANSLATE(A4709,""auto"",""en"")"),"Loading...")</f>
        <v>Loading...</v>
      </c>
    </row>
    <row r="4710" spans="1:2" ht="14.25" customHeight="1">
      <c r="A4710" s="2" t="s">
        <v>4540</v>
      </c>
      <c r="B4710" s="2" t="str">
        <f ca="1">IFERROR(__xludf.DUMMYFUNCTION("GOOGLETRANSLATE(A4710,""auto"",""en"")"),"Loading...")</f>
        <v>Loading...</v>
      </c>
    </row>
    <row r="4711" spans="1:2" ht="14.25" customHeight="1">
      <c r="A4711" s="2" t="s">
        <v>4541</v>
      </c>
      <c r="B4711" s="2" t="str">
        <f ca="1">IFERROR(__xludf.DUMMYFUNCTION("GOOGLETRANSLATE(A4711,""auto"",""en"")"),"Loading...")</f>
        <v>Loading...</v>
      </c>
    </row>
    <row r="4712" spans="1:2" ht="14.25" customHeight="1">
      <c r="A4712" s="2" t="s">
        <v>4542</v>
      </c>
      <c r="B4712" s="2" t="str">
        <f ca="1">IFERROR(__xludf.DUMMYFUNCTION("GOOGLETRANSLATE(A4712,""auto"",""en"")"),"Loading...")</f>
        <v>Loading...</v>
      </c>
    </row>
    <row r="4713" spans="1:2" ht="14.25" customHeight="1">
      <c r="A4713" s="2" t="s">
        <v>4543</v>
      </c>
      <c r="B4713" s="2" t="str">
        <f ca="1">IFERROR(__xludf.DUMMYFUNCTION("GOOGLETRANSLATE(A4713,""auto"",""en"")"),"Loading...")</f>
        <v>Loading...</v>
      </c>
    </row>
    <row r="4714" spans="1:2" ht="14.25" customHeight="1">
      <c r="A4714" s="2" t="s">
        <v>4544</v>
      </c>
      <c r="B4714" s="2" t="str">
        <f ca="1">IFERROR(__xludf.DUMMYFUNCTION("GOOGLETRANSLATE(A4714,""auto"",""en"")"),"Loading...")</f>
        <v>Loading...</v>
      </c>
    </row>
    <row r="4715" spans="1:2" ht="14.25" customHeight="1">
      <c r="A4715" s="2" t="s">
        <v>4545</v>
      </c>
      <c r="B4715" s="2" t="str">
        <f ca="1">IFERROR(__xludf.DUMMYFUNCTION("GOOGLETRANSLATE(A4715,""auto"",""en"")"),"Loading...")</f>
        <v>Loading...</v>
      </c>
    </row>
    <row r="4716" spans="1:2" ht="14.25" customHeight="1">
      <c r="A4716" s="2" t="s">
        <v>4546</v>
      </c>
      <c r="B4716" s="2" t="str">
        <f ca="1">IFERROR(__xludf.DUMMYFUNCTION("GOOGLETRANSLATE(A4716,""auto"",""en"")"),"Loading...")</f>
        <v>Loading...</v>
      </c>
    </row>
    <row r="4717" spans="1:2" ht="14.25" customHeight="1">
      <c r="A4717" s="4" t="s">
        <v>4547</v>
      </c>
      <c r="B4717" s="2" t="str">
        <f ca="1">IFERROR(__xludf.DUMMYFUNCTION("GOOGLETRANSLATE(A4717,""auto"",""en"")"),"Loading...")</f>
        <v>Loading...</v>
      </c>
    </row>
    <row r="4718" spans="1:2" ht="14.25" customHeight="1">
      <c r="A4718" s="2" t="s">
        <v>4548</v>
      </c>
      <c r="B4718" s="2" t="str">
        <f ca="1">IFERROR(__xludf.DUMMYFUNCTION("GOOGLETRANSLATE(A4718,""auto"",""en"")"),"Loading...")</f>
        <v>Loading...</v>
      </c>
    </row>
    <row r="4719" spans="1:2" ht="14.25" customHeight="1">
      <c r="A4719" s="6" t="s">
        <v>4549</v>
      </c>
      <c r="B4719" s="2" t="str">
        <f ca="1">IFERROR(__xludf.DUMMYFUNCTION("GOOGLETRANSLATE(A4719,""auto"",""en"")"),"Loading...")</f>
        <v>Loading...</v>
      </c>
    </row>
    <row r="4720" spans="1:2" ht="14.25" customHeight="1">
      <c r="A4720" s="2" t="s">
        <v>4550</v>
      </c>
      <c r="B4720" s="2" t="str">
        <f ca="1">IFERROR(__xludf.DUMMYFUNCTION("GOOGLETRANSLATE(A4720,""auto"",""en"")"),"Loading...")</f>
        <v>Loading...</v>
      </c>
    </row>
    <row r="4721" spans="1:2" ht="14.25" customHeight="1">
      <c r="A4721" s="6" t="s">
        <v>4551</v>
      </c>
      <c r="B4721" s="2" t="str">
        <f ca="1">IFERROR(__xludf.DUMMYFUNCTION("GOOGLETRANSLATE(A4721,""auto"",""en"")"),"Ravish ji, according to you, the leader of Congress is Satyabadi Harshchandra. 
Jhooth bol hi nahi sakte")</f>
        <v>Ravish ji, according to you, the leader of Congress is Satyabadi Harshchandra. 
Jhooth bol hi nahi sakte</v>
      </c>
    </row>
    <row r="4722" spans="1:2" ht="14.25" customHeight="1">
      <c r="A4722" s="2" t="s">
        <v>4552</v>
      </c>
      <c r="B4722" s="2" t="str">
        <f ca="1">IFERROR(__xludf.DUMMYFUNCTION("GOOGLETRANSLATE(A4722,""auto"",""en"")"),"Loading...")</f>
        <v>Loading...</v>
      </c>
    </row>
    <row r="4723" spans="1:2" ht="14.25" customHeight="1">
      <c r="A4723" s="4" t="s">
        <v>4553</v>
      </c>
      <c r="B4723" s="2" t="str">
        <f ca="1">IFERROR(__xludf.DUMMYFUNCTION("GOOGLETRANSLATE(A4723,""auto"",""en"")"),"Rabis Kumar Pakistan Media 😅😅")</f>
        <v>Rabis Kumar Pakistan Media 😅😅</v>
      </c>
    </row>
    <row r="4724" spans="1:2" ht="14.25" customHeight="1">
      <c r="A4724" s="2" t="s">
        <v>4554</v>
      </c>
      <c r="B4724" s="2" t="str">
        <f ca="1">IFERROR(__xludf.DUMMYFUNCTION("GOOGLETRANSLATE(A4724,""auto"",""en"")"),"Loading...")</f>
        <v>Loading...</v>
      </c>
    </row>
    <row r="4725" spans="1:2" ht="14.25" customHeight="1">
      <c r="A4725" s="2" t="s">
        <v>4555</v>
      </c>
      <c r="B4725" s="2" t="str">
        <f ca="1">IFERROR(__xludf.DUMMYFUNCTION("GOOGLETRANSLATE(A4725,""auto"",""en"")"),"Loading...")</f>
        <v>Loading...</v>
      </c>
    </row>
    <row r="4726" spans="1:2" ht="14.25" customHeight="1">
      <c r="A4726" s="2" t="s">
        <v>4556</v>
      </c>
      <c r="B4726" s="2" t="str">
        <f ca="1">IFERROR(__xludf.DUMMYFUNCTION("GOOGLETRANSLATE(A4726,""auto"",""en"")"),"Loading...")</f>
        <v>Loading...</v>
      </c>
    </row>
    <row r="4727" spans="1:2" ht="14.25" customHeight="1">
      <c r="A4727" s="2" t="s">
        <v>4557</v>
      </c>
      <c r="B4727" s="2" t="str">
        <f ca="1">IFERROR(__xludf.DUMMYFUNCTION("GOOGLETRANSLATE(A4727,""auto"",""en"")"),"Loading...")</f>
        <v>Loading...</v>
      </c>
    </row>
    <row r="4728" spans="1:2" ht="14.25" customHeight="1">
      <c r="A4728" s="2" t="s">
        <v>4558</v>
      </c>
      <c r="B4728" s="2" t="str">
        <f ca="1">IFERROR(__xludf.DUMMYFUNCTION("GOOGLETRANSLATE(A4728,""auto"",""en"")"),"Loading...")</f>
        <v>Loading...</v>
      </c>
    </row>
    <row r="4729" spans="1:2" ht="14.25" customHeight="1">
      <c r="A4729" s="4" t="s">
        <v>4559</v>
      </c>
      <c r="B4729" s="2" t="str">
        <f ca="1">IFERROR(__xludf.DUMMYFUNCTION("GOOGLETRANSLATE(A4729,""auto"",""en"")"),"Loading...")</f>
        <v>Loading...</v>
      </c>
    </row>
    <row r="4730" spans="1:2" ht="14.25" customHeight="1">
      <c r="A4730" s="2" t="s">
        <v>4560</v>
      </c>
      <c r="B4730" s="2" t="str">
        <f ca="1">IFERROR(__xludf.DUMMYFUNCTION("GOOGLETRANSLATE(A4730,""auto"",""en"")"),"Loading...")</f>
        <v>Loading...</v>
      </c>
    </row>
    <row r="4731" spans="1:2" ht="14.25" customHeight="1">
      <c r="A4731" s="2" t="s">
        <v>4561</v>
      </c>
      <c r="B4731" s="2" t="str">
        <f ca="1">IFERROR(__xludf.DUMMYFUNCTION("GOOGLETRANSLATE(A4731,""auto"",""en"")"),"Loading...")</f>
        <v>Loading...</v>
      </c>
    </row>
    <row r="4732" spans="1:2" ht="14.25" customHeight="1">
      <c r="A4732" s="4" t="s">
        <v>4562</v>
      </c>
      <c r="B4732" s="2" t="str">
        <f ca="1">IFERROR(__xludf.DUMMYFUNCTION("GOOGLETRANSLATE(A4732,""auto"",""en"")"),"Loading...")</f>
        <v>Loading...</v>
      </c>
    </row>
    <row r="4733" spans="1:2" ht="14.25" customHeight="1">
      <c r="A4733" s="2" t="s">
        <v>4563</v>
      </c>
      <c r="B4733" s="2" t="str">
        <f ca="1">IFERROR(__xludf.DUMMYFUNCTION("GOOGLETRANSLATE(A4733,""auto"",""en"")"),"Loading...")</f>
        <v>Loading...</v>
      </c>
    </row>
    <row r="4734" spans="1:2" ht="14.25" customHeight="1">
      <c r="A4734" s="2" t="s">
        <v>4564</v>
      </c>
      <c r="B4734" s="2" t="str">
        <f ca="1">IFERROR(__xludf.DUMMYFUNCTION("GOOGLETRANSLATE(A4734,""auto"",""en"")"),"Loading...")</f>
        <v>Loading...</v>
      </c>
    </row>
    <row r="4735" spans="1:2" ht="14.25" customHeight="1">
      <c r="A4735" s="2" t="s">
        <v>4565</v>
      </c>
      <c r="B4735" s="2" t="str">
        <f ca="1">IFERROR(__xludf.DUMMYFUNCTION("GOOGLETRANSLATE(A4735,""auto"",""en"")"),"Loading...")</f>
        <v>Loading...</v>
      </c>
    </row>
    <row r="4736" spans="1:2" ht="14.25" customHeight="1">
      <c r="A4736" s="2" t="s">
        <v>4566</v>
      </c>
      <c r="B4736" s="2" t="str">
        <f ca="1">IFERROR(__xludf.DUMMYFUNCTION("GOOGLETRANSLATE(A4736,""auto"",""en"")"),"Loading...")</f>
        <v>Loading...</v>
      </c>
    </row>
    <row r="4737" spans="1:2" ht="14.25" customHeight="1">
      <c r="A4737" s="2" t="s">
        <v>4567</v>
      </c>
      <c r="B4737" s="2" t="str">
        <f ca="1">IFERROR(__xludf.DUMMYFUNCTION("GOOGLETRANSLATE(A4737,""auto"",""en"")"),"Loading...")</f>
        <v>Loading...</v>
      </c>
    </row>
    <row r="4738" spans="1:2" ht="14.25" customHeight="1">
      <c r="A4738" s="2" t="s">
        <v>4568</v>
      </c>
      <c r="B4738" s="2" t="str">
        <f ca="1">IFERROR(__xludf.DUMMYFUNCTION("GOOGLETRANSLATE(A4738,""auto"",""en"")"),"Loading...")</f>
        <v>Loading...</v>
      </c>
    </row>
    <row r="4739" spans="1:2" ht="14.25" customHeight="1">
      <c r="A4739" s="2" t="s">
        <v>60</v>
      </c>
      <c r="B4739" s="2" t="str">
        <f ca="1">IFERROR(__xludf.DUMMYFUNCTION("GOOGLETRANSLATE(A4739,""auto"",""en"")"),"Loading...")</f>
        <v>Loading...</v>
      </c>
    </row>
    <row r="4740" spans="1:2" ht="14.25" customHeight="1">
      <c r="A4740" s="4" t="s">
        <v>4569</v>
      </c>
      <c r="B4740" s="2" t="str">
        <f ca="1">IFERROR(__xludf.DUMMYFUNCTION("GOOGLETRANSLATE(A4740,""auto"",""en"")"),"Loading...")</f>
        <v>Loading...</v>
      </c>
    </row>
    <row r="4741" spans="1:2" ht="14.25" customHeight="1">
      <c r="A4741" s="2" t="s">
        <v>4570</v>
      </c>
      <c r="B4741" s="2" t="str">
        <f ca="1">IFERROR(__xludf.DUMMYFUNCTION("GOOGLETRANSLATE(A4741,""auto"",""en"")"),"Loading...")</f>
        <v>Loading...</v>
      </c>
    </row>
    <row r="4742" spans="1:2" ht="14.25" customHeight="1">
      <c r="A4742" s="4" t="s">
        <v>4571</v>
      </c>
      <c r="B4742" s="2" t="str">
        <f ca="1">IFERROR(__xludf.DUMMYFUNCTION("GOOGLETRANSLATE(A4742,""auto"",""en"")"),"Loading...")</f>
        <v>Loading...</v>
      </c>
    </row>
    <row r="4743" spans="1:2" ht="14.25" customHeight="1">
      <c r="A4743" s="2" t="s">
        <v>4572</v>
      </c>
      <c r="B4743" s="2" t="str">
        <f ca="1">IFERROR(__xludf.DUMMYFUNCTION("GOOGLETRANSLATE(A4743,""auto"",""en"")"),"Loading...")</f>
        <v>Loading...</v>
      </c>
    </row>
    <row r="4744" spans="1:2" ht="14.25" customHeight="1">
      <c r="A4744" s="2" t="s">
        <v>4573</v>
      </c>
      <c r="B4744" s="2" t="str">
        <f ca="1">IFERROR(__xludf.DUMMYFUNCTION("GOOGLETRANSLATE(A4744,""auto"",""en"")"),"Loading...")</f>
        <v>Loading...</v>
      </c>
    </row>
    <row r="4745" spans="1:2" ht="14.25" customHeight="1">
      <c r="A4745" s="2" t="s">
        <v>4574</v>
      </c>
      <c r="B4745" s="2" t="str">
        <f ca="1">IFERROR(__xludf.DUMMYFUNCTION("GOOGLETRANSLATE(A4745,""auto"",""en"")"),"Loading...")</f>
        <v>Loading...</v>
      </c>
    </row>
    <row r="4746" spans="1:2" ht="14.25" customHeight="1">
      <c r="A4746" s="2" t="s">
        <v>4575</v>
      </c>
      <c r="B4746" s="2" t="str">
        <f ca="1">IFERROR(__xludf.DUMMYFUNCTION("GOOGLETRANSLATE(A4746,""auto"",""en"")"),"Loading...")</f>
        <v>Loading...</v>
      </c>
    </row>
    <row r="4747" spans="1:2" ht="14.25" customHeight="1">
      <c r="A4747" s="4" t="s">
        <v>4576</v>
      </c>
      <c r="B4747" s="2" t="str">
        <f ca="1">IFERROR(__xludf.DUMMYFUNCTION("GOOGLETRANSLATE(A4747,""auto"",""en"")"),"Loading...")</f>
        <v>Loading...</v>
      </c>
    </row>
    <row r="4748" spans="1:2" ht="14.25" customHeight="1">
      <c r="A4748" s="2" t="s">
        <v>4577</v>
      </c>
      <c r="B4748" s="2" t="str">
        <f ca="1">IFERROR(__xludf.DUMMYFUNCTION("GOOGLETRANSLATE(A4748,""auto"",""en"")"),"Loading...")</f>
        <v>Loading...</v>
      </c>
    </row>
    <row r="4749" spans="1:2" ht="14.25" customHeight="1">
      <c r="A4749" s="2" t="s">
        <v>4578</v>
      </c>
      <c r="B4749" s="2" t="str">
        <f ca="1">IFERROR(__xludf.DUMMYFUNCTION("GOOGLETRANSLATE(A4749,""auto"",""en"")"),"Loading...")</f>
        <v>Loading...</v>
      </c>
    </row>
    <row r="4750" spans="1:2" ht="14.25" customHeight="1">
      <c r="A4750" s="2" t="s">
        <v>4579</v>
      </c>
      <c r="B4750" s="2" t="str">
        <f ca="1">IFERROR(__xludf.DUMMYFUNCTION("GOOGLETRANSLATE(A4750,""auto"",""en"")"),"Loading...")</f>
        <v>Loading...</v>
      </c>
    </row>
    <row r="4751" spans="1:2" ht="14.25" customHeight="1">
      <c r="A4751" s="6" t="s">
        <v>4580</v>
      </c>
      <c r="B4751" s="2" t="str">
        <f ca="1">IFERROR(__xludf.DUMMYFUNCTION("GOOGLETRANSLATE(A4751,""auto"",""en"")"),"Loading...")</f>
        <v>Loading...</v>
      </c>
    </row>
    <row r="4752" spans="1:2" ht="14.25" customHeight="1">
      <c r="A4752" s="2" t="s">
        <v>4581</v>
      </c>
      <c r="B4752" s="2" t="str">
        <f ca="1">IFERROR(__xludf.DUMMYFUNCTION("GOOGLETRANSLATE(A4752,""auto"",""en"")"),"Loading...")</f>
        <v>Loading...</v>
      </c>
    </row>
    <row r="4753" spans="1:2" ht="14.25" customHeight="1">
      <c r="A4753" s="4" t="s">
        <v>4582</v>
      </c>
      <c r="B4753" s="2" t="str">
        <f ca="1">IFERROR(__xludf.DUMMYFUNCTION("GOOGLETRANSLATE(A4753,""auto"",""en"")"),"Loading...")</f>
        <v>Loading...</v>
      </c>
    </row>
    <row r="4754" spans="1:2" ht="14.25" customHeight="1">
      <c r="A4754" s="4" t="s">
        <v>4583</v>
      </c>
      <c r="B4754" s="2" t="str">
        <f ca="1">IFERROR(__xludf.DUMMYFUNCTION("GOOGLETRANSLATE(A4754,""auto"",""en"")"),"Loading...")</f>
        <v>Loading...</v>
      </c>
    </row>
    <row r="4755" spans="1:2" ht="14.25" customHeight="1">
      <c r="A4755" s="2" t="s">
        <v>4584</v>
      </c>
      <c r="B4755" s="2" t="str">
        <f ca="1">IFERROR(__xludf.DUMMYFUNCTION("GOOGLETRANSLATE(A4755,""auto"",""en"")"),"Loading...")</f>
        <v>Loading...</v>
      </c>
    </row>
    <row r="4756" spans="1:2" ht="14.25" customHeight="1">
      <c r="A4756" s="2" t="s">
        <v>3331</v>
      </c>
      <c r="B4756" s="2" t="str">
        <f ca="1">IFERROR(__xludf.DUMMYFUNCTION("GOOGLETRANSLATE(A4756,""auto"",""en"")"),"Loading...")</f>
        <v>Loading...</v>
      </c>
    </row>
    <row r="4757" spans="1:2" ht="14.25" customHeight="1">
      <c r="A4757" s="2" t="s">
        <v>4585</v>
      </c>
      <c r="B4757" s="2" t="str">
        <f ca="1">IFERROR(__xludf.DUMMYFUNCTION("GOOGLETRANSLATE(A4757,""auto"",""en"")"),"Loading...")</f>
        <v>Loading...</v>
      </c>
    </row>
    <row r="4758" spans="1:2" ht="14.25" customHeight="1">
      <c r="A4758" s="2" t="s">
        <v>4586</v>
      </c>
      <c r="B4758" s="2" t="str">
        <f ca="1">IFERROR(__xludf.DUMMYFUNCTION("GOOGLETRANSLATE(A4758,""auto"",""en"")"),"Loading...")</f>
        <v>Loading...</v>
      </c>
    </row>
    <row r="4759" spans="1:2" ht="14.25" customHeight="1">
      <c r="A4759" s="4" t="s">
        <v>4587</v>
      </c>
      <c r="B4759" s="2" t="str">
        <f ca="1">IFERROR(__xludf.DUMMYFUNCTION("GOOGLETRANSLATE(A4759,""auto"",""en"")"),"Loading...")</f>
        <v>Loading...</v>
      </c>
    </row>
    <row r="4760" spans="1:2" ht="14.25" customHeight="1">
      <c r="A4760" s="4" t="s">
        <v>4588</v>
      </c>
      <c r="B4760" s="2" t="str">
        <f ca="1">IFERROR(__xludf.DUMMYFUNCTION("GOOGLETRANSLATE(A4760,""auto"",""en"")"),"Loading...")</f>
        <v>Loading...</v>
      </c>
    </row>
    <row r="4761" spans="1:2" ht="14.25" customHeight="1">
      <c r="A4761" s="2" t="s">
        <v>4589</v>
      </c>
      <c r="B4761" s="2" t="str">
        <f ca="1">IFERROR(__xludf.DUMMYFUNCTION("GOOGLETRANSLATE(A4761,""auto"",""en"")"),"Loading...")</f>
        <v>Loading...</v>
      </c>
    </row>
    <row r="4762" spans="1:2" ht="14.25" customHeight="1">
      <c r="A4762" s="2" t="s">
        <v>1278</v>
      </c>
      <c r="B4762" s="2" t="str">
        <f ca="1">IFERROR(__xludf.DUMMYFUNCTION("GOOGLETRANSLATE(A4762,""auto"",""en"")"),"Loading...")</f>
        <v>Loading...</v>
      </c>
    </row>
    <row r="4763" spans="1:2" ht="14.25" customHeight="1">
      <c r="A4763" s="4" t="s">
        <v>4590</v>
      </c>
      <c r="B4763" s="2" t="str">
        <f ca="1">IFERROR(__xludf.DUMMYFUNCTION("GOOGLETRANSLATE(A4763,""auto"",""en"")"),"Looks like this reporter Rathi Re has taken knowledge")</f>
        <v>Looks like this reporter Rathi Re has taken knowledge</v>
      </c>
    </row>
    <row r="4764" spans="1:2" ht="14.25" customHeight="1">
      <c r="A4764" s="2" t="s">
        <v>4591</v>
      </c>
      <c r="B4764" s="2" t="str">
        <f ca="1">IFERROR(__xludf.DUMMYFUNCTION("GOOGLETRANSLATE(A4764,""auto"",""en"")"),"Loading...")</f>
        <v>Loading...</v>
      </c>
    </row>
    <row r="4765" spans="1:2" ht="14.25" customHeight="1">
      <c r="A4765" s="2" t="s">
        <v>2748</v>
      </c>
      <c r="B4765" s="2" t="str">
        <f ca="1">IFERROR(__xludf.DUMMYFUNCTION("GOOGLETRANSLATE(A4765,""auto"",""en"")"),"Loading...")</f>
        <v>Loading...</v>
      </c>
    </row>
    <row r="4766" spans="1:2" ht="14.25" customHeight="1">
      <c r="A4766" s="6" t="s">
        <v>4592</v>
      </c>
      <c r="B4766" s="2" t="str">
        <f ca="1">IFERROR(__xludf.DUMMYFUNCTION("GOOGLETRANSLATE(A4766,""auto"",""en"")"),"Loading...")</f>
        <v>Loading...</v>
      </c>
    </row>
    <row r="4767" spans="1:2" ht="14.25" customHeight="1">
      <c r="A4767" s="2" t="s">
        <v>4593</v>
      </c>
      <c r="B4767" s="2" t="str">
        <f ca="1">IFERROR(__xludf.DUMMYFUNCTION("GOOGLETRANSLATE(A4767,""auto"",""en"")"),"Loading...")</f>
        <v>Loading...</v>
      </c>
    </row>
    <row r="4768" spans="1:2" ht="14.25" customHeight="1">
      <c r="A4768" s="2" t="s">
        <v>1027</v>
      </c>
      <c r="B4768" s="2" t="str">
        <f ca="1">IFERROR(__xludf.DUMMYFUNCTION("GOOGLETRANSLATE(A4768,""auto"",""en"")"),"Loading...")</f>
        <v>Loading...</v>
      </c>
    </row>
    <row r="4769" spans="1:2" ht="14.25" customHeight="1">
      <c r="A4769" s="2" t="s">
        <v>4594</v>
      </c>
      <c r="B4769" s="2" t="str">
        <f ca="1">IFERROR(__xludf.DUMMYFUNCTION("GOOGLETRANSLATE(A4769,""auto"",""en"")"),"Loading...")</f>
        <v>Loading...</v>
      </c>
    </row>
    <row r="4770" spans="1:2" ht="14.25" customHeight="1">
      <c r="A4770" s="2" t="s">
        <v>4595</v>
      </c>
      <c r="B4770" s="2" t="str">
        <f ca="1">IFERROR(__xludf.DUMMYFUNCTION("GOOGLETRANSLATE(A4770,""auto"",""en"")"),"Loading...")</f>
        <v>Loading...</v>
      </c>
    </row>
    <row r="4771" spans="1:2" ht="14.25" customHeight="1">
      <c r="A4771" s="2" t="s">
        <v>4596</v>
      </c>
      <c r="B4771" s="2" t="str">
        <f ca="1">IFERROR(__xludf.DUMMYFUNCTION("GOOGLETRANSLATE(A4771,""auto"",""en"")"),"Loading...")</f>
        <v>Loading...</v>
      </c>
    </row>
    <row r="4772" spans="1:2" ht="14.25" customHeight="1">
      <c r="A4772" s="2" t="s">
        <v>4597</v>
      </c>
      <c r="B4772" s="2" t="str">
        <f ca="1">IFERROR(__xludf.DUMMYFUNCTION("GOOGLETRANSLATE(A4772,""auto"",""en"")"),"Loading...")</f>
        <v>Loading...</v>
      </c>
    </row>
    <row r="4773" spans="1:2" ht="14.25" customHeight="1">
      <c r="A4773" s="2" t="s">
        <v>4598</v>
      </c>
      <c r="B4773" s="2" t="str">
        <f ca="1">IFERROR(__xludf.DUMMYFUNCTION("GOOGLETRANSLATE(A4773,""auto"",""en"")"),"Loading...")</f>
        <v>Loading...</v>
      </c>
    </row>
    <row r="4774" spans="1:2" ht="14.25" customHeight="1">
      <c r="A4774" s="4" t="s">
        <v>4599</v>
      </c>
      <c r="B4774" s="2" t="str">
        <f ca="1">IFERROR(__xludf.DUMMYFUNCTION("GOOGLETRANSLATE(A4774,""auto"",""en"")"),"Loading...")</f>
        <v>Loading...</v>
      </c>
    </row>
    <row r="4775" spans="1:2" ht="14.25" customHeight="1">
      <c r="A4775" s="4" t="s">
        <v>4600</v>
      </c>
      <c r="B4775" s="2" t="str">
        <f ca="1">IFERROR(__xludf.DUMMYFUNCTION("GOOGLETRANSLATE(A4775,""auto"",""en"")"),"Loading...")</f>
        <v>Loading...</v>
      </c>
    </row>
    <row r="4776" spans="1:2" ht="14.25" customHeight="1">
      <c r="A4776" s="2" t="s">
        <v>4601</v>
      </c>
      <c r="B4776" s="2" t="str">
        <f ca="1">IFERROR(__xludf.DUMMYFUNCTION("GOOGLETRANSLATE(A4776,""auto"",""en"")"),"Loading...")</f>
        <v>Loading...</v>
      </c>
    </row>
    <row r="4777" spans="1:2" ht="14.25" customHeight="1">
      <c r="A4777" s="2" t="s">
        <v>4602</v>
      </c>
      <c r="B4777" s="2" t="str">
        <f ca="1">IFERROR(__xludf.DUMMYFUNCTION("GOOGLETRANSLATE(A4777,""auto"",""en"")"),"Loading...")</f>
        <v>Loading...</v>
      </c>
    </row>
    <row r="4778" spans="1:2" ht="14.25" customHeight="1">
      <c r="A4778" s="6" t="s">
        <v>4603</v>
      </c>
      <c r="B4778" s="2" t="str">
        <f ca="1">IFERROR(__xludf.DUMMYFUNCTION("GOOGLETRANSLATE(A4778,""auto"",""en"")"),"Loading...")</f>
        <v>Loading...</v>
      </c>
    </row>
    <row r="4779" spans="1:2" ht="14.25" customHeight="1">
      <c r="A4779" s="2" t="s">
        <v>4604</v>
      </c>
      <c r="B4779" s="2" t="str">
        <f ca="1">IFERROR(__xludf.DUMMYFUNCTION("GOOGLETRANSLATE(A4779,""auto"",""en"")"),"Loading...")</f>
        <v>Loading...</v>
      </c>
    </row>
    <row r="4780" spans="1:2" ht="14.25" customHeight="1">
      <c r="A4780" s="2" t="s">
        <v>4605</v>
      </c>
      <c r="B4780" s="2" t="str">
        <f ca="1">IFERROR(__xludf.DUMMYFUNCTION("GOOGLETRANSLATE(A4780,""auto"",""en"")"),"Loading...")</f>
        <v>Loading...</v>
      </c>
    </row>
    <row r="4781" spans="1:2" ht="14.25" customHeight="1">
      <c r="A4781" s="2" t="s">
        <v>386</v>
      </c>
      <c r="B4781" s="2" t="str">
        <f ca="1">IFERROR(__xludf.DUMMYFUNCTION("GOOGLETRANSLATE(A4781,""auto"",""en"")"),"Loading...")</f>
        <v>Loading...</v>
      </c>
    </row>
    <row r="4782" spans="1:2" ht="14.25" customHeight="1">
      <c r="A4782" s="4" t="s">
        <v>4606</v>
      </c>
      <c r="B4782" s="2" t="str">
        <f ca="1">IFERROR(__xludf.DUMMYFUNCTION("GOOGLETRANSLATE(A4782,""auto"",""en"")"),"Loading...")</f>
        <v>Loading...</v>
      </c>
    </row>
    <row r="4783" spans="1:2" ht="14.25" customHeight="1">
      <c r="A4783" s="2" t="s">
        <v>4607</v>
      </c>
      <c r="B4783" s="2" t="str">
        <f ca="1">IFERROR(__xludf.DUMMYFUNCTION("GOOGLETRANSLATE(A4783,""auto"",""en"")"),"Loading...")</f>
        <v>Loading...</v>
      </c>
    </row>
    <row r="4784" spans="1:2" ht="14.25" customHeight="1">
      <c r="A4784" s="4" t="s">
        <v>4608</v>
      </c>
      <c r="B4784" s="2" t="str">
        <f ca="1">IFERROR(__xludf.DUMMYFUNCTION("GOOGLETRANSLATE(A4784,""auto"",""en"")"),"Loading...")</f>
        <v>Loading...</v>
      </c>
    </row>
    <row r="4785" spans="1:2" ht="14.25" customHeight="1">
      <c r="A4785" s="2" t="s">
        <v>4609</v>
      </c>
      <c r="B4785" s="2" t="str">
        <f ca="1">IFERROR(__xludf.DUMMYFUNCTION("GOOGLETRANSLATE(A4785,""auto"",""en"")"),"Loading...")</f>
        <v>Loading...</v>
      </c>
    </row>
    <row r="4786" spans="1:2" ht="14.25" customHeight="1">
      <c r="A4786" s="2" t="s">
        <v>4610</v>
      </c>
      <c r="B4786" s="2" t="str">
        <f ca="1">IFERROR(__xludf.DUMMYFUNCTION("GOOGLETRANSLATE(A4786,""auto"",""en"")"),"Gotale bak bjp..ye to wb jante h koi gadbad to nhi h…")</f>
        <v>Gotale bak bjp..ye to wb jante h koi gadbad to nhi h…</v>
      </c>
    </row>
    <row r="4787" spans="1:2" ht="14.25" customHeight="1">
      <c r="A4787" s="4" t="s">
        <v>4611</v>
      </c>
      <c r="B4787" s="2" t="str">
        <f ca="1">IFERROR(__xludf.DUMMYFUNCTION("GOOGLETRANSLATE(A4787,""auto"",""en"")"),"Loading...")</f>
        <v>Loading...</v>
      </c>
    </row>
    <row r="4788" spans="1:2" ht="14.25" customHeight="1">
      <c r="A4788" s="2" t="s">
        <v>4612</v>
      </c>
      <c r="B4788" s="2" t="str">
        <f ca="1">IFERROR(__xludf.DUMMYFUNCTION("GOOGLETRANSLATE(A4788,""auto"",""en"")"),"Loading...")</f>
        <v>Loading...</v>
      </c>
    </row>
    <row r="4789" spans="1:2" ht="14.25" customHeight="1">
      <c r="A4789" s="6" t="s">
        <v>4613</v>
      </c>
      <c r="B4789" s="2" t="str">
        <f ca="1">IFERROR(__xludf.DUMMYFUNCTION("GOOGLETRANSLATE(A4789,""auto"",""en"")"),"Loading...")</f>
        <v>Loading...</v>
      </c>
    </row>
    <row r="4790" spans="1:2" ht="14.25" customHeight="1">
      <c r="A4790" s="2" t="s">
        <v>4614</v>
      </c>
      <c r="B4790" s="2" t="str">
        <f ca="1">IFERROR(__xludf.DUMMYFUNCTION("GOOGLETRANSLATE(A4790,""auto"",""en"")"),"Loading...")</f>
        <v>Loading...</v>
      </c>
    </row>
    <row r="4791" spans="1:2" ht="14.25" customHeight="1">
      <c r="A4791" s="2" t="s">
        <v>4615</v>
      </c>
      <c r="B4791" s="2" t="str">
        <f ca="1">IFERROR(__xludf.DUMMYFUNCTION("GOOGLETRANSLATE(A4791,""auto"",""en"")"),"Loading...")</f>
        <v>Loading...</v>
      </c>
    </row>
    <row r="4792" spans="1:2" ht="14.25" customHeight="1">
      <c r="A4792" s="2" t="s">
        <v>4616</v>
      </c>
      <c r="B4792" s="2" t="str">
        <f ca="1">IFERROR(__xludf.DUMMYFUNCTION("GOOGLETRANSLATE(A4792,""auto"",""en"")"),"Loading...")</f>
        <v>Loading...</v>
      </c>
    </row>
    <row r="4793" spans="1:2" ht="14.25" customHeight="1">
      <c r="A4793" s="2" t="s">
        <v>4617</v>
      </c>
      <c r="B4793" s="2" t="str">
        <f ca="1">IFERROR(__xludf.DUMMYFUNCTION("GOOGLETRANSLATE(A4793,""auto"",""en"")"),"Loading...")</f>
        <v>Loading...</v>
      </c>
    </row>
    <row r="4794" spans="1:2" ht="14.25" customHeight="1">
      <c r="A4794" s="4" t="s">
        <v>4618</v>
      </c>
      <c r="B4794" s="2" t="str">
        <f ca="1">IFERROR(__xludf.DUMMYFUNCTION("GOOGLETRANSLATE(A4794,""auto"",""en"")"),"If BJP wins the election, then voting for 5-5 Lok Sabha seats of their choice should be done again with violet paper and if both the votes match then it is right, otherwise the entire election should be cancelled.")</f>
        <v>If BJP wins the election, then voting for 5-5 Lok Sabha seats of their choice should be done again with violet paper and if both the votes match then it is right, otherwise the entire election should be cancelled.</v>
      </c>
    </row>
    <row r="4795" spans="1:2" ht="14.25" customHeight="1">
      <c r="A4795" s="2" t="s">
        <v>4619</v>
      </c>
      <c r="B4795" s="2" t="str">
        <f ca="1">IFERROR(__xludf.DUMMYFUNCTION("GOOGLETRANSLATE(A4795,""auto"",""en"")"),"Loading...")</f>
        <v>Loading...</v>
      </c>
    </row>
    <row r="4796" spans="1:2" ht="14.25" customHeight="1">
      <c r="A4796" s="4" t="s">
        <v>4620</v>
      </c>
      <c r="B4796" s="2" t="str">
        <f ca="1">IFERROR(__xludf.DUMMYFUNCTION("GOOGLETRANSLATE(A4796,""auto"",""en"")"),"Loading...")</f>
        <v>Loading...</v>
      </c>
    </row>
    <row r="4797" spans="1:2" ht="14.25" customHeight="1">
      <c r="A4797" s="5" t="s">
        <v>4621</v>
      </c>
      <c r="B4797" s="2" t="str">
        <f ca="1">IFERROR(__xludf.DUMMYFUNCTION("GOOGLETRANSLATE(A4797,""auto"",""en"")"),"Loading...")</f>
        <v>Loading...</v>
      </c>
    </row>
    <row r="4798" spans="1:2" ht="14.25" customHeight="1">
      <c r="A4798" s="2" t="s">
        <v>4622</v>
      </c>
      <c r="B4798" s="2" t="str">
        <f ca="1">IFERROR(__xludf.DUMMYFUNCTION("GOOGLETRANSLATE(A4798,""auto"",""en"")"),"Loading...")</f>
        <v>Loading...</v>
      </c>
    </row>
    <row r="4799" spans="1:2" ht="14.25" customHeight="1">
      <c r="A4799" s="2" t="s">
        <v>4623</v>
      </c>
      <c r="B4799" s="2" t="str">
        <f ca="1">IFERROR(__xludf.DUMMYFUNCTION("GOOGLETRANSLATE(A4799,""auto"",""en"")"),"Loading...")</f>
        <v>Loading...</v>
      </c>
    </row>
    <row r="4800" spans="1:2" ht="14.25" customHeight="1">
      <c r="A4800" s="2" t="s">
        <v>4624</v>
      </c>
      <c r="B4800" s="2" t="str">
        <f ca="1">IFERROR(__xludf.DUMMYFUNCTION("GOOGLETRANSLATE(A4800,""auto"",""en"")"),"AaiyE dekHte h… TathAkAthiT niSpAkSh pAtrkAr kO…..")</f>
        <v>AaiyE dekHte h… TathAkAthiT niSpAkSh pAtrkAr kO…..</v>
      </c>
    </row>
    <row r="4801" spans="1:2" ht="14.25" customHeight="1">
      <c r="A4801" s="2" t="s">
        <v>4625</v>
      </c>
      <c r="B4801" s="2" t="str">
        <f ca="1">IFERROR(__xludf.DUMMYFUNCTION("GOOGLETRANSLATE(A4801,""auto"",""en"")"),"Loading...")</f>
        <v>Loading...</v>
      </c>
    </row>
    <row r="4802" spans="1:2" ht="14.25" customHeight="1">
      <c r="A4802" s="2" t="s">
        <v>4626</v>
      </c>
      <c r="B4802" s="2" t="str">
        <f ca="1">IFERROR(__xludf.DUMMYFUNCTION("GOOGLETRANSLATE(A4802,""auto"",""en"")"),"Loading...")</f>
        <v>Loading...</v>
      </c>
    </row>
    <row r="4803" spans="1:2" ht="14.25" customHeight="1">
      <c r="A4803" s="2" t="s">
        <v>4627</v>
      </c>
      <c r="B4803" s="2" t="str">
        <f ca="1">IFERROR(__xludf.DUMMYFUNCTION("GOOGLETRANSLATE(A4803,""auto"",""en"")"),"Loading...")</f>
        <v>Loading...</v>
      </c>
    </row>
    <row r="4804" spans="1:2" ht="14.25" customHeight="1">
      <c r="A4804" s="2" t="s">
        <v>4628</v>
      </c>
      <c r="B4804" s="2" t="str">
        <f ca="1">IFERROR(__xludf.DUMMYFUNCTION("GOOGLETRANSLATE(A4804,""auto"",""en"")"),"Loading...")</f>
        <v>Loading...</v>
      </c>
    </row>
    <row r="4805" spans="1:2" ht="14.25" customHeight="1">
      <c r="A4805" s="4" t="s">
        <v>4629</v>
      </c>
      <c r="B4805" s="2" t="str">
        <f ca="1">IFERROR(__xludf.DUMMYFUNCTION("GOOGLETRANSLATE(A4805,""auto"",""en"")"),"Loading...")</f>
        <v>Loading...</v>
      </c>
    </row>
    <row r="4806" spans="1:2" ht="14.25" customHeight="1">
      <c r="A4806" s="2" t="s">
        <v>4630</v>
      </c>
      <c r="B4806" s="2" t="str">
        <f ca="1">IFERROR(__xludf.DUMMYFUNCTION("GOOGLETRANSLATE(A4806,""auto"",""en"")"),"Godi media😂😂")</f>
        <v>Godi media😂😂</v>
      </c>
    </row>
    <row r="4807" spans="1:2" ht="14.25" customHeight="1">
      <c r="A4807" s="2" t="s">
        <v>4631</v>
      </c>
      <c r="B4807" s="2" t="str">
        <f ca="1">IFERROR(__xludf.DUMMYFUNCTION("GOOGLETRANSLATE(A4807,""auto"",""en"")"),"Loading...")</f>
        <v>Loading...</v>
      </c>
    </row>
    <row r="4808" spans="1:2" ht="14.25" customHeight="1">
      <c r="A4808" s="2" t="s">
        <v>4632</v>
      </c>
      <c r="B4808" s="2" t="str">
        <f ca="1">IFERROR(__xludf.DUMMYFUNCTION("GOOGLETRANSLATE(A4808,""auto"",""en"")"),"Loading...")</f>
        <v>Loading...</v>
      </c>
    </row>
    <row r="4809" spans="1:2" ht="14.25" customHeight="1">
      <c r="A4809" s="2" t="s">
        <v>4633</v>
      </c>
      <c r="B4809" s="2" t="str">
        <f ca="1">IFERROR(__xludf.DUMMYFUNCTION("GOOGLETRANSLATE(A4809,""auto"",""en"")"),"Exit poll nhi modi poll")</f>
        <v>Exit poll nhi modi poll</v>
      </c>
    </row>
    <row r="4810" spans="1:2" ht="14.25" customHeight="1">
      <c r="A4810" s="2" t="s">
        <v>4634</v>
      </c>
      <c r="B4810" s="2" t="str">
        <f ca="1">IFERROR(__xludf.DUMMYFUNCTION("GOOGLETRANSLATE(A4810,""auto"",""en"")"),"Exit poll results increased the toll tax...😢")</f>
        <v>Exit poll results increased the toll tax...😢</v>
      </c>
    </row>
    <row r="4811" spans="1:2" ht="14.25" customHeight="1">
      <c r="A4811" s="2" t="s">
        <v>4635</v>
      </c>
      <c r="B4811" s="2" t="str">
        <f ca="1">IFERROR(__xludf.DUMMYFUNCTION("GOOGLETRANSLATE(A4811,""auto"",""en"")"),"Loading...")</f>
        <v>Loading...</v>
      </c>
    </row>
    <row r="4812" spans="1:2" ht="14.25" customHeight="1">
      <c r="A4812" s="4" t="s">
        <v>4636</v>
      </c>
      <c r="B4812" s="2" t="str">
        <f ca="1">IFERROR(__xludf.DUMMYFUNCTION("GOOGLETRANSLATE(A4812,""auto"",""en"")"),"Loading...")</f>
        <v>Loading...</v>
      </c>
    </row>
    <row r="4813" spans="1:2" ht="14.25" customHeight="1">
      <c r="A4813" s="2" t="s">
        <v>4637</v>
      </c>
      <c r="B4813" s="2" t="str">
        <f ca="1">IFERROR(__xludf.DUMMYFUNCTION("GOOGLETRANSLATE(A4813,""auto"",""en"")"),"Loading...")</f>
        <v>Loading...</v>
      </c>
    </row>
    <row r="4814" spans="1:2" ht="14.25" customHeight="1">
      <c r="A4814" s="2" t="s">
        <v>4638</v>
      </c>
      <c r="B4814" s="2" t="str">
        <f ca="1">IFERROR(__xludf.DUMMYFUNCTION("GOOGLETRANSLATE(A4814,""auto"",""en"")"),"Loading...")</f>
        <v>Loading...</v>
      </c>
    </row>
    <row r="4815" spans="1:2" ht="14.25" customHeight="1">
      <c r="A4815" s="2" t="s">
        <v>151</v>
      </c>
      <c r="B4815" s="2" t="str">
        <f ca="1">IFERROR(__xludf.DUMMYFUNCTION("GOOGLETRANSLATE(A4815,""auto"",""en"")"),"Loading...")</f>
        <v>Loading...</v>
      </c>
    </row>
    <row r="4816" spans="1:2" ht="14.25" customHeight="1">
      <c r="A4816" s="2" t="s">
        <v>4639</v>
      </c>
      <c r="B4816" s="2" t="str">
        <f ca="1">IFERROR(__xludf.DUMMYFUNCTION("GOOGLETRANSLATE(A4816,""auto"",""en"")"),"Loading...")</f>
        <v>Loading...</v>
      </c>
    </row>
    <row r="4817" spans="1:2" ht="14.25" customHeight="1">
      <c r="A4817" s="4" t="s">
        <v>4640</v>
      </c>
      <c r="B4817" s="2" t="str">
        <f ca="1">IFERROR(__xludf.DUMMYFUNCTION("GOOGLETRANSLATE(A4817,""auto"",""en"")"),"During elections, every effort of BJP ecosystem is not for winning the elections. They know that the elections are going to be won by number manipulation. All this exercise is done so that after the election results, 80% of the people remain confused and "&amp;"do not revolt. 80% people keep thinking that 50-60% people of the country have been deceived by Modi, so why should they revolt?")</f>
        <v>During elections, every effort of BJP ecosystem is not for winning the elections. They know that the elections are going to be won by number manipulation. All this exercise is done so that after the election results, 80% of the people remain confused and do not revolt. 80% people keep thinking that 50-60% people of the country have been deceived by Modi, so why should they revolt?</v>
      </c>
    </row>
    <row r="4818" spans="1:2" ht="14.25" customHeight="1">
      <c r="A4818" s="2" t="s">
        <v>4641</v>
      </c>
      <c r="B4818" s="2" t="str">
        <f ca="1">IFERROR(__xludf.DUMMYFUNCTION("GOOGLETRANSLATE(A4818,""auto"",""en"")"),"Loading...")</f>
        <v>Loading...</v>
      </c>
    </row>
    <row r="4819" spans="1:2" ht="14.25" customHeight="1">
      <c r="A4819" s="2" t="s">
        <v>4642</v>
      </c>
      <c r="B4819" s="2" t="str">
        <f ca="1">IFERROR(__xludf.DUMMYFUNCTION("GOOGLETRANSLATE(A4819,""auto"",""en"")"),"Loading...")</f>
        <v>Loading...</v>
      </c>
    </row>
    <row r="4820" spans="1:2" ht="14.25" customHeight="1">
      <c r="A4820" s="2" t="s">
        <v>4643</v>
      </c>
      <c r="B4820" s="2" t="str">
        <f ca="1">IFERROR(__xludf.DUMMYFUNCTION("GOOGLETRANSLATE(A4820,""auto"",""en"")"),"EVM manipulated exist poll.")</f>
        <v>EVM manipulated exist poll.</v>
      </c>
    </row>
    <row r="4821" spans="1:2" ht="14.25" customHeight="1">
      <c r="A4821" s="6" t="s">
        <v>4644</v>
      </c>
      <c r="B4821" s="2" t="str">
        <f ca="1">IFERROR(__xludf.DUMMYFUNCTION("GOOGLETRANSLATE(A4821,""auto"",""en"")"),"Loading...")</f>
        <v>Loading...</v>
      </c>
    </row>
    <row r="4822" spans="1:2" ht="14.25" customHeight="1">
      <c r="A4822" s="2" t="s">
        <v>4645</v>
      </c>
      <c r="B4822" s="2" t="str">
        <f ca="1">IFERROR(__xludf.DUMMYFUNCTION("GOOGLETRANSLATE(A4822,""auto"",""en"")"),"Loading...")</f>
        <v>Loading...</v>
      </c>
    </row>
    <row r="4823" spans="1:2" ht="14.25" customHeight="1">
      <c r="A4823" s="4" t="s">
        <v>4646</v>
      </c>
      <c r="B4823" s="2" t="str">
        <f ca="1">IFERROR(__xludf.DUMMYFUNCTION("GOOGLETRANSLATE(A4823,""auto"",""en"")"),"Loading...")</f>
        <v>Loading...</v>
      </c>
    </row>
    <row r="4824" spans="1:2" ht="14.25" customHeight="1">
      <c r="A4824" s="2" t="s">
        <v>4647</v>
      </c>
      <c r="B4824" s="2" t="str">
        <f ca="1">IFERROR(__xludf.DUMMYFUNCTION("GOOGLETRANSLATE(A4824,""auto"",""en"")"),"I didn't know my father before 2014😅")</f>
        <v>I didn't know my father before 2014😅</v>
      </c>
    </row>
    <row r="4825" spans="1:2" ht="14.25" customHeight="1">
      <c r="A4825" s="2" t="s">
        <v>4648</v>
      </c>
      <c r="B4825" s="2" t="str">
        <f ca="1">IFERROR(__xludf.DUMMYFUNCTION("GOOGLETRANSLATE(A4825,""auto"",""en"")"),"Loading...")</f>
        <v>Loading...</v>
      </c>
    </row>
    <row r="4826" spans="1:2" ht="14.25" customHeight="1">
      <c r="A4826" s="6" t="s">
        <v>4649</v>
      </c>
      <c r="B4826" s="2" t="str">
        <f ca="1">IFERROR(__xludf.DUMMYFUNCTION("GOOGLETRANSLATE(A4826,""auto"",""en"")"),"Loading...")</f>
        <v>Loading...</v>
      </c>
    </row>
    <row r="4827" spans="1:2" ht="14.25" customHeight="1">
      <c r="A4827" s="2" t="s">
        <v>4650</v>
      </c>
      <c r="B4827" s="2" t="str">
        <f ca="1">IFERROR(__xludf.DUMMYFUNCTION("GOOGLETRANSLATE(A4827,""auto"",""en"")"),"How much will you cry brother?")</f>
        <v>How much will you cry brother?</v>
      </c>
    </row>
    <row r="4828" spans="1:2" ht="14.25" customHeight="1">
      <c r="A4828" s="2" t="s">
        <v>4651</v>
      </c>
      <c r="B4828" s="2" t="str">
        <f ca="1">IFERROR(__xludf.DUMMYFUNCTION("GOOGLETRANSLATE(A4828,""auto"",""en"")"),"Loading...")</f>
        <v>Loading...</v>
      </c>
    </row>
    <row r="4829" spans="1:2" ht="14.25" customHeight="1">
      <c r="A4829" s="2" t="s">
        <v>4652</v>
      </c>
      <c r="B4829" s="2" t="str">
        <f ca="1">IFERROR(__xludf.DUMMYFUNCTION("GOOGLETRANSLATE(A4829,""auto"",""en"")"),"Loading...")</f>
        <v>Loading...</v>
      </c>
    </row>
    <row r="4830" spans="1:2" ht="14.25" customHeight="1">
      <c r="A4830" s="4" t="s">
        <v>4653</v>
      </c>
      <c r="B4830" s="2" t="str">
        <f ca="1">IFERROR(__xludf.DUMMYFUNCTION("GOOGLETRANSLATE(A4830,""auto"",""en"")"),"Loading...")</f>
        <v>Loading...</v>
      </c>
    </row>
    <row r="4831" spans="1:2" ht="14.25" customHeight="1">
      <c r="A4831" s="2" t="s">
        <v>4654</v>
      </c>
      <c r="B4831" s="2" t="str">
        <f ca="1">IFERROR(__xludf.DUMMYFUNCTION("GOOGLETRANSLATE(A4831,""auto"",""en"")"),"Loading...")</f>
        <v>Loading...</v>
      </c>
    </row>
    <row r="4832" spans="1:2" ht="14.25" customHeight="1">
      <c r="A4832" s="4" t="s">
        <v>4655</v>
      </c>
      <c r="B4832" s="2" t="str">
        <f ca="1">IFERROR(__xludf.DUMMYFUNCTION("GOOGLETRANSLATE(A4832,""auto"",""en"")"),"Loading...")</f>
        <v>Loading...</v>
      </c>
    </row>
    <row r="4833" spans="1:2" ht="14.25" customHeight="1">
      <c r="A4833" s="2" t="s">
        <v>4656</v>
      </c>
      <c r="B4833" s="2" t="str">
        <f ca="1">IFERROR(__xludf.DUMMYFUNCTION("GOOGLETRANSLATE(A4833,""auto"",""en"")"),"Loading...")</f>
        <v>Loading...</v>
      </c>
    </row>
    <row r="4834" spans="1:2" ht="14.25" customHeight="1">
      <c r="A4834" s="2" t="s">
        <v>4657</v>
      </c>
      <c r="B4834" s="2" t="str">
        <f ca="1">IFERROR(__xludf.DUMMYFUNCTION("GOOGLETRANSLATE(A4834,""auto"",""en"")"),"Come on, people's exit poll is fake...what is the point of this..")</f>
        <v>Come on, people's exit poll is fake...what is the point of this..</v>
      </c>
    </row>
    <row r="4835" spans="1:2" ht="14.25" customHeight="1">
      <c r="A4835" s="2" t="s">
        <v>4658</v>
      </c>
      <c r="B4835" s="2" t="str">
        <f ca="1">IFERROR(__xludf.DUMMYFUNCTION("GOOGLETRANSLATE(A4835,""auto"",""en"")"),"Loading...")</f>
        <v>Loading...</v>
      </c>
    </row>
    <row r="4836" spans="1:2" ht="14.25" customHeight="1">
      <c r="A4836" s="2" t="s">
        <v>4659</v>
      </c>
      <c r="B4836" s="2" t="str">
        <f ca="1">IFERROR(__xludf.DUMMYFUNCTION("GOOGLETRANSLATE(A4836,""auto"",""en"")"),"Loading...")</f>
        <v>Loading...</v>
      </c>
    </row>
    <row r="4837" spans="1:2" ht="14.25" customHeight="1">
      <c r="A4837" s="2" t="s">
        <v>4660</v>
      </c>
      <c r="B4837" s="2" t="str">
        <f ca="1">IFERROR(__xludf.DUMMYFUNCTION("GOOGLETRANSLATE(A4837,""auto"",""en"")"),"Loading...")</f>
        <v>Loading...</v>
      </c>
    </row>
    <row r="4838" spans="1:2" ht="14.25" customHeight="1">
      <c r="A4838" s="2" t="s">
        <v>4661</v>
      </c>
      <c r="B4838" s="2" t="str">
        <f ca="1">IFERROR(__xludf.DUMMYFUNCTION("GOOGLETRANSLATE(A4838,""auto"",""en"")"),"Loading...")</f>
        <v>Loading...</v>
      </c>
    </row>
    <row r="4839" spans="1:2" ht="14.25" customHeight="1">
      <c r="A4839" s="2" t="s">
        <v>4662</v>
      </c>
      <c r="B4839" s="2" t="str">
        <f ca="1">IFERROR(__xludf.DUMMYFUNCTION("GOOGLETRANSLATE(A4839,""auto"",""en"")"),"Loading...")</f>
        <v>Loading...</v>
      </c>
    </row>
    <row r="4840" spans="1:2" ht="14.25" customHeight="1">
      <c r="A4840" s="4" t="s">
        <v>4663</v>
      </c>
      <c r="B4840" s="2" t="str">
        <f ca="1">IFERROR(__xludf.DUMMYFUNCTION("GOOGLETRANSLATE(A4840,""auto"",""en"")"),"Loading...")</f>
        <v>Loading...</v>
      </c>
    </row>
    <row r="4841" spans="1:2" ht="14.25" customHeight="1">
      <c r="A4841" s="4" t="s">
        <v>4664</v>
      </c>
      <c r="B4841" s="2" t="str">
        <f ca="1">IFERROR(__xludf.DUMMYFUNCTION("GOOGLETRANSLATE(A4841,""auto"",""en"")"),"Blame Ivim for hiding his failure.")</f>
        <v>Blame Ivim for hiding his failure.</v>
      </c>
    </row>
    <row r="4842" spans="1:2" ht="14.25" customHeight="1">
      <c r="A4842" s="4" t="s">
        <v>4665</v>
      </c>
      <c r="B4842" s="2" t="str">
        <f ca="1">IFERROR(__xludf.DUMMYFUNCTION("GOOGLETRANSLATE(A4842,""auto"",""en"")"),"The storm in the name of Modi will blow away the fake Gandhi.")</f>
        <v>The storm in the name of Modi will blow away the fake Gandhi.</v>
      </c>
    </row>
    <row r="4843" spans="1:2" ht="14.25" customHeight="1">
      <c r="A4843" s="5" t="s">
        <v>4666</v>
      </c>
      <c r="B4843" s="2" t="str">
        <f ca="1">IFERROR(__xludf.DUMMYFUNCTION("GOOGLETRANSLATE(A4843,""auto"",""en"")"),"Loading...")</f>
        <v>Loading...</v>
      </c>
    </row>
    <row r="4844" spans="1:2" ht="14.25" customHeight="1">
      <c r="A4844" s="6" t="s">
        <v>4667</v>
      </c>
      <c r="B4844" s="2" t="str">
        <f ca="1">IFERROR(__xludf.DUMMYFUNCTION("GOOGLETRANSLATE(A4844,""auto"",""en"")"),"Loading...")</f>
        <v>Loading...</v>
      </c>
    </row>
    <row r="4845" spans="1:2" ht="14.25" customHeight="1">
      <c r="A4845" s="2" t="s">
        <v>4668</v>
      </c>
      <c r="B4845" s="2" t="str">
        <f ca="1">IFERROR(__xludf.DUMMYFUNCTION("GOOGLETRANSLATE(A4845,""auto"",""en"")"),"I have already played the election, it is only a joke.")</f>
        <v>I have already played the election, it is only a joke.</v>
      </c>
    </row>
    <row r="4846" spans="1:2" ht="14.25" customHeight="1">
      <c r="A4846" s="2" t="s">
        <v>1283</v>
      </c>
      <c r="B4846" s="2" t="str">
        <f ca="1">IFERROR(__xludf.DUMMYFUNCTION("GOOGLETRANSLATE(A4846,""auto"",""en"")"),"😂😂😂😂😂😂😂😂")</f>
        <v>😂😂😂😂😂😂😂😂</v>
      </c>
    </row>
    <row r="4847" spans="1:2" ht="14.25" customHeight="1">
      <c r="A4847" s="2" t="s">
        <v>4669</v>
      </c>
      <c r="B4847" s="2" t="str">
        <f ca="1">IFERROR(__xludf.DUMMYFUNCTION("GOOGLETRANSLATE(A4847,""auto"",""en"")"),"Loading...")</f>
        <v>Loading...</v>
      </c>
    </row>
    <row r="4848" spans="1:2" ht="14.25" customHeight="1">
      <c r="A4848" s="6" t="s">
        <v>4670</v>
      </c>
      <c r="B4848" s="2" t="str">
        <f ca="1">IFERROR(__xludf.DUMMYFUNCTION("GOOGLETRANSLATE(A4848,""auto"",""en"")"),"Loading...")</f>
        <v>Loading...</v>
      </c>
    </row>
    <row r="4849" spans="1:2" ht="14.25" customHeight="1">
      <c r="A4849" s="2" t="s">
        <v>4671</v>
      </c>
      <c r="B4849" s="2" t="str">
        <f ca="1">IFERROR(__xludf.DUMMYFUNCTION("GOOGLETRANSLATE(A4849,""auto"",""en"")"),"Loading...")</f>
        <v>Loading...</v>
      </c>
    </row>
    <row r="4850" spans="1:2" ht="14.25" customHeight="1">
      <c r="A4850" s="2" t="s">
        <v>4672</v>
      </c>
      <c r="B4850" s="2" t="str">
        <f ca="1">IFERROR(__xludf.DUMMYFUNCTION("GOOGLETRANSLATE(A4850,""auto"",""en"")"),"Loading...")</f>
        <v>Loading...</v>
      </c>
    </row>
    <row r="4851" spans="1:2" ht="14.25" customHeight="1">
      <c r="A4851" s="2" t="s">
        <v>4673</v>
      </c>
      <c r="B4851" s="2" t="str">
        <f ca="1">IFERROR(__xludf.DUMMYFUNCTION("GOOGLETRANSLATE(A4851,""auto"",""en"")"),"Loading...")</f>
        <v>Loading...</v>
      </c>
    </row>
    <row r="4852" spans="1:2" ht="14.25" customHeight="1">
      <c r="A4852" s="4" t="s">
        <v>4674</v>
      </c>
      <c r="B4852" s="2" t="str">
        <f ca="1">IFERROR(__xludf.DUMMYFUNCTION("GOOGLETRANSLATE(A4852,""auto"",""en"")"),"Loading...")</f>
        <v>Loading...</v>
      </c>
    </row>
    <row r="4853" spans="1:2" ht="14.25" customHeight="1">
      <c r="A4853" s="2" t="s">
        <v>4675</v>
      </c>
      <c r="B4853" s="2" t="str">
        <f ca="1">IFERROR(__xludf.DUMMYFUNCTION("GOOGLETRANSLATE(A4853,""auto"",""en"")"),"Loading...")</f>
        <v>Loading...</v>
      </c>
    </row>
    <row r="4854" spans="1:2" ht="14.25" customHeight="1">
      <c r="A4854" s="2" t="s">
        <v>4676</v>
      </c>
      <c r="B4854" s="2" t="str">
        <f ca="1">IFERROR(__xludf.DUMMYFUNCTION("GOOGLETRANSLATE(A4854,""auto"",""en"")"),"Loading...")</f>
        <v>Loading...</v>
      </c>
    </row>
    <row r="4855" spans="1:2" ht="14.25" customHeight="1">
      <c r="A4855" s="2" t="s">
        <v>4677</v>
      </c>
      <c r="B4855" s="2" t="str">
        <f ca="1">IFERROR(__xludf.DUMMYFUNCTION("GOOGLETRANSLATE(A4855,""auto"",""en"")"),"On 4th June, do not say that EVM is bad.")</f>
        <v>On 4th June, do not say that EVM is bad.</v>
      </c>
    </row>
    <row r="4856" spans="1:2" ht="14.25" customHeight="1">
      <c r="A4856" s="2" t="s">
        <v>4678</v>
      </c>
      <c r="B4856" s="2" t="str">
        <f ca="1">IFERROR(__xludf.DUMMYFUNCTION("GOOGLETRANSLATE(A4856,""auto"",""en"")"),"Loading...")</f>
        <v>Loading...</v>
      </c>
    </row>
    <row r="4857" spans="1:2" ht="14.25" customHeight="1">
      <c r="A4857" s="2" t="s">
        <v>4679</v>
      </c>
      <c r="B4857" s="2" t="str">
        <f ca="1">IFERROR(__xludf.DUMMYFUNCTION("GOOGLETRANSLATE(A4857,""auto"",""en"")"),"Loading...")</f>
        <v>Loading...</v>
      </c>
    </row>
    <row r="4858" spans="1:2" ht="14.25" customHeight="1">
      <c r="A4858" s="2" t="s">
        <v>4680</v>
      </c>
      <c r="B4858" s="2" t="str">
        <f ca="1">IFERROR(__xludf.DUMMYFUNCTION("GOOGLETRANSLATE(A4858,""auto"",""en"")"),"Loading...")</f>
        <v>Loading...</v>
      </c>
    </row>
    <row r="4859" spans="1:2" ht="14.25" customHeight="1">
      <c r="A4859" s="4" t="s">
        <v>4681</v>
      </c>
      <c r="B4859" s="2" t="str">
        <f ca="1">IFERROR(__xludf.DUMMYFUNCTION("GOOGLETRANSLATE(A4859,""auto"",""en"")"),"Loading...")</f>
        <v>Loading...</v>
      </c>
    </row>
    <row r="4860" spans="1:2" ht="14.25" customHeight="1">
      <c r="A4860" s="2" t="s">
        <v>4682</v>
      </c>
      <c r="B4860" s="2" t="str">
        <f ca="1">IFERROR(__xludf.DUMMYFUNCTION("GOOGLETRANSLATE(A4860,""auto"",""en"")"),"Loading...")</f>
        <v>Loading...</v>
      </c>
    </row>
    <row r="4861" spans="1:2" ht="14.25" customHeight="1">
      <c r="A4861" s="2" t="s">
        <v>4683</v>
      </c>
      <c r="B4861" s="2" t="str">
        <f ca="1">IFERROR(__xludf.DUMMYFUNCTION("GOOGLETRANSLATE(A4861,""auto"",""en"")"),"Loading...")</f>
        <v>Loading...</v>
      </c>
    </row>
    <row r="4862" spans="1:2" ht="14.25" customHeight="1">
      <c r="A4862" s="2" t="s">
        <v>4684</v>
      </c>
      <c r="B4862" s="2" t="str">
        <f ca="1">IFERROR(__xludf.DUMMYFUNCTION("GOOGLETRANSLATE(A4862,""auto"",""en"")"),"Loading...")</f>
        <v>Loading...</v>
      </c>
    </row>
    <row r="4863" spans="1:2" ht="14.25" customHeight="1">
      <c r="A4863" s="2" t="s">
        <v>4685</v>
      </c>
      <c r="B4863" s="2" t="str">
        <f ca="1">IFERROR(__xludf.DUMMYFUNCTION("GOOGLETRANSLATE(A4863,""auto"",""en"")"),"Loading...")</f>
        <v>Loading...</v>
      </c>
    </row>
    <row r="4864" spans="1:2" ht="14.25" customHeight="1">
      <c r="A4864" s="6" t="s">
        <v>4686</v>
      </c>
      <c r="B4864" s="2" t="str">
        <f ca="1">IFERROR(__xludf.DUMMYFUNCTION("GOOGLETRANSLATE(A4864,""auto"",""en"")"),"Loading...")</f>
        <v>Loading...</v>
      </c>
    </row>
    <row r="4865" spans="1:2" ht="14.25" customHeight="1">
      <c r="A4865" s="4" t="s">
        <v>4687</v>
      </c>
      <c r="B4865" s="2" t="str">
        <f ca="1">IFERROR(__xludf.DUMMYFUNCTION("GOOGLETRANSLATE(A4865,""auto"",""en"")"),"Dictatorship is increasing in the country")</f>
        <v>Dictatorship is increasing in the country</v>
      </c>
    </row>
    <row r="4866" spans="1:2" ht="14.25" customHeight="1">
      <c r="A4866" s="2" t="s">
        <v>4688</v>
      </c>
      <c r="B4866" s="2" t="str">
        <f ca="1">IFERROR(__xludf.DUMMYFUNCTION("GOOGLETRANSLATE(A4866,""auto"",""en"")"),"Loading...")</f>
        <v>Loading...</v>
      </c>
    </row>
    <row r="4867" spans="1:2" ht="14.25" customHeight="1">
      <c r="A4867" s="2" t="s">
        <v>4689</v>
      </c>
      <c r="B4867" s="2" t="str">
        <f ca="1">IFERROR(__xludf.DUMMYFUNCTION("GOOGLETRANSLATE(A4867,""auto"",""en"")"),"Loading...")</f>
        <v>Loading...</v>
      </c>
    </row>
    <row r="4868" spans="1:2" ht="14.25" customHeight="1">
      <c r="A4868" s="4" t="s">
        <v>4690</v>
      </c>
      <c r="B4868" s="2" t="str">
        <f ca="1">IFERROR(__xludf.DUMMYFUNCTION("GOOGLETRANSLATE(A4868,""auto"",""en"")"),"Loading...")</f>
        <v>Loading...</v>
      </c>
    </row>
    <row r="4869" spans="1:2" ht="14.25" customHeight="1">
      <c r="A4869" s="4" t="s">
        <v>4691</v>
      </c>
      <c r="B4869" s="2" t="str">
        <f ca="1">IFERROR(__xludf.DUMMYFUNCTION("GOOGLETRANSLATE(A4869,""auto"",""en"")"),"Loading...")</f>
        <v>Loading...</v>
      </c>
    </row>
    <row r="4870" spans="1:2" ht="14.25" customHeight="1">
      <c r="A4870" s="2" t="s">
        <v>327</v>
      </c>
      <c r="B4870" s="2" t="str">
        <f ca="1">IFERROR(__xludf.DUMMYFUNCTION("GOOGLETRANSLATE(A4870,""auto"",""en"")"),"Loading...")</f>
        <v>Loading...</v>
      </c>
    </row>
    <row r="4871" spans="1:2" ht="14.25" customHeight="1">
      <c r="A4871" s="4" t="s">
        <v>4692</v>
      </c>
      <c r="B4871" s="2" t="str">
        <f ca="1">IFERROR(__xludf.DUMMYFUNCTION("GOOGLETRANSLATE(A4871,""auto"",""en"")"),"Loading...")</f>
        <v>Loading...</v>
      </c>
    </row>
    <row r="4872" spans="1:2" ht="14.25" customHeight="1">
      <c r="A4872" s="2" t="s">
        <v>4693</v>
      </c>
      <c r="B4872" s="2" t="str">
        <f ca="1">IFERROR(__xludf.DUMMYFUNCTION("GOOGLETRANSLATE(A4872,""auto"",""en"")"),"Eve's cry is about to begin")</f>
        <v>Eve's cry is about to begin</v>
      </c>
    </row>
    <row r="4873" spans="1:2" ht="14.25" customHeight="1">
      <c r="A4873" s="2" t="s">
        <v>450</v>
      </c>
      <c r="B4873" s="2" t="str">
        <f ca="1">IFERROR(__xludf.DUMMYFUNCTION("GOOGLETRANSLATE(A4873,""auto"",""en"")"),"Loading...")</f>
        <v>Loading...</v>
      </c>
    </row>
    <row r="4874" spans="1:2" ht="14.25" customHeight="1">
      <c r="A4874" s="6" t="s">
        <v>4694</v>
      </c>
      <c r="B4874" s="2" t="str">
        <f ca="1">IFERROR(__xludf.DUMMYFUNCTION("GOOGLETRANSLATE(A4874,""auto"",""en"")"),"Loading...")</f>
        <v>Loading...</v>
      </c>
    </row>
    <row r="4875" spans="1:2" ht="14.25" customHeight="1">
      <c r="A4875" s="5" t="s">
        <v>4695</v>
      </c>
      <c r="B4875" s="2" t="str">
        <f ca="1">IFERROR(__xludf.DUMMYFUNCTION("GOOGLETRANSLATE(A4875,""auto"",""en"")"),"Why do media people support BJP? 
  They are telling more seats 
Congress party his 
          is something wrong 
I support Rahul Gandhi ji
   ❤❤Jai Rahul Tay Rahul❤❤")</f>
        <v>Why do media people support BJP? 
  They are telling more seats 
Congress party his 
          is something wrong 
I support Rahul Gandhi ji
   ❤❤Jai Rahul Tay Rahul❤❤</v>
      </c>
    </row>
    <row r="4876" spans="1:2" ht="14.25" customHeight="1">
      <c r="A4876" s="2" t="s">
        <v>4641</v>
      </c>
      <c r="B4876" s="2" t="str">
        <f ca="1">IFERROR(__xludf.DUMMYFUNCTION("GOOGLETRANSLATE(A4876,""auto"",""en"")"),"Loading...")</f>
        <v>Loading...</v>
      </c>
    </row>
    <row r="4877" spans="1:2" ht="14.25" customHeight="1">
      <c r="A4877" s="2" t="s">
        <v>4696</v>
      </c>
      <c r="B4877" s="2" t="str">
        <f ca="1">IFERROR(__xludf.DUMMYFUNCTION("GOOGLETRANSLATE(A4877,""auto"",""en"")"),"Loading...")</f>
        <v>Loading...</v>
      </c>
    </row>
    <row r="4878" spans="1:2" ht="14.25" customHeight="1">
      <c r="A4878" s="2" t="s">
        <v>4697</v>
      </c>
      <c r="B4878" s="2" t="str">
        <f ca="1">IFERROR(__xludf.DUMMYFUNCTION("GOOGLETRANSLATE(A4878,""auto"",""en"")"),"Loading...")</f>
        <v>Loading...</v>
      </c>
    </row>
    <row r="4879" spans="1:2" ht="14.25" customHeight="1">
      <c r="A4879" s="2" t="s">
        <v>4698</v>
      </c>
      <c r="B4879" s="2" t="str">
        <f ca="1">IFERROR(__xludf.DUMMYFUNCTION("GOOGLETRANSLATE(A4879,""auto"",""en"")"),"Loading...")</f>
        <v>Loading...</v>
      </c>
    </row>
    <row r="4880" spans="1:2" ht="14.25" customHeight="1">
      <c r="A4880" s="2" t="s">
        <v>4699</v>
      </c>
      <c r="B4880" s="2" t="str">
        <f ca="1">IFERROR(__xludf.DUMMYFUNCTION("GOOGLETRANSLATE(A4880,""auto"",""en"")"),"Loading...")</f>
        <v>Loading...</v>
      </c>
    </row>
    <row r="4881" spans="1:2" ht="14.25" customHeight="1">
      <c r="A4881" s="4" t="s">
        <v>4700</v>
      </c>
      <c r="B4881" s="2" t="str">
        <f ca="1">IFERROR(__xludf.DUMMYFUNCTION("GOOGLETRANSLATE(A4881,""auto"",""en"")"),"Loading...")</f>
        <v>Loading...</v>
      </c>
    </row>
    <row r="4882" spans="1:2" ht="14.25" customHeight="1">
      <c r="A4882" s="2" t="s">
        <v>4701</v>
      </c>
      <c r="B4882" s="2" t="str">
        <f ca="1">IFERROR(__xludf.DUMMYFUNCTION("GOOGLETRANSLATE(A4882,""auto"",""en"")"),"Loading...")</f>
        <v>Loading...</v>
      </c>
    </row>
    <row r="4883" spans="1:2" ht="14.25" customHeight="1">
      <c r="A4883" s="2" t="s">
        <v>4702</v>
      </c>
      <c r="B4883" s="2" t="str">
        <f ca="1">IFERROR(__xludf.DUMMYFUNCTION("GOOGLETRANSLATE(A4883,""auto"",""en"")"),"Loading...")</f>
        <v>Loading...</v>
      </c>
    </row>
    <row r="4884" spans="1:2" ht="14.25" customHeight="1">
      <c r="A4884" s="2" t="s">
        <v>4703</v>
      </c>
      <c r="B4884" s="2" t="str">
        <f ca="1">IFERROR(__xludf.DUMMYFUNCTION("GOOGLETRANSLATE(A4884,""auto"",""en"")"),"Loading...")</f>
        <v>Loading...</v>
      </c>
    </row>
    <row r="4885" spans="1:2" ht="14.25" customHeight="1">
      <c r="A4885" s="2" t="s">
        <v>4704</v>
      </c>
      <c r="B4885" s="2" t="str">
        <f ca="1">IFERROR(__xludf.DUMMYFUNCTION("GOOGLETRANSLATE(A4885,""auto"",""en"")"),"Loading...")</f>
        <v>Loading...</v>
      </c>
    </row>
    <row r="4886" spans="1:2" ht="14.25" customHeight="1">
      <c r="A4886" s="2" t="s">
        <v>4705</v>
      </c>
      <c r="B4886" s="2" t="str">
        <f ca="1">IFERROR(__xludf.DUMMYFUNCTION("GOOGLETRANSLATE(A4886,""auto"",""en"")"),"30:34 - 31:04")</f>
        <v>30:34 - 31:04</v>
      </c>
    </row>
    <row r="4887" spans="1:2" ht="14.25" customHeight="1">
      <c r="A4887" s="4" t="s">
        <v>4706</v>
      </c>
      <c r="B4887" s="2" t="str">
        <f ca="1">IFERROR(__xludf.DUMMYFUNCTION("GOOGLETRANSLATE(A4887,""auto"",""en"")"),"Loading...")</f>
        <v>Loading...</v>
      </c>
    </row>
    <row r="4888" spans="1:2" ht="14.25" customHeight="1">
      <c r="A4888" s="2" t="s">
        <v>4707</v>
      </c>
      <c r="B4888" s="2" t="str">
        <f ca="1">IFERROR(__xludf.DUMMYFUNCTION("GOOGLETRANSLATE(A4888,""auto"",""en"")"),"Excellent")</f>
        <v>Excellent</v>
      </c>
    </row>
    <row r="4889" spans="1:2" ht="14.25" customHeight="1">
      <c r="A4889" s="4" t="s">
        <v>4708</v>
      </c>
      <c r="B4889" s="2" t="str">
        <f ca="1">IFERROR(__xludf.DUMMYFUNCTION("GOOGLETRANSLATE(A4889,""auto"",""en"")"),"Loading...")</f>
        <v>Loading...</v>
      </c>
    </row>
    <row r="4890" spans="1:2" ht="14.25" customHeight="1">
      <c r="A4890" s="2" t="s">
        <v>4709</v>
      </c>
      <c r="B4890" s="2" t="str">
        <f ca="1">IFERROR(__xludf.DUMMYFUNCTION("GOOGLETRANSLATE(A4890,""auto"",""en"")"),"Loading...")</f>
        <v>Loading...</v>
      </c>
    </row>
    <row r="4891" spans="1:2" ht="14.25" customHeight="1">
      <c r="A4891" s="2" t="s">
        <v>4710</v>
      </c>
      <c r="B4891" s="2" t="str">
        <f ca="1">IFERROR(__xludf.DUMMYFUNCTION("GOOGLETRANSLATE(A4891,""auto"",""en"")"),"Loading...")</f>
        <v>Loading...</v>
      </c>
    </row>
    <row r="4892" spans="1:2" ht="14.25" customHeight="1">
      <c r="A4892" s="2" t="s">
        <v>4711</v>
      </c>
      <c r="B4892" s="2" t="str">
        <f ca="1">IFERROR(__xludf.DUMMYFUNCTION("GOOGLETRANSLATE(A4892,""auto"",""en"")"),"Loading...")</f>
        <v>Loading...</v>
      </c>
    </row>
    <row r="4893" spans="1:2" ht="14.25" customHeight="1">
      <c r="A4893" s="2" t="s">
        <v>4712</v>
      </c>
      <c r="B4893" s="2" t="str">
        <f ca="1">IFERROR(__xludf.DUMMYFUNCTION("GOOGLETRANSLATE(A4893,""auto"",""en"")"),"Loading...")</f>
        <v>Loading...</v>
      </c>
    </row>
    <row r="4894" spans="1:2" ht="14.25" customHeight="1">
      <c r="A4894" s="4" t="s">
        <v>4713</v>
      </c>
      <c r="B4894" s="2" t="str">
        <f ca="1">IFERROR(__xludf.DUMMYFUNCTION("GOOGLETRANSLATE(A4894,""auto"",""en"")"),"Who will ban exit polls when the government wants it?")</f>
        <v>Who will ban exit polls when the government wants it?</v>
      </c>
    </row>
    <row r="4895" spans="1:2" ht="14.25" customHeight="1">
      <c r="A4895" s="4" t="s">
        <v>4714</v>
      </c>
      <c r="B4895" s="2" t="str">
        <f ca="1">IFERROR(__xludf.DUMMYFUNCTION("GOOGLETRANSLATE(A4895,""auto"",""en"")"),"Loading...")</f>
        <v>Loading...</v>
      </c>
    </row>
    <row r="4896" spans="1:2" ht="14.25" customHeight="1">
      <c r="A4896" s="2" t="s">
        <v>4715</v>
      </c>
      <c r="B4896" s="2" t="str">
        <f ca="1">IFERROR(__xludf.DUMMYFUNCTION("GOOGLETRANSLATE(A4896,""auto"",""en"")"),"Loading...")</f>
        <v>Loading...</v>
      </c>
    </row>
    <row r="4897" spans="1:2" ht="14.25" customHeight="1">
      <c r="A4897" s="4" t="s">
        <v>4716</v>
      </c>
      <c r="B4897" s="2" t="str">
        <f ca="1">IFERROR(__xludf.DUMMYFUNCTION("GOOGLETRANSLATE(A4897,""auto"",""en"")"),"Loading...")</f>
        <v>Loading...</v>
      </c>
    </row>
    <row r="4898" spans="1:2" ht="14.25" customHeight="1">
      <c r="A4898" s="2" t="s">
        <v>4717</v>
      </c>
      <c r="B4898" s="2" t="str">
        <f ca="1">IFERROR(__xludf.DUMMYFUNCTION("GOOGLETRANSLATE(A4898,""auto"",""en"")"),"Loading...")</f>
        <v>Loading...</v>
      </c>
    </row>
    <row r="4899" spans="1:2" ht="14.25" customHeight="1">
      <c r="A4899" s="2" t="s">
        <v>4718</v>
      </c>
      <c r="B4899" s="2" t="str">
        <f ca="1">IFERROR(__xludf.DUMMYFUNCTION("GOOGLETRANSLATE(A4899,""auto"",""en"")"),"Loading...")</f>
        <v>Loading...</v>
      </c>
    </row>
    <row r="4900" spans="1:2" ht="14.25" customHeight="1">
      <c r="A4900" s="2" t="s">
        <v>4719</v>
      </c>
      <c r="B4900" s="2" t="str">
        <f ca="1">IFERROR(__xludf.DUMMYFUNCTION("GOOGLETRANSLATE(A4900,""auto"",""en"")"),"Loading...")</f>
        <v>Loading...</v>
      </c>
    </row>
    <row r="4901" spans="1:2" ht="14.25" customHeight="1">
      <c r="A4901" s="4" t="s">
        <v>4720</v>
      </c>
      <c r="B4901" s="2" t="str">
        <f ca="1">IFERROR(__xludf.DUMMYFUNCTION("GOOGLETRANSLATE(A4901,""auto"",""en"")"),"Loading...")</f>
        <v>Loading...</v>
      </c>
    </row>
    <row r="4902" spans="1:2" ht="14.25" customHeight="1">
      <c r="A4902" s="4" t="s">
        <v>4721</v>
      </c>
      <c r="B4902" s="2" t="str">
        <f ca="1">IFERROR(__xludf.DUMMYFUNCTION("GOOGLETRANSLATE(A4902,""auto"",""en"")"),"Loading...")</f>
        <v>Loading...</v>
      </c>
    </row>
    <row r="4903" spans="1:2" ht="14.25" customHeight="1">
      <c r="A4903" s="4" t="s">
        <v>4722</v>
      </c>
      <c r="B4903" s="2" t="str">
        <f ca="1">IFERROR(__xludf.DUMMYFUNCTION("GOOGLETRANSLATE(A4903,""auto"",""en"")"),"Loading...")</f>
        <v>Loading...</v>
      </c>
    </row>
    <row r="4904" spans="1:2" ht="14.25" customHeight="1">
      <c r="A4904" s="2" t="s">
        <v>4723</v>
      </c>
      <c r="B4904" s="2" t="str">
        <f ca="1">IFERROR(__xludf.DUMMYFUNCTION("GOOGLETRANSLATE(A4904,""auto"",""en"")"),"Loading...")</f>
        <v>Loading...</v>
      </c>
    </row>
    <row r="4905" spans="1:2" ht="14.25" customHeight="1">
      <c r="A4905" s="2" t="s">
        <v>4724</v>
      </c>
      <c r="B4905" s="2" t="str">
        <f ca="1">IFERROR(__xludf.DUMMYFUNCTION("GOOGLETRANSLATE(A4905,""auto"",""en"")"),"Loading...")</f>
        <v>Loading...</v>
      </c>
    </row>
    <row r="4906" spans="1:2" ht="14.25" customHeight="1">
      <c r="A4906" s="4" t="s">
        <v>4725</v>
      </c>
      <c r="B4906" s="2" t="str">
        <f ca="1">IFERROR(__xludf.DUMMYFUNCTION("GOOGLETRANSLATE(A4906,""auto"",""en"")"),"Loading...")</f>
        <v>Loading...</v>
      </c>
    </row>
    <row r="4907" spans="1:2" ht="14.25" customHeight="1">
      <c r="A4907" s="2" t="s">
        <v>4726</v>
      </c>
      <c r="B4907" s="2" t="str">
        <f ca="1">IFERROR(__xludf.DUMMYFUNCTION("GOOGLETRANSLATE(A4907,""auto"",""en"")"),"Loading...")</f>
        <v>Loading...</v>
      </c>
    </row>
    <row r="4908" spans="1:2" ht="14.25" customHeight="1">
      <c r="A4908" s="2" t="s">
        <v>4727</v>
      </c>
      <c r="B4908" s="2" t="str">
        <f ca="1">IFERROR(__xludf.DUMMYFUNCTION("GOOGLETRANSLATE(A4908,""auto"",""en"")"),"Loading...")</f>
        <v>Loading...</v>
      </c>
    </row>
    <row r="4909" spans="1:2" ht="14.25" customHeight="1">
      <c r="A4909" s="2" t="s">
        <v>4728</v>
      </c>
      <c r="B4909" s="2" t="str">
        <f ca="1">IFERROR(__xludf.DUMMYFUNCTION("GOOGLETRANSLATE(A4909,""auto"",""en"")"),"Loading...")</f>
        <v>Loading...</v>
      </c>
    </row>
    <row r="4910" spans="1:2" ht="14.25" customHeight="1">
      <c r="A4910" s="2" t="s">
        <v>4729</v>
      </c>
      <c r="B4910" s="2" t="str">
        <f ca="1">IFERROR(__xludf.DUMMYFUNCTION("GOOGLETRANSLATE(A4910,""auto"",""en"")"),"Loading...")</f>
        <v>Loading...</v>
      </c>
    </row>
    <row r="4911" spans="1:2" ht="14.25" customHeight="1">
      <c r="A4911" s="2" t="s">
        <v>4730</v>
      </c>
      <c r="B4911" s="2" t="str">
        <f ca="1">IFERROR(__xludf.DUMMYFUNCTION("GOOGLETRANSLATE(A4911,""auto"",""en"")"),"Loading...")</f>
        <v>Loading...</v>
      </c>
    </row>
    <row r="4912" spans="1:2" ht="14.25" customHeight="1">
      <c r="A4912" s="2" t="s">
        <v>1986</v>
      </c>
      <c r="B4912" s="2" t="str">
        <f ca="1">IFERROR(__xludf.DUMMYFUNCTION("GOOGLETRANSLATE(A4912,""auto"",""en"")"),"#justiceforsidhumoosewala")</f>
        <v>#justiceforsidhumoosewala</v>
      </c>
    </row>
    <row r="4913" spans="1:2" ht="14.25" customHeight="1">
      <c r="A4913" s="2" t="s">
        <v>4731</v>
      </c>
      <c r="B4913" s="2" t="str">
        <f ca="1">IFERROR(__xludf.DUMMYFUNCTION("GOOGLETRANSLATE(A4913,""auto"",""en"")"),"Loading...")</f>
        <v>Loading...</v>
      </c>
    </row>
    <row r="4914" spans="1:2" ht="14.25" customHeight="1">
      <c r="A4914" s="2" t="s">
        <v>4732</v>
      </c>
      <c r="B4914" s="2" t="str">
        <f ca="1">IFERROR(__xludf.DUMMYFUNCTION("GOOGLETRANSLATE(A4914,""auto"",""en"")"),"Loading...")</f>
        <v>Loading...</v>
      </c>
    </row>
    <row r="4915" spans="1:2" ht="14.25" customHeight="1">
      <c r="A4915" s="2" t="s">
        <v>4733</v>
      </c>
      <c r="B4915" s="2" t="str">
        <f ca="1">IFERROR(__xludf.DUMMYFUNCTION("GOOGLETRANSLATE(A4915,""auto"",""en"")"),"Chor hai newswale😅")</f>
        <v>Chor hai newswale😅</v>
      </c>
    </row>
    <row r="4916" spans="1:2" ht="14.25" customHeight="1">
      <c r="A4916" s="4" t="s">
        <v>4734</v>
      </c>
      <c r="B4916" s="2" t="str">
        <f ca="1">IFERROR(__xludf.DUMMYFUNCTION("GOOGLETRANSLATE(A4916,""auto"",""en"")"),"Loading...")</f>
        <v>Loading...</v>
      </c>
    </row>
    <row r="4917" spans="1:2" ht="14.25" customHeight="1">
      <c r="A4917" s="4" t="s">
        <v>4735</v>
      </c>
      <c r="B4917" s="2" t="str">
        <f ca="1">IFERROR(__xludf.DUMMYFUNCTION("GOOGLETRANSLATE(A4917,""auto"",""en"")"),"We are being insulted by showing exit polls before results - Alliance")</f>
        <v>We are being insulted by showing exit polls before results - Alliance</v>
      </c>
    </row>
    <row r="4918" spans="1:2" ht="14.25" customHeight="1">
      <c r="A4918" s="2" t="s">
        <v>4736</v>
      </c>
      <c r="B4918" s="2" t="str">
        <f ca="1">IFERROR(__xludf.DUMMYFUNCTION("GOOGLETRANSLATE(A4918,""auto"",""en"")"),"Loading...")</f>
        <v>Loading...</v>
      </c>
    </row>
    <row r="4919" spans="1:2" ht="14.25" customHeight="1">
      <c r="A4919" s="2" t="s">
        <v>4737</v>
      </c>
      <c r="B4919" s="2" t="str">
        <f ca="1">IFERROR(__xludf.DUMMYFUNCTION("GOOGLETRANSLATE(A4919,""auto"",""en"")"),"Look who is talking about being fake. Kejru🤣")</f>
        <v>Look who is talking about being fake. Kejru🤣</v>
      </c>
    </row>
    <row r="4920" spans="1:2" ht="14.25" customHeight="1">
      <c r="A4920" s="2" t="s">
        <v>4738</v>
      </c>
      <c r="B4920" s="2" t="str">
        <f ca="1">IFERROR(__xludf.DUMMYFUNCTION("GOOGLETRANSLATE(A4920,""auto"",""en"")"),"Loading...")</f>
        <v>Loading...</v>
      </c>
    </row>
    <row r="4921" spans="1:2" ht="14.25" customHeight="1">
      <c r="A4921" s="2" t="s">
        <v>4739</v>
      </c>
      <c r="B4921" s="2" t="str">
        <f ca="1">IFERROR(__xludf.DUMMYFUNCTION("GOOGLETRANSLATE(A4921,""auto"",""en"")"),"India gatbandhan gatbandhan gatbandhan gatbandhan gatbandhan gatbandhan gatbandhan gatbandhan gatbandhan gatbandhan gatbandhan gatbandhan gatbandhan gatbandhan gatbandhan gatbandhan gatbandhan gatbandhan gatbandhan gatbandhan gatbandhan gatbandhan")</f>
        <v>India gatbandhan gatbandhan gatbandhan gatbandhan gatbandhan gatbandhan gatbandhan gatbandhan gatbandhan gatbandhan gatbandhan gatbandhan gatbandhan gatbandhan gatbandhan gatbandhan gatbandhan gatbandhan gatbandhan gatbandhan gatbandhan gatbandhan</v>
      </c>
    </row>
    <row r="4922" spans="1:2" ht="14.25" customHeight="1">
      <c r="A4922" s="2" t="s">
        <v>4740</v>
      </c>
      <c r="B4922" s="2" t="str">
        <f ca="1">IFERROR(__xludf.DUMMYFUNCTION("GOOGLETRANSLATE(A4922,""auto"",""en"")"),"Loading...")</f>
        <v>Loading...</v>
      </c>
    </row>
    <row r="4923" spans="1:2" ht="14.25" customHeight="1">
      <c r="A4923" s="2" t="s">
        <v>4741</v>
      </c>
      <c r="B4923" s="2" t="str">
        <f ca="1">IFERROR(__xludf.DUMMYFUNCTION("GOOGLETRANSLATE(A4923,""auto"",""en"")"),"Loading...")</f>
        <v>Loading...</v>
      </c>
    </row>
    <row r="4924" spans="1:2" ht="14.25" customHeight="1">
      <c r="A4924" s="2" t="s">
        <v>4742</v>
      </c>
      <c r="B4924" s="2" t="str">
        <f ca="1">IFERROR(__xludf.DUMMYFUNCTION("GOOGLETRANSLATE(A4924,""auto"",""en"")"),"Loading...")</f>
        <v>Loading...</v>
      </c>
    </row>
    <row r="4925" spans="1:2" ht="14.25" customHeight="1">
      <c r="A4925" s="4" t="s">
        <v>4743</v>
      </c>
      <c r="B4925" s="2" t="str">
        <f ca="1">IFERROR(__xludf.DUMMYFUNCTION("GOOGLETRANSLATE(A4925,""auto"",""en"")"),"Loading...")</f>
        <v>Loading...</v>
      </c>
    </row>
    <row r="4926" spans="1:2" ht="14.25" customHeight="1">
      <c r="A4926" s="4" t="s">
        <v>4744</v>
      </c>
      <c r="B4926" s="2" t="str">
        <f ca="1">IFERROR(__xludf.DUMMYFUNCTION("GOOGLETRANSLATE(A4926,""auto"",""en"")"),"Loading...")</f>
        <v>Loading...</v>
      </c>
    </row>
    <row r="4927" spans="1:2" ht="14.25" customHeight="1">
      <c r="A4927" s="2" t="s">
        <v>4745</v>
      </c>
      <c r="B4927" s="2" t="str">
        <f ca="1">IFERROR(__xludf.DUMMYFUNCTION("GOOGLETRANSLATE(A4927,""auto"",""en"")"),"Ravish ji turn on the phone.")</f>
        <v>Ravish ji turn on the phone.</v>
      </c>
    </row>
    <row r="4928" spans="1:2" ht="14.25" customHeight="1">
      <c r="A4928" s="2" t="s">
        <v>4746</v>
      </c>
      <c r="B4928" s="2" t="str">
        <f ca="1">IFERROR(__xludf.DUMMYFUNCTION("GOOGLETRANSLATE(A4928,""auto"",""en"")"),"This raja ravish is very angry. EVM and exit polls are still in favor of Congress in the state elections, he is saying that, but it is not a question, he is doing nothing.")</f>
        <v>This raja ravish is very angry. EVM and exit polls are still in favor of Congress in the state elections, he is saying that, but it is not a question, he is doing nothing.</v>
      </c>
    </row>
    <row r="4929" spans="1:2" ht="14.25" customHeight="1">
      <c r="A4929" s="2" t="s">
        <v>4747</v>
      </c>
      <c r="B4929" s="2" t="str">
        <f ca="1">IFERROR(__xludf.DUMMYFUNCTION("GOOGLETRANSLATE(A4929,""auto"",""en"")"),"India gatbandhan gatbandhan gatbandhan gatbandhan gatbandhan gatbandhan gatbandhan gatbandhan gatbandhan gatbandhan gatbandhan gatbandhan gatbandhan gatbandhan gatbandhan gatbandhan gatbandhan gatbandhan")</f>
        <v>India gatbandhan gatbandhan gatbandhan gatbandhan gatbandhan gatbandhan gatbandhan gatbandhan gatbandhan gatbandhan gatbandhan gatbandhan gatbandhan gatbandhan gatbandhan gatbandhan gatbandhan gatbandhan</v>
      </c>
    </row>
    <row r="4930" spans="1:2" ht="14.25" customHeight="1">
      <c r="A4930" s="2" t="s">
        <v>4748</v>
      </c>
      <c r="B4930" s="2" t="str">
        <f ca="1">IFERROR(__xludf.DUMMYFUNCTION("GOOGLETRANSLATE(A4930,""auto"",""en"")"),"Loading...")</f>
        <v>Loading...</v>
      </c>
    </row>
    <row r="4931" spans="1:2" ht="14.25" customHeight="1">
      <c r="A4931" s="2" t="s">
        <v>4749</v>
      </c>
      <c r="B4931" s="2" t="str">
        <f ca="1">IFERROR(__xludf.DUMMYFUNCTION("GOOGLETRANSLATE(A4931,""auto"",""en"")"),"Loading...")</f>
        <v>Loading...</v>
      </c>
    </row>
    <row r="4932" spans="1:2" ht="14.25" customHeight="1">
      <c r="A4932" s="4" t="s">
        <v>4750</v>
      </c>
      <c r="B4932" s="2" t="str">
        <f ca="1">IFERROR(__xludf.DUMMYFUNCTION("GOOGLETRANSLATE(A4932,""auto"",""en"")"),"Loading...")</f>
        <v>Loading...</v>
      </c>
    </row>
    <row r="4933" spans="1:2" ht="14.25" customHeight="1">
      <c r="A4933" s="6" t="s">
        <v>4751</v>
      </c>
      <c r="B4933" s="2" t="str">
        <f ca="1">IFERROR(__xludf.DUMMYFUNCTION("GOOGLETRANSLATE(A4933,""auto"",""en"")"),"Loading...")</f>
        <v>Loading...</v>
      </c>
    </row>
    <row r="4934" spans="1:2" ht="14.25" customHeight="1">
      <c r="A4934" s="2" t="s">
        <v>2748</v>
      </c>
      <c r="B4934" s="2" t="str">
        <f ca="1">IFERROR(__xludf.DUMMYFUNCTION("GOOGLETRANSLATE(A4934,""auto"",""en"")"),"Loading...")</f>
        <v>Loading...</v>
      </c>
    </row>
    <row r="4935" spans="1:2" ht="14.25" customHeight="1">
      <c r="A4935" s="2" t="s">
        <v>4752</v>
      </c>
      <c r="B4935" s="2" t="str">
        <f ca="1">IFERROR(__xludf.DUMMYFUNCTION("GOOGLETRANSLATE(A4935,""auto"",""en"")"),"Loading...")</f>
        <v>Loading...</v>
      </c>
    </row>
    <row r="4936" spans="1:2" ht="14.25" customHeight="1">
      <c r="A4936" s="2" t="s">
        <v>4753</v>
      </c>
      <c r="B4936" s="2" t="str">
        <f ca="1">IFERROR(__xludf.DUMMYFUNCTION("GOOGLETRANSLATE(A4936,""auto"",""en"")"),"Loading...")</f>
        <v>Loading...</v>
      </c>
    </row>
    <row r="4937" spans="1:2" ht="14.25" customHeight="1">
      <c r="A4937" s="4" t="s">
        <v>4754</v>
      </c>
      <c r="B4937" s="2" t="str">
        <f ca="1">IFERROR(__xludf.DUMMYFUNCTION("GOOGLETRANSLATE(A4937,""auto"",""en"")"),"Exit poll itself is the first step of dishonesty. All this subversion of democracy in our country has been going on for the last decade. If this time too there is a kidnapping, then understand that the entire country has lost.")</f>
        <v>Exit poll itself is the first step of dishonesty. All this subversion of democracy in our country has been going on for the last decade. If this time too there is a kidnapping, then understand that the entire country has lost.</v>
      </c>
    </row>
    <row r="4938" spans="1:2" ht="14.25" customHeight="1">
      <c r="A4938" s="2" t="s">
        <v>4755</v>
      </c>
      <c r="B4938" s="2" t="str">
        <f ca="1">IFERROR(__xludf.DUMMYFUNCTION("GOOGLETRANSLATE(A4938,""auto"",""en"")"),"Loading...")</f>
        <v>Loading...</v>
      </c>
    </row>
    <row r="4939" spans="1:2" ht="14.25" customHeight="1">
      <c r="A4939" s="2" t="s">
        <v>4756</v>
      </c>
      <c r="B4939" s="2" t="str">
        <f ca="1">IFERROR(__xludf.DUMMYFUNCTION("GOOGLETRANSLATE(A4939,""auto"",""en"")"),"Loading...")</f>
        <v>Loading...</v>
      </c>
    </row>
    <row r="4940" spans="1:2" ht="14.25" customHeight="1">
      <c r="A4940" s="4" t="s">
        <v>4757</v>
      </c>
      <c r="B4940" s="2" t="str">
        <f ca="1">IFERROR(__xludf.DUMMYFUNCTION("GOOGLETRANSLATE(A4940,""auto"",""en"")"),"Loading...")</f>
        <v>Loading...</v>
      </c>
    </row>
    <row r="4941" spans="1:2" ht="14.25" customHeight="1">
      <c r="A4941" s="2" t="s">
        <v>4758</v>
      </c>
      <c r="B4941" s="2" t="str">
        <f ca="1">IFERROR(__xludf.DUMMYFUNCTION("GOOGLETRANSLATE(A4941,""auto"",""en"")"),"Loading...")</f>
        <v>Loading...</v>
      </c>
    </row>
    <row r="4942" spans="1:2" ht="14.25" customHeight="1">
      <c r="A4942" s="2" t="s">
        <v>4759</v>
      </c>
      <c r="B4942" s="2" t="str">
        <f ca="1">IFERROR(__xludf.DUMMYFUNCTION("GOOGLETRANSLATE(A4942,""auto"",""en"")"),"Loading...")</f>
        <v>Loading...</v>
      </c>
    </row>
    <row r="4943" spans="1:2" ht="14.25" customHeight="1">
      <c r="A4943" s="2" t="s">
        <v>4760</v>
      </c>
      <c r="B4943" s="2" t="str">
        <f ca="1">IFERROR(__xludf.DUMMYFUNCTION("GOOGLETRANSLATE(A4943,""auto"",""en"")"),"Modi should introspect but Ravish, you are full of negativity. Selective criticism is same as blind following.")</f>
        <v>Modi should introspect but Ravish, you are full of negativity. Selective criticism is same as blind following.</v>
      </c>
    </row>
    <row r="4944" spans="1:2" ht="14.25" customHeight="1">
      <c r="A4944" s="2" t="s">
        <v>4679</v>
      </c>
      <c r="B4944" s="2" t="str">
        <f ca="1">IFERROR(__xludf.DUMMYFUNCTION("GOOGLETRANSLATE(A4944,""auto"",""en"")"),"Loading...")</f>
        <v>Loading...</v>
      </c>
    </row>
    <row r="4945" spans="1:2" ht="14.25" customHeight="1">
      <c r="A4945" s="2" t="s">
        <v>4761</v>
      </c>
      <c r="B4945" s="2" t="str">
        <f ca="1">IFERROR(__xludf.DUMMYFUNCTION("GOOGLETRANSLATE(A4945,""auto"",""en"")"),"Loading...")</f>
        <v>Loading...</v>
      </c>
    </row>
    <row r="4946" spans="1:2" ht="14.25" customHeight="1">
      <c r="A4946" s="2" t="s">
        <v>4762</v>
      </c>
      <c r="B4946" s="2" t="str">
        <f ca="1">IFERROR(__xludf.DUMMYFUNCTION("GOOGLETRANSLATE(A4946,""auto"",""en"")"),"Loading...")</f>
        <v>Loading...</v>
      </c>
    </row>
    <row r="4947" spans="1:2" ht="14.25" customHeight="1">
      <c r="A4947" s="2" t="s">
        <v>4679</v>
      </c>
      <c r="B4947" s="2" t="str">
        <f ca="1">IFERROR(__xludf.DUMMYFUNCTION("GOOGLETRANSLATE(A4947,""auto"",""en"")"),"Loading...")</f>
        <v>Loading...</v>
      </c>
    </row>
    <row r="4948" spans="1:2" ht="14.25" customHeight="1">
      <c r="A4948" s="2" t="s">
        <v>4683</v>
      </c>
      <c r="B4948" s="2" t="str">
        <f ca="1">IFERROR(__xludf.DUMMYFUNCTION("GOOGLETRANSLATE(A4948,""auto"",""en"")"),"Loading...")</f>
        <v>Loading...</v>
      </c>
    </row>
    <row r="4949" spans="1:2" ht="14.25" customHeight="1">
      <c r="A4949" s="6" t="s">
        <v>4763</v>
      </c>
      <c r="B4949" s="2" t="str">
        <f ca="1">IFERROR(__xludf.DUMMYFUNCTION("GOOGLETRANSLATE(A4949,""auto"",""en"")"),"Loading...")</f>
        <v>Loading...</v>
      </c>
    </row>
    <row r="4950" spans="1:2" ht="14.25" customHeight="1">
      <c r="A4950" s="6" t="s">
        <v>4764</v>
      </c>
      <c r="B4950" s="2" t="str">
        <f ca="1">IFERROR(__xludf.DUMMYFUNCTION("GOOGLETRANSLATE(A4950,""auto"",""en"")"),"#RavishSir
I am from West Bengal............
All time anti #modi this is not fair sir!!!! ......Rahul Gandhi #100% 
Pappu!!!!!
Not Modi poll......100% NDA 350+........APNE West Bengal Teacher's sccam did not say even a word......Scam and black money has w"&amp;"oken up in West Bengal !!!!!
#westbengal 
OBC sccam #noVideo")</f>
        <v>#RavishSir
I am from West Bengal............
All time anti #modi this is not fair sir!!!! ......Rahul Gandhi #100% 
Pappu!!!!!
Not Modi poll......100% NDA 350+........APNE West Bengal Teacher's sccam did not say even a word......Scam and black money has woken up in West Bengal !!!!!
#westbengal 
OBC sccam #noVideo</v>
      </c>
    </row>
    <row r="4951" spans="1:2" ht="14.25" customHeight="1">
      <c r="A4951" s="2" t="s">
        <v>4765</v>
      </c>
      <c r="B4951" s="2" t="str">
        <f ca="1">IFERROR(__xludf.DUMMYFUNCTION("GOOGLETRANSLATE(A4951,""auto"",""en"")"),"INDIA JITEGI❤")</f>
        <v>INDIA JITEGI❤</v>
      </c>
    </row>
    <row r="4952" spans="1:2" ht="14.25" customHeight="1">
      <c r="A4952" s="2" t="s">
        <v>4766</v>
      </c>
      <c r="B4952" s="2" t="str">
        <f ca="1">IFERROR(__xludf.DUMMYFUNCTION("GOOGLETRANSLATE(A4952,""auto"",""en"")"),"Loading...")</f>
        <v>Loading...</v>
      </c>
    </row>
    <row r="4953" spans="1:2" ht="14.25" customHeight="1">
      <c r="A4953" s="2" t="s">
        <v>4767</v>
      </c>
      <c r="B4953" s="2" t="str">
        <f ca="1">IFERROR(__xludf.DUMMYFUNCTION("GOOGLETRANSLATE(A4953,""auto"",""en"")"),"Loading...")</f>
        <v>Loading...</v>
      </c>
    </row>
    <row r="4954" spans="1:2" ht="14.25" customHeight="1">
      <c r="A4954" s="2" t="s">
        <v>4768</v>
      </c>
      <c r="B4954" s="2" t="str">
        <f ca="1">IFERROR(__xludf.DUMMYFUNCTION("GOOGLETRANSLATE(A4954,""auto"",""en"")"),"Loading...")</f>
        <v>Loading...</v>
      </c>
    </row>
    <row r="4955" spans="1:2" ht="14.25" customHeight="1">
      <c r="A4955" s="2" t="s">
        <v>4769</v>
      </c>
      <c r="B4955" s="2" t="str">
        <f ca="1">IFERROR(__xludf.DUMMYFUNCTION("GOOGLETRANSLATE(A4955,""auto"",""en"")"),"Jitega gathbandhan jitega India 295")</f>
        <v>Jitega gathbandhan jitega India 295</v>
      </c>
    </row>
    <row r="4956" spans="1:2" ht="14.25" customHeight="1">
      <c r="A4956" s="2" t="s">
        <v>4770</v>
      </c>
      <c r="B4956" s="2" t="str">
        <f ca="1">IFERROR(__xludf.DUMMYFUNCTION("GOOGLETRANSLATE(A4956,""auto"",""en"")"),"Loading...")</f>
        <v>Loading...</v>
      </c>
    </row>
    <row r="4957" spans="1:2" ht="14.25" customHeight="1">
      <c r="A4957" s="4" t="s">
        <v>4771</v>
      </c>
      <c r="B4957" s="2" t="str">
        <f ca="1">IFERROR(__xludf.DUMMYFUNCTION("GOOGLETRANSLATE(A4957,""auto"",""en"")"),"Loading...")</f>
        <v>Loading...</v>
      </c>
    </row>
    <row r="4958" spans="1:2" ht="14.25" customHeight="1">
      <c r="A4958" s="2" t="s">
        <v>4772</v>
      </c>
      <c r="B4958" s="2" t="str">
        <f ca="1">IFERROR(__xludf.DUMMYFUNCTION("GOOGLETRANSLATE(A4958,""auto"",""en"")"),"Loading...")</f>
        <v>Loading...</v>
      </c>
    </row>
    <row r="4959" spans="1:2" ht="14.25" customHeight="1">
      <c r="A4959" s="2" t="s">
        <v>4773</v>
      </c>
      <c r="B4959" s="2" t="str">
        <f ca="1">IFERROR(__xludf.DUMMYFUNCTION("GOOGLETRANSLATE(A4959,""auto"",""en"")"),"Loading...")</f>
        <v>Loading...</v>
      </c>
    </row>
    <row r="4960" spans="1:2" ht="14.25" customHeight="1">
      <c r="A4960" s="2" t="s">
        <v>4774</v>
      </c>
      <c r="B4960" s="2" t="str">
        <f ca="1">IFERROR(__xludf.DUMMYFUNCTION("GOOGLETRANSLATE(A4960,""auto"",""en"")"),"Loading...")</f>
        <v>Loading...</v>
      </c>
    </row>
    <row r="4961" spans="1:2" ht="14.25" customHeight="1">
      <c r="A4961" s="4" t="s">
        <v>4775</v>
      </c>
      <c r="B4961" s="2" t="str">
        <f ca="1">IFERROR(__xludf.DUMMYFUNCTION("GOOGLETRANSLATE(A4961,""auto"",""en"")"),"Loading...")</f>
        <v>Loading...</v>
      </c>
    </row>
    <row r="4962" spans="1:2" ht="14.25" customHeight="1">
      <c r="A4962" s="5" t="s">
        <v>4776</v>
      </c>
      <c r="B4962" s="2" t="str">
        <f ca="1">IFERROR(__xludf.DUMMYFUNCTION("GOOGLETRANSLATE(A4962,""auto"",""en"")"),"Loading...")</f>
        <v>Loading...</v>
      </c>
    </row>
    <row r="4963" spans="1:2" ht="14.25" customHeight="1">
      <c r="A4963" s="6" t="s">
        <v>4777</v>
      </c>
      <c r="B4963" s="2" t="str">
        <f ca="1">IFERROR(__xludf.DUMMYFUNCTION("GOOGLETRANSLATE(A4963,""auto"",""en"")"),"Loading...")</f>
        <v>Loading...</v>
      </c>
    </row>
    <row r="4964" spans="1:2" ht="14.25" customHeight="1">
      <c r="A4964" s="2" t="s">
        <v>4778</v>
      </c>
      <c r="B4964" s="2" t="str">
        <f ca="1">IFERROR(__xludf.DUMMYFUNCTION("GOOGLETRANSLATE(A4964,""auto"",""en"")"),"Loading...")</f>
        <v>Loading...</v>
      </c>
    </row>
    <row r="4965" spans="1:2" ht="14.25" customHeight="1">
      <c r="A4965" s="2" t="s">
        <v>4779</v>
      </c>
      <c r="B4965" s="2" t="str">
        <f ca="1">IFERROR(__xludf.DUMMYFUNCTION("GOOGLETRANSLATE(A4965,""auto"",""en"")"),"Loading...")</f>
        <v>Loading...</v>
      </c>
    </row>
    <row r="4966" spans="1:2" ht="14.25" customHeight="1">
      <c r="A4966" s="4" t="s">
        <v>4780</v>
      </c>
      <c r="B4966" s="2" t="str">
        <f ca="1">IFERROR(__xludf.DUMMYFUNCTION("GOOGLETRANSLATE(A4966,""auto"",""en"")"),"Read: The country is calling out for honest leader Rahul Gandhi.")</f>
        <v>Read: The country is calling out for honest leader Rahul Gandhi.</v>
      </c>
    </row>
    <row r="4967" spans="1:2" ht="14.25" customHeight="1">
      <c r="A4967" s="2" t="s">
        <v>4781</v>
      </c>
      <c r="B4967" s="2" t="str">
        <f ca="1">IFERROR(__xludf.DUMMYFUNCTION("GOOGLETRANSLATE(A4967,""auto"",""en"")"),"Loading...")</f>
        <v>Loading...</v>
      </c>
    </row>
    <row r="4968" spans="1:2" ht="14.25" customHeight="1">
      <c r="A4968" s="2" t="s">
        <v>4782</v>
      </c>
      <c r="B4968" s="2" t="str">
        <f ca="1">IFERROR(__xludf.DUMMYFUNCTION("GOOGLETRANSLATE(A4968,""auto"",""en"")"),"Loading...")</f>
        <v>Loading...</v>
      </c>
    </row>
    <row r="4969" spans="1:2" ht="14.25" customHeight="1">
      <c r="A4969" s="2" t="s">
        <v>4783</v>
      </c>
      <c r="B4969" s="2" t="str">
        <f ca="1">IFERROR(__xludf.DUMMYFUNCTION("GOOGLETRANSLATE(A4969,""auto"",""en"")"),"Loading...")</f>
        <v>Loading...</v>
      </c>
    </row>
    <row r="4970" spans="1:2" ht="14.25" customHeight="1">
      <c r="A4970" s="4" t="s">
        <v>4784</v>
      </c>
      <c r="B4970" s="2" t="str">
        <f ca="1">IFERROR(__xludf.DUMMYFUNCTION("GOOGLETRANSLATE(A4970,""auto"",""en"")"),"Loading...")</f>
        <v>Loading...</v>
      </c>
    </row>
    <row r="4971" spans="1:2" ht="14.25" customHeight="1">
      <c r="A4971" s="2" t="s">
        <v>4785</v>
      </c>
      <c r="B4971" s="2" t="str">
        <f ca="1">IFERROR(__xludf.DUMMYFUNCTION("GOOGLETRANSLATE(A4971,""auto"",""en"")"),"Loading...")</f>
        <v>Loading...</v>
      </c>
    </row>
    <row r="4972" spans="1:2" ht="14.25" customHeight="1">
      <c r="A4972" s="2" t="s">
        <v>4786</v>
      </c>
      <c r="B4972" s="2" t="str">
        <f ca="1">IFERROR(__xludf.DUMMYFUNCTION("GOOGLETRANSLATE(A4972,""auto"",""en"")"),"Loading...")</f>
        <v>Loading...</v>
      </c>
    </row>
    <row r="4973" spans="1:2" ht="14.25" customHeight="1">
      <c r="A4973" s="2" t="s">
        <v>4787</v>
      </c>
      <c r="B4973" s="2" t="str">
        <f ca="1">IFERROR(__xludf.DUMMYFUNCTION("GOOGLETRANSLATE(A4973,""auto"",""en"")"),"Loading...")</f>
        <v>Loading...</v>
      </c>
    </row>
    <row r="4974" spans="1:2" ht="14.25" customHeight="1">
      <c r="A4974" s="2" t="s">
        <v>4788</v>
      </c>
      <c r="B4974" s="2" t="str">
        <f ca="1">IFERROR(__xludf.DUMMYFUNCTION("GOOGLETRANSLATE(A4974,""auto"",""en"")"),"Loading...")</f>
        <v>Loading...</v>
      </c>
    </row>
    <row r="4975" spans="1:2" ht="14.25" customHeight="1">
      <c r="A4975" s="2" t="s">
        <v>4789</v>
      </c>
      <c r="B4975" s="2" t="str">
        <f ca="1">IFERROR(__xludf.DUMMYFUNCTION("GOOGLETRANSLATE(A4975,""auto"",""en"")"),"Loading...")</f>
        <v>Loading...</v>
      </c>
    </row>
    <row r="4976" spans="1:2" ht="14.25" customHeight="1">
      <c r="A4976" s="2" t="s">
        <v>122</v>
      </c>
      <c r="B4976" s="2" t="str">
        <f ca="1">IFERROR(__xludf.DUMMYFUNCTION("GOOGLETRANSLATE(A4976,""auto"",""en"")"),"Loading...")</f>
        <v>Loading...</v>
      </c>
    </row>
    <row r="4977" spans="1:2" ht="14.25" customHeight="1">
      <c r="A4977" s="2" t="s">
        <v>4790</v>
      </c>
      <c r="B4977" s="2" t="str">
        <f ca="1">IFERROR(__xludf.DUMMYFUNCTION("GOOGLETRANSLATE(A4977,""auto"",""en"")"),"Loading...")</f>
        <v>Loading...</v>
      </c>
    </row>
    <row r="4978" spans="1:2" ht="14.25" customHeight="1">
      <c r="A4978" s="2" t="s">
        <v>4791</v>
      </c>
      <c r="B4978" s="2" t="str">
        <f ca="1">IFERROR(__xludf.DUMMYFUNCTION("GOOGLETRANSLATE(A4978,""auto"",""en"")"),"Loading...")</f>
        <v>Loading...</v>
      </c>
    </row>
    <row r="4979" spans="1:2" ht="14.25" customHeight="1">
      <c r="A4979" s="2" t="s">
        <v>4792</v>
      </c>
      <c r="B4979" s="2" t="str">
        <f ca="1">IFERROR(__xludf.DUMMYFUNCTION("GOOGLETRANSLATE(A4979,""auto"",""en"")"),"Loading...")</f>
        <v>Loading...</v>
      </c>
    </row>
    <row r="4980" spans="1:2" ht="14.25" customHeight="1">
      <c r="A4980" s="2" t="s">
        <v>4793</v>
      </c>
      <c r="B4980" s="2" t="str">
        <f ca="1">IFERROR(__xludf.DUMMYFUNCTION("GOOGLETRANSLATE(A4980,""auto"",""en"")"),"Loading...")</f>
        <v>Loading...</v>
      </c>
    </row>
    <row r="4981" spans="1:2" ht="14.25" customHeight="1">
      <c r="A4981" s="2" t="s">
        <v>4794</v>
      </c>
      <c r="B4981" s="2" t="str">
        <f ca="1">IFERROR(__xludf.DUMMYFUNCTION("GOOGLETRANSLATE(A4981,""auto"",""en"")"),"Loading...")</f>
        <v>Loading...</v>
      </c>
    </row>
    <row r="4982" spans="1:2" ht="14.25" customHeight="1">
      <c r="A4982" s="4" t="s">
        <v>4795</v>
      </c>
      <c r="B4982" s="2" t="str">
        <f ca="1">IFERROR(__xludf.DUMMYFUNCTION("GOOGLETRANSLATE(A4982,""auto"",""en"")"),"Loading...")</f>
        <v>Loading...</v>
      </c>
    </row>
    <row r="4983" spans="1:2" ht="14.25" customHeight="1">
      <c r="A4983" s="2" t="s">
        <v>4796</v>
      </c>
      <c r="B4983" s="2" t="str">
        <f ca="1">IFERROR(__xludf.DUMMYFUNCTION("GOOGLETRANSLATE(A4983,""auto"",""en"")"),"Loading...")</f>
        <v>Loading...</v>
      </c>
    </row>
    <row r="4984" spans="1:2" ht="14.25" customHeight="1">
      <c r="A4984" s="2" t="s">
        <v>4797</v>
      </c>
      <c r="B4984" s="2" t="str">
        <f ca="1">IFERROR(__xludf.DUMMYFUNCTION("GOOGLETRANSLATE(A4984,""auto"",""en"")"),"Loading...")</f>
        <v>Loading...</v>
      </c>
    </row>
    <row r="4985" spans="1:2" ht="14.25" customHeight="1">
      <c r="A4985" s="2" t="s">
        <v>4798</v>
      </c>
      <c r="B4985" s="2" t="str">
        <f ca="1">IFERROR(__xludf.DUMMYFUNCTION("GOOGLETRANSLATE(A4985,""auto"",""en"")"),"Loading...")</f>
        <v>Loading...</v>
      </c>
    </row>
    <row r="4986" spans="1:2" ht="14.25" customHeight="1">
      <c r="A4986" s="2" t="s">
        <v>4799</v>
      </c>
      <c r="B4986" s="2" t="str">
        <f ca="1">IFERROR(__xludf.DUMMYFUNCTION("GOOGLETRANSLATE(A4986,""auto"",""en"")"),"Loading...")</f>
        <v>Loading...</v>
      </c>
    </row>
    <row r="4987" spans="1:2" ht="14.25" customHeight="1">
      <c r="A4987" s="2" t="s">
        <v>4800</v>
      </c>
      <c r="B4987" s="2" t="str">
        <f ca="1">IFERROR(__xludf.DUMMYFUNCTION("GOOGLETRANSLATE(A4987,""auto"",""en"")"),"Loading...")</f>
        <v>Loading...</v>
      </c>
    </row>
    <row r="4988" spans="1:2" ht="14.25" customHeight="1">
      <c r="A4988" s="2" t="s">
        <v>4801</v>
      </c>
      <c r="B4988" s="2" t="str">
        <f ca="1">IFERROR(__xludf.DUMMYFUNCTION("GOOGLETRANSLATE(A4988,""auto"",""en"")"),"Loading...")</f>
        <v>Loading...</v>
      </c>
    </row>
    <row r="4989" spans="1:2" ht="14.25" customHeight="1">
      <c r="A4989" s="2" t="s">
        <v>4802</v>
      </c>
      <c r="B4989" s="2" t="str">
        <f ca="1">IFERROR(__xludf.DUMMYFUNCTION("GOOGLETRANSLATE(A4989,""auto"",""en"")"),"Loading...")</f>
        <v>Loading...</v>
      </c>
    </row>
    <row r="4990" spans="1:2" ht="14.25" customHeight="1">
      <c r="A4990" s="2" t="s">
        <v>4803</v>
      </c>
      <c r="B4990" s="2" t="str">
        <f ca="1">IFERROR(__xludf.DUMMYFUNCTION("GOOGLETRANSLATE(A4990,""auto"",""en"")"),"Loading...")</f>
        <v>Loading...</v>
      </c>
    </row>
    <row r="4991" spans="1:2" ht="14.25" customHeight="1">
      <c r="A4991" s="5" t="s">
        <v>4804</v>
      </c>
      <c r="B4991" s="2" t="str">
        <f ca="1">IFERROR(__xludf.DUMMYFUNCTION("GOOGLETRANSLATE(A4991,""auto"",""en"")"),"Loading...")</f>
        <v>Loading...</v>
      </c>
    </row>
    <row r="4992" spans="1:2" ht="14.25" customHeight="1">
      <c r="A4992" s="2" t="s">
        <v>4805</v>
      </c>
      <c r="B4992" s="2" t="str">
        <f ca="1">IFERROR(__xludf.DUMMYFUNCTION("GOOGLETRANSLATE(A4992,""auto"",""en"")"),"Loading...")</f>
        <v>Loading...</v>
      </c>
    </row>
    <row r="4993" spans="1:2" ht="14.25" customHeight="1">
      <c r="A4993" s="5" t="s">
        <v>4806</v>
      </c>
      <c r="B4993" s="2" t="str">
        <f ca="1">IFERROR(__xludf.DUMMYFUNCTION("GOOGLETRANSLATE(A4993,""auto"",""en"")"),"Loading...")</f>
        <v>Loading...</v>
      </c>
    </row>
    <row r="4994" spans="1:2" ht="14.25" customHeight="1">
      <c r="A4994" s="4" t="s">
        <v>4807</v>
      </c>
      <c r="B4994" s="2" t="str">
        <f ca="1">IFERROR(__xludf.DUMMYFUNCTION("GOOGLETRANSLATE(A4994,""auto"",""en"")"),"Loading...")</f>
        <v>Loading...</v>
      </c>
    </row>
    <row r="4995" spans="1:2" ht="14.25" customHeight="1">
      <c r="A4995" s="2" t="s">
        <v>4808</v>
      </c>
      <c r="B4995" s="2" t="str">
        <f ca="1">IFERROR(__xludf.DUMMYFUNCTION("GOOGLETRANSLATE(A4995,""auto"",""en"")"),"Loading...")</f>
        <v>Loading...</v>
      </c>
    </row>
    <row r="4996" spans="1:2" ht="14.25" customHeight="1">
      <c r="A4996" s="6" t="s">
        <v>4809</v>
      </c>
      <c r="B4996" s="2" t="str">
        <f ca="1">IFERROR(__xludf.DUMMYFUNCTION("GOOGLETRANSLATE(A4996,""auto"",""en"")"),"Where is our country?
How much money should be given to the poor in elections?")</f>
        <v>Where is our country?
How much money should be given to the poor in elections?</v>
      </c>
    </row>
    <row r="4997" spans="1:2" ht="14.25" customHeight="1">
      <c r="A4997" s="6" t="s">
        <v>4810</v>
      </c>
      <c r="B4997" s="2" t="str">
        <f ca="1">IFERROR(__xludf.DUMMYFUNCTION("GOOGLETRANSLATE(A4997,""auto"",""en"")"),"Loading...")</f>
        <v>Loading...</v>
      </c>
    </row>
    <row r="4998" spans="1:2" ht="14.25" customHeight="1">
      <c r="A4998" s="2" t="s">
        <v>79</v>
      </c>
      <c r="B4998" s="2" t="str">
        <f ca="1">IFERROR(__xludf.DUMMYFUNCTION("GOOGLETRANSLATE(A4998,""auto"",""en"")"),"Loading...")</f>
        <v>Loading...</v>
      </c>
    </row>
    <row r="4999" spans="1:2" ht="14.25" customHeight="1">
      <c r="A4999" s="2" t="s">
        <v>4645</v>
      </c>
      <c r="B4999" s="2" t="str">
        <f ca="1">IFERROR(__xludf.DUMMYFUNCTION("GOOGLETRANSLATE(A4999,""auto"",""en"")"),"Loading...")</f>
        <v>Loading...</v>
      </c>
    </row>
    <row r="5000" spans="1:2" ht="14.25" customHeight="1">
      <c r="A5000" s="2" t="s">
        <v>4811</v>
      </c>
      <c r="B5000" s="2" t="str">
        <f ca="1">IFERROR(__xludf.DUMMYFUNCTION("GOOGLETRANSLATE(A5000,""auto"",""en"")"),"Loading...")</f>
        <v>Loading...</v>
      </c>
    </row>
    <row r="5001" spans="1:2" ht="14.25" customHeight="1">
      <c r="A5001" s="2" t="s">
        <v>4812</v>
      </c>
      <c r="B5001" s="2" t="str">
        <f ca="1">IFERROR(__xludf.DUMMYFUNCTION("GOOGLETRANSLATE(A5001,""auto"",""en"")"),"Loading...")</f>
        <v>Loading...</v>
      </c>
    </row>
    <row r="5002" spans="1:2" ht="14.25" customHeight="1">
      <c r="A5002" s="2" t="s">
        <v>4813</v>
      </c>
      <c r="B5002" s="2" t="str">
        <f ca="1">IFERROR(__xludf.DUMMYFUNCTION("GOOGLETRANSLATE(A5002,""auto"",""en"")"),"BJP has created JEET SAKTI JUST because of dishonesty. WE HAVE NOT VOTE AGAINST US")</f>
        <v>BJP has created JEET SAKTI JUST because of dishonesty. WE HAVE NOT VOTE AGAINST US</v>
      </c>
    </row>
    <row r="5003" spans="1:2" ht="14.25" customHeight="1">
      <c r="A5003" s="2" t="s">
        <v>38</v>
      </c>
      <c r="B5003" s="2" t="str">
        <f ca="1">IFERROR(__xludf.DUMMYFUNCTION("GOOGLETRANSLATE(A5003,""auto"",""en"")"),"Loading...")</f>
        <v>Loading...</v>
      </c>
    </row>
    <row r="5004" spans="1:2" ht="14.25" customHeight="1">
      <c r="A5004" s="2" t="s">
        <v>4814</v>
      </c>
      <c r="B5004" s="2" t="str">
        <f ca="1">IFERROR(__xludf.DUMMYFUNCTION("GOOGLETRANSLATE(A5004,""auto"",""en"")"),"Loading...")</f>
        <v>Loading...</v>
      </c>
    </row>
    <row r="5005" spans="1:2" ht="14.25" customHeight="1">
      <c r="A5005" s="2" t="s">
        <v>4815</v>
      </c>
      <c r="B5005" s="2" t="str">
        <f ca="1">IFERROR(__xludf.DUMMYFUNCTION("GOOGLETRANSLATE(A5005,""auto"",""en"")"),"Loading...")</f>
        <v>Loading...</v>
      </c>
    </row>
    <row r="5006" spans="1:2" ht="14.25" customHeight="1">
      <c r="A5006" s="4" t="s">
        <v>4816</v>
      </c>
      <c r="B5006" s="2" t="str">
        <f ca="1">IFERROR(__xludf.DUMMYFUNCTION("GOOGLETRANSLATE(A5006,""auto"",""en"")"),"Such media should be chased away from India")</f>
        <v>Such media should be chased away from India</v>
      </c>
    </row>
    <row r="5007" spans="1:2" ht="14.25" customHeight="1">
      <c r="A5007" s="2" t="s">
        <v>4817</v>
      </c>
      <c r="B5007" s="2" t="str">
        <f ca="1">IFERROR(__xludf.DUMMYFUNCTION("GOOGLETRANSLATE(A5007,""auto"",""en"")"),"Loading...")</f>
        <v>Loading...</v>
      </c>
    </row>
    <row r="5008" spans="1:2" ht="14.25" customHeight="1">
      <c r="A5008" s="5" t="s">
        <v>4818</v>
      </c>
      <c r="B5008" s="2" t="str">
        <f ca="1">IFERROR(__xludf.DUMMYFUNCTION("GOOGLETRANSLATE(A5008,""auto"",""en"")"),"Loading...")</f>
        <v>Loading...</v>
      </c>
    </row>
    <row r="5009" spans="1:2" ht="14.25" customHeight="1">
      <c r="A5009" s="2" t="s">
        <v>4819</v>
      </c>
      <c r="B5009" s="2" t="str">
        <f ca="1">IFERROR(__xludf.DUMMYFUNCTION("GOOGLETRANSLATE(A5009,""auto"",""en"")"),"Loading...")</f>
        <v>Loading...</v>
      </c>
    </row>
    <row r="5010" spans="1:2" ht="14.25" customHeight="1">
      <c r="A5010" s="2" t="s">
        <v>4820</v>
      </c>
      <c r="B5010" s="2" t="str">
        <f ca="1">IFERROR(__xludf.DUMMYFUNCTION("GOOGLETRANSLATE(A5010,""auto"",""en"")"),"Loading...")</f>
        <v>Loading...</v>
      </c>
    </row>
    <row r="5011" spans="1:2" ht="14.25" customHeight="1">
      <c r="A5011" s="2" t="s">
        <v>3455</v>
      </c>
      <c r="B5011" s="2" t="str">
        <f ca="1">IFERROR(__xludf.DUMMYFUNCTION("GOOGLETRANSLATE(A5011,""auto"",""en"")"),"Loading...")</f>
        <v>Loading...</v>
      </c>
    </row>
    <row r="5012" spans="1:2" ht="14.25" customHeight="1">
      <c r="A5012" s="2" t="s">
        <v>4821</v>
      </c>
      <c r="B5012" s="2" t="str">
        <f ca="1">IFERROR(__xludf.DUMMYFUNCTION("GOOGLETRANSLATE(A5012,""auto"",""en"")"),"Loading...")</f>
        <v>Loading...</v>
      </c>
    </row>
    <row r="5013" spans="1:2" ht="14.25" customHeight="1">
      <c r="A5013" s="2" t="s">
        <v>4822</v>
      </c>
      <c r="B5013" s="2" t="str">
        <f ca="1">IFERROR(__xludf.DUMMYFUNCTION("GOOGLETRANSLATE(A5013,""auto"",""en"")"),"Loading...")</f>
        <v>Loading...</v>
      </c>
    </row>
    <row r="5014" spans="1:2" ht="14.25" customHeight="1">
      <c r="A5014" s="2" t="s">
        <v>4823</v>
      </c>
      <c r="B5014" s="2" t="str">
        <f ca="1">IFERROR(__xludf.DUMMYFUNCTION("GOOGLETRANSLATE(A5014,""auto"",""en"")"),"Loading...")</f>
        <v>Loading...</v>
      </c>
    </row>
    <row r="5015" spans="1:2" ht="14.25" customHeight="1">
      <c r="A5015" s="2" t="s">
        <v>4824</v>
      </c>
      <c r="B5015" s="3" t="str">
        <f ca="1">IFERROR(__xludf.DUMMYFUNCTION("GOOGLETRANSLATE(A5015,""auto"",""en"")"),"https://youtu.be/j4YwEgHEre0?si=t-LO0-Xf0hoqruBV")</f>
        <v>https://youtu.be/j4YwEgHEre0?si=t-LO0-Xf0hoqruBV</v>
      </c>
    </row>
    <row r="5016" spans="1:2" ht="14.25" customHeight="1">
      <c r="A5016" s="2" t="s">
        <v>4825</v>
      </c>
      <c r="B5016" s="2" t="str">
        <f ca="1">IFERROR(__xludf.DUMMYFUNCTION("GOOGLETRANSLATE(A5016,""auto"",""en"")"),"Loading...")</f>
        <v>Loading...</v>
      </c>
    </row>
    <row r="5017" spans="1:2" ht="14.25" customHeight="1">
      <c r="A5017" s="2" t="s">
        <v>4826</v>
      </c>
      <c r="B5017" s="2" t="str">
        <f ca="1">IFERROR(__xludf.DUMMYFUNCTION("GOOGLETRANSLATE(A5017,""auto"",""en"")"),"everybody is crying")</f>
        <v>everybody is crying</v>
      </c>
    </row>
    <row r="5018" spans="1:2" ht="14.25" customHeight="1">
      <c r="A5018" s="2" t="s">
        <v>4827</v>
      </c>
      <c r="B5018" s="2" t="str">
        <f ca="1">IFERROR(__xludf.DUMMYFUNCTION("GOOGLETRANSLATE(A5018,""auto"",""en"")"),"Loading...")</f>
        <v>Loading...</v>
      </c>
    </row>
    <row r="5019" spans="1:2" ht="14.25" customHeight="1">
      <c r="A5019" s="2" t="s">
        <v>4828</v>
      </c>
      <c r="B5019" s="2" t="str">
        <f ca="1">IFERROR(__xludf.DUMMYFUNCTION("GOOGLETRANSLATE(A5019,""auto"",""en"")"),"Loading...")</f>
        <v>Loading...</v>
      </c>
    </row>
    <row r="5020" spans="1:2" ht="14.25" customHeight="1">
      <c r="A5020" s="2" t="s">
        <v>4829</v>
      </c>
      <c r="B5020" s="2" t="str">
        <f ca="1">IFERROR(__xludf.DUMMYFUNCTION("GOOGLETRANSLATE(A5020,""auto"",""en"")"),"Loading...")</f>
        <v>Loading...</v>
      </c>
    </row>
    <row r="5021" spans="1:2" ht="14.25" customHeight="1">
      <c r="A5021" s="2" t="s">
        <v>4830</v>
      </c>
      <c r="B5021" s="2" t="str">
        <f ca="1">IFERROR(__xludf.DUMMYFUNCTION("GOOGLETRANSLATE(A5021,""auto"",""en"")"),"Loading...")</f>
        <v>Loading...</v>
      </c>
    </row>
    <row r="5022" spans="1:2" ht="14.25" customHeight="1">
      <c r="A5022" s="2" t="s">
        <v>4831</v>
      </c>
      <c r="B5022" s="2" t="str">
        <f ca="1">IFERROR(__xludf.DUMMYFUNCTION("GOOGLETRANSLATE(A5022,""auto"",""en"")"),"Nice sir Ji.. keep it up")</f>
        <v>Nice sir Ji.. keep it up</v>
      </c>
    </row>
    <row r="5023" spans="1:2" ht="14.25" customHeight="1">
      <c r="A5023" s="2" t="s">
        <v>4832</v>
      </c>
      <c r="B5023" s="2" t="str">
        <f ca="1">IFERROR(__xludf.DUMMYFUNCTION("GOOGLETRANSLATE(A5023,""auto"",""en"")"),"Loading...")</f>
        <v>Loading...</v>
      </c>
    </row>
    <row r="5024" spans="1:2" ht="14.25" customHeight="1">
      <c r="A5024" s="2" t="s">
        <v>4833</v>
      </c>
      <c r="B5024" s="2" t="str">
        <f ca="1">IFERROR(__xludf.DUMMYFUNCTION("GOOGLETRANSLATE(A5024,""auto"",""en"")"),"Loading...")</f>
        <v>Loading...</v>
      </c>
    </row>
    <row r="5025" spans="1:2" ht="14.25" customHeight="1">
      <c r="A5025" s="2" t="s">
        <v>4834</v>
      </c>
      <c r="B5025" s="2" t="str">
        <f ca="1">IFERROR(__xludf.DUMMYFUNCTION("GOOGLETRANSLATE(A5025,""auto"",""en"")"),"Loading...")</f>
        <v>Loading...</v>
      </c>
    </row>
    <row r="5026" spans="1:2" ht="14.25" customHeight="1">
      <c r="A5026" s="2" t="s">
        <v>3749</v>
      </c>
      <c r="B5026" s="2" t="str">
        <f ca="1">IFERROR(__xludf.DUMMYFUNCTION("GOOGLETRANSLATE(A5026,""auto"",""en"")"),"Loading...")</f>
        <v>Loading...</v>
      </c>
    </row>
    <row r="5027" spans="1:2" ht="14.25" customHeight="1">
      <c r="A5027" s="4" t="s">
        <v>4835</v>
      </c>
      <c r="B5027" s="2" t="str">
        <f ca="1">IFERROR(__xludf.DUMMYFUNCTION("GOOGLETRANSLATE(A5027,""auto"",""en"")"),"Loading...")</f>
        <v>Loading...</v>
      </c>
    </row>
    <row r="5028" spans="1:2" ht="14.25" customHeight="1">
      <c r="A5028" s="2" t="s">
        <v>4836</v>
      </c>
      <c r="B5028" s="2" t="str">
        <f ca="1">IFERROR(__xludf.DUMMYFUNCTION("GOOGLETRANSLATE(A5028,""auto"",""en"")"),"Loading...")</f>
        <v>Loading...</v>
      </c>
    </row>
    <row r="5029" spans="1:2" ht="14.25" customHeight="1">
      <c r="A5029" s="6" t="s">
        <v>4837</v>
      </c>
      <c r="B5029" s="2" t="str">
        <f ca="1">IFERROR(__xludf.DUMMYFUNCTION("GOOGLETRANSLATE(A5029,""auto"",""en"")"),"Loading...")</f>
        <v>Loading...</v>
      </c>
    </row>
    <row r="5030" spans="1:2" ht="14.25" customHeight="1">
      <c r="A5030" s="6" t="s">
        <v>4838</v>
      </c>
      <c r="B5030" s="2" t="str">
        <f ca="1">IFERROR(__xludf.DUMMYFUNCTION("GOOGLETRANSLATE(A5030,""auto"",""en"")"),"Ravish, how can you speak, in 2014 you also declared BJP's victory in the exit poll on NDTV and that too with a big margin.      Your supporters also treat you like a spoon.
Kya us tine tum aur NDTV are manipulating the exit poll.")</f>
        <v>Ravish, how can you speak, in 2014 you also declared BJP's victory in the exit poll on NDTV and that too with a big margin.      Your supporters also treat you like a spoon.
Kya us tine tum aur NDTV are manipulating the exit poll.</v>
      </c>
    </row>
    <row r="5031" spans="1:2" ht="14.25" customHeight="1">
      <c r="A5031" s="2" t="s">
        <v>4839</v>
      </c>
      <c r="B5031" s="2" t="str">
        <f ca="1">IFERROR(__xludf.DUMMYFUNCTION("GOOGLETRANSLATE(A5031,""auto"",""en"")"),"400 pairs")</f>
        <v>400 pairs</v>
      </c>
    </row>
    <row r="5032" spans="1:2" ht="14.25" customHeight="1">
      <c r="A5032" s="2" t="s">
        <v>4840</v>
      </c>
      <c r="B5032" s="2" t="str">
        <f ca="1">IFERROR(__xludf.DUMMYFUNCTION("GOOGLETRANSLATE(A5032,""auto"",""en"")"),"Loading...")</f>
        <v>Loading...</v>
      </c>
    </row>
    <row r="5033" spans="1:2" ht="14.25" customHeight="1">
      <c r="A5033" s="4" t="s">
        <v>4841</v>
      </c>
      <c r="B5033" s="2" t="str">
        <f ca="1">IFERROR(__xludf.DUMMYFUNCTION("GOOGLETRANSLATE(A5033,""auto"",""en"")"),"You are still alive, your heart has not failed.")</f>
        <v>You are still alive, your heart has not failed.</v>
      </c>
    </row>
    <row r="5034" spans="1:2" ht="14.25" customHeight="1">
      <c r="A5034" s="2" t="s">
        <v>4842</v>
      </c>
      <c r="B5034" s="2" t="str">
        <f ca="1">IFERROR(__xludf.DUMMYFUNCTION("GOOGLETRANSLATE(A5034,""auto"",""en"")"),"Loading...")</f>
        <v>Loading...</v>
      </c>
    </row>
    <row r="5035" spans="1:2" ht="14.25" customHeight="1">
      <c r="A5035" s="2" t="s">
        <v>4843</v>
      </c>
      <c r="B5035" s="2" t="str">
        <f ca="1">IFERROR(__xludf.DUMMYFUNCTION("GOOGLETRANSLATE(A5035,""auto"",""en"")"),"Loading...")</f>
        <v>Loading...</v>
      </c>
    </row>
    <row r="5036" spans="1:2" ht="14.25" customHeight="1">
      <c r="A5036" s="2" t="s">
        <v>4844</v>
      </c>
      <c r="B5036" s="2" t="str">
        <f ca="1">IFERROR(__xludf.DUMMYFUNCTION("GOOGLETRANSLATE(A5036,""auto"",""en"")"),"Loading...")</f>
        <v>Loading...</v>
      </c>
    </row>
    <row r="5037" spans="1:2" ht="14.25" customHeight="1">
      <c r="A5037" s="2" t="s">
        <v>4845</v>
      </c>
      <c r="B5037" s="2" t="str">
        <f ca="1">IFERROR(__xludf.DUMMYFUNCTION("GOOGLETRANSLATE(A5037,""auto"",""en"")"),"Loading...")</f>
        <v>Loading...</v>
      </c>
    </row>
    <row r="5038" spans="1:2" ht="14.25" customHeight="1">
      <c r="A5038" s="4" t="s">
        <v>4846</v>
      </c>
      <c r="B5038" s="2" t="str">
        <f ca="1">IFERROR(__xludf.DUMMYFUNCTION("GOOGLETRANSLATE(A5038,""auto"",""en"")"),"Loading...")</f>
        <v>Loading...</v>
      </c>
    </row>
    <row r="5039" spans="1:2" ht="14.25" customHeight="1">
      <c r="A5039" s="2" t="s">
        <v>4847</v>
      </c>
      <c r="B5039" s="2" t="str">
        <f ca="1">IFERROR(__xludf.DUMMYFUNCTION("GOOGLETRANSLATE(A5039,""auto"",""en"")"),"Loading...")</f>
        <v>Loading...</v>
      </c>
    </row>
    <row r="5040" spans="1:2" ht="14.25" customHeight="1">
      <c r="A5040" s="2" t="s">
        <v>4848</v>
      </c>
      <c r="B5040" s="2" t="str">
        <f ca="1">IFERROR(__xludf.DUMMYFUNCTION("GOOGLETRANSLATE(A5040,""auto"",""en"")"),"Welcome congress🎉🎉🎉🎉🎉🎉👑👑👑👑👑👑👑👑👑👑👑👑")</f>
        <v>Welcome congress🎉🎉🎉🎉🎉🎉👑👑👑👑👑👑👑👑👑👑👑👑</v>
      </c>
    </row>
    <row r="5041" spans="1:2" ht="14.25" customHeight="1">
      <c r="A5041" s="2" t="s">
        <v>4849</v>
      </c>
      <c r="B5041" s="2" t="str">
        <f ca="1">IFERROR(__xludf.DUMMYFUNCTION("GOOGLETRANSLATE(A5041,""auto"",""en"")"),"Loading...")</f>
        <v>Loading...</v>
      </c>
    </row>
    <row r="5042" spans="1:2" ht="14.25" customHeight="1">
      <c r="A5042" s="2" t="s">
        <v>2214</v>
      </c>
      <c r="B5042" s="2" t="str">
        <f ca="1">IFERROR(__xludf.DUMMYFUNCTION("GOOGLETRANSLATE(A5042,""auto"",""en"")"),"Modi")</f>
        <v>Modi</v>
      </c>
    </row>
    <row r="5043" spans="1:2" ht="14.25" customHeight="1">
      <c r="A5043" s="2" t="s">
        <v>4850</v>
      </c>
      <c r="B5043" s="2" t="str">
        <f ca="1">IFERROR(__xludf.DUMMYFUNCTION("GOOGLETRANSLATE(A5043,""auto"",""en"")"),"Loading...")</f>
        <v>Loading...</v>
      </c>
    </row>
    <row r="5044" spans="1:2" ht="14.25" customHeight="1">
      <c r="A5044" s="2" t="s">
        <v>4851</v>
      </c>
      <c r="B5044" s="2" t="str">
        <f ca="1">IFERROR(__xludf.DUMMYFUNCTION("GOOGLETRANSLATE(A5044,""auto"",""en"")"),"Loading...")</f>
        <v>Loading...</v>
      </c>
    </row>
    <row r="5045" spans="1:2" ht="14.25" customHeight="1">
      <c r="A5045" s="4" t="s">
        <v>4852</v>
      </c>
      <c r="B5045" s="2" t="str">
        <f ca="1">IFERROR(__xludf.DUMMYFUNCTION("GOOGLETRANSLATE(A5045,""auto"",""en"")"),"Loading...")</f>
        <v>Loading...</v>
      </c>
    </row>
    <row r="5046" spans="1:2" ht="14.25" customHeight="1">
      <c r="A5046" s="4" t="s">
        <v>4853</v>
      </c>
      <c r="B5046" s="2" t="str">
        <f ca="1">IFERROR(__xludf.DUMMYFUNCTION("GOOGLETRANSLATE(A5046,""auto"",""en"")"),"Loading...")</f>
        <v>Loading...</v>
      </c>
    </row>
    <row r="5047" spans="1:2" ht="14.25" customHeight="1">
      <c r="A5047" s="2" t="s">
        <v>4854</v>
      </c>
      <c r="B5047" s="2" t="str">
        <f ca="1">IFERROR(__xludf.DUMMYFUNCTION("GOOGLETRANSLATE(A5047,""auto"",""en"")"),"Loading...")</f>
        <v>Loading...</v>
      </c>
    </row>
    <row r="5048" spans="1:2" ht="14.25" customHeight="1">
      <c r="A5048" s="2" t="s">
        <v>4855</v>
      </c>
      <c r="B5048" s="2" t="str">
        <f ca="1">IFERROR(__xludf.DUMMYFUNCTION("GOOGLETRANSLATE(A5048,""auto"",""en"")"),"Loading...")</f>
        <v>Loading...</v>
      </c>
    </row>
    <row r="5049" spans="1:2" ht="14.25" customHeight="1">
      <c r="A5049" s="4" t="s">
        <v>4856</v>
      </c>
      <c r="B5049" s="2" t="str">
        <f ca="1">IFERROR(__xludf.DUMMYFUNCTION("GOOGLETRANSLATE(A5049,""auto"",""en"")"),"Loading...")</f>
        <v>Loading...</v>
      </c>
    </row>
    <row r="5050" spans="1:2" ht="14.25" customHeight="1">
      <c r="A5050" s="2" t="s">
        <v>4857</v>
      </c>
      <c r="B5050" s="2" t="str">
        <f ca="1">IFERROR(__xludf.DUMMYFUNCTION("GOOGLETRANSLATE(A5050,""auto"",""en"")"),"Loading...")</f>
        <v>Loading...</v>
      </c>
    </row>
    <row r="5051" spans="1:2" ht="14.25" customHeight="1">
      <c r="A5051" s="2" t="s">
        <v>4858</v>
      </c>
      <c r="B5051" s="2" t="str">
        <f ca="1">IFERROR(__xludf.DUMMYFUNCTION("GOOGLETRANSLATE(A5051,""auto"",""en"")"),"Loading...")</f>
        <v>Loading...</v>
      </c>
    </row>
    <row r="5052" spans="1:2" ht="14.25" customHeight="1">
      <c r="A5052" s="4" t="s">
        <v>4859</v>
      </c>
      <c r="B5052" s="2" t="str">
        <f ca="1">IFERROR(__xludf.DUMMYFUNCTION("GOOGLETRANSLATE(A5052,""auto"",""en"")"),"Loading...")</f>
        <v>Loading...</v>
      </c>
    </row>
    <row r="5053" spans="1:2" ht="14.25" customHeight="1">
      <c r="A5053" s="2" t="s">
        <v>4860</v>
      </c>
      <c r="B5053" s="2" t="str">
        <f ca="1">IFERROR(__xludf.DUMMYFUNCTION("GOOGLETRANSLATE(A5053,""auto"",""en"")"),"Loading...")</f>
        <v>Loading...</v>
      </c>
    </row>
    <row r="5054" spans="1:2" ht="14.25" customHeight="1">
      <c r="A5054" s="2" t="s">
        <v>4861</v>
      </c>
      <c r="B5054" s="2" t="str">
        <f ca="1">IFERROR(__xludf.DUMMYFUNCTION("GOOGLETRANSLATE(A5054,""auto"",""en"")"),"Loading...")</f>
        <v>Loading...</v>
      </c>
    </row>
    <row r="5055" spans="1:2" ht="14.25" customHeight="1">
      <c r="A5055" s="2" t="s">
        <v>4862</v>
      </c>
      <c r="B5055" s="2" t="str">
        <f ca="1">IFERROR(__xludf.DUMMYFUNCTION("GOOGLETRANSLATE(A5055,""auto"",""en"")"),"Hahaha, make Yuvraj happy for the payment.")</f>
        <v>Hahaha, make Yuvraj happy for the payment.</v>
      </c>
    </row>
    <row r="5056" spans="1:2" ht="14.25" customHeight="1">
      <c r="A5056" s="2" t="s">
        <v>4863</v>
      </c>
      <c r="B5056" s="2" t="str">
        <f ca="1">IFERROR(__xludf.DUMMYFUNCTION("GOOGLETRANSLATE(A5056,""auto"",""en"")"),"Loading...")</f>
        <v>Loading...</v>
      </c>
    </row>
    <row r="5057" spans="1:2" ht="14.25" customHeight="1">
      <c r="A5057" s="2" t="s">
        <v>4864</v>
      </c>
      <c r="B5057" s="2" t="str">
        <f ca="1">IFERROR(__xludf.DUMMYFUNCTION("GOOGLETRANSLATE(A5057,""auto"",""en"")"),"Loading...")</f>
        <v>Loading...</v>
      </c>
    </row>
    <row r="5058" spans="1:2" ht="14.25" customHeight="1">
      <c r="A5058" s="2" t="s">
        <v>4865</v>
      </c>
      <c r="B5058" s="2" t="str">
        <f ca="1">IFERROR(__xludf.DUMMYFUNCTION("GOOGLETRANSLATE(A5058,""auto"",""en"")"),"Loading...")</f>
        <v>Loading...</v>
      </c>
    </row>
    <row r="5059" spans="1:2" ht="14.25" customHeight="1">
      <c r="A5059" s="2" t="s">
        <v>4866</v>
      </c>
      <c r="B5059" s="2" t="str">
        <f ca="1">IFERROR(__xludf.DUMMYFUNCTION("GOOGLETRANSLATE(A5059,""auto"",""en"")"),"Loading...")</f>
        <v>Loading...</v>
      </c>
    </row>
    <row r="5060" spans="1:2" ht="14.25" customHeight="1">
      <c r="A5060" s="2" t="s">
        <v>4867</v>
      </c>
      <c r="B5060" s="2" t="str">
        <f ca="1">IFERROR(__xludf.DUMMYFUNCTION("GOOGLETRANSLATE(A5060,""auto"",""en"")"),"Loading...")</f>
        <v>Loading...</v>
      </c>
    </row>
    <row r="5061" spans="1:2" ht="14.25" customHeight="1">
      <c r="A5061" s="2" t="s">
        <v>4868</v>
      </c>
      <c r="B5061" s="2" t="str">
        <f ca="1">IFERROR(__xludf.DUMMYFUNCTION("GOOGLETRANSLATE(A5061,""auto"",""en"")"),"Loading...")</f>
        <v>Loading...</v>
      </c>
    </row>
    <row r="5062" spans="1:2" ht="14.25" customHeight="1">
      <c r="A5062" s="2" t="s">
        <v>4869</v>
      </c>
      <c r="B5062" s="2" t="str">
        <f ca="1">IFERROR(__xludf.DUMMYFUNCTION("GOOGLETRANSLATE(A5062,""auto"",""en"")"),"Loading...")</f>
        <v>Loading...</v>
      </c>
    </row>
    <row r="5063" spans="1:2" ht="14.25" customHeight="1">
      <c r="A5063" s="2" t="s">
        <v>4870</v>
      </c>
      <c r="B5063" s="2" t="str">
        <f ca="1">IFERROR(__xludf.DUMMYFUNCTION("GOOGLETRANSLATE(A5063,""auto"",""en"")"),"Loading...")</f>
        <v>Loading...</v>
      </c>
    </row>
    <row r="5064" spans="1:2" ht="14.25" customHeight="1">
      <c r="A5064" s="4" t="s">
        <v>4871</v>
      </c>
      <c r="B5064" s="2" t="str">
        <f ca="1">IFERROR(__xludf.DUMMYFUNCTION("GOOGLETRANSLATE(A5064,""auto"",""en"")"),"Seeing their actions, my vote goes to BJP.")</f>
        <v>Seeing their actions, my vote goes to BJP.</v>
      </c>
    </row>
    <row r="5065" spans="1:2" ht="14.25" customHeight="1">
      <c r="A5065" s="2" t="s">
        <v>4872</v>
      </c>
      <c r="B5065" s="2" t="str">
        <f ca="1">IFERROR(__xludf.DUMMYFUNCTION("GOOGLETRANSLATE(A5065,""auto"",""en"")"),"Loading...")</f>
        <v>Loading...</v>
      </c>
    </row>
    <row r="5066" spans="1:2" ht="14.25" customHeight="1">
      <c r="A5066" s="2" t="s">
        <v>4873</v>
      </c>
      <c r="B5066" s="2" t="str">
        <f ca="1">IFERROR(__xludf.DUMMYFUNCTION("GOOGLETRANSLATE(A5066,""auto"",""en"")"),"Loading...")</f>
        <v>Loading...</v>
      </c>
    </row>
    <row r="5067" spans="1:2" ht="14.25" customHeight="1">
      <c r="A5067" s="2" t="s">
        <v>4874</v>
      </c>
      <c r="B5067" s="2" t="str">
        <f ca="1">IFERROR(__xludf.DUMMYFUNCTION("GOOGLETRANSLATE(A5067,""auto"",""en"")"),"Loading...")</f>
        <v>Loading...</v>
      </c>
    </row>
    <row r="5068" spans="1:2" ht="14.25" customHeight="1">
      <c r="A5068" s="2" t="s">
        <v>4875</v>
      </c>
      <c r="B5068" s="2" t="str">
        <f ca="1">IFERROR(__xludf.DUMMYFUNCTION("GOOGLETRANSLATE(A5068,""auto"",""en"")"),"Loading...")</f>
        <v>Loading...</v>
      </c>
    </row>
    <row r="5069" spans="1:2" ht="14.25" customHeight="1">
      <c r="A5069" s="2" t="s">
        <v>4876</v>
      </c>
      <c r="B5069" s="2" t="str">
        <f ca="1">IFERROR(__xludf.DUMMYFUNCTION("GOOGLETRANSLATE(A5069,""auto"",""en"")"),"Loading...")</f>
        <v>Loading...</v>
      </c>
    </row>
    <row r="5070" spans="1:2" ht="14.25" customHeight="1">
      <c r="A5070" s="4" t="s">
        <v>4877</v>
      </c>
      <c r="B5070" s="2" t="str">
        <f ca="1">IFERROR(__xludf.DUMMYFUNCTION("GOOGLETRANSLATE(A5070,""auto"",""en"")"),"Loading...")</f>
        <v>Loading...</v>
      </c>
    </row>
    <row r="5071" spans="1:2" ht="14.25" customHeight="1">
      <c r="A5071" s="2" t="s">
        <v>4878</v>
      </c>
      <c r="B5071" s="2" t="str">
        <f ca="1">IFERROR(__xludf.DUMMYFUNCTION("GOOGLETRANSLATE(A5071,""auto"",""en"")"),"Loading...")</f>
        <v>Loading...</v>
      </c>
    </row>
    <row r="5072" spans="1:2" ht="14.25" customHeight="1">
      <c r="A5072" s="2" t="s">
        <v>4879</v>
      </c>
      <c r="B5072" s="2" t="str">
        <f ca="1">IFERROR(__xludf.DUMMYFUNCTION("GOOGLETRANSLATE(A5072,""auto"",""en"")"),"Godi media 🔥🔥🔥")</f>
        <v>Godi media 🔥🔥🔥</v>
      </c>
    </row>
    <row r="5073" spans="1:2" ht="14.25" customHeight="1">
      <c r="A5073" s="2" t="s">
        <v>4880</v>
      </c>
      <c r="B5073" s="2" t="str">
        <f ca="1">IFERROR(__xludf.DUMMYFUNCTION("GOOGLETRANSLATE(A5073,""auto"",""en"")"),"Loading...")</f>
        <v>Loading...</v>
      </c>
    </row>
    <row r="5074" spans="1:2" ht="14.25" customHeight="1">
      <c r="A5074" s="2" t="s">
        <v>4881</v>
      </c>
      <c r="B5074" s="2" t="str">
        <f ca="1">IFERROR(__xludf.DUMMYFUNCTION("GOOGLETRANSLATE(A5074,""auto"",""en"")"),"Loading...")</f>
        <v>Loading...</v>
      </c>
    </row>
    <row r="5075" spans="1:2" ht="14.25" customHeight="1">
      <c r="A5075" s="2" t="s">
        <v>4882</v>
      </c>
      <c r="B5075" s="2" t="str">
        <f ca="1">IFERROR(__xludf.DUMMYFUNCTION("GOOGLETRANSLATE(A5075,""auto"",""en"")"),"Loading...")</f>
        <v>Loading...</v>
      </c>
    </row>
    <row r="5076" spans="1:2" ht="14.25" customHeight="1">
      <c r="A5076" s="2" t="s">
        <v>4883</v>
      </c>
      <c r="B5076" s="2" t="str">
        <f ca="1">IFERROR(__xludf.DUMMYFUNCTION("GOOGLETRANSLATE(A5076,""auto"",""en"")"),"Loading...")</f>
        <v>Loading...</v>
      </c>
    </row>
    <row r="5077" spans="1:2" ht="14.25" customHeight="1">
      <c r="A5077" s="6" t="s">
        <v>4884</v>
      </c>
      <c r="B5077" s="2" t="str">
        <f ca="1">IFERROR(__xludf.DUMMYFUNCTION("GOOGLETRANSLATE(A5077,""auto"",""en"")"),"Whatever the results I think opposition was visible this time …
If bjp wins 90 percent chance’s which they will 😢
opposition did well and will surely win 2028 they have to set their foundations from now …")</f>
        <v>Whatever the results I think opposition was visible this time …
If bjp wins 90 percent chance’s which they will 😢
opposition did well and will surely win 2028 they have to set their foundations from now …</v>
      </c>
    </row>
    <row r="5078" spans="1:2" ht="14.25" customHeight="1">
      <c r="A5078" s="2" t="s">
        <v>4885</v>
      </c>
      <c r="B5078" s="2" t="str">
        <f ca="1">IFERROR(__xludf.DUMMYFUNCTION("GOOGLETRANSLATE(A5078,""auto"",""en"")"),"Loading...")</f>
        <v>Loading...</v>
      </c>
    </row>
    <row r="5079" spans="1:2" ht="14.25" customHeight="1">
      <c r="A5079" s="2" t="s">
        <v>4886</v>
      </c>
      <c r="B5079" s="2" t="str">
        <f ca="1">IFERROR(__xludf.DUMMYFUNCTION("GOOGLETRANSLATE(A5079,""auto"",""en"")"),"Loading...")</f>
        <v>Loading...</v>
      </c>
    </row>
    <row r="5080" spans="1:2" ht="14.25" customHeight="1">
      <c r="A5080" s="2" t="s">
        <v>4887</v>
      </c>
      <c r="B5080" s="2" t="str">
        <f ca="1">IFERROR(__xludf.DUMMYFUNCTION("GOOGLETRANSLATE(A5080,""auto"",""en"")"),"Loading...")</f>
        <v>Loading...</v>
      </c>
    </row>
    <row r="5081" spans="1:2" ht="14.25" customHeight="1">
      <c r="A5081" s="2" t="s">
        <v>4888</v>
      </c>
      <c r="B5081" s="2" t="str">
        <f ca="1">IFERROR(__xludf.DUMMYFUNCTION("GOOGLETRANSLATE(A5081,""auto"",""en"")"),"Hi👍👌")</f>
        <v>Hi👍👌</v>
      </c>
    </row>
    <row r="5082" spans="1:2" ht="14.25" customHeight="1">
      <c r="A5082" s="2" t="s">
        <v>4889</v>
      </c>
      <c r="B5082" s="2" t="str">
        <f ca="1">IFERROR(__xludf.DUMMYFUNCTION("GOOGLETRANSLATE(A5082,""auto"",""en"")"),"Loading...")</f>
        <v>Loading...</v>
      </c>
    </row>
    <row r="5083" spans="1:2" ht="14.25" customHeight="1">
      <c r="A5083" s="4" t="s">
        <v>4890</v>
      </c>
      <c r="B5083" s="2" t="str">
        <f ca="1">IFERROR(__xludf.DUMMYFUNCTION("GOOGLETRANSLATE(A5083,""auto"",""en"")"),"In Rajasthan, the media which has shown 33 sets of Godi Media 25 sets of newspapers should be jailed.")</f>
        <v>In Rajasthan, the media which has shown 33 sets of Godi Media 25 sets of newspapers should be jailed.</v>
      </c>
    </row>
    <row r="5084" spans="1:2" ht="14.25" customHeight="1">
      <c r="A5084" s="2" t="s">
        <v>4891</v>
      </c>
      <c r="B5084" s="2" t="str">
        <f ca="1">IFERROR(__xludf.DUMMYFUNCTION("GOOGLETRANSLATE(A5084,""auto"",""en"")"),"You are now mad")</f>
        <v>You are now mad</v>
      </c>
    </row>
    <row r="5085" spans="1:2" ht="14.25" customHeight="1">
      <c r="A5085" s="2" t="s">
        <v>4892</v>
      </c>
      <c r="B5085" s="2" t="str">
        <f ca="1">IFERROR(__xludf.DUMMYFUNCTION("GOOGLETRANSLATE(A5085,""auto"",""en"")"),"Loading...")</f>
        <v>Loading...</v>
      </c>
    </row>
    <row r="5086" spans="1:2" ht="14.25" customHeight="1">
      <c r="A5086" s="6" t="s">
        <v>4893</v>
      </c>
      <c r="B5086" s="2" t="str">
        <f ca="1">IFERROR(__xludf.DUMMYFUNCTION("GOOGLETRANSLATE(A5086,""auto"",""en"")"),"Which exit poll had 33 constituencies for Rajasthan ? Even Ravish wont say.
I expect better from this Magasasay award winner.")</f>
        <v>Which exit poll had 33 constituencies for Rajasthan ? Even Ravish wont say.
I expect better from this Magasasay award winner.</v>
      </c>
    </row>
    <row r="5087" spans="1:2" ht="14.25" customHeight="1">
      <c r="A5087" s="5" t="s">
        <v>4894</v>
      </c>
      <c r="B5087" s="2" t="str">
        <f ca="1">IFERROR(__xludf.DUMMYFUNCTION("GOOGLETRANSLATE(A5087,""auto"",""en"")"),"Loading...")</f>
        <v>Loading...</v>
      </c>
    </row>
    <row r="5088" spans="1:2" ht="14.25" customHeight="1">
      <c r="A5088" s="2" t="s">
        <v>4895</v>
      </c>
      <c r="B5088" s="2" t="str">
        <f ca="1">IFERROR(__xludf.DUMMYFUNCTION("GOOGLETRANSLATE(A5088,""auto"",""en"")"),"Loading...")</f>
        <v>Loading...</v>
      </c>
    </row>
    <row r="5089" spans="1:2" ht="14.25" customHeight="1">
      <c r="A5089" s="4" t="s">
        <v>4896</v>
      </c>
      <c r="B5089" s="2" t="str">
        <f ca="1">IFERROR(__xludf.DUMMYFUNCTION("GOOGLETRANSLATE(A5089,""auto"",""en"")"),"Loading...")</f>
        <v>Loading...</v>
      </c>
    </row>
    <row r="5090" spans="1:2" ht="14.25" customHeight="1">
      <c r="A5090" s="4" t="s">
        <v>4897</v>
      </c>
      <c r="B5090" s="2" t="str">
        <f ca="1">IFERROR(__xludf.DUMMYFUNCTION("GOOGLETRANSLATE(A5090,""auto"",""en"")"),"Loading...")</f>
        <v>Loading...</v>
      </c>
    </row>
    <row r="5091" spans="1:2" ht="14.25" customHeight="1">
      <c r="A5091" s="2" t="s">
        <v>4898</v>
      </c>
      <c r="B5091" s="2" t="str">
        <f ca="1">IFERROR(__xludf.DUMMYFUNCTION("GOOGLETRANSLATE(A5091,""auto"",""en"")"),"Loading...")</f>
        <v>Loading...</v>
      </c>
    </row>
    <row r="5092" spans="1:2" ht="14.25" customHeight="1">
      <c r="A5092" s="2" t="s">
        <v>4899</v>
      </c>
      <c r="B5092" s="2" t="str">
        <f ca="1">IFERROR(__xludf.DUMMYFUNCTION("GOOGLETRANSLATE(A5092,""auto"",""en"")"),"Loading...")</f>
        <v>Loading...</v>
      </c>
    </row>
    <row r="5093" spans="1:2" ht="14.25" customHeight="1">
      <c r="A5093" s="2" t="s">
        <v>4900</v>
      </c>
      <c r="B5093" s="2" t="str">
        <f ca="1">IFERROR(__xludf.DUMMYFUNCTION("GOOGLETRANSLATE(A5093,""auto"",""en"")"),"Loading...")</f>
        <v>Loading...</v>
      </c>
    </row>
    <row r="5094" spans="1:2" ht="14.25" customHeight="1">
      <c r="A5094" s="2" t="s">
        <v>4901</v>
      </c>
      <c r="B5094" s="2" t="str">
        <f ca="1">IFERROR(__xludf.DUMMYFUNCTION("GOOGLETRANSLATE(A5094,""auto"",""en"")"),"Loading...")</f>
        <v>Loading...</v>
      </c>
    </row>
    <row r="5095" spans="1:2" ht="14.25" customHeight="1">
      <c r="A5095" s="2" t="s">
        <v>4902</v>
      </c>
      <c r="B5095" s="2" t="str">
        <f ca="1">IFERROR(__xludf.DUMMYFUNCTION("GOOGLETRANSLATE(A5095,""auto"",""en"")"),"Loading...")</f>
        <v>Loading...</v>
      </c>
    </row>
    <row r="5096" spans="1:2" ht="14.25" customHeight="1">
      <c r="A5096" s="2" t="s">
        <v>4903</v>
      </c>
      <c r="B5096" s="2" t="str">
        <f ca="1">IFERROR(__xludf.DUMMYFUNCTION("GOOGLETRANSLATE(A5096,""auto"",""en"")"),"Loading...")</f>
        <v>Loading...</v>
      </c>
    </row>
    <row r="5097" spans="1:2" ht="14.25" customHeight="1">
      <c r="A5097" s="4" t="s">
        <v>4904</v>
      </c>
      <c r="B5097" s="2" t="str">
        <f ca="1">IFERROR(__xludf.DUMMYFUNCTION("GOOGLETRANSLATE(A5097,""auto"",""en"")"),"Loading...")</f>
        <v>Loading...</v>
      </c>
    </row>
    <row r="5098" spans="1:2" ht="14.25" customHeight="1">
      <c r="A5098" s="2" t="s">
        <v>4905</v>
      </c>
      <c r="B5098" s="2" t="str">
        <f ca="1">IFERROR(__xludf.DUMMYFUNCTION("GOOGLETRANSLATE(A5098,""auto"",""en"")"),"Loading...")</f>
        <v>Loading...</v>
      </c>
    </row>
    <row r="5099" spans="1:2" ht="14.25" customHeight="1">
      <c r="A5099" s="4" t="s">
        <v>4906</v>
      </c>
      <c r="B5099" s="2" t="str">
        <f ca="1">IFERROR(__xludf.DUMMYFUNCTION("GOOGLETRANSLATE(A5099,""auto"",""en"")"),"Loading...")</f>
        <v>Loading...</v>
      </c>
    </row>
    <row r="5100" spans="1:2" ht="14.25" customHeight="1">
      <c r="A5100" s="4" t="s">
        <v>4907</v>
      </c>
      <c r="B5100" s="2" t="str">
        <f ca="1">IFERROR(__xludf.DUMMYFUNCTION("GOOGLETRANSLATE(A5100,""auto"",""en"")"),"Can we shed some light on how population increase is increasing poverty?")</f>
        <v>Can we shed some light on how population increase is increasing poverty?</v>
      </c>
    </row>
    <row r="5101" spans="1:2" ht="14.25" customHeight="1">
      <c r="A5101" s="2" t="s">
        <v>4908</v>
      </c>
      <c r="B5101" s="2" t="str">
        <f ca="1">IFERROR(__xludf.DUMMYFUNCTION("GOOGLETRANSLATE(A5101,""auto"",""en"")"),"Keep it up Ravish ji")</f>
        <v>Keep it up Ravish ji</v>
      </c>
    </row>
    <row r="5102" spans="1:2" ht="14.25" customHeight="1">
      <c r="A5102" s="2" t="s">
        <v>4909</v>
      </c>
      <c r="B5102" s="2" t="str">
        <f ca="1">IFERROR(__xludf.DUMMYFUNCTION("GOOGLETRANSLATE(A5102,""auto"",""en"")"),"Loading...")</f>
        <v>Loading...</v>
      </c>
    </row>
    <row r="5103" spans="1:2" ht="14.25" customHeight="1">
      <c r="A5103" s="2" t="s">
        <v>4355</v>
      </c>
      <c r="B5103" s="2" t="str">
        <f ca="1">IFERROR(__xludf.DUMMYFUNCTION("GOOGLETRANSLATE(A5103,""auto"",""en"")"),"Loading...")</f>
        <v>Loading...</v>
      </c>
    </row>
    <row r="5104" spans="1:2" ht="14.25" customHeight="1">
      <c r="A5104" s="2" t="s">
        <v>4910</v>
      </c>
      <c r="B5104" s="2" t="str">
        <f ca="1">IFERROR(__xludf.DUMMYFUNCTION("GOOGLETRANSLATE(A5104,""auto"",""en"")"),"Loading...")</f>
        <v>Loading...</v>
      </c>
    </row>
    <row r="5105" spans="1:2" ht="14.25" customHeight="1">
      <c r="A5105" s="2" t="s">
        <v>4911</v>
      </c>
      <c r="B5105" s="2" t="str">
        <f ca="1">IFERROR(__xludf.DUMMYFUNCTION("GOOGLETRANSLATE(A5105,""auto"",""en"")"),"Loading...")</f>
        <v>Loading...</v>
      </c>
    </row>
    <row r="5106" spans="1:2" ht="14.25" customHeight="1">
      <c r="A5106" s="2" t="s">
        <v>4912</v>
      </c>
      <c r="B5106" s="2" t="str">
        <f ca="1">IFERROR(__xludf.DUMMYFUNCTION("GOOGLETRANSLATE(A5106,""auto"",""en"")"),"Ravish rondu ro pra e yr koi to chup krayoo")</f>
        <v>Ravish rondu ro pra e yr koi to chup krayoo</v>
      </c>
    </row>
    <row r="5107" spans="1:2" ht="14.25" customHeight="1">
      <c r="A5107" s="2" t="s">
        <v>4913</v>
      </c>
      <c r="B5107" s="2" t="str">
        <f ca="1">IFERROR(__xludf.DUMMYFUNCTION("GOOGLETRANSLATE(A5107,""auto"",""en"")"),"Loading...")</f>
        <v>Loading...</v>
      </c>
    </row>
    <row r="5108" spans="1:2" ht="14.25" customHeight="1">
      <c r="A5108" s="2" t="s">
        <v>4914</v>
      </c>
      <c r="B5108" s="2" t="str">
        <f ca="1">IFERROR(__xludf.DUMMYFUNCTION("GOOGLETRANSLATE(A5108,""auto"",""en"")"),"Loading...")</f>
        <v>Loading...</v>
      </c>
    </row>
    <row r="5109" spans="1:2" ht="14.25" customHeight="1">
      <c r="A5109" s="2" t="s">
        <v>4915</v>
      </c>
      <c r="B5109" s="2" t="str">
        <f ca="1">IFERROR(__xludf.DUMMYFUNCTION("GOOGLETRANSLATE(A5109,""auto"",""en"")"),"Loading...")</f>
        <v>Loading...</v>
      </c>
    </row>
    <row r="5110" spans="1:2" ht="14.25" customHeight="1">
      <c r="A5110" s="2" t="s">
        <v>4916</v>
      </c>
      <c r="B5110" s="2" t="str">
        <f ca="1">IFERROR(__xludf.DUMMYFUNCTION("GOOGLETRANSLATE(A5110,""auto"",""en"")"),"Loading...")</f>
        <v>Loading...</v>
      </c>
    </row>
    <row r="5111" spans="1:2" ht="14.25" customHeight="1">
      <c r="A5111" s="2" t="s">
        <v>4917</v>
      </c>
      <c r="B5111" s="2" t="str">
        <f ca="1">IFERROR(__xludf.DUMMYFUNCTION("GOOGLETRANSLATE(A5111,""auto"",""en"")"),"Loading...")</f>
        <v>Loading...</v>
      </c>
    </row>
    <row r="5112" spans="1:2" ht="14.25" customHeight="1">
      <c r="A5112" s="2" t="s">
        <v>4918</v>
      </c>
      <c r="B5112" s="2" t="str">
        <f ca="1">IFERROR(__xludf.DUMMYFUNCTION("GOOGLETRANSLATE(A5112,""auto"",""en"")"),"Loading...")</f>
        <v>Loading...</v>
      </c>
    </row>
    <row r="5113" spans="1:2" ht="14.25" customHeight="1">
      <c r="A5113" s="2" t="s">
        <v>4919</v>
      </c>
      <c r="B5113" s="2" t="str">
        <f ca="1">IFERROR(__xludf.DUMMYFUNCTION("GOOGLETRANSLATE(A5113,""auto"",""en"")"),"Loading...")</f>
        <v>Loading...</v>
      </c>
    </row>
    <row r="5114" spans="1:2" ht="14.25" customHeight="1">
      <c r="A5114" s="4" t="s">
        <v>4920</v>
      </c>
      <c r="B5114" s="2" t="str">
        <f ca="1">IFERROR(__xludf.DUMMYFUNCTION("GOOGLETRANSLATE(A5114,""auto"",""en"")"),"Loading...")</f>
        <v>Loading...</v>
      </c>
    </row>
    <row r="5115" spans="1:2" ht="14.25" customHeight="1">
      <c r="A5115" s="2" t="s">
        <v>4921</v>
      </c>
      <c r="B5115" s="2" t="str">
        <f ca="1">IFERROR(__xludf.DUMMYFUNCTION("GOOGLETRANSLATE(A5115,""auto"",""en"")"),"Congress ki sarkar bane god ji please 😢 3:36")</f>
        <v>Congress ki sarkar bane god ji please 😢 3:36</v>
      </c>
    </row>
    <row r="5116" spans="1:2" ht="14.25" customHeight="1">
      <c r="A5116" s="2" t="s">
        <v>4922</v>
      </c>
      <c r="B5116" s="2" t="str">
        <f ca="1">IFERROR(__xludf.DUMMYFUNCTION("GOOGLETRANSLATE(A5116,""auto"",""en"")"),"Loading...")</f>
        <v>Loading...</v>
      </c>
    </row>
    <row r="5117" spans="1:2" ht="14.25" customHeight="1">
      <c r="A5117" s="2" t="s">
        <v>4923</v>
      </c>
      <c r="B5117" s="2" t="str">
        <f ca="1">IFERROR(__xludf.DUMMYFUNCTION("GOOGLETRANSLATE(A5117,""auto"",""en"")"),"Loading...")</f>
        <v>Loading...</v>
      </c>
    </row>
    <row r="5118" spans="1:2" ht="14.25" customHeight="1">
      <c r="A5118" s="2" t="s">
        <v>4924</v>
      </c>
      <c r="B5118" s="2" t="str">
        <f ca="1">IFERROR(__xludf.DUMMYFUNCTION("GOOGLETRANSLATE(A5118,""auto"",""en"")"),"Long live Rahul Gandhi long live long live long live")</f>
        <v>Long live Rahul Gandhi long live long live long live</v>
      </c>
    </row>
    <row r="5119" spans="1:2" ht="14.25" customHeight="1">
      <c r="A5119" s="2" t="s">
        <v>4925</v>
      </c>
      <c r="B5119" s="2" t="str">
        <f ca="1">IFERROR(__xludf.DUMMYFUNCTION("GOOGLETRANSLATE(A5119,""auto"",""en"")"),"Loading...")</f>
        <v>Loading...</v>
      </c>
    </row>
    <row r="5120" spans="1:2" ht="14.25" customHeight="1">
      <c r="A5120" s="2" t="s">
        <v>4926</v>
      </c>
      <c r="B5120" s="2" t="str">
        <f ca="1">IFERROR(__xludf.DUMMYFUNCTION("GOOGLETRANSLATE(A5120,""auto"",""en"")"),"Sidhu Moosealya jatt sare pase buk da 🔥")</f>
        <v>Sidhu Moosealya jatt sare pase buk da 🔥</v>
      </c>
    </row>
    <row r="5121" spans="1:2" ht="14.25" customHeight="1">
      <c r="A5121" s="2" t="s">
        <v>4927</v>
      </c>
      <c r="B5121" s="2" t="str">
        <f ca="1">IFERROR(__xludf.DUMMYFUNCTION("GOOGLETRANSLATE(A5121,""auto"",""en"")"),"Loading...")</f>
        <v>Loading...</v>
      </c>
    </row>
    <row r="5122" spans="1:2" ht="14.25" customHeight="1">
      <c r="A5122" s="2" t="s">
        <v>4928</v>
      </c>
      <c r="B5122" s="2" t="str">
        <f ca="1">IFERROR(__xludf.DUMMYFUNCTION("GOOGLETRANSLATE(A5122,""auto"",""en"")"),"Loading...")</f>
        <v>Loading...</v>
      </c>
    </row>
    <row r="5123" spans="1:2" ht="14.25" customHeight="1">
      <c r="A5123" s="2" t="s">
        <v>4929</v>
      </c>
      <c r="B5123" s="2" t="str">
        <f ca="1">IFERROR(__xludf.DUMMYFUNCTION("GOOGLETRANSLATE(A5123,""auto"",""en"")"),"Loading...")</f>
        <v>Loading...</v>
      </c>
    </row>
    <row r="5124" spans="1:2" ht="14.25" customHeight="1">
      <c r="A5124" s="4" t="s">
        <v>4930</v>
      </c>
      <c r="B5124" s="2" t="str">
        <f ca="1">IFERROR(__xludf.DUMMYFUNCTION("GOOGLETRANSLATE(A5124,""auto"",""en"")"),"Loading...")</f>
        <v>Loading...</v>
      </c>
    </row>
    <row r="5125" spans="1:2" ht="14.25" customHeight="1">
      <c r="A5125" s="2" t="s">
        <v>4931</v>
      </c>
      <c r="B5125" s="2" t="str">
        <f ca="1">IFERROR(__xludf.DUMMYFUNCTION("GOOGLETRANSLATE(A5125,""auto"",""en"")"),"Loading...")</f>
        <v>Loading...</v>
      </c>
    </row>
    <row r="5126" spans="1:2" ht="14.25" customHeight="1">
      <c r="A5126" s="4" t="s">
        <v>4932</v>
      </c>
      <c r="B5126" s="2" t="str">
        <f ca="1">IFERROR(__xludf.DUMMYFUNCTION("GOOGLETRANSLATE(A5126,""auto"",""en"")"),"Loading...")</f>
        <v>Loading...</v>
      </c>
    </row>
    <row r="5127" spans="1:2" ht="14.25" customHeight="1">
      <c r="A5127" s="2" t="s">
        <v>4933</v>
      </c>
      <c r="B5127" s="2" t="str">
        <f ca="1">IFERROR(__xludf.DUMMYFUNCTION("GOOGLETRANSLATE(A5127,""auto"",""en"")"),"Loading...")</f>
        <v>Loading...</v>
      </c>
    </row>
    <row r="5128" spans="1:2" ht="14.25" customHeight="1">
      <c r="A5128" s="2" t="s">
        <v>4934</v>
      </c>
      <c r="B5128" s="2" t="str">
        <f ca="1">IFERROR(__xludf.DUMMYFUNCTION("GOOGLETRANSLATE(A5128,""auto"",""en"")"),"DJ wale babu play evm song on 4th June")</f>
        <v>DJ wale babu play evm song on 4th June</v>
      </c>
    </row>
    <row r="5129" spans="1:2" ht="14.25" customHeight="1">
      <c r="A5129" s="4" t="s">
        <v>4935</v>
      </c>
      <c r="B5129" s="2" t="str">
        <f ca="1">IFERROR(__xludf.DUMMYFUNCTION("GOOGLETRANSLATE(A5129,""auto"",""en"")"),"Loading...")</f>
        <v>Loading...</v>
      </c>
    </row>
    <row r="5130" spans="1:2" ht="14.25" customHeight="1">
      <c r="A5130" s="2" t="s">
        <v>4936</v>
      </c>
      <c r="B5130" s="2" t="str">
        <f ca="1">IFERROR(__xludf.DUMMYFUNCTION("GOOGLETRANSLATE(A5130,""auto"",""en"")"),"Loading...")</f>
        <v>Loading...</v>
      </c>
    </row>
    <row r="5131" spans="1:2" ht="14.25" customHeight="1">
      <c r="A5131" s="2" t="s">
        <v>4937</v>
      </c>
      <c r="B5131" s="2" t="str">
        <f ca="1">IFERROR(__xludf.DUMMYFUNCTION("GOOGLETRANSLATE(A5131,""auto"",""en"")"),"Loading...")</f>
        <v>Loading...</v>
      </c>
    </row>
    <row r="5132" spans="1:2" ht="14.25" customHeight="1">
      <c r="A5132" s="2" t="s">
        <v>4938</v>
      </c>
      <c r="B5132" s="2" t="str">
        <f ca="1">IFERROR(__xludf.DUMMYFUNCTION("GOOGLETRANSLATE(A5132,""auto"",""en"")"),"Loading...")</f>
        <v>Loading...</v>
      </c>
    </row>
    <row r="5133" spans="1:2" ht="14.25" customHeight="1">
      <c r="A5133" s="2" t="s">
        <v>4939</v>
      </c>
      <c r="B5133" s="2" t="str">
        <f ca="1">IFERROR(__xludf.DUMMYFUNCTION("GOOGLETRANSLATE(A5133,""auto"",""en"")"),"Loading...")</f>
        <v>Loading...</v>
      </c>
    </row>
    <row r="5134" spans="1:2" ht="14.25" customHeight="1">
      <c r="A5134" s="4" t="s">
        <v>4940</v>
      </c>
      <c r="B5134" s="2" t="str">
        <f ca="1">IFERROR(__xludf.DUMMYFUNCTION("GOOGLETRANSLATE(A5134,""auto"",""en"")"),"Loading...")</f>
        <v>Loading...</v>
      </c>
    </row>
    <row r="5135" spans="1:2" ht="14.25" customHeight="1">
      <c r="A5135" s="2" t="s">
        <v>4941</v>
      </c>
      <c r="B5135" s="2" t="str">
        <f ca="1">IFERROR(__xludf.DUMMYFUNCTION("GOOGLETRANSLATE(A5135,""auto"",""en"")"),"Modi will come…Rubbish son, please accept your hair!!!")</f>
        <v>Modi will come…Rubbish son, please accept your hair!!!</v>
      </c>
    </row>
    <row r="5136" spans="1:2" ht="14.25" customHeight="1">
      <c r="A5136" s="2" t="s">
        <v>4942</v>
      </c>
      <c r="B5136" s="2" t="str">
        <f ca="1">IFERROR(__xludf.DUMMYFUNCTION("GOOGLETRANSLATE(A5136,""auto"",""en"")"),"Loading...")</f>
        <v>Loading...</v>
      </c>
    </row>
    <row r="5137" spans="1:2" ht="14.25" customHeight="1">
      <c r="A5137" s="4" t="s">
        <v>4943</v>
      </c>
      <c r="B5137" s="2" t="str">
        <f ca="1">IFERROR(__xludf.DUMMYFUNCTION("GOOGLETRANSLATE(A5137,""auto"",""en"")"),"Loading...")</f>
        <v>Loading...</v>
      </c>
    </row>
    <row r="5138" spans="1:2" ht="14.25" customHeight="1">
      <c r="A5138" s="2" t="s">
        <v>4944</v>
      </c>
      <c r="B5138" s="2" t="str">
        <f ca="1">IFERROR(__xludf.DUMMYFUNCTION("GOOGLETRANSLATE(A5138,""auto"",""en"")"),"Loading...")</f>
        <v>Loading...</v>
      </c>
    </row>
    <row r="5139" spans="1:2" ht="14.25" customHeight="1">
      <c r="A5139" s="4" t="s">
        <v>4945</v>
      </c>
      <c r="B5139" s="2" t="str">
        <f ca="1">IFERROR(__xludf.DUMMYFUNCTION("GOOGLETRANSLATE(A5139,""auto"",""en"")"),"Loading...")</f>
        <v>Loading...</v>
      </c>
    </row>
    <row r="5140" spans="1:2" ht="14.25" customHeight="1">
      <c r="A5140" s="2" t="s">
        <v>4946</v>
      </c>
      <c r="B5140" s="2" t="str">
        <f ca="1">IFERROR(__xludf.DUMMYFUNCTION("GOOGLETRANSLATE(A5140,""auto"",""en"")"),"Loading...")</f>
        <v>Loading...</v>
      </c>
    </row>
    <row r="5141" spans="1:2" ht="14.25" customHeight="1">
      <c r="A5141" s="2" t="s">
        <v>4947</v>
      </c>
      <c r="B5141" s="2" t="str">
        <f ca="1">IFERROR(__xludf.DUMMYFUNCTION("GOOGLETRANSLATE(A5141,""auto"",""en"")"),"Rabish Kumar")</f>
        <v>Rabish Kumar</v>
      </c>
    </row>
    <row r="5142" spans="1:2" ht="14.25" customHeight="1">
      <c r="A5142" s="2" t="s">
        <v>4948</v>
      </c>
      <c r="B5142" s="2" t="str">
        <f ca="1">IFERROR(__xludf.DUMMYFUNCTION("GOOGLETRANSLATE(A5142,""auto"",""en"")"),"Loading...")</f>
        <v>Loading...</v>
      </c>
    </row>
    <row r="5143" spans="1:2" ht="14.25" customHeight="1">
      <c r="A5143" s="6" t="s">
        <v>4949</v>
      </c>
      <c r="B5143" s="2" t="str">
        <f ca="1">IFERROR(__xludf.DUMMYFUNCTION("GOOGLETRANSLATE(A5143,""auto"",""en"")"),"Loading...")</f>
        <v>Loading...</v>
      </c>
    </row>
    <row r="5144" spans="1:2" ht="14.25" customHeight="1">
      <c r="A5144" s="2" t="s">
        <v>4950</v>
      </c>
      <c r="B5144" s="2" t="str">
        <f ca="1">IFERROR(__xludf.DUMMYFUNCTION("GOOGLETRANSLATE(A5144,""auto"",""en"")"),"It will be fun to watch Tera Randi Rona 4")</f>
        <v>It will be fun to watch Tera Randi Rona 4</v>
      </c>
    </row>
    <row r="5145" spans="1:2" ht="14.25" customHeight="1">
      <c r="A5145" s="2" t="s">
        <v>4951</v>
      </c>
      <c r="B5145" s="3" t="str">
        <f ca="1">IFERROR(__xludf.DUMMYFUNCTION("GOOGLETRANSLATE(A5145,""auto"",""en"")"),"Loading...")</f>
        <v>Loading...</v>
      </c>
    </row>
    <row r="5146" spans="1:2" ht="14.25" customHeight="1">
      <c r="A5146" s="4" t="s">
        <v>4952</v>
      </c>
      <c r="B5146" s="2" t="str">
        <f ca="1">IFERROR(__xludf.DUMMYFUNCTION("GOOGLETRANSLATE(A5146,""auto"",""en"")"),"Loading...")</f>
        <v>Loading...</v>
      </c>
    </row>
    <row r="5147" spans="1:2" ht="14.25" customHeight="1">
      <c r="A5147" s="2" t="s">
        <v>4953</v>
      </c>
      <c r="B5147" s="2" t="str">
        <f ca="1">IFERROR(__xludf.DUMMYFUNCTION("GOOGLETRANSLATE(A5147,""auto"",""en"")"),"Loading...")</f>
        <v>Loading...</v>
      </c>
    </row>
    <row r="5148" spans="1:2" ht="14.25" customHeight="1">
      <c r="A5148" s="2" t="s">
        <v>4954</v>
      </c>
      <c r="B5148" s="2" t="str">
        <f ca="1">IFERROR(__xludf.DUMMYFUNCTION("GOOGLETRANSLATE(A5148,""auto"",""en"")"),"Loading...")</f>
        <v>Loading...</v>
      </c>
    </row>
    <row r="5149" spans="1:2" ht="14.25" customHeight="1">
      <c r="A5149" s="6" t="s">
        <v>4955</v>
      </c>
      <c r="B5149" s="2" t="str">
        <f ca="1">IFERROR(__xludf.DUMMYFUNCTION("GOOGLETRANSLATE(A5149,""auto"",""en"")"),"Loading...")</f>
        <v>Loading...</v>
      </c>
    </row>
    <row r="5150" spans="1:2" ht="14.25" customHeight="1">
      <c r="A5150" s="2" t="s">
        <v>4956</v>
      </c>
      <c r="B5150" s="2" t="str">
        <f ca="1">IFERROR(__xludf.DUMMYFUNCTION("GOOGLETRANSLATE(A5150,""auto"",""en"")"),"Very good ❤")</f>
        <v>Very good ❤</v>
      </c>
    </row>
    <row r="5151" spans="1:2" ht="14.25" customHeight="1">
      <c r="A5151" s="2" t="s">
        <v>4957</v>
      </c>
      <c r="B5151" s="2" t="str">
        <f ca="1">IFERROR(__xludf.DUMMYFUNCTION("GOOGLETRANSLATE(A5151,""auto"",""en"")"),"Loading...")</f>
        <v>Loading...</v>
      </c>
    </row>
    <row r="5152" spans="1:2" ht="14.25" customHeight="1">
      <c r="A5152" s="2" t="s">
        <v>4958</v>
      </c>
      <c r="B5152" s="2" t="str">
        <f ca="1">IFERROR(__xludf.DUMMYFUNCTION("GOOGLETRANSLATE(A5152,""auto"",""en"")"),"Loading...")</f>
        <v>Loading...</v>
      </c>
    </row>
    <row r="5153" spans="1:2" ht="14.25" customHeight="1">
      <c r="A5153" s="4" t="s">
        <v>4959</v>
      </c>
      <c r="B5153" s="2" t="str">
        <f ca="1">IFERROR(__xludf.DUMMYFUNCTION("GOOGLETRANSLATE(A5153,""auto"",""en"")"),"Loading...")</f>
        <v>Loading...</v>
      </c>
    </row>
    <row r="5154" spans="1:2" ht="14.25" customHeight="1">
      <c r="A5154" s="5" t="s">
        <v>4960</v>
      </c>
      <c r="B5154" s="2" t="str">
        <f ca="1">IFERROR(__xludf.DUMMYFUNCTION("GOOGLETRANSLATE(A5154,""auto"",""en"")"),"Loading...")</f>
        <v>Loading...</v>
      </c>
    </row>
    <row r="5155" spans="1:2" ht="14.25" customHeight="1">
      <c r="A5155" s="4" t="s">
        <v>4961</v>
      </c>
      <c r="B5155" s="2" t="str">
        <f ca="1">IFERROR(__xludf.DUMMYFUNCTION("GOOGLETRANSLATE(A5155,""auto"",""en"")"),"Loading...")</f>
        <v>Loading...</v>
      </c>
    </row>
    <row r="5156" spans="1:2" ht="14.25" customHeight="1">
      <c r="A5156" s="2" t="s">
        <v>4962</v>
      </c>
      <c r="B5156" s="2" t="str">
        <f ca="1">IFERROR(__xludf.DUMMYFUNCTION("GOOGLETRANSLATE(A5156,""auto"",""en"")"),"Loading...")</f>
        <v>Loading...</v>
      </c>
    </row>
    <row r="5157" spans="1:2" ht="14.25" customHeight="1">
      <c r="A5157" s="2" t="s">
        <v>4963</v>
      </c>
      <c r="B5157" s="2" t="str">
        <f ca="1">IFERROR(__xludf.DUMMYFUNCTION("GOOGLETRANSLATE(A5157,""auto"",""en"")"),"Loading...")</f>
        <v>Loading...</v>
      </c>
    </row>
    <row r="5158" spans="1:2" ht="14.25" customHeight="1">
      <c r="A5158" s="2" t="s">
        <v>4964</v>
      </c>
      <c r="B5158" s="2" t="str">
        <f ca="1">IFERROR(__xludf.DUMMYFUNCTION("GOOGLETRANSLATE(A5158,""auto"",""en"")"),"Loading...")</f>
        <v>Loading...</v>
      </c>
    </row>
    <row r="5159" spans="1:2" ht="14.25" customHeight="1">
      <c r="A5159" s="2" t="s">
        <v>4965</v>
      </c>
      <c r="B5159" s="2" t="str">
        <f ca="1">IFERROR(__xludf.DUMMYFUNCTION("GOOGLETRANSLATE(A5159,""auto"",""en"")"),"Loading...")</f>
        <v>Loading...</v>
      </c>
    </row>
    <row r="5160" spans="1:2" ht="14.25" customHeight="1">
      <c r="A5160" s="2" t="s">
        <v>4966</v>
      </c>
      <c r="B5160" s="2" t="str">
        <f ca="1">IFERROR(__xludf.DUMMYFUNCTION("GOOGLETRANSLATE(A5160,""auto"",""en"")"),"Modi will win this election")</f>
        <v>Modi will win this election</v>
      </c>
    </row>
    <row r="5161" spans="1:2" ht="14.25" customHeight="1">
      <c r="A5161" s="2" t="s">
        <v>4967</v>
      </c>
      <c r="B5161" s="2" t="str">
        <f ca="1">IFERROR(__xludf.DUMMYFUNCTION("GOOGLETRANSLATE(A5161,""auto"",""en"")"),"Loading...")</f>
        <v>Loading...</v>
      </c>
    </row>
    <row r="5162" spans="1:2" ht="14.25" customHeight="1">
      <c r="A5162" s="4" t="s">
        <v>4968</v>
      </c>
      <c r="B5162" s="2" t="str">
        <f ca="1">IFERROR(__xludf.DUMMYFUNCTION("GOOGLETRANSLATE(A5162,""auto"",""en"")"),"Loading...")</f>
        <v>Loading...</v>
      </c>
    </row>
    <row r="5163" spans="1:2" ht="14.25" customHeight="1">
      <c r="A5163" s="2" t="s">
        <v>4969</v>
      </c>
      <c r="B5163" s="2" t="str">
        <f ca="1">IFERROR(__xludf.DUMMYFUNCTION("GOOGLETRANSLATE(A5163,""auto"",""en"")"),"Loading...")</f>
        <v>Loading...</v>
      </c>
    </row>
    <row r="5164" spans="1:2" ht="14.25" customHeight="1">
      <c r="A5164" s="2" t="s">
        <v>4970</v>
      </c>
      <c r="B5164" s="2" t="str">
        <f ca="1">IFERROR(__xludf.DUMMYFUNCTION("GOOGLETRANSLATE(A5164,""auto"",""en"")"),"Loading...")</f>
        <v>Loading...</v>
      </c>
    </row>
    <row r="5165" spans="1:2" ht="14.25" customHeight="1">
      <c r="A5165" s="2" t="s">
        <v>4971</v>
      </c>
      <c r="B5165" s="2" t="str">
        <f ca="1">IFERROR(__xludf.DUMMYFUNCTION("GOOGLETRANSLATE(A5165,""auto"",""en"")"),"Loading...")</f>
        <v>Loading...</v>
      </c>
    </row>
    <row r="5166" spans="1:2" ht="14.25" customHeight="1">
      <c r="A5166" s="2" t="s">
        <v>4972</v>
      </c>
      <c r="B5166" s="2" t="str">
        <f ca="1">IFERROR(__xludf.DUMMYFUNCTION("GOOGLETRANSLATE(A5166,""auto"",""en"")"),"Loading...")</f>
        <v>Loading...</v>
      </c>
    </row>
    <row r="5167" spans="1:2" ht="14.25" customHeight="1">
      <c r="A5167" s="2" t="s">
        <v>4973</v>
      </c>
      <c r="B5167" s="2" t="str">
        <f ca="1">IFERROR(__xludf.DUMMYFUNCTION("GOOGLETRANSLATE(A5167,""auto"",""en"")"),"Loading...")</f>
        <v>Loading...</v>
      </c>
    </row>
    <row r="5168" spans="1:2" ht="14.25" customHeight="1">
      <c r="A5168" s="2" t="s">
        <v>4974</v>
      </c>
      <c r="B5168" s="2" t="str">
        <f ca="1">IFERROR(__xludf.DUMMYFUNCTION("GOOGLETRANSLATE(A5168,""auto"",""en"")"),"Loading...")</f>
        <v>Loading...</v>
      </c>
    </row>
    <row r="5169" spans="1:2" ht="14.25" customHeight="1">
      <c r="A5169" s="2" t="s">
        <v>4975</v>
      </c>
      <c r="B5169" s="2" t="str">
        <f ca="1">IFERROR(__xludf.DUMMYFUNCTION("GOOGLETRANSLATE(A5169,""auto"",""en"")"),"Loading...")</f>
        <v>Loading...</v>
      </c>
    </row>
    <row r="5170" spans="1:2" ht="14.25" customHeight="1">
      <c r="A5170" s="4" t="s">
        <v>4976</v>
      </c>
      <c r="B5170" s="2" t="str">
        <f ca="1">IFERROR(__xludf.DUMMYFUNCTION("GOOGLETRANSLATE(A5170,""auto"",""en"")"),"Loading...")</f>
        <v>Loading...</v>
      </c>
    </row>
    <row r="5171" spans="1:2" ht="14.25" customHeight="1">
      <c r="A5171" s="4" t="s">
        <v>4977</v>
      </c>
      <c r="B5171" s="2" t="str">
        <f ca="1">IFERROR(__xludf.DUMMYFUNCTION("GOOGLETRANSLATE(A5171,""auto"",""en"")"),"Loading...")</f>
        <v>Loading...</v>
      </c>
    </row>
    <row r="5172" spans="1:2" ht="14.25" customHeight="1">
      <c r="A5172" s="2" t="s">
        <v>4978</v>
      </c>
      <c r="B5172" s="2" t="str">
        <f ca="1">IFERROR(__xludf.DUMMYFUNCTION("GOOGLETRANSLATE(A5172,""auto"",""en"")"),"Loading...")</f>
        <v>Loading...</v>
      </c>
    </row>
    <row r="5173" spans="1:2" ht="14.25" customHeight="1">
      <c r="A5173" s="4" t="s">
        <v>4979</v>
      </c>
      <c r="B5173" s="2" t="str">
        <f ca="1">IFERROR(__xludf.DUMMYFUNCTION("GOOGLETRANSLATE(A5173,""auto"",""en"")"),"Loading...")</f>
        <v>Loading...</v>
      </c>
    </row>
    <row r="5174" spans="1:2" ht="14.25" customHeight="1">
      <c r="A5174" s="2" t="s">
        <v>4980</v>
      </c>
      <c r="B5174" s="2" t="str">
        <f ca="1">IFERROR(__xludf.DUMMYFUNCTION("GOOGLETRANSLATE(A5174,""auto"",""en"")"),"Loading...")</f>
        <v>Loading...</v>
      </c>
    </row>
    <row r="5175" spans="1:2" ht="14.25" customHeight="1">
      <c r="A5175" s="2" t="s">
        <v>4981</v>
      </c>
      <c r="B5175" s="2" t="str">
        <f ca="1">IFERROR(__xludf.DUMMYFUNCTION("GOOGLETRANSLATE(A5175,""auto"",""en"")"),"Loading...")</f>
        <v>Loading...</v>
      </c>
    </row>
    <row r="5176" spans="1:2" ht="14.25" customHeight="1">
      <c r="A5176" s="2" t="s">
        <v>4982</v>
      </c>
      <c r="B5176" s="2" t="str">
        <f ca="1">IFERROR(__xludf.DUMMYFUNCTION("GOOGLETRANSLATE(A5176,""auto"",""en"")"),"Abi to EVM v bad honi he")</f>
        <v>Abi to EVM v bad honi he</v>
      </c>
    </row>
    <row r="5177" spans="1:2" ht="14.25" customHeight="1">
      <c r="A5177" s="2" t="s">
        <v>4983</v>
      </c>
      <c r="B5177" s="2" t="str">
        <f ca="1">IFERROR(__xludf.DUMMYFUNCTION("GOOGLETRANSLATE(A5177,""auto"",""en"")"),"Loading...")</f>
        <v>Loading...</v>
      </c>
    </row>
    <row r="5178" spans="1:2" ht="14.25" customHeight="1">
      <c r="A5178" s="2" t="s">
        <v>4984</v>
      </c>
      <c r="B5178" s="2" t="str">
        <f ca="1">IFERROR(__xludf.DUMMYFUNCTION("GOOGLETRANSLATE(A5178,""auto"",""en"")"),"Loading...")</f>
        <v>Loading...</v>
      </c>
    </row>
    <row r="5179" spans="1:2" ht="14.25" customHeight="1">
      <c r="A5179" s="2" t="s">
        <v>327</v>
      </c>
      <c r="B5179" s="2" t="str">
        <f ca="1">IFERROR(__xludf.DUMMYFUNCTION("GOOGLETRANSLATE(A5179,""auto"",""en"")"),"Loading...")</f>
        <v>Loading...</v>
      </c>
    </row>
    <row r="5180" spans="1:2" ht="14.25" customHeight="1">
      <c r="A5180" s="2" t="s">
        <v>4985</v>
      </c>
      <c r="B5180" s="2" t="str">
        <f ca="1">IFERROR(__xludf.DUMMYFUNCTION("GOOGLETRANSLATE(A5180,""auto"",""en"")"),"Loading...")</f>
        <v>Loading...</v>
      </c>
    </row>
    <row r="5181" spans="1:2" ht="14.25" customHeight="1">
      <c r="A5181" s="2" t="s">
        <v>4986</v>
      </c>
      <c r="B5181" s="2" t="str">
        <f ca="1">IFERROR(__xludf.DUMMYFUNCTION("GOOGLETRANSLATE(A5181,""auto"",""en"")"),"This is what R****rona is all about")</f>
        <v>This is what R****rona is all about</v>
      </c>
    </row>
    <row r="5182" spans="1:2" ht="14.25" customHeight="1">
      <c r="A5182" s="4" t="s">
        <v>4987</v>
      </c>
      <c r="B5182" s="2" t="str">
        <f ca="1">IFERROR(__xludf.DUMMYFUNCTION("GOOGLETRANSLATE(A5182,""auto"",""en"")"),"Loading...")</f>
        <v>Loading...</v>
      </c>
    </row>
    <row r="5183" spans="1:2" ht="14.25" customHeight="1">
      <c r="A5183" s="4" t="s">
        <v>4988</v>
      </c>
      <c r="B5183" s="2" t="str">
        <f ca="1">IFERROR(__xludf.DUMMYFUNCTION("GOOGLETRANSLATE(A5183,""auto"",""en"")"),"Do one thing, come on 4th June")</f>
        <v>Do one thing, come on 4th June</v>
      </c>
    </row>
    <row r="5184" spans="1:2" ht="14.25" customHeight="1">
      <c r="A5184" s="6" t="s">
        <v>4989</v>
      </c>
      <c r="B5184" s="2" t="str">
        <f ca="1">IFERROR(__xludf.DUMMYFUNCTION("GOOGLETRANSLATE(A5184,""auto"",""en"")"),"Loading...")</f>
        <v>Loading...</v>
      </c>
    </row>
    <row r="5185" spans="1:2" ht="14.25" customHeight="1">
      <c r="A5185" s="2" t="s">
        <v>4990</v>
      </c>
      <c r="B5185" s="2" t="str">
        <f ca="1">IFERROR(__xludf.DUMMYFUNCTION("GOOGLETRANSLATE(A5185,""auto"",""en"")"),"Loading...")</f>
        <v>Loading...</v>
      </c>
    </row>
    <row r="5186" spans="1:2" ht="14.25" customHeight="1">
      <c r="A5186" s="2" t="s">
        <v>4991</v>
      </c>
      <c r="B5186" s="2" t="str">
        <f ca="1">IFERROR(__xludf.DUMMYFUNCTION("GOOGLETRANSLATE(A5186,""auto"",""en"")"),"Loading...")</f>
        <v>Loading...</v>
      </c>
    </row>
    <row r="5187" spans="1:2" ht="14.25" customHeight="1">
      <c r="A5187" s="2" t="s">
        <v>4992</v>
      </c>
      <c r="B5187" s="2" t="str">
        <f ca="1">IFERROR(__xludf.DUMMYFUNCTION("GOOGLETRANSLATE(A5187,""auto"",""en"")"),"Loading...")</f>
        <v>Loading...</v>
      </c>
    </row>
    <row r="5188" spans="1:2" ht="14.25" customHeight="1">
      <c r="A5188" s="2" t="s">
        <v>4993</v>
      </c>
      <c r="B5188" s="2" t="str">
        <f ca="1">IFERROR(__xludf.DUMMYFUNCTION("GOOGLETRANSLATE(A5188,""auto"",""en"")"),"😅😅😅😅😅")</f>
        <v>😅😅😅😅😅</v>
      </c>
    </row>
    <row r="5189" spans="1:2" ht="14.25" customHeight="1">
      <c r="A5189" s="2" t="s">
        <v>4994</v>
      </c>
      <c r="B5189" s="2" t="str">
        <f ca="1">IFERROR(__xludf.DUMMYFUNCTION("GOOGLETRANSLATE(A5189,""auto"",""en"")"),"Loading...")</f>
        <v>Loading...</v>
      </c>
    </row>
    <row r="5190" spans="1:2" ht="14.25" customHeight="1">
      <c r="A5190" s="2" t="s">
        <v>4995</v>
      </c>
      <c r="B5190" s="2" t="str">
        <f ca="1">IFERROR(__xludf.DUMMYFUNCTION("GOOGLETRANSLATE(A5190,""auto"",""en"")"),"Loading...")</f>
        <v>Loading...</v>
      </c>
    </row>
    <row r="5191" spans="1:2" ht="14.25" customHeight="1">
      <c r="A5191" s="2" t="s">
        <v>4996</v>
      </c>
      <c r="B5191" s="2" t="str">
        <f ca="1">IFERROR(__xludf.DUMMYFUNCTION("GOOGLETRANSLATE(A5191,""auto"",""en"")"),"Loading...")</f>
        <v>Loading...</v>
      </c>
    </row>
    <row r="5192" spans="1:2" ht="14.25" customHeight="1">
      <c r="A5192" s="2" t="s">
        <v>4997</v>
      </c>
      <c r="B5192" s="2" t="str">
        <f ca="1">IFERROR(__xludf.DUMMYFUNCTION("GOOGLETRANSLATE(A5192,""auto"",""en"")"),"Punjab me to 000000000000")</f>
        <v>Punjab me to 000000000000</v>
      </c>
    </row>
    <row r="5193" spans="1:2" ht="14.25" customHeight="1">
      <c r="A5193" s="2" t="s">
        <v>4998</v>
      </c>
      <c r="B5193" s="2" t="str">
        <f ca="1">IFERROR(__xludf.DUMMYFUNCTION("GOOGLETRANSLATE(A5193,""auto"",""en"")"),"Loading...")</f>
        <v>Loading...</v>
      </c>
    </row>
    <row r="5194" spans="1:2" ht="14.25" customHeight="1">
      <c r="A5194" s="2" t="s">
        <v>4999</v>
      </c>
      <c r="B5194" s="2" t="str">
        <f ca="1">IFERROR(__xludf.DUMMYFUNCTION("GOOGLETRANSLATE(A5194,""auto"",""en"")"),"Loading...")</f>
        <v>Loading...</v>
      </c>
    </row>
    <row r="5195" spans="1:2" ht="14.25" customHeight="1">
      <c r="A5195" s="2" t="s">
        <v>5000</v>
      </c>
      <c r="B5195" s="2" t="str">
        <f ca="1">IFERROR(__xludf.DUMMYFUNCTION("GOOGLETRANSLATE(A5195,""auto"",""en"")"),"Loading...")</f>
        <v>Loading...</v>
      </c>
    </row>
    <row r="5196" spans="1:2" ht="14.25" customHeight="1">
      <c r="A5196" s="2" t="s">
        <v>5001</v>
      </c>
      <c r="B5196" s="2" t="str">
        <f ca="1">IFERROR(__xludf.DUMMYFUNCTION("GOOGLETRANSLATE(A5196,""auto"",""en"")"),"Here.  Where karky.   Modi. Badnam.   Na hona.      Is.   लेये.      Modi. Said.    exit.    Poll.  Plut.   Do.        Cunaao.  Ayog.  Bad mother. What is it? Cunaao. Who pack.   Cji. Dy. Sahab.   Hail. My fello. Sach.   Will speak.   Khulm.    Open.   Pe"&amp;"ople.   Modi. Hatana.    Thanli. Thee.  Ab. Speak.  Yes. Kaisy. Aayega.       Modi.    Khap.    Gaya. Eat.    Is it.   Happiness.      Mat. What would you say?  People.  Karti.   People. Modi.    Vote.    Daly. Hi. Nahi.   How are people? Happiness. Kareg"&amp;"i")</f>
        <v>Here.  Where karky.   Modi. Badnam.   Na hona.      Is.   लेये.      Modi. Said.    exit.    Poll.  Plut.   Do.        Cunaao.  Ayog.  Bad mother. What is it? Cunaao. Who pack.   Cji. Dy. Sahab.   Hail. My fello. Sach.   Will speak.   Khulm.    Open.   People.   Modi. Hatana.    Thanli. Thee.  Ab. Speak.  Yes. Kaisy. Aayega.       Modi.    Khap.    Gaya. Eat.    Is it.   Happiness.      Mat. What would you say?  People.  Karti.   People. Modi.    Vote.    Daly. Hi. Nahi.   How are people? Happiness. Karegi</v>
      </c>
    </row>
    <row r="5197" spans="1:2" ht="14.25" customHeight="1">
      <c r="A5197" s="2" t="s">
        <v>5002</v>
      </c>
      <c r="B5197" s="2" t="str">
        <f ca="1">IFERROR(__xludf.DUMMYFUNCTION("GOOGLETRANSLATE(A5197,""auto"",""en"")"),"Loading...")</f>
        <v>Loading...</v>
      </c>
    </row>
    <row r="5198" spans="1:2" ht="14.25" customHeight="1">
      <c r="A5198" s="2" t="s">
        <v>5003</v>
      </c>
      <c r="B5198" s="2" t="str">
        <f ca="1">IFERROR(__xludf.DUMMYFUNCTION("GOOGLETRANSLATE(A5198,""auto"",""en"")"),"Loading...")</f>
        <v>Loading...</v>
      </c>
    </row>
    <row r="5199" spans="1:2" ht="14.25" customHeight="1">
      <c r="A5199" s="2" t="s">
        <v>5004</v>
      </c>
      <c r="B5199" s="2" t="str">
        <f ca="1">IFERROR(__xludf.DUMMYFUNCTION("GOOGLETRANSLATE(A5199,""auto"",""en"")"),"Loading...")</f>
        <v>Loading...</v>
      </c>
    </row>
    <row r="5200" spans="1:2" ht="14.25" customHeight="1">
      <c r="A5200" s="2" t="s">
        <v>5005</v>
      </c>
      <c r="B5200" s="2" t="str">
        <f ca="1">IFERROR(__xludf.DUMMYFUNCTION("GOOGLETRANSLATE(A5200,""auto"",""en"")"),"Loading...")</f>
        <v>Loading...</v>
      </c>
    </row>
    <row r="5201" spans="1:2" ht="14.25" customHeight="1">
      <c r="A5201" s="2" t="s">
        <v>5006</v>
      </c>
      <c r="B5201" s="2" t="str">
        <f ca="1">IFERROR(__xludf.DUMMYFUNCTION("GOOGLETRANSLATE(A5201,""auto"",""en"")"),"be shak")</f>
        <v>be shak</v>
      </c>
    </row>
    <row r="5202" spans="1:2" ht="14.25" customHeight="1">
      <c r="A5202" s="2" t="s">
        <v>5007</v>
      </c>
      <c r="B5202" s="2" t="str">
        <f ca="1">IFERROR(__xludf.DUMMYFUNCTION("GOOGLETRANSLATE(A5202,""auto"",""en"")"),"Loading...")</f>
        <v>Loading...</v>
      </c>
    </row>
    <row r="5203" spans="1:2" ht="14.25" customHeight="1">
      <c r="A5203" s="2" t="s">
        <v>5008</v>
      </c>
      <c r="B5203" s="2" t="str">
        <f ca="1">IFERROR(__xludf.DUMMYFUNCTION("GOOGLETRANSLATE(A5203,""auto"",""en"")"),"Loading...")</f>
        <v>Loading...</v>
      </c>
    </row>
    <row r="5204" spans="1:2" ht="14.25" customHeight="1">
      <c r="A5204" s="2" t="s">
        <v>5009</v>
      </c>
      <c r="B5204" s="2" t="str">
        <f ca="1">IFERROR(__xludf.DUMMYFUNCTION("GOOGLETRANSLATE(A5204,""auto"",""en"")"),"Is it possible to get Mughal Matan Mangal Sutra Mujra at Rs 200?")</f>
        <v>Is it possible to get Mughal Matan Mangal Sutra Mujra at Rs 200?</v>
      </c>
    </row>
    <row r="5205" spans="1:2" ht="14.25" customHeight="1">
      <c r="A5205" s="2" t="s">
        <v>5010</v>
      </c>
      <c r="B5205" s="2" t="str">
        <f ca="1">IFERROR(__xludf.DUMMYFUNCTION("GOOGLETRANSLATE(A5205,""auto"",""en"")"),"Loading...")</f>
        <v>Loading...</v>
      </c>
    </row>
    <row r="5206" spans="1:2" ht="14.25" customHeight="1">
      <c r="A5206" s="2" t="s">
        <v>5011</v>
      </c>
      <c r="B5206" s="2" t="str">
        <f ca="1">IFERROR(__xludf.DUMMYFUNCTION("GOOGLETRANSLATE(A5206,""auto"",""en"")"),"Loading...")</f>
        <v>Loading...</v>
      </c>
    </row>
    <row r="5207" spans="1:2" ht="14.25" customHeight="1">
      <c r="A5207" s="2" t="s">
        <v>5012</v>
      </c>
      <c r="B5207" s="2" t="str">
        <f ca="1">IFERROR(__xludf.DUMMYFUNCTION("GOOGLETRANSLATE(A5207,""auto"",""en"")"),"Loading...")</f>
        <v>Loading...</v>
      </c>
    </row>
    <row r="5208" spans="1:2" ht="14.25" customHeight="1">
      <c r="A5208" s="4" t="s">
        <v>5013</v>
      </c>
      <c r="B5208" s="2" t="str">
        <f ca="1">IFERROR(__xludf.DUMMYFUNCTION("GOOGLETRANSLATE(A5208,""auto"",""en"")"),"Loading...")</f>
        <v>Loading...</v>
      </c>
    </row>
    <row r="5209" spans="1:2" ht="14.25" customHeight="1">
      <c r="A5209" s="4" t="s">
        <v>5014</v>
      </c>
      <c r="B5209" s="2" t="str">
        <f ca="1">IFERROR(__xludf.DUMMYFUNCTION("GOOGLETRANSLATE(A5209,""auto"",""en"")"),"Loading...")</f>
        <v>Loading...</v>
      </c>
    </row>
    <row r="5210" spans="1:2" ht="14.25" customHeight="1">
      <c r="A5210" s="6" t="s">
        <v>5015</v>
      </c>
      <c r="B5210" s="2" t="str">
        <f ca="1">IFERROR(__xludf.DUMMYFUNCTION("GOOGLETRANSLATE(A5210,""auto"",""en"")"),"Loading...")</f>
        <v>Loading...</v>
      </c>
    </row>
    <row r="5211" spans="1:2" ht="14.25" customHeight="1">
      <c r="A5211" s="2" t="s">
        <v>5016</v>
      </c>
      <c r="B5211" s="2" t="str">
        <f ca="1">IFERROR(__xludf.DUMMYFUNCTION("GOOGLETRANSLATE(A5211,""auto"",""en"")"),"Loading...")</f>
        <v>Loading...</v>
      </c>
    </row>
    <row r="5212" spans="1:2" ht="14.25" customHeight="1">
      <c r="A5212" s="2" t="s">
        <v>5017</v>
      </c>
      <c r="B5212" s="2" t="str">
        <f ca="1">IFERROR(__xludf.DUMMYFUNCTION("GOOGLETRANSLATE(A5212,""auto"",""en"")"),"Loading...")</f>
        <v>Loading...</v>
      </c>
    </row>
    <row r="5213" spans="1:2" ht="14.25" customHeight="1">
      <c r="A5213" s="2" t="s">
        <v>5018</v>
      </c>
      <c r="B5213" s="2" t="str">
        <f ca="1">IFERROR(__xludf.DUMMYFUNCTION("GOOGLETRANSLATE(A5213,""auto"",""en"")"),"Loading...")</f>
        <v>Loading...</v>
      </c>
    </row>
    <row r="5214" spans="1:2" ht="14.25" customHeight="1">
      <c r="A5214" s="2" t="s">
        <v>5019</v>
      </c>
      <c r="B5214" s="2" t="str">
        <f ca="1">IFERROR(__xludf.DUMMYFUNCTION("GOOGLETRANSLATE(A5214,""auto"",""en"")"),"Loading...")</f>
        <v>Loading...</v>
      </c>
    </row>
    <row r="5215" spans="1:2" ht="14.25" customHeight="1">
      <c r="A5215" s="2" t="s">
        <v>5020</v>
      </c>
      <c r="B5215" s="2" t="str">
        <f ca="1">IFERROR(__xludf.DUMMYFUNCTION("GOOGLETRANSLATE(A5215,""auto"",""en"")"),"Godia and fashion Brother Brother 😅😅")</f>
        <v>Godia and fashion Brother Brother 😅😅</v>
      </c>
    </row>
    <row r="5216" spans="1:2" ht="14.25" customHeight="1">
      <c r="A5216" s="2" t="s">
        <v>5021</v>
      </c>
      <c r="B5216" s="2" t="str">
        <f ca="1">IFERROR(__xludf.DUMMYFUNCTION("GOOGLETRANSLATE(A5216,""auto"",""en"")"),"Loading...")</f>
        <v>Loading...</v>
      </c>
    </row>
    <row r="5217" spans="1:2" ht="14.25" customHeight="1">
      <c r="A5217" s="2" t="s">
        <v>5022</v>
      </c>
      <c r="B5217" s="2" t="str">
        <f ca="1">IFERROR(__xludf.DUMMYFUNCTION("GOOGLETRANSLATE(A5217,""auto"",""en"")"),"Loading...")</f>
        <v>Loading...</v>
      </c>
    </row>
    <row r="5218" spans="1:2" ht="14.25" customHeight="1">
      <c r="A5218" s="2" t="s">
        <v>5023</v>
      </c>
      <c r="B5218" s="2" t="str">
        <f ca="1">IFERROR(__xludf.DUMMYFUNCTION("GOOGLETRANSLATE(A5218,""auto"",""en"")"),"Loading...")</f>
        <v>Loading...</v>
      </c>
    </row>
    <row r="5219" spans="1:2" ht="14.25" customHeight="1">
      <c r="A5219" s="2" t="s">
        <v>5024</v>
      </c>
      <c r="B5219" s="2" t="str">
        <f ca="1">IFERROR(__xludf.DUMMYFUNCTION("GOOGLETRANSLATE(A5219,""auto"",""en"")"),"Loading...")</f>
        <v>Loading...</v>
      </c>
    </row>
    <row r="5220" spans="1:2" ht="14.25" customHeight="1">
      <c r="A5220" s="2" t="s">
        <v>5025</v>
      </c>
      <c r="B5220" s="2" t="str">
        <f ca="1">IFERROR(__xludf.DUMMYFUNCTION("GOOGLETRANSLATE(A5220,""auto"",""en"")"),"Loading...")</f>
        <v>Loading...</v>
      </c>
    </row>
    <row r="5221" spans="1:2" ht="14.25" customHeight="1">
      <c r="A5221" s="2" t="s">
        <v>5026</v>
      </c>
      <c r="B5221" s="2" t="str">
        <f ca="1">IFERROR(__xludf.DUMMYFUNCTION("GOOGLETRANSLATE(A5221,""auto"",""en"")"),"Loading...")</f>
        <v>Loading...</v>
      </c>
    </row>
    <row r="5222" spans="1:2" ht="14.25" customHeight="1">
      <c r="A5222" s="2" t="s">
        <v>5027</v>
      </c>
      <c r="B5222" s="2" t="str">
        <f ca="1">IFERROR(__xludf.DUMMYFUNCTION("GOOGLETRANSLATE(A5222,""auto"",""en"")"),"Loading...")</f>
        <v>Loading...</v>
      </c>
    </row>
    <row r="5223" spans="1:2" ht="14.25" customHeight="1">
      <c r="A5223" s="2" t="s">
        <v>5028</v>
      </c>
      <c r="B5223" s="2" t="str">
        <f ca="1">IFERROR(__xludf.DUMMYFUNCTION("GOOGLETRANSLATE(A5223,""auto"",""en"")"),"Loading...")</f>
        <v>Loading...</v>
      </c>
    </row>
    <row r="5224" spans="1:2" ht="14.25" customHeight="1">
      <c r="A5224" s="2" t="s">
        <v>5029</v>
      </c>
      <c r="B5224" s="2" t="str">
        <f ca="1">IFERROR(__xludf.DUMMYFUNCTION("GOOGLETRANSLATE(A5224,""auto"",""en"")"),"Loading...")</f>
        <v>Loading...</v>
      </c>
    </row>
    <row r="5225" spans="1:2" ht="14.25" customHeight="1">
      <c r="A5225" s="2" t="s">
        <v>2018</v>
      </c>
      <c r="B5225" s="2" t="str">
        <f ca="1">IFERROR(__xludf.DUMMYFUNCTION("GOOGLETRANSLATE(A5225,""auto"",""en"")"),"Loading...")</f>
        <v>Loading...</v>
      </c>
    </row>
    <row r="5226" spans="1:2" ht="14.25" customHeight="1">
      <c r="A5226" s="2" t="s">
        <v>5030</v>
      </c>
      <c r="B5226" s="2" t="str">
        <f ca="1">IFERROR(__xludf.DUMMYFUNCTION("GOOGLETRANSLATE(A5226,""auto"",""en"")"),"Loading...")</f>
        <v>Loading...</v>
      </c>
    </row>
    <row r="5227" spans="1:2" ht="14.25" customHeight="1">
      <c r="A5227" s="2" t="s">
        <v>5031</v>
      </c>
      <c r="B5227" s="2" t="str">
        <f ca="1">IFERROR(__xludf.DUMMYFUNCTION("GOOGLETRANSLATE(A5227,""auto"",""en"")"),"Loading...")</f>
        <v>Loading...</v>
      </c>
    </row>
    <row r="5228" spans="1:2" ht="14.25" customHeight="1">
      <c r="A5228" s="2" t="s">
        <v>78</v>
      </c>
      <c r="B5228" s="2" t="str">
        <f ca="1">IFERROR(__xludf.DUMMYFUNCTION("GOOGLETRANSLATE(A5228,""auto"",""en"")"),"Loading...")</f>
        <v>Loading...</v>
      </c>
    </row>
    <row r="5229" spans="1:2" ht="14.25" customHeight="1">
      <c r="A5229" s="2" t="s">
        <v>5032</v>
      </c>
      <c r="B5229" s="2" t="str">
        <f ca="1">IFERROR(__xludf.DUMMYFUNCTION("GOOGLETRANSLATE(A5229,""auto"",""en"")"),"Loading...")</f>
        <v>Loading...</v>
      </c>
    </row>
    <row r="5230" spans="1:2" ht="14.25" customHeight="1">
      <c r="A5230" s="6" t="s">
        <v>5033</v>
      </c>
      <c r="B5230" s="2" t="str">
        <f ca="1">IFERROR(__xludf.DUMMYFUNCTION("GOOGLETRANSLATE(A5230,""auto"",""en"")"),"Loading...")</f>
        <v>Loading...</v>
      </c>
    </row>
    <row r="5231" spans="1:2" ht="14.25" customHeight="1">
      <c r="A5231" s="2" t="s">
        <v>5034</v>
      </c>
      <c r="B5231" s="2" t="str">
        <f ca="1">IFERROR(__xludf.DUMMYFUNCTION("GOOGLETRANSLATE(A5231,""auto"",""en"")"),"Loading...")</f>
        <v>Loading...</v>
      </c>
    </row>
    <row r="5232" spans="1:2" ht="14.25" customHeight="1">
      <c r="A5232" s="2" t="s">
        <v>5035</v>
      </c>
      <c r="B5232" s="2" t="str">
        <f ca="1">IFERROR(__xludf.DUMMYFUNCTION("GOOGLETRANSLATE(A5232,""auto"",""en"")"),"Loading...")</f>
        <v>Loading...</v>
      </c>
    </row>
    <row r="5233" spans="1:2" ht="14.25" customHeight="1">
      <c r="A5233" s="2" t="s">
        <v>5036</v>
      </c>
      <c r="B5233" s="2" t="str">
        <f ca="1">IFERROR(__xludf.DUMMYFUNCTION("GOOGLETRANSLATE(A5233,""auto"",""en"")"),"Loading...")</f>
        <v>Loading...</v>
      </c>
    </row>
    <row r="5234" spans="1:2" ht="14.25" customHeight="1">
      <c r="A5234" s="2" t="s">
        <v>5037</v>
      </c>
      <c r="B5234" s="2" t="str">
        <f ca="1">IFERROR(__xludf.DUMMYFUNCTION("GOOGLETRANSLATE(A5234,""auto"",""en"")"),"Loading...")</f>
        <v>Loading...</v>
      </c>
    </row>
    <row r="5235" spans="1:2" ht="14.25" customHeight="1">
      <c r="A5235" s="2" t="s">
        <v>5038</v>
      </c>
      <c r="B5235" s="2" t="str">
        <f ca="1">IFERROR(__xludf.DUMMYFUNCTION("GOOGLETRANSLATE(A5235,""auto"",""en"")"),"Loading...")</f>
        <v>Loading...</v>
      </c>
    </row>
    <row r="5236" spans="1:2" ht="14.25" customHeight="1">
      <c r="A5236" s="2" t="s">
        <v>5039</v>
      </c>
      <c r="B5236" s="2" t="str">
        <f ca="1">IFERROR(__xludf.DUMMYFUNCTION("GOOGLETRANSLATE(A5236,""auto"",""en"")"),"Loading...")</f>
        <v>Loading...</v>
      </c>
    </row>
    <row r="5237" spans="1:2" ht="14.25" customHeight="1">
      <c r="A5237" s="2" t="s">
        <v>5040</v>
      </c>
      <c r="B5237" s="2" t="str">
        <f ca="1">IFERROR(__xludf.DUMMYFUNCTION("GOOGLETRANSLATE(A5237,""auto"",""en"")"),"Loading...")</f>
        <v>Loading...</v>
      </c>
    </row>
    <row r="5238" spans="1:2" ht="14.25" customHeight="1">
      <c r="A5238" s="2" t="s">
        <v>5041</v>
      </c>
      <c r="B5238" s="2" t="str">
        <f ca="1">IFERROR(__xludf.DUMMYFUNCTION("GOOGLETRANSLATE(A5238,""auto"",""en"")"),"Ye khud hai hein sala")</f>
        <v>Ye khud hai hein sala</v>
      </c>
    </row>
    <row r="5239" spans="1:2" ht="14.25" customHeight="1">
      <c r="A5239" s="6" t="s">
        <v>5042</v>
      </c>
      <c r="B5239" s="2" t="str">
        <f ca="1">IFERROR(__xludf.DUMMYFUNCTION("GOOGLETRANSLATE(A5239,""auto"",""en"")"),"Loading...")</f>
        <v>Loading...</v>
      </c>
    </row>
    <row r="5240" spans="1:2" ht="14.25" customHeight="1">
      <c r="A5240" s="2" t="s">
        <v>5043</v>
      </c>
      <c r="B5240" s="2" t="str">
        <f ca="1">IFERROR(__xludf.DUMMYFUNCTION("GOOGLETRANSLATE(A5240,""auto"",""en"")"),"I don't have any news from you, I don't have any news, are you crying now?")</f>
        <v>I don't have any news from you, I don't have any news, are you crying now?</v>
      </c>
    </row>
    <row r="5241" spans="1:2" ht="14.25" customHeight="1">
      <c r="A5241" s="2" t="s">
        <v>5044</v>
      </c>
      <c r="B5241" s="2" t="str">
        <f ca="1">IFERROR(__xludf.DUMMYFUNCTION("GOOGLETRANSLATE(A5241,""auto"",""en"")"),"Loading...")</f>
        <v>Loading...</v>
      </c>
    </row>
    <row r="5242" spans="1:2" ht="14.25" customHeight="1">
      <c r="A5242" s="2" t="s">
        <v>5045</v>
      </c>
      <c r="B5242" s="2" t="str">
        <f ca="1">IFERROR(__xludf.DUMMYFUNCTION("GOOGLETRANSLATE(A5242,""auto"",""en"")"),"Loading...")</f>
        <v>Loading...</v>
      </c>
    </row>
    <row r="5243" spans="1:2" ht="14.25" customHeight="1">
      <c r="A5243" s="4" t="s">
        <v>5046</v>
      </c>
      <c r="B5243" s="2" t="str">
        <f ca="1">IFERROR(__xludf.DUMMYFUNCTION("GOOGLETRANSLATE(A5243,""auto"",""en"")"),"Loading...")</f>
        <v>Loading...</v>
      </c>
    </row>
    <row r="5244" spans="1:2" ht="14.25" customHeight="1">
      <c r="A5244" s="2" t="s">
        <v>5047</v>
      </c>
      <c r="B5244" s="2" t="str">
        <f ca="1">IFERROR(__xludf.DUMMYFUNCTION("GOOGLETRANSLATE(A5244,""auto"",""en"")"),"Loading...")</f>
        <v>Loading...</v>
      </c>
    </row>
    <row r="5245" spans="1:2" ht="14.25" customHeight="1">
      <c r="A5245" s="2" t="s">
        <v>5048</v>
      </c>
      <c r="B5245" s="2" t="str">
        <f ca="1">IFERROR(__xludf.DUMMYFUNCTION("GOOGLETRANSLATE(A5245,""auto"",""en"")"),"Loading...")</f>
        <v>Loading...</v>
      </c>
    </row>
    <row r="5246" spans="1:2" ht="14.25" customHeight="1">
      <c r="A5246" s="2" t="s">
        <v>5049</v>
      </c>
      <c r="B5246" s="2" t="str">
        <f ca="1">IFERROR(__xludf.DUMMYFUNCTION("GOOGLETRANSLATE(A5246,""auto"",""en"")"),"Loading...")</f>
        <v>Loading...</v>
      </c>
    </row>
    <row r="5247" spans="1:2" ht="14.25" customHeight="1">
      <c r="A5247" s="4" t="s">
        <v>5050</v>
      </c>
      <c r="B5247" s="2" t="str">
        <f ca="1">IFERROR(__xludf.DUMMYFUNCTION("GOOGLETRANSLATE(A5247,""auto"",""en"")"),"Loading...")</f>
        <v>Loading...</v>
      </c>
    </row>
    <row r="5248" spans="1:2" ht="14.25" customHeight="1">
      <c r="A5248" s="2" t="s">
        <v>5051</v>
      </c>
      <c r="B5248" s="2" t="str">
        <f ca="1">IFERROR(__xludf.DUMMYFUNCTION("GOOGLETRANSLATE(A5248,""auto"",""en"")"),"Loading...")</f>
        <v>Loading...</v>
      </c>
    </row>
    <row r="5249" spans="1:2" ht="14.25" customHeight="1">
      <c r="A5249" s="6" t="s">
        <v>5052</v>
      </c>
      <c r="B5249" s="2" t="str">
        <f ca="1">IFERROR(__xludf.DUMMYFUNCTION("GOOGLETRANSLATE(A5249,""auto"",""en"")"),"Loading...")</f>
        <v>Loading...</v>
      </c>
    </row>
    <row r="5250" spans="1:2" ht="14.25" customHeight="1">
      <c r="A5250" s="4" t="s">
        <v>5053</v>
      </c>
      <c r="B5250" s="2" t="str">
        <f ca="1">IFERROR(__xludf.DUMMYFUNCTION("GOOGLETRANSLATE(A5250,""auto"",""en"")"),"Loading...")</f>
        <v>Loading...</v>
      </c>
    </row>
    <row r="5251" spans="1:2" ht="14.25" customHeight="1">
      <c r="A5251" s="2" t="s">
        <v>5054</v>
      </c>
      <c r="B5251" s="2" t="str">
        <f ca="1">IFERROR(__xludf.DUMMYFUNCTION("GOOGLETRANSLATE(A5251,""auto"",""en"")"),"Loading...")</f>
        <v>Loading...</v>
      </c>
    </row>
    <row r="5252" spans="1:2" ht="14.25" customHeight="1">
      <c r="A5252" s="2" t="s">
        <v>5055</v>
      </c>
      <c r="B5252" s="2" t="str">
        <f ca="1">IFERROR(__xludf.DUMMYFUNCTION("GOOGLETRANSLATE(A5252,""auto"",""en"")"),"Loading...")</f>
        <v>Loading...</v>
      </c>
    </row>
    <row r="5253" spans="1:2" ht="14.25" customHeight="1">
      <c r="A5253" s="2" t="s">
        <v>5056</v>
      </c>
      <c r="B5253" s="2" t="str">
        <f ca="1">IFERROR(__xludf.DUMMYFUNCTION("GOOGLETRANSLATE(A5253,""auto"",""en"")"),"Loading...")</f>
        <v>Loading...</v>
      </c>
    </row>
    <row r="5254" spans="1:2" ht="14.25" customHeight="1">
      <c r="A5254" s="2" t="s">
        <v>5057</v>
      </c>
      <c r="B5254" s="2" t="str">
        <f ca="1">IFERROR(__xludf.DUMMYFUNCTION("GOOGLETRANSLATE(A5254,""auto"",""en"")"),"Loading...")</f>
        <v>Loading...</v>
      </c>
    </row>
    <row r="5255" spans="1:2" ht="14.25" customHeight="1">
      <c r="A5255" s="2" t="s">
        <v>5058</v>
      </c>
      <c r="B5255" s="2" t="str">
        <f ca="1">IFERROR(__xludf.DUMMYFUNCTION("GOOGLETRANSLATE(A5255,""auto"",""en"")"),"GODI MEDIA ELECTION COMMISSION SAB MODI MEDIA H..BAHUT JALDI INDIA ME SRI LANKA WALA HAAL HONGA..EXIT POLL FIXING POLL HAI..JANTA JAGRUK HAI..CHOKIDAR CHOR HAI JANTA JAGRUK RAHO VOTE CHORI NA HO PAYE..")</f>
        <v>GODI MEDIA ELECTION COMMISSION SAB MODI MEDIA H..BAHUT JALDI INDIA ME SRI LANKA WALA HAAL HONGA..EXIT POLL FIXING POLL HAI..JANTA JAGRUK HAI..CHOKIDAR CHOR HAI JANTA JAGRUK RAHO VOTE CHORI NA HO PAYE..</v>
      </c>
    </row>
    <row r="5256" spans="1:2" ht="14.25" customHeight="1">
      <c r="A5256" s="4" t="s">
        <v>5059</v>
      </c>
      <c r="B5256" s="2" t="str">
        <f ca="1">IFERROR(__xludf.DUMMYFUNCTION("GOOGLETRANSLATE(A5256,""auto"",""en"")"),"The whore started crying, even before June 4th.")</f>
        <v>The whore started crying, even before June 4th.</v>
      </c>
    </row>
    <row r="5257" spans="1:2" ht="14.25" customHeight="1">
      <c r="A5257" s="2" t="s">
        <v>5060</v>
      </c>
      <c r="B5257" s="2" t="str">
        <f ca="1">IFERROR(__xludf.DUMMYFUNCTION("GOOGLETRANSLATE(A5257,""auto"",""en"")"),"Loading...")</f>
        <v>Loading...</v>
      </c>
    </row>
    <row r="5258" spans="1:2" ht="14.25" customHeight="1">
      <c r="A5258" s="4" t="s">
        <v>5061</v>
      </c>
      <c r="B5258" s="2" t="str">
        <f ca="1">IFERROR(__xludf.DUMMYFUNCTION("GOOGLETRANSLATE(A5258,""auto"",""en"")"),"Loading...")</f>
        <v>Loading...</v>
      </c>
    </row>
    <row r="5259" spans="1:2" ht="14.25" customHeight="1">
      <c r="A5259" s="2" t="s">
        <v>5062</v>
      </c>
      <c r="B5259" s="2" t="str">
        <f ca="1">IFERROR(__xludf.DUMMYFUNCTION("GOOGLETRANSLATE(A5259,""auto"",""en"")"),"Look at this Kejriwal... Who is talking to you... PM is here...")</f>
        <v>Look at this Kejriwal... Who is talking to you... PM is here...</v>
      </c>
    </row>
    <row r="5260" spans="1:2" ht="14.25" customHeight="1">
      <c r="A5260" s="2" t="s">
        <v>5063</v>
      </c>
      <c r="B5260" s="2" t="str">
        <f ca="1">IFERROR(__xludf.DUMMYFUNCTION("GOOGLETRANSLATE(A5260,""auto"",""en"")"),"Loading...")</f>
        <v>Loading...</v>
      </c>
    </row>
    <row r="5261" spans="1:2" ht="14.25" customHeight="1">
      <c r="A5261" s="2" t="s">
        <v>5064</v>
      </c>
      <c r="B5261" s="2" t="str">
        <f ca="1">IFERROR(__xludf.DUMMYFUNCTION("GOOGLETRANSLATE(A5261,""auto"",""en"")"),"Loading...")</f>
        <v>Loading...</v>
      </c>
    </row>
    <row r="5262" spans="1:2" ht="14.25" customHeight="1">
      <c r="A5262" s="4" t="s">
        <v>5065</v>
      </c>
      <c r="B5262" s="2" t="str">
        <f ca="1">IFERROR(__xludf.DUMMYFUNCTION("GOOGLETRANSLATE(A5262,""auto"",""en"")"),"Loading...")</f>
        <v>Loading...</v>
      </c>
    </row>
    <row r="5263" spans="1:2" ht="14.25" customHeight="1">
      <c r="A5263" s="2" t="s">
        <v>5066</v>
      </c>
      <c r="B5263" s="2" t="str">
        <f ca="1">IFERROR(__xludf.DUMMYFUNCTION("GOOGLETRANSLATE(A5263,""auto"",""en"")"),"Loading...")</f>
        <v>Loading...</v>
      </c>
    </row>
    <row r="5264" spans="1:2" ht="14.25" customHeight="1">
      <c r="A5264" s="4" t="s">
        <v>5067</v>
      </c>
      <c r="B5264" s="2" t="str">
        <f ca="1">IFERROR(__xludf.DUMMYFUNCTION("GOOGLETRANSLATE(A5264,""auto"",""en"")"),"Loading...")</f>
        <v>Loading...</v>
      </c>
    </row>
    <row r="5265" spans="1:2" ht="14.25" customHeight="1">
      <c r="A5265" s="2" t="s">
        <v>5068</v>
      </c>
      <c r="B5265" s="2" t="str">
        <f ca="1">IFERROR(__xludf.DUMMYFUNCTION("GOOGLETRANSLATE(A5265,""auto"",""en"")"),"Loading...")</f>
        <v>Loading...</v>
      </c>
    </row>
    <row r="5266" spans="1:2" ht="14.25" customHeight="1">
      <c r="A5266" s="4" t="s">
        <v>5069</v>
      </c>
      <c r="B5266" s="2" t="str">
        <f ca="1">IFERROR(__xludf.DUMMYFUNCTION("GOOGLETRANSLATE(A5266,""auto"",""en"")"),"Loading...")</f>
        <v>Loading...</v>
      </c>
    </row>
    <row r="5267" spans="1:2" ht="14.25" customHeight="1">
      <c r="A5267" s="2" t="s">
        <v>5070</v>
      </c>
      <c r="B5267" s="2" t="str">
        <f ca="1">IFERROR(__xludf.DUMMYFUNCTION("GOOGLETRANSLATE(A5267,""auto"",""en"")"),"Loading...")</f>
        <v>Loading...</v>
      </c>
    </row>
    <row r="5268" spans="1:2" ht="14.25" customHeight="1">
      <c r="A5268" s="2" t="s">
        <v>5071</v>
      </c>
      <c r="B5268" s="2" t="str">
        <f ca="1">IFERROR(__xludf.DUMMYFUNCTION("GOOGLETRANSLATE(A5268,""auto"",""en"")"),"Loading...")</f>
        <v>Loading...</v>
      </c>
    </row>
    <row r="5269" spans="1:2" ht="14.25" customHeight="1">
      <c r="A5269" s="6" t="s">
        <v>5072</v>
      </c>
      <c r="B5269" s="2" t="str">
        <f ca="1">IFERROR(__xludf.DUMMYFUNCTION("GOOGLETRANSLATE(A5269,""auto"",""en"")"),"Loading...")</f>
        <v>Loading...</v>
      </c>
    </row>
    <row r="5270" spans="1:2" ht="14.25" customHeight="1">
      <c r="A5270" s="4" t="s">
        <v>5073</v>
      </c>
      <c r="B5270" s="2" t="str">
        <f ca="1">IFERROR(__xludf.DUMMYFUNCTION("GOOGLETRANSLATE(A5270,""auto"",""en"")"),"Opposition group Leftist Ravish Kumar")</f>
        <v>Opposition group Leftist Ravish Kumar</v>
      </c>
    </row>
    <row r="5271" spans="1:2" ht="14.25" customHeight="1">
      <c r="A5271" s="2" t="s">
        <v>5074</v>
      </c>
      <c r="B5271" s="2" t="str">
        <f ca="1">IFERROR(__xludf.DUMMYFUNCTION("GOOGLETRANSLATE(A5271,""auto"",""en"")"),"Loading...")</f>
        <v>Loading...</v>
      </c>
    </row>
    <row r="5272" spans="1:2" ht="14.25" customHeight="1">
      <c r="A5272" s="4" t="s">
        <v>5075</v>
      </c>
      <c r="B5272" s="2" t="str">
        <f ca="1">IFERROR(__xludf.DUMMYFUNCTION("GOOGLETRANSLATE(A5272,""auto"",""en"")"),"Loading...")</f>
        <v>Loading...</v>
      </c>
    </row>
    <row r="5273" spans="1:2" ht="14.25" customHeight="1">
      <c r="A5273" s="2" t="s">
        <v>5076</v>
      </c>
      <c r="B5273" s="2" t="str">
        <f ca="1">IFERROR(__xludf.DUMMYFUNCTION("GOOGLETRANSLATE(A5273,""auto"",""en"")"),"Loading...")</f>
        <v>Loading...</v>
      </c>
    </row>
    <row r="5274" spans="1:2" ht="14.25" customHeight="1">
      <c r="A5274" s="2" t="s">
        <v>5077</v>
      </c>
      <c r="B5274" s="2" t="str">
        <f ca="1">IFERROR(__xludf.DUMMYFUNCTION("GOOGLETRANSLATE(A5274,""auto"",""en"")"),"Sir. Your Pol exit seems to be correct. God bless you")</f>
        <v>Sir. Your Pol exit seems to be correct. God bless you</v>
      </c>
    </row>
    <row r="5275" spans="1:2" ht="14.25" customHeight="1">
      <c r="A5275" s="2" t="s">
        <v>5078</v>
      </c>
      <c r="B5275" s="2" t="str">
        <f ca="1">IFERROR(__xludf.DUMMYFUNCTION("GOOGLETRANSLATE(A5275,""auto"",""en"")"),"Loading...")</f>
        <v>Loading...</v>
      </c>
    </row>
    <row r="5276" spans="1:2" ht="14.25" customHeight="1">
      <c r="A5276" s="2" t="s">
        <v>5079</v>
      </c>
      <c r="B5276" s="2" t="str">
        <f ca="1">IFERROR(__xludf.DUMMYFUNCTION("GOOGLETRANSLATE(A5276,""auto"",""en"")"),"Loading...")</f>
        <v>Loading...</v>
      </c>
    </row>
    <row r="5277" spans="1:2" ht="14.25" customHeight="1">
      <c r="A5277" s="2" t="s">
        <v>5080</v>
      </c>
      <c r="B5277" s="2" t="str">
        <f ca="1">IFERROR(__xludf.DUMMYFUNCTION("GOOGLETRANSLATE(A5277,""auto"",""en"")"),"Loading...")</f>
        <v>Loading...</v>
      </c>
    </row>
    <row r="5278" spans="1:2" ht="14.25" customHeight="1">
      <c r="A5278" s="2" t="s">
        <v>5081</v>
      </c>
      <c r="B5278" s="2" t="str">
        <f ca="1">IFERROR(__xludf.DUMMYFUNCTION("GOOGLETRANSLATE(A5278,""auto"",""en"")"),"Loading...")</f>
        <v>Loading...</v>
      </c>
    </row>
    <row r="5279" spans="1:2" ht="14.25" customHeight="1">
      <c r="A5279" s="2" t="s">
        <v>5082</v>
      </c>
      <c r="B5279" s="2" t="str">
        <f ca="1">IFERROR(__xludf.DUMMYFUNCTION("GOOGLETRANSLATE(A5279,""auto"",""en"")"),"Loading...")</f>
        <v>Loading...</v>
      </c>
    </row>
    <row r="5280" spans="1:2" ht="14.25" customHeight="1">
      <c r="A5280" s="2" t="s">
        <v>5083</v>
      </c>
      <c r="B5280" s="2" t="str">
        <f ca="1">IFERROR(__xludf.DUMMYFUNCTION("GOOGLETRANSLATE(A5280,""auto"",""en"")"),"I don't know how much but the exit poll of Bengal is absolutely wrong...BJP is huge from 5 to 6 seats.")</f>
        <v>I don't know how much but the exit poll of Bengal is absolutely wrong...BJP is huge from 5 to 6 seats.</v>
      </c>
    </row>
    <row r="5281" spans="1:2" ht="14.25" customHeight="1">
      <c r="A5281" s="2" t="s">
        <v>5084</v>
      </c>
      <c r="B5281" s="2" t="str">
        <f ca="1">IFERROR(__xludf.DUMMYFUNCTION("GOOGLETRANSLATE(A5281,""auto"",""en"")"),"Loading...")</f>
        <v>Loading...</v>
      </c>
    </row>
    <row r="5282" spans="1:2" ht="14.25" customHeight="1">
      <c r="A5282" s="2" t="s">
        <v>5085</v>
      </c>
      <c r="B5282" s="2" t="str">
        <f ca="1">IFERROR(__xludf.DUMMYFUNCTION("GOOGLETRANSLATE(A5282,""auto"",""en"")"),"Exit poll is wrong becos whom so ever I asked they said they need change so they voted to congress")</f>
        <v>Exit poll is wrong becos whom so ever I asked they said they need change so they voted to congress</v>
      </c>
    </row>
    <row r="5283" spans="1:2" ht="14.25" customHeight="1">
      <c r="A5283" s="2" t="s">
        <v>5086</v>
      </c>
      <c r="B5283" s="2" t="str">
        <f ca="1">IFERROR(__xludf.DUMMYFUNCTION("GOOGLETRANSLATE(A5283,""auto"",""en"")"),"Loading...")</f>
        <v>Loading...</v>
      </c>
    </row>
    <row r="5284" spans="1:2" ht="14.25" customHeight="1">
      <c r="A5284" s="4" t="s">
        <v>5087</v>
      </c>
      <c r="B5284" s="2" t="str">
        <f ca="1">IFERROR(__xludf.DUMMYFUNCTION("GOOGLETRANSLATE(A5284,""auto"",""en"")"),"Loading...")</f>
        <v>Loading...</v>
      </c>
    </row>
    <row r="5285" spans="1:2" ht="14.25" customHeight="1">
      <c r="A5285" s="2" t="s">
        <v>5088</v>
      </c>
      <c r="B5285" s="2" t="str">
        <f ca="1">IFERROR(__xludf.DUMMYFUNCTION("GOOGLETRANSLATE(A5285,""auto"",""en"")"),"Loading...")</f>
        <v>Loading...</v>
      </c>
    </row>
    <row r="5286" spans="1:2" ht="14.25" customHeight="1">
      <c r="A5286" s="4" t="s">
        <v>5089</v>
      </c>
      <c r="B5286" s="2" t="str">
        <f ca="1">IFERROR(__xludf.DUMMYFUNCTION("GOOGLETRANSLATE(A5286,""auto"",""en"")"),"Jeetega India Band Formation Jeetega")</f>
        <v>Jeetega India Band Formation Jeetega</v>
      </c>
    </row>
    <row r="5287" spans="1:2" ht="14.25" customHeight="1">
      <c r="A5287" s="2" t="s">
        <v>5090</v>
      </c>
      <c r="B5287" s="2" t="str">
        <f ca="1">IFERROR(__xludf.DUMMYFUNCTION("GOOGLETRANSLATE(A5287,""auto"",""en"")"),"Loading...")</f>
        <v>Loading...</v>
      </c>
    </row>
    <row r="5288" spans="1:2" ht="14.25" customHeight="1">
      <c r="A5288" s="2" t="s">
        <v>5091</v>
      </c>
      <c r="B5288" s="2" t="str">
        <f ca="1">IFERROR(__xludf.DUMMYFUNCTION("GOOGLETRANSLATE(A5288,""auto"",""en"")"),"Loading...")</f>
        <v>Loading...</v>
      </c>
    </row>
    <row r="5289" spans="1:2" ht="14.25" customHeight="1">
      <c r="A5289" s="2" t="s">
        <v>5092</v>
      </c>
      <c r="B5289" s="2" t="str">
        <f ca="1">IFERROR(__xludf.DUMMYFUNCTION("GOOGLETRANSLATE(A5289,""auto"",""en"")"),"I came to this channel for comedy from Ravish,bechara his body language is so nice to see")</f>
        <v>I came to this channel for comedy from Ravish,bechara his body language is so nice to see</v>
      </c>
    </row>
    <row r="5290" spans="1:2" ht="14.25" customHeight="1">
      <c r="A5290" s="2" t="s">
        <v>5093</v>
      </c>
      <c r="B5290" s="2" t="str">
        <f ca="1">IFERROR(__xludf.DUMMYFUNCTION("GOOGLETRANSLATE(A5290,""auto"",""en"")"),"Loading...")</f>
        <v>Loading...</v>
      </c>
    </row>
    <row r="5291" spans="1:2" ht="14.25" customHeight="1">
      <c r="A5291" s="2" t="s">
        <v>5094</v>
      </c>
      <c r="B5291" s="2" t="str">
        <f ca="1">IFERROR(__xludf.DUMMYFUNCTION("GOOGLETRANSLATE(A5291,""auto"",""en"")"),"Loading...")</f>
        <v>Loading...</v>
      </c>
    </row>
    <row r="5292" spans="1:2" ht="14.25" customHeight="1">
      <c r="A5292" s="2" t="s">
        <v>79</v>
      </c>
      <c r="B5292" s="2" t="str">
        <f ca="1">IFERROR(__xludf.DUMMYFUNCTION("GOOGLETRANSLATE(A5292,""auto"",""en"")"),"Loading...")</f>
        <v>Loading...</v>
      </c>
    </row>
    <row r="5293" spans="1:2" ht="14.25" customHeight="1">
      <c r="A5293" s="2" t="s">
        <v>5095</v>
      </c>
      <c r="B5293" s="2" t="str">
        <f ca="1">IFERROR(__xludf.DUMMYFUNCTION("GOOGLETRANSLATE(A5293,""auto"",""en"")"),"Loading...")</f>
        <v>Loading...</v>
      </c>
    </row>
    <row r="5294" spans="1:2" ht="14.25" customHeight="1">
      <c r="A5294" s="2" t="s">
        <v>5096</v>
      </c>
      <c r="B5294" s="2" t="str">
        <f ca="1">IFERROR(__xludf.DUMMYFUNCTION("GOOGLETRANSLATE(A5294,""auto"",""en"")"),"Loading...")</f>
        <v>Loading...</v>
      </c>
    </row>
    <row r="5295" spans="1:2" ht="14.25" customHeight="1">
      <c r="A5295" s="2" t="s">
        <v>5097</v>
      </c>
      <c r="B5295" s="2" t="str">
        <f ca="1">IFERROR(__xludf.DUMMYFUNCTION("GOOGLETRANSLATE(A5295,""auto"",""en"")"),"Loading...")</f>
        <v>Loading...</v>
      </c>
    </row>
    <row r="5296" spans="1:2" ht="14.25" customHeight="1">
      <c r="A5296" s="4" t="s">
        <v>5098</v>
      </c>
      <c r="B5296" s="2" t="str">
        <f ca="1">IFERROR(__xludf.DUMMYFUNCTION("GOOGLETRANSLATE(A5296,""auto"",""en"")"),"Loading...")</f>
        <v>Loading...</v>
      </c>
    </row>
    <row r="5297" spans="1:2" ht="14.25" customHeight="1">
      <c r="A5297" s="2" t="s">
        <v>5099</v>
      </c>
      <c r="B5297" s="2" t="str">
        <f ca="1">IFERROR(__xludf.DUMMYFUNCTION("GOOGLETRANSLATE(A5297,""auto"",""en"")"),"Loading...")</f>
        <v>Loading...</v>
      </c>
    </row>
    <row r="5298" spans="1:2" ht="14.25" customHeight="1">
      <c r="A5298" s="2" t="s">
        <v>5100</v>
      </c>
      <c r="B5298" s="2" t="str">
        <f ca="1">IFERROR(__xludf.DUMMYFUNCTION("GOOGLETRANSLATE(A5298,""auto"",""en"")"),"Loading...")</f>
        <v>Loading...</v>
      </c>
    </row>
    <row r="5299" spans="1:2" ht="14.25" customHeight="1">
      <c r="A5299" s="4" t="s">
        <v>5101</v>
      </c>
      <c r="B5299" s="2" t="str">
        <f ca="1">IFERROR(__xludf.DUMMYFUNCTION("GOOGLETRANSLATE(A5299,""auto"",""en"")"),"Loading...")</f>
        <v>Loading...</v>
      </c>
    </row>
    <row r="5300" spans="1:2" ht="14.25" customHeight="1">
      <c r="A5300" s="2" t="s">
        <v>5102</v>
      </c>
      <c r="B5300" s="2" t="str">
        <f ca="1">IFERROR(__xludf.DUMMYFUNCTION("GOOGLETRANSLATE(A5300,""auto"",""en"")"),"Loading...")</f>
        <v>Loading...</v>
      </c>
    </row>
    <row r="5301" spans="1:2" ht="14.25" customHeight="1">
      <c r="A5301" s="2" t="s">
        <v>458</v>
      </c>
      <c r="B5301" s="2" t="str">
        <f ca="1">IFERROR(__xludf.DUMMYFUNCTION("GOOGLETRANSLATE(A5301,""auto"",""en"")"),"Loading...")</f>
        <v>Loading...</v>
      </c>
    </row>
    <row r="5302" spans="1:2" ht="14.25" customHeight="1">
      <c r="A5302" s="2" t="s">
        <v>5103</v>
      </c>
      <c r="B5302" s="2" t="str">
        <f ca="1">IFERROR(__xludf.DUMMYFUNCTION("GOOGLETRANSLATE(A5302,""auto"",""en"")"),"Loading...")</f>
        <v>Loading...</v>
      </c>
    </row>
    <row r="5303" spans="1:2" ht="14.25" customHeight="1">
      <c r="A5303" s="2" t="s">
        <v>5104</v>
      </c>
      <c r="B5303" s="2" t="str">
        <f ca="1">IFERROR(__xludf.DUMMYFUNCTION("GOOGLETRANSLATE(A5303,""auto"",""en"")"),"Loading...")</f>
        <v>Loading...</v>
      </c>
    </row>
    <row r="5304" spans="1:2" ht="14.25" customHeight="1">
      <c r="A5304" s="2" t="s">
        <v>5105</v>
      </c>
      <c r="B5304" s="2" t="str">
        <f ca="1">IFERROR(__xludf.DUMMYFUNCTION("GOOGLETRANSLATE(A5304,""auto"",""en"")"),"Loading...")</f>
        <v>Loading...</v>
      </c>
    </row>
    <row r="5305" spans="1:2" ht="14.25" customHeight="1">
      <c r="A5305" s="2" t="s">
        <v>5106</v>
      </c>
      <c r="B5305" s="2" t="str">
        <f ca="1">IFERROR(__xludf.DUMMYFUNCTION("GOOGLETRANSLATE(A5305,""auto"",""en"")"),"Loading...")</f>
        <v>Loading...</v>
      </c>
    </row>
    <row r="5306" spans="1:2" ht="14.25" customHeight="1">
      <c r="A5306" s="5" t="s">
        <v>5107</v>
      </c>
      <c r="B5306" s="2" t="str">
        <f ca="1">IFERROR(__xludf.DUMMYFUNCTION("GOOGLETRANSLATE(A5306,""auto"",""en"")"),"Loading...")</f>
        <v>Loading...</v>
      </c>
    </row>
    <row r="5307" spans="1:2" ht="14.25" customHeight="1">
      <c r="A5307" s="2" t="s">
        <v>5108</v>
      </c>
      <c r="B5307" s="2" t="str">
        <f ca="1">IFERROR(__xludf.DUMMYFUNCTION("GOOGLETRANSLATE(A5307,""auto"",""en"")"),"400 +++")</f>
        <v>400 +++</v>
      </c>
    </row>
    <row r="5308" spans="1:2" ht="14.25" customHeight="1">
      <c r="A5308" s="4" t="s">
        <v>5109</v>
      </c>
      <c r="B5308" s="2" t="str">
        <f ca="1">IFERROR(__xludf.DUMMYFUNCTION("GOOGLETRANSLATE(A5308,""auto"",""en"")"),"Loading...")</f>
        <v>Loading...</v>
      </c>
    </row>
    <row r="5309" spans="1:2" ht="14.25" customHeight="1">
      <c r="A5309" s="2" t="s">
        <v>5110</v>
      </c>
      <c r="B5309" s="2" t="str">
        <f ca="1">IFERROR(__xludf.DUMMYFUNCTION("GOOGLETRANSLATE(A5309,""auto"",""en"")"),"Do you ever speak in favor of BJP also?")</f>
        <v>Do you ever speak in favor of BJP also?</v>
      </c>
    </row>
    <row r="5310" spans="1:2" ht="14.25" customHeight="1">
      <c r="A5310" s="2" t="s">
        <v>5111</v>
      </c>
      <c r="B5310" s="2" t="str">
        <f ca="1">IFERROR(__xludf.DUMMYFUNCTION("GOOGLETRANSLATE(A5310,""auto"",""en"")"),"Loading...")</f>
        <v>Loading...</v>
      </c>
    </row>
    <row r="5311" spans="1:2" ht="14.25" customHeight="1">
      <c r="A5311" s="2" t="s">
        <v>5112</v>
      </c>
      <c r="B5311" s="2" t="str">
        <f ca="1">IFERROR(__xludf.DUMMYFUNCTION("GOOGLETRANSLATE(A5311,""auto"",""en"")"),"Loading...")</f>
        <v>Loading...</v>
      </c>
    </row>
    <row r="5312" spans="1:2" ht="14.25" customHeight="1">
      <c r="A5312" s="2" t="s">
        <v>5113</v>
      </c>
      <c r="B5312" s="2" t="str">
        <f ca="1">IFERROR(__xludf.DUMMYFUNCTION("GOOGLETRANSLATE(A5312,""auto"",""en"")"),"Loading...")</f>
        <v>Loading...</v>
      </c>
    </row>
    <row r="5313" spans="1:2" ht="14.25" customHeight="1">
      <c r="A5313" s="4" t="s">
        <v>5114</v>
      </c>
      <c r="B5313" s="2" t="str">
        <f ca="1">IFERROR(__xludf.DUMMYFUNCTION("GOOGLETRANSLATE(A5313,""auto"",""en"")"),"Loading...")</f>
        <v>Loading...</v>
      </c>
    </row>
    <row r="5314" spans="1:2" ht="14.25" customHeight="1">
      <c r="A5314" s="4" t="s">
        <v>5115</v>
      </c>
      <c r="B5314" s="2" t="str">
        <f ca="1">IFERROR(__xludf.DUMMYFUNCTION("GOOGLETRANSLATE(A5314,""auto"",""en"")"),"Loading...")</f>
        <v>Loading...</v>
      </c>
    </row>
    <row r="5315" spans="1:2" ht="14.25" customHeight="1">
      <c r="A5315" s="2" t="s">
        <v>5116</v>
      </c>
      <c r="B5315" s="2" t="str">
        <f ca="1">IFERROR(__xludf.DUMMYFUNCTION("GOOGLETRANSLATE(A5315,""auto"",""en"")"),"Loading...")</f>
        <v>Loading...</v>
      </c>
    </row>
    <row r="5316" spans="1:2" ht="14.25" customHeight="1">
      <c r="A5316" s="2" t="s">
        <v>5117</v>
      </c>
      <c r="B5316" s="2" t="str">
        <f ca="1">IFERROR(__xludf.DUMMYFUNCTION("GOOGLETRANSLATE(A5316,""auto"",""en"")"),"Loading...")</f>
        <v>Loading...</v>
      </c>
    </row>
    <row r="5317" spans="1:2" ht="14.25" customHeight="1">
      <c r="A5317" s="2" t="s">
        <v>5118</v>
      </c>
      <c r="B5317" s="2" t="str">
        <f ca="1">IFERROR(__xludf.DUMMYFUNCTION("GOOGLETRANSLATE(A5317,""auto"",""en"")"),"Loading...")</f>
        <v>Loading...</v>
      </c>
    </row>
    <row r="5318" spans="1:2" ht="14.25" customHeight="1">
      <c r="A5318" s="2" t="s">
        <v>594</v>
      </c>
      <c r="B5318" s="2" t="str">
        <f ca="1">IFERROR(__xludf.DUMMYFUNCTION("GOOGLETRANSLATE(A5318,""auto"",""en"")"),"❤")</f>
        <v>❤</v>
      </c>
    </row>
    <row r="5319" spans="1:2" ht="14.25" customHeight="1">
      <c r="A5319" s="2" t="s">
        <v>5119</v>
      </c>
      <c r="B5319" s="2" t="str">
        <f ca="1">IFERROR(__xludf.DUMMYFUNCTION("GOOGLETRANSLATE(A5319,""auto"",""en"")"),"Loading...")</f>
        <v>Loading...</v>
      </c>
    </row>
    <row r="5320" spans="1:2" ht="14.25" customHeight="1">
      <c r="A5320" s="2" t="s">
        <v>5120</v>
      </c>
      <c r="B5320" s="2" t="str">
        <f ca="1">IFERROR(__xludf.DUMMYFUNCTION("GOOGLETRANSLATE(A5320,""auto"",""en"")"),"Loading...")</f>
        <v>Loading...</v>
      </c>
    </row>
    <row r="5321" spans="1:2" ht="14.25" customHeight="1">
      <c r="A5321" s="4" t="s">
        <v>5121</v>
      </c>
      <c r="B5321" s="2" t="str">
        <f ca="1">IFERROR(__xludf.DUMMYFUNCTION("GOOGLETRANSLATE(A5321,""auto"",""en"")"),"Loading...")</f>
        <v>Loading...</v>
      </c>
    </row>
    <row r="5322" spans="1:2" ht="14.25" customHeight="1">
      <c r="A5322" s="4" t="s">
        <v>5122</v>
      </c>
      <c r="B5322" s="2" t="str">
        <f ca="1">IFERROR(__xludf.DUMMYFUNCTION("GOOGLETRANSLATE(A5322,""auto"",""en"")"),"Loading...")</f>
        <v>Loading...</v>
      </c>
    </row>
    <row r="5323" spans="1:2" ht="14.25" customHeight="1">
      <c r="A5323" s="2" t="s">
        <v>5123</v>
      </c>
      <c r="B5323" s="2" t="str">
        <f ca="1">IFERROR(__xludf.DUMMYFUNCTION("GOOGLETRANSLATE(A5323,""auto"",""en"")"),"295. India.  It. 166 here.   Yes. Plut. Here you go. Peche cards.")</f>
        <v>295. India.  It. 166 here.   Yes. Plut. Here you go. Peche cards.</v>
      </c>
    </row>
    <row r="5324" spans="1:2" ht="14.25" customHeight="1">
      <c r="A5324" s="4" t="s">
        <v>5124</v>
      </c>
      <c r="B5324" s="2" t="str">
        <f ca="1">IFERROR(__xludf.DUMMYFUNCTION("GOOGLETRANSLATE(A5324,""auto"",""en"")"),"Loading...")</f>
        <v>Loading...</v>
      </c>
    </row>
    <row r="5325" spans="1:2" ht="14.25" customHeight="1">
      <c r="A5325" s="2" t="s">
        <v>5125</v>
      </c>
      <c r="B5325" s="2" t="str">
        <f ca="1">IFERROR(__xludf.DUMMYFUNCTION("GOOGLETRANSLATE(A5325,""auto"",""en"")"),"Loading...")</f>
        <v>Loading...</v>
      </c>
    </row>
    <row r="5326" spans="1:2" ht="14.25" customHeight="1">
      <c r="A5326" s="2" t="s">
        <v>5126</v>
      </c>
      <c r="B5326" s="2" t="str">
        <f ca="1">IFERROR(__xludf.DUMMYFUNCTION("GOOGLETRANSLATE(A5326,""auto"",""en"")"),"Loading...")</f>
        <v>Loading...</v>
      </c>
    </row>
    <row r="5327" spans="1:2" ht="14.25" customHeight="1">
      <c r="A5327" s="2" t="s">
        <v>5127</v>
      </c>
      <c r="B5327" s="2" t="str">
        <f ca="1">IFERROR(__xludf.DUMMYFUNCTION("GOOGLETRANSLATE(A5327,""auto"",""en"")"),"Loading...")</f>
        <v>Loading...</v>
      </c>
    </row>
    <row r="5328" spans="1:2" ht="14.25" customHeight="1">
      <c r="A5328" s="2" t="s">
        <v>5128</v>
      </c>
      <c r="B5328" s="2" t="str">
        <f ca="1">IFERROR(__xludf.DUMMYFUNCTION("GOOGLETRANSLATE(A5328,""auto"",""en"")"),"Loading...")</f>
        <v>Loading...</v>
      </c>
    </row>
    <row r="5329" spans="1:2" ht="14.25" customHeight="1">
      <c r="A5329" s="2" t="s">
        <v>5129</v>
      </c>
      <c r="B5329" s="2" t="str">
        <f ca="1">IFERROR(__xludf.DUMMYFUNCTION("GOOGLETRANSLATE(A5329,""auto"",""en"")"),"Loading...")</f>
        <v>Loading...</v>
      </c>
    </row>
    <row r="5330" spans="1:2" ht="14.25" customHeight="1">
      <c r="A5330" s="6" t="s">
        <v>5130</v>
      </c>
      <c r="B5330" s="2" t="str">
        <f ca="1">IFERROR(__xludf.DUMMYFUNCTION("GOOGLETRANSLATE(A5330,""auto"",""en"")"),"Loading...")</f>
        <v>Loading...</v>
      </c>
    </row>
    <row r="5331" spans="1:2" ht="14.25" customHeight="1">
      <c r="A5331" s="4" t="s">
        <v>5131</v>
      </c>
      <c r="B5331" s="2" t="str">
        <f ca="1">IFERROR(__xludf.DUMMYFUNCTION("GOOGLETRANSLATE(A5331,""auto"",""en"")"),"Loading...")</f>
        <v>Loading...</v>
      </c>
    </row>
    <row r="5332" spans="1:2" ht="14.25" customHeight="1">
      <c r="A5332" s="2" t="s">
        <v>5132</v>
      </c>
      <c r="B5332" s="2" t="str">
        <f ca="1">IFERROR(__xludf.DUMMYFUNCTION("GOOGLETRANSLATE(A5332,""auto"",""en"")"),"Loading...")</f>
        <v>Loading...</v>
      </c>
    </row>
    <row r="5333" spans="1:2" ht="14.25" customHeight="1">
      <c r="A5333" s="2" t="s">
        <v>5133</v>
      </c>
      <c r="B5333" s="2" t="str">
        <f ca="1">IFERROR(__xludf.DUMMYFUNCTION("GOOGLETRANSLATE(A5333,""auto"",""en"")"),"AjayKumar")</f>
        <v>AjayKumar</v>
      </c>
    </row>
    <row r="5334" spans="1:2" ht="14.25" customHeight="1">
      <c r="A5334" s="2" t="s">
        <v>5133</v>
      </c>
      <c r="B5334" s="2" t="str">
        <f ca="1">IFERROR(__xludf.DUMMYFUNCTION("GOOGLETRANSLATE(A5334,""auto"",""en"")"),"AjayKumar")</f>
        <v>AjayKumar</v>
      </c>
    </row>
    <row r="5335" spans="1:2" ht="14.25" customHeight="1">
      <c r="A5335" s="2" t="s">
        <v>5134</v>
      </c>
      <c r="B5335" s="2" t="str">
        <f ca="1">IFERROR(__xludf.DUMMYFUNCTION("GOOGLETRANSLATE(A5335,""auto"",""en"")"),"Loading...")</f>
        <v>Loading...</v>
      </c>
    </row>
    <row r="5336" spans="1:2" ht="14.25" customHeight="1">
      <c r="A5336" s="2" t="s">
        <v>2890</v>
      </c>
      <c r="B5336" s="2" t="str">
        <f ca="1">IFERROR(__xludf.DUMMYFUNCTION("GOOGLETRANSLATE(A5336,""auto"",""en"")"),"Loading...")</f>
        <v>Loading...</v>
      </c>
    </row>
    <row r="5337" spans="1:2" ht="14.25" customHeight="1">
      <c r="A5337" s="2" t="s">
        <v>5135</v>
      </c>
      <c r="B5337" s="2" t="str">
        <f ca="1">IFERROR(__xludf.DUMMYFUNCTION("GOOGLETRANSLATE(A5337,""auto"",""en"")"),"Arvind Kejriwal is speaking the truth")</f>
        <v>Arvind Kejriwal is speaking the truth</v>
      </c>
    </row>
    <row r="5338" spans="1:2" ht="14.25" customHeight="1">
      <c r="A5338" s="2" t="s">
        <v>5136</v>
      </c>
      <c r="B5338" s="2" t="str">
        <f ca="1">IFERROR(__xludf.DUMMYFUNCTION("GOOGLETRANSLATE(A5338,""auto"",""en"")"),"Loading...")</f>
        <v>Loading...</v>
      </c>
    </row>
    <row r="5339" spans="1:2" ht="14.25" customHeight="1">
      <c r="A5339" s="4" t="s">
        <v>5137</v>
      </c>
      <c r="B5339" s="2" t="str">
        <f ca="1">IFERROR(__xludf.DUMMYFUNCTION("GOOGLETRANSLATE(A5339,""auto"",""en"")"),"Loading...")</f>
        <v>Loading...</v>
      </c>
    </row>
    <row r="5340" spans="1:2" ht="14.25" customHeight="1">
      <c r="A5340" s="2" t="s">
        <v>5138</v>
      </c>
      <c r="B5340" s="2" t="str">
        <f ca="1">IFERROR(__xludf.DUMMYFUNCTION("GOOGLETRANSLATE(A5340,""auto"",""en"")"),"Loading...")</f>
        <v>Loading...</v>
      </c>
    </row>
    <row r="5341" spans="1:2" ht="14.25" customHeight="1">
      <c r="A5341" s="6" t="s">
        <v>5139</v>
      </c>
      <c r="B5341" s="2" t="str">
        <f ca="1">IFERROR(__xludf.DUMMYFUNCTION("GOOGLETRANSLATE(A5341,""auto"",""en"")"),"Rote Raho Vai...
What have you done now...
Let's go and eat some sorrow...")</f>
        <v>Rote Raho Vai...
What have you done now...
Let's go and eat some sorrow...</v>
      </c>
    </row>
    <row r="5342" spans="1:2" ht="14.25" customHeight="1">
      <c r="A5342" s="4" t="s">
        <v>5140</v>
      </c>
      <c r="B5342" s="2" t="str">
        <f ca="1">IFERROR(__xludf.DUMMYFUNCTION("GOOGLETRANSLATE(A5342,""auto"",""en"")"),"Loading...")</f>
        <v>Loading...</v>
      </c>
    </row>
    <row r="5343" spans="1:2" ht="14.25" customHeight="1">
      <c r="A5343" s="4" t="s">
        <v>5141</v>
      </c>
      <c r="B5343" s="2" t="str">
        <f ca="1">IFERROR(__xludf.DUMMYFUNCTION("GOOGLETRANSLATE(A5343,""auto"",""en"")"),"Loading...")</f>
        <v>Loading...</v>
      </c>
    </row>
    <row r="5344" spans="1:2" ht="14.25" customHeight="1">
      <c r="A5344" s="2" t="s">
        <v>5142</v>
      </c>
      <c r="B5344" s="2" t="str">
        <f ca="1">IFERROR(__xludf.DUMMYFUNCTION("GOOGLETRANSLATE(A5344,""auto"",""en"")"),"Loading...")</f>
        <v>Loading...</v>
      </c>
    </row>
    <row r="5345" spans="1:2" ht="14.25" customHeight="1">
      <c r="A5345" s="2" t="s">
        <v>5143</v>
      </c>
      <c r="B5345" s="2" t="str">
        <f ca="1">IFERROR(__xludf.DUMMYFUNCTION("GOOGLETRANSLATE(A5345,""auto"",""en"")"),"Loading...")</f>
        <v>Loading...</v>
      </c>
    </row>
    <row r="5346" spans="1:2" ht="14.25" customHeight="1">
      <c r="A5346" s="2" t="s">
        <v>5144</v>
      </c>
      <c r="B5346" s="2" t="str">
        <f ca="1">IFERROR(__xludf.DUMMYFUNCTION("GOOGLETRANSLATE(A5346,""auto"",""en"")"),"Loading...")</f>
        <v>Loading...</v>
      </c>
    </row>
    <row r="5347" spans="1:2" ht="14.25" customHeight="1">
      <c r="A5347" s="2" t="s">
        <v>5145</v>
      </c>
      <c r="B5347" s="2" t="str">
        <f ca="1">IFERROR(__xludf.DUMMYFUNCTION("GOOGLETRANSLATE(A5347,""auto"",""en"")"),"Loading...")</f>
        <v>Loading...</v>
      </c>
    </row>
    <row r="5348" spans="1:2" ht="14.25" customHeight="1">
      <c r="A5348" s="2" t="s">
        <v>5146</v>
      </c>
      <c r="B5348" s="2" t="str">
        <f ca="1">IFERROR(__xludf.DUMMYFUNCTION("GOOGLETRANSLATE(A5348,""auto"",""en"")"),"Loading...")</f>
        <v>Loading...</v>
      </c>
    </row>
    <row r="5349" spans="1:2" ht="14.25" customHeight="1">
      <c r="A5349" s="4" t="s">
        <v>5147</v>
      </c>
      <c r="B5349" s="2" t="str">
        <f ca="1">IFERROR(__xludf.DUMMYFUNCTION("GOOGLETRANSLATE(A5349,""auto"",""en"")"),"Loading...")</f>
        <v>Loading...</v>
      </c>
    </row>
    <row r="5350" spans="1:2" ht="14.25" customHeight="1">
      <c r="A5350" s="4" t="s">
        <v>5148</v>
      </c>
      <c r="B5350" s="2" t="str">
        <f ca="1">IFERROR(__xludf.DUMMYFUNCTION("GOOGLETRANSLATE(A5350,""auto"",""en"")"),"Loading...")</f>
        <v>Loading...</v>
      </c>
    </row>
    <row r="5351" spans="1:2" ht="14.25" customHeight="1">
      <c r="A5351" s="2" t="s">
        <v>5149</v>
      </c>
      <c r="B5351" s="2" t="str">
        <f ca="1">IFERROR(__xludf.DUMMYFUNCTION("GOOGLETRANSLATE(A5351,""auto"",""en"")"),"Loading...")</f>
        <v>Loading...</v>
      </c>
    </row>
    <row r="5352" spans="1:2" ht="14.25" customHeight="1">
      <c r="A5352" s="2" t="s">
        <v>5150</v>
      </c>
      <c r="B5352" s="2" t="str">
        <f ca="1">IFERROR(__xludf.DUMMYFUNCTION("GOOGLETRANSLATE(A5352,""auto"",""en"")"),"Loading...")</f>
        <v>Loading...</v>
      </c>
    </row>
    <row r="5353" spans="1:2" ht="14.25" customHeight="1">
      <c r="A5353" s="2" t="s">
        <v>5151</v>
      </c>
      <c r="B5353" s="2" t="str">
        <f ca="1">IFERROR(__xludf.DUMMYFUNCTION("GOOGLETRANSLATE(A5353,""auto"",""en"")"),"Loading...")</f>
        <v>Loading...</v>
      </c>
    </row>
    <row r="5354" spans="1:2" ht="14.25" customHeight="1">
      <c r="A5354" s="2" t="s">
        <v>5152</v>
      </c>
      <c r="B5354" s="2" t="str">
        <f ca="1">IFERROR(__xludf.DUMMYFUNCTION("GOOGLETRANSLATE(A5354,""auto"",""en"")"),"Loading...")</f>
        <v>Loading...</v>
      </c>
    </row>
    <row r="5355" spans="1:2" ht="14.25" customHeight="1">
      <c r="A5355" s="2" t="s">
        <v>5153</v>
      </c>
      <c r="B5355" s="2" t="str">
        <f ca="1">IFERROR(__xludf.DUMMYFUNCTION("GOOGLETRANSLATE(A5355,""auto"",""en"")"),"Loading...")</f>
        <v>Loading...</v>
      </c>
    </row>
    <row r="5356" spans="1:2" ht="14.25" customHeight="1">
      <c r="A5356" s="2" t="s">
        <v>5154</v>
      </c>
      <c r="B5356" s="2" t="str">
        <f ca="1">IFERROR(__xludf.DUMMYFUNCTION("GOOGLETRANSLATE(A5356,""auto"",""en"")"),"Loading...")</f>
        <v>Loading...</v>
      </c>
    </row>
    <row r="5357" spans="1:2" ht="14.25" customHeight="1">
      <c r="A5357" s="2" t="s">
        <v>5155</v>
      </c>
      <c r="B5357" s="2" t="str">
        <f ca="1">IFERROR(__xludf.DUMMYFUNCTION("GOOGLETRANSLATE(A5357,""auto"",""en"")"),"Rahul ab itliy jayegebkya.")</f>
        <v>Rahul ab itliy jayegebkya.</v>
      </c>
    </row>
    <row r="5358" spans="1:2" ht="14.25" customHeight="1">
      <c r="A5358" s="4" t="s">
        <v>5156</v>
      </c>
      <c r="B5358" s="2" t="str">
        <f ca="1">IFERROR(__xludf.DUMMYFUNCTION("GOOGLETRANSLATE(A5358,""auto"",""en"")"),"If you win then EVM is fine and so is the media… otherwise the opposition will get Modi media… the opposition has nothing more than this.")</f>
        <v>If you win then EVM is fine and so is the media… otherwise the opposition will get Modi media… the opposition has nothing more than this.</v>
      </c>
    </row>
    <row r="5359" spans="1:2" ht="14.25" customHeight="1">
      <c r="A5359" s="4" t="s">
        <v>5157</v>
      </c>
      <c r="B5359" s="2" t="str">
        <f ca="1">IFERROR(__xludf.DUMMYFUNCTION("GOOGLETRANSLATE(A5359,""auto"",""en"")"),"Loading...")</f>
        <v>Loading...</v>
      </c>
    </row>
    <row r="5360" spans="1:2" ht="14.25" customHeight="1">
      <c r="A5360" s="2" t="s">
        <v>5158</v>
      </c>
      <c r="B5360" s="2" t="str">
        <f ca="1">IFERROR(__xludf.DUMMYFUNCTION("GOOGLETRANSLATE(A5360,""auto"",""en"")"),"Loading...")</f>
        <v>Loading...</v>
      </c>
    </row>
    <row r="5361" spans="1:2" ht="14.25" customHeight="1">
      <c r="A5361" s="2" t="s">
        <v>5159</v>
      </c>
      <c r="B5361" s="2" t="str">
        <f ca="1">IFERROR(__xludf.DUMMYFUNCTION("GOOGLETRANSLATE(A5361,""auto"",""en"")"),"Do this day and wait for Congress's spoon")</f>
        <v>Do this day and wait for Congress's spoon</v>
      </c>
    </row>
    <row r="5362" spans="1:2" ht="14.25" customHeight="1">
      <c r="A5362" s="2" t="s">
        <v>5160</v>
      </c>
      <c r="B5362" s="2" t="str">
        <f ca="1">IFERROR(__xludf.DUMMYFUNCTION("GOOGLETRANSLATE(A5362,""auto"",""en"")"),"Loading...")</f>
        <v>Loading...</v>
      </c>
    </row>
    <row r="5363" spans="1:2" ht="14.25" customHeight="1">
      <c r="A5363" s="6" t="s">
        <v>5161</v>
      </c>
      <c r="B5363" s="2" t="str">
        <f ca="1">IFERROR(__xludf.DUMMYFUNCTION("GOOGLETRANSLATE(A5363,""auto"",""en"")"),"Loading...")</f>
        <v>Loading...</v>
      </c>
    </row>
    <row r="5364" spans="1:2" ht="14.25" customHeight="1">
      <c r="A5364" s="2" t="s">
        <v>5162</v>
      </c>
      <c r="B5364" s="2" t="str">
        <f ca="1">IFERROR(__xludf.DUMMYFUNCTION("GOOGLETRANSLATE(A5364,""auto"",""en"")"),"Loading...")</f>
        <v>Loading...</v>
      </c>
    </row>
    <row r="5365" spans="1:2" ht="14.25" customHeight="1">
      <c r="A5365" s="2" t="s">
        <v>5163</v>
      </c>
      <c r="B5365" s="2" t="str">
        <f ca="1">IFERROR(__xludf.DUMMYFUNCTION("GOOGLETRANSLATE(A5365,""auto"",""en"")"),"Loading...")</f>
        <v>Loading...</v>
      </c>
    </row>
    <row r="5366" spans="1:2" ht="14.25" customHeight="1">
      <c r="A5366" s="2" t="s">
        <v>5164</v>
      </c>
      <c r="B5366" s="2" t="str">
        <f ca="1">IFERROR(__xludf.DUMMYFUNCTION("GOOGLETRANSLATE(A5366,""auto"",""en"")"),"Loading...")</f>
        <v>Loading...</v>
      </c>
    </row>
    <row r="5367" spans="1:2" ht="14.25" customHeight="1">
      <c r="A5367" s="6" t="s">
        <v>5165</v>
      </c>
      <c r="B5367" s="2" t="str">
        <f ca="1">IFERROR(__xludf.DUMMYFUNCTION("GOOGLETRANSLATE(A5367,""auto"",""en"")"),"Loading...")</f>
        <v>Loading...</v>
      </c>
    </row>
    <row r="5368" spans="1:2" ht="14.25" customHeight="1">
      <c r="A5368" s="2" t="s">
        <v>5166</v>
      </c>
      <c r="B5368" s="2" t="str">
        <f ca="1">IFERROR(__xludf.DUMMYFUNCTION("GOOGLETRANSLATE(A5368,""auto"",""en"")"),"Loading...")</f>
        <v>Loading...</v>
      </c>
    </row>
    <row r="5369" spans="1:2" ht="14.25" customHeight="1">
      <c r="A5369" s="4" t="s">
        <v>5167</v>
      </c>
      <c r="B5369" s="2" t="str">
        <f ca="1">IFERROR(__xludf.DUMMYFUNCTION("GOOGLETRANSLATE(A5369,""auto"",""en"")"),"If the results on June 4 are in favor of BJP then Ravish ji please remain calm till January 2029 in the interest of the country and it would be better if he joins Congress and try to improve it.")</f>
        <v>If the results on June 4 are in favor of BJP then Ravish ji please remain calm till January 2029 in the interest of the country and it would be better if he joins Congress and try to improve it.</v>
      </c>
    </row>
    <row r="5370" spans="1:2" ht="14.25" customHeight="1">
      <c r="A5370" s="4" t="s">
        <v>5168</v>
      </c>
      <c r="B5370" s="2" t="str">
        <f ca="1">IFERROR(__xludf.DUMMYFUNCTION("GOOGLETRANSLATE(A5370,""auto"",""en"")"),"I have never seen any anti-national journalist like you. How much money have you got brother? Examples of rabies can only be from such anti-national wires and prints as are being sold in newspapers and channels. You bastard, he calls others Godi Media and"&amp;" he himself is completely naked and doing brokerage. Hey fool, at least remember the religion of journalism or join some party. Why are you pretending to be a journalist? I am enjoying seeing your confusion. It's a relief to see you going crazy. Now the t"&amp;"ime of scoundrels like you has gone Rabish and will never come back because only Modi will come.")</f>
        <v>I have never seen any anti-national journalist like you. How much money have you got brother? Examples of rabies can only be from such anti-national wires and prints as are being sold in newspapers and channels. You bastard, he calls others Godi Media and he himself is completely naked and doing brokerage. Hey fool, at least remember the religion of journalism or join some party. Why are you pretending to be a journalist? I am enjoying seeing your confusion. It's a relief to see you going crazy. Now the time of scoundrels like you has gone Rabish and will never come back because only Modi will come.</v>
      </c>
    </row>
    <row r="5371" spans="1:2" ht="14.25" customHeight="1">
      <c r="A5371" s="2" t="s">
        <v>5169</v>
      </c>
      <c r="B5371" s="2" t="str">
        <f ca="1">IFERROR(__xludf.DUMMYFUNCTION("GOOGLETRANSLATE(A5371,""auto"",""en"")"),"Loading...")</f>
        <v>Loading...</v>
      </c>
    </row>
    <row r="5372" spans="1:2" ht="14.25" customHeight="1">
      <c r="A5372" s="2" t="s">
        <v>5170</v>
      </c>
      <c r="B5372" s="2" t="str">
        <f ca="1">IFERROR(__xludf.DUMMYFUNCTION("GOOGLETRANSLATE(A5372,""auto"",""en"")"),"Loading...")</f>
        <v>Loading...</v>
      </c>
    </row>
    <row r="5373" spans="1:2" ht="14.25" customHeight="1">
      <c r="A5373" s="2" t="s">
        <v>5171</v>
      </c>
      <c r="B5373" s="2" t="str">
        <f ca="1">IFERROR(__xludf.DUMMYFUNCTION("GOOGLETRANSLATE(A5373,""auto"",""en"")"),"Your father Jairam Ramesh has already noticed.")</f>
        <v>Your father Jairam Ramesh has already noticed.</v>
      </c>
    </row>
    <row r="5374" spans="1:2" ht="14.25" customHeight="1">
      <c r="A5374" s="2" t="s">
        <v>5172</v>
      </c>
      <c r="B5374" s="2" t="str">
        <f ca="1">IFERROR(__xludf.DUMMYFUNCTION("GOOGLETRANSLATE(A5374,""auto"",""en"")"),"Loading...")</f>
        <v>Loading...</v>
      </c>
    </row>
    <row r="5375" spans="1:2" ht="14.25" customHeight="1">
      <c r="A5375" s="2" t="s">
        <v>5173</v>
      </c>
      <c r="B5375" s="2" t="str">
        <f ca="1">IFERROR(__xludf.DUMMYFUNCTION("GOOGLETRANSLATE(A5375,""auto"",""en"")"),"Loading...")</f>
        <v>Loading...</v>
      </c>
    </row>
    <row r="5376" spans="1:2" ht="14.25" customHeight="1">
      <c r="A5376" s="2" t="s">
        <v>5174</v>
      </c>
      <c r="B5376" s="2" t="str">
        <f ca="1">IFERROR(__xludf.DUMMYFUNCTION("GOOGLETRANSLATE(A5376,""auto"",""en"")"),"Loading...")</f>
        <v>Loading...</v>
      </c>
    </row>
    <row r="5377" spans="1:2" ht="14.25" customHeight="1">
      <c r="A5377" s="4" t="s">
        <v>5175</v>
      </c>
      <c r="B5377" s="2" t="str">
        <f ca="1">IFERROR(__xludf.DUMMYFUNCTION("GOOGLETRANSLATE(A5377,""auto"",""en"")"),"Loading...")</f>
        <v>Loading...</v>
      </c>
    </row>
    <row r="5378" spans="1:2" ht="14.25" customHeight="1">
      <c r="A5378" s="2" t="s">
        <v>5176</v>
      </c>
      <c r="B5378" s="2" t="str">
        <f ca="1">IFERROR(__xludf.DUMMYFUNCTION("GOOGLETRANSLATE(A5378,""auto"",""en"")"),"Loading...")</f>
        <v>Loading...</v>
      </c>
    </row>
    <row r="5379" spans="1:2" ht="14.25" customHeight="1">
      <c r="A5379" s="2" t="s">
        <v>5177</v>
      </c>
      <c r="B5379" s="2" t="str">
        <f ca="1">IFERROR(__xludf.DUMMYFUNCTION("GOOGLETRANSLATE(A5379,""auto"",""en"")"),"Loading...")</f>
        <v>Loading...</v>
      </c>
    </row>
    <row r="5380" spans="1:2" ht="14.25" customHeight="1">
      <c r="A5380" s="2" t="s">
        <v>5178</v>
      </c>
      <c r="B5380" s="2" t="str">
        <f ca="1">IFERROR(__xludf.DUMMYFUNCTION("GOOGLETRANSLATE(A5380,""auto"",""en"")"),"Modi Virodh has become such a niche man that he is fooling people by showing old videos.")</f>
        <v>Modi Virodh has become such a niche man that he is fooling people by showing old videos.</v>
      </c>
    </row>
    <row r="5381" spans="1:2" ht="14.25" customHeight="1">
      <c r="A5381" s="2" t="s">
        <v>1268</v>
      </c>
      <c r="B5381" s="2" t="str">
        <f ca="1">IFERROR(__xludf.DUMMYFUNCTION("GOOGLETRANSLATE(A5381,""auto"",""en"")"),"Loading...")</f>
        <v>Loading...</v>
      </c>
    </row>
    <row r="5382" spans="1:2" ht="14.25" customHeight="1">
      <c r="A5382" s="2" t="s">
        <v>5179</v>
      </c>
      <c r="B5382" s="2" t="str">
        <f ca="1">IFERROR(__xludf.DUMMYFUNCTION("GOOGLETRANSLATE(A5382,""auto"",""en"")"),"Loading...")</f>
        <v>Loading...</v>
      </c>
    </row>
    <row r="5383" spans="1:2" ht="14.25" customHeight="1">
      <c r="A5383" s="2" t="s">
        <v>5180</v>
      </c>
      <c r="B5383" s="2" t="str">
        <f ca="1">IFERROR(__xludf.DUMMYFUNCTION("GOOGLETRANSLATE(A5383,""auto"",""en"")"),"Dishonest BJP will do it😮")</f>
        <v>Dishonest BJP will do it😮</v>
      </c>
    </row>
    <row r="5384" spans="1:2" ht="14.25" customHeight="1">
      <c r="A5384" s="2" t="s">
        <v>5181</v>
      </c>
      <c r="B5384" s="2" t="str">
        <f ca="1">IFERROR(__xludf.DUMMYFUNCTION("GOOGLETRANSLATE(A5384,""auto"",""en"")"),"Loading...")</f>
        <v>Loading...</v>
      </c>
    </row>
    <row r="5385" spans="1:2" ht="14.25" customHeight="1">
      <c r="A5385" s="2" t="s">
        <v>5182</v>
      </c>
      <c r="B5385" s="2" t="str">
        <f ca="1">IFERROR(__xludf.DUMMYFUNCTION("GOOGLETRANSLATE(A5385,""auto"",""en"")"),"Jitega India")</f>
        <v>Jitega India</v>
      </c>
    </row>
    <row r="5386" spans="1:2" ht="14.25" customHeight="1">
      <c r="A5386" s="2" t="s">
        <v>5183</v>
      </c>
      <c r="B5386" s="2" t="str">
        <f ca="1">IFERROR(__xludf.DUMMYFUNCTION("GOOGLETRANSLATE(A5386,""auto"",""en"")"),"EVM's cry starts again. How many fallen people you are, you are staunch brokers.")</f>
        <v>EVM's cry starts again. How many fallen people you are, you are staunch brokers.</v>
      </c>
    </row>
    <row r="5387" spans="1:2" ht="14.25" customHeight="1">
      <c r="A5387" s="4" t="s">
        <v>5184</v>
      </c>
      <c r="B5387" s="2" t="str">
        <f ca="1">IFERROR(__xludf.DUMMYFUNCTION("GOOGLETRANSLATE(A5387,""auto"",""en"")"),"Loading...")</f>
        <v>Loading...</v>
      </c>
    </row>
    <row r="5388" spans="1:2" ht="14.25" customHeight="1">
      <c r="A5388" s="2" t="s">
        <v>5185</v>
      </c>
      <c r="B5388" s="2" t="str">
        <f ca="1">IFERROR(__xludf.DUMMYFUNCTION("GOOGLETRANSLATE(A5388,""auto"",""en"")"),"EVM's cry starts again. How many fallen people you are, you are staunch brokers.")</f>
        <v>EVM's cry starts again. How many fallen people you are, you are staunch brokers.</v>
      </c>
    </row>
    <row r="5389" spans="1:2" ht="14.25" customHeight="1">
      <c r="A5389" s="2" t="s">
        <v>5186</v>
      </c>
      <c r="B5389" s="2" t="str">
        <f ca="1">IFERROR(__xludf.DUMMYFUNCTION("GOOGLETRANSLATE(A5389,""auto"",""en"")"),"Loading...")</f>
        <v>Loading...</v>
      </c>
    </row>
    <row r="5390" spans="1:2" ht="14.25" customHeight="1">
      <c r="A5390" s="4" t="s">
        <v>5187</v>
      </c>
      <c r="B5390" s="2" t="str">
        <f ca="1">IFERROR(__xludf.DUMMYFUNCTION("GOOGLETRANSLATE(A5390,""auto"",""en"")"),"Loading...")</f>
        <v>Loading...</v>
      </c>
    </row>
    <row r="5391" spans="1:2" ht="14.25" customHeight="1">
      <c r="A5391" s="2" t="s">
        <v>5188</v>
      </c>
      <c r="B5391" s="2" t="str">
        <f ca="1">IFERROR(__xludf.DUMMYFUNCTION("GOOGLETRANSLATE(A5391,""auto"",""en"")"),"Loading...")</f>
        <v>Loading...</v>
      </c>
    </row>
    <row r="5392" spans="1:2" ht="14.25" customHeight="1">
      <c r="A5392" s="2" t="s">
        <v>5189</v>
      </c>
      <c r="B5392" s="2" t="str">
        <f ca="1">IFERROR(__xludf.DUMMYFUNCTION("GOOGLETRANSLATE(A5392,""auto"",""en"")"),"Loading...")</f>
        <v>Loading...</v>
      </c>
    </row>
    <row r="5393" spans="1:2" ht="14.25" customHeight="1">
      <c r="A5393" s="2" t="s">
        <v>5190</v>
      </c>
      <c r="B5393" s="2" t="str">
        <f ca="1">IFERROR(__xludf.DUMMYFUNCTION("GOOGLETRANSLATE(A5393,""auto"",""en"")"),"Loading...")</f>
        <v>Loading...</v>
      </c>
    </row>
    <row r="5394" spans="1:2" ht="14.25" customHeight="1">
      <c r="A5394" s="2" t="s">
        <v>5191</v>
      </c>
      <c r="B5394" s="2" t="str">
        <f ca="1">IFERROR(__xludf.DUMMYFUNCTION("GOOGLETRANSLATE(A5394,""auto"",""en"")"),"Loading...")</f>
        <v>Loading...</v>
      </c>
    </row>
    <row r="5395" spans="1:2" ht="14.25" customHeight="1">
      <c r="A5395" s="2" t="s">
        <v>5192</v>
      </c>
      <c r="B5395" s="2" t="str">
        <f ca="1">IFERROR(__xludf.DUMMYFUNCTION("GOOGLETRANSLATE(A5395,""auto"",""en"")"),"Loading...")</f>
        <v>Loading...</v>
      </c>
    </row>
    <row r="5396" spans="1:2" ht="14.25" customHeight="1">
      <c r="A5396" s="2" t="s">
        <v>5193</v>
      </c>
      <c r="B5396" s="2" t="str">
        <f ca="1">IFERROR(__xludf.DUMMYFUNCTION("GOOGLETRANSLATE(A5396,""auto"",""en"")"),"Boy cott this channel and ravish Kumar")</f>
        <v>Boy cott this channel and ravish Kumar</v>
      </c>
    </row>
    <row r="5397" spans="1:2" ht="14.25" customHeight="1">
      <c r="A5397" s="4" t="s">
        <v>5194</v>
      </c>
      <c r="B5397" s="2" t="str">
        <f ca="1">IFERROR(__xludf.DUMMYFUNCTION("GOOGLETRANSLATE(A5397,""auto"",""en"")"),"Loading...")</f>
        <v>Loading...</v>
      </c>
    </row>
    <row r="5398" spans="1:2" ht="14.25" customHeight="1">
      <c r="A5398" s="2" t="s">
        <v>5195</v>
      </c>
      <c r="B5398" s="2" t="str">
        <f ca="1">IFERROR(__xludf.DUMMYFUNCTION("GOOGLETRANSLATE(A5398,""auto"",""en"")"),"Loading...")</f>
        <v>Loading...</v>
      </c>
    </row>
    <row r="5399" spans="1:2" ht="14.25" customHeight="1">
      <c r="A5399" s="4" t="s">
        <v>5196</v>
      </c>
      <c r="B5399" s="2" t="str">
        <f ca="1">IFERROR(__xludf.DUMMYFUNCTION("GOOGLETRANSLATE(A5399,""auto"",""en"")"),"Loading...")</f>
        <v>Loading...</v>
      </c>
    </row>
    <row r="5400" spans="1:2" ht="14.25" customHeight="1">
      <c r="A5400" s="2" t="s">
        <v>5197</v>
      </c>
      <c r="B5400" s="2" t="str">
        <f ca="1">IFERROR(__xludf.DUMMYFUNCTION("GOOGLETRANSLATE(A5400,""auto"",""en"")"),"Loading...")</f>
        <v>Loading...</v>
      </c>
    </row>
    <row r="5401" spans="1:2" ht="14.25" customHeight="1">
      <c r="A5401" s="2" t="s">
        <v>5198</v>
      </c>
      <c r="B5401" s="2" t="str">
        <f ca="1">IFERROR(__xludf.DUMMYFUNCTION("GOOGLETRANSLATE(A5401,""auto"",""en"")"),"Loading...")</f>
        <v>Loading...</v>
      </c>
    </row>
    <row r="5402" spans="1:2" ht="14.25" customHeight="1">
      <c r="A5402" s="4" t="s">
        <v>5199</v>
      </c>
      <c r="B5402" s="2" t="str">
        <f ca="1">IFERROR(__xludf.DUMMYFUNCTION("GOOGLETRANSLATE(A5402,""auto"",""en"")"),"Loading...")</f>
        <v>Loading...</v>
      </c>
    </row>
    <row r="5403" spans="1:2" ht="14.25" customHeight="1">
      <c r="A5403" s="2" t="s">
        <v>5200</v>
      </c>
      <c r="B5403" s="2" t="str">
        <f ca="1">IFERROR(__xludf.DUMMYFUNCTION("GOOGLETRANSLATE(A5403,""auto"",""en"")"),"Loading...")</f>
        <v>Loading...</v>
      </c>
    </row>
    <row r="5404" spans="1:2" ht="14.25" customHeight="1">
      <c r="A5404" s="2" t="s">
        <v>5201</v>
      </c>
      <c r="B5404" s="2" t="str">
        <f ca="1">IFERROR(__xludf.DUMMYFUNCTION("GOOGLETRANSLATE(A5404,""auto"",""en"")"),"Loading...")</f>
        <v>Loading...</v>
      </c>
    </row>
    <row r="5405" spans="1:2" ht="14.25" customHeight="1">
      <c r="A5405" s="2" t="s">
        <v>5202</v>
      </c>
      <c r="B5405" s="2" t="str">
        <f ca="1">IFERROR(__xludf.DUMMYFUNCTION("GOOGLETRANSLATE(A5405,""auto"",""en"")"),"Loading...")</f>
        <v>Loading...</v>
      </c>
    </row>
    <row r="5406" spans="1:2" ht="14.25" customHeight="1">
      <c r="A5406" s="2" t="s">
        <v>5203</v>
      </c>
      <c r="B5406" s="2" t="str">
        <f ca="1">IFERROR(__xludf.DUMMYFUNCTION("GOOGLETRANSLATE(A5406,""auto"",""en"")"),"Loading...")</f>
        <v>Loading...</v>
      </c>
    </row>
    <row r="5407" spans="1:2" ht="14.25" customHeight="1">
      <c r="A5407" s="4" t="s">
        <v>5204</v>
      </c>
      <c r="B5407" s="2" t="str">
        <f ca="1">IFERROR(__xludf.DUMMYFUNCTION("GOOGLETRANSLATE(A5407,""auto"",""en"")"),"Loading...")</f>
        <v>Loading...</v>
      </c>
    </row>
    <row r="5408" spans="1:2" ht="14.25" customHeight="1">
      <c r="A5408" s="2" t="s">
        <v>1541</v>
      </c>
      <c r="B5408" s="2" t="str">
        <f ca="1">IFERROR(__xludf.DUMMYFUNCTION("GOOGLETRANSLATE(A5408,""auto"",""en"")"),"Loading...")</f>
        <v>Loading...</v>
      </c>
    </row>
    <row r="5409" spans="1:2" ht="14.25" customHeight="1">
      <c r="A5409" s="4" t="s">
        <v>5205</v>
      </c>
      <c r="B5409" s="2" t="str">
        <f ca="1">IFERROR(__xludf.DUMMYFUNCTION("GOOGLETRANSLATE(A5409,""auto"",""en"")"),"Loading...")</f>
        <v>Loading...</v>
      </c>
    </row>
    <row r="5410" spans="1:2" ht="14.25" customHeight="1">
      <c r="A5410" s="2" t="s">
        <v>5206</v>
      </c>
      <c r="B5410" s="2" t="str">
        <f ca="1">IFERROR(__xludf.DUMMYFUNCTION("GOOGLETRANSLATE(A5410,""auto"",""en"")"),"Loading...")</f>
        <v>Loading...</v>
      </c>
    </row>
    <row r="5411" spans="1:2" ht="14.25" customHeight="1">
      <c r="A5411" s="2" t="s">
        <v>5207</v>
      </c>
      <c r="B5411" s="2" t="str">
        <f ca="1">IFERROR(__xludf.DUMMYFUNCTION("GOOGLETRANSLATE(A5411,""auto"",""en"")"),"Loading...")</f>
        <v>Loading...</v>
      </c>
    </row>
    <row r="5412" spans="1:2" ht="14.25" customHeight="1">
      <c r="A5412" s="2" t="s">
        <v>5208</v>
      </c>
      <c r="B5412" s="2" t="str">
        <f ca="1">IFERROR(__xludf.DUMMYFUNCTION("GOOGLETRANSLATE(A5412,""auto"",""en"")"),"Loading...")</f>
        <v>Loading...</v>
      </c>
    </row>
    <row r="5413" spans="1:2" ht="14.25" customHeight="1">
      <c r="A5413" s="4" t="s">
        <v>5209</v>
      </c>
      <c r="B5413" s="2" t="str">
        <f ca="1">IFERROR(__xludf.DUMMYFUNCTION("GOOGLETRANSLATE(A5413,""auto"",""en"")"),"Loading...")</f>
        <v>Loading...</v>
      </c>
    </row>
    <row r="5414" spans="1:2" ht="14.25" customHeight="1">
      <c r="A5414" s="2" t="s">
        <v>5210</v>
      </c>
      <c r="B5414" s="2" t="str">
        <f ca="1">IFERROR(__xludf.DUMMYFUNCTION("GOOGLETRANSLATE(A5414,""auto"",""en"")"),"Loading...")</f>
        <v>Loading...</v>
      </c>
    </row>
    <row r="5415" spans="1:2" ht="14.25" customHeight="1">
      <c r="A5415" s="2" t="s">
        <v>5211</v>
      </c>
      <c r="B5415" s="2" t="str">
        <f ca="1">IFERROR(__xludf.DUMMYFUNCTION("GOOGLETRANSLATE(A5415,""auto"",""en"")"),"😂😂😂😂 this election results will be badly hit to ravish Kumar")</f>
        <v>😂😂😂😂 this election results will be badly hit to ravish Kumar</v>
      </c>
    </row>
    <row r="5416" spans="1:2" ht="14.25" customHeight="1">
      <c r="A5416" s="2" t="s">
        <v>5212</v>
      </c>
      <c r="B5416" s="2" t="str">
        <f ca="1">IFERROR(__xludf.DUMMYFUNCTION("GOOGLETRANSLATE(A5416,""auto"",""en"")"),"Loading...")</f>
        <v>Loading...</v>
      </c>
    </row>
    <row r="5417" spans="1:2" ht="14.25" customHeight="1">
      <c r="A5417" s="2" t="s">
        <v>5213</v>
      </c>
      <c r="B5417" s="2" t="str">
        <f ca="1">IFERROR(__xludf.DUMMYFUNCTION("GOOGLETRANSLATE(A5417,""auto"",""en"")"),"Loading...")</f>
        <v>Loading...</v>
      </c>
    </row>
    <row r="5418" spans="1:2" ht="14.25" customHeight="1">
      <c r="A5418" s="2" t="s">
        <v>5214</v>
      </c>
      <c r="B5418" s="2" t="str">
        <f ca="1">IFERROR(__xludf.DUMMYFUNCTION("GOOGLETRANSLATE(A5418,""auto"",""en"")"),"Wah re")</f>
        <v>Wah re</v>
      </c>
    </row>
    <row r="5419" spans="1:2" ht="14.25" customHeight="1">
      <c r="A5419" s="2" t="s">
        <v>5215</v>
      </c>
      <c r="B5419" s="2" t="str">
        <f ca="1">IFERROR(__xludf.DUMMYFUNCTION("GOOGLETRANSLATE(A5419,""auto"",""en"")"),"Loading...")</f>
        <v>Loading...</v>
      </c>
    </row>
    <row r="5420" spans="1:2" ht="14.25" customHeight="1">
      <c r="A5420" s="2" t="s">
        <v>5216</v>
      </c>
      <c r="B5420" s="2" t="str">
        <f ca="1">IFERROR(__xludf.DUMMYFUNCTION("GOOGLETRANSLATE(A5420,""auto"",""en"")"),"*Why can't I eat this sorrow Baba 🤣🤣😆*")</f>
        <v>*Why can't I eat this sorrow Baba 🤣🤣😆*</v>
      </c>
    </row>
    <row r="5421" spans="1:2" ht="14.25" customHeight="1">
      <c r="A5421" s="2" t="s">
        <v>5217</v>
      </c>
      <c r="B5421" s="2" t="str">
        <f ca="1">IFERROR(__xludf.DUMMYFUNCTION("GOOGLETRANSLATE(A5421,""auto"",""en"")"),"Loading...")</f>
        <v>Loading...</v>
      </c>
    </row>
    <row r="5422" spans="1:2" ht="14.25" customHeight="1">
      <c r="A5422" s="2" t="s">
        <v>5218</v>
      </c>
      <c r="B5422" s="2" t="str">
        <f ca="1">IFERROR(__xludf.DUMMYFUNCTION("GOOGLETRANSLATE(A5422,""auto"",""en"")"),"Loading...")</f>
        <v>Loading...</v>
      </c>
    </row>
    <row r="5423" spans="1:2" ht="14.25" customHeight="1">
      <c r="A5423" s="4" t="s">
        <v>5219</v>
      </c>
      <c r="B5423" s="2" t="str">
        <f ca="1">IFERROR(__xludf.DUMMYFUNCTION("GOOGLETRANSLATE(A5423,""auto"",""en"")"),"Loading...")</f>
        <v>Loading...</v>
      </c>
    </row>
    <row r="5424" spans="1:2" ht="14.25" customHeight="1">
      <c r="A5424" s="2" t="s">
        <v>5220</v>
      </c>
      <c r="B5424" s="2" t="str">
        <f ca="1">IFERROR(__xludf.DUMMYFUNCTION("GOOGLETRANSLATE(A5424,""auto"",""en"")"),"Loading...")</f>
        <v>Loading...</v>
      </c>
    </row>
    <row r="5425" spans="1:2" ht="14.25" customHeight="1">
      <c r="A5425" s="4" t="s">
        <v>5221</v>
      </c>
      <c r="B5425" s="2" t="str">
        <f ca="1">IFERROR(__xludf.DUMMYFUNCTION("GOOGLETRANSLATE(A5425,""auto"",""en"")"),"When is Rahul going to Bangkok, maybe on 4th. Rabies Kumar, you go with your camera and make videos from there, your fans will be happy.")</f>
        <v>When is Rahul going to Bangkok, maybe on 4th. Rabies Kumar, you go with your camera and make videos from there, your fans will be happy.</v>
      </c>
    </row>
    <row r="5426" spans="1:2" ht="14.25" customHeight="1">
      <c r="A5426" s="2" t="s">
        <v>5222</v>
      </c>
      <c r="B5426" s="2" t="str">
        <f ca="1">IFERROR(__xludf.DUMMYFUNCTION("GOOGLETRANSLATE(A5426,""auto"",""en"")"),"Loading...")</f>
        <v>Loading...</v>
      </c>
    </row>
    <row r="5427" spans="1:2" ht="14.25" customHeight="1">
      <c r="A5427" s="5" t="s">
        <v>5223</v>
      </c>
      <c r="B5427" s="2" t="str">
        <f ca="1">IFERROR(__xludf.DUMMYFUNCTION("GOOGLETRANSLATE(A5427,""auto"",""en"")"),"Loading...")</f>
        <v>Loading...</v>
      </c>
    </row>
    <row r="5428" spans="1:2" ht="14.25" customHeight="1">
      <c r="A5428" s="2" t="s">
        <v>5224</v>
      </c>
      <c r="B5428" s="2" t="str">
        <f ca="1">IFERROR(__xludf.DUMMYFUNCTION("GOOGLETRANSLATE(A5428,""auto"",""en"")"),"Next PM Rahul Gandhi ❤")</f>
        <v>Next PM Rahul Gandhi ❤</v>
      </c>
    </row>
    <row r="5429" spans="1:2" ht="14.25" customHeight="1">
      <c r="A5429" s="4" t="s">
        <v>5225</v>
      </c>
      <c r="B5429" s="2" t="str">
        <f ca="1">IFERROR(__xludf.DUMMYFUNCTION("GOOGLETRANSLATE(A5429,""auto"",""en"")"),"Loading...")</f>
        <v>Loading...</v>
      </c>
    </row>
    <row r="5430" spans="1:2" ht="14.25" customHeight="1">
      <c r="A5430" s="2" t="s">
        <v>5226</v>
      </c>
      <c r="B5430" s="2" t="str">
        <f ca="1">IFERROR(__xludf.DUMMYFUNCTION("GOOGLETRANSLATE(A5430,""auto"",""en"")"),"Good 🎉")</f>
        <v>Good 🎉</v>
      </c>
    </row>
    <row r="5431" spans="1:2" ht="14.25" customHeight="1">
      <c r="A5431" s="2" t="s">
        <v>5227</v>
      </c>
      <c r="B5431" s="2" t="str">
        <f ca="1">IFERROR(__xludf.DUMMYFUNCTION("GOOGLETRANSLATE(A5431,""auto"",""en"")"),"Loading...")</f>
        <v>Loading...</v>
      </c>
    </row>
    <row r="5432" spans="1:2" ht="14.25" customHeight="1">
      <c r="A5432" s="2" t="s">
        <v>5228</v>
      </c>
      <c r="B5432" s="2" t="str">
        <f ca="1">IFERROR(__xludf.DUMMYFUNCTION("GOOGLETRANSLATE(A5432,""auto"",""en"")"),"Loading...")</f>
        <v>Loading...</v>
      </c>
    </row>
    <row r="5433" spans="1:2" ht="14.25" customHeight="1">
      <c r="A5433" s="2" t="s">
        <v>5229</v>
      </c>
      <c r="B5433" s="2" t="str">
        <f ca="1">IFERROR(__xludf.DUMMYFUNCTION("GOOGLETRANSLATE(A5433,""auto"",""en"")"),"Loading...")</f>
        <v>Loading...</v>
      </c>
    </row>
    <row r="5434" spans="1:2" ht="14.25" customHeight="1">
      <c r="A5434" s="4" t="s">
        <v>5230</v>
      </c>
      <c r="B5434" s="2" t="str">
        <f ca="1">IFERROR(__xludf.DUMMYFUNCTION("GOOGLETRANSLATE(A5434,""auto"",""en"")"),"Loading...")</f>
        <v>Loading...</v>
      </c>
    </row>
    <row r="5435" spans="1:2" ht="14.25" customHeight="1">
      <c r="A5435" s="2" t="s">
        <v>5231</v>
      </c>
      <c r="B5435" s="2" t="str">
        <f ca="1">IFERROR(__xludf.DUMMYFUNCTION("GOOGLETRANSLATE(A5435,""auto"",""en"")"),"Loading...")</f>
        <v>Loading...</v>
      </c>
    </row>
    <row r="5436" spans="1:2" ht="14.25" customHeight="1">
      <c r="A5436" s="2" t="s">
        <v>5232</v>
      </c>
      <c r="B5436" s="2" t="str">
        <f ca="1">IFERROR(__xludf.DUMMYFUNCTION("GOOGLETRANSLATE(A5436,""auto"",""en"")"),"Exit polls are right.... unfortunately 😊")</f>
        <v>Exit polls are right.... unfortunately 😊</v>
      </c>
    </row>
    <row r="5437" spans="1:2" ht="14.25" customHeight="1">
      <c r="A5437" s="2" t="s">
        <v>5233</v>
      </c>
      <c r="B5437" s="2" t="str">
        <f ca="1">IFERROR(__xludf.DUMMYFUNCTION("GOOGLETRANSLATE(A5437,""auto"",""en"")"),"Loading...")</f>
        <v>Loading...</v>
      </c>
    </row>
    <row r="5438" spans="1:2" ht="14.25" customHeight="1">
      <c r="A5438" s="2" t="s">
        <v>5234</v>
      </c>
      <c r="B5438" s="2" t="str">
        <f ca="1">IFERROR(__xludf.DUMMYFUNCTION("GOOGLETRANSLATE(A5438,""auto"",""en"")"),"Loading...")</f>
        <v>Loading...</v>
      </c>
    </row>
    <row r="5439" spans="1:2" ht="14.25" customHeight="1">
      <c r="A5439" s="2" t="s">
        <v>5235</v>
      </c>
      <c r="B5439" s="2" t="str">
        <f ca="1">IFERROR(__xludf.DUMMYFUNCTION("GOOGLETRANSLATE(A5439,""auto"",""en"")"),"Loading...")</f>
        <v>Loading...</v>
      </c>
    </row>
    <row r="5440" spans="1:2" ht="14.25" customHeight="1">
      <c r="A5440" s="2" t="s">
        <v>5236</v>
      </c>
      <c r="B5440" s="2" t="str">
        <f ca="1">IFERROR(__xludf.DUMMYFUNCTION("GOOGLETRANSLATE(A5440,""auto"",""en"")"),"Loading...")</f>
        <v>Loading...</v>
      </c>
    </row>
    <row r="5441" spans="1:2" ht="14.25" customHeight="1">
      <c r="A5441" s="4" t="s">
        <v>5237</v>
      </c>
      <c r="B5441" s="2" t="str">
        <f ca="1">IFERROR(__xludf.DUMMYFUNCTION("GOOGLETRANSLATE(A5441,""auto"",""en"")"),"Loading...")</f>
        <v>Loading...</v>
      </c>
    </row>
    <row r="5442" spans="1:2" ht="14.25" customHeight="1">
      <c r="A5442" s="2" t="s">
        <v>2740</v>
      </c>
      <c r="B5442" s="2" t="str">
        <f ca="1">IFERROR(__xludf.DUMMYFUNCTION("GOOGLETRANSLATE(A5442,""auto"",""en"")"),"Rahul Gandhi next pm")</f>
        <v>Rahul Gandhi next pm</v>
      </c>
    </row>
    <row r="5443" spans="1:2" ht="14.25" customHeight="1">
      <c r="A5443" s="4" t="s">
        <v>5238</v>
      </c>
      <c r="B5443" s="2" t="str">
        <f ca="1">IFERROR(__xludf.DUMMYFUNCTION("GOOGLETRANSLATE(A5443,""auto"",""en"")"),"Loading...")</f>
        <v>Loading...</v>
      </c>
    </row>
    <row r="5444" spans="1:2" ht="14.25" customHeight="1">
      <c r="A5444" s="4" t="s">
        <v>5239</v>
      </c>
      <c r="B5444" s="2" t="str">
        <f ca="1">IFERROR(__xludf.DUMMYFUNCTION("GOOGLETRANSLATE(A5444,""auto"",""en"")"),"Rabish, why don't you join Bhindi Thugbandhan. It seems that you have been dealt a huge blow to your mind. Get admitted to the hospital quickly, otherwise your treatment will not be possible. You have gone mad because of the exit polls. When you see the r"&amp;"eal result even better than this, you will go completely crazy. All your viewers are also suggested to start the treatment right now, otherwise there is every possibility of going crazy and the heat is also very high, so be careful.")</f>
        <v>Rabish, why don't you join Bhindi Thugbandhan. It seems that you have been dealt a huge blow to your mind. Get admitted to the hospital quickly, otherwise your treatment will not be possible. You have gone mad because of the exit polls. When you see the real result even better than this, you will go completely crazy. All your viewers are also suggested to start the treatment right now, otherwise there is every possibility of going crazy and the heat is also very high, so be careful.</v>
      </c>
    </row>
    <row r="5445" spans="1:2" ht="14.25" customHeight="1">
      <c r="A5445" s="2" t="s">
        <v>5240</v>
      </c>
      <c r="B5445" s="2" t="str">
        <f ca="1">IFERROR(__xludf.DUMMYFUNCTION("GOOGLETRANSLATE(A5445,""auto"",""en"")"),"Loading...")</f>
        <v>Loading...</v>
      </c>
    </row>
    <row r="5446" spans="1:2" ht="14.25" customHeight="1">
      <c r="A5446" s="2" t="s">
        <v>5241</v>
      </c>
      <c r="B5446" s="2" t="str">
        <f ca="1">IFERROR(__xludf.DUMMYFUNCTION("GOOGLETRANSLATE(A5446,""auto"",""en"")"),"Loading...")</f>
        <v>Loading...</v>
      </c>
    </row>
    <row r="5447" spans="1:2" ht="14.25" customHeight="1">
      <c r="A5447" s="2" t="s">
        <v>5242</v>
      </c>
      <c r="B5447" s="2" t="str">
        <f ca="1">IFERROR(__xludf.DUMMYFUNCTION("GOOGLETRANSLATE(A5447,""auto"",""en"")"),"Loading...")</f>
        <v>Loading...</v>
      </c>
    </row>
    <row r="5448" spans="1:2" ht="14.25" customHeight="1">
      <c r="A5448" s="2" t="s">
        <v>5243</v>
      </c>
      <c r="B5448" s="2" t="str">
        <f ca="1">IFERROR(__xludf.DUMMYFUNCTION("GOOGLETRANSLATE(A5448,""auto"",""en"")"),"Loading...")</f>
        <v>Loading...</v>
      </c>
    </row>
    <row r="5449" spans="1:2" ht="14.25" customHeight="1">
      <c r="A5449" s="2" t="s">
        <v>5244</v>
      </c>
      <c r="B5449" s="2" t="str">
        <f ca="1">IFERROR(__xludf.DUMMYFUNCTION("GOOGLETRANSLATE(A5449,""auto"",""en"")"),"Loading...")</f>
        <v>Loading...</v>
      </c>
    </row>
    <row r="5450" spans="1:2" ht="14.25" customHeight="1">
      <c r="A5450" s="2" t="s">
        <v>5245</v>
      </c>
      <c r="B5450" s="2" t="str">
        <f ca="1">IFERROR(__xludf.DUMMYFUNCTION("GOOGLETRANSLATE(A5450,""auto"",""en"")"),"Loading...")</f>
        <v>Loading...</v>
      </c>
    </row>
    <row r="5451" spans="1:2" ht="14.25" customHeight="1">
      <c r="A5451" s="2" t="s">
        <v>60</v>
      </c>
      <c r="B5451" s="2" t="str">
        <f ca="1">IFERROR(__xludf.DUMMYFUNCTION("GOOGLETRANSLATE(A5451,""auto"",""en"")"),"Loading...")</f>
        <v>Loading...</v>
      </c>
    </row>
    <row r="5452" spans="1:2" ht="14.25" customHeight="1">
      <c r="A5452" s="2" t="s">
        <v>5246</v>
      </c>
      <c r="B5452" s="2" t="str">
        <f ca="1">IFERROR(__xludf.DUMMYFUNCTION("GOOGLETRANSLATE(A5452,""auto"",""en"")"),"Loading...")</f>
        <v>Loading...</v>
      </c>
    </row>
    <row r="5453" spans="1:2" ht="14.25" customHeight="1">
      <c r="A5453" s="2" t="s">
        <v>5247</v>
      </c>
      <c r="B5453" s="2" t="str">
        <f ca="1">IFERROR(__xludf.DUMMYFUNCTION("GOOGLETRANSLATE(A5453,""auto"",""en"")"),"Loading...")</f>
        <v>Loading...</v>
      </c>
    </row>
    <row r="5454" spans="1:2" ht="14.25" customHeight="1">
      <c r="A5454" s="2" t="s">
        <v>5248</v>
      </c>
      <c r="B5454" s="2" t="str">
        <f ca="1">IFERROR(__xludf.DUMMYFUNCTION("GOOGLETRANSLATE(A5454,""auto"",""en"")"),"Loading...")</f>
        <v>Loading...</v>
      </c>
    </row>
    <row r="5455" spans="1:2" ht="14.25" customHeight="1">
      <c r="A5455" s="2" t="s">
        <v>5249</v>
      </c>
      <c r="B5455" s="2" t="str">
        <f ca="1">IFERROR(__xludf.DUMMYFUNCTION("GOOGLETRANSLATE(A5455,""auto"",""en"")"),"Loading...")</f>
        <v>Loading...</v>
      </c>
    </row>
    <row r="5456" spans="1:2" ht="14.25" customHeight="1">
      <c r="A5456" s="2" t="s">
        <v>5250</v>
      </c>
      <c r="B5456" s="2" t="str">
        <f ca="1">IFERROR(__xludf.DUMMYFUNCTION("GOOGLETRANSLATE(A5456,""auto"",""en"")"),"Loading...")</f>
        <v>Loading...</v>
      </c>
    </row>
    <row r="5457" spans="1:2" ht="14.25" customHeight="1">
      <c r="A5457" s="2" t="s">
        <v>5251</v>
      </c>
      <c r="B5457" s="2" t="str">
        <f ca="1">IFERROR(__xludf.DUMMYFUNCTION("GOOGLETRANSLATE(A5457,""auto"",""en"")"),"Moy moy Moy moy")</f>
        <v>Moy moy Moy moy</v>
      </c>
    </row>
    <row r="5458" spans="1:2" ht="14.25" customHeight="1">
      <c r="A5458" s="2" t="s">
        <v>5252</v>
      </c>
      <c r="B5458" s="2" t="str">
        <f ca="1">IFERROR(__xludf.DUMMYFUNCTION("GOOGLETRANSLATE(A5458,""auto"",""en"")"),"Loading...")</f>
        <v>Loading...</v>
      </c>
    </row>
    <row r="5459" spans="1:2" ht="14.25" customHeight="1">
      <c r="A5459" s="4" t="s">
        <v>5253</v>
      </c>
      <c r="B5459" s="2" t="str">
        <f ca="1">IFERROR(__xludf.DUMMYFUNCTION("GOOGLETRANSLATE(A5459,""auto"",""en"")"),"Loading...")</f>
        <v>Loading...</v>
      </c>
    </row>
    <row r="5460" spans="1:2" ht="14.25" customHeight="1">
      <c r="A5460" s="4" t="s">
        <v>5254</v>
      </c>
      <c r="B5460" s="2" t="str">
        <f ca="1">IFERROR(__xludf.DUMMYFUNCTION("GOOGLETRANSLATE(A5460,""auto"",""en"")"),"Loading...")</f>
        <v>Loading...</v>
      </c>
    </row>
    <row r="5461" spans="1:2" ht="14.25" customHeight="1">
      <c r="A5461" s="2" t="s">
        <v>5255</v>
      </c>
      <c r="B5461" s="2" t="str">
        <f ca="1">IFERROR(__xludf.DUMMYFUNCTION("GOOGLETRANSLATE(A5461,""auto"",""en"")"),"Loading...")</f>
        <v>Loading...</v>
      </c>
    </row>
    <row r="5462" spans="1:2" ht="14.25" customHeight="1">
      <c r="A5462" s="2" t="s">
        <v>5256</v>
      </c>
      <c r="B5462" s="2" t="str">
        <f ca="1">IFERROR(__xludf.DUMMYFUNCTION("GOOGLETRANSLATE(A5462,""auto"",""en"")"),"Loading...")</f>
        <v>Loading...</v>
      </c>
    </row>
    <row r="5463" spans="1:2" ht="14.25" customHeight="1">
      <c r="A5463" s="2" t="s">
        <v>5257</v>
      </c>
      <c r="B5463" s="2" t="str">
        <f ca="1">IFERROR(__xludf.DUMMYFUNCTION("GOOGLETRANSLATE(A5463,""auto"",""en"")"),"Wait for tomorrow... a lot of fake newspapers will be sold...")</f>
        <v>Wait for tomorrow... a lot of fake newspapers will be sold...</v>
      </c>
    </row>
    <row r="5464" spans="1:2" ht="14.25" customHeight="1">
      <c r="A5464" s="2" t="s">
        <v>5258</v>
      </c>
      <c r="B5464" s="2" t="str">
        <f ca="1">IFERROR(__xludf.DUMMYFUNCTION("GOOGLETRANSLATE(A5464,""auto"",""en"")"),"Loading...")</f>
        <v>Loading...</v>
      </c>
    </row>
    <row r="5465" spans="1:2" ht="14.25" customHeight="1">
      <c r="A5465" s="4" t="s">
        <v>5259</v>
      </c>
      <c r="B5465" s="2" t="str">
        <f ca="1">IFERROR(__xludf.DUMMYFUNCTION("GOOGLETRANSLATE(A5465,""auto"",""en"")"),"Loading...")</f>
        <v>Loading...</v>
      </c>
    </row>
    <row r="5466" spans="1:2" ht="14.25" customHeight="1">
      <c r="A5466" s="2" t="s">
        <v>5260</v>
      </c>
      <c r="B5466" s="2" t="str">
        <f ca="1">IFERROR(__xludf.DUMMYFUNCTION("GOOGLETRANSLATE(A5466,""auto"",""en"")"),"Loading...")</f>
        <v>Loading...</v>
      </c>
    </row>
    <row r="5467" spans="1:2" ht="14.25" customHeight="1">
      <c r="A5467" s="2" t="s">
        <v>5261</v>
      </c>
      <c r="B5467" s="2" t="str">
        <f ca="1">IFERROR(__xludf.DUMMYFUNCTION("GOOGLETRANSLATE(A5467,""auto"",""en"")"),"Loading...")</f>
        <v>Loading...</v>
      </c>
    </row>
    <row r="5468" spans="1:2" ht="14.25" customHeight="1">
      <c r="A5468" s="2" t="s">
        <v>5262</v>
      </c>
      <c r="B5468" s="2" t="str">
        <f ca="1">IFERROR(__xludf.DUMMYFUNCTION("GOOGLETRANSLATE(A5468,""auto"",""en"")"),"Home😂😂😂😂")</f>
        <v>Home😂😂😂😂</v>
      </c>
    </row>
    <row r="5469" spans="1:2" ht="14.25" customHeight="1">
      <c r="A5469" s="6" t="s">
        <v>5263</v>
      </c>
      <c r="B5469" s="2" t="str">
        <f ca="1">IFERROR(__xludf.DUMMYFUNCTION("GOOGLETRANSLATE(A5469,""auto"",""en"")"),"Sir jiska press index rank 161 ho o kya jante
All these are just poles, Modi's name is Kitabuddin 😅")</f>
        <v>Sir jiska press index rank 161 ho o kya jante
All these are just poles, Modi's name is Kitabuddin 😅</v>
      </c>
    </row>
    <row r="5470" spans="1:2" ht="14.25" customHeight="1">
      <c r="A5470" s="2" t="s">
        <v>5264</v>
      </c>
      <c r="B5470" s="2" t="str">
        <f ca="1">IFERROR(__xludf.DUMMYFUNCTION("GOOGLETRANSLATE(A5470,""auto"",""en"")"),"Loading...")</f>
        <v>Loading...</v>
      </c>
    </row>
    <row r="5471" spans="1:2" ht="14.25" customHeight="1">
      <c r="A5471" s="2" t="s">
        <v>5265</v>
      </c>
      <c r="B5471" s="2" t="str">
        <f ca="1">IFERROR(__xludf.DUMMYFUNCTION("GOOGLETRANSLATE(A5471,""auto"",""en"")"),"Loading...")</f>
        <v>Loading...</v>
      </c>
    </row>
    <row r="5472" spans="1:2" ht="14.25" customHeight="1">
      <c r="A5472" s="2" t="s">
        <v>5266</v>
      </c>
      <c r="B5472" s="2" t="str">
        <f ca="1">IFERROR(__xludf.DUMMYFUNCTION("GOOGLETRANSLATE(A5472,""auto"",""en"")"),"Loading...")</f>
        <v>Loading...</v>
      </c>
    </row>
    <row r="5473" spans="1:2" ht="14.25" customHeight="1">
      <c r="A5473" s="2" t="s">
        <v>5267</v>
      </c>
      <c r="B5473" s="2" t="str">
        <f ca="1">IFERROR(__xludf.DUMMYFUNCTION("GOOGLETRANSLATE(A5473,""auto"",""en"")"),"Loading...")</f>
        <v>Loading...</v>
      </c>
    </row>
    <row r="5474" spans="1:2" ht="14.25" customHeight="1">
      <c r="A5474" s="2" t="s">
        <v>5268</v>
      </c>
      <c r="B5474" s="2" t="str">
        <f ca="1">IFERROR(__xludf.DUMMYFUNCTION("GOOGLETRANSLATE(A5474,""auto"",""en"")"),"Loading...")</f>
        <v>Loading...</v>
      </c>
    </row>
    <row r="5475" spans="1:2" ht="14.25" customHeight="1">
      <c r="A5475" s="4" t="s">
        <v>5269</v>
      </c>
      <c r="B5475" s="2" t="str">
        <f ca="1">IFERROR(__xludf.DUMMYFUNCTION("GOOGLETRANSLATE(A5475,""auto"",""en"")"),"Loading...")</f>
        <v>Loading...</v>
      </c>
    </row>
    <row r="5476" spans="1:2" ht="14.25" customHeight="1">
      <c r="A5476" s="4" t="s">
        <v>5270</v>
      </c>
      <c r="B5476" s="2" t="str">
        <f ca="1">IFERROR(__xludf.DUMMYFUNCTION("GOOGLETRANSLATE(A5476,""auto"",""en"")"),"😀😀😀 Stop crying and accept Modi government once again 😅")</f>
        <v>😀😀😀 Stop crying and accept Modi government once again 😅</v>
      </c>
    </row>
    <row r="5477" spans="1:2" ht="14.25" customHeight="1">
      <c r="A5477" s="5" t="s">
        <v>5271</v>
      </c>
      <c r="B5477" s="2" t="str">
        <f ca="1">IFERROR(__xludf.DUMMYFUNCTION("GOOGLETRANSLATE(A5477,""auto"",""en"")"),"Loading...")</f>
        <v>Loading...</v>
      </c>
    </row>
    <row r="5478" spans="1:2" ht="14.25" customHeight="1">
      <c r="A5478" s="4" t="s">
        <v>5272</v>
      </c>
      <c r="B5478" s="2" t="str">
        <f ca="1">IFERROR(__xludf.DUMMYFUNCTION("GOOGLETRANSLATE(A5478,""auto"",""en"")"),"Loading...")</f>
        <v>Loading...</v>
      </c>
    </row>
    <row r="5479" spans="1:2" ht="14.25" customHeight="1">
      <c r="A5479" s="2" t="s">
        <v>5273</v>
      </c>
      <c r="B5479" s="2" t="str">
        <f ca="1">IFERROR(__xludf.DUMMYFUNCTION("GOOGLETRANSLATE(A5479,""auto"",""en"")"),"Loading...")</f>
        <v>Loading...</v>
      </c>
    </row>
    <row r="5480" spans="1:2" ht="14.25" customHeight="1">
      <c r="A5480" s="2" t="s">
        <v>5274</v>
      </c>
      <c r="B5480" s="2" t="str">
        <f ca="1">IFERROR(__xludf.DUMMYFUNCTION("GOOGLETRANSLATE(A5480,""auto"",""en"")"),"Loading...")</f>
        <v>Loading...</v>
      </c>
    </row>
    <row r="5481" spans="1:2" ht="14.25" customHeight="1">
      <c r="A5481" s="2" t="s">
        <v>5275</v>
      </c>
      <c r="B5481" s="2" t="str">
        <f ca="1">IFERROR(__xludf.DUMMYFUNCTION("GOOGLETRANSLATE(A5481,""auto"",""en"")"),"Loading...")</f>
        <v>Loading...</v>
      </c>
    </row>
    <row r="5482" spans="1:2" ht="14.25" customHeight="1">
      <c r="A5482" s="2" t="s">
        <v>5276</v>
      </c>
      <c r="B5482" s="2" t="str">
        <f ca="1">IFERROR(__xludf.DUMMYFUNCTION("GOOGLETRANSLATE(A5482,""auto"",""en"")"),"Loading...")</f>
        <v>Loading...</v>
      </c>
    </row>
    <row r="5483" spans="1:2" ht="14.25" customHeight="1">
      <c r="A5483" s="6" t="s">
        <v>5277</v>
      </c>
      <c r="B5483" s="2" t="str">
        <f ca="1">IFERROR(__xludf.DUMMYFUNCTION("GOOGLETRANSLATE(A5483,""auto"",""en"")"),"Loading...")</f>
        <v>Loading...</v>
      </c>
    </row>
    <row r="5484" spans="1:2" ht="14.25" customHeight="1">
      <c r="A5484" s="2" t="s">
        <v>5278</v>
      </c>
      <c r="B5484" s="2" t="str">
        <f ca="1">IFERROR(__xludf.DUMMYFUNCTION("GOOGLETRANSLATE(A5484,""auto"",""en"")"),"Loading...")</f>
        <v>Loading...</v>
      </c>
    </row>
    <row r="5485" spans="1:2" ht="14.25" customHeight="1">
      <c r="A5485" s="2" t="s">
        <v>5279</v>
      </c>
      <c r="B5485" s="2" t="str">
        <f ca="1">IFERROR(__xludf.DUMMYFUNCTION("GOOGLETRANSLATE(A5485,""auto"",""en"")"),"Loading...")</f>
        <v>Loading...</v>
      </c>
    </row>
    <row r="5486" spans="1:2" ht="14.25" customHeight="1">
      <c r="A5486" s="2" t="s">
        <v>5280</v>
      </c>
      <c r="B5486" s="2" t="str">
        <f ca="1">IFERROR(__xludf.DUMMYFUNCTION("GOOGLETRANSLATE(A5486,""auto"",""en"")"),"Loading...")</f>
        <v>Loading...</v>
      </c>
    </row>
    <row r="5487" spans="1:2" ht="14.25" customHeight="1">
      <c r="A5487" s="2" t="s">
        <v>5281</v>
      </c>
      <c r="B5487" s="2" t="str">
        <f ca="1">IFERROR(__xludf.DUMMYFUNCTION("GOOGLETRANSLATE(A5487,""auto"",""en"")"),"Loading...")</f>
        <v>Loading...</v>
      </c>
    </row>
    <row r="5488" spans="1:2" ht="14.25" customHeight="1">
      <c r="A5488" s="2" t="s">
        <v>5282</v>
      </c>
      <c r="B5488" s="2" t="str">
        <f ca="1">IFERROR(__xludf.DUMMYFUNCTION("GOOGLETRANSLATE(A5488,""auto"",""en"")"),"Loading...")</f>
        <v>Loading...</v>
      </c>
    </row>
    <row r="5489" spans="1:2" ht="14.25" customHeight="1">
      <c r="A5489" s="2" t="s">
        <v>5283</v>
      </c>
      <c r="B5489" s="2" t="str">
        <f ca="1">IFERROR(__xludf.DUMMYFUNCTION("GOOGLETRANSLATE(A5489,""auto"",""en"")"),"Loading...")</f>
        <v>Loading...</v>
      </c>
    </row>
    <row r="5490" spans="1:2" ht="14.25" customHeight="1">
      <c r="A5490" s="4" t="s">
        <v>5284</v>
      </c>
      <c r="B5490" s="2" t="str">
        <f ca="1">IFERROR(__xludf.DUMMYFUNCTION("GOOGLETRANSLATE(A5490,""auto"",""en"")"),"Loading...")</f>
        <v>Loading...</v>
      </c>
    </row>
    <row r="5491" spans="1:2" ht="14.25" customHeight="1">
      <c r="A5491" s="2" t="s">
        <v>5285</v>
      </c>
      <c r="B5491" s="2" t="str">
        <f ca="1">IFERROR(__xludf.DUMMYFUNCTION("GOOGLETRANSLATE(A5491,""auto"",""en"")"),"Loading...")</f>
        <v>Loading...</v>
      </c>
    </row>
    <row r="5492" spans="1:2" ht="14.25" customHeight="1">
      <c r="A5492" s="2" t="s">
        <v>1268</v>
      </c>
      <c r="B5492" s="2" t="str">
        <f ca="1">IFERROR(__xludf.DUMMYFUNCTION("GOOGLETRANSLATE(A5492,""auto"",""en"")"),"Loading...")</f>
        <v>Loading...</v>
      </c>
    </row>
    <row r="5493" spans="1:2" ht="14.25" customHeight="1">
      <c r="A5493" s="4" t="s">
        <v>5286</v>
      </c>
      <c r="B5493" s="2" t="str">
        <f ca="1">IFERROR(__xludf.DUMMYFUNCTION("GOOGLETRANSLATE(A5493,""auto"",""en"")"),"Loading...")</f>
        <v>Loading...</v>
      </c>
    </row>
    <row r="5494" spans="1:2" ht="14.25" customHeight="1">
      <c r="A5494" s="2" t="s">
        <v>5287</v>
      </c>
      <c r="B5494" s="2" t="str">
        <f ca="1">IFERROR(__xludf.DUMMYFUNCTION("GOOGLETRANSLATE(A5494,""auto"",""en"")"),"Loading...")</f>
        <v>Loading...</v>
      </c>
    </row>
    <row r="5495" spans="1:2" ht="14.25" customHeight="1">
      <c r="A5495" s="2" t="s">
        <v>5288</v>
      </c>
      <c r="B5495" s="2" t="str">
        <f ca="1">IFERROR(__xludf.DUMMYFUNCTION("GOOGLETRANSLATE(A5495,""auto"",""en"")"),"Loading...")</f>
        <v>Loading...</v>
      </c>
    </row>
    <row r="5496" spans="1:2" ht="14.25" customHeight="1">
      <c r="A5496" s="2" t="s">
        <v>5289</v>
      </c>
      <c r="B5496" s="2" t="str">
        <f ca="1">IFERROR(__xludf.DUMMYFUNCTION("GOOGLETRANSLATE(A5496,""auto"",""en"")"),"Loading...")</f>
        <v>Loading...</v>
      </c>
    </row>
    <row r="5497" spans="1:2" ht="14.25" customHeight="1">
      <c r="A5497" s="2" t="s">
        <v>5290</v>
      </c>
      <c r="B5497" s="2" t="str">
        <f ca="1">IFERROR(__xludf.DUMMYFUNCTION("GOOGLETRANSLATE(A5497,""auto"",""en"")"),"Papu")</f>
        <v>Papu</v>
      </c>
    </row>
    <row r="5498" spans="1:2" ht="14.25" customHeight="1">
      <c r="A5498" s="2" t="s">
        <v>5291</v>
      </c>
      <c r="B5498" s="2" t="str">
        <f ca="1">IFERROR(__xludf.DUMMYFUNCTION("GOOGLETRANSLATE(A5498,""auto"",""en"")"),"Loading...")</f>
        <v>Loading...</v>
      </c>
    </row>
    <row r="5499" spans="1:2" ht="14.25" customHeight="1">
      <c r="A5499" s="2" t="s">
        <v>5292</v>
      </c>
      <c r="B5499" s="2" t="str">
        <f ca="1">IFERROR(__xludf.DUMMYFUNCTION("GOOGLETRANSLATE(A5499,""auto"",""en"")"),"Even though it is possible, we still hope that BJP will come out of the country.")</f>
        <v>Even though it is possible, we still hope that BJP will come out of the country.</v>
      </c>
    </row>
    <row r="5500" spans="1:2" ht="14.25" customHeight="1">
      <c r="A5500" s="4" t="s">
        <v>5293</v>
      </c>
      <c r="B5500" s="2" t="str">
        <f ca="1">IFERROR(__xludf.DUMMYFUNCTION("GOOGLETRANSLATE(A5500,""auto"",""en"")"),"Loading...")</f>
        <v>Loading...</v>
      </c>
    </row>
    <row r="5501" spans="1:2" ht="14.25" customHeight="1">
      <c r="A5501" s="2" t="s">
        <v>5294</v>
      </c>
      <c r="B5501" s="2" t="str">
        <f ca="1">IFERROR(__xludf.DUMMYFUNCTION("GOOGLETRANSLATE(A5501,""auto"",""en"")"),"Loading...")</f>
        <v>Loading...</v>
      </c>
    </row>
    <row r="5502" spans="1:2" ht="14.25" customHeight="1">
      <c r="A5502" s="2" t="s">
        <v>5295</v>
      </c>
      <c r="B5502" s="2" t="str">
        <f ca="1">IFERROR(__xludf.DUMMYFUNCTION("GOOGLETRANSLATE(A5502,""auto"",""en"")"),"Loading...")</f>
        <v>Loading...</v>
      </c>
    </row>
    <row r="5503" spans="1:2" ht="14.25" customHeight="1">
      <c r="A5503" s="4" t="s">
        <v>5296</v>
      </c>
      <c r="B5503" s="2" t="str">
        <f ca="1">IFERROR(__xludf.DUMMYFUNCTION("GOOGLETRANSLATE(A5503,""auto"",""en"")"),"Loading...")</f>
        <v>Loading...</v>
      </c>
    </row>
    <row r="5504" spans="1:2" ht="14.25" customHeight="1">
      <c r="A5504" s="2" t="s">
        <v>5297</v>
      </c>
      <c r="B5504" s="2" t="str">
        <f ca="1">IFERROR(__xludf.DUMMYFUNCTION("GOOGLETRANSLATE(A5504,""auto"",""en"")"),"Loading...")</f>
        <v>Loading...</v>
      </c>
    </row>
    <row r="5505" spans="1:2" ht="14.25" customHeight="1">
      <c r="A5505" s="2" t="s">
        <v>5298</v>
      </c>
      <c r="B5505" s="2" t="str">
        <f ca="1">IFERROR(__xludf.DUMMYFUNCTION("GOOGLETRANSLATE(A5505,""auto"",""en"")"),"Aam aadmi party zindabad zindabad zindabad zindabad zindabad zindabad zindabad 😊😊😊")</f>
        <v>Aam aadmi party zindabad zindabad zindabad zindabad zindabad zindabad zindabad 😊😊😊</v>
      </c>
    </row>
    <row r="5506" spans="1:2" ht="14.25" customHeight="1">
      <c r="A5506" s="2" t="s">
        <v>5299</v>
      </c>
      <c r="B5506" s="2" t="str">
        <f ca="1">IFERROR(__xludf.DUMMYFUNCTION("GOOGLETRANSLATE(A5506,""auto"",""en"")"),"Loading...")</f>
        <v>Loading...</v>
      </c>
    </row>
    <row r="5507" spans="1:2" ht="14.25" customHeight="1">
      <c r="A5507" s="4" t="s">
        <v>5300</v>
      </c>
      <c r="B5507" s="2" t="str">
        <f ca="1">IFERROR(__xludf.DUMMYFUNCTION("GOOGLETRANSLATE(A5507,""auto"",""en"")"),"Loading...")</f>
        <v>Loading...</v>
      </c>
    </row>
    <row r="5508" spans="1:2" ht="14.25" customHeight="1">
      <c r="A5508" s="4" t="s">
        <v>5301</v>
      </c>
      <c r="B5508" s="2" t="str">
        <f ca="1">IFERROR(__xludf.DUMMYFUNCTION("GOOGLETRANSLATE(A5508,""auto"",""en"")"),"Rabis and Kejri are same")</f>
        <v>Rabis and Kejri are same</v>
      </c>
    </row>
    <row r="5509" spans="1:2" ht="14.25" customHeight="1">
      <c r="A5509" s="2" t="s">
        <v>5302</v>
      </c>
      <c r="B5509" s="2" t="str">
        <f ca="1">IFERROR(__xludf.DUMMYFUNCTION("GOOGLETRANSLATE(A5509,""auto"",""en"")"),"Loading...")</f>
        <v>Loading...</v>
      </c>
    </row>
    <row r="5510" spans="1:2" ht="14.25" customHeight="1">
      <c r="A5510" s="2" t="s">
        <v>5303</v>
      </c>
      <c r="B5510" s="2" t="str">
        <f ca="1">IFERROR(__xludf.DUMMYFUNCTION("GOOGLETRANSLATE(A5510,""auto"",""en"")"),"Loading...")</f>
        <v>Loading...</v>
      </c>
    </row>
    <row r="5511" spans="1:2" ht="14.25" customHeight="1">
      <c r="A5511" s="4" t="s">
        <v>5304</v>
      </c>
      <c r="B5511" s="2" t="str">
        <f ca="1">IFERROR(__xludf.DUMMYFUNCTION("GOOGLETRANSLATE(A5511,""auto"",""en"")"),"Loading...")</f>
        <v>Loading...</v>
      </c>
    </row>
    <row r="5512" spans="1:2" ht="14.25" customHeight="1">
      <c r="A5512" s="2" t="s">
        <v>5305</v>
      </c>
      <c r="B5512" s="2" t="str">
        <f ca="1">IFERROR(__xludf.DUMMYFUNCTION("GOOGLETRANSLATE(A5512,""auto"",""en"")"),"Loading...")</f>
        <v>Loading...</v>
      </c>
    </row>
    <row r="5513" spans="1:2" ht="14.25" customHeight="1">
      <c r="A5513" s="2" t="s">
        <v>5306</v>
      </c>
      <c r="B5513" s="2" t="str">
        <f ca="1">IFERROR(__xludf.DUMMYFUNCTION("GOOGLETRANSLATE(A5513,""auto"",""en"")"),"Loading...")</f>
        <v>Loading...</v>
      </c>
    </row>
    <row r="5514" spans="1:2" ht="14.25" customHeight="1">
      <c r="A5514" s="4" t="s">
        <v>5307</v>
      </c>
      <c r="B5514" s="2" t="str">
        <f ca="1">IFERROR(__xludf.DUMMYFUNCTION("GOOGLETRANSLATE(A5514,""auto"",""en"")"),"Loading...")</f>
        <v>Loading...</v>
      </c>
    </row>
    <row r="5515" spans="1:2" ht="14.25" customHeight="1">
      <c r="A5515" s="2" t="s">
        <v>5308</v>
      </c>
      <c r="B5515" s="2" t="str">
        <f ca="1">IFERROR(__xludf.DUMMYFUNCTION("GOOGLETRANSLATE(A5515,""auto"",""en"")"),"This much jealousy would not have happened even to a woman.")</f>
        <v>This much jealousy would not have happened even to a woman.</v>
      </c>
    </row>
    <row r="5516" spans="1:2" ht="14.25" customHeight="1">
      <c r="A5516" s="2" t="s">
        <v>5309</v>
      </c>
      <c r="B5516" s="2" t="str">
        <f ca="1">IFERROR(__xludf.DUMMYFUNCTION("GOOGLETRANSLATE(A5516,""auto"",""en"")"),"Selot hai rvis ji ko")</f>
        <v>Selot hai rvis ji ko</v>
      </c>
    </row>
    <row r="5517" spans="1:2" ht="14.25" customHeight="1">
      <c r="A5517" s="2" t="s">
        <v>5310</v>
      </c>
      <c r="B5517" s="2" t="str">
        <f ca="1">IFERROR(__xludf.DUMMYFUNCTION("GOOGLETRANSLATE(A5517,""auto"",""en"")"),"Loading...")</f>
        <v>Loading...</v>
      </c>
    </row>
    <row r="5518" spans="1:2" ht="14.25" customHeight="1">
      <c r="A5518" s="2" t="s">
        <v>4108</v>
      </c>
      <c r="B5518" s="2" t="str">
        <f ca="1">IFERROR(__xludf.DUMMYFUNCTION("GOOGLETRANSLATE(A5518,""auto"",""en"")"),"Loading...")</f>
        <v>Loading...</v>
      </c>
    </row>
    <row r="5519" spans="1:2" ht="14.25" customHeight="1">
      <c r="A5519" s="2" t="s">
        <v>5311</v>
      </c>
      <c r="B5519" s="2" t="str">
        <f ca="1">IFERROR(__xludf.DUMMYFUNCTION("GOOGLETRANSLATE(A5519,""auto"",""en"")"),"Loading...")</f>
        <v>Loading...</v>
      </c>
    </row>
    <row r="5520" spans="1:2" ht="14.25" customHeight="1">
      <c r="A5520" s="2" t="s">
        <v>5312</v>
      </c>
      <c r="B5520" s="2" t="str">
        <f ca="1">IFERROR(__xludf.DUMMYFUNCTION("GOOGLETRANSLATE(A5520,""auto"",""en"")"),"Loading...")</f>
        <v>Loading...</v>
      </c>
    </row>
    <row r="5521" spans="1:2" ht="14.25" customHeight="1">
      <c r="A5521" s="2" t="s">
        <v>5313</v>
      </c>
      <c r="B5521" s="2" t="str">
        <f ca="1">IFERROR(__xludf.DUMMYFUNCTION("GOOGLETRANSLATE(A5521,""auto"",""en"")"),"Tum goo khake hi manoge")</f>
        <v>Tum goo khake hi manoge</v>
      </c>
    </row>
    <row r="5522" spans="1:2" ht="14.25" customHeight="1">
      <c r="A5522" s="2" t="s">
        <v>5314</v>
      </c>
      <c r="B5522" s="2" t="str">
        <f ca="1">IFERROR(__xludf.DUMMYFUNCTION("GOOGLETRANSLATE(A5522,""auto"",""en"")"),"Godi midia or exit pol 😂😂 dono hi  c.......r h")</f>
        <v>Godi midia or exit pol 😂😂 dono hi  c.......r h</v>
      </c>
    </row>
    <row r="5523" spans="1:2" ht="14.25" customHeight="1">
      <c r="A5523" s="2" t="s">
        <v>5315</v>
      </c>
      <c r="B5523" s="2" t="str">
        <f ca="1">IFERROR(__xludf.DUMMYFUNCTION("GOOGLETRANSLATE(A5523,""auto"",""en"")"),"Loading...")</f>
        <v>Loading...</v>
      </c>
    </row>
    <row r="5524" spans="1:2" ht="14.25" customHeight="1">
      <c r="A5524" s="4" t="s">
        <v>5316</v>
      </c>
      <c r="B5524" s="2" t="str">
        <f ca="1">IFERROR(__xludf.DUMMYFUNCTION("GOOGLETRANSLATE(A5524,""auto"",""en"")"),"Loading...")</f>
        <v>Loading...</v>
      </c>
    </row>
    <row r="5525" spans="1:2" ht="14.25" customHeight="1">
      <c r="A5525" s="4" t="s">
        <v>5317</v>
      </c>
      <c r="B5525" s="2" t="str">
        <f ca="1">IFERROR(__xludf.DUMMYFUNCTION("GOOGLETRANSLATE(A5525,""auto"",""en"")"),"Loading...")</f>
        <v>Loading...</v>
      </c>
    </row>
    <row r="5526" spans="1:2" ht="14.25" customHeight="1">
      <c r="A5526" s="2" t="s">
        <v>5318</v>
      </c>
      <c r="B5526" s="2" t="str">
        <f ca="1">IFERROR(__xludf.DUMMYFUNCTION("GOOGLETRANSLATE(A5526,""auto"",""en"")"),"Loading...")</f>
        <v>Loading...</v>
      </c>
    </row>
    <row r="5527" spans="1:2" ht="14.25" customHeight="1">
      <c r="A5527" s="2" t="s">
        <v>5319</v>
      </c>
      <c r="B5527" s="2" t="str">
        <f ca="1">IFERROR(__xludf.DUMMYFUNCTION("GOOGLETRANSLATE(A5527,""auto"",""en"")"),"Loading...")</f>
        <v>Loading...</v>
      </c>
    </row>
    <row r="5528" spans="1:2" ht="14.25" customHeight="1">
      <c r="A5528" s="2" t="s">
        <v>5320</v>
      </c>
      <c r="B5528" s="2" t="str">
        <f ca="1">IFERROR(__xludf.DUMMYFUNCTION("GOOGLETRANSLATE(A5528,""auto"",""en"")"),"Loading...")</f>
        <v>Loading...</v>
      </c>
    </row>
    <row r="5529" spans="1:2" ht="14.25" customHeight="1">
      <c r="A5529" s="2" t="s">
        <v>5321</v>
      </c>
      <c r="B5529" s="2" t="str">
        <f ca="1">IFERROR(__xludf.DUMMYFUNCTION("GOOGLETRANSLATE(A5529,""auto"",""en"")"),"Loading...")</f>
        <v>Loading...</v>
      </c>
    </row>
    <row r="5530" spans="1:2" ht="14.25" customHeight="1">
      <c r="A5530" s="4" t="s">
        <v>5322</v>
      </c>
      <c r="B5530" s="2" t="str">
        <f ca="1">IFERROR(__xludf.DUMMYFUNCTION("GOOGLETRANSLATE(A5530,""auto"",""en"")"),"Loading...")</f>
        <v>Loading...</v>
      </c>
    </row>
    <row r="5531" spans="1:2" ht="14.25" customHeight="1">
      <c r="A5531" s="2" t="s">
        <v>5323</v>
      </c>
      <c r="B5531" s="2" t="str">
        <f ca="1">IFERROR(__xludf.DUMMYFUNCTION("GOOGLETRANSLATE(A5531,""auto"",""en"")"),"Loading...")</f>
        <v>Loading...</v>
      </c>
    </row>
    <row r="5532" spans="1:2" ht="14.25" customHeight="1">
      <c r="A5532" s="2" t="s">
        <v>5324</v>
      </c>
      <c r="B5532" s="2" t="str">
        <f ca="1">IFERROR(__xludf.DUMMYFUNCTION("GOOGLETRANSLATE(A5532,""auto"",""en"")"),"Loading...")</f>
        <v>Loading...</v>
      </c>
    </row>
    <row r="5533" spans="1:2" ht="14.25" customHeight="1">
      <c r="A5533" s="2" t="s">
        <v>5325</v>
      </c>
      <c r="B5533" s="2" t="str">
        <f ca="1">IFERROR(__xludf.DUMMYFUNCTION("GOOGLETRANSLATE(A5533,""auto"",""en"")"),"Loading...")</f>
        <v>Loading...</v>
      </c>
    </row>
    <row r="5534" spans="1:2" ht="14.25" customHeight="1">
      <c r="A5534" s="2" t="s">
        <v>5326</v>
      </c>
      <c r="B5534" s="2" t="str">
        <f ca="1">IFERROR(__xludf.DUMMYFUNCTION("GOOGLETRANSLATE(A5534,""auto"",""en"")"),"Loading...")</f>
        <v>Loading...</v>
      </c>
    </row>
    <row r="5535" spans="1:2" ht="14.25" customHeight="1">
      <c r="A5535" s="2" t="s">
        <v>5327</v>
      </c>
      <c r="B5535" s="2" t="str">
        <f ca="1">IFERROR(__xludf.DUMMYFUNCTION("GOOGLETRANSLATE(A5535,""auto"",""en"")"),"Loading...")</f>
        <v>Loading...</v>
      </c>
    </row>
    <row r="5536" spans="1:2" ht="14.25" customHeight="1">
      <c r="A5536" s="2" t="s">
        <v>5328</v>
      </c>
      <c r="B5536" s="2" t="str">
        <f ca="1">IFERROR(__xludf.DUMMYFUNCTION("GOOGLETRANSLATE(A5536,""auto"",""en"")"),"Loading...")</f>
        <v>Loading...</v>
      </c>
    </row>
    <row r="5537" spans="1:2" ht="14.25" customHeight="1">
      <c r="A5537" s="2" t="s">
        <v>5329</v>
      </c>
      <c r="B5537" s="2" t="str">
        <f ca="1">IFERROR(__xludf.DUMMYFUNCTION("GOOGLETRANSLATE(A5537,""auto"",""en"")"),"Loading...")</f>
        <v>Loading...</v>
      </c>
    </row>
    <row r="5538" spans="1:2" ht="14.25" customHeight="1">
      <c r="A5538" s="2" t="s">
        <v>5330</v>
      </c>
      <c r="B5538" s="2" t="str">
        <f ca="1">IFERROR(__xludf.DUMMYFUNCTION("GOOGLETRANSLATE(A5538,""auto"",""en"")"),"Loading...")</f>
        <v>Loading...</v>
      </c>
    </row>
    <row r="5539" spans="1:2" ht="14.25" customHeight="1">
      <c r="A5539" s="2" t="s">
        <v>5331</v>
      </c>
      <c r="B5539" s="2" t="str">
        <f ca="1">IFERROR(__xludf.DUMMYFUNCTION("GOOGLETRANSLATE(A5539,""auto"",""en"")"),"Loading...")</f>
        <v>Loading...</v>
      </c>
    </row>
    <row r="5540" spans="1:2" ht="14.25" customHeight="1">
      <c r="A5540" s="5" t="s">
        <v>5332</v>
      </c>
      <c r="B5540" s="2" t="str">
        <f ca="1">IFERROR(__xludf.DUMMYFUNCTION("GOOGLETRANSLATE(A5540,""auto"",""en"")"),"Loading...")</f>
        <v>Loading...</v>
      </c>
    </row>
    <row r="5541" spans="1:2" ht="14.25" customHeight="1">
      <c r="A5541" s="2" t="s">
        <v>5333</v>
      </c>
      <c r="B5541" s="2" t="str">
        <f ca="1">IFERROR(__xludf.DUMMYFUNCTION("GOOGLETRANSLATE(A5541,""auto"",""en"")"),"Rondu khbis")</f>
        <v>Rondu khbis</v>
      </c>
    </row>
    <row r="5542" spans="1:2" ht="14.25" customHeight="1">
      <c r="A5542" s="2" t="s">
        <v>5334</v>
      </c>
      <c r="B5542" s="2" t="str">
        <f ca="1">IFERROR(__xludf.DUMMYFUNCTION("GOOGLETRANSLATE(A5542,""auto"",""en"")"),"Loading...")</f>
        <v>Loading...</v>
      </c>
    </row>
    <row r="5543" spans="1:2" ht="14.25" customHeight="1">
      <c r="A5543" s="2" t="s">
        <v>5335</v>
      </c>
      <c r="B5543" s="2" t="str">
        <f ca="1">IFERROR(__xludf.DUMMYFUNCTION("GOOGLETRANSLATE(A5543,""auto"",""en"")"),"Loading...")</f>
        <v>Loading...</v>
      </c>
    </row>
    <row r="5544" spans="1:2" ht="14.25" customHeight="1">
      <c r="A5544" s="2" t="s">
        <v>5336</v>
      </c>
      <c r="B5544" s="2" t="str">
        <f ca="1">IFERROR(__xludf.DUMMYFUNCTION("GOOGLETRANSLATE(A5544,""auto"",""en"")"),"Sir, there is pressure for the seat of Firozabad DM, no matter how much, please do the seat. I have heard that the DM is being transferred here suddenly. Please.")</f>
        <v>Sir, there is pressure for the seat of Firozabad DM, no matter how much, please do the seat. I have heard that the DM is being transferred here suddenly. Please.</v>
      </c>
    </row>
    <row r="5545" spans="1:2" ht="14.25" customHeight="1">
      <c r="A5545" s="4" t="s">
        <v>5337</v>
      </c>
      <c r="B5545" s="2" t="str">
        <f ca="1">IFERROR(__xludf.DUMMYFUNCTION("GOOGLETRANSLATE(A5545,""auto"",""en"")"),"Loading...")</f>
        <v>Loading...</v>
      </c>
    </row>
    <row r="5546" spans="1:2" ht="14.25" customHeight="1">
      <c r="A5546" s="2" t="s">
        <v>5338</v>
      </c>
      <c r="B5546" s="2" t="str">
        <f ca="1">IFERROR(__xludf.DUMMYFUNCTION("GOOGLETRANSLATE(A5546,""auto"",""en"")"),"Loading...")</f>
        <v>Loading...</v>
      </c>
    </row>
    <row r="5547" spans="1:2" ht="14.25" customHeight="1">
      <c r="A5547" s="2" t="s">
        <v>5339</v>
      </c>
      <c r="B5547" s="2" t="str">
        <f ca="1">IFERROR(__xludf.DUMMYFUNCTION("GOOGLETRANSLATE(A5547,""auto"",""en"")"),"Loading...")</f>
        <v>Loading...</v>
      </c>
    </row>
    <row r="5548" spans="1:2" ht="14.25" customHeight="1">
      <c r="A5548" s="2" t="s">
        <v>5340</v>
      </c>
      <c r="B5548" s="2" t="str">
        <f ca="1">IFERROR(__xludf.DUMMYFUNCTION("GOOGLETRANSLATE(A5548,""auto"",""en"")"),"Loading...")</f>
        <v>Loading...</v>
      </c>
    </row>
    <row r="5549" spans="1:2" ht="14.25" customHeight="1">
      <c r="A5549" s="4" t="s">
        <v>5341</v>
      </c>
      <c r="B5549" s="2" t="str">
        <f ca="1">IFERROR(__xludf.DUMMYFUNCTION("GOOGLETRANSLATE(A5549,""auto"",""en"")"),"Indi will win and Ravish Kumar will become the new PM. Let's think this and keep Ravish and all his flowers happy from 1st to 4th June.")</f>
        <v>Indi will win and Ravish Kumar will become the new PM. Let's think this and keep Ravish and all his flowers happy from 1st to 4th June.</v>
      </c>
    </row>
    <row r="5550" spans="1:2" ht="14.25" customHeight="1">
      <c r="A5550" s="2" t="s">
        <v>5342</v>
      </c>
      <c r="B5550" s="2" t="str">
        <f ca="1">IFERROR(__xludf.DUMMYFUNCTION("GOOGLETRANSLATE(A5550,""auto"",""en"")"),"Loading...")</f>
        <v>Loading...</v>
      </c>
    </row>
    <row r="5551" spans="1:2" ht="14.25" customHeight="1">
      <c r="A5551" s="2" t="s">
        <v>5343</v>
      </c>
      <c r="B5551" s="2" t="str">
        <f ca="1">IFERROR(__xludf.DUMMYFUNCTION("GOOGLETRANSLATE(A5551,""auto"",""en"")"),"Loading...")</f>
        <v>Loading...</v>
      </c>
    </row>
    <row r="5552" spans="1:2" ht="14.25" customHeight="1">
      <c r="A5552" s="2" t="s">
        <v>5344</v>
      </c>
      <c r="B5552" s="2" t="str">
        <f ca="1">IFERROR(__xludf.DUMMYFUNCTION("GOOGLETRANSLATE(A5552,""auto"",""en"")"),"Loading...")</f>
        <v>Loading...</v>
      </c>
    </row>
    <row r="5553" spans="1:2" ht="14.25" customHeight="1">
      <c r="A5553" s="4" t="s">
        <v>5345</v>
      </c>
      <c r="B5553" s="2" t="str">
        <f ca="1">IFERROR(__xludf.DUMMYFUNCTION("GOOGLETRANSLATE(A5553,""auto"",""en"")"),"Loading...")</f>
        <v>Loading...</v>
      </c>
    </row>
    <row r="5554" spans="1:2" ht="14.25" customHeight="1">
      <c r="A5554" s="2" t="s">
        <v>5346</v>
      </c>
      <c r="B5554" s="2" t="str">
        <f ca="1">IFERROR(__xludf.DUMMYFUNCTION("GOOGLETRANSLATE(A5554,""auto"",""en"")"),"Loading...")</f>
        <v>Loading...</v>
      </c>
    </row>
    <row r="5555" spans="1:2" ht="14.25" customHeight="1">
      <c r="A5555" s="2" t="s">
        <v>5347</v>
      </c>
      <c r="B5555" s="2" t="str">
        <f ca="1">IFERROR(__xludf.DUMMYFUNCTION("GOOGLETRANSLATE(A5555,""auto"",""en"")"),"Loading...")</f>
        <v>Loading...</v>
      </c>
    </row>
    <row r="5556" spans="1:2" ht="14.25" customHeight="1">
      <c r="A5556" s="2" t="s">
        <v>5348</v>
      </c>
      <c r="B5556" s="2" t="str">
        <f ca="1">IFERROR(__xludf.DUMMYFUNCTION("GOOGLETRANSLATE(A5556,""auto"",""en"")"),"Loading...")</f>
        <v>Loading...</v>
      </c>
    </row>
    <row r="5557" spans="1:2" ht="14.25" customHeight="1">
      <c r="A5557" s="4" t="s">
        <v>5349</v>
      </c>
      <c r="B5557" s="2" t="str">
        <f ca="1">IFERROR(__xludf.DUMMYFUNCTION("GOOGLETRANSLATE(A5557,""auto"",""en"")"),"Loading...")</f>
        <v>Loading...</v>
      </c>
    </row>
    <row r="5558" spans="1:2" ht="14.25" customHeight="1">
      <c r="A5558" s="2" t="s">
        <v>5350</v>
      </c>
      <c r="B5558" s="2" t="str">
        <f ca="1">IFERROR(__xludf.DUMMYFUNCTION("GOOGLETRANSLATE(A5558,""auto"",""en"")"),"Loading...")</f>
        <v>Loading...</v>
      </c>
    </row>
    <row r="5559" spans="1:2" ht="14.25" customHeight="1">
      <c r="A5559" s="2" t="s">
        <v>5351</v>
      </c>
      <c r="B5559" s="2" t="str">
        <f ca="1">IFERROR(__xludf.DUMMYFUNCTION("GOOGLETRANSLATE(A5559,""auto"",""en"")"),"Loading...")</f>
        <v>Loading...</v>
      </c>
    </row>
    <row r="5560" spans="1:2" ht="14.25" customHeight="1">
      <c r="A5560" s="2" t="s">
        <v>5352</v>
      </c>
      <c r="B5560" s="2" t="str">
        <f ca="1">IFERROR(__xludf.DUMMYFUNCTION("GOOGLETRANSLATE(A5560,""auto"",""en"")"),"Loading...")</f>
        <v>Loading...</v>
      </c>
    </row>
    <row r="5561" spans="1:2" ht="14.25" customHeight="1">
      <c r="A5561" s="2" t="s">
        <v>5353</v>
      </c>
      <c r="B5561" s="2" t="str">
        <f ca="1">IFERROR(__xludf.DUMMYFUNCTION("GOOGLETRANSLATE(A5561,""auto"",""en"")"),"Loading...")</f>
        <v>Loading...</v>
      </c>
    </row>
    <row r="5562" spans="1:2" ht="14.25" customHeight="1">
      <c r="A5562" s="2" t="s">
        <v>5354</v>
      </c>
      <c r="B5562" s="2" t="str">
        <f ca="1">IFERROR(__xludf.DUMMYFUNCTION("GOOGLETRANSLATE(A5562,""auto"",""en"")"),"Loading...")</f>
        <v>Loading...</v>
      </c>
    </row>
    <row r="5563" spans="1:2" ht="14.25" customHeight="1">
      <c r="A5563" s="2" t="s">
        <v>5355</v>
      </c>
      <c r="B5563" s="2" t="str">
        <f ca="1">IFERROR(__xludf.DUMMYFUNCTION("GOOGLETRANSLATE(A5563,""auto"",""en"")"),"Loading...")</f>
        <v>Loading...</v>
      </c>
    </row>
    <row r="5564" spans="1:2" ht="14.25" customHeight="1">
      <c r="A5564" s="2" t="s">
        <v>5356</v>
      </c>
      <c r="B5564" s="2" t="str">
        <f ca="1">IFERROR(__xludf.DUMMYFUNCTION("GOOGLETRANSLATE(A5564,""auto"",""en"")"),"Loading...")</f>
        <v>Loading...</v>
      </c>
    </row>
    <row r="5565" spans="1:2" ht="14.25" customHeight="1">
      <c r="A5565" s="2" t="s">
        <v>5357</v>
      </c>
      <c r="B5565" s="2" t="str">
        <f ca="1">IFERROR(__xludf.DUMMYFUNCTION("GOOGLETRANSLATE(A5565,""auto"",""en"")"),"Loading...")</f>
        <v>Loading...</v>
      </c>
    </row>
    <row r="5566" spans="1:2" ht="14.25" customHeight="1">
      <c r="A5566" s="2" t="s">
        <v>310</v>
      </c>
      <c r="B5566" s="2" t="str">
        <f ca="1">IFERROR(__xludf.DUMMYFUNCTION("GOOGLETRANSLATE(A5566,""auto"",""en"")"),"Loading...")</f>
        <v>Loading...</v>
      </c>
    </row>
    <row r="5567" spans="1:2" ht="14.25" customHeight="1">
      <c r="A5567" s="2" t="s">
        <v>5358</v>
      </c>
      <c r="B5567" s="2" t="str">
        <f ca="1">IFERROR(__xludf.DUMMYFUNCTION("GOOGLETRANSLATE(A5567,""auto"",""en"")"),"Loading...")</f>
        <v>Loading...</v>
      </c>
    </row>
    <row r="5568" spans="1:2" ht="14.25" customHeight="1">
      <c r="A5568" s="2" t="s">
        <v>5359</v>
      </c>
      <c r="B5568" s="2" t="str">
        <f ca="1">IFERROR(__xludf.DUMMYFUNCTION("GOOGLETRANSLATE(A5568,""auto"",""en"")"),"Loading...")</f>
        <v>Loading...</v>
      </c>
    </row>
    <row r="5569" spans="1:2" ht="14.25" customHeight="1">
      <c r="A5569" s="2" t="s">
        <v>5360</v>
      </c>
      <c r="B5569" s="2" t="str">
        <f ca="1">IFERROR(__xludf.DUMMYFUNCTION("GOOGLETRANSLATE(A5569,""auto"",""en"")"),"Loading...")</f>
        <v>Loading...</v>
      </c>
    </row>
    <row r="5570" spans="1:2" ht="14.25" customHeight="1">
      <c r="A5570" s="2" t="s">
        <v>5361</v>
      </c>
      <c r="B5570" s="2" t="str">
        <f ca="1">IFERROR(__xludf.DUMMYFUNCTION("GOOGLETRANSLATE(A5570,""auto"",""en"")"),"Loading...")</f>
        <v>Loading...</v>
      </c>
    </row>
    <row r="5571" spans="1:2" ht="14.25" customHeight="1">
      <c r="A5571" s="2" t="s">
        <v>5362</v>
      </c>
      <c r="B5571" s="2" t="str">
        <f ca="1">IFERROR(__xludf.DUMMYFUNCTION("GOOGLETRANSLATE(A5571,""auto"",""en"")"),"Loading...")</f>
        <v>Loading...</v>
      </c>
    </row>
    <row r="5572" spans="1:2" ht="14.25" customHeight="1">
      <c r="A5572" s="2" t="s">
        <v>5363</v>
      </c>
      <c r="B5572" s="2" t="str">
        <f ca="1">IFERROR(__xludf.DUMMYFUNCTION("GOOGLETRANSLATE(A5572,""auto"",""en"")"),"Loading...")</f>
        <v>Loading...</v>
      </c>
    </row>
    <row r="5573" spans="1:2" ht="14.25" customHeight="1">
      <c r="A5573" s="2" t="s">
        <v>5364</v>
      </c>
      <c r="B5573" s="2" t="str">
        <f ca="1">IFERROR(__xludf.DUMMYFUNCTION("GOOGLETRANSLATE(A5573,""auto"",""en"")"),"Looks like Ravish has joined BJP.")</f>
        <v>Looks like Ravish has joined BJP.</v>
      </c>
    </row>
    <row r="5574" spans="1:2" ht="14.25" customHeight="1">
      <c r="A5574" s="2" t="s">
        <v>5365</v>
      </c>
      <c r="B5574" s="2" t="str">
        <f ca="1">IFERROR(__xludf.DUMMYFUNCTION("GOOGLETRANSLATE(A5574,""auto"",""en"")"),"Loading...")</f>
        <v>Loading...</v>
      </c>
    </row>
    <row r="5575" spans="1:2" ht="14.25" customHeight="1">
      <c r="A5575" s="2" t="s">
        <v>5366</v>
      </c>
      <c r="B5575" s="2" t="str">
        <f ca="1">IFERROR(__xludf.DUMMYFUNCTION("GOOGLETRANSLATE(A5575,""auto"",""en"")"),"The old man has spoken loudly and everyone is moving opposite you to take the society and you are on the right track.")</f>
        <v>The old man has spoken loudly and everyone is moving opposite you to take the society and you are on the right track.</v>
      </c>
    </row>
    <row r="5576" spans="1:2" ht="14.25" customHeight="1">
      <c r="A5576" s="2" t="s">
        <v>5367</v>
      </c>
      <c r="B5576" s="2" t="str">
        <f ca="1">IFERROR(__xludf.DUMMYFUNCTION("GOOGLETRANSLATE(A5576,""auto"",""en"")"),"Loading...")</f>
        <v>Loading...</v>
      </c>
    </row>
    <row r="5577" spans="1:2" ht="14.25" customHeight="1">
      <c r="A5577" s="2" t="s">
        <v>5368</v>
      </c>
      <c r="B5577" s="2" t="str">
        <f ca="1">IFERROR(__xludf.DUMMYFUNCTION("GOOGLETRANSLATE(A5577,""auto"",""en"")"),"Loading...")</f>
        <v>Loading...</v>
      </c>
    </row>
    <row r="5578" spans="1:2" ht="14.25" customHeight="1">
      <c r="A5578" s="2" t="s">
        <v>5369</v>
      </c>
      <c r="B5578" s="2" t="str">
        <f ca="1">IFERROR(__xludf.DUMMYFUNCTION("GOOGLETRANSLATE(A5578,""auto"",""en"")"),"Loading...")</f>
        <v>Loading...</v>
      </c>
    </row>
    <row r="5579" spans="1:2" ht="14.25" customHeight="1">
      <c r="A5579" s="2" t="s">
        <v>2208</v>
      </c>
      <c r="B5579" s="2" t="str">
        <f ca="1">IFERROR(__xludf.DUMMYFUNCTION("GOOGLETRANSLATE(A5579,""auto"",""en"")"),"Loading...")</f>
        <v>Loading...</v>
      </c>
    </row>
    <row r="5580" spans="1:2" ht="14.25" customHeight="1">
      <c r="A5580" s="2" t="s">
        <v>5370</v>
      </c>
      <c r="B5580" s="2" t="str">
        <f ca="1">IFERROR(__xludf.DUMMYFUNCTION("GOOGLETRANSLATE(A5580,""auto"",""en"")"),"Loading...")</f>
        <v>Loading...</v>
      </c>
    </row>
    <row r="5581" spans="1:2" ht="14.25" customHeight="1">
      <c r="A5581" s="4" t="s">
        <v>5371</v>
      </c>
      <c r="B5581" s="2" t="str">
        <f ca="1">IFERROR(__xludf.DUMMYFUNCTION("GOOGLETRANSLATE(A5581,""auto"",""en"")"),"Loading...")</f>
        <v>Loading...</v>
      </c>
    </row>
    <row r="5582" spans="1:2" ht="14.25" customHeight="1">
      <c r="A5582" s="5" t="s">
        <v>5372</v>
      </c>
      <c r="B5582" s="2" t="str">
        <f ca="1">IFERROR(__xludf.DUMMYFUNCTION("GOOGLETRANSLATE(A5582,""auto"",""en"")"),"Loading...")</f>
        <v>Loading...</v>
      </c>
    </row>
    <row r="5583" spans="1:2" ht="14.25" customHeight="1">
      <c r="A5583" s="4" t="s">
        <v>5373</v>
      </c>
      <c r="B5583" s="2" t="str">
        <f ca="1">IFERROR(__xludf.DUMMYFUNCTION("GOOGLETRANSLATE(A5583,""auto"",""en"")"),"Loading...")</f>
        <v>Loading...</v>
      </c>
    </row>
    <row r="5584" spans="1:2" ht="14.25" customHeight="1">
      <c r="A5584" s="2" t="s">
        <v>5374</v>
      </c>
      <c r="B5584" s="2" t="str">
        <f ca="1">IFERROR(__xludf.DUMMYFUNCTION("GOOGLETRANSLATE(A5584,""auto"",""en"")"),"Loading...")</f>
        <v>Loading...</v>
      </c>
    </row>
    <row r="5585" spans="1:2" ht="14.25" customHeight="1">
      <c r="A5585" s="2" t="s">
        <v>5375</v>
      </c>
      <c r="B5585" s="2" t="str">
        <f ca="1">IFERROR(__xludf.DUMMYFUNCTION("GOOGLETRANSLATE(A5585,""auto"",""en"")"),"Loading...")</f>
        <v>Loading...</v>
      </c>
    </row>
    <row r="5586" spans="1:2" ht="14.25" customHeight="1">
      <c r="A5586" s="6" t="s">
        <v>5376</v>
      </c>
      <c r="B5586" s="2" t="str">
        <f ca="1">IFERROR(__xludf.DUMMYFUNCTION("GOOGLETRANSLATE(A5586,""auto"",""en"")"),"Ask Kejriwal which exit poll is it??
Fuck the liquor seller.")</f>
        <v>Ask Kejriwal which exit poll is it??
Fuck the liquor seller.</v>
      </c>
    </row>
    <row r="5587" spans="1:2" ht="14.25" customHeight="1">
      <c r="A5587" s="2" t="s">
        <v>5377</v>
      </c>
      <c r="B5587" s="2" t="str">
        <f ca="1">IFERROR(__xludf.DUMMYFUNCTION("GOOGLETRANSLATE(A5587,""auto"",""en"")"),"Loading...")</f>
        <v>Loading...</v>
      </c>
    </row>
    <row r="5588" spans="1:2" ht="14.25" customHeight="1">
      <c r="A5588" s="2" t="s">
        <v>5378</v>
      </c>
      <c r="B5588" s="2" t="str">
        <f ca="1">IFERROR(__xludf.DUMMYFUNCTION("GOOGLETRANSLATE(A5588,""auto"",""en"")"),"Loading...")</f>
        <v>Loading...</v>
      </c>
    </row>
    <row r="5589" spans="1:2" ht="14.25" customHeight="1">
      <c r="A5589" s="2" t="s">
        <v>5379</v>
      </c>
      <c r="B5589" s="2" t="str">
        <f ca="1">IFERROR(__xludf.DUMMYFUNCTION("GOOGLETRANSLATE(A5589,""auto"",""en"")"),"Loading...")</f>
        <v>Loading...</v>
      </c>
    </row>
    <row r="5590" spans="1:2" ht="14.25" customHeight="1">
      <c r="A5590" s="4" t="s">
        <v>5380</v>
      </c>
      <c r="B5590" s="2" t="str">
        <f ca="1">IFERROR(__xludf.DUMMYFUNCTION("GOOGLETRANSLATE(A5590,""auto"",""en"")"),"If anything happens anywhere in the country, they show all the news, then how did it become Godi Media and when Ravish Kumar makes a video on YouTube, then Modi is empty, Rahul is on top of politics, then Godi Media is who, these people earn money on YouT"&amp;"ube by fooling the public. And the public is an idiot who is watching them.")</f>
        <v>If anything happens anywhere in the country, they show all the news, then how did it become Godi Media and when Ravish Kumar makes a video on YouTube, then Modi is empty, Rahul is on top of politics, then Godi Media is who, these people earn money on YouTube by fooling the public. And the public is an idiot who is watching them.</v>
      </c>
    </row>
    <row r="5591" spans="1:2" ht="14.25" customHeight="1">
      <c r="A5591" s="2" t="s">
        <v>5381</v>
      </c>
      <c r="B5591" s="2" t="str">
        <f ca="1">IFERROR(__xludf.DUMMYFUNCTION("GOOGLETRANSLATE(A5591,""auto"",""en"")"),"Loading...")</f>
        <v>Loading...</v>
      </c>
    </row>
    <row r="5592" spans="1:2" ht="14.25" customHeight="1">
      <c r="A5592" s="4" t="s">
        <v>5382</v>
      </c>
      <c r="B5592" s="2" t="str">
        <f ca="1">IFERROR(__xludf.DUMMYFUNCTION("GOOGLETRANSLATE(A5592,""auto"",""en"")"),"Loading...")</f>
        <v>Loading...</v>
      </c>
    </row>
    <row r="5593" spans="1:2" ht="14.25" customHeight="1">
      <c r="A5593" s="2" t="s">
        <v>5383</v>
      </c>
      <c r="B5593" s="2" t="str">
        <f ca="1">IFERROR(__xludf.DUMMYFUNCTION("GOOGLETRANSLATE(A5593,""auto"",""en"")"),"Only BJP win...")</f>
        <v>Only BJP win...</v>
      </c>
    </row>
    <row r="5594" spans="1:2" ht="14.25" customHeight="1">
      <c r="A5594" s="2" t="s">
        <v>5384</v>
      </c>
      <c r="B5594" s="2" t="str">
        <f ca="1">IFERROR(__xludf.DUMMYFUNCTION("GOOGLETRANSLATE(A5594,""auto"",""en"")"),"Loading...")</f>
        <v>Loading...</v>
      </c>
    </row>
    <row r="5595" spans="1:2" ht="14.25" customHeight="1">
      <c r="A5595" s="2" t="s">
        <v>5385</v>
      </c>
      <c r="B5595" s="2" t="str">
        <f ca="1">IFERROR(__xludf.DUMMYFUNCTION("GOOGLETRANSLATE(A5595,""auto"",""en"")"),"Loading...")</f>
        <v>Loading...</v>
      </c>
    </row>
    <row r="5596" spans="1:2" ht="14.25" customHeight="1">
      <c r="A5596" s="2" t="s">
        <v>5386</v>
      </c>
      <c r="B5596" s="2" t="str">
        <f ca="1">IFERROR(__xludf.DUMMYFUNCTION("GOOGLETRANSLATE(A5596,""auto"",""en"")"),"Loading...")</f>
        <v>Loading...</v>
      </c>
    </row>
    <row r="5597" spans="1:2" ht="14.25" customHeight="1">
      <c r="A5597" s="2" t="s">
        <v>5387</v>
      </c>
      <c r="B5597" s="2" t="str">
        <f ca="1">IFERROR(__xludf.DUMMYFUNCTION("GOOGLETRANSLATE(A5597,""auto"",""en"")"),"Loading...")</f>
        <v>Loading...</v>
      </c>
    </row>
    <row r="5598" spans="1:2" ht="14.25" customHeight="1">
      <c r="A5598" s="2" t="s">
        <v>5388</v>
      </c>
      <c r="B5598" s="2" t="str">
        <f ca="1">IFERROR(__xludf.DUMMYFUNCTION("GOOGLETRANSLATE(A5598,""auto"",""en"")"),"This is what is said so you also took your poll and gave 400 seats to Congress 😅😅")</f>
        <v>This is what is said so you also took your poll and gave 400 seats to Congress 😅😅</v>
      </c>
    </row>
    <row r="5599" spans="1:2" ht="14.25" customHeight="1">
      <c r="A5599" s="6" t="s">
        <v>5389</v>
      </c>
      <c r="B5599" s="2" t="str">
        <f ca="1">IFERROR(__xludf.DUMMYFUNCTION("GOOGLETRANSLATE(A5599,""auto"",""en"")"),"Loading...")</f>
        <v>Loading...</v>
      </c>
    </row>
    <row r="5600" spans="1:2" ht="14.25" customHeight="1">
      <c r="A5600" s="6" t="s">
        <v>5390</v>
      </c>
      <c r="B5600" s="2" t="str">
        <f ca="1">IFERROR(__xludf.DUMMYFUNCTION("GOOGLETRANSLATE(A5600,""auto"",""en"")"),"Loading...")</f>
        <v>Loading...</v>
      </c>
    </row>
    <row r="5601" spans="1:2" ht="14.25" customHeight="1">
      <c r="A5601" s="2" t="s">
        <v>5391</v>
      </c>
      <c r="B5601" s="2" t="str">
        <f ca="1">IFERROR(__xludf.DUMMYFUNCTION("GOOGLETRANSLATE(A5601,""auto"",""en"")"),"Loading...")</f>
        <v>Loading...</v>
      </c>
    </row>
    <row r="5602" spans="1:2" ht="14.25" customHeight="1">
      <c r="A5602" s="2" t="s">
        <v>5392</v>
      </c>
      <c r="B5602" s="2" t="str">
        <f ca="1">IFERROR(__xludf.DUMMYFUNCTION("GOOGLETRANSLATE(A5602,""auto"",""en"")"),"Loading...")</f>
        <v>Loading...</v>
      </c>
    </row>
    <row r="5603" spans="1:2" ht="14.25" customHeight="1">
      <c r="A5603" s="2" t="s">
        <v>5393</v>
      </c>
      <c r="B5603" s="2" t="str">
        <f ca="1">IFERROR(__xludf.DUMMYFUNCTION("GOOGLETRANSLATE(A5603,""auto"",""en"")"),"Loading...")</f>
        <v>Loading...</v>
      </c>
    </row>
    <row r="5604" spans="1:2" ht="14.25" customHeight="1">
      <c r="A5604" s="4" t="s">
        <v>5394</v>
      </c>
      <c r="B5604" s="2" t="str">
        <f ca="1">IFERROR(__xludf.DUMMYFUNCTION("GOOGLETRANSLATE(A5604,""auto"",""en"")"),"Loading...")</f>
        <v>Loading...</v>
      </c>
    </row>
    <row r="5605" spans="1:2" ht="14.25" customHeight="1">
      <c r="A5605" s="2" t="s">
        <v>38</v>
      </c>
      <c r="B5605" s="2" t="str">
        <f ca="1">IFERROR(__xludf.DUMMYFUNCTION("GOOGLETRANSLATE(A5605,""auto"",""en"")"),"Loading...")</f>
        <v>Loading...</v>
      </c>
    </row>
    <row r="5606" spans="1:2" ht="14.25" customHeight="1">
      <c r="A5606" s="2" t="s">
        <v>5395</v>
      </c>
      <c r="B5606" s="2" t="str">
        <f ca="1">IFERROR(__xludf.DUMMYFUNCTION("GOOGLETRANSLATE(A5606,""auto"",""en"")"),"Loading...")</f>
        <v>Loading...</v>
      </c>
    </row>
    <row r="5607" spans="1:2" ht="14.25" customHeight="1">
      <c r="A5607" s="2" t="s">
        <v>5396</v>
      </c>
      <c r="B5607" s="2" t="str">
        <f ca="1">IFERROR(__xludf.DUMMYFUNCTION("GOOGLETRANSLATE(A5607,""auto"",""en"")"),"Will win INDIA Aliance")</f>
        <v>Will win INDIA Aliance</v>
      </c>
    </row>
    <row r="5608" spans="1:2" ht="14.25" customHeight="1">
      <c r="A5608" s="2" t="s">
        <v>5397</v>
      </c>
      <c r="B5608" s="2" t="str">
        <f ca="1">IFERROR(__xludf.DUMMYFUNCTION("GOOGLETRANSLATE(A5608,""auto"",""en"")"),"Loading...")</f>
        <v>Loading...</v>
      </c>
    </row>
    <row r="5609" spans="1:2" ht="14.25" customHeight="1">
      <c r="A5609" s="2" t="s">
        <v>5398</v>
      </c>
      <c r="B5609" s="2" t="str">
        <f ca="1">IFERROR(__xludf.DUMMYFUNCTION("GOOGLETRANSLATE(A5609,""auto"",""en"")"),"After June 4, all these things will disappear.")</f>
        <v>After June 4, all these things will disappear.</v>
      </c>
    </row>
    <row r="5610" spans="1:2" ht="14.25" customHeight="1">
      <c r="A5610" s="2" t="s">
        <v>5399</v>
      </c>
      <c r="B5610" s="2" t="str">
        <f ca="1">IFERROR(__xludf.DUMMYFUNCTION("GOOGLETRANSLATE(A5610,""auto"",""en"")"),"Loading...")</f>
        <v>Loading...</v>
      </c>
    </row>
    <row r="5611" spans="1:2" ht="14.25" customHeight="1">
      <c r="A5611" s="2" t="s">
        <v>38</v>
      </c>
      <c r="B5611" s="2" t="str">
        <f ca="1">IFERROR(__xludf.DUMMYFUNCTION("GOOGLETRANSLATE(A5611,""auto"",""en"")"),"Loading...")</f>
        <v>Loading...</v>
      </c>
    </row>
    <row r="5612" spans="1:2" ht="14.25" customHeight="1">
      <c r="A5612" s="2" t="s">
        <v>5400</v>
      </c>
      <c r="B5612" s="2" t="str">
        <f ca="1">IFERROR(__xludf.DUMMYFUNCTION("GOOGLETRANSLATE(A5612,""auto"",""en"")"),"Loading...")</f>
        <v>Loading...</v>
      </c>
    </row>
    <row r="5613" spans="1:2" ht="14.25" customHeight="1">
      <c r="A5613" s="2" t="s">
        <v>5401</v>
      </c>
      <c r="B5613" s="2" t="str">
        <f ca="1">IFERROR(__xludf.DUMMYFUNCTION("GOOGLETRANSLATE(A5613,""auto"",""en"")"),"Loading...")</f>
        <v>Loading...</v>
      </c>
    </row>
    <row r="5614" spans="1:2" ht="14.25" customHeight="1">
      <c r="A5614" s="6" t="s">
        <v>5402</v>
      </c>
      <c r="B5614" s="2" t="str">
        <f ca="1">IFERROR(__xludf.DUMMYFUNCTION("GOOGLETRANSLATE(A5614,""auto"",""en"")"),"Loading...")</f>
        <v>Loading...</v>
      </c>
    </row>
    <row r="5615" spans="1:2" ht="14.25" customHeight="1">
      <c r="A5615" s="4" t="s">
        <v>5403</v>
      </c>
      <c r="B5615" s="2" t="str">
        <f ca="1">IFERROR(__xludf.DUMMYFUNCTION("GOOGLETRANSLATE(A5615,""auto"",""en"")"),"India alliance will win")</f>
        <v>India alliance will win</v>
      </c>
    </row>
    <row r="5616" spans="1:2" ht="14.25" customHeight="1">
      <c r="A5616" s="6" t="s">
        <v>5404</v>
      </c>
      <c r="B5616" s="2" t="str">
        <f ca="1">IFERROR(__xludf.DUMMYFUNCTION("GOOGLETRANSLATE(A5616,""auto"",""en"")"),"Loading...")</f>
        <v>Loading...</v>
      </c>
    </row>
    <row r="5617" spans="1:2" ht="14.25" customHeight="1">
      <c r="A5617" s="6" t="s">
        <v>5405</v>
      </c>
      <c r="B5617" s="2" t="str">
        <f ca="1">IFERROR(__xludf.DUMMYFUNCTION("GOOGLETRANSLATE(A5617,""auto"",""en"")"),"Modi 3.0 ❤
The courtier's face has turned pale.")</f>
        <v>Modi 3.0 ❤
The courtier's face has turned pale.</v>
      </c>
    </row>
    <row r="5618" spans="1:2" ht="14.25" customHeight="1">
      <c r="A5618" s="4" t="s">
        <v>5406</v>
      </c>
      <c r="B5618" s="2" t="str">
        <f ca="1">IFERROR(__xludf.DUMMYFUNCTION("GOOGLETRANSLATE(A5618,""auto"",""en"")"),"Loading...")</f>
        <v>Loading...</v>
      </c>
    </row>
    <row r="5619" spans="1:2" ht="14.25" customHeight="1">
      <c r="A5619" s="2" t="s">
        <v>5407</v>
      </c>
      <c r="B5619" s="2" t="str">
        <f ca="1">IFERROR(__xludf.DUMMYFUNCTION("GOOGLETRANSLATE(A5619,""auto"",""en"")"),"Sir burnol khareed lo kl will be out of stock.")</f>
        <v>Sir burnol khareed lo kl will be out of stock.</v>
      </c>
    </row>
    <row r="5620" spans="1:2" ht="14.25" customHeight="1">
      <c r="A5620" s="5" t="s">
        <v>5408</v>
      </c>
      <c r="B5620" s="2" t="str">
        <f ca="1">IFERROR(__xludf.DUMMYFUNCTION("GOOGLETRANSLATE(A5620,""auto"",""en"")"),"Loading...")</f>
        <v>Loading...</v>
      </c>
    </row>
    <row r="5621" spans="1:2" ht="14.25" customHeight="1">
      <c r="A5621" s="6" t="s">
        <v>5409</v>
      </c>
      <c r="B5621" s="2" t="str">
        <f ca="1">IFERROR(__xludf.DUMMYFUNCTION("GOOGLETRANSLATE(A5621,""auto"",""en"")"),"Loading...")</f>
        <v>Loading...</v>
      </c>
    </row>
    <row r="5622" spans="1:2" ht="14.25" customHeight="1">
      <c r="A5622" s="2" t="s">
        <v>5410</v>
      </c>
      <c r="B5622" s="2" t="str">
        <f ca="1">IFERROR(__xludf.DUMMYFUNCTION("GOOGLETRANSLATE(A5622,""auto"",""en"")"),"Loading...")</f>
        <v>Loading...</v>
      </c>
    </row>
    <row r="5623" spans="1:2" ht="14.25" customHeight="1">
      <c r="A5623" s="6" t="s">
        <v>5409</v>
      </c>
      <c r="B5623" s="2" t="str">
        <f ca="1">IFERROR(__xludf.DUMMYFUNCTION("GOOGLETRANSLATE(A5623,""auto"",""en"")"),"Loading...")</f>
        <v>Loading...</v>
      </c>
    </row>
    <row r="5624" spans="1:2" ht="14.25" customHeight="1">
      <c r="A5624" s="2" t="s">
        <v>5411</v>
      </c>
      <c r="B5624" s="2" t="str">
        <f ca="1">IFERROR(__xludf.DUMMYFUNCTION("GOOGLETRANSLATE(A5624,""auto"",""en"")"),"Loading...")</f>
        <v>Loading...</v>
      </c>
    </row>
    <row r="5625" spans="1:2" ht="14.25" customHeight="1">
      <c r="A5625" s="4" t="s">
        <v>5412</v>
      </c>
      <c r="B5625" s="2" t="str">
        <f ca="1">IFERROR(__xludf.DUMMYFUNCTION("GOOGLETRANSLATE(A5625,""auto"",""en"")"),"Loading...")</f>
        <v>Loading...</v>
      </c>
    </row>
    <row r="5626" spans="1:2" ht="14.25" customHeight="1">
      <c r="A5626" s="2" t="s">
        <v>626</v>
      </c>
      <c r="B5626" s="2" t="str">
        <f ca="1">IFERROR(__xludf.DUMMYFUNCTION("GOOGLETRANSLATE(A5626,""auto"",""en"")"),"Loading...")</f>
        <v>Loading...</v>
      </c>
    </row>
    <row r="5627" spans="1:2" ht="14.25" customHeight="1">
      <c r="A5627" s="4" t="s">
        <v>5413</v>
      </c>
      <c r="B5627" s="2" t="str">
        <f ca="1">IFERROR(__xludf.DUMMYFUNCTION("GOOGLETRANSLATE(A5627,""auto"",""en"")"),"Loading...")</f>
        <v>Loading...</v>
      </c>
    </row>
    <row r="5628" spans="1:2" ht="14.25" customHeight="1">
      <c r="A5628" s="2" t="s">
        <v>5414</v>
      </c>
      <c r="B5628" s="2" t="str">
        <f ca="1">IFERROR(__xludf.DUMMYFUNCTION("GOOGLETRANSLATE(A5628,""auto"",""en"")"),"Loading...")</f>
        <v>Loading...</v>
      </c>
    </row>
    <row r="5629" spans="1:2" ht="14.25" customHeight="1">
      <c r="A5629" s="4" t="s">
        <v>5415</v>
      </c>
      <c r="B5629" s="2" t="str">
        <f ca="1">IFERROR(__xludf.DUMMYFUNCTION("GOOGLETRANSLATE(A5629,""auto"",""en"")"),"Loading...")</f>
        <v>Loading...</v>
      </c>
    </row>
    <row r="5630" spans="1:2" ht="14.25" customHeight="1">
      <c r="A5630" s="2" t="s">
        <v>5416</v>
      </c>
      <c r="B5630" s="2" t="str">
        <f ca="1">IFERROR(__xludf.DUMMYFUNCTION("GOOGLETRANSLATE(A5630,""auto"",""en"")"),"Loading...")</f>
        <v>Loading...</v>
      </c>
    </row>
    <row r="5631" spans="1:2" ht="14.25" customHeight="1">
      <c r="A5631" s="2" t="s">
        <v>5417</v>
      </c>
      <c r="B5631" s="2" t="str">
        <f ca="1">IFERROR(__xludf.DUMMYFUNCTION("GOOGLETRANSLATE(A5631,""auto"",""en"")"),"Loading...")</f>
        <v>Loading...</v>
      </c>
    </row>
    <row r="5632" spans="1:2" ht="14.25" customHeight="1">
      <c r="A5632" s="2" t="s">
        <v>5418</v>
      </c>
      <c r="B5632" s="2" t="str">
        <f ca="1">IFERROR(__xludf.DUMMYFUNCTION("GOOGLETRANSLATE(A5632,""auto"",""en"")"),"Loading...")</f>
        <v>Loading...</v>
      </c>
    </row>
    <row r="5633" spans="1:2" ht="14.25" customHeight="1">
      <c r="A5633" s="2" t="s">
        <v>60</v>
      </c>
      <c r="B5633" s="2" t="str">
        <f ca="1">IFERROR(__xludf.DUMMYFUNCTION("GOOGLETRANSLATE(A5633,""auto"",""en"")"),"Loading...")</f>
        <v>Loading...</v>
      </c>
    </row>
    <row r="5634" spans="1:2" ht="14.25" customHeight="1">
      <c r="A5634" s="2" t="s">
        <v>5419</v>
      </c>
      <c r="B5634" s="2" t="str">
        <f ca="1">IFERROR(__xludf.DUMMYFUNCTION("GOOGLETRANSLATE(A5634,""auto"",""en"")"),"Loading...")</f>
        <v>Loading...</v>
      </c>
    </row>
    <row r="5635" spans="1:2" ht="14.25" customHeight="1">
      <c r="A5635" s="2" t="s">
        <v>5420</v>
      </c>
      <c r="B5635" s="2" t="str">
        <f ca="1">IFERROR(__xludf.DUMMYFUNCTION("GOOGLETRANSLATE(A5635,""auto"",""en"")"),"Loading...")</f>
        <v>Loading...</v>
      </c>
    </row>
    <row r="5636" spans="1:2" ht="14.25" customHeight="1">
      <c r="A5636" s="2" t="s">
        <v>5421</v>
      </c>
      <c r="B5636" s="2" t="str">
        <f ca="1">IFERROR(__xludf.DUMMYFUNCTION("GOOGLETRANSLATE(A5636,""auto"",""en"")"),"Loading...")</f>
        <v>Loading...</v>
      </c>
    </row>
    <row r="5637" spans="1:2" ht="14.25" customHeight="1">
      <c r="A5637" s="2" t="s">
        <v>5422</v>
      </c>
      <c r="B5637" s="2" t="str">
        <f ca="1">IFERROR(__xludf.DUMMYFUNCTION("GOOGLETRANSLATE(A5637,""auto"",""en"")"),"Loading...")</f>
        <v>Loading...</v>
      </c>
    </row>
    <row r="5638" spans="1:2" ht="14.25" customHeight="1">
      <c r="A5638" s="2" t="s">
        <v>5423</v>
      </c>
      <c r="B5638" s="2" t="str">
        <f ca="1">IFERROR(__xludf.DUMMYFUNCTION("GOOGLETRANSLATE(A5638,""auto"",""en"")"),"Loading...")</f>
        <v>Loading...</v>
      </c>
    </row>
    <row r="5639" spans="1:2" ht="14.25" customHeight="1">
      <c r="A5639" s="2" t="s">
        <v>5424</v>
      </c>
      <c r="B5639" s="2" t="str">
        <f ca="1">IFERROR(__xludf.DUMMYFUNCTION("GOOGLETRANSLATE(A5639,""auto"",""en"")"),"Loading...")</f>
        <v>Loading...</v>
      </c>
    </row>
    <row r="5640" spans="1:2" ht="14.25" customHeight="1">
      <c r="A5640" s="2" t="s">
        <v>5425</v>
      </c>
      <c r="B5640" s="2" t="str">
        <f ca="1">IFERROR(__xludf.DUMMYFUNCTION("GOOGLETRANSLATE(A5640,""auto"",""en"")"),"Loading...")</f>
        <v>Loading...</v>
      </c>
    </row>
    <row r="5641" spans="1:2" ht="14.25" customHeight="1">
      <c r="A5641" s="2" t="s">
        <v>5426</v>
      </c>
      <c r="B5641" s="2" t="str">
        <f ca="1">IFERROR(__xludf.DUMMYFUNCTION("GOOGLETRANSLATE(A5641,""auto"",""en"")"),"Darbari 4 ko Rona hoga")</f>
        <v>Darbari 4 ko Rona hoga</v>
      </c>
    </row>
    <row r="5642" spans="1:2" ht="14.25" customHeight="1">
      <c r="A5642" s="6" t="s">
        <v>5427</v>
      </c>
      <c r="B5642" s="2" t="str">
        <f ca="1">IFERROR(__xludf.DUMMYFUNCTION("GOOGLETRANSLATE(A5642,""auto"",""en"")"),"Loading...")</f>
        <v>Loading...</v>
      </c>
    </row>
    <row r="5643" spans="1:2" ht="14.25" customHeight="1">
      <c r="A5643" s="2" t="s">
        <v>5428</v>
      </c>
      <c r="B5643" s="2" t="str">
        <f ca="1">IFERROR(__xludf.DUMMYFUNCTION("GOOGLETRANSLATE(A5643,""auto"",""en"")"),"Loading...")</f>
        <v>Loading...</v>
      </c>
    </row>
    <row r="5644" spans="1:2" ht="14.25" customHeight="1">
      <c r="A5644" s="2" t="s">
        <v>5429</v>
      </c>
      <c r="B5644" s="2" t="str">
        <f ca="1">IFERROR(__xludf.DUMMYFUNCTION("GOOGLETRANSLATE(A5644,""auto"",""en"")"),"Loading...")</f>
        <v>Loading...</v>
      </c>
    </row>
    <row r="5645" spans="1:2" ht="14.25" customHeight="1">
      <c r="A5645" s="4" t="s">
        <v>5430</v>
      </c>
      <c r="B5645" s="2" t="str">
        <f ca="1">IFERROR(__xludf.DUMMYFUNCTION("GOOGLETRANSLATE(A5645,""auto"",""en"")"),"Loading...")</f>
        <v>Loading...</v>
      </c>
    </row>
    <row r="5646" spans="1:2" ht="14.25" customHeight="1">
      <c r="A5646" s="2" t="s">
        <v>5431</v>
      </c>
      <c r="B5646" s="2" t="str">
        <f ca="1">IFERROR(__xludf.DUMMYFUNCTION("GOOGLETRANSLATE(A5646,""auto"",""en"")"),"Loading...")</f>
        <v>Loading...</v>
      </c>
    </row>
    <row r="5647" spans="1:2" ht="14.25" customHeight="1">
      <c r="A5647" s="2" t="s">
        <v>5432</v>
      </c>
      <c r="B5647" s="2" t="str">
        <f ca="1">IFERROR(__xludf.DUMMYFUNCTION("GOOGLETRANSLATE(A5647,""auto"",""en"")"),"Loading...")</f>
        <v>Loading...</v>
      </c>
    </row>
    <row r="5648" spans="1:2" ht="14.25" customHeight="1">
      <c r="A5648" s="2" t="s">
        <v>5433</v>
      </c>
      <c r="B5648" s="2" t="str">
        <f ca="1">IFERROR(__xludf.DUMMYFUNCTION("GOOGLETRANSLATE(A5648,""auto"",""en"")"),"Loading...")</f>
        <v>Loading...</v>
      </c>
    </row>
    <row r="5649" spans="1:2" ht="14.25" customHeight="1">
      <c r="A5649" s="2" t="s">
        <v>5434</v>
      </c>
      <c r="B5649" s="2" t="str">
        <f ca="1">IFERROR(__xludf.DUMMYFUNCTION("GOOGLETRANSLATE(A5649,""auto"",""en"")"),"Loading...")</f>
        <v>Loading...</v>
      </c>
    </row>
    <row r="5650" spans="1:2" ht="14.25" customHeight="1">
      <c r="A5650" s="2" t="s">
        <v>205</v>
      </c>
      <c r="B5650" s="2" t="str">
        <f ca="1">IFERROR(__xludf.DUMMYFUNCTION("GOOGLETRANSLATE(A5650,""auto"",""en"")"),"Loading...")</f>
        <v>Loading...</v>
      </c>
    </row>
    <row r="5651" spans="1:2" ht="14.25" customHeight="1">
      <c r="A5651" s="2" t="s">
        <v>5435</v>
      </c>
      <c r="B5651" s="2" t="str">
        <f ca="1">IFERROR(__xludf.DUMMYFUNCTION("GOOGLETRANSLATE(A5651,""auto"",""en"")"),"Loading...")</f>
        <v>Loading...</v>
      </c>
    </row>
    <row r="5652" spans="1:2" ht="14.25" customHeight="1">
      <c r="A5652" s="2" t="s">
        <v>5436</v>
      </c>
      <c r="B5652" s="2" t="str">
        <f ca="1">IFERROR(__xludf.DUMMYFUNCTION("GOOGLETRANSLATE(A5652,""auto"",""en"")"),"Loading...")</f>
        <v>Loading...</v>
      </c>
    </row>
    <row r="5653" spans="1:2" ht="14.25" customHeight="1">
      <c r="A5653" s="2" t="s">
        <v>5437</v>
      </c>
      <c r="B5653" s="2" t="str">
        <f ca="1">IFERROR(__xludf.DUMMYFUNCTION("GOOGLETRANSLATE(A5653,""auto"",""en"")"),"Loading...")</f>
        <v>Loading...</v>
      </c>
    </row>
    <row r="5654" spans="1:2" ht="14.25" customHeight="1">
      <c r="A5654" s="2" t="s">
        <v>5438</v>
      </c>
      <c r="B5654" s="2" t="str">
        <f ca="1">IFERROR(__xludf.DUMMYFUNCTION("GOOGLETRANSLATE(A5654,""auto"",""en"")"),"Loading...")</f>
        <v>Loading...</v>
      </c>
    </row>
    <row r="5655" spans="1:2" ht="14.25" customHeight="1">
      <c r="A5655" s="2" t="s">
        <v>5439</v>
      </c>
      <c r="B5655" s="2" t="str">
        <f ca="1">IFERROR(__xludf.DUMMYFUNCTION("GOOGLETRANSLATE(A5655,""auto"",""en"")"),"Loading...")</f>
        <v>Loading...</v>
      </c>
    </row>
    <row r="5656" spans="1:2" ht="14.25" customHeight="1">
      <c r="A5656" s="2" t="s">
        <v>5440</v>
      </c>
      <c r="B5656" s="2" t="str">
        <f ca="1">IFERROR(__xludf.DUMMYFUNCTION("GOOGLETRANSLATE(A5656,""auto"",""en"")"),"Loading...")</f>
        <v>Loading...</v>
      </c>
    </row>
    <row r="5657" spans="1:2" ht="14.25" customHeight="1">
      <c r="A5657" s="6" t="s">
        <v>5441</v>
      </c>
      <c r="B5657" s="2" t="str">
        <f ca="1">IFERROR(__xludf.DUMMYFUNCTION("GOOGLETRANSLATE(A5657,""auto"",""en"")"),"Loading...")</f>
        <v>Loading...</v>
      </c>
    </row>
    <row r="5658" spans="1:2" ht="14.25" customHeight="1">
      <c r="A5658" s="2" t="s">
        <v>5442</v>
      </c>
      <c r="B5658" s="2" t="str">
        <f ca="1">IFERROR(__xludf.DUMMYFUNCTION("GOOGLETRANSLATE(A5658,""auto"",""en"")"),"Loading...")</f>
        <v>Loading...</v>
      </c>
    </row>
    <row r="5659" spans="1:2" ht="14.25" customHeight="1">
      <c r="A5659" s="2" t="s">
        <v>5443</v>
      </c>
      <c r="B5659" s="2" t="str">
        <f ca="1">IFERROR(__xludf.DUMMYFUNCTION("GOOGLETRANSLATE(A5659,""auto"",""en"")"),"Loading...")</f>
        <v>Loading...</v>
      </c>
    </row>
    <row r="5660" spans="1:2" ht="14.25" customHeight="1">
      <c r="A5660" s="4" t="s">
        <v>5444</v>
      </c>
      <c r="B5660" s="2" t="str">
        <f ca="1">IFERROR(__xludf.DUMMYFUNCTION("GOOGLETRANSLATE(A5660,""auto"",""en"")"),"Loading...")</f>
        <v>Loading...</v>
      </c>
    </row>
    <row r="5661" spans="1:2" ht="14.25" customHeight="1">
      <c r="A5661" s="2" t="s">
        <v>5445</v>
      </c>
      <c r="B5661" s="2" t="str">
        <f ca="1">IFERROR(__xludf.DUMMYFUNCTION("GOOGLETRANSLATE(A5661,""auto"",""en"")"),"Loading...")</f>
        <v>Loading...</v>
      </c>
    </row>
    <row r="5662" spans="1:2" ht="14.25" customHeight="1">
      <c r="A5662" s="4" t="s">
        <v>5446</v>
      </c>
      <c r="B5662" s="2" t="str">
        <f ca="1">IFERROR(__xludf.DUMMYFUNCTION("GOOGLETRANSLATE(A5662,""auto"",""en"")"),"Loading...")</f>
        <v>Loading...</v>
      </c>
    </row>
    <row r="5663" spans="1:2" ht="14.25" customHeight="1">
      <c r="A5663" s="2" t="s">
        <v>5447</v>
      </c>
      <c r="B5663" s="2" t="str">
        <f ca="1">IFERROR(__xludf.DUMMYFUNCTION("GOOGLETRANSLATE(A5663,""auto"",""en"")"),"Loading...")</f>
        <v>Loading...</v>
      </c>
    </row>
    <row r="5664" spans="1:2" ht="14.25" customHeight="1">
      <c r="A5664" s="2" t="s">
        <v>5448</v>
      </c>
      <c r="B5664" s="2" t="str">
        <f ca="1">IFERROR(__xludf.DUMMYFUNCTION("GOOGLETRANSLATE(A5664,""auto"",""en"")"),"Loading...")</f>
        <v>Loading...</v>
      </c>
    </row>
    <row r="5665" spans="1:2" ht="14.25" customHeight="1">
      <c r="A5665" s="2" t="s">
        <v>5449</v>
      </c>
      <c r="B5665" s="2" t="str">
        <f ca="1">IFERROR(__xludf.DUMMYFUNCTION("GOOGLETRANSLATE(A5665,""auto"",""en"")"),"EVM MURDABAD")</f>
        <v>EVM MURDABAD</v>
      </c>
    </row>
    <row r="5666" spans="1:2" ht="14.25" customHeight="1">
      <c r="A5666" s="5" t="s">
        <v>5450</v>
      </c>
      <c r="B5666" s="2" t="str">
        <f ca="1">IFERROR(__xludf.DUMMYFUNCTION("GOOGLETRANSLATE(A5666,""auto"",""en"")"),"Loading...")</f>
        <v>Loading...</v>
      </c>
    </row>
    <row r="5667" spans="1:2" ht="14.25" customHeight="1">
      <c r="A5667" s="2" t="s">
        <v>5451</v>
      </c>
      <c r="B5667" s="2" t="str">
        <f ca="1">IFERROR(__xludf.DUMMYFUNCTION("GOOGLETRANSLATE(A5667,""auto"",""en"")"),"SB looks absolutely fake")</f>
        <v>SB looks absolutely fake</v>
      </c>
    </row>
    <row r="5668" spans="1:2" ht="14.25" customHeight="1">
      <c r="A5668" s="4" t="s">
        <v>5452</v>
      </c>
      <c r="B5668" s="2" t="str">
        <f ca="1">IFERROR(__xludf.DUMMYFUNCTION("GOOGLETRANSLATE(A5668,""auto"",""en"")"),"Loading...")</f>
        <v>Loading...</v>
      </c>
    </row>
    <row r="5669" spans="1:2" ht="14.25" customHeight="1">
      <c r="A5669" s="6" t="s">
        <v>5453</v>
      </c>
      <c r="B5669" s="2" t="str">
        <f ca="1">IFERROR(__xludf.DUMMYFUNCTION("GOOGLETRANSLATE(A5669,""auto"",""en"")"),"Loading...")</f>
        <v>Loading...</v>
      </c>
    </row>
    <row r="5670" spans="1:2" ht="14.25" customHeight="1">
      <c r="A5670" s="4" t="s">
        <v>5454</v>
      </c>
      <c r="B5670" s="2" t="str">
        <f ca="1">IFERROR(__xludf.DUMMYFUNCTION("GOOGLETRANSLATE(A5670,""auto"",""en"")"),"Loading...")</f>
        <v>Loading...</v>
      </c>
    </row>
    <row r="5671" spans="1:2" ht="14.25" customHeight="1">
      <c r="A5671" s="2" t="s">
        <v>594</v>
      </c>
      <c r="B5671" s="2" t="str">
        <f ca="1">IFERROR(__xludf.DUMMYFUNCTION("GOOGLETRANSLATE(A5671,""auto"",""en"")"),"❤")</f>
        <v>❤</v>
      </c>
    </row>
    <row r="5672" spans="1:2" ht="14.25" customHeight="1">
      <c r="A5672" s="4" t="s">
        <v>5455</v>
      </c>
      <c r="B5672" s="2" t="str">
        <f ca="1">IFERROR(__xludf.DUMMYFUNCTION("GOOGLETRANSLATE(A5672,""auto"",""en"")"),"Bakalol")</f>
        <v>Bakalol</v>
      </c>
    </row>
    <row r="5673" spans="1:2" ht="14.25" customHeight="1">
      <c r="A5673" s="2" t="s">
        <v>5456</v>
      </c>
      <c r="B5673" s="2" t="str">
        <f ca="1">IFERROR(__xludf.DUMMYFUNCTION("GOOGLETRANSLATE(A5673,""auto"",""en"")"),"Loading...")</f>
        <v>Loading...</v>
      </c>
    </row>
    <row r="5674" spans="1:2" ht="14.25" customHeight="1">
      <c r="A5674" s="4" t="s">
        <v>5457</v>
      </c>
      <c r="B5674" s="2" t="str">
        <f ca="1">IFERROR(__xludf.DUMMYFUNCTION("GOOGLETRANSLATE(A5674,""auto"",""en"")"),"Loading...")</f>
        <v>Loading...</v>
      </c>
    </row>
    <row r="5675" spans="1:2" ht="14.25" customHeight="1">
      <c r="A5675" s="2" t="s">
        <v>5458</v>
      </c>
      <c r="B5675" s="2" t="str">
        <f ca="1">IFERROR(__xludf.DUMMYFUNCTION("GOOGLETRANSLATE(A5675,""auto"",""en"")"),"Loading...")</f>
        <v>Loading...</v>
      </c>
    </row>
    <row r="5676" spans="1:2" ht="14.25" customHeight="1">
      <c r="A5676" s="2" t="s">
        <v>5459</v>
      </c>
      <c r="B5676" s="2" t="str">
        <f ca="1">IFERROR(__xludf.DUMMYFUNCTION("GOOGLETRANSLATE(A5676,""auto"",""en"")"),"Ravish ji can mislead me.")</f>
        <v>Ravish ji can mislead me.</v>
      </c>
    </row>
    <row r="5677" spans="1:2" ht="14.25" customHeight="1">
      <c r="A5677" s="2" t="s">
        <v>5460</v>
      </c>
      <c r="B5677" s="2" t="str">
        <f ca="1">IFERROR(__xludf.DUMMYFUNCTION("GOOGLETRANSLATE(A5677,""auto"",""en"")"),"Loading...")</f>
        <v>Loading...</v>
      </c>
    </row>
    <row r="5678" spans="1:2" ht="14.25" customHeight="1">
      <c r="A5678" s="2" t="s">
        <v>5461</v>
      </c>
      <c r="B5678" s="2" t="str">
        <f ca="1">IFERROR(__xludf.DUMMYFUNCTION("GOOGLETRANSLATE(A5678,""auto"",""en"")"),"Loading...")</f>
        <v>Loading...</v>
      </c>
    </row>
    <row r="5679" spans="1:2" ht="14.25" customHeight="1">
      <c r="A5679" s="2" t="s">
        <v>5462</v>
      </c>
      <c r="B5679" s="2" t="str">
        <f ca="1">IFERROR(__xludf.DUMMYFUNCTION("GOOGLETRANSLATE(A5679,""auto"",""en"")"),"Loading...")</f>
        <v>Loading...</v>
      </c>
    </row>
    <row r="5680" spans="1:2" ht="14.25" customHeight="1">
      <c r="A5680" s="2" t="s">
        <v>5463</v>
      </c>
      <c r="B5680" s="2" t="str">
        <f ca="1">IFERROR(__xludf.DUMMYFUNCTION("GOOGLETRANSLATE(A5680,""auto"",""en"")"),"Loading...")</f>
        <v>Loading...</v>
      </c>
    </row>
    <row r="5681" spans="1:2" ht="14.25" customHeight="1">
      <c r="A5681" s="2" t="s">
        <v>5464</v>
      </c>
      <c r="B5681" s="2" t="str">
        <f ca="1">IFERROR(__xludf.DUMMYFUNCTION("GOOGLETRANSLATE(A5681,""auto"",""en"")"),"Loading...")</f>
        <v>Loading...</v>
      </c>
    </row>
    <row r="5682" spans="1:2" ht="14.25" customHeight="1">
      <c r="A5682" s="2" t="s">
        <v>5465</v>
      </c>
      <c r="B5682" s="2" t="str">
        <f ca="1">IFERROR(__xludf.DUMMYFUNCTION("GOOGLETRANSLATE(A5682,""auto"",""en"")"),"Loading...")</f>
        <v>Loading...</v>
      </c>
    </row>
    <row r="5683" spans="1:2" ht="14.25" customHeight="1">
      <c r="A5683" s="2" t="s">
        <v>5466</v>
      </c>
      <c r="B5683" s="2" t="str">
        <f ca="1">IFERROR(__xludf.DUMMYFUNCTION("GOOGLETRANSLATE(A5683,""auto"",""en"")"),"Loading...")</f>
        <v>Loading...</v>
      </c>
    </row>
    <row r="5684" spans="1:2" ht="14.25" customHeight="1">
      <c r="A5684" s="2" t="s">
        <v>5467</v>
      </c>
      <c r="B5684" s="2" t="str">
        <f ca="1">IFERROR(__xludf.DUMMYFUNCTION("GOOGLETRANSLATE(A5684,""auto"",""en"")"),"Loading...")</f>
        <v>Loading...</v>
      </c>
    </row>
    <row r="5685" spans="1:2" ht="14.25" customHeight="1">
      <c r="A5685" s="4" t="s">
        <v>5468</v>
      </c>
      <c r="B5685" s="2" t="str">
        <f ca="1">IFERROR(__xludf.DUMMYFUNCTION("GOOGLETRANSLATE(A5685,""auto"",""en"")"),"Loading...")</f>
        <v>Loading...</v>
      </c>
    </row>
    <row r="5686" spans="1:2" ht="14.25" customHeight="1">
      <c r="A5686" s="2" t="s">
        <v>5469</v>
      </c>
      <c r="B5686" s="2" t="str">
        <f ca="1">IFERROR(__xludf.DUMMYFUNCTION("GOOGLETRANSLATE(A5686,""auto"",""en"")"),"Rahul gandhi as new prime minister of india")</f>
        <v>Rahul gandhi as new prime minister of india</v>
      </c>
    </row>
    <row r="5687" spans="1:2" ht="14.25" customHeight="1">
      <c r="A5687" s="2" t="s">
        <v>5470</v>
      </c>
      <c r="B5687" s="2" t="str">
        <f ca="1">IFERROR(__xludf.DUMMYFUNCTION("GOOGLETRANSLATE(A5687,""auto"",""en"")"),"Loading...")</f>
        <v>Loading...</v>
      </c>
    </row>
    <row r="5688" spans="1:2" ht="14.25" customHeight="1">
      <c r="A5688" s="2" t="s">
        <v>5471</v>
      </c>
      <c r="B5688" s="2" t="str">
        <f ca="1">IFERROR(__xludf.DUMMYFUNCTION("GOOGLETRANSLATE(A5688,""auto"",""en"")"),"Loading...")</f>
        <v>Loading...</v>
      </c>
    </row>
    <row r="5689" spans="1:2" ht="14.25" customHeight="1">
      <c r="A5689" s="2" t="s">
        <v>5472</v>
      </c>
      <c r="B5689" s="2" t="str">
        <f ca="1">IFERROR(__xludf.DUMMYFUNCTION("GOOGLETRANSLATE(A5689,""auto"",""en"")"),"Loading...")</f>
        <v>Loading...</v>
      </c>
    </row>
    <row r="5690" spans="1:2" ht="14.25" customHeight="1">
      <c r="A5690" s="2" t="s">
        <v>5473</v>
      </c>
      <c r="B5690" s="2" t="str">
        <f ca="1">IFERROR(__xludf.DUMMYFUNCTION("GOOGLETRANSLATE(A5690,""auto"",""en"")"),"Loading...")</f>
        <v>Loading...</v>
      </c>
    </row>
    <row r="5691" spans="1:2" ht="14.25" customHeight="1">
      <c r="A5691" s="2" t="s">
        <v>5474</v>
      </c>
      <c r="B5691" s="2" t="str">
        <f ca="1">IFERROR(__xludf.DUMMYFUNCTION("GOOGLETRANSLATE(A5691,""auto"",""en"")"),"Loading...")</f>
        <v>Loading...</v>
      </c>
    </row>
    <row r="5692" spans="1:2" ht="14.25" customHeight="1">
      <c r="A5692" s="2" t="s">
        <v>5475</v>
      </c>
      <c r="B5692" s="2" t="str">
        <f ca="1">IFERROR(__xludf.DUMMYFUNCTION("GOOGLETRANSLATE(A5692,""auto"",""en"")"),"Jali Na Teri Bhi Na Jali ।")</f>
        <v>Jali Na Teri Bhi Na Jali ।</v>
      </c>
    </row>
    <row r="5693" spans="1:2" ht="14.25" customHeight="1">
      <c r="A5693" s="2" t="s">
        <v>5476</v>
      </c>
      <c r="B5693" s="2" t="str">
        <f ca="1">IFERROR(__xludf.DUMMYFUNCTION("GOOGLETRANSLATE(A5693,""auto"",""en"")"),"Loading...")</f>
        <v>Loading...</v>
      </c>
    </row>
    <row r="5694" spans="1:2" ht="14.25" customHeight="1">
      <c r="A5694" s="6" t="s">
        <v>5477</v>
      </c>
      <c r="B5694" s="2" t="str">
        <f ca="1">IFERROR(__xludf.DUMMYFUNCTION("GOOGLETRANSLATE(A5694,""auto"",""en"")"),"Kya Rabish tere aapne tere aaka till 4 jun ko tera video nahi dekh hai
")</f>
        <v xml:space="preserve">Kya Rabish tere aapne tere aaka till 4 jun ko tera video nahi dekh hai
</v>
      </c>
    </row>
    <row r="5695" spans="1:2" ht="14.25" customHeight="1">
      <c r="A5695" s="2" t="s">
        <v>5478</v>
      </c>
      <c r="B5695" s="2" t="str">
        <f ca="1">IFERROR(__xludf.DUMMYFUNCTION("GOOGLETRANSLATE(A5695,""auto"",""en"")"),"Loading...")</f>
        <v>Loading...</v>
      </c>
    </row>
    <row r="5696" spans="1:2" ht="14.25" customHeight="1">
      <c r="A5696" s="2" t="s">
        <v>5479</v>
      </c>
      <c r="B5696" s="2" t="str">
        <f ca="1">IFERROR(__xludf.DUMMYFUNCTION("GOOGLETRANSLATE(A5696,""auto"",""en"")"),"Loading...")</f>
        <v>Loading...</v>
      </c>
    </row>
    <row r="5697" spans="1:2" ht="14.25" customHeight="1">
      <c r="A5697" s="2" t="s">
        <v>5480</v>
      </c>
      <c r="B5697" s="2" t="str">
        <f ca="1">IFERROR(__xludf.DUMMYFUNCTION("GOOGLETRANSLATE(A5697,""auto"",""en"")"),"I just discovered another YouTube channel for stock trading and deals updates: https://www.youtube.com/@StockTradeUpdates")</f>
        <v>I just discovered another YouTube channel for stock trading and deals updates: https://www.youtube.com/@StockTradeUpdates</v>
      </c>
    </row>
    <row r="5698" spans="1:2" ht="14.25" customHeight="1">
      <c r="A5698" s="2" t="s">
        <v>5481</v>
      </c>
      <c r="B5698" s="2" t="str">
        <f ca="1">IFERROR(__xludf.DUMMYFUNCTION("GOOGLETRANSLATE(A5698,""auto"",""en"")"),"I am itching to scratch but will come to Modi.")</f>
        <v>I am itching to scratch but will come to Modi.</v>
      </c>
    </row>
    <row r="5699" spans="1:2" ht="14.25" customHeight="1">
      <c r="A5699" s="2" t="s">
        <v>5482</v>
      </c>
      <c r="B5699" s="2" t="str">
        <f ca="1">IFERROR(__xludf.DUMMYFUNCTION("GOOGLETRANSLATE(A5699,""auto"",""en"")"),"Loading...")</f>
        <v>Loading...</v>
      </c>
    </row>
    <row r="5700" spans="1:2" ht="14.25" customHeight="1">
      <c r="A5700" s="2" t="s">
        <v>5483</v>
      </c>
      <c r="B5700" s="2" t="str">
        <f ca="1">IFERROR(__xludf.DUMMYFUNCTION("GOOGLETRANSLATE(A5700,""auto"",""en"")"),"If someone is raised and thrown into jail - brother, you will not come to anyone.")</f>
        <v>If someone is raised and thrown into jail - brother, you will not come to anyone.</v>
      </c>
    </row>
    <row r="5701" spans="1:2" ht="14.25" customHeight="1">
      <c r="A5701" s="2" t="s">
        <v>5484</v>
      </c>
      <c r="B5701" s="2" t="str">
        <f ca="1">IFERROR(__xludf.DUMMYFUNCTION("GOOGLETRANSLATE(A5701,""auto"",""en"")"),"Loading...")</f>
        <v>Loading...</v>
      </c>
    </row>
    <row r="5702" spans="1:2" ht="14.25" customHeight="1">
      <c r="A5702" s="2" t="s">
        <v>5485</v>
      </c>
      <c r="B5702" s="2" t="str">
        <f ca="1">IFERROR(__xludf.DUMMYFUNCTION("GOOGLETRANSLATE(A5702,""auto"",""en"")"),"Loading...")</f>
        <v>Loading...</v>
      </c>
    </row>
    <row r="5703" spans="1:2" ht="14.25" customHeight="1">
      <c r="A5703" s="2" t="s">
        <v>5486</v>
      </c>
      <c r="B5703" s="2" t="str">
        <f ca="1">IFERROR(__xludf.DUMMYFUNCTION("GOOGLETRANSLATE(A5703,""auto"",""en"")"),"Loading...")</f>
        <v>Loading...</v>
      </c>
    </row>
    <row r="5704" spans="1:2" ht="14.25" customHeight="1">
      <c r="A5704" s="4" t="s">
        <v>5487</v>
      </c>
      <c r="B5704" s="2" t="str">
        <f ca="1">IFERROR(__xludf.DUMMYFUNCTION("GOOGLETRANSLATE(A5704,""auto"",""en"")"),"Loading...")</f>
        <v>Loading...</v>
      </c>
    </row>
    <row r="5705" spans="1:2" ht="14.25" customHeight="1">
      <c r="A5705" s="4" t="s">
        <v>5488</v>
      </c>
      <c r="B5705" s="2" t="str">
        <f ca="1">IFERROR(__xludf.DUMMYFUNCTION("GOOGLETRANSLATE(A5705,""auto"",""en"")"),"Loading...")</f>
        <v>Loading...</v>
      </c>
    </row>
    <row r="5706" spans="1:2" ht="14.25" customHeight="1">
      <c r="A5706" s="5" t="s">
        <v>5489</v>
      </c>
      <c r="B5706" s="2" t="str">
        <f ca="1">IFERROR(__xludf.DUMMYFUNCTION("GOOGLETRANSLATE(A5706,""auto"",""en"")"),"Loading...")</f>
        <v>Loading...</v>
      </c>
    </row>
    <row r="5707" spans="1:2" ht="14.25" customHeight="1">
      <c r="A5707" s="2" t="s">
        <v>5490</v>
      </c>
      <c r="B5707" s="2" t="str">
        <f ca="1">IFERROR(__xludf.DUMMYFUNCTION("GOOGLETRANSLATE(A5707,""auto"",""en"")"),"Loading...")</f>
        <v>Loading...</v>
      </c>
    </row>
    <row r="5708" spans="1:2" ht="14.25" customHeight="1">
      <c r="A5708" s="2" t="s">
        <v>5491</v>
      </c>
      <c r="B5708" s="2" t="str">
        <f ca="1">IFERROR(__xludf.DUMMYFUNCTION("GOOGLETRANSLATE(A5708,""auto"",""en"")"),"Loading...")</f>
        <v>Loading...</v>
      </c>
    </row>
    <row r="5709" spans="1:2" ht="14.25" customHeight="1">
      <c r="A5709" s="2" t="s">
        <v>5492</v>
      </c>
      <c r="B5709" s="2" t="str">
        <f ca="1">IFERROR(__xludf.DUMMYFUNCTION("GOOGLETRANSLATE(A5709,""auto"",""en"")"),"🌹🇮🇳🌹👍👍👍👍")</f>
        <v>🌹🇮🇳🌹👍👍👍👍</v>
      </c>
    </row>
    <row r="5710" spans="1:2" ht="14.25" customHeight="1">
      <c r="A5710" s="2" t="s">
        <v>5493</v>
      </c>
      <c r="B5710" s="2" t="str">
        <f ca="1">IFERROR(__xludf.DUMMYFUNCTION("GOOGLETRANSLATE(A5710,""auto"",""en"")"),"Loading...")</f>
        <v>Loading...</v>
      </c>
    </row>
    <row r="5711" spans="1:2" ht="14.25" customHeight="1">
      <c r="A5711" s="2" t="s">
        <v>5494</v>
      </c>
      <c r="B5711" s="2" t="str">
        <f ca="1">IFERROR(__xludf.DUMMYFUNCTION("GOOGLETRANSLATE(A5711,""auto"",""en"")"),"Loading...")</f>
        <v>Loading...</v>
      </c>
    </row>
    <row r="5712" spans="1:2" ht="14.25" customHeight="1">
      <c r="A5712" s="2" t="s">
        <v>5495</v>
      </c>
      <c r="B5712" s="2" t="str">
        <f ca="1">IFERROR(__xludf.DUMMYFUNCTION("GOOGLETRANSLATE(A5712,""auto"",""en"")"),"*This existing poll is absolutely correct because it has been given on the basis of rigging in EVMs!*")</f>
        <v>*This existing poll is absolutely correct because it has been given on the basis of rigging in EVMs!*</v>
      </c>
    </row>
    <row r="5713" spans="1:2" ht="14.25" customHeight="1">
      <c r="A5713" s="4" t="s">
        <v>5496</v>
      </c>
      <c r="B5713" s="2" t="str">
        <f ca="1">IFERROR(__xludf.DUMMYFUNCTION("GOOGLETRANSLATE(A5713,""auto"",""en"")"),"Loading...")</f>
        <v>Loading...</v>
      </c>
    </row>
    <row r="5714" spans="1:2" ht="14.25" customHeight="1">
      <c r="A5714" s="2" t="s">
        <v>5497</v>
      </c>
      <c r="B5714" s="2" t="str">
        <f ca="1">IFERROR(__xludf.DUMMYFUNCTION("GOOGLETRANSLATE(A5714,""auto"",""en"")"),"Loading...")</f>
        <v>Loading...</v>
      </c>
    </row>
    <row r="5715" spans="1:2" ht="14.25" customHeight="1">
      <c r="A5715" s="2" t="s">
        <v>5498</v>
      </c>
      <c r="B5715" s="2" t="str">
        <f ca="1">IFERROR(__xludf.DUMMYFUNCTION("GOOGLETRANSLATE(A5715,""auto"",""en"")"),"Loading...")</f>
        <v>Loading...</v>
      </c>
    </row>
    <row r="5716" spans="1:2" ht="14.25" customHeight="1">
      <c r="A5716" s="2" t="s">
        <v>5499</v>
      </c>
      <c r="B5716" s="2" t="str">
        <f ca="1">IFERROR(__xludf.DUMMYFUNCTION("GOOGLETRANSLATE(A5716,""auto"",""en"")"),"Loading...")</f>
        <v>Loading...</v>
      </c>
    </row>
    <row r="5717" spans="1:2" ht="14.25" customHeight="1">
      <c r="A5717" s="2" t="s">
        <v>5500</v>
      </c>
      <c r="B5717" s="2" t="str">
        <f ca="1">IFERROR(__xludf.DUMMYFUNCTION("GOOGLETRANSLATE(A5717,""auto"",""en"")"),"Loading...")</f>
        <v>Loading...</v>
      </c>
    </row>
    <row r="5718" spans="1:2" ht="14.25" customHeight="1">
      <c r="A5718" s="4" t="s">
        <v>5501</v>
      </c>
      <c r="B5718" s="2" t="str">
        <f ca="1">IFERROR(__xludf.DUMMYFUNCTION("GOOGLETRANSLATE(A5718,""auto"",""en"")"),"Loading...")</f>
        <v>Loading...</v>
      </c>
    </row>
    <row r="5719" spans="1:2" ht="14.25" customHeight="1">
      <c r="A5719" s="2" t="s">
        <v>5502</v>
      </c>
      <c r="B5719" s="2" t="str">
        <f ca="1">IFERROR(__xludf.DUMMYFUNCTION("GOOGLETRANSLATE(A5719,""auto"",""en"")"),"Loading...")</f>
        <v>Loading...</v>
      </c>
    </row>
    <row r="5720" spans="1:2" ht="14.25" customHeight="1">
      <c r="A5720" s="2" t="s">
        <v>5503</v>
      </c>
      <c r="B5720" s="2" t="str">
        <f ca="1">IFERROR(__xludf.DUMMYFUNCTION("GOOGLETRANSLATE(A5720,""auto"",""en"")"),"Loading...")</f>
        <v>Loading...</v>
      </c>
    </row>
    <row r="5721" spans="1:2" ht="14.25" customHeight="1">
      <c r="A5721" s="2" t="s">
        <v>5504</v>
      </c>
      <c r="B5721" s="2" t="str">
        <f ca="1">IFERROR(__xludf.DUMMYFUNCTION("GOOGLETRANSLATE(A5721,""auto"",""en"")"),"Loading...")</f>
        <v>Loading...</v>
      </c>
    </row>
    <row r="5722" spans="1:2" ht="14.25" customHeight="1">
      <c r="A5722" s="2" t="s">
        <v>5505</v>
      </c>
      <c r="B5722" s="2" t="str">
        <f ca="1">IFERROR(__xludf.DUMMYFUNCTION("GOOGLETRANSLATE(A5722,""auto"",""en"")"),"Loading...")</f>
        <v>Loading...</v>
      </c>
    </row>
    <row r="5723" spans="1:2" ht="14.25" customHeight="1">
      <c r="A5723" s="2" t="s">
        <v>5506</v>
      </c>
      <c r="B5723" s="2" t="str">
        <f ca="1">IFERROR(__xludf.DUMMYFUNCTION("GOOGLETRANSLATE(A5723,""auto"",""en"")"),"Ish Dalla ko unsubscribe karo")</f>
        <v>Ish Dalla ko unsubscribe karo</v>
      </c>
    </row>
    <row r="5724" spans="1:2" ht="14.25" customHeight="1">
      <c r="A5724" s="2" t="s">
        <v>5507</v>
      </c>
      <c r="B5724" s="2" t="str">
        <f ca="1">IFERROR(__xludf.DUMMYFUNCTION("GOOGLETRANSLATE(A5724,""auto"",""en"")"),"Loading...")</f>
        <v>Loading...</v>
      </c>
    </row>
    <row r="5725" spans="1:2" ht="14.25" customHeight="1">
      <c r="A5725" s="5" t="s">
        <v>5508</v>
      </c>
      <c r="B5725" s="2" t="str">
        <f ca="1">IFERROR(__xludf.DUMMYFUNCTION("GOOGLETRANSLATE(A5725,""auto"",""en"")"),"Loading...")</f>
        <v>Loading...</v>
      </c>
    </row>
    <row r="5726" spans="1:2" ht="14.25" customHeight="1">
      <c r="A5726" s="2" t="s">
        <v>5509</v>
      </c>
      <c r="B5726" s="2" t="str">
        <f ca="1">IFERROR(__xludf.DUMMYFUNCTION("GOOGLETRANSLATE(A5726,""auto"",""en"")"),"Loading...")</f>
        <v>Loading...</v>
      </c>
    </row>
    <row r="5727" spans="1:2" ht="14.25" customHeight="1">
      <c r="A5727" s="2" t="s">
        <v>5510</v>
      </c>
      <c r="B5727" s="2" t="str">
        <f ca="1">IFERROR(__xludf.DUMMYFUNCTION("GOOGLETRANSLATE(A5727,""auto"",""en"")"),"Loading...")</f>
        <v>Loading...</v>
      </c>
    </row>
    <row r="5728" spans="1:2" ht="14.25" customHeight="1">
      <c r="A5728" s="2" t="s">
        <v>5511</v>
      </c>
      <c r="B5728" s="2" t="str">
        <f ca="1">IFERROR(__xludf.DUMMYFUNCTION("GOOGLETRANSLATE(A5728,""auto"",""en"")"),"Loading...")</f>
        <v>Loading...</v>
      </c>
    </row>
    <row r="5729" spans="1:2" ht="14.25" customHeight="1">
      <c r="A5729" s="2" t="s">
        <v>5512</v>
      </c>
      <c r="B5729" s="2" t="str">
        <f ca="1">IFERROR(__xludf.DUMMYFUNCTION("GOOGLETRANSLATE(A5729,""auto"",""en"")"),"Loading...")</f>
        <v>Loading...</v>
      </c>
    </row>
    <row r="5730" spans="1:2" ht="14.25" customHeight="1">
      <c r="A5730" s="2" t="s">
        <v>5513</v>
      </c>
      <c r="B5730" s="2" t="str">
        <f ca="1">IFERROR(__xludf.DUMMYFUNCTION("GOOGLETRANSLATE(A5730,""auto"",""en"")"),"Loading...")</f>
        <v>Loading...</v>
      </c>
    </row>
    <row r="5731" spans="1:2" ht="14.25" customHeight="1">
      <c r="A5731" s="2" t="s">
        <v>5514</v>
      </c>
      <c r="B5731" s="2" t="str">
        <f ca="1">IFERROR(__xludf.DUMMYFUNCTION("GOOGLETRANSLATE(A5731,""auto"",""en"")"),"Loading...")</f>
        <v>Loading...</v>
      </c>
    </row>
    <row r="5732" spans="1:2" ht="14.25" customHeight="1">
      <c r="A5732" s="4" t="s">
        <v>5515</v>
      </c>
      <c r="B5732" s="2" t="str">
        <f ca="1">IFERROR(__xludf.DUMMYFUNCTION("GOOGLETRANSLATE(A5732,""auto"",""en"")"),"Loading...")</f>
        <v>Loading...</v>
      </c>
    </row>
    <row r="5733" spans="1:2" ht="14.25" customHeight="1">
      <c r="A5733" s="5" t="s">
        <v>5516</v>
      </c>
      <c r="B5733" s="2" t="str">
        <f ca="1">IFERROR(__xludf.DUMMYFUNCTION("GOOGLETRANSLATE(A5733,""auto"",""en"")"),"Are you Vidur or Sanjay of Mahabharata?
choose one")</f>
        <v>Are you Vidur or Sanjay of Mahabharata?
choose one</v>
      </c>
    </row>
    <row r="5734" spans="1:2" ht="14.25" customHeight="1">
      <c r="A5734" s="2" t="s">
        <v>5517</v>
      </c>
      <c r="B5734" s="2" t="str">
        <f ca="1">IFERROR(__xludf.DUMMYFUNCTION("GOOGLETRANSLATE(A5734,""auto"",""en"")"),"Loading...")</f>
        <v>Loading...</v>
      </c>
    </row>
    <row r="5735" spans="1:2" ht="14.25" customHeight="1">
      <c r="A5735" s="2" t="s">
        <v>5518</v>
      </c>
      <c r="B5735" s="2" t="str">
        <f ca="1">IFERROR(__xludf.DUMMYFUNCTION("GOOGLETRANSLATE(A5735,""auto"",""en"")"),"Loading...")</f>
        <v>Loading...</v>
      </c>
    </row>
    <row r="5736" spans="1:2" ht="14.25" customHeight="1">
      <c r="A5736" s="2" t="s">
        <v>5519</v>
      </c>
      <c r="B5736" s="2" t="str">
        <f ca="1">IFERROR(__xludf.DUMMYFUNCTION("GOOGLETRANSLATE(A5736,""auto"",""en"")"),"Loading...")</f>
        <v>Loading...</v>
      </c>
    </row>
    <row r="5737" spans="1:2" ht="14.25" customHeight="1">
      <c r="A5737" s="2" t="s">
        <v>5520</v>
      </c>
      <c r="B5737" s="2" t="str">
        <f ca="1">IFERROR(__xludf.DUMMYFUNCTION("GOOGLETRANSLATE(A5737,""auto"",""en"")"),"Loading...")</f>
        <v>Loading...</v>
      </c>
    </row>
    <row r="5738" spans="1:2" ht="14.25" customHeight="1">
      <c r="A5738" s="4" t="s">
        <v>5521</v>
      </c>
      <c r="B5738" s="2" t="str">
        <f ca="1">IFERROR(__xludf.DUMMYFUNCTION("GOOGLETRANSLATE(A5738,""auto"",""en"")"),"Loading...")</f>
        <v>Loading...</v>
      </c>
    </row>
    <row r="5739" spans="1:2" ht="14.25" customHeight="1">
      <c r="A5739" s="4" t="s">
        <v>5522</v>
      </c>
      <c r="B5739" s="2" t="str">
        <f ca="1">IFERROR(__xludf.DUMMYFUNCTION("GOOGLETRANSLATE(A5739,""auto"",""en"")"),"Loading...")</f>
        <v>Loading...</v>
      </c>
    </row>
    <row r="5740" spans="1:2" ht="14.25" customHeight="1">
      <c r="A5740" s="2" t="s">
        <v>5523</v>
      </c>
      <c r="B5740" s="2" t="str">
        <f ca="1">IFERROR(__xludf.DUMMYFUNCTION("GOOGLETRANSLATE(A5740,""auto"",""en"")"),"Loading...")</f>
        <v>Loading...</v>
      </c>
    </row>
    <row r="5741" spans="1:2" ht="14.25" customHeight="1">
      <c r="A5741" s="2" t="s">
        <v>5524</v>
      </c>
      <c r="B5741" s="2" t="str">
        <f ca="1">IFERROR(__xludf.DUMMYFUNCTION("GOOGLETRANSLATE(A5741,""auto"",""en"")"),"Loading...")</f>
        <v>Loading...</v>
      </c>
    </row>
    <row r="5742" spans="1:2" ht="14.25" customHeight="1">
      <c r="A5742" s="2" t="s">
        <v>5525</v>
      </c>
      <c r="B5742" s="2" t="str">
        <f ca="1">IFERROR(__xludf.DUMMYFUNCTION("GOOGLETRANSLATE(A5742,""auto"",""en"")"),"Loading...")</f>
        <v>Loading...</v>
      </c>
    </row>
    <row r="5743" spans="1:2" ht="14.25" customHeight="1">
      <c r="A5743" s="2" t="s">
        <v>5526</v>
      </c>
      <c r="B5743" s="2" t="str">
        <f ca="1">IFERROR(__xludf.DUMMYFUNCTION("GOOGLETRANSLATE(A5743,""auto"",""en"")"),"Loading...")</f>
        <v>Loading...</v>
      </c>
    </row>
    <row r="5744" spans="1:2" ht="14.25" customHeight="1">
      <c r="A5744" s="2" t="s">
        <v>5527</v>
      </c>
      <c r="B5744" s="2" t="str">
        <f ca="1">IFERROR(__xludf.DUMMYFUNCTION("GOOGLETRANSLATE(A5744,""auto"",""en"")"),"Loading...")</f>
        <v>Loading...</v>
      </c>
    </row>
    <row r="5745" spans="1:2" ht="14.25" customHeight="1">
      <c r="A5745" s="2" t="s">
        <v>5528</v>
      </c>
      <c r="B5745" s="2" t="str">
        <f ca="1">IFERROR(__xludf.DUMMYFUNCTION("GOOGLETRANSLATE(A5745,""auto"",""en"")"),"Loading...")</f>
        <v>Loading...</v>
      </c>
    </row>
    <row r="5746" spans="1:2" ht="14.25" customHeight="1">
      <c r="A5746" s="6" t="s">
        <v>5529</v>
      </c>
      <c r="B5746" s="2" t="str">
        <f ca="1">IFERROR(__xludf.DUMMYFUNCTION("GOOGLETRANSLATE(A5746,""auto"",""en"")"),"Loading...")</f>
        <v>Loading...</v>
      </c>
    </row>
    <row r="5747" spans="1:2" ht="14.25" customHeight="1">
      <c r="A5747" s="2" t="s">
        <v>5530</v>
      </c>
      <c r="B5747" s="2" t="str">
        <f ca="1">IFERROR(__xludf.DUMMYFUNCTION("GOOGLETRANSLATE(A5747,""auto"",""en"")"),"Loading...")</f>
        <v>Loading...</v>
      </c>
    </row>
    <row r="5748" spans="1:2" ht="14.25" customHeight="1">
      <c r="A5748" s="2" t="s">
        <v>5531</v>
      </c>
      <c r="B5748" s="2" t="str">
        <f ca="1">IFERROR(__xludf.DUMMYFUNCTION("GOOGLETRANSLATE(A5748,""auto"",""en"")"),"Loading...")</f>
        <v>Loading...</v>
      </c>
    </row>
    <row r="5749" spans="1:2" ht="14.25" customHeight="1">
      <c r="A5749" s="2" t="s">
        <v>5532</v>
      </c>
      <c r="B5749" s="2" t="str">
        <f ca="1">IFERROR(__xludf.DUMMYFUNCTION("GOOGLETRANSLATE(A5749,""auto"",""en"")"),"Congress is alive")</f>
        <v>Congress is alive</v>
      </c>
    </row>
    <row r="5750" spans="1:2" ht="14.25" customHeight="1">
      <c r="A5750" s="2" t="s">
        <v>5533</v>
      </c>
      <c r="B5750" s="2" t="str">
        <f ca="1">IFERROR(__xludf.DUMMYFUNCTION("GOOGLETRANSLATE(A5750,""auto"",""en"")"),"Loading...")</f>
        <v>Loading...</v>
      </c>
    </row>
    <row r="5751" spans="1:2" ht="14.25" customHeight="1">
      <c r="A5751" s="2" t="s">
        <v>5534</v>
      </c>
      <c r="B5751" s="2" t="str">
        <f ca="1">IFERROR(__xludf.DUMMYFUNCTION("GOOGLETRANSLATE(A5751,""auto"",""en"")"),"He will come and change me")</f>
        <v>He will come and change me</v>
      </c>
    </row>
    <row r="5752" spans="1:2" ht="14.25" customHeight="1">
      <c r="A5752" s="2" t="s">
        <v>5535</v>
      </c>
      <c r="B5752" s="2" t="str">
        <f ca="1">IFERROR(__xludf.DUMMYFUNCTION("GOOGLETRANSLATE(A5752,""auto"",""en"")"),"Loading...")</f>
        <v>Loading...</v>
      </c>
    </row>
    <row r="5753" spans="1:2" ht="14.25" customHeight="1">
      <c r="A5753" s="2" t="s">
        <v>5536</v>
      </c>
      <c r="B5753" s="2" t="str">
        <f ca="1">IFERROR(__xludf.DUMMYFUNCTION("GOOGLETRANSLATE(A5753,""auto"",""en"")"),"Loading...")</f>
        <v>Loading...</v>
      </c>
    </row>
    <row r="5754" spans="1:2" ht="14.25" customHeight="1">
      <c r="A5754" s="2" t="s">
        <v>5537</v>
      </c>
      <c r="B5754" s="2" t="str">
        <f ca="1">IFERROR(__xludf.DUMMYFUNCTION("GOOGLETRANSLATE(A5754,""auto"",""en"")"),"Loading...")</f>
        <v>Loading...</v>
      </c>
    </row>
    <row r="5755" spans="1:2" ht="14.25" customHeight="1">
      <c r="A5755" s="2" t="s">
        <v>5538</v>
      </c>
      <c r="B5755" s="2" t="str">
        <f ca="1">IFERROR(__xludf.DUMMYFUNCTION("GOOGLETRANSLATE(A5755,""auto"",""en"")"),"Loading...")</f>
        <v>Loading...</v>
      </c>
    </row>
    <row r="5756" spans="1:2" ht="14.25" customHeight="1">
      <c r="A5756" s="2" t="s">
        <v>5539</v>
      </c>
      <c r="B5756" s="2" t="str">
        <f ca="1">IFERROR(__xludf.DUMMYFUNCTION("GOOGLETRANSLATE(A5756,""auto"",""en"")"),"Loading...")</f>
        <v>Loading...</v>
      </c>
    </row>
    <row r="5757" spans="1:2" ht="14.25" customHeight="1">
      <c r="A5757" s="2" t="s">
        <v>5540</v>
      </c>
      <c r="B5757" s="2" t="str">
        <f ca="1">IFERROR(__xludf.DUMMYFUNCTION("GOOGLETRANSLATE(A5757,""auto"",""en"")"),"Great and Right Analysis.... Congratulations 🎉")</f>
        <v>Great and Right Analysis.... Congratulations 🎉</v>
      </c>
    </row>
    <row r="5758" spans="1:2" ht="14.25" customHeight="1">
      <c r="A5758" s="2" t="s">
        <v>5541</v>
      </c>
      <c r="B5758" s="2" t="str">
        <f ca="1">IFERROR(__xludf.DUMMYFUNCTION("GOOGLETRANSLATE(A5758,""auto"",""en"")"),"Loading...")</f>
        <v>Loading...</v>
      </c>
    </row>
    <row r="5759" spans="1:2" ht="14.25" customHeight="1">
      <c r="A5759" s="4" t="s">
        <v>5542</v>
      </c>
      <c r="B5759" s="2" t="str">
        <f ca="1">IFERROR(__xludf.DUMMYFUNCTION("GOOGLETRANSLATE(A5759,""auto"",""en"")"),"You all don't even trust your votes when you are letting someone else win this election.")</f>
        <v>You all don't even trust your votes when you are letting someone else win this election.</v>
      </c>
    </row>
    <row r="5760" spans="1:2" ht="14.25" customHeight="1">
      <c r="A5760" s="2" t="s">
        <v>5543</v>
      </c>
      <c r="B5760" s="2" t="str">
        <f ca="1">IFERROR(__xludf.DUMMYFUNCTION("GOOGLETRANSLATE(A5760,""auto"",""en"")"),"Loading...")</f>
        <v>Loading...</v>
      </c>
    </row>
    <row r="5761" spans="1:2" ht="14.25" customHeight="1">
      <c r="A5761" s="2" t="s">
        <v>5544</v>
      </c>
      <c r="B5761" s="2" t="str">
        <f ca="1">IFERROR(__xludf.DUMMYFUNCTION("GOOGLETRANSLATE(A5761,""auto"",""en"")"),"Loading...")</f>
        <v>Loading...</v>
      </c>
    </row>
    <row r="5762" spans="1:2" ht="14.25" customHeight="1">
      <c r="A5762" s="4" t="s">
        <v>5545</v>
      </c>
      <c r="B5762" s="2" t="str">
        <f ca="1">IFERROR(__xludf.DUMMYFUNCTION("GOOGLETRANSLATE(A5762,""auto"",""en"")"),"Loading...")</f>
        <v>Loading...</v>
      </c>
    </row>
    <row r="5763" spans="1:2" ht="14.25" customHeight="1">
      <c r="A5763" s="2" t="s">
        <v>5546</v>
      </c>
      <c r="B5763" s="2" t="str">
        <f ca="1">IFERROR(__xludf.DUMMYFUNCTION("GOOGLETRANSLATE(A5763,""auto"",""en"")"),"Loading...")</f>
        <v>Loading...</v>
      </c>
    </row>
    <row r="5764" spans="1:2" ht="14.25" customHeight="1">
      <c r="A5764" s="2" t="s">
        <v>5547</v>
      </c>
      <c r="B5764" s="2" t="str">
        <f ca="1">IFERROR(__xludf.DUMMYFUNCTION("GOOGLETRANSLATE(A5764,""auto"",""en"")"),"Loading...")</f>
        <v>Loading...</v>
      </c>
    </row>
    <row r="5765" spans="1:2" ht="14.25" customHeight="1">
      <c r="A5765" s="2" t="s">
        <v>5548</v>
      </c>
      <c r="B5765" s="2" t="str">
        <f ca="1">IFERROR(__xludf.DUMMYFUNCTION("GOOGLETRANSLATE(A5765,""auto"",""en"")"),"Loading...")</f>
        <v>Loading...</v>
      </c>
    </row>
    <row r="5766" spans="1:2" ht="14.25" customHeight="1">
      <c r="A5766" s="2" t="s">
        <v>5549</v>
      </c>
      <c r="B5766" s="2" t="str">
        <f ca="1">IFERROR(__xludf.DUMMYFUNCTION("GOOGLETRANSLATE(A5766,""auto"",""en"")"),"Let's see tomorrow, tomorrow is 4th June.")</f>
        <v>Let's see tomorrow, tomorrow is 4th June.</v>
      </c>
    </row>
    <row r="5767" spans="1:2" ht="14.25" customHeight="1">
      <c r="A5767" s="2" t="s">
        <v>1368</v>
      </c>
      <c r="B5767" s="2" t="str">
        <f ca="1">IFERROR(__xludf.DUMMYFUNCTION("GOOGLETRANSLATE(A5767,""auto"",""en"")"),"Only BJP")</f>
        <v>Only BJP</v>
      </c>
    </row>
    <row r="5768" spans="1:2" ht="14.25" customHeight="1">
      <c r="A5768" s="2" t="s">
        <v>5550</v>
      </c>
      <c r="B5768" s="2" t="str">
        <f ca="1">IFERROR(__xludf.DUMMYFUNCTION("GOOGLETRANSLATE(A5768,""auto"",""en"")"),"Loading...")</f>
        <v>Loading...</v>
      </c>
    </row>
    <row r="5769" spans="1:2" ht="14.25" customHeight="1">
      <c r="A5769" s="2" t="s">
        <v>5551</v>
      </c>
      <c r="B5769" s="2" t="str">
        <f ca="1">IFERROR(__xludf.DUMMYFUNCTION("GOOGLETRANSLATE(A5769,""auto"",""en"")"),"Loading...")</f>
        <v>Loading...</v>
      </c>
    </row>
    <row r="5770" spans="1:2" ht="14.25" customHeight="1">
      <c r="A5770" s="2" t="s">
        <v>5552</v>
      </c>
      <c r="B5770" s="2" t="str">
        <f ca="1">IFERROR(__xludf.DUMMYFUNCTION("GOOGLETRANSLATE(A5770,""auto"",""en"")"),"Pappu pagal ho gya")</f>
        <v>Pappu pagal ho gya</v>
      </c>
    </row>
    <row r="5771" spans="1:2" ht="14.25" customHeight="1">
      <c r="A5771" s="2" t="s">
        <v>5553</v>
      </c>
      <c r="B5771" s="2" t="str">
        <f ca="1">IFERROR(__xludf.DUMMYFUNCTION("GOOGLETRANSLATE(A5771,""auto"",""en"")"),"Loading...")</f>
        <v>Loading...</v>
      </c>
    </row>
    <row r="5772" spans="1:2" ht="14.25" customHeight="1">
      <c r="A5772" s="2" t="s">
        <v>5554</v>
      </c>
      <c r="B5772" s="2" t="str">
        <f ca="1">IFERROR(__xludf.DUMMYFUNCTION("GOOGLETRANSLATE(A5772,""auto"",""en"")"),"Loading...")</f>
        <v>Loading...</v>
      </c>
    </row>
    <row r="5773" spans="1:2" ht="14.25" customHeight="1">
      <c r="A5773" s="4" t="s">
        <v>5555</v>
      </c>
      <c r="B5773" s="2" t="str">
        <f ca="1">IFERROR(__xludf.DUMMYFUNCTION("GOOGLETRANSLATE(A5773,""auto"",""en"")"),"Loading...")</f>
        <v>Loading...</v>
      </c>
    </row>
    <row r="5774" spans="1:2" ht="14.25" customHeight="1">
      <c r="A5774" s="2" t="s">
        <v>5556</v>
      </c>
      <c r="B5774" s="2" t="str">
        <f ca="1">IFERROR(__xludf.DUMMYFUNCTION("GOOGLETRANSLATE(A5774,""auto"",""en"")"),"Loading...")</f>
        <v>Loading...</v>
      </c>
    </row>
    <row r="5775" spans="1:2" ht="14.25" customHeight="1">
      <c r="A5775" s="2" t="s">
        <v>5557</v>
      </c>
      <c r="B5775" s="2" t="str">
        <f ca="1">IFERROR(__xludf.DUMMYFUNCTION("GOOGLETRANSLATE(A5775,""auto"",""en"")"),"Loading...")</f>
        <v>Loading...</v>
      </c>
    </row>
    <row r="5776" spans="1:2" ht="14.25" customHeight="1">
      <c r="A5776" s="2" t="s">
        <v>5558</v>
      </c>
      <c r="B5776" s="2" t="str">
        <f ca="1">IFERROR(__xludf.DUMMYFUNCTION("GOOGLETRANSLATE(A5776,""auto"",""en"")"),"Loading...")</f>
        <v>Loading...</v>
      </c>
    </row>
    <row r="5777" spans="1:2" ht="14.25" customHeight="1">
      <c r="A5777" s="6" t="s">
        <v>5559</v>
      </c>
      <c r="B5777" s="2" t="str">
        <f ca="1">IFERROR(__xludf.DUMMYFUNCTION("GOOGLETRANSLATE(A5777,""auto"",""en"")"),"Loading...")</f>
        <v>Loading...</v>
      </c>
    </row>
    <row r="5778" spans="1:2" ht="14.25" customHeight="1">
      <c r="A5778" s="2" t="s">
        <v>5560</v>
      </c>
      <c r="B5778" s="2" t="str">
        <f ca="1">IFERROR(__xludf.DUMMYFUNCTION("GOOGLETRANSLATE(A5778,""auto"",""en"")"),"rabis pk only hai")</f>
        <v>rabis pk only hai</v>
      </c>
    </row>
    <row r="5779" spans="1:2" ht="14.25" customHeight="1">
      <c r="A5779" s="2" t="s">
        <v>5561</v>
      </c>
      <c r="B5779" s="2" t="str">
        <f ca="1">IFERROR(__xludf.DUMMYFUNCTION("GOOGLETRANSLATE(A5779,""auto"",""en"")"),"Loading...")</f>
        <v>Loading...</v>
      </c>
    </row>
    <row r="5780" spans="1:2" ht="14.25" customHeight="1">
      <c r="A5780" s="2" t="s">
        <v>5562</v>
      </c>
      <c r="B5780" s="2" t="str">
        <f ca="1">IFERROR(__xludf.DUMMYFUNCTION("GOOGLETRANSLATE(A5780,""auto"",""en"")"),"Loading...")</f>
        <v>Loading...</v>
      </c>
    </row>
    <row r="5781" spans="1:2" ht="14.25" customHeight="1">
      <c r="A5781" s="2" t="s">
        <v>5563</v>
      </c>
      <c r="B5781" s="2" t="str">
        <f ca="1">IFERROR(__xludf.DUMMYFUNCTION("GOOGLETRANSLATE(A5781,""auto"",""en"")"),"Loading...")</f>
        <v>Loading...</v>
      </c>
    </row>
    <row r="5782" spans="1:2" ht="14.25" customHeight="1">
      <c r="A5782" s="2" t="s">
        <v>5564</v>
      </c>
      <c r="B5782" s="2" t="str">
        <f ca="1">IFERROR(__xludf.DUMMYFUNCTION("GOOGLETRANSLATE(A5782,""auto"",""en"")"),"Loading...")</f>
        <v>Loading...</v>
      </c>
    </row>
    <row r="5783" spans="1:2" ht="14.25" customHeight="1">
      <c r="A5783" s="4" t="s">
        <v>5565</v>
      </c>
      <c r="B5783" s="2" t="str">
        <f ca="1">IFERROR(__xludf.DUMMYFUNCTION("GOOGLETRANSLATE(A5783,""auto"",""en"")"),"Loading...")</f>
        <v>Loading...</v>
      </c>
    </row>
    <row r="5784" spans="1:2" ht="14.25" customHeight="1">
      <c r="A5784" s="2" t="s">
        <v>5566</v>
      </c>
      <c r="B5784" s="2" t="str">
        <f ca="1">IFERROR(__xludf.DUMMYFUNCTION("GOOGLETRANSLATE(A5784,""auto"",""en"")"),"Loading...")</f>
        <v>Loading...</v>
      </c>
    </row>
    <row r="5785" spans="1:2" ht="14.25" customHeight="1">
      <c r="A5785" s="2" t="s">
        <v>5567</v>
      </c>
      <c r="B5785" s="2" t="str">
        <f ca="1">IFERROR(__xludf.DUMMYFUNCTION("GOOGLETRANSLATE(A5785,""auto"",""en"")"),"Loading...")</f>
        <v>Loading...</v>
      </c>
    </row>
    <row r="5786" spans="1:2" ht="14.25" customHeight="1">
      <c r="A5786" s="2" t="s">
        <v>5568</v>
      </c>
      <c r="B5786" s="2" t="str">
        <f ca="1">IFERROR(__xludf.DUMMYFUNCTION("GOOGLETRANSLATE(A5786,""auto"",""en"")"),"In the Modi lahar in 2019, BJP got 303 seats, is it like this lahar in the Lok Sabha, it is said that BJP will cross 300, and for your information, BJP won 35 seats, where the opposition Had lost to BJP by a margin of 50000 votes, or 15 such seats where t"&amp;"he opposition had lost to BJP by a margin of around 20000 votes, that is why the opposition will not be able to win those 40 seats in the election, hence BJP is 303-40. BJP can get 263 seats if it is done, but the other thing is that it does not mean that"&amp;" the opposition will win the same 40 seats, if the previous 40 or new 33 more seats are won then the opposition will be reduced to 73 seats. This is from Drishti, 303-73= 230 seats, this time BJP will not get it, you keep writing,")</f>
        <v>In the Modi lahar in 2019, BJP got 303 seats, is it like this lahar in the Lok Sabha, it is said that BJP will cross 300, and for your information, BJP won 35 seats, where the opposition Had lost to BJP by a margin of 50000 votes, or 15 such seats where the opposition had lost to BJP by a margin of around 20000 votes, that is why the opposition will not be able to win those 40 seats in the election, hence BJP is 303-40. BJP can get 263 seats if it is done, but the other thing is that it does not mean that the opposition will win the same 40 seats, if the previous 40 or new 33 more seats are won then the opposition will be reduced to 73 seats. This is from Drishti, 303-73= 230 seats, this time BJP will not get it, you keep writing,</v>
      </c>
    </row>
    <row r="5787" spans="1:2" ht="14.25" customHeight="1">
      <c r="A5787" s="2" t="s">
        <v>5569</v>
      </c>
      <c r="B5787" s="2" t="str">
        <f ca="1">IFERROR(__xludf.DUMMYFUNCTION("GOOGLETRANSLATE(A5787,""auto"",""en"")"),"Loading...")</f>
        <v>Loading...</v>
      </c>
    </row>
    <row r="5788" spans="1:2" ht="14.25" customHeight="1">
      <c r="A5788" s="2" t="s">
        <v>5570</v>
      </c>
      <c r="B5788" s="2" t="str">
        <f ca="1">IFERROR(__xludf.DUMMYFUNCTION("GOOGLETRANSLATE(A5788,""auto"",""en"")"),"Loading...")</f>
        <v>Loading...</v>
      </c>
    </row>
    <row r="5789" spans="1:2" ht="14.25" customHeight="1">
      <c r="A5789" s="2" t="s">
        <v>5571</v>
      </c>
      <c r="B5789" s="2" t="str">
        <f ca="1">IFERROR(__xludf.DUMMYFUNCTION("GOOGLETRANSLATE(A5789,""auto"",""en"")"),"Axit Pol tou Nitiskumar has asked for 4000 seats")</f>
        <v>Axit Pol tou Nitiskumar has asked for 4000 seats</v>
      </c>
    </row>
    <row r="5790" spans="1:2" ht="14.25" customHeight="1">
      <c r="A5790" s="4" t="s">
        <v>5572</v>
      </c>
      <c r="B5790" s="2" t="str">
        <f ca="1">IFERROR(__xludf.DUMMYFUNCTION("GOOGLETRANSLATE(A5790,""auto"",""en"")"),"Loading...")</f>
        <v>Loading...</v>
      </c>
    </row>
    <row r="5791" spans="1:2" ht="14.25" customHeight="1">
      <c r="A5791" s="2" t="s">
        <v>5573</v>
      </c>
      <c r="B5791" s="2" t="str">
        <f ca="1">IFERROR(__xludf.DUMMYFUNCTION("GOOGLETRANSLATE(A5791,""auto"",""en"")"),"Loading...")</f>
        <v>Loading...</v>
      </c>
    </row>
    <row r="5792" spans="1:2" ht="14.25" customHeight="1">
      <c r="A5792" s="2" t="s">
        <v>5574</v>
      </c>
      <c r="B5792" s="2" t="str">
        <f ca="1">IFERROR(__xludf.DUMMYFUNCTION("GOOGLETRANSLATE(A5792,""auto"",""en"")"),"Loading...")</f>
        <v>Loading...</v>
      </c>
    </row>
    <row r="5793" spans="1:2" ht="14.25" customHeight="1">
      <c r="A5793" s="4" t="s">
        <v>5575</v>
      </c>
      <c r="B5793" s="2" t="str">
        <f ca="1">IFERROR(__xludf.DUMMYFUNCTION("GOOGLETRANSLATE(A5793,""auto"",""en"")"),"Loading...")</f>
        <v>Loading...</v>
      </c>
    </row>
    <row r="5794" spans="1:2" ht="14.25" customHeight="1">
      <c r="A5794" s="2" t="s">
        <v>5576</v>
      </c>
      <c r="B5794" s="2" t="str">
        <f ca="1">IFERROR(__xludf.DUMMYFUNCTION("GOOGLETRANSLATE(A5794,""auto"",""en"")"),"Loading...")</f>
        <v>Loading...</v>
      </c>
    </row>
    <row r="5795" spans="1:2" ht="14.25" customHeight="1">
      <c r="A5795" s="2" t="s">
        <v>5577</v>
      </c>
      <c r="B5795" s="2" t="str">
        <f ca="1">IFERROR(__xludf.DUMMYFUNCTION("GOOGLETRANSLATE(A5795,""auto"",""en"")"),"Loading...")</f>
        <v>Loading...</v>
      </c>
    </row>
    <row r="5796" spans="1:2" ht="14.25" customHeight="1">
      <c r="A5796" s="2" t="s">
        <v>5578</v>
      </c>
      <c r="B5796" s="2" t="str">
        <f ca="1">IFERROR(__xludf.DUMMYFUNCTION("GOOGLETRANSLATE(A5796,""auto"",""en"")"),"Next pm rahul gandhi ji")</f>
        <v>Next pm rahul gandhi ji</v>
      </c>
    </row>
    <row r="5797" spans="1:2" ht="14.25" customHeight="1">
      <c r="A5797" s="4" t="s">
        <v>5579</v>
      </c>
      <c r="B5797" s="2" t="str">
        <f ca="1">IFERROR(__xludf.DUMMYFUNCTION("GOOGLETRANSLATE(A5797,""auto"",""en"")"),"Loading...")</f>
        <v>Loading...</v>
      </c>
    </row>
    <row r="5798" spans="1:2" ht="14.25" customHeight="1">
      <c r="A5798" s="4" t="s">
        <v>5579</v>
      </c>
      <c r="B5798" s="2" t="str">
        <f ca="1">IFERROR(__xludf.DUMMYFUNCTION("GOOGLETRANSLATE(A5798,""auto"",""en"")"),"Loading...")</f>
        <v>Loading...</v>
      </c>
    </row>
    <row r="5799" spans="1:2" ht="14.25" customHeight="1">
      <c r="A5799" s="2" t="s">
        <v>5580</v>
      </c>
      <c r="B5799" s="2" t="str">
        <f ca="1">IFERROR(__xludf.DUMMYFUNCTION("GOOGLETRANSLATE(A5799,""auto"",""en"")"),"Ha ha!!  Rubbish ji started singing in the backyard?? Don't have the balls to accept the fact..!!")</f>
        <v>Ha ha!!  Rubbish ji started singing in the backyard?? Don't have the balls to accept the fact..!!</v>
      </c>
    </row>
    <row r="5800" spans="1:2" ht="14.25" customHeight="1">
      <c r="A5800" s="2" t="s">
        <v>5581</v>
      </c>
      <c r="B5800" s="2" t="str">
        <f ca="1">IFERROR(__xludf.DUMMYFUNCTION("GOOGLETRANSLATE(A5800,""auto"",""en"")"),"Loading...")</f>
        <v>Loading...</v>
      </c>
    </row>
    <row r="5801" spans="1:2" ht="14.25" customHeight="1">
      <c r="A5801" s="2" t="s">
        <v>5582</v>
      </c>
      <c r="B5801" s="2" t="str">
        <f ca="1">IFERROR(__xludf.DUMMYFUNCTION("GOOGLETRANSLATE(A5801,""auto"",""en"")"),"Converted Christians public know wellw🎉")</f>
        <v>Converted Christians public know wellw🎉</v>
      </c>
    </row>
    <row r="5802" spans="1:2" ht="14.25" customHeight="1">
      <c r="A5802" s="2" t="s">
        <v>5583</v>
      </c>
      <c r="B5802" s="2" t="str">
        <f ca="1">IFERROR(__xludf.DUMMYFUNCTION("GOOGLETRANSLATE(A5802,""auto"",""en"")"),"Loading...")</f>
        <v>Loading...</v>
      </c>
    </row>
    <row r="5803" spans="1:2" ht="14.25" customHeight="1">
      <c r="A5803" s="2" t="s">
        <v>5584</v>
      </c>
      <c r="B5803" s="2" t="str">
        <f ca="1">IFERROR(__xludf.DUMMYFUNCTION("GOOGLETRANSLATE(A5803,""auto"",""en"")"),"Loading...")</f>
        <v>Loading...</v>
      </c>
    </row>
    <row r="5804" spans="1:2" ht="14.25" customHeight="1">
      <c r="A5804" s="2" t="s">
        <v>5585</v>
      </c>
      <c r="B5804" s="2" t="str">
        <f ca="1">IFERROR(__xludf.DUMMYFUNCTION("GOOGLETRANSLATE(A5804,""auto"",""en"")"),"Loading...")</f>
        <v>Loading...</v>
      </c>
    </row>
    <row r="5805" spans="1:2" ht="14.25" customHeight="1">
      <c r="A5805" s="2" t="s">
        <v>5586</v>
      </c>
      <c r="B5805" s="2" t="str">
        <f ca="1">IFERROR(__xludf.DUMMYFUNCTION("GOOGLETRANSLATE(A5805,""auto"",""en"")"),"Loading...")</f>
        <v>Loading...</v>
      </c>
    </row>
    <row r="5806" spans="1:2" ht="14.25" customHeight="1">
      <c r="A5806" s="2" t="s">
        <v>5587</v>
      </c>
      <c r="B5806" s="2" t="str">
        <f ca="1">IFERROR(__xludf.DUMMYFUNCTION("GOOGLETRANSLATE(A5806,""auto"",""en"")"),"Loading...")</f>
        <v>Loading...</v>
      </c>
    </row>
    <row r="5807" spans="1:2" ht="14.25" customHeight="1">
      <c r="A5807" s="2" t="s">
        <v>5588</v>
      </c>
      <c r="B5807" s="2" t="str">
        <f ca="1">IFERROR(__xludf.DUMMYFUNCTION("GOOGLETRANSLATE(A5807,""auto"",""en"")"),"Loading...")</f>
        <v>Loading...</v>
      </c>
    </row>
    <row r="5808" spans="1:2" ht="14.25" customHeight="1">
      <c r="A5808" s="4" t="s">
        <v>5589</v>
      </c>
      <c r="B5808" s="2" t="str">
        <f ca="1">IFERROR(__xludf.DUMMYFUNCTION("GOOGLETRANSLATE(A5808,""auto"",""en"")"),"Loading...")</f>
        <v>Loading...</v>
      </c>
    </row>
    <row r="5809" spans="1:2" ht="14.25" customHeight="1">
      <c r="A5809" s="2" t="s">
        <v>5590</v>
      </c>
      <c r="B5809" s="2" t="str">
        <f ca="1">IFERROR(__xludf.DUMMYFUNCTION("GOOGLETRANSLATE(A5809,""auto"",""en"")"),"Loading...")</f>
        <v>Loading...</v>
      </c>
    </row>
    <row r="5810" spans="1:2" ht="14.25" customHeight="1">
      <c r="A5810" s="2" t="s">
        <v>5591</v>
      </c>
      <c r="B5810" s="2" t="str">
        <f ca="1">IFERROR(__xludf.DUMMYFUNCTION("GOOGLETRANSLATE(A5810,""auto"",""en"")"),"Loading...")</f>
        <v>Loading...</v>
      </c>
    </row>
    <row r="5811" spans="1:2" ht="14.25" customHeight="1">
      <c r="A5811" s="2" t="s">
        <v>5592</v>
      </c>
      <c r="B5811" s="2" t="str">
        <f ca="1">IFERROR(__xludf.DUMMYFUNCTION("GOOGLETRANSLATE(A5811,""auto"",""en"")"),"Loading...")</f>
        <v>Loading...</v>
      </c>
    </row>
    <row r="5812" spans="1:2" ht="14.25" customHeight="1">
      <c r="A5812" s="2" t="s">
        <v>5593</v>
      </c>
      <c r="B5812" s="2" t="str">
        <f ca="1">IFERROR(__xludf.DUMMYFUNCTION("GOOGLETRANSLATE(A5812,""auto"",""en"")"),"Loading...")</f>
        <v>Loading...</v>
      </c>
    </row>
    <row r="5813" spans="1:2" ht="14.25" customHeight="1">
      <c r="A5813" s="2" t="s">
        <v>5594</v>
      </c>
      <c r="B5813" s="2" t="str">
        <f ca="1">IFERROR(__xludf.DUMMYFUNCTION("GOOGLETRANSLATE(A5813,""auto"",""en"")"),"Loading...")</f>
        <v>Loading...</v>
      </c>
    </row>
    <row r="5814" spans="1:2" ht="14.25" customHeight="1">
      <c r="A5814" s="2" t="s">
        <v>5595</v>
      </c>
      <c r="B5814" s="2" t="str">
        <f ca="1">IFERROR(__xludf.DUMMYFUNCTION("GOOGLETRANSLATE(A5814,""auto"",""en"")"),"Loading...")</f>
        <v>Loading...</v>
      </c>
    </row>
    <row r="5815" spans="1:2" ht="14.25" customHeight="1">
      <c r="A5815" s="2" t="s">
        <v>5596</v>
      </c>
      <c r="B5815" s="2" t="str">
        <f ca="1">IFERROR(__xludf.DUMMYFUNCTION("GOOGLETRANSLATE(A5815,""auto"",""en"")"),"Loading...")</f>
        <v>Loading...</v>
      </c>
    </row>
    <row r="5816" spans="1:2" ht="14.25" customHeight="1">
      <c r="A5816" s="2" t="s">
        <v>5018</v>
      </c>
      <c r="B5816" s="2" t="str">
        <f ca="1">IFERROR(__xludf.DUMMYFUNCTION("GOOGLETRANSLATE(A5816,""auto"",""en"")"),"Loading...")</f>
        <v>Loading...</v>
      </c>
    </row>
    <row r="5817" spans="1:2" ht="14.25" customHeight="1">
      <c r="A5817" s="2" t="s">
        <v>5597</v>
      </c>
      <c r="B5817" s="2" t="str">
        <f ca="1">IFERROR(__xludf.DUMMYFUNCTION("GOOGLETRANSLATE(A5817,""auto"",""en"")"),"Loading...")</f>
        <v>Loading...</v>
      </c>
    </row>
    <row r="5818" spans="1:2" ht="14.25" customHeight="1">
      <c r="A5818" s="6" t="s">
        <v>5598</v>
      </c>
      <c r="B5818" s="2" t="str">
        <f ca="1">IFERROR(__xludf.DUMMYFUNCTION("GOOGLETRANSLATE(A5818,""auto"",""en"")"),"Loading...")</f>
        <v>Loading...</v>
      </c>
    </row>
    <row r="5819" spans="1:2" ht="14.25" customHeight="1">
      <c r="A5819" s="2" t="s">
        <v>5599</v>
      </c>
      <c r="B5819" s="2" t="str">
        <f ca="1">IFERROR(__xludf.DUMMYFUNCTION("GOOGLETRANSLATE(A5819,""auto"",""en"")"),"Loading...")</f>
        <v>Loading...</v>
      </c>
    </row>
    <row r="5820" spans="1:2" ht="14.25" customHeight="1">
      <c r="A5820" s="2" t="s">
        <v>5600</v>
      </c>
      <c r="B5820" s="2" t="str">
        <f ca="1">IFERROR(__xludf.DUMMYFUNCTION("GOOGLETRANSLATE(A5820,""auto"",""en"")"),"Loading...")</f>
        <v>Loading...</v>
      </c>
    </row>
    <row r="5821" spans="1:2" ht="14.25" customHeight="1">
      <c r="A5821" s="2" t="s">
        <v>5601</v>
      </c>
      <c r="B5821" s="2" t="str">
        <f ca="1">IFERROR(__xludf.DUMMYFUNCTION("GOOGLETRANSLATE(A5821,""auto"",""en"")"),"Loading...")</f>
        <v>Loading...</v>
      </c>
    </row>
    <row r="5822" spans="1:2" ht="14.25" customHeight="1">
      <c r="A5822" s="2" t="s">
        <v>5602</v>
      </c>
      <c r="B5822" s="2" t="str">
        <f ca="1">IFERROR(__xludf.DUMMYFUNCTION("GOOGLETRANSLATE(A5822,""auto"",""en"")"),"Loading...")</f>
        <v>Loading...</v>
      </c>
    </row>
    <row r="5823" spans="1:2" ht="14.25" customHeight="1">
      <c r="A5823" s="2" t="s">
        <v>5603</v>
      </c>
      <c r="B5823" s="2" t="str">
        <f ca="1">IFERROR(__xludf.DUMMYFUNCTION("GOOGLETRANSLATE(A5823,""auto"",""en"")"),"Loading...")</f>
        <v>Loading...</v>
      </c>
    </row>
    <row r="5824" spans="1:2" ht="14.25" customHeight="1">
      <c r="A5824" s="6" t="s">
        <v>5604</v>
      </c>
      <c r="B5824" s="2" t="str">
        <f ca="1">IFERROR(__xludf.DUMMYFUNCTION("GOOGLETRANSLATE(A5824,""auto"",""en"")"),"Loading...")</f>
        <v>Loading...</v>
      </c>
    </row>
    <row r="5825" spans="1:2" ht="14.25" customHeight="1">
      <c r="A5825" s="2" t="s">
        <v>5605</v>
      </c>
      <c r="B5825" s="2" t="str">
        <f ca="1">IFERROR(__xludf.DUMMYFUNCTION("GOOGLETRANSLATE(A5825,""auto"",""en"")"),"Loading...")</f>
        <v>Loading...</v>
      </c>
    </row>
    <row r="5826" spans="1:2" ht="14.25" customHeight="1">
      <c r="A5826" s="2" t="s">
        <v>5606</v>
      </c>
      <c r="B5826" s="2" t="str">
        <f ca="1">IFERROR(__xludf.DUMMYFUNCTION("GOOGLETRANSLATE(A5826,""auto"",""en"")"),"Loading...")</f>
        <v>Loading...</v>
      </c>
    </row>
    <row r="5827" spans="1:2" ht="14.25" customHeight="1">
      <c r="A5827" s="2" t="s">
        <v>5607</v>
      </c>
      <c r="B5827" s="2" t="str">
        <f ca="1">IFERROR(__xludf.DUMMYFUNCTION("GOOGLETRANSLATE(A5827,""auto"",""en"")"),"You are great journalist ❤")</f>
        <v>You are great journalist ❤</v>
      </c>
    </row>
    <row r="5828" spans="1:2" ht="14.25" customHeight="1">
      <c r="A5828" s="2" t="s">
        <v>5608</v>
      </c>
      <c r="B5828" s="2" t="str">
        <f ca="1">IFERROR(__xludf.DUMMYFUNCTION("GOOGLETRANSLATE(A5828,""auto"",""en"")"),"Loading...")</f>
        <v>Loading...</v>
      </c>
    </row>
    <row r="5829" spans="1:2" ht="14.25" customHeight="1">
      <c r="A5829" s="2" t="s">
        <v>5609</v>
      </c>
      <c r="B5829" s="2" t="str">
        <f ca="1">IFERROR(__xludf.DUMMYFUNCTION("GOOGLETRANSLATE(A5829,""auto"",""en"")"),"Loading...")</f>
        <v>Loading...</v>
      </c>
    </row>
    <row r="5830" spans="1:2" ht="14.25" customHeight="1">
      <c r="A5830" s="2" t="s">
        <v>5610</v>
      </c>
      <c r="B5830" s="2" t="str">
        <f ca="1">IFERROR(__xludf.DUMMYFUNCTION("GOOGLETRANSLATE(A5830,""auto"",""en"")"),"Sir good job Sukriya Sahib🙏🙏🙏🙏🙏🙏🌷🌷")</f>
        <v>Sir good job Sukriya Sahib🙏🙏🙏🙏🙏🙏🌷🌷</v>
      </c>
    </row>
    <row r="5831" spans="1:2" ht="14.25" customHeight="1">
      <c r="A5831" s="2" t="s">
        <v>5611</v>
      </c>
      <c r="B5831" s="2" t="str">
        <f ca="1">IFERROR(__xludf.DUMMYFUNCTION("GOOGLETRANSLATE(A5831,""auto"",""en"")"),"Loading...")</f>
        <v>Loading...</v>
      </c>
    </row>
    <row r="5832" spans="1:2" ht="14.25" customHeight="1">
      <c r="A5832" s="2" t="s">
        <v>5612</v>
      </c>
      <c r="B5832" s="2" t="str">
        <f ca="1">IFERROR(__xludf.DUMMYFUNCTION("GOOGLETRANSLATE(A5832,""auto"",""en"")"),"Loading...")</f>
        <v>Loading...</v>
      </c>
    </row>
    <row r="5833" spans="1:2" ht="14.25" customHeight="1">
      <c r="A5833" s="2" t="s">
        <v>5613</v>
      </c>
      <c r="B5833" s="2" t="str">
        <f ca="1">IFERROR(__xludf.DUMMYFUNCTION("GOOGLETRANSLATE(A5833,""auto"",""en"")"),"Loading...")</f>
        <v>Loading...</v>
      </c>
    </row>
    <row r="5834" spans="1:2" ht="14.25" customHeight="1">
      <c r="A5834" s="2" t="s">
        <v>5614</v>
      </c>
      <c r="B5834" s="2" t="str">
        <f ca="1">IFERROR(__xludf.DUMMYFUNCTION("GOOGLETRANSLATE(A5834,""auto"",""en"")"),"Loading...")</f>
        <v>Loading...</v>
      </c>
    </row>
    <row r="5835" spans="1:2" ht="14.25" customHeight="1">
      <c r="A5835" s="2" t="s">
        <v>5615</v>
      </c>
      <c r="B5835" s="2" t="str">
        <f ca="1">IFERROR(__xludf.DUMMYFUNCTION("GOOGLETRANSLATE(A5835,""auto"",""en"")"),"Loading...")</f>
        <v>Loading...</v>
      </c>
    </row>
    <row r="5836" spans="1:2" ht="14.25" customHeight="1">
      <c r="A5836" s="2" t="s">
        <v>5616</v>
      </c>
      <c r="B5836" s="2" t="str">
        <f ca="1">IFERROR(__xludf.DUMMYFUNCTION("GOOGLETRANSLATE(A5836,""auto"",""en"")"),"Loading...")</f>
        <v>Loading...</v>
      </c>
    </row>
    <row r="5837" spans="1:2" ht="14.25" customHeight="1">
      <c r="A5837" s="2" t="s">
        <v>5617</v>
      </c>
      <c r="B5837" s="2" t="str">
        <f ca="1">IFERROR(__xludf.DUMMYFUNCTION("GOOGLETRANSLATE(A5837,""auto"",""en"")"),"Loading...")</f>
        <v>Loading...</v>
      </c>
    </row>
    <row r="5838" spans="1:2" ht="14.25" customHeight="1">
      <c r="A5838" s="4" t="s">
        <v>5618</v>
      </c>
      <c r="B5838" s="2" t="str">
        <f ca="1">IFERROR(__xludf.DUMMYFUNCTION("GOOGLETRANSLATE(A5838,""auto"",""en"")"),"Loading...")</f>
        <v>Loading...</v>
      </c>
    </row>
    <row r="5839" spans="1:2" ht="14.25" customHeight="1">
      <c r="A5839" s="2" t="s">
        <v>5619</v>
      </c>
      <c r="B5839" s="2" t="str">
        <f ca="1">IFERROR(__xludf.DUMMYFUNCTION("GOOGLETRANSLATE(A5839,""auto"",""en"")"),"Loading...")</f>
        <v>Loading...</v>
      </c>
    </row>
    <row r="5840" spans="1:2" ht="14.25" customHeight="1">
      <c r="A5840" s="2" t="s">
        <v>5620</v>
      </c>
      <c r="B5840" s="2" t="str">
        <f ca="1">IFERROR(__xludf.DUMMYFUNCTION("GOOGLETRANSLATE(A5840,""auto"",""en"")"),"Loading...")</f>
        <v>Loading...</v>
      </c>
    </row>
    <row r="5841" spans="1:2" ht="14.25" customHeight="1">
      <c r="A5841" s="2" t="s">
        <v>5621</v>
      </c>
      <c r="B5841" s="2" t="str">
        <f ca="1">IFERROR(__xludf.DUMMYFUNCTION("GOOGLETRANSLATE(A5841,""auto"",""en"")"),"Loading...")</f>
        <v>Loading...</v>
      </c>
    </row>
    <row r="5842" spans="1:2" ht="14.25" customHeight="1">
      <c r="A5842" s="2" t="s">
        <v>5622</v>
      </c>
      <c r="B5842" s="2" t="str">
        <f ca="1">IFERROR(__xludf.DUMMYFUNCTION("GOOGLETRANSLATE(A5842,""auto"",""en"")"),"Loading...")</f>
        <v>Loading...</v>
      </c>
    </row>
    <row r="5843" spans="1:2" ht="14.25" customHeight="1">
      <c r="A5843" s="2" t="s">
        <v>5623</v>
      </c>
      <c r="B5843" s="2" t="str">
        <f ca="1">IFERROR(__xludf.DUMMYFUNCTION("GOOGLETRANSLATE(A5843,""auto"",""en"")"),"Loading...")</f>
        <v>Loading...</v>
      </c>
    </row>
    <row r="5844" spans="1:2" ht="14.25" customHeight="1">
      <c r="A5844" s="2" t="s">
        <v>5624</v>
      </c>
      <c r="B5844" s="2" t="str">
        <f ca="1">IFERROR(__xludf.DUMMYFUNCTION("GOOGLETRANSLATE(A5844,""auto"",""en"")"),"Evm pregnant hai normal delivery Hui to India jit hogi")</f>
        <v>Evm pregnant hai normal delivery Hui to India jit hogi</v>
      </c>
    </row>
    <row r="5845" spans="1:2" ht="14.25" customHeight="1">
      <c r="A5845" s="2" t="s">
        <v>5625</v>
      </c>
      <c r="B5845" s="2" t="str">
        <f ca="1">IFERROR(__xludf.DUMMYFUNCTION("GOOGLETRANSLATE(A5845,""auto"",""en"")"),"Now my brother, how will you bring Satyug in Kaliyug?")</f>
        <v>Now my brother, how will you bring Satyug in Kaliyug?</v>
      </c>
    </row>
    <row r="5846" spans="1:2" ht="14.25" customHeight="1">
      <c r="A5846" s="2" t="s">
        <v>5626</v>
      </c>
      <c r="B5846" s="2" t="str">
        <f ca="1">IFERROR(__xludf.DUMMYFUNCTION("GOOGLETRANSLATE(A5846,""auto"",""en"")"),"Loading...")</f>
        <v>Loading...</v>
      </c>
    </row>
    <row r="5847" spans="1:2" ht="14.25" customHeight="1">
      <c r="A5847" s="2" t="s">
        <v>5627</v>
      </c>
      <c r="B5847" s="2" t="str">
        <f ca="1">IFERROR(__xludf.DUMMYFUNCTION("GOOGLETRANSLATE(A5847,""auto"",""en"")"),"Loading...")</f>
        <v>Loading...</v>
      </c>
    </row>
    <row r="5848" spans="1:2" ht="14.25" customHeight="1">
      <c r="A5848" s="2" t="s">
        <v>5628</v>
      </c>
      <c r="B5848" s="2" t="str">
        <f ca="1">IFERROR(__xludf.DUMMYFUNCTION("GOOGLETRANSLATE(A5848,""auto"",""en"")"),"Loading...")</f>
        <v>Loading...</v>
      </c>
    </row>
    <row r="5849" spans="1:2" ht="14.25" customHeight="1">
      <c r="A5849" s="2" t="s">
        <v>5629</v>
      </c>
      <c r="B5849" s="2" t="str">
        <f ca="1">IFERROR(__xludf.DUMMYFUNCTION("GOOGLETRANSLATE(A5849,""auto"",""en"")"),"Loading...")</f>
        <v>Loading...</v>
      </c>
    </row>
    <row r="5850" spans="1:2" ht="14.25" customHeight="1">
      <c r="A5850" s="2" t="s">
        <v>5630</v>
      </c>
      <c r="B5850" s="2" t="str">
        <f ca="1">IFERROR(__xludf.DUMMYFUNCTION("GOOGLETRANSLATE(A5850,""auto"",""en"")"),"Loading...")</f>
        <v>Loading...</v>
      </c>
    </row>
    <row r="5851" spans="1:2" ht="14.25" customHeight="1">
      <c r="A5851" s="2" t="s">
        <v>5631</v>
      </c>
      <c r="B5851" s="2" t="str">
        <f ca="1">IFERROR(__xludf.DUMMYFUNCTION("GOOGLETRANSLATE(A5851,""auto"",""en"")"),"Loading...")</f>
        <v>Loading...</v>
      </c>
    </row>
    <row r="5852" spans="1:2" ht="14.25" customHeight="1">
      <c r="A5852" s="2" t="s">
        <v>5632</v>
      </c>
      <c r="B5852" s="2" t="str">
        <f ca="1">IFERROR(__xludf.DUMMYFUNCTION("GOOGLETRANSLATE(A5852,""auto"",""en"")"),"Why don't understand about EVM tempering possible because EVM made by man then it is possible to tempering.")</f>
        <v>Why don't understand about EVM tempering possible because EVM made by man then it is possible to tempering.</v>
      </c>
    </row>
    <row r="5853" spans="1:2" ht="14.25" customHeight="1">
      <c r="A5853" s="2" t="s">
        <v>5633</v>
      </c>
      <c r="B5853" s="2" t="str">
        <f ca="1">IFERROR(__xludf.DUMMYFUNCTION("GOOGLETRANSLATE(A5853,""auto"",""en"")"),"Loading...")</f>
        <v>Loading...</v>
      </c>
    </row>
    <row r="5854" spans="1:2" ht="14.25" customHeight="1">
      <c r="A5854" s="2" t="s">
        <v>5634</v>
      </c>
      <c r="B5854" s="2" t="str">
        <f ca="1">IFERROR(__xludf.DUMMYFUNCTION("GOOGLETRANSLATE(A5854,""auto"",""en"")"),"Loading...")</f>
        <v>Loading...</v>
      </c>
    </row>
    <row r="5855" spans="1:2" ht="14.25" customHeight="1">
      <c r="A5855" s="2" t="s">
        <v>5635</v>
      </c>
      <c r="B5855" s="2" t="str">
        <f ca="1">IFERROR(__xludf.DUMMYFUNCTION("GOOGLETRANSLATE(A5855,""auto"",""en"")"),"Loading...")</f>
        <v>Loading...</v>
      </c>
    </row>
    <row r="5856" spans="1:2" ht="14.25" customHeight="1">
      <c r="A5856" s="2" t="s">
        <v>5636</v>
      </c>
      <c r="B5856" s="2" t="str">
        <f ca="1">IFERROR(__xludf.DUMMYFUNCTION("GOOGLETRANSLATE(A5856,""auto"",""en"")"),"Loading...")</f>
        <v>Loading...</v>
      </c>
    </row>
    <row r="5857" spans="1:2" ht="14.25" customHeight="1">
      <c r="A5857" s="2" t="s">
        <v>5637</v>
      </c>
      <c r="B5857" s="2" t="str">
        <f ca="1">IFERROR(__xludf.DUMMYFUNCTION("GOOGLETRANSLATE(A5857,""auto"",""en"")"),"Loading...")</f>
        <v>Loading...</v>
      </c>
    </row>
    <row r="5858" spans="1:2" ht="14.25" customHeight="1">
      <c r="A5858" s="2" t="s">
        <v>5638</v>
      </c>
      <c r="B5858" s="2" t="str">
        <f ca="1">IFERROR(__xludf.DUMMYFUNCTION("GOOGLETRANSLATE(A5858,""auto"",""en"")"),"Loading...")</f>
        <v>Loading...</v>
      </c>
    </row>
    <row r="5859" spans="1:2" ht="14.25" customHeight="1">
      <c r="A5859" s="2" t="s">
        <v>5639</v>
      </c>
      <c r="B5859" s="2" t="str">
        <f ca="1">IFERROR(__xludf.DUMMYFUNCTION("GOOGLETRANSLATE(A5859,""auto"",""en"")"),"Loading...")</f>
        <v>Loading...</v>
      </c>
    </row>
    <row r="5860" spans="1:2" ht="14.25" customHeight="1">
      <c r="A5860" s="2" t="s">
        <v>5640</v>
      </c>
      <c r="B5860" s="2" t="str">
        <f ca="1">IFERROR(__xludf.DUMMYFUNCTION("GOOGLETRANSLATE(A5860,""auto"",""en"")"),"Loading...")</f>
        <v>Loading...</v>
      </c>
    </row>
    <row r="5861" spans="1:2" ht="14.25" customHeight="1">
      <c r="A5861" s="2" t="s">
        <v>5641</v>
      </c>
      <c r="B5861" s="2" t="str">
        <f ca="1">IFERROR(__xludf.DUMMYFUNCTION("GOOGLETRANSLATE(A5861,""auto"",""en"")"),"Loading...")</f>
        <v>Loading...</v>
      </c>
    </row>
    <row r="5862" spans="1:2" ht="14.25" customHeight="1">
      <c r="A5862" s="4" t="s">
        <v>5642</v>
      </c>
      <c r="B5862" s="2" t="str">
        <f ca="1">IFERROR(__xludf.DUMMYFUNCTION("GOOGLETRANSLATE(A5862,""auto"",""en"")"),"Loading...")</f>
        <v>Loading...</v>
      </c>
    </row>
    <row r="5863" spans="1:2" ht="14.25" customHeight="1">
      <c r="A5863" s="2" t="s">
        <v>313</v>
      </c>
      <c r="B5863" s="2" t="str">
        <f ca="1">IFERROR(__xludf.DUMMYFUNCTION("GOOGLETRANSLATE(A5863,""auto"",""en"")"),"Loading...")</f>
        <v>Loading...</v>
      </c>
    </row>
    <row r="5864" spans="1:2" ht="14.25" customHeight="1">
      <c r="A5864" s="2" t="s">
        <v>5643</v>
      </c>
      <c r="B5864" s="2" t="str">
        <f ca="1">IFERROR(__xludf.DUMMYFUNCTION("GOOGLETRANSLATE(A5864,""auto"",""en"")"),"Loading...")</f>
        <v>Loading...</v>
      </c>
    </row>
    <row r="5865" spans="1:2" ht="14.25" customHeight="1">
      <c r="A5865" s="2" t="s">
        <v>5644</v>
      </c>
      <c r="B5865" s="2" t="str">
        <f ca="1">IFERROR(__xludf.DUMMYFUNCTION("GOOGLETRANSLATE(A5865,""auto"",""en"")"),"Loading...")</f>
        <v>Loading...</v>
      </c>
    </row>
    <row r="5866" spans="1:2" ht="14.25" customHeight="1">
      <c r="A5866" s="2" t="s">
        <v>5645</v>
      </c>
      <c r="B5866" s="2" t="str">
        <f ca="1">IFERROR(__xludf.DUMMYFUNCTION("GOOGLETRANSLATE(A5866,""auto"",""en"")"),"Sir, why do you go there….I see you debating with people in my YouTube channel…I am thinking about you ❤")</f>
        <v>Sir, why do you go there….I see you debating with people in my YouTube channel…I am thinking about you ❤</v>
      </c>
    </row>
    <row r="5867" spans="1:2" ht="14.25" customHeight="1">
      <c r="A5867" s="2" t="s">
        <v>5646</v>
      </c>
      <c r="B5867" s="2" t="str">
        <f ca="1">IFERROR(__xludf.DUMMYFUNCTION("GOOGLETRANSLATE(A5867,""auto"",""en"")"),"Loading...")</f>
        <v>Loading...</v>
      </c>
    </row>
    <row r="5868" spans="1:2" ht="14.25" customHeight="1">
      <c r="A5868" s="2" t="s">
        <v>5647</v>
      </c>
      <c r="B5868" s="2" t="str">
        <f ca="1">IFERROR(__xludf.DUMMYFUNCTION("GOOGLETRANSLATE(A5868,""auto"",""en"")"),"Loading...")</f>
        <v>Loading...</v>
      </c>
    </row>
    <row r="5869" spans="1:2" ht="14.25" customHeight="1">
      <c r="A5869" s="2" t="s">
        <v>5648</v>
      </c>
      <c r="B5869" s="2" t="str">
        <f ca="1">IFERROR(__xludf.DUMMYFUNCTION("GOOGLETRANSLATE(A5869,""auto"",""en"")"),"Yesyes")</f>
        <v>Yesyes</v>
      </c>
    </row>
    <row r="5870" spans="1:2" ht="14.25" customHeight="1">
      <c r="A5870" s="2" t="s">
        <v>5649</v>
      </c>
      <c r="B5870" s="2" t="str">
        <f ca="1">IFERROR(__xludf.DUMMYFUNCTION("GOOGLETRANSLATE(A5870,""auto"",""en"")"),"Loading...")</f>
        <v>Loading...</v>
      </c>
    </row>
    <row r="5871" spans="1:2" ht="14.25" customHeight="1">
      <c r="A5871" s="4" t="s">
        <v>5650</v>
      </c>
      <c r="B5871" s="2" t="str">
        <f ca="1">IFERROR(__xludf.DUMMYFUNCTION("GOOGLETRANSLATE(A5871,""auto"",""en"")"),"Loading...")</f>
        <v>Loading...</v>
      </c>
    </row>
    <row r="5872" spans="1:2" ht="14.25" customHeight="1">
      <c r="A5872" s="2" t="s">
        <v>5651</v>
      </c>
      <c r="B5872" s="2" t="str">
        <f ca="1">IFERROR(__xludf.DUMMYFUNCTION("GOOGLETRANSLATE(A5872,""auto"",""en"")"),"Loading...")</f>
        <v>Loading...</v>
      </c>
    </row>
    <row r="5873" spans="1:2" ht="14.25" customHeight="1">
      <c r="A5873" s="2" t="s">
        <v>5652</v>
      </c>
      <c r="B5873" s="2" t="str">
        <f ca="1">IFERROR(__xludf.DUMMYFUNCTION("GOOGLETRANSLATE(A5873,""auto"",""en"")"),"Loading...")</f>
        <v>Loading...</v>
      </c>
    </row>
    <row r="5874" spans="1:2" ht="14.25" customHeight="1">
      <c r="A5874" s="2" t="s">
        <v>5653</v>
      </c>
      <c r="B5874" s="2" t="str">
        <f ca="1">IFERROR(__xludf.DUMMYFUNCTION("GOOGLETRANSLATE(A5874,""auto"",""en"")"),"Loading...")</f>
        <v>Loading...</v>
      </c>
    </row>
    <row r="5875" spans="1:2" ht="14.25" customHeight="1">
      <c r="A5875" s="2" t="s">
        <v>5654</v>
      </c>
      <c r="B5875" s="2" t="str">
        <f ca="1">IFERROR(__xludf.DUMMYFUNCTION("GOOGLETRANSLATE(A5875,""auto"",""en"")"),"Loading...")</f>
        <v>Loading...</v>
      </c>
    </row>
    <row r="5876" spans="1:2" ht="14.25" customHeight="1">
      <c r="A5876" s="2" t="s">
        <v>75</v>
      </c>
      <c r="B5876" s="2" t="str">
        <f ca="1">IFERROR(__xludf.DUMMYFUNCTION("GOOGLETRANSLATE(A5876,""auto"",""en"")"),"Loading...")</f>
        <v>Loading...</v>
      </c>
    </row>
    <row r="5877" spans="1:2" ht="14.25" customHeight="1">
      <c r="A5877" s="2" t="s">
        <v>5655</v>
      </c>
      <c r="B5877" s="2" t="str">
        <f ca="1">IFERROR(__xludf.DUMMYFUNCTION("GOOGLETRANSLATE(A5877,""auto"",""en"")"),"RAVISH KUMAR CAN'T ROHIYEGA KUCHH BACHA KE RAKIYE 2029 KO CONGRESS KA NAJA NIKLEGA TAB KAAM AAYEGA JAI SHREE RAM JAI HIND.")</f>
        <v>RAVISH KUMAR CAN'T ROHIYEGA KUCHH BACHA KE RAKIYE 2029 KO CONGRESS KA NAJA NIKLEGA TAB KAAM AAYEGA JAI SHREE RAM JAI HIND.</v>
      </c>
    </row>
    <row r="5878" spans="1:2" ht="14.25" customHeight="1">
      <c r="A5878" s="2" t="s">
        <v>5656</v>
      </c>
      <c r="B5878" s="2" t="str">
        <f ca="1">IFERROR(__xludf.DUMMYFUNCTION("GOOGLETRANSLATE(A5878,""auto"",""en"")"),"Loading...")</f>
        <v>Loading...</v>
      </c>
    </row>
    <row r="5879" spans="1:2" ht="14.25" customHeight="1">
      <c r="A5879" s="2" t="s">
        <v>5657</v>
      </c>
      <c r="B5879" s="2" t="str">
        <f ca="1">IFERROR(__xludf.DUMMYFUNCTION("GOOGLETRANSLATE(A5879,""auto"",""en"")"),"Loading...")</f>
        <v>Loading...</v>
      </c>
    </row>
    <row r="5880" spans="1:2" ht="14.25" customHeight="1">
      <c r="A5880" s="2" t="s">
        <v>5658</v>
      </c>
      <c r="B5880" s="2" t="str">
        <f ca="1">IFERROR(__xludf.DUMMYFUNCTION("GOOGLETRANSLATE(A5880,""auto"",""en"")"),"Loading...")</f>
        <v>Loading...</v>
      </c>
    </row>
    <row r="5881" spans="1:2" ht="14.25" customHeight="1">
      <c r="A5881" s="2" t="s">
        <v>5659</v>
      </c>
      <c r="B5881" s="2" t="str">
        <f ca="1">IFERROR(__xludf.DUMMYFUNCTION("GOOGLETRANSLATE(A5881,""auto"",""en"")"),"Excellent Journalism 👍👍👍")</f>
        <v>Excellent Journalism 👍👍👍</v>
      </c>
    </row>
    <row r="5882" spans="1:2" ht="14.25" customHeight="1">
      <c r="A5882" s="2" t="s">
        <v>5660</v>
      </c>
      <c r="B5882" s="2" t="str">
        <f ca="1">IFERROR(__xludf.DUMMYFUNCTION("GOOGLETRANSLATE(A5882,""auto"",""en"")"),"Loading...")</f>
        <v>Loading...</v>
      </c>
    </row>
    <row r="5883" spans="1:2" ht="14.25" customHeight="1">
      <c r="A5883" s="5" t="s">
        <v>5661</v>
      </c>
      <c r="B5883" s="2" t="str">
        <f ca="1">IFERROR(__xludf.DUMMYFUNCTION("GOOGLETRANSLATE(A5883,""auto"",""en"")"),"Loading...")</f>
        <v>Loading...</v>
      </c>
    </row>
    <row r="5884" spans="1:2" ht="14.25" customHeight="1">
      <c r="A5884" s="2" t="s">
        <v>5662</v>
      </c>
      <c r="B5884" s="2" t="str">
        <f ca="1">IFERROR(__xludf.DUMMYFUNCTION("GOOGLETRANSLATE(A5884,""auto"",""en"")"),"Loading...")</f>
        <v>Loading...</v>
      </c>
    </row>
    <row r="5885" spans="1:2" ht="14.25" customHeight="1">
      <c r="A5885" s="2" t="s">
        <v>5663</v>
      </c>
      <c r="B5885" s="2" t="str">
        <f ca="1">IFERROR(__xludf.DUMMYFUNCTION("GOOGLETRANSLATE(A5885,""auto"",""en"")"),"Loading...")</f>
        <v>Loading...</v>
      </c>
    </row>
    <row r="5886" spans="1:2" ht="14.25" customHeight="1">
      <c r="A5886" s="4" t="s">
        <v>5664</v>
      </c>
      <c r="B5886" s="2" t="str">
        <f ca="1">IFERROR(__xludf.DUMMYFUNCTION("GOOGLETRANSLATE(A5886,""auto"",""en"")"),"Loading...")</f>
        <v>Loading...</v>
      </c>
    </row>
    <row r="5887" spans="1:2" ht="14.25" customHeight="1">
      <c r="A5887" s="2" t="s">
        <v>5665</v>
      </c>
      <c r="B5887" s="2" t="str">
        <f ca="1">IFERROR(__xludf.DUMMYFUNCTION("GOOGLETRANSLATE(A5887,""auto"",""en"")"),"Loading...")</f>
        <v>Loading...</v>
      </c>
    </row>
    <row r="5888" spans="1:2" ht="14.25" customHeight="1">
      <c r="A5888" s="2" t="s">
        <v>5666</v>
      </c>
      <c r="B5888" s="2" t="str">
        <f ca="1">IFERROR(__xludf.DUMMYFUNCTION("GOOGLETRANSLATE(A5888,""auto"",""en"")"),"Loading...")</f>
        <v>Loading...</v>
      </c>
    </row>
    <row r="5889" spans="1:2" ht="14.25" customHeight="1">
      <c r="A5889" s="2" t="s">
        <v>2870</v>
      </c>
      <c r="B5889" s="2" t="str">
        <f ca="1">IFERROR(__xludf.DUMMYFUNCTION("GOOGLETRANSLATE(A5889,""auto"",""en"")"),"Loading...")</f>
        <v>Loading...</v>
      </c>
    </row>
    <row r="5890" spans="1:2" ht="14.25" customHeight="1">
      <c r="A5890" s="2" t="s">
        <v>5667</v>
      </c>
      <c r="B5890" s="2" t="str">
        <f ca="1">IFERROR(__xludf.DUMMYFUNCTION("GOOGLETRANSLATE(A5890,""auto"",""en"")"),"Congress will win")</f>
        <v>Congress will win</v>
      </c>
    </row>
    <row r="5891" spans="1:2" ht="14.25" customHeight="1">
      <c r="A5891" s="2" t="s">
        <v>5668</v>
      </c>
      <c r="B5891" s="2" t="str">
        <f ca="1">IFERROR(__xludf.DUMMYFUNCTION("GOOGLETRANSLATE(A5891,""auto"",""en"")"),"Loading...")</f>
        <v>Loading...</v>
      </c>
    </row>
    <row r="5892" spans="1:2" ht="14.25" customHeight="1">
      <c r="A5892" s="4" t="s">
        <v>5669</v>
      </c>
      <c r="B5892" s="2" t="str">
        <f ca="1">IFERROR(__xludf.DUMMYFUNCTION("GOOGLETRANSLATE(A5892,""auto"",""en"")"),"Loading...")</f>
        <v>Loading...</v>
      </c>
    </row>
    <row r="5893" spans="1:2" ht="14.25" customHeight="1">
      <c r="A5893" s="2" t="s">
        <v>5670</v>
      </c>
      <c r="B5893" s="2" t="str">
        <f ca="1">IFERROR(__xludf.DUMMYFUNCTION("GOOGLETRANSLATE(A5893,""auto"",""en"")"),"Loading...")</f>
        <v>Loading...</v>
      </c>
    </row>
    <row r="5894" spans="1:2" ht="14.25" customHeight="1">
      <c r="A5894" s="4" t="s">
        <v>5671</v>
      </c>
      <c r="B5894" s="2" t="str">
        <f ca="1">IFERROR(__xludf.DUMMYFUNCTION("GOOGLETRANSLATE(A5894,""auto"",""en"")"),"Loading...")</f>
        <v>Loading...</v>
      </c>
    </row>
    <row r="5895" spans="1:2" ht="14.25" customHeight="1">
      <c r="A5895" s="4" t="s">
        <v>5672</v>
      </c>
      <c r="B5895" s="2" t="str">
        <f ca="1">IFERROR(__xludf.DUMMYFUNCTION("GOOGLETRANSLATE(A5895,""auto"",""en"")"),"This time Indian Airlines government is being formed")</f>
        <v>This time Indian Airlines government is being formed</v>
      </c>
    </row>
    <row r="5896" spans="1:2" ht="14.25" customHeight="1">
      <c r="A5896" s="2" t="s">
        <v>5673</v>
      </c>
      <c r="B5896" s="2" t="str">
        <f ca="1">IFERROR(__xludf.DUMMYFUNCTION("GOOGLETRANSLATE(A5896,""auto"",""en"")"),"Loading...")</f>
        <v>Loading...</v>
      </c>
    </row>
    <row r="5897" spans="1:2" ht="14.25" customHeight="1">
      <c r="A5897" s="6" t="s">
        <v>5674</v>
      </c>
      <c r="B5897" s="2" t="str">
        <f ca="1">IFERROR(__xludf.DUMMYFUNCTION("GOOGLETRANSLATE(A5897,""auto"",""en"")"),"Loading...")</f>
        <v>Loading...</v>
      </c>
    </row>
    <row r="5898" spans="1:2" ht="14.25" customHeight="1">
      <c r="A5898" s="2" t="s">
        <v>5675</v>
      </c>
      <c r="B5898" s="2" t="str">
        <f ca="1">IFERROR(__xludf.DUMMYFUNCTION("GOOGLETRANSLATE(A5898,""auto"",""en"")"),"Loading...")</f>
        <v>Loading...</v>
      </c>
    </row>
    <row r="5899" spans="1:2" ht="14.25" customHeight="1">
      <c r="A5899" s="6" t="s">
        <v>5676</v>
      </c>
      <c r="B5899" s="2" t="str">
        <f ca="1">IFERROR(__xludf.DUMMYFUNCTION("GOOGLETRANSLATE(A5899,""auto"",""en"")"),"BJP is going to completely destroy that is why it is saying 400 paar already, then I will say that we have said it earlier because people want to defeat Congress by defeating BJP, it is possible to change this or this setting has been done earlier. 
 So w"&amp;"ake up India people wake up")</f>
        <v>BJP is going to completely destroy that is why it is saying 400 paar already, then I will say that we have said it earlier because people want to defeat Congress by defeating BJP, it is possible to change this or this setting has been done earlier. 
 So wake up India people wake up</v>
      </c>
    </row>
    <row r="5900" spans="1:2" ht="14.25" customHeight="1">
      <c r="A5900" s="2" t="s">
        <v>5677</v>
      </c>
      <c r="B5900" s="2" t="str">
        <f ca="1">IFERROR(__xludf.DUMMYFUNCTION("GOOGLETRANSLATE(A5900,""auto"",""en"")"),"Loading...")</f>
        <v>Loading...</v>
      </c>
    </row>
    <row r="5901" spans="1:2" ht="14.25" customHeight="1">
      <c r="A5901" s="2" t="s">
        <v>5678</v>
      </c>
      <c r="B5901" s="2" t="str">
        <f ca="1">IFERROR(__xludf.DUMMYFUNCTION("GOOGLETRANSLATE(A5901,""auto"",""en"")"),"Loading...")</f>
        <v>Loading...</v>
      </c>
    </row>
    <row r="5902" spans="1:2" ht="14.25" customHeight="1">
      <c r="A5902" s="2" t="s">
        <v>5679</v>
      </c>
      <c r="B5902" s="2" t="str">
        <f ca="1">IFERROR(__xludf.DUMMYFUNCTION("GOOGLETRANSLATE(A5902,""auto"",""en"")"),"😢😂")</f>
        <v>😢😂</v>
      </c>
    </row>
    <row r="5903" spans="1:2" ht="14.25" customHeight="1">
      <c r="A5903" s="2" t="s">
        <v>5680</v>
      </c>
      <c r="B5903" s="2" t="str">
        <f ca="1">IFERROR(__xludf.DUMMYFUNCTION("GOOGLETRANSLATE(A5903,""auto"",""en"")"),"Loading...")</f>
        <v>Loading...</v>
      </c>
    </row>
    <row r="5904" spans="1:2" ht="14.25" customHeight="1">
      <c r="A5904" s="2" t="s">
        <v>5681</v>
      </c>
      <c r="B5904" s="2" t="str">
        <f ca="1">IFERROR(__xludf.DUMMYFUNCTION("GOOGLETRANSLATE(A5904,""auto"",""en"")"),"Loading...")</f>
        <v>Loading...</v>
      </c>
    </row>
    <row r="5905" spans="1:2" ht="14.25" customHeight="1">
      <c r="A5905" s="2" t="s">
        <v>5682</v>
      </c>
      <c r="B5905" s="2" t="str">
        <f ca="1">IFERROR(__xludf.DUMMYFUNCTION("GOOGLETRANSLATE(A5905,""auto"",""en"")"),"Loading...")</f>
        <v>Loading...</v>
      </c>
    </row>
    <row r="5906" spans="1:2" ht="14.25" customHeight="1">
      <c r="A5906" s="2" t="s">
        <v>5683</v>
      </c>
      <c r="B5906" s="2" t="str">
        <f ca="1">IFERROR(__xludf.DUMMYFUNCTION("GOOGLETRANSLATE(A5906,""auto"",""en"")"),"Loading...")</f>
        <v>Loading...</v>
      </c>
    </row>
    <row r="5907" spans="1:2" ht="14.25" customHeight="1">
      <c r="A5907" s="2" t="s">
        <v>5684</v>
      </c>
      <c r="B5907" s="2" t="str">
        <f ca="1">IFERROR(__xludf.DUMMYFUNCTION("GOOGLETRANSLATE(A5907,""auto"",""en"")"),"Loading...")</f>
        <v>Loading...</v>
      </c>
    </row>
    <row r="5908" spans="1:2" ht="14.25" customHeight="1">
      <c r="A5908" s="5" t="s">
        <v>5685</v>
      </c>
      <c r="B5908" s="2" t="str">
        <f ca="1">IFERROR(__xludf.DUMMYFUNCTION("GOOGLETRANSLATE(A5908,""auto"",""en"")"),"Loading...")</f>
        <v>Loading...</v>
      </c>
    </row>
    <row r="5909" spans="1:2" ht="14.25" customHeight="1">
      <c r="A5909" s="2" t="s">
        <v>5686</v>
      </c>
      <c r="B5909" s="2" t="str">
        <f ca="1">IFERROR(__xludf.DUMMYFUNCTION("GOOGLETRANSLATE(A5909,""auto"",""en"")"),"Loading...")</f>
        <v>Loading...</v>
      </c>
    </row>
    <row r="5910" spans="1:2" ht="14.25" customHeight="1">
      <c r="A5910" s="4" t="s">
        <v>5687</v>
      </c>
      <c r="B5910" s="2" t="str">
        <f ca="1">IFERROR(__xludf.DUMMYFUNCTION("GOOGLETRANSLATE(A5910,""auto"",""en"")"),"Loading...")</f>
        <v>Loading...</v>
      </c>
    </row>
    <row r="5911" spans="1:2" ht="14.25" customHeight="1">
      <c r="A5911" s="2" t="s">
        <v>5688</v>
      </c>
      <c r="B5911" s="2" t="str">
        <f ca="1">IFERROR(__xludf.DUMMYFUNCTION("GOOGLETRANSLATE(A5911,""auto"",""en"")"),"Loading...")</f>
        <v>Loading...</v>
      </c>
    </row>
    <row r="5912" spans="1:2" ht="14.25" customHeight="1">
      <c r="A5912" s="2" t="s">
        <v>5689</v>
      </c>
      <c r="B5912" s="2" t="str">
        <f ca="1">IFERROR(__xludf.DUMMYFUNCTION("GOOGLETRANSLATE(A5912,""auto"",""en"")"),"✋✋✋✋✋✋✋✋✋🖐️🖐️🖐️🖐️🪑")</f>
        <v>✋✋✋✋✋✋✋✋✋🖐️🖐️🖐️🖐️🪑</v>
      </c>
    </row>
    <row r="5913" spans="1:2" ht="14.25" customHeight="1">
      <c r="A5913" s="2" t="s">
        <v>5690</v>
      </c>
      <c r="B5913" s="2" t="str">
        <f ca="1">IFERROR(__xludf.DUMMYFUNCTION("GOOGLETRANSLATE(A5913,""auto"",""en"")"),"Loading...")</f>
        <v>Loading...</v>
      </c>
    </row>
    <row r="5914" spans="1:2" ht="14.25" customHeight="1">
      <c r="A5914" s="2" t="s">
        <v>5691</v>
      </c>
      <c r="B5914" s="2" t="str">
        <f ca="1">IFERROR(__xludf.DUMMYFUNCTION("GOOGLETRANSLATE(A5914,""auto"",""en"")"),"Loading...")</f>
        <v>Loading...</v>
      </c>
    </row>
    <row r="5915" spans="1:2" ht="14.25" customHeight="1">
      <c r="A5915" s="4" t="s">
        <v>5692</v>
      </c>
      <c r="B5915" s="2" t="str">
        <f ca="1">IFERROR(__xludf.DUMMYFUNCTION("GOOGLETRANSLATE(A5915,""auto"",""en"")"),"Loading...")</f>
        <v>Loading...</v>
      </c>
    </row>
    <row r="5916" spans="1:2" ht="14.25" customHeight="1">
      <c r="A5916" s="2" t="s">
        <v>5693</v>
      </c>
      <c r="B5916" s="2" t="str">
        <f ca="1">IFERROR(__xludf.DUMMYFUNCTION("GOOGLETRANSLATE(A5916,""auto"",""en"")"),"Loading...")</f>
        <v>Loading...</v>
      </c>
    </row>
    <row r="5917" spans="1:2" ht="14.25" customHeight="1">
      <c r="A5917" s="2" t="s">
        <v>5694</v>
      </c>
      <c r="B5917" s="2" t="str">
        <f ca="1">IFERROR(__xludf.DUMMYFUNCTION("GOOGLETRANSLATE(A5917,""auto"",""en"")"),"RAVISH KUMAR NAYE NAYE BAHANE DOON KAR RAKHIYE KE BAAD KAM AAYENGA JAI SHREE RAM")</f>
        <v>RAVISH KUMAR NAYE NAYE BAHANE DOON KAR RAKHIYE KE BAAD KAM AAYENGA JAI SHREE RAM</v>
      </c>
    </row>
    <row r="5918" spans="1:2" ht="14.25" customHeight="1">
      <c r="A5918" s="2" t="s">
        <v>5695</v>
      </c>
      <c r="B5918" s="2" t="str">
        <f ca="1">IFERROR(__xludf.DUMMYFUNCTION("GOOGLETRANSLATE(A5918,""auto"",""en"")"),"All the very best Congress and India Alliance!! God be with you all and God bless you all abundantly always.")</f>
        <v>All the very best Congress and India Alliance!! God be with you all and God bless you all abundantly always.</v>
      </c>
    </row>
    <row r="5919" spans="1:2" ht="14.25" customHeight="1">
      <c r="A5919" s="2" t="s">
        <v>5696</v>
      </c>
      <c r="B5919" s="2" t="str">
        <f ca="1">IFERROR(__xludf.DUMMYFUNCTION("GOOGLETRANSLATE(A5919,""auto"",""en"")"),"D.K Shiv Kumar is Great Leader 🙏🙏")</f>
        <v>D.K Shiv Kumar is Great Leader 🙏🙏</v>
      </c>
    </row>
    <row r="5920" spans="1:2" ht="14.25" customHeight="1">
      <c r="A5920" s="2" t="s">
        <v>5697</v>
      </c>
      <c r="B5920" s="2" t="str">
        <f ca="1">IFERROR(__xludf.DUMMYFUNCTION("GOOGLETRANSLATE(A5920,""auto"",""en"")"),"Wait And Watch I'm definitely sure Congress and Indi alliance will Cry On 4th June 😂 Hare Krishna 🙏")</f>
        <v>Wait And Watch I'm definitely sure Congress and Indi alliance will Cry On 4th June 😂 Hare Krishna 🙏</v>
      </c>
    </row>
    <row r="5921" spans="1:2" ht="14.25" customHeight="1">
      <c r="A5921" s="4" t="s">
        <v>5698</v>
      </c>
      <c r="B5921" s="2" t="str">
        <f ca="1">IFERROR(__xludf.DUMMYFUNCTION("GOOGLETRANSLATE(A5921,""auto"",""en"")"),"Loading...")</f>
        <v>Loading...</v>
      </c>
    </row>
    <row r="5922" spans="1:2" ht="14.25" customHeight="1">
      <c r="A5922" s="2" t="s">
        <v>5699</v>
      </c>
      <c r="B5922" s="2" t="str">
        <f ca="1">IFERROR(__xludf.DUMMYFUNCTION("GOOGLETRANSLATE(A5922,""auto"",""en"")"),"Loading...")</f>
        <v>Loading...</v>
      </c>
    </row>
    <row r="5923" spans="1:2" ht="14.25" customHeight="1">
      <c r="A5923" s="2" t="s">
        <v>5700</v>
      </c>
      <c r="B5923" s="2" t="str">
        <f ca="1">IFERROR(__xludf.DUMMYFUNCTION("GOOGLETRANSLATE(A5923,""auto"",""en"")"),"Loading...")</f>
        <v>Loading...</v>
      </c>
    </row>
    <row r="5924" spans="1:2" ht="14.25" customHeight="1">
      <c r="A5924" s="2" t="s">
        <v>5701</v>
      </c>
      <c r="B5924" s="2" t="str">
        <f ca="1">IFERROR(__xludf.DUMMYFUNCTION("GOOGLETRANSLATE(A5924,""auto"",""en"")"),"Loading...")</f>
        <v>Loading...</v>
      </c>
    </row>
    <row r="5925" spans="1:2" ht="14.25" customHeight="1">
      <c r="A5925" s="4" t="s">
        <v>5702</v>
      </c>
      <c r="B5925" s="2" t="str">
        <f ca="1">IFERROR(__xludf.DUMMYFUNCTION("GOOGLETRANSLATE(A5925,""auto"",""en"")"),"Loading...")</f>
        <v>Loading...</v>
      </c>
    </row>
    <row r="5926" spans="1:2" ht="14.25" customHeight="1">
      <c r="A5926" s="2" t="s">
        <v>5703</v>
      </c>
      <c r="B5926" s="2" t="str">
        <f ca="1">IFERROR(__xludf.DUMMYFUNCTION("GOOGLETRANSLATE(A5926,""auto"",""en"")"),"Loading...")</f>
        <v>Loading...</v>
      </c>
    </row>
    <row r="5927" spans="1:2" ht="14.25" customHeight="1">
      <c r="A5927" s="2" t="s">
        <v>5704</v>
      </c>
      <c r="B5927" s="2" t="str">
        <f ca="1">IFERROR(__xludf.DUMMYFUNCTION("GOOGLETRANSLATE(A5927,""auto"",""en"")"),"Loading...")</f>
        <v>Loading...</v>
      </c>
    </row>
    <row r="5928" spans="1:2" ht="14.25" customHeight="1">
      <c r="A5928" s="2" t="s">
        <v>5705</v>
      </c>
      <c r="B5928" s="2" t="str">
        <f ca="1">IFERROR(__xludf.DUMMYFUNCTION("GOOGLETRANSLATE(A5928,""auto"",""en"")"),"Loading...")</f>
        <v>Loading...</v>
      </c>
    </row>
    <row r="5929" spans="1:2" ht="14.25" customHeight="1">
      <c r="A5929" s="2" t="s">
        <v>5706</v>
      </c>
      <c r="B5929" s="2" t="str">
        <f ca="1">IFERROR(__xludf.DUMMYFUNCTION("GOOGLETRANSLATE(A5929,""auto"",""en"")"),"Excellent analysis. Great.")</f>
        <v>Excellent analysis. Great.</v>
      </c>
    </row>
    <row r="5930" spans="1:2" ht="14.25" customHeight="1">
      <c r="A5930" s="2" t="s">
        <v>5707</v>
      </c>
      <c r="B5930" s="2" t="str">
        <f ca="1">IFERROR(__xludf.DUMMYFUNCTION("GOOGLETRANSLATE(A5930,""auto"",""en"")"),"Loading...")</f>
        <v>Loading...</v>
      </c>
    </row>
    <row r="5931" spans="1:2" ht="14.25" customHeight="1">
      <c r="A5931" s="2" t="s">
        <v>5708</v>
      </c>
      <c r="B5931" s="2" t="str">
        <f ca="1">IFERROR(__xludf.DUMMYFUNCTION("GOOGLETRANSLATE(A5931,""auto"",""en"")"),"Loading...")</f>
        <v>Loading...</v>
      </c>
    </row>
    <row r="5932" spans="1:2" ht="14.25" customHeight="1">
      <c r="A5932" s="2" t="s">
        <v>5709</v>
      </c>
      <c r="B5932" s="2" t="str">
        <f ca="1">IFERROR(__xludf.DUMMYFUNCTION("GOOGLETRANSLATE(A5932,""auto"",""en"")"),"बाबा बाबा बाबा")</f>
        <v>बाबा बाबा बाबा</v>
      </c>
    </row>
    <row r="5933" spans="1:2" ht="14.25" customHeight="1">
      <c r="A5933" s="2" t="s">
        <v>42</v>
      </c>
      <c r="B5933" s="2" t="str">
        <f ca="1">IFERROR(__xludf.DUMMYFUNCTION("GOOGLETRANSLATE(A5933,""auto"",""en"")"),"Loading...")</f>
        <v>Loading...</v>
      </c>
    </row>
    <row r="5934" spans="1:2" ht="14.25" customHeight="1">
      <c r="A5934" s="2" t="s">
        <v>5710</v>
      </c>
      <c r="B5934" s="2" t="str">
        <f ca="1">IFERROR(__xludf.DUMMYFUNCTION("GOOGLETRANSLATE(A5934,""auto"",""en"")"),"Loading...")</f>
        <v>Loading...</v>
      </c>
    </row>
    <row r="5935" spans="1:2" ht="14.25" customHeight="1">
      <c r="A5935" s="4" t="s">
        <v>5711</v>
      </c>
      <c r="B5935" s="2" t="str">
        <f ca="1">IFERROR(__xludf.DUMMYFUNCTION("GOOGLETRANSLATE(A5935,""auto"",""en"")"),"Loading...")</f>
        <v>Loading...</v>
      </c>
    </row>
    <row r="5936" spans="1:2" ht="14.25" customHeight="1">
      <c r="A5936" s="4" t="s">
        <v>5712</v>
      </c>
      <c r="B5936" s="2" t="str">
        <f ca="1">IFERROR(__xludf.DUMMYFUNCTION("GOOGLETRANSLATE(A5936,""auto"",""en"")"),"Loading...")</f>
        <v>Loading...</v>
      </c>
    </row>
    <row r="5937" spans="1:2" ht="14.25" customHeight="1">
      <c r="A5937" s="4" t="s">
        <v>5713</v>
      </c>
      <c r="B5937" s="2" t="str">
        <f ca="1">IFERROR(__xludf.DUMMYFUNCTION("GOOGLETRANSLATE(A5937,""auto"",""en"")"),"Loading...")</f>
        <v>Loading...</v>
      </c>
    </row>
    <row r="5938" spans="1:2" ht="14.25" customHeight="1">
      <c r="A5938" s="2" t="s">
        <v>5714</v>
      </c>
      <c r="B5938" s="2" t="str">
        <f ca="1">IFERROR(__xludf.DUMMYFUNCTION("GOOGLETRANSLATE(A5938,""auto"",""en"")"),"Loading...")</f>
        <v>Loading...</v>
      </c>
    </row>
    <row r="5939" spans="1:2" ht="14.25" customHeight="1">
      <c r="A5939" s="2" t="s">
        <v>5715</v>
      </c>
      <c r="B5939" s="2" t="str">
        <f ca="1">IFERROR(__xludf.DUMMYFUNCTION("GOOGLETRANSLATE(A5939,""auto"",""en"")"),"Loading...")</f>
        <v>Loading...</v>
      </c>
    </row>
    <row r="5940" spans="1:2" ht="14.25" customHeight="1">
      <c r="A5940" s="2" t="s">
        <v>5716</v>
      </c>
      <c r="B5940" s="2" t="str">
        <f ca="1">IFERROR(__xludf.DUMMYFUNCTION("GOOGLETRANSLATE(A5940,""auto"",""en"")"),"Loading...")</f>
        <v>Loading...</v>
      </c>
    </row>
    <row r="5941" spans="1:2" ht="14.25" customHeight="1">
      <c r="A5941" s="2" t="s">
        <v>5717</v>
      </c>
      <c r="B5941" s="2" t="str">
        <f ca="1">IFERROR(__xludf.DUMMYFUNCTION("GOOGLETRANSLATE(A5941,""auto"",""en"")"),"Loading...")</f>
        <v>Loading...</v>
      </c>
    </row>
    <row r="5942" spans="1:2" ht="14.25" customHeight="1">
      <c r="A5942" s="2" t="s">
        <v>5718</v>
      </c>
      <c r="B5942" s="2" t="str">
        <f ca="1">IFERROR(__xludf.DUMMYFUNCTION("GOOGLETRANSLATE(A5942,""auto"",""en"")"),"Loading...")</f>
        <v>Loading...</v>
      </c>
    </row>
    <row r="5943" spans="1:2" ht="14.25" customHeight="1">
      <c r="A5943" s="2" t="s">
        <v>5719</v>
      </c>
      <c r="B5943" s="2" t="str">
        <f ca="1">IFERROR(__xludf.DUMMYFUNCTION("GOOGLETRANSLATE(A5943,""auto"",""en"")"),"Loading...")</f>
        <v>Loading...</v>
      </c>
    </row>
    <row r="5944" spans="1:2" ht="14.25" customHeight="1">
      <c r="A5944" s="4" t="s">
        <v>5720</v>
      </c>
      <c r="B5944" s="2" t="str">
        <f ca="1">IFERROR(__xludf.DUMMYFUNCTION("GOOGLETRANSLATE(A5944,""auto"",""en"")"),"Loading...")</f>
        <v>Loading...</v>
      </c>
    </row>
    <row r="5945" spans="1:2" ht="14.25" customHeight="1">
      <c r="A5945" s="4" t="s">
        <v>5721</v>
      </c>
      <c r="B5945" s="2" t="str">
        <f ca="1">IFERROR(__xludf.DUMMYFUNCTION("GOOGLETRANSLATE(A5945,""auto"",""en"")"),"Loading...")</f>
        <v>Loading...</v>
      </c>
    </row>
    <row r="5946" spans="1:2" ht="14.25" customHeight="1">
      <c r="A5946" s="2" t="s">
        <v>5722</v>
      </c>
      <c r="B5946" s="2" t="str">
        <f ca="1">IFERROR(__xludf.DUMMYFUNCTION("GOOGLETRANSLATE(A5946,""auto"",""en"")"),"Samjhe")</f>
        <v>Samjhe</v>
      </c>
    </row>
    <row r="5947" spans="1:2" ht="14.25" customHeight="1">
      <c r="A5947" s="4" t="s">
        <v>5723</v>
      </c>
      <c r="B5947" s="2" t="str">
        <f ca="1">IFERROR(__xludf.DUMMYFUNCTION("GOOGLETRANSLATE(A5947,""auto"",""en"")"),"Loading...")</f>
        <v>Loading...</v>
      </c>
    </row>
    <row r="5948" spans="1:2" ht="14.25" customHeight="1">
      <c r="A5948" s="4" t="s">
        <v>5724</v>
      </c>
      <c r="B5948" s="2" t="str">
        <f ca="1">IFERROR(__xludf.DUMMYFUNCTION("GOOGLETRANSLATE(A5948,""auto"",""en"")"),"Loading...")</f>
        <v>Loading...</v>
      </c>
    </row>
    <row r="5949" spans="1:2" ht="14.25" customHeight="1">
      <c r="A5949" s="2" t="s">
        <v>5725</v>
      </c>
      <c r="B5949" s="2" t="str">
        <f ca="1">IFERROR(__xludf.DUMMYFUNCTION("GOOGLETRANSLATE(A5949,""auto"",""en"")"),"Loading...")</f>
        <v>Loading...</v>
      </c>
    </row>
    <row r="5950" spans="1:2" ht="14.25" customHeight="1">
      <c r="A5950" s="4" t="s">
        <v>5726</v>
      </c>
      <c r="B5950" s="2" t="str">
        <f ca="1">IFERROR(__xludf.DUMMYFUNCTION("GOOGLETRANSLATE(A5950,""auto"",""en"")"),"Loading...")</f>
        <v>Loading...</v>
      </c>
    </row>
    <row r="5951" spans="1:2" ht="14.25" customHeight="1">
      <c r="A5951" s="6" t="s">
        <v>5727</v>
      </c>
      <c r="B5951" s="2" t="str">
        <f ca="1">IFERROR(__xludf.DUMMYFUNCTION("GOOGLETRANSLATE(A5951,""auto"",""en"")"),"Loading...")</f>
        <v>Loading...</v>
      </c>
    </row>
    <row r="5952" spans="1:2" ht="14.25" customHeight="1">
      <c r="A5952" s="2" t="s">
        <v>5728</v>
      </c>
      <c r="B5952" s="2" t="str">
        <f ca="1">IFERROR(__xludf.DUMMYFUNCTION("GOOGLETRANSLATE(A5952,""auto"",""en"")"),"Loading...")</f>
        <v>Loading...</v>
      </c>
    </row>
    <row r="5953" spans="1:2" ht="14.25" customHeight="1">
      <c r="A5953" s="4" t="s">
        <v>5729</v>
      </c>
      <c r="B5953" s="2" t="str">
        <f ca="1">IFERROR(__xludf.DUMMYFUNCTION("GOOGLETRANSLATE(A5953,""auto"",""en"")"),"Loading...")</f>
        <v>Loading...</v>
      </c>
    </row>
    <row r="5954" spans="1:2" ht="14.25" customHeight="1">
      <c r="A5954" s="2" t="s">
        <v>5730</v>
      </c>
      <c r="B5954" s="2" t="str">
        <f ca="1">IFERROR(__xludf.DUMMYFUNCTION("GOOGLETRANSLATE(A5954,""auto"",""en"")"),"Loading...")</f>
        <v>Loading...</v>
      </c>
    </row>
    <row r="5955" spans="1:2" ht="14.25" customHeight="1">
      <c r="A5955" s="4" t="s">
        <v>5731</v>
      </c>
      <c r="B5955" s="2" t="str">
        <f ca="1">IFERROR(__xludf.DUMMYFUNCTION("GOOGLETRANSLATE(A5955,""auto"",""en"")"),"Loading...")</f>
        <v>Loading...</v>
      </c>
    </row>
    <row r="5956" spans="1:2" ht="14.25" customHeight="1">
      <c r="A5956" s="2" t="s">
        <v>5732</v>
      </c>
      <c r="B5956" s="2" t="str">
        <f ca="1">IFERROR(__xludf.DUMMYFUNCTION("GOOGLETRANSLATE(A5956,""auto"",""en"")"),"Loading...")</f>
        <v>Loading...</v>
      </c>
    </row>
    <row r="5957" spans="1:2" ht="14.25" customHeight="1">
      <c r="A5957" s="2" t="s">
        <v>5733</v>
      </c>
      <c r="B5957" s="2" t="str">
        <f ca="1">IFERROR(__xludf.DUMMYFUNCTION("GOOGLETRANSLATE(A5957,""auto"",""en"")"),"Loading...")</f>
        <v>Loading...</v>
      </c>
    </row>
    <row r="5958" spans="1:2" ht="14.25" customHeight="1">
      <c r="A5958" s="4" t="s">
        <v>5734</v>
      </c>
      <c r="B5958" s="2" t="str">
        <f ca="1">IFERROR(__xludf.DUMMYFUNCTION("GOOGLETRANSLATE(A5958,""auto"",""en"")"),"There was a lot of protest in favor of Congress. Congress and you alone should rejoice after listening.😅")</f>
        <v>There was a lot of protest in favor of Congress. Congress and you alone should rejoice after listening.😅</v>
      </c>
    </row>
    <row r="5959" spans="1:2" ht="14.25" customHeight="1">
      <c r="A5959" s="2" t="s">
        <v>5716</v>
      </c>
      <c r="B5959" s="2" t="str">
        <f ca="1">IFERROR(__xludf.DUMMYFUNCTION("GOOGLETRANSLATE(A5959,""auto"",""en"")"),"Loading...")</f>
        <v>Loading...</v>
      </c>
    </row>
    <row r="5960" spans="1:2" ht="14.25" customHeight="1">
      <c r="A5960" s="2" t="s">
        <v>5735</v>
      </c>
      <c r="B5960" s="2" t="str">
        <f ca="1">IFERROR(__xludf.DUMMYFUNCTION("GOOGLETRANSLATE(A5960,""auto"",""en"")"),"Loading...")</f>
        <v>Loading...</v>
      </c>
    </row>
    <row r="5961" spans="1:2" ht="14.25" customHeight="1">
      <c r="A5961" s="2" t="s">
        <v>5736</v>
      </c>
      <c r="B5961" s="2" t="str">
        <f ca="1">IFERROR(__xludf.DUMMYFUNCTION("GOOGLETRANSLATE(A5961,""auto"",""en"")"),"Loading...")</f>
        <v>Loading...</v>
      </c>
    </row>
    <row r="5962" spans="1:2" ht="14.25" customHeight="1">
      <c r="A5962" s="4" t="s">
        <v>5737</v>
      </c>
      <c r="B5962" s="2" t="str">
        <f ca="1">IFERROR(__xludf.DUMMYFUNCTION("GOOGLETRANSLATE(A5962,""auto"",""en"")"),"Loading...")</f>
        <v>Loading...</v>
      </c>
    </row>
    <row r="5963" spans="1:2" ht="14.25" customHeight="1">
      <c r="A5963" s="2" t="s">
        <v>5738</v>
      </c>
      <c r="B5963" s="2" t="str">
        <f ca="1">IFERROR(__xludf.DUMMYFUNCTION("GOOGLETRANSLATE(A5963,""auto"",""en"")"),"Loading...")</f>
        <v>Loading...</v>
      </c>
    </row>
    <row r="5964" spans="1:2" ht="14.25" customHeight="1">
      <c r="A5964" s="2" t="s">
        <v>5739</v>
      </c>
      <c r="B5964" s="2" t="str">
        <f ca="1">IFERROR(__xludf.DUMMYFUNCTION("GOOGLETRANSLATE(A5964,""auto"",""en"")"),"Loading...")</f>
        <v>Loading...</v>
      </c>
    </row>
    <row r="5965" spans="1:2" ht="14.25" customHeight="1">
      <c r="A5965" s="2" t="s">
        <v>5740</v>
      </c>
      <c r="B5965" s="2" t="str">
        <f ca="1">IFERROR(__xludf.DUMMYFUNCTION("GOOGLETRANSLATE(A5965,""auto"",""en"")"),"Loading...")</f>
        <v>Loading...</v>
      </c>
    </row>
    <row r="5966" spans="1:2" ht="14.25" customHeight="1">
      <c r="A5966" s="2" t="s">
        <v>5741</v>
      </c>
      <c r="B5966" s="2" t="str">
        <f ca="1">IFERROR(__xludf.DUMMYFUNCTION("GOOGLETRANSLATE(A5966,""auto"",""en"")"),"Loading...")</f>
        <v>Loading...</v>
      </c>
    </row>
    <row r="5967" spans="1:2" ht="14.25" customHeight="1">
      <c r="A5967" s="6" t="s">
        <v>5742</v>
      </c>
      <c r="B5967" s="2" t="str">
        <f ca="1">IFERROR(__xludf.DUMMYFUNCTION("GOOGLETRANSLATE(A5967,""auto"",""en"")"),"Loading...")</f>
        <v>Loading...</v>
      </c>
    </row>
    <row r="5968" spans="1:2" ht="14.25" customHeight="1">
      <c r="A5968" s="2" t="s">
        <v>5743</v>
      </c>
      <c r="B5968" s="2" t="str">
        <f ca="1">IFERROR(__xludf.DUMMYFUNCTION("GOOGLETRANSLATE(A5968,""auto"",""en"")"),"Thank sir")</f>
        <v>Thank sir</v>
      </c>
    </row>
    <row r="5969" spans="1:2" ht="14.25" customHeight="1">
      <c r="A5969" s="2" t="s">
        <v>5744</v>
      </c>
      <c r="B5969" s="2" t="str">
        <f ca="1">IFERROR(__xludf.DUMMYFUNCTION("GOOGLETRANSLATE(A5969,""auto"",""en"")"),"Loading...")</f>
        <v>Loading...</v>
      </c>
    </row>
    <row r="5970" spans="1:2" ht="14.25" customHeight="1">
      <c r="A5970" s="2" t="s">
        <v>5745</v>
      </c>
      <c r="B5970" s="2" t="str">
        <f ca="1">IFERROR(__xludf.DUMMYFUNCTION("GOOGLETRANSLATE(A5970,""auto"",""en"")"),"Loading...")</f>
        <v>Loading...</v>
      </c>
    </row>
    <row r="5971" spans="1:2" ht="14.25" customHeight="1">
      <c r="A5971" s="2" t="s">
        <v>5746</v>
      </c>
      <c r="B5971" s="2" t="str">
        <f ca="1">IFERROR(__xludf.DUMMYFUNCTION("GOOGLETRANSLATE(A5971,""auto"",""en"")"),"The second half of the people is not convinced, that method of EVM is not working, God is pouring it, the method is made in China, it is working.")</f>
        <v>The second half of the people is not convinced, that method of EVM is not working, God is pouring it, the method is made in China, it is working.</v>
      </c>
    </row>
    <row r="5972" spans="1:2" ht="14.25" customHeight="1">
      <c r="A5972" s="2" t="s">
        <v>5747</v>
      </c>
      <c r="B5972" s="2" t="str">
        <f ca="1">IFERROR(__xludf.DUMMYFUNCTION("GOOGLETRANSLATE(A5972,""auto"",""en"")"),"Loading...")</f>
        <v>Loading...</v>
      </c>
    </row>
    <row r="5973" spans="1:2" ht="14.25" customHeight="1">
      <c r="A5973" s="2" t="s">
        <v>4110</v>
      </c>
      <c r="B5973" s="2" t="str">
        <f ca="1">IFERROR(__xludf.DUMMYFUNCTION("GOOGLETRANSLATE(A5973,""auto"",""en"")"),"Loading...")</f>
        <v>Loading...</v>
      </c>
    </row>
    <row r="5974" spans="1:2" ht="14.25" customHeight="1">
      <c r="A5974" s="4" t="s">
        <v>5748</v>
      </c>
      <c r="B5974" s="2" t="str">
        <f ca="1">IFERROR(__xludf.DUMMYFUNCTION("GOOGLETRANSLATE(A5974,""auto"",""en"")"),"Loading...")</f>
        <v>Loading...</v>
      </c>
    </row>
    <row r="5975" spans="1:2" ht="14.25" customHeight="1">
      <c r="A5975" s="2" t="s">
        <v>5749</v>
      </c>
      <c r="B5975" s="2" t="str">
        <f ca="1">IFERROR(__xludf.DUMMYFUNCTION("GOOGLETRANSLATE(A5975,""auto"",""en"")"),"the air of the spoon has become tight")</f>
        <v>the air of the spoon has become tight</v>
      </c>
    </row>
    <row r="5976" spans="1:2" ht="14.25" customHeight="1">
      <c r="A5976" s="2" t="s">
        <v>5750</v>
      </c>
      <c r="B5976" s="2" t="str">
        <f ca="1">IFERROR(__xludf.DUMMYFUNCTION("GOOGLETRANSLATE(A5976,""auto"",""en"")"),"Loading...")</f>
        <v>Loading...</v>
      </c>
    </row>
    <row r="5977" spans="1:2" ht="14.25" customHeight="1">
      <c r="A5977" s="2" t="s">
        <v>5751</v>
      </c>
      <c r="B5977" s="2" t="str">
        <f ca="1">IFERROR(__xludf.DUMMYFUNCTION("GOOGLETRANSLATE(A5977,""auto"",""en"")"),"Here the minds of voters are being manipulated by Hindutva, temples and Muslims, what will EVM say?")</f>
        <v>Here the minds of voters are being manipulated by Hindutva, temples and Muslims, what will EVM say?</v>
      </c>
    </row>
    <row r="5978" spans="1:2" ht="14.25" customHeight="1">
      <c r="A5978" s="2" t="s">
        <v>5752</v>
      </c>
      <c r="B5978" s="2" t="str">
        <f ca="1">IFERROR(__xludf.DUMMYFUNCTION("GOOGLETRANSLATE(A5978,""auto"",""en"")"),"Loading...")</f>
        <v>Loading...</v>
      </c>
    </row>
    <row r="5979" spans="1:2" ht="14.25" customHeight="1">
      <c r="A5979" s="2" t="s">
        <v>5753</v>
      </c>
      <c r="B5979" s="2" t="str">
        <f ca="1">IFERROR(__xludf.DUMMYFUNCTION("GOOGLETRANSLATE(A5979,""auto"",""en"")"),"Loading...")</f>
        <v>Loading...</v>
      </c>
    </row>
    <row r="5980" spans="1:2" ht="14.25" customHeight="1">
      <c r="A5980" s="2" t="s">
        <v>5754</v>
      </c>
      <c r="B5980" s="2" t="str">
        <f ca="1">IFERROR(__xludf.DUMMYFUNCTION("GOOGLETRANSLATE(A5980,""auto"",""en"")"),"Loading...")</f>
        <v>Loading...</v>
      </c>
    </row>
    <row r="5981" spans="1:2" ht="14.25" customHeight="1">
      <c r="A5981" s="2" t="s">
        <v>5755</v>
      </c>
      <c r="B5981" s="2" t="str">
        <f ca="1">IFERROR(__xludf.DUMMYFUNCTION("GOOGLETRANSLATE(A5981,""auto"",""en"")"),"Loading...")</f>
        <v>Loading...</v>
      </c>
    </row>
    <row r="5982" spans="1:2" ht="14.25" customHeight="1">
      <c r="A5982" s="2" t="s">
        <v>5756</v>
      </c>
      <c r="B5982" s="2" t="str">
        <f ca="1">IFERROR(__xludf.DUMMYFUNCTION("GOOGLETRANSLATE(A5982,""auto"",""en"")"),"Loading...")</f>
        <v>Loading...</v>
      </c>
    </row>
    <row r="5983" spans="1:2" ht="14.25" customHeight="1">
      <c r="A5983" s="4" t="s">
        <v>5757</v>
      </c>
      <c r="B5983" s="2" t="str">
        <f ca="1">IFERROR(__xludf.DUMMYFUNCTION("GOOGLETRANSLATE(A5983,""auto"",""en"")"),"Loading...")</f>
        <v>Loading...</v>
      </c>
    </row>
    <row r="5984" spans="1:2" ht="14.25" customHeight="1">
      <c r="A5984" s="2" t="s">
        <v>5758</v>
      </c>
      <c r="B5984" s="2" t="str">
        <f ca="1">IFERROR(__xludf.DUMMYFUNCTION("GOOGLETRANSLATE(A5984,""auto"",""en"")"),"Friends, there is still time to do RR, this randi rona should do it on 4th June, save a little.")</f>
        <v>Friends, there is still time to do RR, this randi rona should do it on 4th June, save a little.</v>
      </c>
    </row>
    <row r="5985" spans="1:2" ht="14.25" customHeight="1">
      <c r="A5985" s="2" t="s">
        <v>5759</v>
      </c>
      <c r="B5985" s="2" t="str">
        <f ca="1">IFERROR(__xludf.DUMMYFUNCTION("GOOGLETRANSLATE(A5985,""auto"",""en"")"),"Loading...")</f>
        <v>Loading...</v>
      </c>
    </row>
    <row r="5986" spans="1:2" ht="14.25" customHeight="1">
      <c r="A5986" s="4" t="s">
        <v>5760</v>
      </c>
      <c r="B5986" s="2" t="str">
        <f ca="1">IFERROR(__xludf.DUMMYFUNCTION("GOOGLETRANSLATE(A5986,""auto"",""en"")"),"Loading...")</f>
        <v>Loading...</v>
      </c>
    </row>
    <row r="5987" spans="1:2" ht="14.25" customHeight="1">
      <c r="A5987" s="2" t="s">
        <v>5761</v>
      </c>
      <c r="B5987" s="2" t="str">
        <f ca="1">IFERROR(__xludf.DUMMYFUNCTION("GOOGLETRANSLATE(A5987,""auto"",""en"")"),"Loading...")</f>
        <v>Loading...</v>
      </c>
    </row>
    <row r="5988" spans="1:2" ht="14.25" customHeight="1">
      <c r="A5988" s="2" t="s">
        <v>5762</v>
      </c>
      <c r="B5988" s="2" t="str">
        <f ca="1">IFERROR(__xludf.DUMMYFUNCTION("GOOGLETRANSLATE(A5988,""auto"",""en"")"),"Loading...")</f>
        <v>Loading...</v>
      </c>
    </row>
    <row r="5989" spans="1:2" ht="14.25" customHeight="1">
      <c r="A5989" s="2" t="s">
        <v>5763</v>
      </c>
      <c r="B5989" s="2" t="str">
        <f ca="1">IFERROR(__xludf.DUMMYFUNCTION("GOOGLETRANSLATE(A5989,""auto"",""en"")"),"Poor guy, he is hopeful that Rahul Gandhi will win.")</f>
        <v>Poor guy, he is hopeful that Rahul Gandhi will win.</v>
      </c>
    </row>
    <row r="5990" spans="1:2" ht="14.25" customHeight="1">
      <c r="A5990" s="4" t="s">
        <v>5764</v>
      </c>
      <c r="B5990" s="2" t="str">
        <f ca="1">IFERROR(__xludf.DUMMYFUNCTION("GOOGLETRANSLATE(A5990,""auto"",""en"")"),"Loading...")</f>
        <v>Loading...</v>
      </c>
    </row>
    <row r="5991" spans="1:2" ht="14.25" customHeight="1">
      <c r="A5991" s="2" t="s">
        <v>5765</v>
      </c>
      <c r="B5991" s="2" t="str">
        <f ca="1">IFERROR(__xludf.DUMMYFUNCTION("GOOGLETRANSLATE(A5991,""auto"",""en"")"),"Loading...")</f>
        <v>Loading...</v>
      </c>
    </row>
    <row r="5992" spans="1:2" ht="14.25" customHeight="1">
      <c r="A5992" s="5" t="s">
        <v>5766</v>
      </c>
      <c r="B5992" s="2" t="str">
        <f ca="1">IFERROR(__xludf.DUMMYFUNCTION("GOOGLETRANSLATE(A5992,""auto"",""en"")"),"Loading...")</f>
        <v>Loading...</v>
      </c>
    </row>
    <row r="5993" spans="1:2" ht="14.25" customHeight="1">
      <c r="A5993" s="2" t="s">
        <v>5767</v>
      </c>
      <c r="B5993" s="2" t="str">
        <f ca="1">IFERROR(__xludf.DUMMYFUNCTION("GOOGLETRANSLATE(A5993,""auto"",""en"")"),"Brother, why don't you put him in jail when you can put anyone in this country?")</f>
        <v>Brother, why don't you put him in jail when you can put anyone in this country?</v>
      </c>
    </row>
    <row r="5994" spans="1:2" ht="14.25" customHeight="1">
      <c r="A5994" s="2" t="s">
        <v>5768</v>
      </c>
      <c r="B5994" s="2" t="str">
        <f ca="1">IFERROR(__xludf.DUMMYFUNCTION("GOOGLETRANSLATE(A5994,""auto"",""en"")"),"Loading...")</f>
        <v>Loading...</v>
      </c>
    </row>
    <row r="5995" spans="1:2" ht="14.25" customHeight="1">
      <c r="A5995" s="2" t="s">
        <v>5769</v>
      </c>
      <c r="B5995" s="2" t="str">
        <f ca="1">IFERROR(__xludf.DUMMYFUNCTION("GOOGLETRANSLATE(A5995,""auto"",""en"")"),"Loading...")</f>
        <v>Loading...</v>
      </c>
    </row>
    <row r="5996" spans="1:2" ht="14.25" customHeight="1">
      <c r="A5996" s="4" t="s">
        <v>5770</v>
      </c>
      <c r="B5996" s="2" t="str">
        <f ca="1">IFERROR(__xludf.DUMMYFUNCTION("GOOGLETRANSLATE(A5996,""auto"",""en"")"),"Loading...")</f>
        <v>Loading...</v>
      </c>
    </row>
    <row r="5997" spans="1:2" ht="14.25" customHeight="1">
      <c r="A5997" s="2" t="s">
        <v>5771</v>
      </c>
      <c r="B5997" s="2" t="str">
        <f ca="1">IFERROR(__xludf.DUMMYFUNCTION("GOOGLETRANSLATE(A5997,""auto"",""en"")"),"Loading...")</f>
        <v>Loading...</v>
      </c>
    </row>
    <row r="5998" spans="1:2" ht="14.25" customHeight="1">
      <c r="A5998" s="2" t="s">
        <v>5772</v>
      </c>
      <c r="B5998" s="2" t="str">
        <f ca="1">IFERROR(__xludf.DUMMYFUNCTION("GOOGLETRANSLATE(A5998,""auto"",""en"")"),"Loading...")</f>
        <v>Loading...</v>
      </c>
    </row>
    <row r="5999" spans="1:2" ht="14.25" customHeight="1">
      <c r="A5999" s="4" t="s">
        <v>5773</v>
      </c>
      <c r="B5999" s="2" t="str">
        <f ca="1">IFERROR(__xludf.DUMMYFUNCTION("GOOGLETRANSLATE(A5999,""auto"",""en"")"),"Loading...")</f>
        <v>Loading...</v>
      </c>
    </row>
    <row r="6000" spans="1:2" ht="14.25" customHeight="1">
      <c r="A6000" s="2" t="s">
        <v>5774</v>
      </c>
      <c r="B6000" s="2" t="str">
        <f ca="1">IFERROR(__xludf.DUMMYFUNCTION("GOOGLETRANSLATE(A6000,""auto"",""en"")"),"Loading...")</f>
        <v>Loading...</v>
      </c>
    </row>
    <row r="6001" spans="1:2" ht="14.25" customHeight="1">
      <c r="A6001" s="4" t="s">
        <v>5775</v>
      </c>
      <c r="B6001" s="2" t="str">
        <f ca="1">IFERROR(__xludf.DUMMYFUNCTION("GOOGLETRANSLATE(A6001,""auto"",""en"")"),"Until the results come, the noise will continue, the sycophants should say no again and the wishes of the rulers are all the same.")</f>
        <v>Until the results come, the noise will continue, the sycophants should say no again and the wishes of the rulers are all the same.</v>
      </c>
    </row>
    <row r="6002" spans="1:2" ht="14.25" customHeight="1">
      <c r="A6002" s="2" t="s">
        <v>5776</v>
      </c>
      <c r="B6002" s="2" t="str">
        <f ca="1">IFERROR(__xludf.DUMMYFUNCTION("GOOGLETRANSLATE(A6002,""auto"",""en"")"),"Loading...")</f>
        <v>Loading...</v>
      </c>
    </row>
    <row r="6003" spans="1:2" ht="14.25" customHeight="1">
      <c r="A6003" s="2" t="s">
        <v>5777</v>
      </c>
      <c r="B6003" s="2" t="str">
        <f ca="1">IFERROR(__xludf.DUMMYFUNCTION("GOOGLETRANSLATE(A6003,""auto"",""en"")"),"Loading...")</f>
        <v>Loading...</v>
      </c>
    </row>
    <row r="6004" spans="1:2" ht="14.25" customHeight="1">
      <c r="A6004" s="4" t="s">
        <v>5778</v>
      </c>
      <c r="B6004" s="2" t="str">
        <f ca="1">IFERROR(__xludf.DUMMYFUNCTION("GOOGLETRANSLATE(A6004,""auto"",""en"")"),"Loading...")</f>
        <v>Loading...</v>
      </c>
    </row>
    <row r="6005" spans="1:2" ht="14.25" customHeight="1">
      <c r="A6005" s="4" t="s">
        <v>5779</v>
      </c>
      <c r="B6005" s="2" t="str">
        <f ca="1">IFERROR(__xludf.DUMMYFUNCTION("GOOGLETRANSLATE(A6005,""auto"",""en"")"),"Loading...")</f>
        <v>Loading...</v>
      </c>
    </row>
    <row r="6006" spans="1:2" ht="14.25" customHeight="1">
      <c r="A6006" s="2" t="s">
        <v>5780</v>
      </c>
      <c r="B6006" s="2" t="str">
        <f ca="1">IFERROR(__xludf.DUMMYFUNCTION("GOOGLETRANSLATE(A6006,""auto"",""en"")"),"Loading...")</f>
        <v>Loading...</v>
      </c>
    </row>
    <row r="6007" spans="1:2" ht="14.25" customHeight="1">
      <c r="A6007" s="2" t="s">
        <v>5781</v>
      </c>
      <c r="B6007" s="2" t="str">
        <f ca="1">IFERROR(__xludf.DUMMYFUNCTION("GOOGLETRANSLATE(A6007,""auto"",""en"")"),"Loading...")</f>
        <v>Loading...</v>
      </c>
    </row>
    <row r="6008" spans="1:2" ht="14.25" customHeight="1">
      <c r="A6008" s="2" t="s">
        <v>151</v>
      </c>
      <c r="B6008" s="2" t="str">
        <f ca="1">IFERROR(__xludf.DUMMYFUNCTION("GOOGLETRANSLATE(A6008,""auto"",""en"")"),"Loading...")</f>
        <v>Loading...</v>
      </c>
    </row>
    <row r="6009" spans="1:2" ht="14.25" customHeight="1">
      <c r="A6009" s="2" t="s">
        <v>5782</v>
      </c>
      <c r="B6009" s="2" t="str">
        <f ca="1">IFERROR(__xludf.DUMMYFUNCTION("GOOGLETRANSLATE(A6009,""auto"",""en"")"),"Loading...")</f>
        <v>Loading...</v>
      </c>
    </row>
    <row r="6010" spans="1:2" ht="14.25" customHeight="1">
      <c r="A6010" s="2" t="s">
        <v>5783</v>
      </c>
      <c r="B6010" s="2" t="str">
        <f ca="1">IFERROR(__xludf.DUMMYFUNCTION("GOOGLETRANSLATE(A6010,""auto"",""en"")"),"Loading...")</f>
        <v>Loading...</v>
      </c>
    </row>
    <row r="6011" spans="1:2" ht="14.25" customHeight="1">
      <c r="A6011" s="2" t="s">
        <v>5784</v>
      </c>
      <c r="B6011" s="2" t="str">
        <f ca="1">IFERROR(__xludf.DUMMYFUNCTION("GOOGLETRANSLATE(A6011,""auto"",""en"")"),"Jai Shri Ram Jai Hind Modi ji ❤❤❤❤❤❤❤❤❤❤❤❤❤❤❤❤ Jai Hind adivasi from Siliguri 🙏🏻🙏🏻🙏🏻🙏🏻🙏🏻🙏🏻🙏🏻🙏🏻 Rahul Gandhi atankwadi supporter")</f>
        <v>Jai Shri Ram Jai Hind Modi ji ❤❤❤❤❤❤❤❤❤❤❤❤❤❤❤❤ Jai Hind adivasi from Siliguri 🙏🏻🙏🏻🙏🏻🙏🏻🙏🏻🙏🏻🙏🏻🙏🏻 Rahul Gandhi atankwadi supporter</v>
      </c>
    </row>
    <row r="6012" spans="1:2" ht="14.25" customHeight="1">
      <c r="A6012" s="2" t="s">
        <v>5785</v>
      </c>
      <c r="B6012" s="2" t="str">
        <f ca="1">IFERROR(__xludf.DUMMYFUNCTION("GOOGLETRANSLATE(A6012,""auto"",""en"")"),"Loading...")</f>
        <v>Loading...</v>
      </c>
    </row>
    <row r="6013" spans="1:2" ht="14.25" customHeight="1">
      <c r="A6013" s="4" t="s">
        <v>5786</v>
      </c>
      <c r="B6013" s="2" t="str">
        <f ca="1">IFERROR(__xludf.DUMMYFUNCTION("GOOGLETRANSLATE(A6013,""auto"",""en"")"),"The results given by the media in the last 10 years have been given to the country as well.")</f>
        <v>The results given by the media in the last 10 years have been given to the country as well.</v>
      </c>
    </row>
    <row r="6014" spans="1:2" ht="14.25" customHeight="1">
      <c r="A6014" s="2" t="s">
        <v>5787</v>
      </c>
      <c r="B6014" s="2" t="str">
        <f ca="1">IFERROR(__xludf.DUMMYFUNCTION("GOOGLETRANSLATE(A6014,""auto"",""en"")"),"Loading...")</f>
        <v>Loading...</v>
      </c>
    </row>
    <row r="6015" spans="1:2" ht="14.25" customHeight="1">
      <c r="A6015" s="2" t="s">
        <v>5788</v>
      </c>
      <c r="B6015" s="2" t="str">
        <f ca="1">IFERROR(__xludf.DUMMYFUNCTION("GOOGLETRANSLATE(A6015,""auto"",""en"")"),"Loading...")</f>
        <v>Loading...</v>
      </c>
    </row>
    <row r="6016" spans="1:2" ht="14.25" customHeight="1">
      <c r="A6016" s="4" t="s">
        <v>5789</v>
      </c>
      <c r="B6016" s="2" t="str">
        <f ca="1">IFERROR(__xludf.DUMMYFUNCTION("GOOGLETRANSLATE(A6016,""auto"",""en"")"),"Loading...")</f>
        <v>Loading...</v>
      </c>
    </row>
    <row r="6017" spans="1:2" ht="14.25" customHeight="1">
      <c r="A6017" s="2" t="s">
        <v>5790</v>
      </c>
      <c r="B6017" s="2" t="str">
        <f ca="1">IFERROR(__xludf.DUMMYFUNCTION("GOOGLETRANSLATE(A6017,""auto"",""en"")"),"Loading...")</f>
        <v>Loading...</v>
      </c>
    </row>
    <row r="6018" spans="1:2" ht="14.25" customHeight="1">
      <c r="A6018" s="2" t="s">
        <v>5791</v>
      </c>
      <c r="B6018" s="2" t="str">
        <f ca="1">IFERROR(__xludf.DUMMYFUNCTION("GOOGLETRANSLATE(A6018,""auto"",""en"")"),"Loading...")</f>
        <v>Loading...</v>
      </c>
    </row>
    <row r="6019" spans="1:2" ht="14.25" customHeight="1">
      <c r="A6019" s="2" t="s">
        <v>5792</v>
      </c>
      <c r="B6019" s="2" t="str">
        <f ca="1">IFERROR(__xludf.DUMMYFUNCTION("GOOGLETRANSLATE(A6019,""auto"",""en"")"),"You were so hungry today that you were not put in jail.")</f>
        <v>You were so hungry today that you were not put in jail.</v>
      </c>
    </row>
    <row r="6020" spans="1:2" ht="14.25" customHeight="1">
      <c r="A6020" s="2" t="s">
        <v>5793</v>
      </c>
      <c r="B6020" s="2" t="str">
        <f ca="1">IFERROR(__xludf.DUMMYFUNCTION("GOOGLETRANSLATE(A6020,""auto"",""en"")"),"Loading...")</f>
        <v>Loading...</v>
      </c>
    </row>
    <row r="6021" spans="1:2" ht="14.25" customHeight="1">
      <c r="A6021" s="2" t="s">
        <v>5794</v>
      </c>
      <c r="B6021" s="2" t="str">
        <f ca="1">IFERROR(__xludf.DUMMYFUNCTION("GOOGLETRANSLATE(A6021,""auto"",""en"")"),"This Modi is not a goon 😅")</f>
        <v>This Modi is not a goon 😅</v>
      </c>
    </row>
    <row r="6022" spans="1:2" ht="14.25" customHeight="1">
      <c r="A6022" s="2" t="s">
        <v>5795</v>
      </c>
      <c r="B6022" s="2" t="str">
        <f ca="1">IFERROR(__xludf.DUMMYFUNCTION("GOOGLETRANSLATE(A6022,""auto"",""en"")"),"Loading...")</f>
        <v>Loading...</v>
      </c>
    </row>
    <row r="6023" spans="1:2" ht="14.25" customHeight="1">
      <c r="A6023" s="2" t="s">
        <v>5796</v>
      </c>
      <c r="B6023" s="2" t="str">
        <f ca="1">IFERROR(__xludf.DUMMYFUNCTION("GOOGLETRANSLATE(A6023,""auto"",""en"")"),"Loading...")</f>
        <v>Loading...</v>
      </c>
    </row>
    <row r="6024" spans="1:2" ht="14.25" customHeight="1">
      <c r="A6024" s="2" t="s">
        <v>5797</v>
      </c>
      <c r="B6024" s="2" t="str">
        <f ca="1">IFERROR(__xludf.DUMMYFUNCTION("GOOGLETRANSLATE(A6024,""auto"",""en"")"),"Loading...")</f>
        <v>Loading...</v>
      </c>
    </row>
    <row r="6025" spans="1:2" ht="14.25" customHeight="1">
      <c r="A6025" s="2" t="s">
        <v>5798</v>
      </c>
      <c r="B6025" s="2" t="str">
        <f ca="1">IFERROR(__xludf.DUMMYFUNCTION("GOOGLETRANSLATE(A6025,""auto"",""en"")"),"Loading...")</f>
        <v>Loading...</v>
      </c>
    </row>
    <row r="6026" spans="1:2" ht="14.25" customHeight="1">
      <c r="A6026" s="5" t="s">
        <v>5799</v>
      </c>
      <c r="B6026" s="2" t="str">
        <f ca="1">IFERROR(__xludf.DUMMYFUNCTION("GOOGLETRANSLATE(A6026,""auto"",""en"")"),"Loading...")</f>
        <v>Loading...</v>
      </c>
    </row>
    <row r="6027" spans="1:2" ht="14.25" customHeight="1">
      <c r="A6027" s="2" t="s">
        <v>5800</v>
      </c>
      <c r="B6027" s="2" t="str">
        <f ca="1">IFERROR(__xludf.DUMMYFUNCTION("GOOGLETRANSLATE(A6027,""auto"",""en"")"),"Exit polls are being used to validate EVM fraud which may happen to ""match"" with exit polls.")</f>
        <v>Exit polls are being used to validate EVM fraud which may happen to "match" with exit polls.</v>
      </c>
    </row>
    <row r="6028" spans="1:2" ht="14.25" customHeight="1">
      <c r="A6028" s="2" t="s">
        <v>5801</v>
      </c>
      <c r="B6028" s="2" t="str">
        <f ca="1">IFERROR(__xludf.DUMMYFUNCTION("GOOGLETRANSLATE(A6028,""auto"",""en"")"),"Loading...")</f>
        <v>Loading...</v>
      </c>
    </row>
    <row r="6029" spans="1:2" ht="14.25" customHeight="1">
      <c r="A6029" s="2" t="s">
        <v>5802</v>
      </c>
      <c r="B6029" s="2" t="str">
        <f ca="1">IFERROR(__xludf.DUMMYFUNCTION("GOOGLETRANSLATE(A6029,""auto"",""en"")"),"Loading...")</f>
        <v>Loading...</v>
      </c>
    </row>
    <row r="6030" spans="1:2" ht="14.25" customHeight="1">
      <c r="A6030" s="2" t="s">
        <v>5803</v>
      </c>
      <c r="B6030" s="2" t="str">
        <f ca="1">IFERROR(__xludf.DUMMYFUNCTION("GOOGLETRANSLATE(A6030,""auto"",""en"")"),"Loading...")</f>
        <v>Loading...</v>
      </c>
    </row>
    <row r="6031" spans="1:2" ht="14.25" customHeight="1">
      <c r="A6031" s="2" t="s">
        <v>5804</v>
      </c>
      <c r="B6031" s="2" t="str">
        <f ca="1">IFERROR(__xludf.DUMMYFUNCTION("GOOGLETRANSLATE(A6031,""auto"",""en"")"),"Loading...")</f>
        <v>Loading...</v>
      </c>
    </row>
    <row r="6032" spans="1:2" ht="14.25" customHeight="1">
      <c r="A6032" s="2" t="s">
        <v>5805</v>
      </c>
      <c r="B6032" s="2" t="str">
        <f ca="1">IFERROR(__xludf.DUMMYFUNCTION("GOOGLETRANSLATE(A6032,""auto"",""en"")"),"Loading...")</f>
        <v>Loading...</v>
      </c>
    </row>
    <row r="6033" spans="1:2" ht="14.25" customHeight="1">
      <c r="A6033" s="2" t="s">
        <v>5806</v>
      </c>
      <c r="B6033" s="2" t="str">
        <f ca="1">IFERROR(__xludf.DUMMYFUNCTION("GOOGLETRANSLATE(A6033,""auto"",""en"")"),"Loading...")</f>
        <v>Loading...</v>
      </c>
    </row>
    <row r="6034" spans="1:2" ht="14.25" customHeight="1">
      <c r="A6034" s="4" t="s">
        <v>5807</v>
      </c>
      <c r="B6034" s="2" t="str">
        <f ca="1">IFERROR(__xludf.DUMMYFUNCTION("GOOGLETRANSLATE(A6034,""auto"",""en"")"),"Loading...")</f>
        <v>Loading...</v>
      </c>
    </row>
    <row r="6035" spans="1:2" ht="14.25" customHeight="1">
      <c r="A6035" s="2" t="s">
        <v>5808</v>
      </c>
      <c r="B6035" s="2" t="str">
        <f ca="1">IFERROR(__xludf.DUMMYFUNCTION("GOOGLETRANSLATE(A6035,""auto"",""en"")"),"Loading...")</f>
        <v>Loading...</v>
      </c>
    </row>
    <row r="6036" spans="1:2" ht="14.25" customHeight="1">
      <c r="A6036" s="2" t="s">
        <v>5809</v>
      </c>
      <c r="B6036" s="2" t="str">
        <f ca="1">IFERROR(__xludf.DUMMYFUNCTION("GOOGLETRANSLATE(A6036,""auto"",""en"")"),"Loading...")</f>
        <v>Loading...</v>
      </c>
    </row>
    <row r="6037" spans="1:2" ht="14.25" customHeight="1">
      <c r="A6037" s="2" t="s">
        <v>5810</v>
      </c>
      <c r="B6037" s="2" t="str">
        <f ca="1">IFERROR(__xludf.DUMMYFUNCTION("GOOGLETRANSLATE(A6037,""auto"",""en"")"),"Loading...")</f>
        <v>Loading...</v>
      </c>
    </row>
    <row r="6038" spans="1:2" ht="14.25" customHeight="1">
      <c r="A6038" s="2" t="s">
        <v>5811</v>
      </c>
      <c r="B6038" s="2" t="str">
        <f ca="1">IFERROR(__xludf.DUMMYFUNCTION("GOOGLETRANSLATE(A6038,""auto"",""en"")"),"Loading...")</f>
        <v>Loading...</v>
      </c>
    </row>
    <row r="6039" spans="1:2" ht="14.25" customHeight="1">
      <c r="A6039" s="2" t="s">
        <v>5812</v>
      </c>
      <c r="B6039" s="2" t="str">
        <f ca="1">IFERROR(__xludf.DUMMYFUNCTION("GOOGLETRANSLATE(A6039,""auto"",""en"")"),"Why, your channel has given majority to NDA in the exit poll.")</f>
        <v>Why, your channel has given majority to NDA in the exit poll.</v>
      </c>
    </row>
    <row r="6040" spans="1:2" ht="14.25" customHeight="1">
      <c r="A6040" s="2" t="s">
        <v>5813</v>
      </c>
      <c r="B6040" s="2" t="str">
        <f ca="1">IFERROR(__xludf.DUMMYFUNCTION("GOOGLETRANSLATE(A6040,""auto"",""en"")"),"Loading...")</f>
        <v>Loading...</v>
      </c>
    </row>
    <row r="6041" spans="1:2" ht="14.25" customHeight="1">
      <c r="A6041" s="2" t="s">
        <v>5814</v>
      </c>
      <c r="B6041" s="2" t="str">
        <f ca="1">IFERROR(__xludf.DUMMYFUNCTION("GOOGLETRANSLATE(A6041,""auto"",""en"")"),"Loading...")</f>
        <v>Loading...</v>
      </c>
    </row>
    <row r="6042" spans="1:2" ht="14.25" customHeight="1">
      <c r="A6042" s="2" t="s">
        <v>5815</v>
      </c>
      <c r="B6042" s="2" t="str">
        <f ca="1">IFERROR(__xludf.DUMMYFUNCTION("GOOGLETRANSLATE(A6042,""auto"",""en"")"),"Loading...")</f>
        <v>Loading...</v>
      </c>
    </row>
    <row r="6043" spans="1:2" ht="14.25" customHeight="1">
      <c r="A6043" s="2" t="s">
        <v>5816</v>
      </c>
      <c r="B6043" s="2" t="str">
        <f ca="1">IFERROR(__xludf.DUMMYFUNCTION("GOOGLETRANSLATE(A6043,""auto"",""en"")"),"Loading...")</f>
        <v>Loading...</v>
      </c>
    </row>
    <row r="6044" spans="1:2" ht="14.25" customHeight="1">
      <c r="A6044" s="2" t="s">
        <v>5817</v>
      </c>
      <c r="B6044" s="2" t="str">
        <f ca="1">IFERROR(__xludf.DUMMYFUNCTION("GOOGLETRANSLATE(A6044,""auto"",""en"")"),"Loading...")</f>
        <v>Loading...</v>
      </c>
    </row>
    <row r="6045" spans="1:2" ht="14.25" customHeight="1">
      <c r="A6045" s="2" t="s">
        <v>5818</v>
      </c>
      <c r="B6045" s="2" t="str">
        <f ca="1">IFERROR(__xludf.DUMMYFUNCTION("GOOGLETRANSLATE(A6045,""auto"",""en"")"),"Loading...")</f>
        <v>Loading...</v>
      </c>
    </row>
    <row r="6046" spans="1:2" ht="14.25" customHeight="1">
      <c r="A6046" s="2" t="s">
        <v>5819</v>
      </c>
      <c r="B6046" s="2" t="str">
        <f ca="1">IFERROR(__xludf.DUMMYFUNCTION("GOOGLETRANSLATE(A6046,""auto"",""en"")"),"Loading...")</f>
        <v>Loading...</v>
      </c>
    </row>
    <row r="6047" spans="1:2" ht="14.25" customHeight="1">
      <c r="A6047" s="2" t="s">
        <v>5820</v>
      </c>
      <c r="B6047" s="2" t="str">
        <f ca="1">IFERROR(__xludf.DUMMYFUNCTION("GOOGLETRANSLATE(A6047,""auto"",""en"")"),"Loading...")</f>
        <v>Loading...</v>
      </c>
    </row>
    <row r="6048" spans="1:2" ht="14.25" customHeight="1">
      <c r="A6048" s="2" t="s">
        <v>5821</v>
      </c>
      <c r="B6048" s="2" t="str">
        <f ca="1">IFERROR(__xludf.DUMMYFUNCTION("GOOGLETRANSLATE(A6048,""auto"",""en"")"),"sir you are the best ❤")</f>
        <v>sir you are the best ❤</v>
      </c>
    </row>
    <row r="6049" spans="1:2" ht="14.25" customHeight="1">
      <c r="A6049" s="2" t="s">
        <v>5822</v>
      </c>
      <c r="B6049" s="2" t="str">
        <f ca="1">IFERROR(__xludf.DUMMYFUNCTION("GOOGLETRANSLATE(A6049,""auto"",""en"")"),"Loading...")</f>
        <v>Loading...</v>
      </c>
    </row>
    <row r="6050" spans="1:2" ht="14.25" customHeight="1">
      <c r="A6050" s="2" t="s">
        <v>5823</v>
      </c>
      <c r="B6050" s="2" t="str">
        <f ca="1">IFERROR(__xludf.DUMMYFUNCTION("GOOGLETRANSLATE(A6050,""auto"",""en"")"),"Loading...")</f>
        <v>Loading...</v>
      </c>
    </row>
    <row r="6051" spans="1:2" ht="14.25" customHeight="1">
      <c r="A6051" s="2" t="s">
        <v>5824</v>
      </c>
      <c r="B6051" s="2" t="str">
        <f ca="1">IFERROR(__xludf.DUMMYFUNCTION("GOOGLETRANSLATE(A6051,""auto"",""en"")"),"Allah bless you Mohtaram Ravish Kumar Sahab. God Bless you.🤲🤲🤲🤲🤲🤲")</f>
        <v>Allah bless you Mohtaram Ravish Kumar Sahab. God Bless you.🤲🤲🤲🤲🤲🤲</v>
      </c>
    </row>
    <row r="6052" spans="1:2" ht="14.25" customHeight="1">
      <c r="A6052" s="6" t="s">
        <v>5825</v>
      </c>
      <c r="B6052" s="2" t="str">
        <f ca="1">IFERROR(__xludf.DUMMYFUNCTION("GOOGLETRANSLATE(A6052,""auto"",""en"")"),"Loading...")</f>
        <v>Loading...</v>
      </c>
    </row>
    <row r="6053" spans="1:2" ht="14.25" customHeight="1">
      <c r="A6053" s="2" t="s">
        <v>5826</v>
      </c>
      <c r="B6053" s="2" t="str">
        <f ca="1">IFERROR(__xludf.DUMMYFUNCTION("GOOGLETRANSLATE(A6053,""auto"",""en"")"),"Loading...")</f>
        <v>Loading...</v>
      </c>
    </row>
    <row r="6054" spans="1:2" ht="14.25" customHeight="1">
      <c r="A6054" s="2" t="s">
        <v>5827</v>
      </c>
      <c r="B6054" s="2" t="str">
        <f ca="1">IFERROR(__xludf.DUMMYFUNCTION("GOOGLETRANSLATE(A6054,""auto"",""en"")"),"Loading...")</f>
        <v>Loading...</v>
      </c>
    </row>
    <row r="6055" spans="1:2" ht="14.25" customHeight="1">
      <c r="A6055" s="2" t="s">
        <v>5828</v>
      </c>
      <c r="B6055" s="2" t="str">
        <f ca="1">IFERROR(__xludf.DUMMYFUNCTION("GOOGLETRANSLATE(A6055,""auto"",""en"")"),"Loading...")</f>
        <v>Loading...</v>
      </c>
    </row>
    <row r="6056" spans="1:2" ht="14.25" customHeight="1">
      <c r="A6056" s="2" t="s">
        <v>5829</v>
      </c>
      <c r="B6056" s="2" t="str">
        <f ca="1">IFERROR(__xludf.DUMMYFUNCTION("GOOGLETRANSLATE(A6056,""auto"",""en"")"),"3M views in 9 hours. It does not even make sense.")</f>
        <v>3M views in 9 hours. It does not even make sense.</v>
      </c>
    </row>
    <row r="6057" spans="1:2" ht="14.25" customHeight="1">
      <c r="A6057" s="2" t="s">
        <v>5830</v>
      </c>
      <c r="B6057" s="2" t="str">
        <f ca="1">IFERROR(__xludf.DUMMYFUNCTION("GOOGLETRANSLATE(A6057,""auto"",""en"")"),"Loading...")</f>
        <v>Loading...</v>
      </c>
    </row>
    <row r="6058" spans="1:2" ht="14.25" customHeight="1">
      <c r="A6058" s="4" t="s">
        <v>5831</v>
      </c>
      <c r="B6058" s="2" t="str">
        <f ca="1">IFERROR(__xludf.DUMMYFUNCTION("GOOGLETRANSLATE(A6058,""auto"",""en"")"),"Loading...")</f>
        <v>Loading...</v>
      </c>
    </row>
    <row r="6059" spans="1:2" ht="14.25" customHeight="1">
      <c r="A6059" s="2" t="s">
        <v>5832</v>
      </c>
      <c r="B6059" s="2" t="str">
        <f ca="1">IFERROR(__xludf.DUMMYFUNCTION("GOOGLETRANSLATE(A6059,""auto"",""en"")"),"Loading...")</f>
        <v>Loading...</v>
      </c>
    </row>
    <row r="6060" spans="1:2" ht="14.25" customHeight="1">
      <c r="A6060" s="2" t="s">
        <v>5833</v>
      </c>
      <c r="B6060" s="2" t="str">
        <f ca="1">IFERROR(__xludf.DUMMYFUNCTION("GOOGLETRANSLATE(A6060,""auto"",""en"")"),"Loading...")</f>
        <v>Loading...</v>
      </c>
    </row>
    <row r="6061" spans="1:2" ht="14.25" customHeight="1">
      <c r="A6061" s="2" t="s">
        <v>15</v>
      </c>
      <c r="B6061" s="2" t="str">
        <f ca="1">IFERROR(__xludf.DUMMYFUNCTION("GOOGLETRANSLATE(A6061,""auto"",""en"")"),"Loading...")</f>
        <v>Loading...</v>
      </c>
    </row>
    <row r="6062" spans="1:2" ht="14.25" customHeight="1">
      <c r="A6062" s="4" t="s">
        <v>5834</v>
      </c>
      <c r="B6062" s="2" t="str">
        <f ca="1">IFERROR(__xludf.DUMMYFUNCTION("GOOGLETRANSLATE(A6062,""auto"",""en"")"),"Loading...")</f>
        <v>Loading...</v>
      </c>
    </row>
    <row r="6063" spans="1:2" ht="14.25" customHeight="1">
      <c r="A6063" s="2" t="s">
        <v>5835</v>
      </c>
      <c r="B6063" s="2" t="str">
        <f ca="1">IFERROR(__xludf.DUMMYFUNCTION("GOOGLETRANSLATE(A6063,""auto"",""en"")"),"Loading...")</f>
        <v>Loading...</v>
      </c>
    </row>
    <row r="6064" spans="1:2" ht="14.25" customHeight="1">
      <c r="A6064" s="2" t="s">
        <v>5836</v>
      </c>
      <c r="B6064" s="2" t="str">
        <f ca="1">IFERROR(__xludf.DUMMYFUNCTION("GOOGLETRANSLATE(A6064,""auto"",""en"")"),"Loading...")</f>
        <v>Loading...</v>
      </c>
    </row>
    <row r="6065" spans="1:2" ht="14.25" customHeight="1">
      <c r="A6065" s="2" t="s">
        <v>5836</v>
      </c>
      <c r="B6065" s="2" t="str">
        <f ca="1">IFERROR(__xludf.DUMMYFUNCTION("GOOGLETRANSLATE(A6065,""auto"",""en"")"),"Loading...")</f>
        <v>Loading...</v>
      </c>
    </row>
    <row r="6066" spans="1:2" ht="14.25" customHeight="1">
      <c r="A6066" s="2" t="s">
        <v>5836</v>
      </c>
      <c r="B6066" s="2" t="str">
        <f ca="1">IFERROR(__xludf.DUMMYFUNCTION("GOOGLETRANSLATE(A6066,""auto"",""en"")"),"Loading...")</f>
        <v>Loading...</v>
      </c>
    </row>
    <row r="6067" spans="1:2" ht="14.25" customHeight="1">
      <c r="A6067" s="2" t="s">
        <v>5836</v>
      </c>
      <c r="B6067" s="2" t="str">
        <f ca="1">IFERROR(__xludf.DUMMYFUNCTION("GOOGLETRANSLATE(A6067,""auto"",""en"")"),"Loading...")</f>
        <v>Loading...</v>
      </c>
    </row>
    <row r="6068" spans="1:2" ht="14.25" customHeight="1">
      <c r="A6068" s="2" t="s">
        <v>5836</v>
      </c>
      <c r="B6068" s="2" t="str">
        <f ca="1">IFERROR(__xludf.DUMMYFUNCTION("GOOGLETRANSLATE(A6068,""auto"",""en"")"),"Loading...")</f>
        <v>Loading...</v>
      </c>
    </row>
    <row r="6069" spans="1:2" ht="14.25" customHeight="1">
      <c r="A6069" s="2" t="s">
        <v>5836</v>
      </c>
      <c r="B6069" s="2" t="str">
        <f ca="1">IFERROR(__xludf.DUMMYFUNCTION("GOOGLETRANSLATE(A6069,""auto"",""en"")"),"Loading...")</f>
        <v>Loading...</v>
      </c>
    </row>
    <row r="6070" spans="1:2" ht="14.25" customHeight="1">
      <c r="A6070" s="2" t="s">
        <v>5837</v>
      </c>
      <c r="B6070" s="2" t="str">
        <f ca="1">IFERROR(__xludf.DUMMYFUNCTION("GOOGLETRANSLATE(A6070,""auto"",""en"")"),"Loading...")</f>
        <v>Loading...</v>
      </c>
    </row>
    <row r="6071" spans="1:2" ht="14.25" customHeight="1">
      <c r="A6071" s="2" t="s">
        <v>5836</v>
      </c>
      <c r="B6071" s="2" t="str">
        <f ca="1">IFERROR(__xludf.DUMMYFUNCTION("GOOGLETRANSLATE(A6071,""auto"",""en"")"),"Loading...")</f>
        <v>Loading...</v>
      </c>
    </row>
    <row r="6072" spans="1:2" ht="14.25" customHeight="1">
      <c r="A6072" s="2" t="s">
        <v>5836</v>
      </c>
      <c r="B6072" s="2" t="str">
        <f ca="1">IFERROR(__xludf.DUMMYFUNCTION("GOOGLETRANSLATE(A6072,""auto"",""en"")"),"Loading...")</f>
        <v>Loading...</v>
      </c>
    </row>
    <row r="6073" spans="1:2" ht="14.25" customHeight="1">
      <c r="A6073" s="2" t="s">
        <v>5838</v>
      </c>
      <c r="B6073" s="2" t="str">
        <f ca="1">IFERROR(__xludf.DUMMYFUNCTION("GOOGLETRANSLATE(A6073,""auto"",""en"")"),"Loading...")</f>
        <v>Loading...</v>
      </c>
    </row>
    <row r="6074" spans="1:2" ht="14.25" customHeight="1">
      <c r="A6074" s="2" t="s">
        <v>5836</v>
      </c>
      <c r="B6074" s="2" t="str">
        <f ca="1">IFERROR(__xludf.DUMMYFUNCTION("GOOGLETRANSLATE(A6074,""auto"",""en"")"),"Loading...")</f>
        <v>Loading...</v>
      </c>
    </row>
    <row r="6075" spans="1:2" ht="14.25" customHeight="1">
      <c r="A6075" s="2" t="s">
        <v>5839</v>
      </c>
      <c r="B6075" s="2" t="str">
        <f ca="1">IFERROR(__xludf.DUMMYFUNCTION("GOOGLETRANSLATE(A6075,""auto"",""en"")"),"Next pm Rahul Gandhi ji ❤")</f>
        <v>Next pm Rahul Gandhi ji ❤</v>
      </c>
    </row>
    <row r="6076" spans="1:2" ht="14.25" customHeight="1">
      <c r="A6076" s="2" t="s">
        <v>5840</v>
      </c>
      <c r="B6076" s="2" t="str">
        <f ca="1">IFERROR(__xludf.DUMMYFUNCTION("GOOGLETRANSLATE(A6076,""auto"",""en"")"),"Loading...")</f>
        <v>Loading...</v>
      </c>
    </row>
    <row r="6077" spans="1:2" ht="14.25" customHeight="1">
      <c r="A6077" s="2" t="s">
        <v>5841</v>
      </c>
      <c r="B6077" s="2" t="str">
        <f ca="1">IFERROR(__xludf.DUMMYFUNCTION("GOOGLETRANSLATE(A6077,""auto"",""en"")"),"Loading...")</f>
        <v>Loading...</v>
      </c>
    </row>
    <row r="6078" spans="1:2" ht="14.25" customHeight="1">
      <c r="A6078" s="2" t="s">
        <v>5842</v>
      </c>
      <c r="B6078" s="2" t="str">
        <f ca="1">IFERROR(__xludf.DUMMYFUNCTION("GOOGLETRANSLATE(A6078,""auto"",""en"")"),"Loading...")</f>
        <v>Loading...</v>
      </c>
    </row>
    <row r="6079" spans="1:2" ht="14.25" customHeight="1">
      <c r="A6079" s="2" t="s">
        <v>5843</v>
      </c>
      <c r="B6079" s="2" t="str">
        <f ca="1">IFERROR(__xludf.DUMMYFUNCTION("GOOGLETRANSLATE(A6079,""auto"",""en"")"),"Rahul media")</f>
        <v>Rahul media</v>
      </c>
    </row>
    <row r="6080" spans="1:2" ht="14.25" customHeight="1">
      <c r="A6080" s="2" t="s">
        <v>5844</v>
      </c>
      <c r="B6080" s="2" t="str">
        <f ca="1">IFERROR(__xludf.DUMMYFUNCTION("GOOGLETRANSLATE(A6080,""auto"",""en"")"),"Loading...")</f>
        <v>Loading...</v>
      </c>
    </row>
    <row r="6081" spans="1:2" ht="14.25" customHeight="1">
      <c r="A6081" s="2" t="s">
        <v>5845</v>
      </c>
      <c r="B6081" s="2" t="str">
        <f ca="1">IFERROR(__xludf.DUMMYFUNCTION("GOOGLETRANSLATE(A6081,""auto"",""en"")"),"295 song❤")</f>
        <v>295 song❤</v>
      </c>
    </row>
    <row r="6082" spans="1:2" ht="14.25" customHeight="1">
      <c r="A6082" s="2" t="s">
        <v>5846</v>
      </c>
      <c r="B6082" s="2" t="str">
        <f ca="1">IFERROR(__xludf.DUMMYFUNCTION("GOOGLETRANSLATE(A6082,""auto"",""en"")"),"Loading...")</f>
        <v>Loading...</v>
      </c>
    </row>
    <row r="6083" spans="1:2" ht="14.25" customHeight="1">
      <c r="A6083" s="2" t="s">
        <v>5847</v>
      </c>
      <c r="B6083" s="2" t="str">
        <f ca="1">IFERROR(__xludf.DUMMYFUNCTION("GOOGLETRANSLATE(A6083,""auto"",""en"")"),"Loading...")</f>
        <v>Loading...</v>
      </c>
    </row>
    <row r="6084" spans="1:2" ht="14.25" customHeight="1">
      <c r="A6084" s="2" t="s">
        <v>5848</v>
      </c>
      <c r="B6084" s="2" t="str">
        <f ca="1">IFERROR(__xludf.DUMMYFUNCTION("GOOGLETRANSLATE(A6084,""auto"",""en"")"),"Loading...")</f>
        <v>Loading...</v>
      </c>
    </row>
    <row r="6085" spans="1:2" ht="14.25" customHeight="1">
      <c r="A6085" s="2" t="s">
        <v>5849</v>
      </c>
      <c r="B6085" s="2" t="str">
        <f ca="1">IFERROR(__xludf.DUMMYFUNCTION("GOOGLETRANSLATE(A6085,""auto"",""en"")"),"This is the first time you have exit poll?? Why don't you need it because you need it and you don't have enough?")</f>
        <v>This is the first time you have exit poll?? Why don't you need it because you need it and you don't have enough?</v>
      </c>
    </row>
    <row r="6086" spans="1:2" ht="14.25" customHeight="1">
      <c r="A6086" s="2" t="s">
        <v>5850</v>
      </c>
      <c r="B6086" s="2" t="str">
        <f ca="1">IFERROR(__xludf.DUMMYFUNCTION("GOOGLETRANSLATE(A6086,""auto"",""en"")"),"Loading...")</f>
        <v>Loading...</v>
      </c>
    </row>
    <row r="6087" spans="1:2" ht="14.25" customHeight="1">
      <c r="A6087" s="2" t="s">
        <v>5851</v>
      </c>
      <c r="B6087" s="2" t="str">
        <f ca="1">IFERROR(__xludf.DUMMYFUNCTION("GOOGLETRANSLATE(A6087,""auto"",""en"")"),"This is what the widow laments - whoever you agree with, please like the comment and reply to the opposition.")</f>
        <v>This is what the widow laments - whoever you agree with, please like the comment and reply to the opposition.</v>
      </c>
    </row>
    <row r="6088" spans="1:2" ht="14.25" customHeight="1">
      <c r="A6088" s="2" t="s">
        <v>5852</v>
      </c>
      <c r="B6088" s="2" t="str">
        <f ca="1">IFERROR(__xludf.DUMMYFUNCTION("GOOGLETRANSLATE(A6088,""auto"",""en"")"),"Loading...")</f>
        <v>Loading...</v>
      </c>
    </row>
    <row r="6089" spans="1:2" ht="14.25" customHeight="1">
      <c r="A6089" s="2" t="s">
        <v>5853</v>
      </c>
      <c r="B6089" s="2" t="str">
        <f ca="1">IFERROR(__xludf.DUMMYFUNCTION("GOOGLETRANSLATE(A6089,""auto"",""en"")"),"धोकेबाज पोल")</f>
        <v>धोकेबाज पोल</v>
      </c>
    </row>
    <row r="6090" spans="1:2" ht="14.25" customHeight="1">
      <c r="A6090" s="2" t="s">
        <v>5854</v>
      </c>
      <c r="B6090" s="2" t="str">
        <f ca="1">IFERROR(__xludf.DUMMYFUNCTION("GOOGLETRANSLATE(A6090,""auto"",""en"")"),"Loading...")</f>
        <v>Loading...</v>
      </c>
    </row>
    <row r="6091" spans="1:2" ht="14.25" customHeight="1">
      <c r="A6091" s="2" t="s">
        <v>5855</v>
      </c>
      <c r="B6091" s="2" t="str">
        <f ca="1">IFERROR(__xludf.DUMMYFUNCTION("GOOGLETRANSLATE(A6091,""auto"",""en"")"),"Loading...")</f>
        <v>Loading...</v>
      </c>
    </row>
    <row r="6092" spans="1:2" ht="14.25" customHeight="1">
      <c r="A6092" s="2" t="s">
        <v>5856</v>
      </c>
      <c r="B6092" s="2" t="str">
        <f ca="1">IFERROR(__xludf.DUMMYFUNCTION("GOOGLETRANSLATE(A6092,""auto"",""en"")"),"Loading...")</f>
        <v>Loading...</v>
      </c>
    </row>
    <row r="6093" spans="1:2" ht="14.25" customHeight="1">
      <c r="A6093" s="2" t="s">
        <v>5857</v>
      </c>
      <c r="B6093" s="2" t="str">
        <f ca="1">IFERROR(__xludf.DUMMYFUNCTION("GOOGLETRANSLATE(A6093,""auto"",""en"")"),"Loading...")</f>
        <v>Loading...</v>
      </c>
    </row>
    <row r="6094" spans="1:2" ht="14.25" customHeight="1">
      <c r="A6094" s="2" t="s">
        <v>5858</v>
      </c>
      <c r="B6094" s="2" t="str">
        <f ca="1">IFERROR(__xludf.DUMMYFUNCTION("GOOGLETRANSLATE(A6094,""auto"",""en"")"),"Loading...")</f>
        <v>Loading...</v>
      </c>
    </row>
    <row r="6095" spans="1:2" ht="14.25" customHeight="1">
      <c r="A6095" s="2" t="s">
        <v>5859</v>
      </c>
      <c r="B6095" s="2" t="str">
        <f ca="1">IFERROR(__xludf.DUMMYFUNCTION("GOOGLETRANSLATE(A6095,""auto"",""en"")"),"Loading...")</f>
        <v>Loading...</v>
      </c>
    </row>
    <row r="6096" spans="1:2" ht="14.25" customHeight="1">
      <c r="A6096" s="2" t="s">
        <v>5860</v>
      </c>
      <c r="B6096" s="2" t="str">
        <f ca="1">IFERROR(__xludf.DUMMYFUNCTION("GOOGLETRANSLATE(A6096,""auto"",""en"")"),"Loading...")</f>
        <v>Loading...</v>
      </c>
    </row>
    <row r="6097" spans="1:2" ht="14.25" customHeight="1">
      <c r="A6097" s="2" t="s">
        <v>5861</v>
      </c>
      <c r="B6097" s="2" t="str">
        <f ca="1">IFERROR(__xludf.DUMMYFUNCTION("GOOGLETRANSLATE(A6097,""auto"",""en"")"),"Loading...")</f>
        <v>Loading...</v>
      </c>
    </row>
    <row r="6098" spans="1:2" ht="14.25" customHeight="1">
      <c r="A6098" s="2" t="s">
        <v>5862</v>
      </c>
      <c r="B6098" s="2" t="str">
        <f ca="1">IFERROR(__xludf.DUMMYFUNCTION("GOOGLETRANSLATE(A6098,""auto"",""en"")"),"Loading...")</f>
        <v>Loading...</v>
      </c>
    </row>
    <row r="6099" spans="1:2" ht="14.25" customHeight="1">
      <c r="A6099" s="2" t="s">
        <v>5863</v>
      </c>
      <c r="B6099" s="2" t="str">
        <f ca="1">IFERROR(__xludf.DUMMYFUNCTION("GOOGLETRANSLATE(A6099,""auto"",""en"")"),"Loading...")</f>
        <v>Loading...</v>
      </c>
    </row>
    <row r="6100" spans="1:2" ht="14.25" customHeight="1">
      <c r="A6100" s="4" t="s">
        <v>5864</v>
      </c>
      <c r="B6100" s="2" t="str">
        <f ca="1">IFERROR(__xludf.DUMMYFUNCTION("GOOGLETRANSLATE(A6100,""auto"",""en"")"),"Loading...")</f>
        <v>Loading...</v>
      </c>
    </row>
    <row r="6101" spans="1:2" ht="14.25" customHeight="1">
      <c r="A6101" s="2" t="s">
        <v>5865</v>
      </c>
      <c r="B6101" s="2" t="str">
        <f ca="1">IFERROR(__xludf.DUMMYFUNCTION("GOOGLETRANSLATE(A6101,""auto"",""en"")"),"Loading...")</f>
        <v>Loading...</v>
      </c>
    </row>
    <row r="6102" spans="1:2" ht="14.25" customHeight="1">
      <c r="A6102" s="2" t="s">
        <v>5866</v>
      </c>
      <c r="B6102" s="2" t="str">
        <f ca="1">IFERROR(__xludf.DUMMYFUNCTION("GOOGLETRANSLATE(A6102,""auto"",""en"")"),"Congress ke from🤡🤡")</f>
        <v>Congress ke from🤡🤡</v>
      </c>
    </row>
    <row r="6103" spans="1:2" ht="14.25" customHeight="1">
      <c r="A6103" s="2" t="s">
        <v>5867</v>
      </c>
      <c r="B6103" s="2" t="str">
        <f ca="1">IFERROR(__xludf.DUMMYFUNCTION("GOOGLETRANSLATE(A6103,""auto"",""en"")"),"You got the exit poll done.")</f>
        <v>You got the exit poll done.</v>
      </c>
    </row>
    <row r="6104" spans="1:2" ht="14.25" customHeight="1">
      <c r="A6104" s="2" t="s">
        <v>5868</v>
      </c>
      <c r="B6104" s="2" t="str">
        <f ca="1">IFERROR(__xludf.DUMMYFUNCTION("GOOGLETRANSLATE(A6104,""auto"",""en"")"),"Loading...")</f>
        <v>Loading...</v>
      </c>
    </row>
    <row r="6105" spans="1:2" ht="14.25" customHeight="1">
      <c r="A6105" s="2" t="s">
        <v>5869</v>
      </c>
      <c r="B6105" s="2" t="str">
        <f ca="1">IFERROR(__xludf.DUMMYFUNCTION("GOOGLETRANSLATE(A6105,""auto"",""en"")"),"Loading...")</f>
        <v>Loading...</v>
      </c>
    </row>
    <row r="6106" spans="1:2" ht="14.25" customHeight="1">
      <c r="A6106" s="4" t="s">
        <v>5870</v>
      </c>
      <c r="B6106" s="2" t="str">
        <f ca="1">IFERROR(__xludf.DUMMYFUNCTION("GOOGLETRANSLATE(A6106,""auto"",""en"")"),"Loading...")</f>
        <v>Loading...</v>
      </c>
    </row>
    <row r="6107" spans="1:2" ht="14.25" customHeight="1">
      <c r="A6107" s="4" t="s">
        <v>5871</v>
      </c>
      <c r="B6107" s="2" t="str">
        <f ca="1">IFERROR(__xludf.DUMMYFUNCTION("GOOGLETRANSLATE(A6107,""auto"",""en"")"),"Nonsense Uddin Khan Pandey, now your funder Soros and Taklu Singham USA will be talking nonsense. What will happen to you now, O sad one?")</f>
        <v>Nonsense Uddin Khan Pandey, now your funder Soros and Taklu Singham USA will be talking nonsense. What will happen to you now, O sad one?</v>
      </c>
    </row>
    <row r="6108" spans="1:2" ht="14.25" customHeight="1">
      <c r="A6108" s="2" t="s">
        <v>5872</v>
      </c>
      <c r="B6108" s="2" t="str">
        <f ca="1">IFERROR(__xludf.DUMMYFUNCTION("GOOGLETRANSLATE(A6108,""auto"",""en"")"),"Loading...")</f>
        <v>Loading...</v>
      </c>
    </row>
    <row r="6109" spans="1:2" ht="14.25" customHeight="1">
      <c r="A6109" s="2" t="s">
        <v>5873</v>
      </c>
      <c r="B6109" s="2" t="str">
        <f ca="1">IFERROR(__xludf.DUMMYFUNCTION("GOOGLETRANSLATE(A6109,""auto"",""en"")"),"Loading...")</f>
        <v>Loading...</v>
      </c>
    </row>
    <row r="6110" spans="1:2" ht="14.25" customHeight="1">
      <c r="A6110" s="6" t="s">
        <v>5874</v>
      </c>
      <c r="B6110" s="2" t="str">
        <f ca="1">IFERROR(__xludf.DUMMYFUNCTION("GOOGLETRANSLATE(A6110,""auto"",""en"")"),"Loading...")</f>
        <v>Loading...</v>
      </c>
    </row>
    <row r="6111" spans="1:2" ht="14.25" customHeight="1">
      <c r="A6111" s="2" t="s">
        <v>5875</v>
      </c>
      <c r="B6111" s="2" t="str">
        <f ca="1">IFERROR(__xludf.DUMMYFUNCTION("GOOGLETRANSLATE(A6111,""auto"",""en"")"),"Moye Moye 😂😂😂😂")</f>
        <v>Moye Moye 😂😂😂😂</v>
      </c>
    </row>
    <row r="6112" spans="1:2" ht="14.25" customHeight="1">
      <c r="A6112" s="2" t="s">
        <v>5876</v>
      </c>
      <c r="B6112" s="2" t="str">
        <f ca="1">IFERROR(__xludf.DUMMYFUNCTION("GOOGLETRANSLATE(A6112,""auto"",""en"")"),"Loading...")</f>
        <v>Loading...</v>
      </c>
    </row>
    <row r="6113" spans="1:2" ht="14.25" customHeight="1">
      <c r="A6113" s="6" t="s">
        <v>5877</v>
      </c>
      <c r="B6113" s="2" t="str">
        <f ca="1">IFERROR(__xludf.DUMMYFUNCTION("GOOGLETRANSLATE(A6113,""auto"",""en"")"),"I have asked for a reply from Jai Ram Rahesh sir. 
To jai ram ramesh sir ko deepak sharma sir ka episode 
Shah ji's plan is this experiment 
I don't want to write a script.
")</f>
        <v xml:space="preserve">I have asked for a reply from Jai Ram Rahesh sir. 
To jai ram ramesh sir ko deepak sharma sir ka episode 
Shah ji's plan is this experiment 
I don't want to write a script.
</v>
      </c>
    </row>
    <row r="6114" spans="1:2" ht="14.25" customHeight="1">
      <c r="A6114" s="2" t="s">
        <v>5878</v>
      </c>
      <c r="B6114" s="2" t="str">
        <f ca="1">IFERROR(__xludf.DUMMYFUNCTION("GOOGLETRANSLATE(A6114,""auto"",""en"")"),"Loading...")</f>
        <v>Loading...</v>
      </c>
    </row>
    <row r="6115" spans="1:2" ht="14.25" customHeight="1">
      <c r="A6115" s="2" t="s">
        <v>5879</v>
      </c>
      <c r="B6115" s="2" t="str">
        <f ca="1">IFERROR(__xludf.DUMMYFUNCTION("GOOGLETRANSLATE(A6115,""auto"",""en"")"),"Loading...")</f>
        <v>Loading...</v>
      </c>
    </row>
    <row r="6116" spans="1:2" ht="14.25" customHeight="1">
      <c r="A6116" s="2" t="s">
        <v>5880</v>
      </c>
      <c r="B6116" s="2" t="str">
        <f ca="1">IFERROR(__xludf.DUMMYFUNCTION("GOOGLETRANSLATE(A6116,""auto"",""en"")"),"Loading...")</f>
        <v>Loading...</v>
      </c>
    </row>
    <row r="6117" spans="1:2" ht="14.25" customHeight="1">
      <c r="A6117" s="2" t="s">
        <v>5881</v>
      </c>
      <c r="B6117" s="2" t="str">
        <f ca="1">IFERROR(__xludf.DUMMYFUNCTION("GOOGLETRANSLATE(A6117,""auto"",""en"")"),"Loading...")</f>
        <v>Loading...</v>
      </c>
    </row>
    <row r="6118" spans="1:2" ht="14.25" customHeight="1">
      <c r="A6118" s="2" t="s">
        <v>5882</v>
      </c>
      <c r="B6118" s="2" t="str">
        <f ca="1">IFERROR(__xludf.DUMMYFUNCTION("GOOGLETRANSLATE(A6118,""auto"",""en"")"),"Punjab main BJP 0")</f>
        <v>Punjab main BJP 0</v>
      </c>
    </row>
    <row r="6119" spans="1:2" ht="14.25" customHeight="1">
      <c r="A6119" s="2" t="s">
        <v>5883</v>
      </c>
      <c r="B6119" s="2" t="str">
        <f ca="1">IFERROR(__xludf.DUMMYFUNCTION("GOOGLETRANSLATE(A6119,""auto"",""en"")"),"Loading...")</f>
        <v>Loading...</v>
      </c>
    </row>
    <row r="6120" spans="1:2" ht="14.25" customHeight="1">
      <c r="A6120" s="4" t="s">
        <v>5884</v>
      </c>
      <c r="B6120" s="2" t="str">
        <f ca="1">IFERROR(__xludf.DUMMYFUNCTION("GOOGLETRANSLATE(A6120,""auto"",""en"")"),"Loading...")</f>
        <v>Loading...</v>
      </c>
    </row>
    <row r="6121" spans="1:2" ht="14.25" customHeight="1">
      <c r="A6121" s="6" t="s">
        <v>5885</v>
      </c>
      <c r="B6121" s="2" t="str">
        <f ca="1">IFERROR(__xludf.DUMMYFUNCTION("GOOGLETRANSLATE(A6121,""auto"",""en"")"),"Loading...")</f>
        <v>Loading...</v>
      </c>
    </row>
    <row r="6122" spans="1:2" ht="14.25" customHeight="1">
      <c r="A6122" s="6" t="s">
        <v>5886</v>
      </c>
      <c r="B6122" s="2" t="str">
        <f ca="1">IFERROR(__xludf.DUMMYFUNCTION("GOOGLETRANSLATE(A6122,""auto"",""en"")"),"Loading...")</f>
        <v>Loading...</v>
      </c>
    </row>
    <row r="6123" spans="1:2" ht="14.25" customHeight="1">
      <c r="A6123" s="2" t="s">
        <v>5887</v>
      </c>
      <c r="B6123" s="2" t="str">
        <f ca="1">IFERROR(__xludf.DUMMYFUNCTION("GOOGLETRANSLATE(A6123,""auto"",""en"")"),"Loading...")</f>
        <v>Loading...</v>
      </c>
    </row>
    <row r="6124" spans="1:2" ht="14.25" customHeight="1">
      <c r="A6124" s="2" t="s">
        <v>5888</v>
      </c>
      <c r="B6124" s="2" t="str">
        <f ca="1">IFERROR(__xludf.DUMMYFUNCTION("GOOGLETRANSLATE(A6124,""auto"",""en"")"),"Loading...")</f>
        <v>Loading...</v>
      </c>
    </row>
    <row r="6125" spans="1:2" ht="14.25" customHeight="1">
      <c r="A6125" s="2" t="s">
        <v>5889</v>
      </c>
      <c r="B6125" s="2" t="str">
        <f ca="1">IFERROR(__xludf.DUMMYFUNCTION("GOOGLETRANSLATE(A6125,""auto"",""en"")"),"Loading...")</f>
        <v>Loading...</v>
      </c>
    </row>
    <row r="6126" spans="1:2" ht="14.25" customHeight="1">
      <c r="A6126" s="2" t="s">
        <v>5890</v>
      </c>
      <c r="B6126" s="2" t="str">
        <f ca="1">IFERROR(__xludf.DUMMYFUNCTION("GOOGLETRANSLATE(A6126,""auto"",""en"")"),"Loading...")</f>
        <v>Loading...</v>
      </c>
    </row>
    <row r="6127" spans="1:2" ht="14.25" customHeight="1">
      <c r="A6127" s="2" t="s">
        <v>5891</v>
      </c>
      <c r="B6127" s="2" t="str">
        <f ca="1">IFERROR(__xludf.DUMMYFUNCTION("GOOGLETRANSLATE(A6127,""auto"",""en"")"),"Loading...")</f>
        <v>Loading...</v>
      </c>
    </row>
    <row r="6128" spans="1:2" ht="14.25" customHeight="1">
      <c r="A6128" s="2" t="s">
        <v>5892</v>
      </c>
      <c r="B6128" s="2" t="str">
        <f ca="1">IFERROR(__xludf.DUMMYFUNCTION("GOOGLETRANSLATE(A6128,""auto"",""en"")"),"Loading...")</f>
        <v>Loading...</v>
      </c>
    </row>
    <row r="6129" spans="1:2" ht="14.25" customHeight="1">
      <c r="A6129" s="2" t="s">
        <v>5893</v>
      </c>
      <c r="B6129" s="2" t="str">
        <f ca="1">IFERROR(__xludf.DUMMYFUNCTION("GOOGLETRANSLATE(A6129,""auto"",""en"")"),"Loading...")</f>
        <v>Loading...</v>
      </c>
    </row>
    <row r="6130" spans="1:2" ht="14.25" customHeight="1">
      <c r="A6130" s="2" t="s">
        <v>5894</v>
      </c>
      <c r="B6130" s="2" t="str">
        <f ca="1">IFERROR(__xludf.DUMMYFUNCTION("GOOGLETRANSLATE(A6130,""auto"",""en"")"),"Loading...")</f>
        <v>Loading...</v>
      </c>
    </row>
    <row r="6131" spans="1:2" ht="14.25" customHeight="1">
      <c r="A6131" s="2" t="s">
        <v>5895</v>
      </c>
      <c r="B6131" s="2" t="str">
        <f ca="1">IFERROR(__xludf.DUMMYFUNCTION("GOOGLETRANSLATE(A6131,""auto"",""en"")"),"Loading...")</f>
        <v>Loading...</v>
      </c>
    </row>
    <row r="6132" spans="1:2" ht="14.25" customHeight="1">
      <c r="A6132" s="2" t="s">
        <v>5896</v>
      </c>
      <c r="B6132" s="2" t="str">
        <f ca="1">IFERROR(__xludf.DUMMYFUNCTION("GOOGLETRANSLATE(A6132,""auto"",""en"")"),"Loading...")</f>
        <v>Loading...</v>
      </c>
    </row>
    <row r="6133" spans="1:2" ht="14.25" customHeight="1">
      <c r="A6133" s="4" t="s">
        <v>5897</v>
      </c>
      <c r="B6133" s="2" t="str">
        <f ca="1">IFERROR(__xludf.DUMMYFUNCTION("GOOGLETRANSLATE(A6133,""auto"",""en"")"),"Loading...")</f>
        <v>Loading...</v>
      </c>
    </row>
    <row r="6134" spans="1:2" ht="14.25" customHeight="1">
      <c r="A6134" s="2" t="s">
        <v>5898</v>
      </c>
      <c r="B6134" s="2" t="str">
        <f ca="1">IFERROR(__xludf.DUMMYFUNCTION("GOOGLETRANSLATE(A6134,""auto"",""en"")"),"Loading...")</f>
        <v>Loading...</v>
      </c>
    </row>
    <row r="6135" spans="1:2" ht="14.25" customHeight="1">
      <c r="A6135" s="2" t="s">
        <v>5899</v>
      </c>
      <c r="B6135" s="2" t="str">
        <f ca="1">IFERROR(__xludf.DUMMYFUNCTION("GOOGLETRANSLATE(A6135,""auto"",""en"")"),"Loading...")</f>
        <v>Loading...</v>
      </c>
    </row>
    <row r="6136" spans="1:2" ht="14.25" customHeight="1">
      <c r="A6136" s="2" t="s">
        <v>1368</v>
      </c>
      <c r="B6136" s="2" t="str">
        <f ca="1">IFERROR(__xludf.DUMMYFUNCTION("GOOGLETRANSLATE(A6136,""auto"",""en"")"),"Only BJP")</f>
        <v>Only BJP</v>
      </c>
    </row>
    <row r="6137" spans="1:2" ht="14.25" customHeight="1">
      <c r="A6137" s="2" t="s">
        <v>5900</v>
      </c>
      <c r="B6137" s="2" t="str">
        <f ca="1">IFERROR(__xludf.DUMMYFUNCTION("GOOGLETRANSLATE(A6137,""auto"",""en"")"),"Loading...")</f>
        <v>Loading...</v>
      </c>
    </row>
    <row r="6138" spans="1:2" ht="14.25" customHeight="1">
      <c r="A6138" s="2" t="s">
        <v>5901</v>
      </c>
      <c r="B6138" s="2" t="str">
        <f ca="1">IFERROR(__xludf.DUMMYFUNCTION("GOOGLETRANSLATE(A6138,""auto"",""en"")"),"59❌593🤏🏻")</f>
        <v>59❌593🤏🏻</v>
      </c>
    </row>
    <row r="6139" spans="1:2" ht="14.25" customHeight="1">
      <c r="A6139" s="2" t="s">
        <v>5902</v>
      </c>
      <c r="B6139" s="2" t="str">
        <f ca="1">IFERROR(__xludf.DUMMYFUNCTION("GOOGLETRANSLATE(A6139,""auto"",""en"")"),"Loading...")</f>
        <v>Loading...</v>
      </c>
    </row>
    <row r="6140" spans="1:2" ht="14.25" customHeight="1">
      <c r="A6140" s="2" t="s">
        <v>5903</v>
      </c>
      <c r="B6140" s="2" t="str">
        <f ca="1">IFERROR(__xludf.DUMMYFUNCTION("GOOGLETRANSLATE(A6140,""auto"",""en"")"),"Loading...")</f>
        <v>Loading...</v>
      </c>
    </row>
    <row r="6141" spans="1:2" ht="14.25" customHeight="1">
      <c r="A6141" s="2" t="s">
        <v>5904</v>
      </c>
      <c r="B6141" s="2" t="str">
        <f ca="1">IFERROR(__xludf.DUMMYFUNCTION("GOOGLETRANSLATE(A6141,""auto"",""en"")"),"Loading...")</f>
        <v>Loading...</v>
      </c>
    </row>
    <row r="6142" spans="1:2" ht="14.25" customHeight="1">
      <c r="A6142" s="2" t="s">
        <v>5905</v>
      </c>
      <c r="B6142" s="2" t="str">
        <f ca="1">IFERROR(__xludf.DUMMYFUNCTION("GOOGLETRANSLATE(A6142,""auto"",""en"")"),"Loading...")</f>
        <v>Loading...</v>
      </c>
    </row>
    <row r="6143" spans="1:2" ht="14.25" customHeight="1">
      <c r="A6143" s="6" t="s">
        <v>5906</v>
      </c>
      <c r="B6143" s="2" t="str">
        <f ca="1">IFERROR(__xludf.DUMMYFUNCTION("GOOGLETRANSLATE(A6143,""auto"",""en"")"),"Loading...")</f>
        <v>Loading...</v>
      </c>
    </row>
    <row r="6144" spans="1:2" ht="14.25" customHeight="1">
      <c r="A6144" s="2" t="s">
        <v>5907</v>
      </c>
      <c r="B6144" s="2" t="str">
        <f ca="1">IFERROR(__xludf.DUMMYFUNCTION("GOOGLETRANSLATE(A6144,""auto"",""en"")"),"Loading...")</f>
        <v>Loading...</v>
      </c>
    </row>
    <row r="6145" spans="1:2" ht="14.25" customHeight="1">
      <c r="A6145" s="2" t="s">
        <v>5908</v>
      </c>
      <c r="B6145" s="2" t="str">
        <f ca="1">IFERROR(__xludf.DUMMYFUNCTION("GOOGLETRANSLATE(A6145,""auto"",""en"")"),"Loading...")</f>
        <v>Loading...</v>
      </c>
    </row>
    <row r="6146" spans="1:2" ht="14.25" customHeight="1">
      <c r="A6146" s="2" t="s">
        <v>5909</v>
      </c>
      <c r="B6146" s="2" t="str">
        <f ca="1">IFERROR(__xludf.DUMMYFUNCTION("GOOGLETRANSLATE(A6146,""auto"",""en"")"),"Loading...")</f>
        <v>Loading...</v>
      </c>
    </row>
    <row r="6147" spans="1:2" ht="14.25" customHeight="1">
      <c r="A6147" s="2" t="s">
        <v>5910</v>
      </c>
      <c r="B6147" s="2" t="str">
        <f ca="1">IFERROR(__xludf.DUMMYFUNCTION("GOOGLETRANSLATE(A6147,""auto"",""en"")"),"Loading...")</f>
        <v>Loading...</v>
      </c>
    </row>
    <row r="6148" spans="1:2" ht="14.25" customHeight="1">
      <c r="A6148" s="2" t="s">
        <v>5911</v>
      </c>
      <c r="B6148" s="2" t="str">
        <f ca="1">IFERROR(__xludf.DUMMYFUNCTION("GOOGLETRANSLATE(A6148,""auto"",""en"")"),"Loading...")</f>
        <v>Loading...</v>
      </c>
    </row>
    <row r="6149" spans="1:2" ht="14.25" customHeight="1">
      <c r="A6149" s="2" t="s">
        <v>5912</v>
      </c>
      <c r="B6149" s="2" t="str">
        <f ca="1">IFERROR(__xludf.DUMMYFUNCTION("GOOGLETRANSLATE(A6149,""auto"",""en"")"),"And everything is fine sir but Rahul ji is the leader.")</f>
        <v>And everything is fine sir but Rahul ji is the leader.</v>
      </c>
    </row>
    <row r="6150" spans="1:2" ht="14.25" customHeight="1">
      <c r="A6150" s="2" t="s">
        <v>5913</v>
      </c>
      <c r="B6150" s="2" t="str">
        <f ca="1">IFERROR(__xludf.DUMMYFUNCTION("GOOGLETRANSLATE(A6150,""auto"",""en"")"),"Loading...")</f>
        <v>Loading...</v>
      </c>
    </row>
    <row r="6151" spans="1:2" ht="14.25" customHeight="1">
      <c r="A6151" s="2" t="s">
        <v>5914</v>
      </c>
      <c r="B6151" s="2" t="str">
        <f ca="1">IFERROR(__xludf.DUMMYFUNCTION("GOOGLETRANSLATE(A6151,""auto"",""en"")"),"Loading...")</f>
        <v>Loading...</v>
      </c>
    </row>
    <row r="6152" spans="1:2" ht="14.25" customHeight="1">
      <c r="A6152" s="2" t="s">
        <v>5915</v>
      </c>
      <c r="B6152" s="2" t="str">
        <f ca="1">IFERROR(__xludf.DUMMYFUNCTION("GOOGLETRANSLATE(A6152,""auto"",""en"")"),"Loading...")</f>
        <v>Loading...</v>
      </c>
    </row>
    <row r="6153" spans="1:2" ht="14.25" customHeight="1">
      <c r="A6153" s="2" t="s">
        <v>5916</v>
      </c>
      <c r="B6153" s="2" t="str">
        <f ca="1">IFERROR(__xludf.DUMMYFUNCTION("GOOGLETRANSLATE(A6153,""auto"",""en"")"),"Loading...")</f>
        <v>Loading...</v>
      </c>
    </row>
    <row r="6154" spans="1:2" ht="14.25" customHeight="1">
      <c r="A6154" s="2" t="s">
        <v>5917</v>
      </c>
      <c r="B6154" s="2" t="str">
        <f ca="1">IFERROR(__xludf.DUMMYFUNCTION("GOOGLETRANSLATE(A6154,""auto"",""en"")"),"Loading...")</f>
        <v>Loading...</v>
      </c>
    </row>
    <row r="6155" spans="1:2" ht="14.25" customHeight="1">
      <c r="A6155" s="2" t="s">
        <v>5918</v>
      </c>
      <c r="B6155" s="2" t="str">
        <f ca="1">IFERROR(__xludf.DUMMYFUNCTION("GOOGLETRANSLATE(A6155,""auto"",""en"")"),"Loading...")</f>
        <v>Loading...</v>
      </c>
    </row>
    <row r="6156" spans="1:2" ht="14.25" customHeight="1">
      <c r="A6156" s="6" t="s">
        <v>5919</v>
      </c>
      <c r="B6156" s="2" t="str">
        <f ca="1">IFERROR(__xludf.DUMMYFUNCTION("GOOGLETRANSLATE(A6156,""auto"",""en"")"),"Loading...")</f>
        <v>Loading...</v>
      </c>
    </row>
    <row r="6157" spans="1:2" ht="14.25" customHeight="1">
      <c r="A6157" s="2" t="s">
        <v>5920</v>
      </c>
      <c r="B6157" s="2" t="str">
        <f ca="1">IFERROR(__xludf.DUMMYFUNCTION("GOOGLETRANSLATE(A6157,""auto"",""en"")"),"Loading...")</f>
        <v>Loading...</v>
      </c>
    </row>
    <row r="6158" spans="1:2" ht="14.25" customHeight="1">
      <c r="A6158" s="2" t="s">
        <v>5921</v>
      </c>
      <c r="B6158" s="2" t="str">
        <f ca="1">IFERROR(__xludf.DUMMYFUNCTION("GOOGLETRANSLATE(A6158,""auto"",""en"")"),"Chances go down in 1 minute per government")</f>
        <v>Chances go down in 1 minute per government</v>
      </c>
    </row>
    <row r="6159" spans="1:2" ht="14.25" customHeight="1">
      <c r="A6159" s="2" t="s">
        <v>5922</v>
      </c>
      <c r="B6159" s="2" t="str">
        <f ca="1">IFERROR(__xludf.DUMMYFUNCTION("GOOGLETRANSLATE(A6159,""auto"",""en"")"),"Loading...")</f>
        <v>Loading...</v>
      </c>
    </row>
    <row r="6160" spans="1:2" ht="14.25" customHeight="1">
      <c r="A6160" s="2" t="s">
        <v>5923</v>
      </c>
      <c r="B6160" s="2" t="str">
        <f ca="1">IFERROR(__xludf.DUMMYFUNCTION("GOOGLETRANSLATE(A6160,""auto"",""en"")"),"Sir 🙏 Namaste!!!! I am also here since yesterday sir. Sir, I fell asleep after hearing your news, I didn't sleep when I heard the news and you have come again. Thank you very much sir")</f>
        <v>Sir 🙏 Namaste!!!! I am also here since yesterday sir. Sir, I fell asleep after hearing your news, I didn't sleep when I heard the news and you have come again. Thank you very much sir</v>
      </c>
    </row>
    <row r="6161" spans="1:2" ht="14.25" customHeight="1">
      <c r="A6161" s="2" t="s">
        <v>5924</v>
      </c>
      <c r="B6161" s="2" t="str">
        <f ca="1">IFERROR(__xludf.DUMMYFUNCTION("GOOGLETRANSLATE(A6161,""auto"",""en"")"),"Loading...")</f>
        <v>Loading...</v>
      </c>
    </row>
    <row r="6162" spans="1:2" ht="14.25" customHeight="1">
      <c r="A6162" s="2" t="s">
        <v>5925</v>
      </c>
      <c r="B6162" s="2" t="str">
        <f ca="1">IFERROR(__xludf.DUMMYFUNCTION("GOOGLETRANSLATE(A6162,""auto"",""en"")"),"Loading...")</f>
        <v>Loading...</v>
      </c>
    </row>
    <row r="6163" spans="1:2" ht="14.25" customHeight="1">
      <c r="A6163" s="2" t="s">
        <v>5925</v>
      </c>
      <c r="B6163" s="2" t="str">
        <f ca="1">IFERROR(__xludf.DUMMYFUNCTION("GOOGLETRANSLATE(A6163,""auto"",""en"")"),"Loading...")</f>
        <v>Loading...</v>
      </c>
    </row>
    <row r="6164" spans="1:2" ht="14.25" customHeight="1">
      <c r="A6164" s="2" t="s">
        <v>5926</v>
      </c>
      <c r="B6164" s="2" t="str">
        <f ca="1">IFERROR(__xludf.DUMMYFUNCTION("GOOGLETRANSLATE(A6164,""auto"",""en"")"),"Loading...")</f>
        <v>Loading...</v>
      </c>
    </row>
    <row r="6165" spans="1:2" ht="14.25" customHeight="1">
      <c r="A6165" s="2" t="s">
        <v>5927</v>
      </c>
      <c r="B6165" s="2" t="str">
        <f ca="1">IFERROR(__xludf.DUMMYFUNCTION("GOOGLETRANSLATE(A6165,""auto"",""en"")"),"Loading...")</f>
        <v>Loading...</v>
      </c>
    </row>
    <row r="6166" spans="1:2" ht="14.25" customHeight="1">
      <c r="A6166" s="5" t="s">
        <v>5928</v>
      </c>
      <c r="B6166" s="2" t="str">
        <f ca="1">IFERROR(__xludf.DUMMYFUNCTION("GOOGLETRANSLATE(A6166,""auto"",""en"")"),"Loading...")</f>
        <v>Loading...</v>
      </c>
    </row>
    <row r="6167" spans="1:2" ht="14.25" customHeight="1">
      <c r="A6167" s="6" t="s">
        <v>5929</v>
      </c>
      <c r="B6167" s="2" t="str">
        <f ca="1">IFERROR(__xludf.DUMMYFUNCTION("GOOGLETRANSLATE(A6167,""auto"",""en"")"),"Loading...")</f>
        <v>Loading...</v>
      </c>
    </row>
    <row r="6168" spans="1:2" ht="14.25" customHeight="1">
      <c r="A6168" s="2" t="s">
        <v>5930</v>
      </c>
      <c r="B6168" s="2" t="str">
        <f ca="1">IFERROR(__xludf.DUMMYFUNCTION("GOOGLETRANSLATE(A6168,""auto"",""en"")"),"Loading...")</f>
        <v>Loading...</v>
      </c>
    </row>
    <row r="6169" spans="1:2" ht="14.25" customHeight="1">
      <c r="A6169" s="2" t="s">
        <v>5931</v>
      </c>
      <c r="B6169" s="2" t="str">
        <f ca="1">IFERROR(__xludf.DUMMYFUNCTION("GOOGLETRANSLATE(A6169,""auto"",""en"")"),"Loading...")</f>
        <v>Loading...</v>
      </c>
    </row>
    <row r="6170" spans="1:2" ht="14.25" customHeight="1">
      <c r="A6170" s="2" t="s">
        <v>5932</v>
      </c>
      <c r="B6170" s="2" t="str">
        <f ca="1">IFERROR(__xludf.DUMMYFUNCTION("GOOGLETRANSLATE(A6170,""auto"",""en"")"),"Loading...")</f>
        <v>Loading...</v>
      </c>
    </row>
    <row r="6171" spans="1:2" ht="14.25" customHeight="1">
      <c r="A6171" s="2" t="s">
        <v>5933</v>
      </c>
      <c r="B6171" s="2" t="str">
        <f ca="1">IFERROR(__xludf.DUMMYFUNCTION("GOOGLETRANSLATE(A6171,""auto"",""en"")"),"Loading...")</f>
        <v>Loading...</v>
      </c>
    </row>
    <row r="6172" spans="1:2" ht="14.25" customHeight="1">
      <c r="A6172" s="2" t="s">
        <v>5934</v>
      </c>
      <c r="B6172" s="2" t="str">
        <f ca="1">IFERROR(__xludf.DUMMYFUNCTION("GOOGLETRANSLATE(A6172,""auto"",""en"")"),"Loading...")</f>
        <v>Loading...</v>
      </c>
    </row>
    <row r="6173" spans="1:2" ht="14.25" customHeight="1">
      <c r="A6173" s="2" t="s">
        <v>5935</v>
      </c>
      <c r="B6173" s="2" t="str">
        <f ca="1">IFERROR(__xludf.DUMMYFUNCTION("GOOGLETRANSLATE(A6173,""auto"",""en"")"),"Loading...")</f>
        <v>Loading...</v>
      </c>
    </row>
    <row r="6174" spans="1:2" ht="14.25" customHeight="1">
      <c r="A6174" s="2" t="s">
        <v>5936</v>
      </c>
      <c r="B6174" s="2" t="str">
        <f ca="1">IFERROR(__xludf.DUMMYFUNCTION("GOOGLETRANSLATE(A6174,""auto"",""en"")"),"Loading...")</f>
        <v>Loading...</v>
      </c>
    </row>
    <row r="6175" spans="1:2" ht="14.25" customHeight="1">
      <c r="A6175" s="2" t="s">
        <v>5937</v>
      </c>
      <c r="B6175" s="2" t="str">
        <f ca="1">IFERROR(__xludf.DUMMYFUNCTION("GOOGLETRANSLATE(A6175,""auto"",""en"")"),"Loading...")</f>
        <v>Loading...</v>
      </c>
    </row>
    <row r="6176" spans="1:2" ht="14.25" customHeight="1">
      <c r="A6176" s="2" t="s">
        <v>5938</v>
      </c>
      <c r="B6176" s="2" t="str">
        <f ca="1">IFERROR(__xludf.DUMMYFUNCTION("GOOGLETRANSLATE(A6176,""auto"",""en"")"),"Loading...")</f>
        <v>Loading...</v>
      </c>
    </row>
    <row r="6177" spans="1:2" ht="14.25" customHeight="1">
      <c r="A6177" s="2" t="s">
        <v>5939</v>
      </c>
      <c r="B6177" s="2" t="str">
        <f ca="1">IFERROR(__xludf.DUMMYFUNCTION("GOOGLETRANSLATE(A6177,""auto"",""en"")"),"Loading...")</f>
        <v>Loading...</v>
      </c>
    </row>
    <row r="6178" spans="1:2" ht="14.25" customHeight="1">
      <c r="A6178" s="2" t="s">
        <v>5940</v>
      </c>
      <c r="B6178" s="2" t="str">
        <f ca="1">IFERROR(__xludf.DUMMYFUNCTION("GOOGLETRANSLATE(A6178,""auto"",""en"")"),"Loading...")</f>
        <v>Loading...</v>
      </c>
    </row>
    <row r="6179" spans="1:2" ht="14.25" customHeight="1">
      <c r="A6179" s="2" t="s">
        <v>5941</v>
      </c>
      <c r="B6179" s="2" t="str">
        <f ca="1">IFERROR(__xludf.DUMMYFUNCTION("GOOGLETRANSLATE(A6179,""auto"",""en"")"),"Loading...")</f>
        <v>Loading...</v>
      </c>
    </row>
    <row r="6180" spans="1:2" ht="14.25" customHeight="1">
      <c r="A6180" s="6" t="s">
        <v>5942</v>
      </c>
      <c r="B6180" s="2" t="str">
        <f ca="1">IFERROR(__xludf.DUMMYFUNCTION("GOOGLETRANSLATE(A6180,""auto"",""en"")"),"All exit polls are FAKE... 
Exit poll is olny preparing the public to accet the RIGGING RESULTS...
EXIT POLL WILL BE EXIT FOR BJP")</f>
        <v>All exit polls are FAKE... 
Exit poll is olny preparing the public to accet the RIGGING RESULTS...
EXIT POLL WILL BE EXIT FOR BJP</v>
      </c>
    </row>
    <row r="6181" spans="1:2" ht="14.25" customHeight="1">
      <c r="A6181" s="2" t="s">
        <v>5943</v>
      </c>
      <c r="B6181" s="2" t="str">
        <f ca="1">IFERROR(__xludf.DUMMYFUNCTION("GOOGLETRANSLATE(A6181,""auto"",""en"")"),"Loading...")</f>
        <v>Loading...</v>
      </c>
    </row>
    <row r="6182" spans="1:2" ht="14.25" customHeight="1">
      <c r="A6182" s="2" t="s">
        <v>5944</v>
      </c>
      <c r="B6182" s="2" t="str">
        <f ca="1">IFERROR(__xludf.DUMMYFUNCTION("GOOGLETRANSLATE(A6182,""auto"",""en"")"),"Loading...")</f>
        <v>Loading...</v>
      </c>
    </row>
    <row r="6183" spans="1:2" ht="14.25" customHeight="1">
      <c r="A6183" s="2" t="s">
        <v>5945</v>
      </c>
      <c r="B6183" s="2" t="str">
        <f ca="1">IFERROR(__xludf.DUMMYFUNCTION("GOOGLETRANSLATE(A6183,""auto"",""en"")"),"Loading...")</f>
        <v>Loading...</v>
      </c>
    </row>
    <row r="6184" spans="1:2" ht="14.25" customHeight="1">
      <c r="A6184" s="2" t="s">
        <v>5946</v>
      </c>
      <c r="B6184" s="2" t="str">
        <f ca="1">IFERROR(__xludf.DUMMYFUNCTION("GOOGLETRANSLATE(A6184,""auto"",""en"")"),"Loading...")</f>
        <v>Loading...</v>
      </c>
    </row>
    <row r="6185" spans="1:2" ht="14.25" customHeight="1">
      <c r="A6185" s="4" t="s">
        <v>5947</v>
      </c>
      <c r="B6185" s="2" t="str">
        <f ca="1">IFERROR(__xludf.DUMMYFUNCTION("GOOGLETRANSLATE(A6185,""auto"",""en"")"),"Loading...")</f>
        <v>Loading...</v>
      </c>
    </row>
    <row r="6186" spans="1:2" ht="14.25" customHeight="1">
      <c r="A6186" s="2" t="s">
        <v>5948</v>
      </c>
      <c r="B6186" s="2" t="str">
        <f ca="1">IFERROR(__xludf.DUMMYFUNCTION("GOOGLETRANSLATE(A6186,""auto"",""en"")"),"Loading...")</f>
        <v>Loading...</v>
      </c>
    </row>
    <row r="6187" spans="1:2" ht="14.25" customHeight="1">
      <c r="A6187" s="4" t="s">
        <v>5949</v>
      </c>
      <c r="B6187" s="2" t="str">
        <f ca="1">IFERROR(__xludf.DUMMYFUNCTION("GOOGLETRANSLATE(A6187,""auto"",""en"")"),"How much will you lick Congress?")</f>
        <v>How much will you lick Congress?</v>
      </c>
    </row>
    <row r="6188" spans="1:2" ht="14.25" customHeight="1">
      <c r="A6188" s="2" t="s">
        <v>5950</v>
      </c>
      <c r="B6188" s="2" t="str">
        <f ca="1">IFERROR(__xludf.DUMMYFUNCTION("GOOGLETRANSLATE(A6188,""auto"",""en"")"),"Loading...")</f>
        <v>Loading...</v>
      </c>
    </row>
    <row r="6189" spans="1:2" ht="14.25" customHeight="1">
      <c r="A6189" s="4" t="s">
        <v>5951</v>
      </c>
      <c r="B6189" s="2" t="str">
        <f ca="1">IFERROR(__xludf.DUMMYFUNCTION("GOOGLETRANSLATE(A6189,""auto"",""en"")"),"Loading...")</f>
        <v>Loading...</v>
      </c>
    </row>
    <row r="6190" spans="1:2" ht="14.25" customHeight="1">
      <c r="A6190" s="2" t="s">
        <v>5952</v>
      </c>
      <c r="B6190" s="2" t="str">
        <f ca="1">IFERROR(__xludf.DUMMYFUNCTION("GOOGLETRANSLATE(A6190,""auto"",""en"")"),"Rabish Kumar's brain has gone haywire.")</f>
        <v>Rabish Kumar's brain has gone haywire.</v>
      </c>
    </row>
    <row r="6191" spans="1:2" ht="14.25" customHeight="1">
      <c r="A6191" s="2" t="s">
        <v>5953</v>
      </c>
      <c r="B6191" s="2" t="str">
        <f ca="1">IFERROR(__xludf.DUMMYFUNCTION("GOOGLETRANSLATE(A6191,""auto"",""en"")"),"Loading...")</f>
        <v>Loading...</v>
      </c>
    </row>
    <row r="6192" spans="1:2" ht="14.25" customHeight="1">
      <c r="A6192" s="2" t="s">
        <v>5954</v>
      </c>
      <c r="B6192" s="2" t="str">
        <f ca="1">IFERROR(__xludf.DUMMYFUNCTION("GOOGLETRANSLATE(A6192,""auto"",""en"")"),"Loading...")</f>
        <v>Loading...</v>
      </c>
    </row>
    <row r="6193" spans="1:2" ht="14.25" customHeight="1">
      <c r="A6193" s="4" t="s">
        <v>5955</v>
      </c>
      <c r="B6193" s="2" t="str">
        <f ca="1">IFERROR(__xludf.DUMMYFUNCTION("GOOGLETRANSLATE(A6193,""auto"",""en"")"),"Loading...")</f>
        <v>Loading...</v>
      </c>
    </row>
    <row r="6194" spans="1:2" ht="14.25" customHeight="1">
      <c r="A6194" s="2" t="s">
        <v>5956</v>
      </c>
      <c r="B6194" s="2" t="str">
        <f ca="1">IFERROR(__xludf.DUMMYFUNCTION("GOOGLETRANSLATE(A6194,""auto"",""en"")"),"Loading...")</f>
        <v>Loading...</v>
      </c>
    </row>
    <row r="6195" spans="1:2" ht="14.25" customHeight="1">
      <c r="A6195" s="2" t="s">
        <v>5957</v>
      </c>
      <c r="B6195" s="2" t="str">
        <f ca="1">IFERROR(__xludf.DUMMYFUNCTION("GOOGLETRANSLATE(A6195,""auto"",""en"")"),"Loading...")</f>
        <v>Loading...</v>
      </c>
    </row>
    <row r="6196" spans="1:2" ht="14.25" customHeight="1">
      <c r="A6196" s="4" t="s">
        <v>5958</v>
      </c>
      <c r="B6196" s="2" t="str">
        <f ca="1">IFERROR(__xludf.DUMMYFUNCTION("GOOGLETRANSLATE(A6196,""auto"",""en"")"),"Loading...")</f>
        <v>Loading...</v>
      </c>
    </row>
    <row r="6197" spans="1:2" ht="14.25" customHeight="1">
      <c r="A6197" s="6" t="s">
        <v>5959</v>
      </c>
      <c r="B6197" s="2" t="str">
        <f ca="1">IFERROR(__xludf.DUMMYFUNCTION("GOOGLETRANSLATE(A6197,""auto"",""en"")"),"Loading...")</f>
        <v>Loading...</v>
      </c>
    </row>
    <row r="6198" spans="1:2" ht="14.25" customHeight="1">
      <c r="A6198" s="2" t="s">
        <v>5960</v>
      </c>
      <c r="B6198" s="2" t="str">
        <f ca="1">IFERROR(__xludf.DUMMYFUNCTION("GOOGLETRANSLATE(A6198,""auto"",""en"")"),"Loading...")</f>
        <v>Loading...</v>
      </c>
    </row>
    <row r="6199" spans="1:2" ht="14.25" customHeight="1">
      <c r="A6199" s="2" t="s">
        <v>5961</v>
      </c>
      <c r="B6199" s="2" t="str">
        <f ca="1">IFERROR(__xludf.DUMMYFUNCTION("GOOGLETRANSLATE(A6199,""auto"",""en"")"),"Loading...")</f>
        <v>Loading...</v>
      </c>
    </row>
    <row r="6200" spans="1:2" ht="14.25" customHeight="1">
      <c r="A6200" s="2" t="s">
        <v>5962</v>
      </c>
      <c r="B6200" s="2" t="str">
        <f ca="1">IFERROR(__xludf.DUMMYFUNCTION("GOOGLETRANSLATE(A6200,""auto"",""en"")"),"Loading...")</f>
        <v>Loading...</v>
      </c>
    </row>
    <row r="6201" spans="1:2" ht="14.25" customHeight="1">
      <c r="A6201" s="2" t="s">
        <v>5963</v>
      </c>
      <c r="B6201" s="2" t="str">
        <f ca="1">IFERROR(__xludf.DUMMYFUNCTION("GOOGLETRANSLATE(A6201,""auto"",""en"")"),"Loading...")</f>
        <v>Loading...</v>
      </c>
    </row>
    <row r="6202" spans="1:2" ht="14.25" customHeight="1">
      <c r="A6202" s="2" t="s">
        <v>5964</v>
      </c>
      <c r="B6202" s="2" t="str">
        <f ca="1">IFERROR(__xludf.DUMMYFUNCTION("GOOGLETRANSLATE(A6202,""auto"",""en"")"),"Loading...")</f>
        <v>Loading...</v>
      </c>
    </row>
    <row r="6203" spans="1:2" ht="14.25" customHeight="1">
      <c r="A6203" s="2" t="s">
        <v>5965</v>
      </c>
      <c r="B6203" s="2" t="str">
        <f ca="1">IFERROR(__xludf.DUMMYFUNCTION("GOOGLETRANSLATE(A6203,""auto"",""en"")"),"Loading...")</f>
        <v>Loading...</v>
      </c>
    </row>
    <row r="6204" spans="1:2" ht="14.25" customHeight="1">
      <c r="A6204" s="2" t="s">
        <v>5966</v>
      </c>
      <c r="B6204" s="2" t="str">
        <f ca="1">IFERROR(__xludf.DUMMYFUNCTION("GOOGLETRANSLATE(A6204,""auto"",""en"")"),"Loading...")</f>
        <v>Loading...</v>
      </c>
    </row>
    <row r="6205" spans="1:2" ht="14.25" customHeight="1">
      <c r="A6205" s="2" t="s">
        <v>594</v>
      </c>
      <c r="B6205" s="2" t="str">
        <f ca="1">IFERROR(__xludf.DUMMYFUNCTION("GOOGLETRANSLATE(A6205,""auto"",""en"")"),"❤")</f>
        <v>❤</v>
      </c>
    </row>
    <row r="6206" spans="1:2" ht="14.25" customHeight="1">
      <c r="A6206" s="2" t="s">
        <v>5967</v>
      </c>
      <c r="B6206" s="2" t="str">
        <f ca="1">IFERROR(__xludf.DUMMYFUNCTION("GOOGLETRANSLATE(A6206,""auto"",""en"")"),"Loading...")</f>
        <v>Loading...</v>
      </c>
    </row>
    <row r="6207" spans="1:2" ht="14.25" customHeight="1">
      <c r="A6207" s="2" t="s">
        <v>5968</v>
      </c>
      <c r="B6207" s="2" t="str">
        <f ca="1">IFERROR(__xludf.DUMMYFUNCTION("GOOGLETRANSLATE(A6207,""auto"",""en"")"),"Loading...")</f>
        <v>Loading...</v>
      </c>
    </row>
    <row r="6208" spans="1:2" ht="14.25" customHeight="1">
      <c r="A6208" s="6" t="s">
        <v>5969</v>
      </c>
      <c r="B6208" s="2" t="str">
        <f ca="1">IFERROR(__xludf.DUMMYFUNCTION("GOOGLETRANSLATE(A6208,""auto"",""en"")"),"Loading...")</f>
        <v>Loading...</v>
      </c>
    </row>
    <row r="6209" spans="1:2" ht="14.25" customHeight="1">
      <c r="A6209" s="2" t="s">
        <v>5970</v>
      </c>
      <c r="B6209" s="2" t="str">
        <f ca="1">IFERROR(__xludf.DUMMYFUNCTION("GOOGLETRANSLATE(A6209,""auto"",""en"")"),"Loading...")</f>
        <v>Loading...</v>
      </c>
    </row>
    <row r="6210" spans="1:2" ht="14.25" customHeight="1">
      <c r="A6210" s="2" t="s">
        <v>5971</v>
      </c>
      <c r="B6210" s="2" t="str">
        <f ca="1">IFERROR(__xludf.DUMMYFUNCTION("GOOGLETRANSLATE(A6210,""auto"",""en"")"),"Loading...")</f>
        <v>Loading...</v>
      </c>
    </row>
    <row r="6211" spans="1:2" ht="14.25" customHeight="1">
      <c r="A6211" s="2" t="s">
        <v>5972</v>
      </c>
      <c r="B6211" s="2" t="str">
        <f ca="1">IFERROR(__xludf.DUMMYFUNCTION("GOOGLETRANSLATE(A6211,""auto"",""en"")"),"Loading...")</f>
        <v>Loading...</v>
      </c>
    </row>
    <row r="6212" spans="1:2" ht="14.25" customHeight="1">
      <c r="A6212" s="2" t="s">
        <v>5973</v>
      </c>
      <c r="B6212" s="2" t="str">
        <f ca="1">IFERROR(__xludf.DUMMYFUNCTION("GOOGLETRANSLATE(A6212,""auto"",""en"")"),"Congress spoon")</f>
        <v>Congress spoon</v>
      </c>
    </row>
    <row r="6213" spans="1:2" ht="14.25" customHeight="1">
      <c r="A6213" s="2" t="s">
        <v>5974</v>
      </c>
      <c r="B6213" s="2" t="str">
        <f ca="1">IFERROR(__xludf.DUMMYFUNCTION("GOOGLETRANSLATE(A6213,""auto"",""en"")"),"Loading...")</f>
        <v>Loading...</v>
      </c>
    </row>
    <row r="6214" spans="1:2" ht="14.25" customHeight="1">
      <c r="A6214" s="2" t="s">
        <v>5975</v>
      </c>
      <c r="B6214" s="2" t="str">
        <f ca="1">IFERROR(__xludf.DUMMYFUNCTION("GOOGLETRANSLATE(A6214,""auto"",""en"")"),"Loading...")</f>
        <v>Loading...</v>
      </c>
    </row>
    <row r="6215" spans="1:2" ht="14.25" customHeight="1">
      <c r="A6215" s="4" t="s">
        <v>5976</v>
      </c>
      <c r="B6215" s="2" t="str">
        <f ca="1">IFERROR(__xludf.DUMMYFUNCTION("GOOGLETRANSLATE(A6215,""auto"",""en"")"),"Loading...")</f>
        <v>Loading...</v>
      </c>
    </row>
    <row r="6216" spans="1:2" ht="14.25" customHeight="1">
      <c r="A6216" s="2" t="s">
        <v>5977</v>
      </c>
      <c r="B6216" s="2" t="str">
        <f ca="1">IFERROR(__xludf.DUMMYFUNCTION("GOOGLETRANSLATE(A6216,""auto"",""en"")"),"Loading...")</f>
        <v>Loading...</v>
      </c>
    </row>
    <row r="6217" spans="1:2" ht="14.25" customHeight="1">
      <c r="A6217" s="2" t="s">
        <v>5978</v>
      </c>
      <c r="B6217" s="2" t="str">
        <f ca="1">IFERROR(__xludf.DUMMYFUNCTION("GOOGLETRANSLATE(A6217,""auto"",""en"")"),"Loading...")</f>
        <v>Loading...</v>
      </c>
    </row>
    <row r="6218" spans="1:2" ht="14.25" customHeight="1">
      <c r="A6218" s="2" t="s">
        <v>5979</v>
      </c>
      <c r="B6218" s="2" t="str">
        <f ca="1">IFERROR(__xludf.DUMMYFUNCTION("GOOGLETRANSLATE(A6218,""auto"",""en"")"),"Loading...")</f>
        <v>Loading...</v>
      </c>
    </row>
    <row r="6219" spans="1:2" ht="14.25" customHeight="1">
      <c r="A6219" s="6" t="s">
        <v>5980</v>
      </c>
      <c r="B6219" s="2" t="str">
        <f ca="1">IFERROR(__xludf.DUMMYFUNCTION("GOOGLETRANSLATE(A6219,""auto"",""en"")"),"Loading...")</f>
        <v>Loading...</v>
      </c>
    </row>
    <row r="6220" spans="1:2" ht="14.25" customHeight="1">
      <c r="A6220" s="2" t="s">
        <v>5981</v>
      </c>
      <c r="B6220" s="2" t="str">
        <f ca="1">IFERROR(__xludf.DUMMYFUNCTION("GOOGLETRANSLATE(A6220,""auto"",""en"")"),"How much you mislead the country through social media. If Indian elections are challenged then you will be defeated. Ravish Kumar, I am proud of you, my Modi is the first time, he is with the great majority ❤")</f>
        <v>How much you mislead the country through social media. If Indian elections are challenged then you will be defeated. Ravish Kumar, I am proud of you, my Modi is the first time, he is with the great majority ❤</v>
      </c>
    </row>
    <row r="6221" spans="1:2" ht="14.25" customHeight="1">
      <c r="A6221" s="2" t="s">
        <v>5982</v>
      </c>
      <c r="B6221" s="2" t="str">
        <f ca="1">IFERROR(__xludf.DUMMYFUNCTION("GOOGLETRANSLATE(A6221,""auto"",""en"")"),"Loading...")</f>
        <v>Loading...</v>
      </c>
    </row>
    <row r="6222" spans="1:2" ht="14.25" customHeight="1">
      <c r="A6222" s="2" t="s">
        <v>5983</v>
      </c>
      <c r="B6222" s="2" t="str">
        <f ca="1">IFERROR(__xludf.DUMMYFUNCTION("GOOGLETRANSLATE(A6222,""auto"",""en"")"),"Loading...")</f>
        <v>Loading...</v>
      </c>
    </row>
    <row r="6223" spans="1:2" ht="14.25" customHeight="1">
      <c r="A6223" s="4" t="s">
        <v>5984</v>
      </c>
      <c r="B6223" s="2" t="str">
        <f ca="1">IFERROR(__xludf.DUMMYFUNCTION("GOOGLETRANSLATE(A6223,""auto"",""en"")"),"Loading...")</f>
        <v>Loading...</v>
      </c>
    </row>
    <row r="6224" spans="1:2" ht="14.25" customHeight="1">
      <c r="A6224" s="2" t="s">
        <v>5985</v>
      </c>
      <c r="B6224" s="2" t="str">
        <f ca="1">IFERROR(__xludf.DUMMYFUNCTION("GOOGLETRANSLATE(A6224,""auto"",""en"")"),"Loading...")</f>
        <v>Loading...</v>
      </c>
    </row>
    <row r="6225" spans="1:2" ht="14.25" customHeight="1">
      <c r="A6225" s="2" t="s">
        <v>5986</v>
      </c>
      <c r="B6225" s="2" t="str">
        <f ca="1">IFERROR(__xludf.DUMMYFUNCTION("GOOGLETRANSLATE(A6225,""auto"",""en"")"),"Loading...")</f>
        <v>Loading...</v>
      </c>
    </row>
    <row r="6226" spans="1:2" ht="14.25" customHeight="1">
      <c r="A6226" s="2" t="s">
        <v>5987</v>
      </c>
      <c r="B6226" s="2" t="str">
        <f ca="1">IFERROR(__xludf.DUMMYFUNCTION("GOOGLETRANSLATE(A6226,""auto"",""en"")"),"Loading...")</f>
        <v>Loading...</v>
      </c>
    </row>
    <row r="6227" spans="1:2" ht="14.25" customHeight="1">
      <c r="A6227" s="6" t="s">
        <v>5988</v>
      </c>
      <c r="B6227" s="2" t="str">
        <f ca="1">IFERROR(__xludf.DUMMYFUNCTION("GOOGLETRANSLATE(A6227,""auto"",""en"")"),"Loading...")</f>
        <v>Loading...</v>
      </c>
    </row>
    <row r="6228" spans="1:2" ht="14.25" customHeight="1">
      <c r="A6228" s="2" t="s">
        <v>5989</v>
      </c>
      <c r="B6228" s="2" t="str">
        <f ca="1">IFERROR(__xludf.DUMMYFUNCTION("GOOGLETRANSLATE(A6228,""auto"",""en"")"),"Loading...")</f>
        <v>Loading...</v>
      </c>
    </row>
    <row r="6229" spans="1:2" ht="14.25" customHeight="1">
      <c r="A6229" s="2" t="s">
        <v>5990</v>
      </c>
      <c r="B6229" s="2" t="str">
        <f ca="1">IFERROR(__xludf.DUMMYFUNCTION("GOOGLETRANSLATE(A6229,""auto"",""en"")"),"Loading...")</f>
        <v>Loading...</v>
      </c>
    </row>
    <row r="6230" spans="1:2" ht="14.25" customHeight="1">
      <c r="A6230" s="2" t="s">
        <v>5991</v>
      </c>
      <c r="B6230" s="2" t="str">
        <f ca="1">IFERROR(__xludf.DUMMYFUNCTION("GOOGLETRANSLATE(A6230,""auto"",""en"")"),"Loading...")</f>
        <v>Loading...</v>
      </c>
    </row>
    <row r="6231" spans="1:2" ht="14.25" customHeight="1">
      <c r="A6231" s="2" t="s">
        <v>5992</v>
      </c>
      <c r="B6231" s="2" t="str">
        <f ca="1">IFERROR(__xludf.DUMMYFUNCTION("GOOGLETRANSLATE(A6231,""auto"",""en"")"),"Loading...")</f>
        <v>Loading...</v>
      </c>
    </row>
    <row r="6232" spans="1:2" ht="14.25" customHeight="1">
      <c r="A6232" s="2" t="s">
        <v>5993</v>
      </c>
      <c r="B6232" s="2" t="str">
        <f ca="1">IFERROR(__xludf.DUMMYFUNCTION("GOOGLETRANSLATE(A6232,""auto"",""en"")"),"Loading...")</f>
        <v>Loading...</v>
      </c>
    </row>
    <row r="6233" spans="1:2" ht="14.25" customHeight="1">
      <c r="A6233" s="2" t="s">
        <v>5994</v>
      </c>
      <c r="B6233" s="2" t="str">
        <f ca="1">IFERROR(__xludf.DUMMYFUNCTION("GOOGLETRANSLATE(A6233,""auto"",""en"")"),"Loading...")</f>
        <v>Loading...</v>
      </c>
    </row>
    <row r="6234" spans="1:2" ht="14.25" customHeight="1">
      <c r="A6234" s="2" t="s">
        <v>5995</v>
      </c>
      <c r="B6234" s="2" t="str">
        <f ca="1">IFERROR(__xludf.DUMMYFUNCTION("GOOGLETRANSLATE(A6234,""auto"",""en"")"),"Loading...")</f>
        <v>Loading...</v>
      </c>
    </row>
    <row r="6235" spans="1:2" ht="14.25" customHeight="1">
      <c r="A6235" s="2" t="s">
        <v>5996</v>
      </c>
      <c r="B6235" s="2" t="str">
        <f ca="1">IFERROR(__xludf.DUMMYFUNCTION("GOOGLETRANSLATE(A6235,""auto"",""en"")"),"Loading...")</f>
        <v>Loading...</v>
      </c>
    </row>
    <row r="6236" spans="1:2" ht="14.25" customHeight="1">
      <c r="A6236" s="2" t="s">
        <v>5997</v>
      </c>
      <c r="B6236" s="2" t="str">
        <f ca="1">IFERROR(__xludf.DUMMYFUNCTION("GOOGLETRANSLATE(A6236,""auto"",""en"")"),"Loading...")</f>
        <v>Loading...</v>
      </c>
    </row>
    <row r="6237" spans="1:2" ht="14.25" customHeight="1">
      <c r="A6237" s="2" t="s">
        <v>5998</v>
      </c>
      <c r="B6237" s="2" t="str">
        <f ca="1">IFERROR(__xludf.DUMMYFUNCTION("GOOGLETRANSLATE(A6237,""auto"",""en"")"),"cmnt pe sabki gandd jall rahaa heee")</f>
        <v>cmnt pe sabki gandd jall rahaa heee</v>
      </c>
    </row>
    <row r="6238" spans="1:2" ht="14.25" customHeight="1">
      <c r="A6238" s="4" t="s">
        <v>5999</v>
      </c>
      <c r="B6238" s="2" t="str">
        <f ca="1">IFERROR(__xludf.DUMMYFUNCTION("GOOGLETRANSLATE(A6238,""auto"",""en"")"),"Loading...")</f>
        <v>Loading...</v>
      </c>
    </row>
    <row r="6239" spans="1:2" ht="14.25" customHeight="1">
      <c r="A6239" s="2" t="s">
        <v>6000</v>
      </c>
      <c r="B6239" s="2" t="str">
        <f ca="1">IFERROR(__xludf.DUMMYFUNCTION("GOOGLETRANSLATE(A6239,""auto"",""en"")"),"Loading...")</f>
        <v>Loading...</v>
      </c>
    </row>
    <row r="6240" spans="1:2" ht="14.25" customHeight="1">
      <c r="A6240" s="2" t="s">
        <v>6001</v>
      </c>
      <c r="B6240" s="2" t="str">
        <f ca="1">IFERROR(__xludf.DUMMYFUNCTION("GOOGLETRANSLATE(A6240,""auto"",""en"")"),"Ravish Kumar is Rahul Gandhi's chamcha...Congress's god is running social media agenda...He himself is the god of media.")</f>
        <v>Ravish Kumar is Rahul Gandhi's chamcha...Congress's god is running social media agenda...He himself is the god of media.</v>
      </c>
    </row>
    <row r="6241" spans="1:2" ht="14.25" customHeight="1">
      <c r="A6241" s="2" t="s">
        <v>6002</v>
      </c>
      <c r="B6241" s="2" t="str">
        <f ca="1">IFERROR(__xludf.DUMMYFUNCTION("GOOGLETRANSLATE(A6241,""auto"",""en"")"),"Loading...")</f>
        <v>Loading...</v>
      </c>
    </row>
    <row r="6242" spans="1:2" ht="14.25" customHeight="1">
      <c r="A6242" s="2" t="s">
        <v>6003</v>
      </c>
      <c r="B6242" s="2" t="str">
        <f ca="1">IFERROR(__xludf.DUMMYFUNCTION("GOOGLETRANSLATE(A6242,""auto"",""en"")"),"Loading...")</f>
        <v>Loading...</v>
      </c>
    </row>
    <row r="6243" spans="1:2" ht="14.25" customHeight="1">
      <c r="A6243" s="2" t="s">
        <v>6004</v>
      </c>
      <c r="B6243" s="2" t="str">
        <f ca="1">IFERROR(__xludf.DUMMYFUNCTION("GOOGLETRANSLATE(A6243,""auto"",""en"")"),"Loading...")</f>
        <v>Loading...</v>
      </c>
    </row>
    <row r="6244" spans="1:2" ht="14.25" customHeight="1">
      <c r="A6244" s="2" t="s">
        <v>6005</v>
      </c>
      <c r="B6244" s="2" t="str">
        <f ca="1">IFERROR(__xludf.DUMMYFUNCTION("GOOGLETRANSLATE(A6244,""auto"",""en"")"),"exit poll ya modi media poll")</f>
        <v>exit poll ya modi media poll</v>
      </c>
    </row>
    <row r="6245" spans="1:2" ht="14.25" customHeight="1">
      <c r="A6245" s="2" t="s">
        <v>6006</v>
      </c>
      <c r="B6245" s="2" t="str">
        <f ca="1">IFERROR(__xludf.DUMMYFUNCTION("GOOGLETRANSLATE(A6245,""auto"",""en"")"),"Loading...")</f>
        <v>Loading...</v>
      </c>
    </row>
    <row r="6246" spans="1:2" ht="14.25" customHeight="1">
      <c r="A6246" s="2" t="s">
        <v>6007</v>
      </c>
      <c r="B6246" s="2" t="str">
        <f ca="1">IFERROR(__xludf.DUMMYFUNCTION("GOOGLETRANSLATE(A6246,""auto"",""en"")"),"Loading...")</f>
        <v>Loading...</v>
      </c>
    </row>
    <row r="6247" spans="1:2" ht="14.25" customHeight="1">
      <c r="A6247" s="2" t="s">
        <v>6008</v>
      </c>
      <c r="B6247" s="2" t="str">
        <f ca="1">IFERROR(__xludf.DUMMYFUNCTION("GOOGLETRANSLATE(A6247,""auto"",""en"")"),"Loading...")</f>
        <v>Loading...</v>
      </c>
    </row>
    <row r="6248" spans="1:2" ht="14.25" customHeight="1">
      <c r="A6248" s="2" t="s">
        <v>6009</v>
      </c>
      <c r="B6248" s="2" t="str">
        <f ca="1">IFERROR(__xludf.DUMMYFUNCTION("GOOGLETRANSLATE(A6248,""auto"",""en"")"),"Ravish Bhai, no matter how hard you try, you are not an impartial journalist. You are a bike journalist who works for the opposition, you collect likes because you realize that the Godly media will not love you.")</f>
        <v>Ravish Bhai, no matter how hard you try, you are not an impartial journalist. You are a bike journalist who works for the opposition, you collect likes because you realize that the Godly media will not love you.</v>
      </c>
    </row>
    <row r="6249" spans="1:2" ht="14.25" customHeight="1">
      <c r="A6249" s="2" t="s">
        <v>6010</v>
      </c>
      <c r="B6249" s="2" t="str">
        <f ca="1">IFERROR(__xludf.DUMMYFUNCTION("GOOGLETRANSLATE(A6249,""auto"",""en"")"),"Loading...")</f>
        <v>Loading...</v>
      </c>
    </row>
    <row r="6250" spans="1:2" ht="14.25" customHeight="1">
      <c r="A6250" s="2" t="s">
        <v>6011</v>
      </c>
      <c r="B6250" s="2" t="str">
        <f ca="1">IFERROR(__xludf.DUMMYFUNCTION("GOOGLETRANSLATE(A6250,""auto"",""en"")"),"Loading...")</f>
        <v>Loading...</v>
      </c>
    </row>
    <row r="6251" spans="1:2" ht="14.25" customHeight="1">
      <c r="A6251" s="2" t="s">
        <v>6012</v>
      </c>
      <c r="B6251" s="2" t="str">
        <f ca="1">IFERROR(__xludf.DUMMYFUNCTION("GOOGLETRANSLATE(A6251,""auto"",""en"")"),"Loading...")</f>
        <v>Loading...</v>
      </c>
    </row>
    <row r="6252" spans="1:2" ht="14.25" customHeight="1">
      <c r="A6252" s="2" t="s">
        <v>6013</v>
      </c>
      <c r="B6252" s="2" t="str">
        <f ca="1">IFERROR(__xludf.DUMMYFUNCTION("GOOGLETRANSLATE(A6252,""auto"",""en"")"),"Loading...")</f>
        <v>Loading...</v>
      </c>
    </row>
    <row r="6253" spans="1:2" ht="14.25" customHeight="1">
      <c r="A6253" s="4" t="s">
        <v>6014</v>
      </c>
      <c r="B6253" s="2" t="str">
        <f ca="1">IFERROR(__xludf.DUMMYFUNCTION("GOOGLETRANSLATE(A6253,""auto"",""en"")"),"Loading...")</f>
        <v>Loading...</v>
      </c>
    </row>
    <row r="6254" spans="1:2" ht="14.25" customHeight="1">
      <c r="A6254" s="2" t="s">
        <v>6015</v>
      </c>
      <c r="B6254" s="2" t="str">
        <f ca="1">IFERROR(__xludf.DUMMYFUNCTION("GOOGLETRANSLATE(A6254,""auto"",""en"")"),"Loading...")</f>
        <v>Loading...</v>
      </c>
    </row>
    <row r="6255" spans="1:2" ht="14.25" customHeight="1">
      <c r="A6255" s="2" t="s">
        <v>6016</v>
      </c>
      <c r="B6255" s="2" t="str">
        <f ca="1">IFERROR(__xludf.DUMMYFUNCTION("GOOGLETRANSLATE(A6255,""auto"",""en"")"),"Loading...")</f>
        <v>Loading...</v>
      </c>
    </row>
    <row r="6256" spans="1:2" ht="14.25" customHeight="1">
      <c r="A6256" s="4" t="s">
        <v>6017</v>
      </c>
      <c r="B6256" s="2" t="str">
        <f ca="1">IFERROR(__xludf.DUMMYFUNCTION("GOOGLETRANSLATE(A6256,""auto"",""en"")"),"Loading...")</f>
        <v>Loading...</v>
      </c>
    </row>
    <row r="6257" spans="1:2" ht="14.25" customHeight="1">
      <c r="A6257" s="2" t="s">
        <v>6018</v>
      </c>
      <c r="B6257" s="2" t="str">
        <f ca="1">IFERROR(__xludf.DUMMYFUNCTION("GOOGLETRANSLATE(A6257,""auto"",""en"")"),"Loading...")</f>
        <v>Loading...</v>
      </c>
    </row>
    <row r="6258" spans="1:2" ht="14.25" customHeight="1">
      <c r="A6258" s="2" t="s">
        <v>6019</v>
      </c>
      <c r="B6258" s="2" t="str">
        <f ca="1">IFERROR(__xludf.DUMMYFUNCTION("GOOGLETRANSLATE(A6258,""auto"",""en"")"),"Loading...")</f>
        <v>Loading...</v>
      </c>
    </row>
    <row r="6259" spans="1:2" ht="14.25" customHeight="1">
      <c r="A6259" s="2" t="s">
        <v>6020</v>
      </c>
      <c r="B6259" s="2" t="str">
        <f ca="1">IFERROR(__xludf.DUMMYFUNCTION("GOOGLETRANSLATE(A6259,""auto"",""en"")"),"Loading...")</f>
        <v>Loading...</v>
      </c>
    </row>
    <row r="6260" spans="1:2" ht="14.25" customHeight="1">
      <c r="A6260" s="2" t="s">
        <v>6021</v>
      </c>
      <c r="B6260" s="2" t="str">
        <f ca="1">IFERROR(__xludf.DUMMYFUNCTION("GOOGLETRANSLATE(A6260,""auto"",""en"")"),"Loading...")</f>
        <v>Loading...</v>
      </c>
    </row>
    <row r="6261" spans="1:2" ht="14.25" customHeight="1">
      <c r="A6261" s="4" t="s">
        <v>6022</v>
      </c>
      <c r="B6261" s="2" t="str">
        <f ca="1">IFERROR(__xludf.DUMMYFUNCTION("GOOGLETRANSLATE(A6261,""auto"",""en"")"),"Loading...")</f>
        <v>Loading...</v>
      </c>
    </row>
    <row r="6262" spans="1:2" ht="14.25" customHeight="1">
      <c r="A6262" s="2" t="s">
        <v>6023</v>
      </c>
      <c r="B6262" s="2" t="str">
        <f ca="1">IFERROR(__xludf.DUMMYFUNCTION("GOOGLETRANSLATE(A6262,""auto"",""en"")"),"Loading...")</f>
        <v>Loading...</v>
      </c>
    </row>
    <row r="6263" spans="1:2" ht="14.25" customHeight="1">
      <c r="A6263" s="4" t="s">
        <v>6024</v>
      </c>
      <c r="B6263" s="2" t="str">
        <f ca="1">IFERROR(__xludf.DUMMYFUNCTION("GOOGLETRANSLATE(A6263,""auto"",""en"")"),"I take oath on Rahul Gandhi❤...4th June")</f>
        <v>I take oath on Rahul Gandhi❤...4th June</v>
      </c>
    </row>
    <row r="6264" spans="1:2" ht="14.25" customHeight="1">
      <c r="A6264" s="6" t="s">
        <v>6025</v>
      </c>
      <c r="B6264" s="2" t="str">
        <f ca="1">IFERROR(__xludf.DUMMYFUNCTION("GOOGLETRANSLATE(A6264,""auto"",""en"")"),"Loading...")</f>
        <v>Loading...</v>
      </c>
    </row>
    <row r="6265" spans="1:2" ht="14.25" customHeight="1">
      <c r="A6265" s="2" t="s">
        <v>6026</v>
      </c>
      <c r="B6265" s="2" t="str">
        <f ca="1">IFERROR(__xludf.DUMMYFUNCTION("GOOGLETRANSLATE(A6265,""auto"",""en"")"),"Loading...")</f>
        <v>Loading...</v>
      </c>
    </row>
    <row r="6266" spans="1:2" ht="14.25" customHeight="1">
      <c r="A6266" s="2" t="s">
        <v>6027</v>
      </c>
      <c r="B6266" s="2" t="str">
        <f ca="1">IFERROR(__xludf.DUMMYFUNCTION("GOOGLETRANSLATE(A6266,""auto"",""en"")"),"Loading...")</f>
        <v>Loading...</v>
      </c>
    </row>
    <row r="6267" spans="1:2" ht="14.25" customHeight="1">
      <c r="A6267" s="2" t="s">
        <v>6028</v>
      </c>
      <c r="B6267" s="2" t="str">
        <f ca="1">IFERROR(__xludf.DUMMYFUNCTION("GOOGLETRANSLATE(A6267,""auto"",""en"")"),"Loading...")</f>
        <v>Loading...</v>
      </c>
    </row>
    <row r="6268" spans="1:2" ht="14.25" customHeight="1">
      <c r="A6268" s="2" t="s">
        <v>6029</v>
      </c>
      <c r="B6268" s="2" t="str">
        <f ca="1">IFERROR(__xludf.DUMMYFUNCTION("GOOGLETRANSLATE(A6268,""auto"",""en"")"),"Loading...")</f>
        <v>Loading...</v>
      </c>
    </row>
    <row r="6269" spans="1:2" ht="14.25" customHeight="1">
      <c r="A6269" s="2" t="s">
        <v>6030</v>
      </c>
      <c r="B6269" s="2" t="str">
        <f ca="1">IFERROR(__xludf.DUMMYFUNCTION("GOOGLETRANSLATE(A6269,""auto"",""en"")"),"Loading...")</f>
        <v>Loading...</v>
      </c>
    </row>
    <row r="6270" spans="1:2" ht="14.25" customHeight="1">
      <c r="A6270" s="2" t="s">
        <v>6031</v>
      </c>
      <c r="B6270" s="2" t="str">
        <f ca="1">IFERROR(__xludf.DUMMYFUNCTION("GOOGLETRANSLATE(A6270,""auto"",""en"")"),"Loading...")</f>
        <v>Loading...</v>
      </c>
    </row>
    <row r="6271" spans="1:2" ht="14.25" customHeight="1">
      <c r="A6271" s="2" t="s">
        <v>6032</v>
      </c>
      <c r="B6271" s="2" t="str">
        <f ca="1">IFERROR(__xludf.DUMMYFUNCTION("GOOGLETRANSLATE(A6271,""auto"",""en"")"),"Loading...")</f>
        <v>Loading...</v>
      </c>
    </row>
    <row r="6272" spans="1:2" ht="14.25" customHeight="1">
      <c r="A6272" s="2" t="s">
        <v>6033</v>
      </c>
      <c r="B6272" s="2" t="str">
        <f ca="1">IFERROR(__xludf.DUMMYFUNCTION("GOOGLETRANSLATE(A6272,""auto"",""en"")"),"Loading...")</f>
        <v>Loading...</v>
      </c>
    </row>
    <row r="6273" spans="1:2" ht="14.25" customHeight="1">
      <c r="A6273" s="4" t="s">
        <v>6034</v>
      </c>
      <c r="B6273" s="2" t="str">
        <f ca="1">IFERROR(__xludf.DUMMYFUNCTION("GOOGLETRANSLATE(A6273,""auto"",""en"")"),"Loading...")</f>
        <v>Loading...</v>
      </c>
    </row>
    <row r="6274" spans="1:2" ht="14.25" customHeight="1">
      <c r="A6274" s="4" t="s">
        <v>6035</v>
      </c>
      <c r="B6274" s="2" t="str">
        <f ca="1">IFERROR(__xludf.DUMMYFUNCTION("GOOGLETRANSLATE(A6274,""auto"",""en"")"),"Loading...")</f>
        <v>Loading...</v>
      </c>
    </row>
    <row r="6275" spans="1:2" ht="14.25" customHeight="1">
      <c r="A6275" s="2" t="s">
        <v>6036</v>
      </c>
      <c r="B6275" s="2" t="str">
        <f ca="1">IFERROR(__xludf.DUMMYFUNCTION("GOOGLETRANSLATE(A6275,""auto"",""en"")"),"Loading...")</f>
        <v>Loading...</v>
      </c>
    </row>
    <row r="6276" spans="1:2" ht="14.25" customHeight="1">
      <c r="A6276" s="2" t="s">
        <v>6037</v>
      </c>
      <c r="B6276" s="2" t="str">
        <f ca="1">IFERROR(__xludf.DUMMYFUNCTION("GOOGLETRANSLATE(A6276,""auto"",""en"")"),"Modi is here again..what will happen to those spreading fake narrative now?")</f>
        <v>Modi is here again..what will happen to those spreading fake narrative now?</v>
      </c>
    </row>
    <row r="6277" spans="1:2" ht="14.25" customHeight="1">
      <c r="A6277" s="2" t="s">
        <v>6038</v>
      </c>
      <c r="B6277" s="2" t="str">
        <f ca="1">IFERROR(__xludf.DUMMYFUNCTION("GOOGLETRANSLATE(A6277,""auto"",""en"")"),"Loading...")</f>
        <v>Loading...</v>
      </c>
    </row>
    <row r="6278" spans="1:2" ht="14.25" customHeight="1">
      <c r="A6278" s="2" t="s">
        <v>6039</v>
      </c>
      <c r="B6278" s="2" t="str">
        <f ca="1">IFERROR(__xludf.DUMMYFUNCTION("GOOGLETRANSLATE(A6278,""auto"",""en"")"),"Loading...")</f>
        <v>Loading...</v>
      </c>
    </row>
    <row r="6279" spans="1:2" ht="14.25" customHeight="1">
      <c r="A6279" s="4" t="s">
        <v>6040</v>
      </c>
      <c r="B6279" s="2" t="str">
        <f ca="1">IFERROR(__xludf.DUMMYFUNCTION("GOOGLETRANSLATE(A6279,""auto"",""en"")"),"Loading...")</f>
        <v>Loading...</v>
      </c>
    </row>
    <row r="6280" spans="1:2" ht="14.25" customHeight="1">
      <c r="A6280" s="2" t="s">
        <v>6041</v>
      </c>
      <c r="B6280" s="2" t="str">
        <f ca="1">IFERROR(__xludf.DUMMYFUNCTION("GOOGLETRANSLATE(A6280,""auto"",""en"")"),"Loading...")</f>
        <v>Loading...</v>
      </c>
    </row>
    <row r="6281" spans="1:2" ht="14.25" customHeight="1">
      <c r="A6281" s="2" t="s">
        <v>6042</v>
      </c>
      <c r="B6281" s="2" t="str">
        <f ca="1">IFERROR(__xludf.DUMMYFUNCTION("GOOGLETRANSLATE(A6281,""auto"",""en"")"),"Loading...")</f>
        <v>Loading...</v>
      </c>
    </row>
    <row r="6282" spans="1:2" ht="14.25" customHeight="1">
      <c r="A6282" s="2" t="s">
        <v>6043</v>
      </c>
      <c r="B6282" s="2" t="str">
        <f ca="1">IFERROR(__xludf.DUMMYFUNCTION("GOOGLETRANSLATE(A6282,""auto"",""en"")"),"Loading...")</f>
        <v>Loading...</v>
      </c>
    </row>
    <row r="6283" spans="1:2" ht="14.25" customHeight="1">
      <c r="A6283" s="2" t="s">
        <v>6044</v>
      </c>
      <c r="B6283" s="2" t="str">
        <f ca="1">IFERROR(__xludf.DUMMYFUNCTION("GOOGLETRANSLATE(A6283,""auto"",""en"")"),"Loading...")</f>
        <v>Loading...</v>
      </c>
    </row>
    <row r="6284" spans="1:2" ht="14.25" customHeight="1">
      <c r="A6284" s="5" t="s">
        <v>6045</v>
      </c>
      <c r="B6284" s="2" t="str">
        <f ca="1">IFERROR(__xludf.DUMMYFUNCTION("GOOGLETRANSLATE(A6284,""auto"",""en"")"),"Loading...")</f>
        <v>Loading...</v>
      </c>
    </row>
    <row r="6285" spans="1:2" ht="14.25" customHeight="1">
      <c r="A6285" s="2" t="s">
        <v>6046</v>
      </c>
      <c r="B6285" s="2" t="str">
        <f ca="1">IFERROR(__xludf.DUMMYFUNCTION("GOOGLETRANSLATE(A6285,""auto"",""en"")"),"Loading...")</f>
        <v>Loading...</v>
      </c>
    </row>
    <row r="6286" spans="1:2" ht="14.25" customHeight="1">
      <c r="A6286" s="6" t="s">
        <v>6047</v>
      </c>
      <c r="B6286" s="2" t="str">
        <f ca="1">IFERROR(__xludf.DUMMYFUNCTION("GOOGLETRANSLATE(A6286,""auto"",""en"")"),"Loading...")</f>
        <v>Loading...</v>
      </c>
    </row>
    <row r="6287" spans="1:2" ht="14.25" customHeight="1">
      <c r="A6287" s="2" t="s">
        <v>6048</v>
      </c>
      <c r="B6287" s="2" t="str">
        <f ca="1">IFERROR(__xludf.DUMMYFUNCTION("GOOGLETRANSLATE(A6287,""auto"",""en"")"),"Loading...")</f>
        <v>Loading...</v>
      </c>
    </row>
    <row r="6288" spans="1:2" ht="14.25" customHeight="1">
      <c r="A6288" s="2" t="s">
        <v>6049</v>
      </c>
      <c r="B6288" s="2" t="str">
        <f ca="1">IFERROR(__xludf.DUMMYFUNCTION("GOOGLETRANSLATE(A6288,""auto"",""en"")"),"Loading...")</f>
        <v>Loading...</v>
      </c>
    </row>
    <row r="6289" spans="1:2" ht="14.25" customHeight="1">
      <c r="A6289" s="2" t="s">
        <v>6050</v>
      </c>
      <c r="B6289" s="2" t="str">
        <f ca="1">IFERROR(__xludf.DUMMYFUNCTION("GOOGLETRANSLATE(A6289,""auto"",""en"")"),"Good 💯💯💯💯")</f>
        <v>Good 💯💯💯💯</v>
      </c>
    </row>
    <row r="6290" spans="1:2" ht="14.25" customHeight="1">
      <c r="A6290" s="2" t="s">
        <v>6051</v>
      </c>
      <c r="B6290" s="2" t="str">
        <f ca="1">IFERROR(__xludf.DUMMYFUNCTION("GOOGLETRANSLATE(A6290,""auto"",""en"")"),"Loading...")</f>
        <v>Loading...</v>
      </c>
    </row>
    <row r="6291" spans="1:2" ht="14.25" customHeight="1">
      <c r="A6291" s="2" t="s">
        <v>6052</v>
      </c>
      <c r="B6291" s="2" t="str">
        <f ca="1">IFERROR(__xludf.DUMMYFUNCTION("GOOGLETRANSLATE(A6291,""auto"",""en"")"),"Loading...")</f>
        <v>Loading...</v>
      </c>
    </row>
    <row r="6292" spans="1:2" ht="14.25" customHeight="1">
      <c r="A6292" s="6" t="s">
        <v>6053</v>
      </c>
      <c r="B6292" s="2" t="str">
        <f ca="1">IFERROR(__xludf.DUMMYFUNCTION("GOOGLETRANSLATE(A6292,""auto"",""en"")"),"Loading...")</f>
        <v>Loading...</v>
      </c>
    </row>
    <row r="6293" spans="1:2" ht="14.25" customHeight="1">
      <c r="A6293" s="4" t="s">
        <v>6054</v>
      </c>
      <c r="B6293" s="2" t="str">
        <f ca="1">IFERROR(__xludf.DUMMYFUNCTION("GOOGLETRANSLATE(A6293,""auto"",""en"")"),"Loading...")</f>
        <v>Loading...</v>
      </c>
    </row>
    <row r="6294" spans="1:2" ht="14.25" customHeight="1">
      <c r="A6294" s="4" t="s">
        <v>6055</v>
      </c>
      <c r="B6294" s="2" t="str">
        <f ca="1">IFERROR(__xludf.DUMMYFUNCTION("GOOGLETRANSLATE(A6294,""auto"",""en"")"),"Loading...")</f>
        <v>Loading...</v>
      </c>
    </row>
    <row r="6295" spans="1:2" ht="14.25" customHeight="1">
      <c r="A6295" s="6" t="s">
        <v>6056</v>
      </c>
      <c r="B6295" s="2" t="str">
        <f ca="1">IFERROR(__xludf.DUMMYFUNCTION("GOOGLETRANSLATE(A6295,""auto"",""en"")"),"Loading...")</f>
        <v>Loading...</v>
      </c>
    </row>
    <row r="6296" spans="1:2" ht="14.25" customHeight="1">
      <c r="A6296" s="2" t="s">
        <v>6057</v>
      </c>
      <c r="B6296" s="2" t="str">
        <f ca="1">IFERROR(__xludf.DUMMYFUNCTION("GOOGLETRANSLATE(A6296,""auto"",""en"")"),"Loading...")</f>
        <v>Loading...</v>
      </c>
    </row>
    <row r="6297" spans="1:2" ht="14.25" customHeight="1">
      <c r="A6297" s="2" t="s">
        <v>6058</v>
      </c>
      <c r="B6297" s="2" t="str">
        <f ca="1">IFERROR(__xludf.DUMMYFUNCTION("GOOGLETRANSLATE(A6297,""auto"",""en"")"),"The cable has been given by Godi media.")</f>
        <v>The cable has been given by Godi media.</v>
      </c>
    </row>
    <row r="6298" spans="1:2" ht="14.25" customHeight="1">
      <c r="A6298" s="2" t="s">
        <v>6059</v>
      </c>
      <c r="B6298" s="2" t="str">
        <f ca="1">IFERROR(__xludf.DUMMYFUNCTION("GOOGLETRANSLATE(A6298,""auto"",""en"")"),"Loading...")</f>
        <v>Loading...</v>
      </c>
    </row>
    <row r="6299" spans="1:2" ht="14.25" customHeight="1">
      <c r="A6299" s="4" t="s">
        <v>6060</v>
      </c>
      <c r="B6299" s="2" t="str">
        <f ca="1">IFERROR(__xludf.DUMMYFUNCTION("GOOGLETRANSLATE(A6299,""auto"",""en"")"),"Loading...")</f>
        <v>Loading...</v>
      </c>
    </row>
    <row r="6300" spans="1:2" ht="14.25" customHeight="1">
      <c r="A6300" s="2" t="s">
        <v>6061</v>
      </c>
      <c r="B6300" s="2" t="str">
        <f ca="1">IFERROR(__xludf.DUMMYFUNCTION("GOOGLETRANSLATE(A6300,""auto"",""en"")"),"Loading...")</f>
        <v>Loading...</v>
      </c>
    </row>
    <row r="6301" spans="1:2" ht="14.25" customHeight="1">
      <c r="A6301" s="6" t="s">
        <v>6062</v>
      </c>
      <c r="B6301" s="2" t="str">
        <f ca="1">IFERROR(__xludf.DUMMYFUNCTION("GOOGLETRANSLATE(A6301,""auto"",""en"")"),"Loading...")</f>
        <v>Loading...</v>
      </c>
    </row>
    <row r="6302" spans="1:2" ht="14.25" customHeight="1">
      <c r="A6302" s="2" t="s">
        <v>6063</v>
      </c>
      <c r="B6302" s="2" t="str">
        <f ca="1">IFERROR(__xludf.DUMMYFUNCTION("GOOGLETRANSLATE(A6302,""auto"",""en"")"),"Loading...")</f>
        <v>Loading...</v>
      </c>
    </row>
    <row r="6303" spans="1:2" ht="14.25" customHeight="1">
      <c r="A6303" s="2" t="s">
        <v>6064</v>
      </c>
      <c r="B6303" s="2" t="str">
        <f ca="1">IFERROR(__xludf.DUMMYFUNCTION("GOOGLETRANSLATE(A6303,""auto"",""en"")"),"Loading...")</f>
        <v>Loading...</v>
      </c>
    </row>
    <row r="6304" spans="1:2" ht="14.25" customHeight="1">
      <c r="A6304" s="2" t="s">
        <v>6065</v>
      </c>
      <c r="B6304" s="2" t="str">
        <f ca="1">IFERROR(__xludf.DUMMYFUNCTION("GOOGLETRANSLATE(A6304,""auto"",""en"")"),"Loading...")</f>
        <v>Loading...</v>
      </c>
    </row>
    <row r="6305" spans="1:2" ht="14.25" customHeight="1">
      <c r="A6305" s="2" t="s">
        <v>6066</v>
      </c>
      <c r="B6305" s="2" t="str">
        <f ca="1">IFERROR(__xludf.DUMMYFUNCTION("GOOGLETRANSLATE(A6305,""auto"",""en"")"),"Loading...")</f>
        <v>Loading...</v>
      </c>
    </row>
    <row r="6306" spans="1:2" ht="14.25" customHeight="1">
      <c r="A6306" s="5" t="s">
        <v>6067</v>
      </c>
      <c r="B6306" s="2" t="str">
        <f ca="1">IFERROR(__xludf.DUMMYFUNCTION("GOOGLETRANSLATE(A6306,""auto"",""en"")"),"Loading...")</f>
        <v>Loading...</v>
      </c>
    </row>
    <row r="6307" spans="1:2" ht="14.25" customHeight="1">
      <c r="A6307" s="5" t="s">
        <v>6068</v>
      </c>
      <c r="B6307" s="2" t="str">
        <f ca="1">IFERROR(__xludf.DUMMYFUNCTION("GOOGLETRANSLATE(A6307,""auto"",""en"")"),"Loading...")</f>
        <v>Loading...</v>
      </c>
    </row>
    <row r="6308" spans="1:2" ht="14.25" customHeight="1">
      <c r="A6308" s="2" t="s">
        <v>6069</v>
      </c>
      <c r="B6308" s="2" t="str">
        <f ca="1">IFERROR(__xludf.DUMMYFUNCTION("GOOGLETRANSLATE(A6308,""auto"",""en"")"),"Tommorow modi and godee media will not morein m arket  it is for satta bazar figers by godi media be alert p mis going out    vait for o ne mote day only    truth will come out")</f>
        <v>Tommorow modi and godee media will not morein m arket  it is for satta bazar figers by godi media be alert p mis going out    vait for o ne mote day only    truth will come out</v>
      </c>
    </row>
    <row r="6309" spans="1:2" ht="14.25" customHeight="1">
      <c r="A6309" s="2" t="s">
        <v>6070</v>
      </c>
      <c r="B6309" s="2" t="str">
        <f ca="1">IFERROR(__xludf.DUMMYFUNCTION("GOOGLETRANSLATE(A6309,""auto"",""en"")"),"Loading...")</f>
        <v>Loading...</v>
      </c>
    </row>
    <row r="6310" spans="1:2" ht="14.25" customHeight="1">
      <c r="A6310" s="2" t="s">
        <v>6071</v>
      </c>
      <c r="B6310" s="2" t="str">
        <f ca="1">IFERROR(__xludf.DUMMYFUNCTION("GOOGLETRANSLATE(A6310,""auto"",""en"")"),"Loading...")</f>
        <v>Loading...</v>
      </c>
    </row>
    <row r="6311" spans="1:2" ht="14.25" customHeight="1">
      <c r="A6311" s="2" t="s">
        <v>5765</v>
      </c>
      <c r="B6311" s="2" t="str">
        <f ca="1">IFERROR(__xludf.DUMMYFUNCTION("GOOGLETRANSLATE(A6311,""auto"",""en"")"),"Loading...")</f>
        <v>Loading...</v>
      </c>
    </row>
    <row r="6312" spans="1:2" ht="14.25" customHeight="1">
      <c r="A6312" s="6" t="s">
        <v>6072</v>
      </c>
      <c r="B6312" s="2" t="str">
        <f ca="1">IFERROR(__xludf.DUMMYFUNCTION("GOOGLETRANSLATE(A6312,""auto"",""en"")"),"Loading...")</f>
        <v>Loading...</v>
      </c>
    </row>
    <row r="6313" spans="1:2" ht="14.25" customHeight="1">
      <c r="A6313" s="2" t="s">
        <v>6073</v>
      </c>
      <c r="B6313" s="2" t="str">
        <f ca="1">IFERROR(__xludf.DUMMYFUNCTION("GOOGLETRANSLATE(A6313,""auto"",""en"")"),"Loading...")</f>
        <v>Loading...</v>
      </c>
    </row>
    <row r="6314" spans="1:2" ht="14.25" customHeight="1">
      <c r="A6314" s="2" t="s">
        <v>6074</v>
      </c>
      <c r="B6314" s="2" t="str">
        <f ca="1">IFERROR(__xludf.DUMMYFUNCTION("GOOGLETRANSLATE(A6314,""auto"",""en"")"),"Godi, I haven't seen the media, sir.")</f>
        <v>Godi, I haven't seen the media, sir.</v>
      </c>
    </row>
    <row r="6315" spans="1:2" ht="14.25" customHeight="1">
      <c r="A6315" s="6" t="s">
        <v>6075</v>
      </c>
      <c r="B6315" s="2" t="str">
        <f ca="1">IFERROR(__xludf.DUMMYFUNCTION("GOOGLETRANSLATE(A6315,""auto"",""en"")"),"Loading...")</f>
        <v>Loading...</v>
      </c>
    </row>
    <row r="6316" spans="1:2" ht="14.25" customHeight="1">
      <c r="A6316" s="2" t="s">
        <v>6076</v>
      </c>
      <c r="B6316" s="2" t="str">
        <f ca="1">IFERROR(__xludf.DUMMYFUNCTION("GOOGLETRANSLATE(A6316,""auto"",""en"")"),"Loading...")</f>
        <v>Loading...</v>
      </c>
    </row>
    <row r="6317" spans="1:2" ht="14.25" customHeight="1">
      <c r="A6317" s="2" t="s">
        <v>6077</v>
      </c>
      <c r="B6317" s="2" t="str">
        <f ca="1">IFERROR(__xludf.DUMMYFUNCTION("GOOGLETRANSLATE(A6317,""auto"",""en"")"),"Loading...")</f>
        <v>Loading...</v>
      </c>
    </row>
    <row r="6318" spans="1:2" ht="14.25" customHeight="1">
      <c r="A6318" s="4" t="s">
        <v>6078</v>
      </c>
      <c r="B6318" s="2" t="str">
        <f ca="1">IFERROR(__xludf.DUMMYFUNCTION("GOOGLETRANSLATE(A6318,""auto"",""en"")"),"Loading...")</f>
        <v>Loading...</v>
      </c>
    </row>
    <row r="6319" spans="1:2" ht="14.25" customHeight="1">
      <c r="A6319" s="2" t="s">
        <v>6079</v>
      </c>
      <c r="B6319" s="2" t="str">
        <f ca="1">IFERROR(__xludf.DUMMYFUNCTION("GOOGLETRANSLATE(A6319,""auto"",""en"")"),"Loading...")</f>
        <v>Loading...</v>
      </c>
    </row>
    <row r="6320" spans="1:2" ht="14.25" customHeight="1">
      <c r="A6320" s="2" t="s">
        <v>6080</v>
      </c>
      <c r="B6320" s="2" t="str">
        <f ca="1">IFERROR(__xludf.DUMMYFUNCTION("GOOGLETRANSLATE(A6320,""auto"",""en"")"),"Take a deep breath")</f>
        <v>Take a deep breath</v>
      </c>
    </row>
    <row r="6321" spans="1:2" ht="14.25" customHeight="1">
      <c r="A6321" s="2" t="s">
        <v>6081</v>
      </c>
      <c r="B6321" s="2" t="str">
        <f ca="1">IFERROR(__xludf.DUMMYFUNCTION("GOOGLETRANSLATE(A6321,""auto"",""en"")"),"✅")</f>
        <v>✅</v>
      </c>
    </row>
    <row r="6322" spans="1:2" ht="14.25" customHeight="1">
      <c r="A6322" s="2" t="s">
        <v>6082</v>
      </c>
      <c r="B6322" s="2" t="str">
        <f ca="1">IFERROR(__xludf.DUMMYFUNCTION("GOOGLETRANSLATE(A6322,""auto"",""en"")"),"Loading...")</f>
        <v>Loading...</v>
      </c>
    </row>
    <row r="6323" spans="1:2" ht="14.25" customHeight="1">
      <c r="A6323" s="2" t="s">
        <v>6083</v>
      </c>
      <c r="B6323" s="2" t="str">
        <f ca="1">IFERROR(__xludf.DUMMYFUNCTION("GOOGLETRANSLATE(A6323,""auto"",""en"")"),"Loading...")</f>
        <v>Loading...</v>
      </c>
    </row>
    <row r="6324" spans="1:2" ht="14.25" customHeight="1">
      <c r="A6324" s="2" t="s">
        <v>6084</v>
      </c>
      <c r="B6324" s="2" t="str">
        <f ca="1">IFERROR(__xludf.DUMMYFUNCTION("GOOGLETRANSLATE(A6324,""auto"",""en"")"),"Loading...")</f>
        <v>Loading...</v>
      </c>
    </row>
    <row r="6325" spans="1:2" ht="14.25" customHeight="1">
      <c r="A6325" s="6" t="s">
        <v>6085</v>
      </c>
      <c r="B6325" s="2" t="str">
        <f ca="1">IFERROR(__xludf.DUMMYFUNCTION("GOOGLETRANSLATE(A6325,""auto"",""en"")"),"𝟭𝟴 𝗟𝗢𝗞 𝗦𝗔𝗕𝗛𝗔 𝗘𝗟𝗘𝗖𝗧𝗜𝗢𝗡
 𝗘𝗫𝗜𝗧 𝗣𝗢𝗟𝗟 
𝟭. Maharashtra (48)
    BJP 16.  INC 32.  Others 0
𝟮. Bihar. (40)
    BJP 15.  INC 25.  Others 0
𝟯. W/Bangal (42)
     BJP 10.  INC5.  Trinamool 27
𝟰. U/Pradesh (80) 
     BJP 50.  INC 30  O"&amp;"thers 0
𝟱. Tamil Nadu (39)
      BJP 2.  INC 3  Others 52
𝟲. M/Pradesh (29)
     BJP 19.  INC 10.  Others 0
𝟳. Karnataka (28)
     BJP 14.  INC 14.  Others 0
𝟴. Gujarat (26)
     BJP 21.  INC 5.  Others 0
𝟵. Rajasthan (25)
     BJP 17.  INC 8.  Other"&amp;"s 0
𝟭𝟬. Andra Pradesh (25)
       BJP 8.  INC 5.  Others 12
𝟭𝟭. Orissa (21)
       BJP 5.  INC 5.  Others 11
𝟭𝟮. Kerala (20)
       BJP 0.  INC 20.  Others 0
𝟭𝟯. Telangana (17)
        BJP 2.  INC 13.  Others 2
𝟭𝟰. Assam (14)
       BJP 9.  INC "&amp;"5.  Others 0
𝟭𝟱. Jharkhand (14)
       BJP 4.  INC 10.  Others 0
𝟭𝟲. Punjab (13)
       BJP 0.  INC 8.  AAP 5
𝟭𝟳. Chhattisgarh (11)
       BJP 4.  INC 7.  Others 0
𝟭𝟴. Haryana (10)
       BJP 2.  INC 6.  Others 2
𝟭𝟵. Uttrakhand (5)
       BJP 2."&amp;"  INC 3.  Others 0
𝟮𝟬. H/Pradesh (4)
       BJP 2.  INC 2.  Others 0
𝟮𝟭. Goa (2)
       BJP 1.  INC 1.  Others 0
𝟮𝟮. Meghalaya (2)
       BJP 1.  INC 1.  Others 0
𝟮𝟯. Arunachal Pradesh (2)
      BJP 1.  INC 1.  Others 0
𝟮𝟰. Manipur (2)
       BJ"&amp;"P 0.  INC 2.  Others 0
𝟮𝟱. Tripura (2)
       BJP 2.  INC 0.  Others 0
𝟮𝟲. Mizoram (1)
       BJP 0.  INC 0.  Others 1
𝟮𝟳. Sikkim (1)
      BJP 0.  INC 0.  Others 1
𝟮𝟴. Nagaland (1)
       BJP 1.  INC 0.  Others 0
𝟮𝟵. Delhi (7)
       BJP 2.  IN"&amp;"C 5.  Others 0
𝟯𝟬. Jamu &amp; Kashmir (5)
       BJP 2.  INC 3.  Others 0
𝟯𝟭. Daman &amp; Deep (1)
       BJP 1.  INC 0.  Others 0
𝟯𝟮. Dadar &amp; Nagar (1)
       BJP 1.  INC 0.  Others 0
𝟯𝟯. Chandigarh (1)
        BJP 1.  INC 0.  Others 0
𝟯𝟰. Lakshadweep "&amp;"(1)
       BJP 0.  INC 1.  Others 0
𝟯𝟱. Ladakh (1)
       BJP 1.  INC 0.  Others 0
𝟯𝟲. Pondicherry (1)
        BJP 1.  INC 0.  Others 0
𝟯𝟳. Andaman &amp; Nicobar (1)
        BJP 0.  INC 1.  Others 0
= 𝗧𝗼𝘁𝘁𝗮𝗹 𝘀𝗶𝘁𝗲 :- 𝟱𝟰𝟯
= 𝗕𝗝𝗣 :- 𝟮𝟭𝟲
"&amp;"= 𝗜𝗡𝗖 :- 𝟮𝟲𝟬
= 𝗧𝗥𝗜𝗡𝗔𝗠𝗢𝗢𝗟 :- 𝟮𝟳
= 𝗔𝗔𝗣 :- 𝟱
= 𝗢𝗧𝗛𝗘𝗥𝗦 :- 𝟯𝟭")</f>
        <v>𝟭𝟴 𝗟𝗢𝗞 𝗦𝗔𝗕𝗛𝗔 𝗘𝗟𝗘𝗖𝗧𝗜𝗢𝗡
 𝗘𝗫𝗜𝗧 𝗣𝗢𝗟𝗟 
𝟭. Maharashtra (48)
    BJP 16.  INC 32.  Others 0
𝟮. Bihar. (40)
    BJP 15.  INC 25.  Others 0
𝟯. W/Bangal (42)
     BJP 10.  INC5.  Trinamool 27
𝟰. U/Pradesh (80) 
     BJP 50.  INC 30  Others 0
𝟱. Tamil Nadu (39)
      BJP 2.  INC 3  Others 52
𝟲. M/Pradesh (29)
     BJP 19.  INC 10.  Others 0
𝟳. Karnataka (28)
     BJP 14.  INC 14.  Others 0
𝟴. Gujarat (26)
     BJP 21.  INC 5.  Others 0
𝟵. Rajasthan (25)
     BJP 17.  INC 8.  Others 0
𝟭𝟬. Andra Pradesh (25)
       BJP 8.  INC 5.  Others 12
𝟭𝟭. Orissa (21)
       BJP 5.  INC 5.  Others 11
𝟭𝟮. Kerala (20)
       BJP 0.  INC 20.  Others 0
𝟭𝟯. Telangana (17)
        BJP 2.  INC 13.  Others 2
𝟭𝟰. Assam (14)
       BJP 9.  INC 5.  Others 0
𝟭𝟱. Jharkhand (14)
       BJP 4.  INC 10.  Others 0
𝟭𝟲. Punjab (13)
       BJP 0.  INC 8.  AAP 5
𝟭𝟳. Chhattisgarh (11)
       BJP 4.  INC 7.  Others 0
𝟭𝟴. Haryana (10)
       BJP 2.  INC 6.  Others 2
𝟭𝟵. Uttrakhand (5)
       BJP 2.  INC 3.  Others 0
𝟮𝟬. H/Pradesh (4)
       BJP 2.  INC 2.  Others 0
𝟮𝟭. Goa (2)
       BJP 1.  INC 1.  Others 0
𝟮𝟮. Meghalaya (2)
       BJP 1.  INC 1.  Others 0
𝟮𝟯. Arunachal Pradesh (2)
      BJP 1.  INC 1.  Others 0
𝟮𝟰. Manipur (2)
       BJP 0.  INC 2.  Others 0
𝟮𝟱. Tripura (2)
       BJP 2.  INC 0.  Others 0
𝟮𝟲. Mizoram (1)
       BJP 0.  INC 0.  Others 1
𝟮𝟳. Sikkim (1)
      BJP 0.  INC 0.  Others 1
𝟮𝟴. Nagaland (1)
       BJP 1.  INC 0.  Others 0
𝟮𝟵. Delhi (7)
       BJP 2.  INC 5.  Others 0
𝟯𝟬. Jamu &amp; Kashmir (5)
       BJP 2.  INC 3.  Others 0
𝟯𝟭. Daman &amp; Deep (1)
       BJP 1.  INC 0.  Others 0
𝟯𝟮. Dadar &amp; Nagar (1)
       BJP 1.  INC 0.  Others 0
𝟯𝟯. Chandigarh (1)
        BJP 1.  INC 0.  Others 0
𝟯𝟰. Lakshadweep (1)
       BJP 0.  INC 1.  Others 0
𝟯𝟱. Ladakh (1)
       BJP 1.  INC 0.  Others 0
𝟯𝟲. Pondicherry (1)
        BJP 1.  INC 0.  Others 0
𝟯𝟳. Andaman &amp; Nicobar (1)
        BJP 0.  INC 1.  Others 0
= 𝗧𝗼𝘁𝘁𝗮𝗹 𝘀𝗶𝘁𝗲 :- 𝟱𝟰𝟯
= 𝗕𝗝𝗣 :- 𝟮𝟭𝟲
= 𝗜𝗡𝗖 :- 𝟮𝟲𝟬
= 𝗧𝗥𝗜𝗡𝗔𝗠𝗢𝗢𝗟 :- 𝟮𝟳
= 𝗔𝗔𝗣 :- 𝟱
= 𝗢𝗧𝗛𝗘𝗥𝗦 :- 𝟯𝟭</v>
      </c>
    </row>
    <row r="6326" spans="1:2" ht="14.25" customHeight="1">
      <c r="A6326" s="2" t="s">
        <v>6086</v>
      </c>
      <c r="B6326" s="2" t="str">
        <f ca="1">IFERROR(__xludf.DUMMYFUNCTION("GOOGLETRANSLATE(A6326,""auto"",""en"")"),"Loading...")</f>
        <v>Loading...</v>
      </c>
    </row>
    <row r="6327" spans="1:2" ht="14.25" customHeight="1">
      <c r="A6327" s="2" t="s">
        <v>6087</v>
      </c>
      <c r="B6327" s="2" t="str">
        <f ca="1">IFERROR(__xludf.DUMMYFUNCTION("GOOGLETRANSLATE(A6327,""auto"",""en"")"),"Loading...")</f>
        <v>Loading...</v>
      </c>
    </row>
    <row r="6328" spans="1:2" ht="14.25" customHeight="1">
      <c r="A6328" s="2" t="s">
        <v>6088</v>
      </c>
      <c r="B6328" s="2" t="str">
        <f ca="1">IFERROR(__xludf.DUMMYFUNCTION("GOOGLETRANSLATE(A6328,""auto"",""en"")"),"Loading...")</f>
        <v>Loading...</v>
      </c>
    </row>
    <row r="6329" spans="1:2" ht="14.25" customHeight="1">
      <c r="A6329" s="2" t="s">
        <v>6089</v>
      </c>
      <c r="B6329" s="2" t="str">
        <f ca="1">IFERROR(__xludf.DUMMYFUNCTION("GOOGLETRANSLATE(A6329,""auto"",""en"")"),"Loading...")</f>
        <v>Loading...</v>
      </c>
    </row>
    <row r="6330" spans="1:2" ht="14.25" customHeight="1">
      <c r="A6330" s="2" t="s">
        <v>1389</v>
      </c>
      <c r="B6330" s="2" t="str">
        <f ca="1">IFERROR(__xludf.DUMMYFUNCTION("GOOGLETRANSLATE(A6330,""auto"",""en"")"),"Loading...")</f>
        <v>Loading...</v>
      </c>
    </row>
    <row r="6331" spans="1:2" ht="14.25" customHeight="1">
      <c r="A6331" s="4" t="s">
        <v>6090</v>
      </c>
      <c r="B6331" s="2" t="str">
        <f ca="1">IFERROR(__xludf.DUMMYFUNCTION("GOOGLETRANSLATE(A6331,""auto"",""en"")"),"Loading...")</f>
        <v>Loading...</v>
      </c>
    </row>
    <row r="6332" spans="1:2" ht="14.25" customHeight="1">
      <c r="A6332" s="4" t="s">
        <v>6091</v>
      </c>
      <c r="B6332" s="2" t="str">
        <f ca="1">IFERROR(__xludf.DUMMYFUNCTION("GOOGLETRANSLATE(A6332,""auto"",""en"")"),"Hey brother, you are going to cry about EVM tomorrow. Say anything till today.")</f>
        <v>Hey brother, you are going to cry about EVM tomorrow. Say anything till today.</v>
      </c>
    </row>
    <row r="6333" spans="1:2" ht="14.25" customHeight="1">
      <c r="A6333" s="6" t="s">
        <v>6092</v>
      </c>
      <c r="B6333" s="2" t="str">
        <f ca="1">IFERROR(__xludf.DUMMYFUNCTION("GOOGLETRANSLATE(A6333,""auto"",""en"")"),"Loading...")</f>
        <v>Loading...</v>
      </c>
    </row>
    <row r="6334" spans="1:2" ht="14.25" customHeight="1">
      <c r="A6334" s="2" t="s">
        <v>1268</v>
      </c>
      <c r="B6334" s="2" t="str">
        <f ca="1">IFERROR(__xludf.DUMMYFUNCTION("GOOGLETRANSLATE(A6334,""auto"",""en"")"),"Loading...")</f>
        <v>Loading...</v>
      </c>
    </row>
    <row r="6335" spans="1:2" ht="14.25" customHeight="1">
      <c r="A6335" s="2" t="s">
        <v>6093</v>
      </c>
      <c r="B6335" s="2" t="str">
        <f ca="1">IFERROR(__xludf.DUMMYFUNCTION("GOOGLETRANSLATE(A6335,""auto"",""en"")"),"Loading...")</f>
        <v>Loading...</v>
      </c>
    </row>
    <row r="6336" spans="1:2" ht="14.25" customHeight="1">
      <c r="A6336" s="2" t="s">
        <v>6094</v>
      </c>
      <c r="B6336" s="2" t="str">
        <f ca="1">IFERROR(__xludf.DUMMYFUNCTION("GOOGLETRANSLATE(A6336,""auto"",""en"")"),"Loading...")</f>
        <v>Loading...</v>
      </c>
    </row>
    <row r="6337" spans="1:2" ht="14.25" customHeight="1">
      <c r="A6337" s="2" t="s">
        <v>6095</v>
      </c>
      <c r="B6337" s="2" t="str">
        <f ca="1">IFERROR(__xludf.DUMMYFUNCTION("GOOGLETRANSLATE(A6337,""auto"",""en"")"),"Loading...")</f>
        <v>Loading...</v>
      </c>
    </row>
    <row r="6338" spans="1:2" ht="14.25" customHeight="1">
      <c r="A6338" s="2" t="s">
        <v>6096</v>
      </c>
      <c r="B6338" s="2" t="str">
        <f ca="1">IFERROR(__xludf.DUMMYFUNCTION("GOOGLETRANSLATE(A6338,""auto"",""en"")"),"Loading...")</f>
        <v>Loading...</v>
      </c>
    </row>
    <row r="6339" spans="1:2" ht="14.25" customHeight="1">
      <c r="A6339" s="2" t="s">
        <v>1389</v>
      </c>
      <c r="B6339" s="2" t="str">
        <f ca="1">IFERROR(__xludf.DUMMYFUNCTION("GOOGLETRANSLATE(A6339,""auto"",""en"")"),"Loading...")</f>
        <v>Loading...</v>
      </c>
    </row>
    <row r="6340" spans="1:2" ht="14.25" customHeight="1">
      <c r="A6340" s="2" t="s">
        <v>6097</v>
      </c>
      <c r="B6340" s="2" t="str">
        <f ca="1">IFERROR(__xludf.DUMMYFUNCTION("GOOGLETRANSLATE(A6340,""auto"",""en"")"),"Loading...")</f>
        <v>Loading...</v>
      </c>
    </row>
    <row r="6341" spans="1:2" ht="14.25" customHeight="1">
      <c r="A6341" s="2" t="s">
        <v>6098</v>
      </c>
      <c r="B6341" s="2" t="str">
        <f ca="1">IFERROR(__xludf.DUMMYFUNCTION("GOOGLETRANSLATE(A6341,""auto"",""en"")"),"Loading...")</f>
        <v>Loading...</v>
      </c>
    </row>
    <row r="6342" spans="1:2" ht="14.25" customHeight="1">
      <c r="A6342" s="2" t="s">
        <v>6099</v>
      </c>
      <c r="B6342" s="2" t="str">
        <f ca="1">IFERROR(__xludf.DUMMYFUNCTION("GOOGLETRANSLATE(A6342,""auto"",""en"")"),"What did you say? It was fun.")</f>
        <v>What did you say? It was fun.</v>
      </c>
    </row>
    <row r="6343" spans="1:2" ht="14.25" customHeight="1">
      <c r="A6343" s="6" t="s">
        <v>6100</v>
      </c>
      <c r="B6343" s="2" t="str">
        <f ca="1">IFERROR(__xludf.DUMMYFUNCTION("GOOGLETRANSLATE(A6343,""auto"",""en"")"),"Loading...")</f>
        <v>Loading...</v>
      </c>
    </row>
    <row r="6344" spans="1:2" ht="14.25" customHeight="1">
      <c r="A6344" s="2" t="s">
        <v>6101</v>
      </c>
      <c r="B6344" s="2" t="str">
        <f ca="1">IFERROR(__xludf.DUMMYFUNCTION("GOOGLETRANSLATE(A6344,""auto"",""en"")"),"Loading...")</f>
        <v>Loading...</v>
      </c>
    </row>
    <row r="6345" spans="1:2" ht="14.25" customHeight="1">
      <c r="A6345" s="4" t="s">
        <v>6102</v>
      </c>
      <c r="B6345" s="2" t="str">
        <f ca="1">IFERROR(__xludf.DUMMYFUNCTION("GOOGLETRANSLATE(A6345,""auto"",""en"")"),"Loading...")</f>
        <v>Loading...</v>
      </c>
    </row>
    <row r="6346" spans="1:2" ht="14.25" customHeight="1">
      <c r="A6346" s="2" t="s">
        <v>6103</v>
      </c>
      <c r="B6346" s="2" t="str">
        <f ca="1">IFERROR(__xludf.DUMMYFUNCTION("GOOGLETRANSLATE(A6346,""auto"",""en"")"),"Loading...")</f>
        <v>Loading...</v>
      </c>
    </row>
    <row r="6347" spans="1:2" ht="14.25" customHeight="1">
      <c r="A6347" s="6" t="s">
        <v>6104</v>
      </c>
      <c r="B6347" s="2" t="str">
        <f ca="1">IFERROR(__xludf.DUMMYFUNCTION("GOOGLETRANSLATE(A6347,""auto"",""en"")"),"Loading...")</f>
        <v>Loading...</v>
      </c>
    </row>
    <row r="6348" spans="1:2" ht="14.25" customHeight="1">
      <c r="A6348" s="2" t="s">
        <v>6105</v>
      </c>
      <c r="B6348" s="2" t="str">
        <f ca="1">IFERROR(__xludf.DUMMYFUNCTION("GOOGLETRANSLATE(A6348,""auto"",""en"")"),"Loading...")</f>
        <v>Loading...</v>
      </c>
    </row>
    <row r="6349" spans="1:2" ht="14.25" customHeight="1">
      <c r="A6349" s="2" t="s">
        <v>6106</v>
      </c>
      <c r="B6349" s="2" t="str">
        <f ca="1">IFERROR(__xludf.DUMMYFUNCTION("GOOGLETRANSLATE(A6349,""auto"",""en"")"),"Loading...")</f>
        <v>Loading...</v>
      </c>
    </row>
    <row r="6350" spans="1:2" ht="14.25" customHeight="1">
      <c r="A6350" s="4" t="s">
        <v>6107</v>
      </c>
      <c r="B6350" s="2" t="str">
        <f ca="1">IFERROR(__xludf.DUMMYFUNCTION("GOOGLETRANSLATE(A6350,""auto"",""en"")"),"Loading...")</f>
        <v>Loading...</v>
      </c>
    </row>
    <row r="6351" spans="1:2" ht="14.25" customHeight="1">
      <c r="A6351" s="2" t="s">
        <v>6108</v>
      </c>
      <c r="B6351" s="2" t="str">
        <f ca="1">IFERROR(__xludf.DUMMYFUNCTION("GOOGLETRANSLATE(A6351,""auto"",""en"")"),"Loading...")</f>
        <v>Loading...</v>
      </c>
    </row>
    <row r="6352" spans="1:2" ht="14.25" customHeight="1">
      <c r="A6352" s="2" t="s">
        <v>6109</v>
      </c>
      <c r="B6352" s="2" t="str">
        <f ca="1">IFERROR(__xludf.DUMMYFUNCTION("GOOGLETRANSLATE(A6352,""auto"",""en"")"),"Loading...")</f>
        <v>Loading...</v>
      </c>
    </row>
    <row r="6353" spans="1:2" ht="14.25" customHeight="1">
      <c r="A6353" s="2" t="s">
        <v>6110</v>
      </c>
      <c r="B6353" s="2" t="str">
        <f ca="1">IFERROR(__xludf.DUMMYFUNCTION("GOOGLETRANSLATE(A6353,""auto"",""en"")"),"Loading...")</f>
        <v>Loading...</v>
      </c>
    </row>
    <row r="6354" spans="1:2" ht="14.25" customHeight="1">
      <c r="A6354" s="2" t="s">
        <v>6111</v>
      </c>
      <c r="B6354" s="2" t="str">
        <f ca="1">IFERROR(__xludf.DUMMYFUNCTION("GOOGLETRANSLATE(A6354,""auto"",""en"")"),"Loading...")</f>
        <v>Loading...</v>
      </c>
    </row>
    <row r="6355" spans="1:2" ht="14.25" customHeight="1">
      <c r="A6355" s="2" t="s">
        <v>6112</v>
      </c>
      <c r="B6355" s="2" t="str">
        <f ca="1">IFERROR(__xludf.DUMMYFUNCTION("GOOGLETRANSLATE(A6355,""auto"",""en"")"),"Loading...")</f>
        <v>Loading...</v>
      </c>
    </row>
    <row r="6356" spans="1:2" ht="14.25" customHeight="1">
      <c r="A6356" s="5" t="s">
        <v>6113</v>
      </c>
      <c r="B6356" s="2" t="str">
        <f ca="1">IFERROR(__xludf.DUMMYFUNCTION("GOOGLETRANSLATE(A6356,""auto"",""en"")"),"Loading...")</f>
        <v>Loading...</v>
      </c>
    </row>
    <row r="6357" spans="1:2" ht="14.25" customHeight="1">
      <c r="A6357" s="2" t="s">
        <v>594</v>
      </c>
      <c r="B6357" s="2" t="str">
        <f ca="1">IFERROR(__xludf.DUMMYFUNCTION("GOOGLETRANSLATE(A6357,""auto"",""en"")"),"❤")</f>
        <v>❤</v>
      </c>
    </row>
    <row r="6358" spans="1:2" ht="14.25" customHeight="1">
      <c r="A6358" s="2" t="s">
        <v>6114</v>
      </c>
      <c r="B6358" s="2" t="str">
        <f ca="1">IFERROR(__xludf.DUMMYFUNCTION("GOOGLETRANSLATE(A6358,""auto"",""en"")"),"Exit poll nahi dene ravish sr ko bs bakswas krni h")</f>
        <v>Exit poll nahi dene ravish sr ko bs bakswas krni h</v>
      </c>
    </row>
    <row r="6359" spans="1:2" ht="14.25" customHeight="1">
      <c r="A6359" s="2" t="s">
        <v>6115</v>
      </c>
      <c r="B6359" s="2" t="str">
        <f ca="1">IFERROR(__xludf.DUMMYFUNCTION("GOOGLETRANSLATE(A6359,""auto"",""en"")"),"Loading...")</f>
        <v>Loading...</v>
      </c>
    </row>
    <row r="6360" spans="1:2" ht="14.25" customHeight="1">
      <c r="A6360" s="2" t="s">
        <v>6116</v>
      </c>
      <c r="B6360" s="2" t="str">
        <f ca="1">IFERROR(__xludf.DUMMYFUNCTION("GOOGLETRANSLATE(A6360,""auto"",""en"")"),"Loading...")</f>
        <v>Loading...</v>
      </c>
    </row>
    <row r="6361" spans="1:2" ht="14.25" customHeight="1">
      <c r="A6361" s="2" t="s">
        <v>6117</v>
      </c>
      <c r="B6361" s="2" t="str">
        <f ca="1">IFERROR(__xludf.DUMMYFUNCTION("GOOGLETRANSLATE(A6361,""auto"",""en"")"),"Loading...")</f>
        <v>Loading...</v>
      </c>
    </row>
    <row r="6362" spans="1:2" ht="14.25" customHeight="1">
      <c r="A6362" s="2" t="s">
        <v>75</v>
      </c>
      <c r="B6362" s="2" t="str">
        <f ca="1">IFERROR(__xludf.DUMMYFUNCTION("GOOGLETRANSLATE(A6362,""auto"",""en"")"),"Loading...")</f>
        <v>Loading...</v>
      </c>
    </row>
    <row r="6363" spans="1:2" ht="14.25" customHeight="1">
      <c r="A6363" s="2" t="s">
        <v>6118</v>
      </c>
      <c r="B6363" s="2" t="str">
        <f ca="1">IFERROR(__xludf.DUMMYFUNCTION("GOOGLETRANSLATE(A6363,""auto"",""en"")"),"Loading...")</f>
        <v>Loading...</v>
      </c>
    </row>
    <row r="6364" spans="1:2" ht="14.25" customHeight="1">
      <c r="A6364" s="2" t="s">
        <v>6119</v>
      </c>
      <c r="B6364" s="2" t="str">
        <f ca="1">IFERROR(__xludf.DUMMYFUNCTION("GOOGLETRANSLATE(A6364,""auto"",""en"")"),"Niiiiiiiiiiic")</f>
        <v>Niiiiiiiiiiic</v>
      </c>
    </row>
    <row r="6365" spans="1:2" ht="14.25" customHeight="1">
      <c r="A6365" s="2" t="s">
        <v>6120</v>
      </c>
      <c r="B6365" s="2" t="str">
        <f ca="1">IFERROR(__xludf.DUMMYFUNCTION("GOOGLETRANSLATE(A6365,""auto"",""en"")"),"Loading...")</f>
        <v>Loading...</v>
      </c>
    </row>
    <row r="6366" spans="1:2" ht="14.25" customHeight="1">
      <c r="A6366" s="2" t="s">
        <v>6121</v>
      </c>
      <c r="B6366" s="2" t="str">
        <f ca="1">IFERROR(__xludf.DUMMYFUNCTION("GOOGLETRANSLATE(A6366,""auto"",""en"")"),"Loading...")</f>
        <v>Loading...</v>
      </c>
    </row>
    <row r="6367" spans="1:2" ht="14.25" customHeight="1">
      <c r="A6367" s="2" t="s">
        <v>6122</v>
      </c>
      <c r="B6367" s="2" t="str">
        <f ca="1">IFERROR(__xludf.DUMMYFUNCTION("GOOGLETRANSLATE(A6367,""auto"",""en"")"),"Very soon the condition of India will be like that of Sri Lanka, election commission thinks that it is dishonest to think.")</f>
        <v>Very soon the condition of India will be like that of Sri Lanka, election commission thinks that it is dishonest to think.</v>
      </c>
    </row>
    <row r="6368" spans="1:2" ht="14.25" customHeight="1">
      <c r="A6368" s="2" t="s">
        <v>6123</v>
      </c>
      <c r="B6368" s="2" t="str">
        <f ca="1">IFERROR(__xludf.DUMMYFUNCTION("GOOGLETRANSLATE(A6368,""auto"",""en"")"),"Loading...")</f>
        <v>Loading...</v>
      </c>
    </row>
    <row r="6369" spans="1:2" ht="14.25" customHeight="1">
      <c r="A6369" s="2" t="s">
        <v>6124</v>
      </c>
      <c r="B6369" s="2" t="str">
        <f ca="1">IFERROR(__xludf.DUMMYFUNCTION("GOOGLETRANSLATE(A6369,""auto"",""en"")"),"Loading...")</f>
        <v>Loading...</v>
      </c>
    </row>
    <row r="6370" spans="1:2" ht="14.25" customHeight="1">
      <c r="A6370" s="2" t="s">
        <v>6125</v>
      </c>
      <c r="B6370" s="2" t="str">
        <f ca="1">IFERROR(__xludf.DUMMYFUNCTION("GOOGLETRANSLATE(A6370,""auto"",""en"")"),"Loading...")</f>
        <v>Loading...</v>
      </c>
    </row>
    <row r="6371" spans="1:2" ht="14.25" customHeight="1">
      <c r="A6371" s="2" t="s">
        <v>6126</v>
      </c>
      <c r="B6371" s="2" t="str">
        <f ca="1">IFERROR(__xludf.DUMMYFUNCTION("GOOGLETRANSLATE(A6371,""auto"",""en"")"),"Loading...")</f>
        <v>Loading...</v>
      </c>
    </row>
    <row r="6372" spans="1:2" ht="14.25" customHeight="1">
      <c r="A6372" s="2" t="s">
        <v>6127</v>
      </c>
      <c r="B6372" s="2" t="str">
        <f ca="1">IFERROR(__xludf.DUMMYFUNCTION("GOOGLETRANSLATE(A6372,""auto"",""en"")"),"Loading...")</f>
        <v>Loading...</v>
      </c>
    </row>
    <row r="6373" spans="1:2" ht="14.25" customHeight="1">
      <c r="A6373" s="2" t="s">
        <v>6128</v>
      </c>
      <c r="B6373" s="2" t="str">
        <f ca="1">IFERROR(__xludf.DUMMYFUNCTION("GOOGLETRANSLATE(A6373,""auto"",""en"")"),"Loading...")</f>
        <v>Loading...</v>
      </c>
    </row>
    <row r="6374" spans="1:2" ht="14.25" customHeight="1">
      <c r="A6374" s="2" t="s">
        <v>6129</v>
      </c>
      <c r="B6374" s="2" t="str">
        <f ca="1">IFERROR(__xludf.DUMMYFUNCTION("GOOGLETRANSLATE(A6374,""auto"",""en"")"),"Loading...")</f>
        <v>Loading...</v>
      </c>
    </row>
    <row r="6375" spans="1:2" ht="14.25" customHeight="1">
      <c r="A6375" s="2" t="s">
        <v>6130</v>
      </c>
      <c r="B6375" s="2" t="str">
        <f ca="1">IFERROR(__xludf.DUMMYFUNCTION("GOOGLETRANSLATE(A6375,""auto"",""en"")"),"Loading...")</f>
        <v>Loading...</v>
      </c>
    </row>
    <row r="6376" spans="1:2" ht="14.25" customHeight="1">
      <c r="A6376" s="2" t="s">
        <v>6131</v>
      </c>
      <c r="B6376" s="2" t="str">
        <f ca="1">IFERROR(__xludf.DUMMYFUNCTION("GOOGLETRANSLATE(A6376,""auto"",""en"")"),"Loading...")</f>
        <v>Loading...</v>
      </c>
    </row>
    <row r="6377" spans="1:2" ht="14.25" customHeight="1">
      <c r="A6377" s="2" t="s">
        <v>6132</v>
      </c>
      <c r="B6377" s="2" t="str">
        <f ca="1">IFERROR(__xludf.DUMMYFUNCTION("GOOGLETRANSLATE(A6377,""auto"",""en"")"),"Loading...")</f>
        <v>Loading...</v>
      </c>
    </row>
    <row r="6378" spans="1:2" ht="14.25" customHeight="1">
      <c r="A6378" s="2" t="s">
        <v>6133</v>
      </c>
      <c r="B6378" s="2" t="str">
        <f ca="1">IFERROR(__xludf.DUMMYFUNCTION("GOOGLETRANSLATE(A6378,""auto"",""en"")"),"Modi pol 😂😂😂😂 godi media")</f>
        <v>Modi pol 😂😂😂😂 godi media</v>
      </c>
    </row>
    <row r="6379" spans="1:2" ht="14.25" customHeight="1">
      <c r="A6379" s="2" t="s">
        <v>6134</v>
      </c>
      <c r="B6379" s="2" t="str">
        <f ca="1">IFERROR(__xludf.DUMMYFUNCTION("GOOGLETRANSLATE(A6379,""auto"",""en"")"),"Loading...")</f>
        <v>Loading...</v>
      </c>
    </row>
    <row r="6380" spans="1:2" ht="14.25" customHeight="1">
      <c r="A6380" s="2" t="s">
        <v>6135</v>
      </c>
      <c r="B6380" s="2" t="str">
        <f ca="1">IFERROR(__xludf.DUMMYFUNCTION("GOOGLETRANSLATE(A6380,""auto"",""en"")"),"Loading...")</f>
        <v>Loading...</v>
      </c>
    </row>
    <row r="6381" spans="1:2" ht="14.25" customHeight="1">
      <c r="A6381" s="2" t="s">
        <v>6136</v>
      </c>
      <c r="B6381" s="2" t="str">
        <f ca="1">IFERROR(__xludf.DUMMYFUNCTION("GOOGLETRANSLATE(A6381,""auto"",""en"")"),"Loading...")</f>
        <v>Loading...</v>
      </c>
    </row>
    <row r="6382" spans="1:2" ht="14.25" customHeight="1">
      <c r="A6382" s="6" t="s">
        <v>6137</v>
      </c>
      <c r="B6382" s="2" t="str">
        <f ca="1">IFERROR(__xludf.DUMMYFUNCTION("GOOGLETRANSLATE(A6382,""auto"",""en"")"),"Loading...")</f>
        <v>Loading...</v>
      </c>
    </row>
    <row r="6383" spans="1:2" ht="14.25" customHeight="1">
      <c r="A6383" s="2" t="s">
        <v>6138</v>
      </c>
      <c r="B6383" s="2" t="str">
        <f ca="1">IFERROR(__xludf.DUMMYFUNCTION("GOOGLETRANSLATE(A6383,""auto"",""en"")"),"Loading...")</f>
        <v>Loading...</v>
      </c>
    </row>
    <row r="6384" spans="1:2" ht="14.25" customHeight="1">
      <c r="A6384" s="2" t="s">
        <v>6139</v>
      </c>
      <c r="B6384" s="2" t="str">
        <f ca="1">IFERROR(__xludf.DUMMYFUNCTION("GOOGLETRANSLATE(A6384,""auto"",""en"")"),"Loading...")</f>
        <v>Loading...</v>
      </c>
    </row>
    <row r="6385" spans="1:2" ht="14.25" customHeight="1">
      <c r="A6385" s="2" t="s">
        <v>6140</v>
      </c>
      <c r="B6385" s="2" t="str">
        <f ca="1">IFERROR(__xludf.DUMMYFUNCTION("GOOGLETRANSLATE(A6385,""auto"",""en"")"),"Loading...")</f>
        <v>Loading...</v>
      </c>
    </row>
    <row r="6386" spans="1:2" ht="14.25" customHeight="1">
      <c r="A6386" s="2" t="s">
        <v>6141</v>
      </c>
      <c r="B6386" s="2" t="str">
        <f ca="1">IFERROR(__xludf.DUMMYFUNCTION("GOOGLETRANSLATE(A6386,""auto"",""en"")"),"Loading...")</f>
        <v>Loading...</v>
      </c>
    </row>
    <row r="6387" spans="1:2" ht="14.25" customHeight="1">
      <c r="A6387" s="2" t="s">
        <v>6142</v>
      </c>
      <c r="B6387" s="2" t="str">
        <f ca="1">IFERROR(__xludf.DUMMYFUNCTION("GOOGLETRANSLATE(A6387,""auto"",""en"")"),"Right")</f>
        <v>Right</v>
      </c>
    </row>
    <row r="6388" spans="1:2" ht="14.25" customHeight="1">
      <c r="A6388" s="2" t="s">
        <v>6143</v>
      </c>
      <c r="B6388" s="2" t="str">
        <f ca="1">IFERROR(__xludf.DUMMYFUNCTION("GOOGLETRANSLATE(A6388,""auto"",""en"")"),"Loading...")</f>
        <v>Loading...</v>
      </c>
    </row>
    <row r="6389" spans="1:2" ht="14.25" customHeight="1">
      <c r="A6389" s="6" t="s">
        <v>6144</v>
      </c>
      <c r="B6389" s="2" t="str">
        <f ca="1">IFERROR(__xludf.DUMMYFUNCTION("GOOGLETRANSLATE(A6389,""auto"",""en"")"),"Loading...")</f>
        <v>Loading...</v>
      </c>
    </row>
    <row r="6390" spans="1:2" ht="14.25" customHeight="1">
      <c r="A6390" s="2" t="s">
        <v>6145</v>
      </c>
      <c r="B6390" s="2" t="str">
        <f ca="1">IFERROR(__xludf.DUMMYFUNCTION("GOOGLETRANSLATE(A6390,""auto"",""en"")"),"Loading...")</f>
        <v>Loading...</v>
      </c>
    </row>
    <row r="6391" spans="1:2" ht="14.25" customHeight="1">
      <c r="A6391" s="2" t="s">
        <v>6146</v>
      </c>
      <c r="B6391" s="2" t="str">
        <f ca="1">IFERROR(__xludf.DUMMYFUNCTION("GOOGLETRANSLATE(A6391,""auto"",""en"")"),"Loading...")</f>
        <v>Loading...</v>
      </c>
    </row>
    <row r="6392" spans="1:2" ht="14.25" customHeight="1">
      <c r="A6392" s="2" t="s">
        <v>6147</v>
      </c>
      <c r="B6392" s="2" t="str">
        <f ca="1">IFERROR(__xludf.DUMMYFUNCTION("GOOGLETRANSLATE(A6392,""auto"",""en"")"),"Loading...")</f>
        <v>Loading...</v>
      </c>
    </row>
    <row r="6393" spans="1:2" ht="14.25" customHeight="1">
      <c r="A6393" s="2" t="s">
        <v>6148</v>
      </c>
      <c r="B6393" s="2" t="str">
        <f ca="1">IFERROR(__xludf.DUMMYFUNCTION("GOOGLETRANSLATE(A6393,""auto"",""en"")"),"Loading...")</f>
        <v>Loading...</v>
      </c>
    </row>
    <row r="6394" spans="1:2" ht="14.25" customHeight="1">
      <c r="A6394" s="2" t="s">
        <v>6149</v>
      </c>
      <c r="B6394" s="2" t="str">
        <f ca="1">IFERROR(__xludf.DUMMYFUNCTION("GOOGLETRANSLATE(A6394,""auto"",""en"")"),"Loading...")</f>
        <v>Loading...</v>
      </c>
    </row>
    <row r="6395" spans="1:2" ht="14.25" customHeight="1">
      <c r="A6395" s="2" t="s">
        <v>6150</v>
      </c>
      <c r="B6395" s="2" t="str">
        <f ca="1">IFERROR(__xludf.DUMMYFUNCTION("GOOGLETRANSLATE(A6395,""auto"",""en"")"),"Loading...")</f>
        <v>Loading...</v>
      </c>
    </row>
    <row r="6396" spans="1:2" ht="14.25" customHeight="1">
      <c r="A6396" s="2" t="s">
        <v>6151</v>
      </c>
      <c r="B6396" s="2" t="str">
        <f ca="1">IFERROR(__xludf.DUMMYFUNCTION("GOOGLETRANSLATE(A6396,""auto"",""en"")"),"Loading...")</f>
        <v>Loading...</v>
      </c>
    </row>
    <row r="6397" spans="1:2" ht="14.25" customHeight="1">
      <c r="A6397" s="2" t="s">
        <v>6152</v>
      </c>
      <c r="B6397" s="2" t="str">
        <f ca="1">IFERROR(__xludf.DUMMYFUNCTION("GOOGLETRANSLATE(A6397,""auto"",""en"")"),"Loading...")</f>
        <v>Loading...</v>
      </c>
    </row>
    <row r="6398" spans="1:2" ht="14.25" customHeight="1">
      <c r="A6398" s="4" t="s">
        <v>6153</v>
      </c>
      <c r="B6398" s="2" t="str">
        <f ca="1">IFERROR(__xludf.DUMMYFUNCTION("GOOGLETRANSLATE(A6398,""auto"",""en"")"),"Loading...")</f>
        <v>Loading...</v>
      </c>
    </row>
    <row r="6399" spans="1:2" ht="14.25" customHeight="1">
      <c r="A6399" s="6" t="s">
        <v>6154</v>
      </c>
      <c r="B6399" s="2" t="str">
        <f ca="1">IFERROR(__xludf.DUMMYFUNCTION("GOOGLETRANSLATE(A6399,""auto"",""en"")"),"Loading...")</f>
        <v>Loading...</v>
      </c>
    </row>
    <row r="6400" spans="1:2" ht="14.25" customHeight="1">
      <c r="A6400" s="6" t="s">
        <v>6155</v>
      </c>
      <c r="B6400" s="2" t="str">
        <f ca="1">IFERROR(__xludf.DUMMYFUNCTION("GOOGLETRANSLATE(A6400,""auto"",""en"")"),"Loading...")</f>
        <v>Loading...</v>
      </c>
    </row>
    <row r="6401" spans="1:2" ht="14.25" customHeight="1">
      <c r="A6401" s="2" t="s">
        <v>6156</v>
      </c>
      <c r="B6401" s="2" t="str">
        <f ca="1">IFERROR(__xludf.DUMMYFUNCTION("GOOGLETRANSLATE(A6401,""auto"",""en"")"),"Start crying EVM.")</f>
        <v>Start crying EVM.</v>
      </c>
    </row>
    <row r="6402" spans="1:2" ht="14.25" customHeight="1">
      <c r="A6402" s="2" t="s">
        <v>6157</v>
      </c>
      <c r="B6402" s="2" t="str">
        <f ca="1">IFERROR(__xludf.DUMMYFUNCTION("GOOGLETRANSLATE(A6402,""auto"",""en"")"),"Now two days ago, for the first time, light has started appearing in the city. It started going on at night and on the first date, they turned on the TV like this so that every person has voted.")</f>
        <v>Now two days ago, for the first time, light has started appearing in the city. It started going on at night and on the first date, they turned on the TV like this so that every person has voted.</v>
      </c>
    </row>
    <row r="6403" spans="1:2" ht="14.25" customHeight="1">
      <c r="A6403" s="2" t="s">
        <v>6158</v>
      </c>
      <c r="B6403" s="2" t="str">
        <f ca="1">IFERROR(__xludf.DUMMYFUNCTION("GOOGLETRANSLATE(A6403,""auto"",""en"")"),"Loading...")</f>
        <v>Loading...</v>
      </c>
    </row>
    <row r="6404" spans="1:2" ht="14.25" customHeight="1">
      <c r="A6404" s="2" t="s">
        <v>6159</v>
      </c>
      <c r="B6404" s="2" t="str">
        <f ca="1">IFERROR(__xludf.DUMMYFUNCTION("GOOGLETRANSLATE(A6404,""auto"",""en"")"),"Loading...")</f>
        <v>Loading...</v>
      </c>
    </row>
    <row r="6405" spans="1:2" ht="14.25" customHeight="1">
      <c r="A6405" s="2" t="s">
        <v>6160</v>
      </c>
      <c r="B6405" s="2" t="str">
        <f ca="1">IFERROR(__xludf.DUMMYFUNCTION("GOOGLETRANSLATE(A6405,""auto"",""en"")"),"Loading...")</f>
        <v>Loading...</v>
      </c>
    </row>
    <row r="6406" spans="1:2" ht="14.25" customHeight="1">
      <c r="A6406" s="2" t="s">
        <v>6161</v>
      </c>
      <c r="B6406" s="2" t="str">
        <f ca="1">IFERROR(__xludf.DUMMYFUNCTION("GOOGLETRANSLATE(A6406,""auto"",""en"")"),"Loading...")</f>
        <v>Loading...</v>
      </c>
    </row>
    <row r="6407" spans="1:2" ht="14.25" customHeight="1">
      <c r="A6407" s="2" t="s">
        <v>6162</v>
      </c>
      <c r="B6407" s="2" t="str">
        <f ca="1">IFERROR(__xludf.DUMMYFUNCTION("GOOGLETRANSLATE(A6407,""auto"",""en"")"),"Loading...")</f>
        <v>Loading...</v>
      </c>
    </row>
    <row r="6408" spans="1:2" ht="14.25" customHeight="1">
      <c r="A6408" s="2" t="s">
        <v>151</v>
      </c>
      <c r="B6408" s="2" t="str">
        <f ca="1">IFERROR(__xludf.DUMMYFUNCTION("GOOGLETRANSLATE(A6408,""auto"",""en"")"),"Loading...")</f>
        <v>Loading...</v>
      </c>
    </row>
    <row r="6409" spans="1:2" ht="14.25" customHeight="1">
      <c r="A6409" s="2" t="s">
        <v>6163</v>
      </c>
      <c r="B6409" s="2" t="str">
        <f ca="1">IFERROR(__xludf.DUMMYFUNCTION("GOOGLETRANSLATE(A6409,""auto"",""en"")"),"Loading...")</f>
        <v>Loading...</v>
      </c>
    </row>
    <row r="6410" spans="1:2" ht="14.25" customHeight="1">
      <c r="A6410" s="2" t="s">
        <v>6164</v>
      </c>
      <c r="B6410" s="2" t="str">
        <f ca="1">IFERROR(__xludf.DUMMYFUNCTION("GOOGLETRANSLATE(A6410,""auto"",""en"")"),"Loading...")</f>
        <v>Loading...</v>
      </c>
    </row>
    <row r="6411" spans="1:2" ht="14.25" customHeight="1">
      <c r="A6411" s="2" t="s">
        <v>6165</v>
      </c>
      <c r="B6411" s="2" t="str">
        <f ca="1">IFERROR(__xludf.DUMMYFUNCTION("GOOGLETRANSLATE(A6411,""auto"",""en"")"),"Loading...")</f>
        <v>Loading...</v>
      </c>
    </row>
    <row r="6412" spans="1:2" ht="14.25" customHeight="1">
      <c r="A6412" s="2" t="s">
        <v>6166</v>
      </c>
      <c r="B6412" s="2" t="str">
        <f ca="1">IFERROR(__xludf.DUMMYFUNCTION("GOOGLETRANSLATE(A6412,""auto"",""en"")"),"Loading...")</f>
        <v>Loading...</v>
      </c>
    </row>
    <row r="6413" spans="1:2" ht="14.25" customHeight="1">
      <c r="A6413" s="2" t="s">
        <v>6167</v>
      </c>
      <c r="B6413" s="2" t="str">
        <f ca="1">IFERROR(__xludf.DUMMYFUNCTION("GOOGLETRANSLATE(A6413,""auto"",""en"")"),"Loading...")</f>
        <v>Loading...</v>
      </c>
    </row>
    <row r="6414" spans="1:2" ht="14.25" customHeight="1">
      <c r="A6414" s="2" t="s">
        <v>6168</v>
      </c>
      <c r="B6414" s="2" t="str">
        <f ca="1">IFERROR(__xludf.DUMMYFUNCTION("GOOGLETRANSLATE(A6414,""auto"",""en"")"),"Loading...")</f>
        <v>Loading...</v>
      </c>
    </row>
    <row r="6415" spans="1:2" ht="14.25" customHeight="1">
      <c r="A6415" s="2" t="s">
        <v>6169</v>
      </c>
      <c r="B6415" s="2" t="str">
        <f ca="1">IFERROR(__xludf.DUMMYFUNCTION("GOOGLETRANSLATE(A6415,""auto"",""en"")"),"Loading...")</f>
        <v>Loading...</v>
      </c>
    </row>
    <row r="6416" spans="1:2" ht="14.25" customHeight="1">
      <c r="A6416" s="2" t="s">
        <v>6170</v>
      </c>
      <c r="B6416" s="2" t="str">
        <f ca="1">IFERROR(__xludf.DUMMYFUNCTION("GOOGLETRANSLATE(A6416,""auto"",""en"")"),"Loading...")</f>
        <v>Loading...</v>
      </c>
    </row>
    <row r="6417" spans="1:2" ht="14.25" customHeight="1">
      <c r="A6417" s="2" t="s">
        <v>6171</v>
      </c>
      <c r="B6417" s="2" t="str">
        <f ca="1">IFERROR(__xludf.DUMMYFUNCTION("GOOGLETRANSLATE(A6417,""auto"",""en"")"),"Loading...")</f>
        <v>Loading...</v>
      </c>
    </row>
    <row r="6418" spans="1:2" ht="14.25" customHeight="1">
      <c r="A6418" s="2" t="s">
        <v>6172</v>
      </c>
      <c r="B6418" s="2" t="str">
        <f ca="1">IFERROR(__xludf.DUMMYFUNCTION("GOOGLETRANSLATE(A6418,""auto"",""en"")"),"Loading...")</f>
        <v>Loading...</v>
      </c>
    </row>
    <row r="6419" spans="1:2" ht="14.25" customHeight="1">
      <c r="A6419" s="4" t="s">
        <v>6173</v>
      </c>
      <c r="B6419" s="2" t="str">
        <f ca="1">IFERROR(__xludf.DUMMYFUNCTION("GOOGLETRANSLATE(A6419,""auto"",""en"")"),"Loading...")</f>
        <v>Loading...</v>
      </c>
    </row>
    <row r="6420" spans="1:2" ht="14.25" customHeight="1">
      <c r="A6420" s="2" t="s">
        <v>6174</v>
      </c>
      <c r="B6420" s="2" t="str">
        <f ca="1">IFERROR(__xludf.DUMMYFUNCTION("GOOGLETRANSLATE(A6420,""auto"",""en"")"),"Loading...")</f>
        <v>Loading...</v>
      </c>
    </row>
    <row r="6421" spans="1:2" ht="14.25" customHeight="1">
      <c r="A6421" s="2" t="s">
        <v>6175</v>
      </c>
      <c r="B6421" s="2" t="str">
        <f ca="1">IFERROR(__xludf.DUMMYFUNCTION("GOOGLETRANSLATE(A6421,""auto"",""en"")"),"Loading...")</f>
        <v>Loading...</v>
      </c>
    </row>
    <row r="6422" spans="1:2" ht="14.25" customHeight="1">
      <c r="A6422" s="2" t="s">
        <v>6176</v>
      </c>
      <c r="B6422" s="2" t="str">
        <f ca="1">IFERROR(__xludf.DUMMYFUNCTION("GOOGLETRANSLATE(A6422,""auto"",""en"")"),"Loading...")</f>
        <v>Loading...</v>
      </c>
    </row>
    <row r="6423" spans="1:2" ht="14.25" customHeight="1">
      <c r="A6423" s="2" t="s">
        <v>6177</v>
      </c>
      <c r="B6423" s="2" t="str">
        <f ca="1">IFERROR(__xludf.DUMMYFUNCTION("GOOGLETRANSLATE(A6423,""auto"",""en"")"),"Loading...")</f>
        <v>Loading...</v>
      </c>
    </row>
    <row r="6424" spans="1:2" ht="14.25" customHeight="1">
      <c r="A6424" s="2" t="s">
        <v>6178</v>
      </c>
      <c r="B6424" s="2" t="str">
        <f ca="1">IFERROR(__xludf.DUMMYFUNCTION("GOOGLETRANSLATE(A6424,""auto"",""en"")"),"Loading...")</f>
        <v>Loading...</v>
      </c>
    </row>
    <row r="6425" spans="1:2" ht="14.25" customHeight="1">
      <c r="A6425" s="4" t="s">
        <v>6179</v>
      </c>
      <c r="B6425" s="2" t="str">
        <f ca="1">IFERROR(__xludf.DUMMYFUNCTION("GOOGLETRANSLATE(A6425,""auto"",""en"")"),"Loading...")</f>
        <v>Loading...</v>
      </c>
    </row>
    <row r="6426" spans="1:2" ht="14.25" customHeight="1">
      <c r="A6426" s="2" t="s">
        <v>6180</v>
      </c>
      <c r="B6426" s="2" t="str">
        <f ca="1">IFERROR(__xludf.DUMMYFUNCTION("GOOGLETRANSLATE(A6426,""auto"",""en"")"),"Loading...")</f>
        <v>Loading...</v>
      </c>
    </row>
    <row r="6427" spans="1:2" ht="14.25" customHeight="1">
      <c r="A6427" s="5" t="s">
        <v>6181</v>
      </c>
      <c r="B6427" s="2" t="str">
        <f ca="1">IFERROR(__xludf.DUMMYFUNCTION("GOOGLETRANSLATE(A6427,""auto"",""en"")"),"BJP has a lot of money, it can buy everyone 
the opposition just needs to be alert")</f>
        <v>BJP has a lot of money, it can buy everyone 
the opposition just needs to be alert</v>
      </c>
    </row>
    <row r="6428" spans="1:2" ht="14.25" customHeight="1">
      <c r="A6428" s="6" t="s">
        <v>6182</v>
      </c>
      <c r="B6428" s="2" t="str">
        <f ca="1">IFERROR(__xludf.DUMMYFUNCTION("GOOGLETRANSLATE(A6428,""auto"",""en"")"),"Loading...")</f>
        <v>Loading...</v>
      </c>
    </row>
    <row r="6429" spans="1:2" ht="14.25" customHeight="1">
      <c r="A6429" s="2" t="s">
        <v>6183</v>
      </c>
      <c r="B6429" s="2" t="str">
        <f ca="1">IFERROR(__xludf.DUMMYFUNCTION("GOOGLETRANSLATE(A6429,""auto"",""en"")"),"Loading...")</f>
        <v>Loading...</v>
      </c>
    </row>
    <row r="6430" spans="1:2" ht="14.25" customHeight="1">
      <c r="A6430" s="4" t="s">
        <v>6184</v>
      </c>
      <c r="B6430" s="2" t="str">
        <f ca="1">IFERROR(__xludf.DUMMYFUNCTION("GOOGLETRANSLATE(A6430,""auto"",""en"")"),"Loading...")</f>
        <v>Loading...</v>
      </c>
    </row>
    <row r="6431" spans="1:2" ht="14.25" customHeight="1">
      <c r="A6431" s="5" t="s">
        <v>6185</v>
      </c>
      <c r="B6431" s="2" t="str">
        <f ca="1">IFERROR(__xludf.DUMMYFUNCTION("GOOGLETRANSLATE(A6431,""auto"",""en"")"),"Loading...")</f>
        <v>Loading...</v>
      </c>
    </row>
    <row r="6432" spans="1:2" ht="14.25" customHeight="1">
      <c r="A6432" s="2" t="s">
        <v>6186</v>
      </c>
      <c r="B6432" s="2" t="str">
        <f ca="1">IFERROR(__xludf.DUMMYFUNCTION("GOOGLETRANSLATE(A6432,""auto"",""en"")"),"Loading...")</f>
        <v>Loading...</v>
      </c>
    </row>
    <row r="6433" spans="1:2" ht="14.25" customHeight="1">
      <c r="A6433" s="2" t="s">
        <v>6187</v>
      </c>
      <c r="B6433" s="2" t="str">
        <f ca="1">IFERROR(__xludf.DUMMYFUNCTION("GOOGLETRANSLATE(A6433,""auto"",""en"")"),"Loading...")</f>
        <v>Loading...</v>
      </c>
    </row>
    <row r="6434" spans="1:2" ht="14.25" customHeight="1">
      <c r="A6434" s="2" t="s">
        <v>6188</v>
      </c>
      <c r="B6434" s="2" t="str">
        <f ca="1">IFERROR(__xludf.DUMMYFUNCTION("GOOGLETRANSLATE(A6434,""auto"",""en"")"),"Which country's election results the election commission did not let the media know about?")</f>
        <v>Which country's election results the election commission did not let the media know about?</v>
      </c>
    </row>
    <row r="6435" spans="1:2" ht="14.25" customHeight="1">
      <c r="A6435" s="2" t="s">
        <v>386</v>
      </c>
      <c r="B6435" s="2" t="str">
        <f ca="1">IFERROR(__xludf.DUMMYFUNCTION("GOOGLETRANSLATE(A6435,""auto"",""en"")"),"Loading...")</f>
        <v>Loading...</v>
      </c>
    </row>
    <row r="6436" spans="1:2" ht="14.25" customHeight="1">
      <c r="A6436" s="2" t="s">
        <v>6189</v>
      </c>
      <c r="B6436" s="2" t="str">
        <f ca="1">IFERROR(__xludf.DUMMYFUNCTION("GOOGLETRANSLATE(A6436,""auto"",""en"")"),"Loading...")</f>
        <v>Loading...</v>
      </c>
    </row>
    <row r="6437" spans="1:2" ht="14.25" customHeight="1">
      <c r="A6437" s="2" t="s">
        <v>6190</v>
      </c>
      <c r="B6437" s="2" t="str">
        <f ca="1">IFERROR(__xludf.DUMMYFUNCTION("GOOGLETRANSLATE(A6437,""auto"",""en"")"),"Loading...")</f>
        <v>Loading...</v>
      </c>
    </row>
    <row r="6438" spans="1:2" ht="14.25" customHeight="1">
      <c r="A6438" s="4" t="s">
        <v>6191</v>
      </c>
      <c r="B6438" s="2" t="str">
        <f ca="1">IFERROR(__xludf.DUMMYFUNCTION("GOOGLETRANSLATE(A6438,""auto"",""en"")"),"If the opposition is not alert and EVMs are rigged then,,,,,")</f>
        <v>If the opposition is not alert and EVMs are rigged then,,,,,</v>
      </c>
    </row>
    <row r="6439" spans="1:2" ht="14.25" customHeight="1">
      <c r="A6439" s="2" t="s">
        <v>6192</v>
      </c>
      <c r="B6439" s="2" t="str">
        <f ca="1">IFERROR(__xludf.DUMMYFUNCTION("GOOGLETRANSLATE(A6439,""auto"",""en"")"),"Loading...")</f>
        <v>Loading...</v>
      </c>
    </row>
    <row r="6440" spans="1:2" ht="14.25" customHeight="1">
      <c r="A6440" s="4" t="s">
        <v>6193</v>
      </c>
      <c r="B6440" s="2" t="str">
        <f ca="1">IFERROR(__xludf.DUMMYFUNCTION("GOOGLETRANSLATE(A6440,""auto"",""en"")"),"Loading...")</f>
        <v>Loading...</v>
      </c>
    </row>
    <row r="6441" spans="1:2" ht="14.25" customHeight="1">
      <c r="A6441" s="2" t="s">
        <v>6194</v>
      </c>
      <c r="B6441" s="2" t="str">
        <f ca="1">IFERROR(__xludf.DUMMYFUNCTION("GOOGLETRANSLATE(A6441,""auto"",""en"")"),"Loading...")</f>
        <v>Loading...</v>
      </c>
    </row>
    <row r="6442" spans="1:2" ht="14.25" customHeight="1">
      <c r="A6442" s="2" t="s">
        <v>6195</v>
      </c>
      <c r="B6442" s="2" t="str">
        <f ca="1">IFERROR(__xludf.DUMMYFUNCTION("GOOGLETRANSLATE(A6442,""auto"",""en"")"),"Loading...")</f>
        <v>Loading...</v>
      </c>
    </row>
    <row r="6443" spans="1:2" ht="14.25" customHeight="1">
      <c r="A6443" s="2" t="s">
        <v>6196</v>
      </c>
      <c r="B6443" s="2" t="str">
        <f ca="1">IFERROR(__xludf.DUMMYFUNCTION("GOOGLETRANSLATE(A6443,""auto"",""en"")"),"You are a double kumar, you have become so corrupt that you are giving only fake interpretations of every thing, your credibility has now reached its limit, shame on you fake kumar.")</f>
        <v>You are a double kumar, you have become so corrupt that you are giving only fake interpretations of every thing, your credibility has now reached its limit, shame on you fake kumar.</v>
      </c>
    </row>
    <row r="6444" spans="1:2" ht="14.25" customHeight="1">
      <c r="A6444" s="6" t="s">
        <v>6197</v>
      </c>
      <c r="B6444" s="2" t="str">
        <f ca="1">IFERROR(__xludf.DUMMYFUNCTION("GOOGLETRANSLATE(A6444,""auto"",""en"")"),"Loading...")</f>
        <v>Loading...</v>
      </c>
    </row>
    <row r="6445" spans="1:2" ht="14.25" customHeight="1">
      <c r="A6445" s="4" t="s">
        <v>6198</v>
      </c>
      <c r="B6445" s="2" t="str">
        <f ca="1">IFERROR(__xludf.DUMMYFUNCTION("GOOGLETRANSLATE(A6445,""auto"",""en"")"),"It is true that both India NDA will not get majority but a mixed India coalition government will be formed.")</f>
        <v>It is true that both India NDA will not get majority but a mixed India coalition government will be formed.</v>
      </c>
    </row>
    <row r="6446" spans="1:2" ht="14.25" customHeight="1">
      <c r="A6446" s="4" t="s">
        <v>6199</v>
      </c>
      <c r="B6446" s="2" t="str">
        <f ca="1">IFERROR(__xludf.DUMMYFUNCTION("GOOGLETRANSLATE(A6446,""auto"",""en"")"),"Loading...")</f>
        <v>Loading...</v>
      </c>
    </row>
    <row r="6447" spans="1:2" ht="14.25" customHeight="1">
      <c r="A6447" s="2" t="s">
        <v>6200</v>
      </c>
      <c r="B6447" s="2" t="str">
        <f ca="1">IFERROR(__xludf.DUMMYFUNCTION("GOOGLETRANSLATE(A6447,""auto"",""en"")"),"Loading...")</f>
        <v>Loading...</v>
      </c>
    </row>
    <row r="6448" spans="1:2" ht="14.25" customHeight="1">
      <c r="A6448" s="4" t="s">
        <v>6201</v>
      </c>
      <c r="B6448" s="2" t="str">
        <f ca="1">IFERROR(__xludf.DUMMYFUNCTION("GOOGLETRANSLATE(A6448,""auto"",""en"")"),"Loading...")</f>
        <v>Loading...</v>
      </c>
    </row>
    <row r="6449" spans="1:2" ht="14.25" customHeight="1">
      <c r="A6449" s="2" t="s">
        <v>1534</v>
      </c>
      <c r="B6449" s="2" t="str">
        <f ca="1">IFERROR(__xludf.DUMMYFUNCTION("GOOGLETRANSLATE(A6449,""auto"",""en"")"),"Loading...")</f>
        <v>Loading...</v>
      </c>
    </row>
    <row r="6450" spans="1:2" ht="14.25" customHeight="1">
      <c r="A6450" s="2" t="s">
        <v>6202</v>
      </c>
      <c r="B6450" s="2" t="str">
        <f ca="1">IFERROR(__xludf.DUMMYFUNCTION("GOOGLETRANSLATE(A6450,""auto"",""en"")"),"Loading...")</f>
        <v>Loading...</v>
      </c>
    </row>
    <row r="6451" spans="1:2" ht="14.25" customHeight="1">
      <c r="A6451" s="6" t="s">
        <v>6203</v>
      </c>
      <c r="B6451" s="2" t="str">
        <f ca="1">IFERROR(__xludf.DUMMYFUNCTION("GOOGLETRANSLATE(A6451,""auto"",""en"")"),"Loading...")</f>
        <v>Loading...</v>
      </c>
    </row>
    <row r="6452" spans="1:2" ht="14.25" customHeight="1">
      <c r="A6452" s="2" t="s">
        <v>6204</v>
      </c>
      <c r="B6452" s="2" t="str">
        <f ca="1">IFERROR(__xludf.DUMMYFUNCTION("GOOGLETRANSLATE(A6452,""auto"",""en"")"),"Loading...")</f>
        <v>Loading...</v>
      </c>
    </row>
    <row r="6453" spans="1:2" ht="14.25" customHeight="1">
      <c r="A6453" s="4" t="s">
        <v>6205</v>
      </c>
      <c r="B6453" s="2" t="str">
        <f ca="1">IFERROR(__xludf.DUMMYFUNCTION("GOOGLETRANSLATE(A6453,""auto"",""en"")"),"Every channel has been sold except a few people. Whatever news Ravish ji gives is 90% correct. You Jannata got upset and voted for the star. Everyone knows that every person's business has been ruined. How difficult it is to do business. It has happened t"&amp;"hat don't ask about everyone, be it small or big, everything has become dirty, every work has been spoiled, education has become so expensive, money has become so difficult to wish for, earlier I used to earn 10 thousand and live comfortably, now today Ev"&amp;"en after earning Rs 30,000, he doesn't complete his studies. Everything has become expensive, be it food, clothes, car or anything else.")</f>
        <v>Every channel has been sold except a few people. Whatever news Ravish ji gives is 90% correct. You Jannata got upset and voted for the star. Everyone knows that every person's business has been ruined. How difficult it is to do business. It has happened that don't ask about everyone, be it small or big, everything has become dirty, every work has been spoiled, education has become so expensive, money has become so difficult to wish for, earlier I used to earn 10 thousand and live comfortably, now today Even after earning Rs 30,000, he doesn't complete his studies. Everything has become expensive, be it food, clothes, car or anything else.</v>
      </c>
    </row>
    <row r="6454" spans="1:2" ht="14.25" customHeight="1">
      <c r="A6454" s="2" t="s">
        <v>6206</v>
      </c>
      <c r="B6454" s="2" t="str">
        <f ca="1">IFERROR(__xludf.DUMMYFUNCTION("GOOGLETRANSLATE(A6454,""auto"",""en"")"),"2657621st viewer Jarnail Singh Khaihira Retired C H T Seechewaal ❤")</f>
        <v>2657621st viewer Jarnail Singh Khaihira Retired C H T Seechewaal ❤</v>
      </c>
    </row>
    <row r="6455" spans="1:2" ht="14.25" customHeight="1">
      <c r="A6455" s="2" t="s">
        <v>6207</v>
      </c>
      <c r="B6455" s="2" t="str">
        <f ca="1">IFERROR(__xludf.DUMMYFUNCTION("GOOGLETRANSLATE(A6455,""auto"",""en"")"),"I am here to enjoy the burnol moments.... Nothing personal")</f>
        <v>I am here to enjoy the burnol moments.... Nothing personal</v>
      </c>
    </row>
    <row r="6456" spans="1:2" ht="14.25" customHeight="1">
      <c r="A6456" s="2" t="s">
        <v>6208</v>
      </c>
      <c r="B6456" s="2" t="str">
        <f ca="1">IFERROR(__xludf.DUMMYFUNCTION("GOOGLETRANSLATE(A6456,""auto"",""en"")"),"Loading...")</f>
        <v>Loading...</v>
      </c>
    </row>
    <row r="6457" spans="1:2" ht="14.25" customHeight="1">
      <c r="A6457" s="6" t="s">
        <v>6209</v>
      </c>
      <c r="B6457" s="2" t="str">
        <f ca="1">IFERROR(__xludf.DUMMYFUNCTION("GOOGLETRANSLATE(A6457,""auto"",""en"")"),"Loading...")</f>
        <v>Loading...</v>
      </c>
    </row>
    <row r="6458" spans="1:2" ht="14.25" customHeight="1">
      <c r="A6458" s="2" t="s">
        <v>6210</v>
      </c>
      <c r="B6458" s="2" t="str">
        <f ca="1">IFERROR(__xludf.DUMMYFUNCTION("GOOGLETRANSLATE(A6458,""auto"",""en"")"),"Loading...")</f>
        <v>Loading...</v>
      </c>
    </row>
    <row r="6459" spans="1:2" ht="14.25" customHeight="1">
      <c r="A6459" s="2" t="s">
        <v>6211</v>
      </c>
      <c r="B6459" s="2" t="str">
        <f ca="1">IFERROR(__xludf.DUMMYFUNCTION("GOOGLETRANSLATE(A6459,""auto"",""en"")"),"Loading...")</f>
        <v>Loading...</v>
      </c>
    </row>
    <row r="6460" spans="1:2" ht="14.25" customHeight="1">
      <c r="A6460" s="2" t="s">
        <v>6212</v>
      </c>
      <c r="B6460" s="2" t="str">
        <f ca="1">IFERROR(__xludf.DUMMYFUNCTION("GOOGLETRANSLATE(A6460,""auto"",""en"")"),"Don't think, you will definitely live.")</f>
        <v>Don't think, you will definitely live.</v>
      </c>
    </row>
    <row r="6461" spans="1:2" ht="14.25" customHeight="1">
      <c r="A6461" s="2" t="s">
        <v>6213</v>
      </c>
      <c r="B6461" s="2" t="str">
        <f ca="1">IFERROR(__xludf.DUMMYFUNCTION("GOOGLETRANSLATE(A6461,""auto"",""en"")"),"Loading...")</f>
        <v>Loading...</v>
      </c>
    </row>
    <row r="6462" spans="1:2" ht="14.25" customHeight="1">
      <c r="A6462" s="2" t="s">
        <v>6214</v>
      </c>
      <c r="B6462" s="2" t="str">
        <f ca="1">IFERROR(__xludf.DUMMYFUNCTION("GOOGLETRANSLATE(A6462,""auto"",""en"")"),"Loading...")</f>
        <v>Loading...</v>
      </c>
    </row>
    <row r="6463" spans="1:2" ht="14.25" customHeight="1">
      <c r="A6463" s="6" t="s">
        <v>6215</v>
      </c>
      <c r="B6463" s="2" t="str">
        <f ca="1">IFERROR(__xludf.DUMMYFUNCTION("GOOGLETRANSLATE(A6463,""auto"",""en"")"),"Loading...")</f>
        <v>Loading...</v>
      </c>
    </row>
    <row r="6464" spans="1:2" ht="14.25" customHeight="1">
      <c r="A6464" s="2" t="s">
        <v>6216</v>
      </c>
      <c r="B6464" s="2" t="str">
        <f ca="1">IFERROR(__xludf.DUMMYFUNCTION("GOOGLETRANSLATE(A6464,""auto"",""en"")"),"Loading...")</f>
        <v>Loading...</v>
      </c>
    </row>
    <row r="6465" spans="1:2" ht="14.25" customHeight="1">
      <c r="A6465" s="2" t="s">
        <v>6217</v>
      </c>
      <c r="B6465" s="2" t="str">
        <f ca="1">IFERROR(__xludf.DUMMYFUNCTION("GOOGLETRANSLATE(A6465,""auto"",""en"")"),"Loading...")</f>
        <v>Loading...</v>
      </c>
    </row>
    <row r="6466" spans="1:2" ht="14.25" customHeight="1">
      <c r="A6466" s="2" t="s">
        <v>6218</v>
      </c>
      <c r="B6466" s="2" t="str">
        <f ca="1">IFERROR(__xludf.DUMMYFUNCTION("GOOGLETRANSLATE(A6466,""auto"",""en"")"),"To please the father, there is an exit pole but India is winning.")</f>
        <v>To please the father, there is an exit pole but India is winning.</v>
      </c>
    </row>
    <row r="6467" spans="1:2" ht="14.25" customHeight="1">
      <c r="A6467" s="2" t="s">
        <v>6219</v>
      </c>
      <c r="B6467" s="2" t="str">
        <f ca="1">IFERROR(__xludf.DUMMYFUNCTION("GOOGLETRANSLATE(A6467,""auto"",""en"")"),"Loading...")</f>
        <v>Loading...</v>
      </c>
    </row>
    <row r="6468" spans="1:2" ht="14.25" customHeight="1">
      <c r="A6468" s="2" t="s">
        <v>6220</v>
      </c>
      <c r="B6468" s="2" t="str">
        <f ca="1">IFERROR(__xludf.DUMMYFUNCTION("GOOGLETRANSLATE(A6468,""auto"",""en"")"),"Rabbish kumar ghatiya ptrakar h...iski to jali pdhi aag lgi h in his pichwade me")</f>
        <v>Rabbish kumar ghatiya ptrakar h...iski to jali pdhi aag lgi h in his pichwade me</v>
      </c>
    </row>
    <row r="6469" spans="1:2" ht="14.25" customHeight="1">
      <c r="A6469" s="2" t="s">
        <v>6221</v>
      </c>
      <c r="B6469" s="2" t="str">
        <f ca="1">IFERROR(__xludf.DUMMYFUNCTION("GOOGLETRANSLATE(A6469,""auto"",""en"")"),"Loading...")</f>
        <v>Loading...</v>
      </c>
    </row>
    <row r="6470" spans="1:2" ht="14.25" customHeight="1">
      <c r="A6470" s="2" t="s">
        <v>6222</v>
      </c>
      <c r="B6470" s="2" t="str">
        <f ca="1">IFERROR(__xludf.DUMMYFUNCTION("GOOGLETRANSLATE(A6470,""auto"",""en"")"),"Loading...")</f>
        <v>Loading...</v>
      </c>
    </row>
    <row r="6471" spans="1:2" ht="14.25" customHeight="1">
      <c r="A6471" s="4" t="s">
        <v>6223</v>
      </c>
      <c r="B6471" s="2" t="str">
        <f ca="1">IFERROR(__xludf.DUMMYFUNCTION("GOOGLETRANSLATE(A6471,""auto"",""en"")"),"Loading...")</f>
        <v>Loading...</v>
      </c>
    </row>
    <row r="6472" spans="1:2" ht="14.25" customHeight="1">
      <c r="A6472" s="2" t="s">
        <v>6224</v>
      </c>
      <c r="B6472" s="2" t="str">
        <f ca="1">IFERROR(__xludf.DUMMYFUNCTION("GOOGLETRANSLATE(A6472,""auto"",""en"")"),"Loading...")</f>
        <v>Loading...</v>
      </c>
    </row>
    <row r="6473" spans="1:2" ht="14.25" customHeight="1">
      <c r="A6473" s="2" t="s">
        <v>6225</v>
      </c>
      <c r="B6473" s="2" t="str">
        <f ca="1">IFERROR(__xludf.DUMMYFUNCTION("GOOGLETRANSLATE(A6473,""auto"",""en"")"),"Loading...")</f>
        <v>Loading...</v>
      </c>
    </row>
    <row r="6474" spans="1:2" ht="14.25" customHeight="1">
      <c r="A6474" s="2" t="s">
        <v>6226</v>
      </c>
      <c r="B6474" s="2" t="str">
        <f ca="1">IFERROR(__xludf.DUMMYFUNCTION("GOOGLETRANSLATE(A6474,""auto"",""en"")"),"Loading...")</f>
        <v>Loading...</v>
      </c>
    </row>
    <row r="6475" spans="1:2" ht="14.25" customHeight="1">
      <c r="A6475" s="2" t="s">
        <v>6227</v>
      </c>
      <c r="B6475" s="2" t="str">
        <f ca="1">IFERROR(__xludf.DUMMYFUNCTION("GOOGLETRANSLATE(A6475,""auto"",""en"")"),"Loading...")</f>
        <v>Loading...</v>
      </c>
    </row>
    <row r="6476" spans="1:2" ht="14.25" customHeight="1">
      <c r="A6476" s="6" t="s">
        <v>6228</v>
      </c>
      <c r="B6476" s="2" t="str">
        <f ca="1">IFERROR(__xludf.DUMMYFUNCTION("GOOGLETRANSLATE(A6476,""auto"",""en"")"),"585 million views 
on Sidhu moose wala❤❤")</f>
        <v>585 million views 
on Sidhu moose wala❤❤</v>
      </c>
    </row>
    <row r="6477" spans="1:2" ht="14.25" customHeight="1">
      <c r="A6477" s="2" t="s">
        <v>6229</v>
      </c>
      <c r="B6477" s="2" t="str">
        <f ca="1">IFERROR(__xludf.DUMMYFUNCTION("GOOGLETRANSLATE(A6477,""auto"",""en"")"),"Loading...")</f>
        <v>Loading...</v>
      </c>
    </row>
    <row r="6478" spans="1:2" ht="14.25" customHeight="1">
      <c r="A6478" s="2" t="s">
        <v>6230</v>
      </c>
      <c r="B6478" s="2" t="str">
        <f ca="1">IFERROR(__xludf.DUMMYFUNCTION("GOOGLETRANSLATE(A6478,""auto"",""en"")"),"Loading...")</f>
        <v>Loading...</v>
      </c>
    </row>
    <row r="6479" spans="1:2" ht="14.25" customHeight="1">
      <c r="A6479" s="2" t="s">
        <v>6231</v>
      </c>
      <c r="B6479" s="2" t="str">
        <f ca="1">IFERROR(__xludf.DUMMYFUNCTION("GOOGLETRANSLATE(A6479,""auto"",""en"")"),"Loading...")</f>
        <v>Loading...</v>
      </c>
    </row>
    <row r="6480" spans="1:2" ht="14.25" customHeight="1">
      <c r="A6480" s="2" t="s">
        <v>6232</v>
      </c>
      <c r="B6480" s="2" t="str">
        <f ca="1">IFERROR(__xludf.DUMMYFUNCTION("GOOGLETRANSLATE(A6480,""auto"",""en"")"),"Loading...")</f>
        <v>Loading...</v>
      </c>
    </row>
    <row r="6481" spans="1:2" ht="14.25" customHeight="1">
      <c r="A6481" s="2" t="s">
        <v>6233</v>
      </c>
      <c r="B6481" s="2" t="str">
        <f ca="1">IFERROR(__xludf.DUMMYFUNCTION("GOOGLETRANSLATE(A6481,""auto"",""en"")"),"There was chatukarita in the country...you can read it from media.")</f>
        <v>There was chatukarita in the country...you can read it from media.</v>
      </c>
    </row>
    <row r="6482" spans="1:2" ht="14.25" customHeight="1">
      <c r="A6482" s="2" t="s">
        <v>6234</v>
      </c>
      <c r="B6482" s="2" t="str">
        <f ca="1">IFERROR(__xludf.DUMMYFUNCTION("GOOGLETRANSLATE(A6482,""auto"",""en"")"),"No matter what you say, it is a big scam.")</f>
        <v>No matter what you say, it is a big scam.</v>
      </c>
    </row>
    <row r="6483" spans="1:2" ht="14.25" customHeight="1">
      <c r="A6483" s="2" t="s">
        <v>6235</v>
      </c>
      <c r="B6483" s="2" t="str">
        <f ca="1">IFERROR(__xludf.DUMMYFUNCTION("GOOGLETRANSLATE(A6483,""auto"",""en"")"),"Loading...")</f>
        <v>Loading...</v>
      </c>
    </row>
    <row r="6484" spans="1:2" ht="14.25" customHeight="1">
      <c r="A6484" s="2" t="s">
        <v>6236</v>
      </c>
      <c r="B6484" s="2" t="str">
        <f ca="1">IFERROR(__xludf.DUMMYFUNCTION("GOOGLETRANSLATE(A6484,""auto"",""en"")"),"Loading...")</f>
        <v>Loading...</v>
      </c>
    </row>
    <row r="6485" spans="1:2" ht="14.25" customHeight="1">
      <c r="A6485" s="2" t="s">
        <v>6237</v>
      </c>
      <c r="B6485" s="2" t="str">
        <f ca="1">IFERROR(__xludf.DUMMYFUNCTION("GOOGLETRANSLATE(A6485,""auto"",""en"")"),"Loading...")</f>
        <v>Loading...</v>
      </c>
    </row>
    <row r="6486" spans="1:2" ht="14.25" customHeight="1">
      <c r="A6486" s="2" t="s">
        <v>6238</v>
      </c>
      <c r="B6486" s="2" t="str">
        <f ca="1">IFERROR(__xludf.DUMMYFUNCTION("GOOGLETRANSLATE(A6486,""auto"",""en"")"),"Loading...")</f>
        <v>Loading...</v>
      </c>
    </row>
    <row r="6487" spans="1:2" ht="14.25" customHeight="1">
      <c r="A6487" s="2" t="s">
        <v>6239</v>
      </c>
      <c r="B6487" s="2" t="str">
        <f ca="1">IFERROR(__xludf.DUMMYFUNCTION("GOOGLETRANSLATE(A6487,""auto"",""en"")"),"Loading...")</f>
        <v>Loading...</v>
      </c>
    </row>
    <row r="6488" spans="1:2" ht="14.25" customHeight="1">
      <c r="A6488" s="2" t="s">
        <v>6240</v>
      </c>
      <c r="B6488" s="2" t="str">
        <f ca="1">IFERROR(__xludf.DUMMYFUNCTION("GOOGLETRANSLATE(A6488,""auto"",""en"")"),"Loading...")</f>
        <v>Loading...</v>
      </c>
    </row>
    <row r="6489" spans="1:2" ht="14.25" customHeight="1">
      <c r="A6489" s="2" t="s">
        <v>6241</v>
      </c>
      <c r="B6489" s="2" t="str">
        <f ca="1">IFERROR(__xludf.DUMMYFUNCTION("GOOGLETRANSLATE(A6489,""auto"",""en"")"),"Loading...")</f>
        <v>Loading...</v>
      </c>
    </row>
    <row r="6490" spans="1:2" ht="14.25" customHeight="1">
      <c r="A6490" s="2" t="s">
        <v>6242</v>
      </c>
      <c r="B6490" s="2" t="str">
        <f ca="1">IFERROR(__xludf.DUMMYFUNCTION("GOOGLETRANSLATE(A6490,""auto"",""en"")"),"Loading...")</f>
        <v>Loading...</v>
      </c>
    </row>
    <row r="6491" spans="1:2" ht="14.25" customHeight="1">
      <c r="A6491" s="2" t="s">
        <v>6243</v>
      </c>
      <c r="B6491" s="2" t="str">
        <f ca="1">IFERROR(__xludf.DUMMYFUNCTION("GOOGLETRANSLATE(A6491,""auto"",""en"")"),"Loading...")</f>
        <v>Loading...</v>
      </c>
    </row>
    <row r="6492" spans="1:2" ht="14.25" customHeight="1">
      <c r="A6492" s="2" t="s">
        <v>6244</v>
      </c>
      <c r="B6492" s="2" t="str">
        <f ca="1">IFERROR(__xludf.DUMMYFUNCTION("GOOGLETRANSLATE(A6492,""auto"",""en"")"),"Loading...")</f>
        <v>Loading...</v>
      </c>
    </row>
    <row r="6493" spans="1:2" ht="14.25" customHeight="1">
      <c r="A6493" s="2" t="s">
        <v>487</v>
      </c>
      <c r="B6493" s="2" t="str">
        <f ca="1">IFERROR(__xludf.DUMMYFUNCTION("GOOGLETRANSLATE(A6493,""auto"",""en"")"),"Loading...")</f>
        <v>Loading...</v>
      </c>
    </row>
    <row r="6494" spans="1:2" ht="14.25" customHeight="1">
      <c r="A6494" s="2" t="s">
        <v>6245</v>
      </c>
      <c r="B6494" s="2" t="str">
        <f ca="1">IFERROR(__xludf.DUMMYFUNCTION("GOOGLETRANSLATE(A6494,""auto"",""en"")"),"Loading...")</f>
        <v>Loading...</v>
      </c>
    </row>
    <row r="6495" spans="1:2" ht="14.25" customHeight="1">
      <c r="A6495" s="6" t="s">
        <v>6246</v>
      </c>
      <c r="B6495" s="2" t="str">
        <f ca="1">IFERROR(__xludf.DUMMYFUNCTION("GOOGLETRANSLATE(A6495,""auto"",""en"")"),"Loading...")</f>
        <v>Loading...</v>
      </c>
    </row>
    <row r="6496" spans="1:2" ht="14.25" customHeight="1">
      <c r="A6496" s="2" t="s">
        <v>6247</v>
      </c>
      <c r="B6496" s="2" t="str">
        <f ca="1">IFERROR(__xludf.DUMMYFUNCTION("GOOGLETRANSLATE(A6496,""auto"",""en"")"),"Loading...")</f>
        <v>Loading...</v>
      </c>
    </row>
    <row r="6497" spans="1:2" ht="14.25" customHeight="1">
      <c r="A6497" s="2" t="s">
        <v>6248</v>
      </c>
      <c r="B6497" s="2" t="str">
        <f ca="1">IFERROR(__xludf.DUMMYFUNCTION("GOOGLETRANSLATE(A6497,""auto"",""en"")"),"Loading...")</f>
        <v>Loading...</v>
      </c>
    </row>
    <row r="6498" spans="1:2" ht="14.25" customHeight="1">
      <c r="A6498" s="2" t="s">
        <v>6227</v>
      </c>
      <c r="B6498" s="2" t="str">
        <f ca="1">IFERROR(__xludf.DUMMYFUNCTION("GOOGLETRANSLATE(A6498,""auto"",""en"")"),"Loading...")</f>
        <v>Loading...</v>
      </c>
    </row>
    <row r="6499" spans="1:2" ht="14.25" customHeight="1">
      <c r="A6499" s="2" t="s">
        <v>6249</v>
      </c>
      <c r="B6499" s="2" t="str">
        <f ca="1">IFERROR(__xludf.DUMMYFUNCTION("GOOGLETRANSLATE(A6499,""auto"",""en"")"),"Loading...")</f>
        <v>Loading...</v>
      </c>
    </row>
    <row r="6500" spans="1:2" ht="14.25" customHeight="1">
      <c r="A6500" s="2" t="s">
        <v>6250</v>
      </c>
      <c r="B6500" s="2" t="str">
        <f ca="1">IFERROR(__xludf.DUMMYFUNCTION("GOOGLETRANSLATE(A6500,""auto"",""en"")"),"Loading...")</f>
        <v>Loading...</v>
      </c>
    </row>
    <row r="6501" spans="1:2" ht="14.25" customHeight="1">
      <c r="A6501" s="2" t="s">
        <v>6251</v>
      </c>
      <c r="B6501" s="2" t="str">
        <f ca="1">IFERROR(__xludf.DUMMYFUNCTION("GOOGLETRANSLATE(A6501,""auto"",""en"")"),"Loading...")</f>
        <v>Loading...</v>
      </c>
    </row>
    <row r="6502" spans="1:2" ht="14.25" customHeight="1">
      <c r="A6502" s="2" t="s">
        <v>6252</v>
      </c>
      <c r="B6502" s="2" t="str">
        <f ca="1">IFERROR(__xludf.DUMMYFUNCTION("GOOGLETRANSLATE(A6502,""auto"",""en"")"),"Loading...")</f>
        <v>Loading...</v>
      </c>
    </row>
    <row r="6503" spans="1:2" ht="14.25" customHeight="1">
      <c r="A6503" s="2" t="s">
        <v>6253</v>
      </c>
      <c r="B6503" s="2" t="str">
        <f ca="1">IFERROR(__xludf.DUMMYFUNCTION("GOOGLETRANSLATE(A6503,""auto"",""en"")"),"Loading...")</f>
        <v>Loading...</v>
      </c>
    </row>
    <row r="6504" spans="1:2" ht="14.25" customHeight="1">
      <c r="A6504" s="2" t="s">
        <v>1368</v>
      </c>
      <c r="B6504" s="2" t="str">
        <f ca="1">IFERROR(__xludf.DUMMYFUNCTION("GOOGLETRANSLATE(A6504,""auto"",""en"")"),"Only BJP")</f>
        <v>Only BJP</v>
      </c>
    </row>
    <row r="6505" spans="1:2" ht="14.25" customHeight="1">
      <c r="A6505" s="2" t="s">
        <v>6254</v>
      </c>
      <c r="B6505" s="2" t="str">
        <f ca="1">IFERROR(__xludf.DUMMYFUNCTION("GOOGLETRANSLATE(A6505,""auto"",""en"")"),"Loading...")</f>
        <v>Loading...</v>
      </c>
    </row>
    <row r="6506" spans="1:2" ht="14.25" customHeight="1">
      <c r="A6506" s="2" t="s">
        <v>6255</v>
      </c>
      <c r="B6506" s="2" t="str">
        <f ca="1">IFERROR(__xludf.DUMMYFUNCTION("GOOGLETRANSLATE(A6506,""auto"",""en"")"),"Loading...")</f>
        <v>Loading...</v>
      </c>
    </row>
    <row r="6507" spans="1:2" ht="14.25" customHeight="1">
      <c r="A6507" s="2" t="s">
        <v>6256</v>
      </c>
      <c r="B6507" s="2" t="str">
        <f ca="1">IFERROR(__xludf.DUMMYFUNCTION("GOOGLETRANSLATE(A6507,""auto"",""en"")"),"Loading...")</f>
        <v>Loading...</v>
      </c>
    </row>
    <row r="6508" spans="1:2" ht="14.25" customHeight="1">
      <c r="A6508" s="6" t="s">
        <v>6257</v>
      </c>
      <c r="B6508" s="2" t="str">
        <f ca="1">IFERROR(__xludf.DUMMYFUNCTION("GOOGLETRANSLATE(A6508,""auto"",""en"")"),"Loading...")</f>
        <v>Loading...</v>
      </c>
    </row>
    <row r="6509" spans="1:2" ht="14.25" customHeight="1">
      <c r="A6509" s="2" t="s">
        <v>6258</v>
      </c>
      <c r="B6509" s="2" t="str">
        <f ca="1">IFERROR(__xludf.DUMMYFUNCTION("GOOGLETRANSLATE(A6509,""auto"",""en"")"),"Loading...")</f>
        <v>Loading...</v>
      </c>
    </row>
    <row r="6510" spans="1:2" ht="14.25" customHeight="1">
      <c r="A6510" s="2" t="s">
        <v>6259</v>
      </c>
      <c r="B6510" s="2" t="str">
        <f ca="1">IFERROR(__xludf.DUMMYFUNCTION("GOOGLETRANSLATE(A6510,""auto"",""en"")"),"Loading...")</f>
        <v>Loading...</v>
      </c>
    </row>
    <row r="6511" spans="1:2" ht="14.25" customHeight="1">
      <c r="A6511" s="2" t="s">
        <v>6260</v>
      </c>
      <c r="B6511" s="2" t="str">
        <f ca="1">IFERROR(__xludf.DUMMYFUNCTION("GOOGLETRANSLATE(A6511,""auto"",""en"")"),"Loading...")</f>
        <v>Loading...</v>
      </c>
    </row>
    <row r="6512" spans="1:2" ht="14.25" customHeight="1">
      <c r="A6512" s="5" t="s">
        <v>6261</v>
      </c>
      <c r="B6512" s="2" t="str">
        <f ca="1">IFERROR(__xludf.DUMMYFUNCTION("GOOGLETRANSLATE(A6512,""auto"",""en"")"),"I request you to come live on 4th June at 8 pm.
 All your cleverness will go away from behind.
🚩 Jai Shri Ram 🚩")</f>
        <v>I request you to come live on 4th June at 8 pm.
 All your cleverness will go away from behind.
🚩 Jai Shri Ram 🚩</v>
      </c>
    </row>
    <row r="6513" spans="1:2" ht="14.25" customHeight="1">
      <c r="A6513" s="2" t="s">
        <v>6262</v>
      </c>
      <c r="B6513" s="2" t="str">
        <f ca="1">IFERROR(__xludf.DUMMYFUNCTION("GOOGLETRANSLATE(A6513,""auto"",""en"")"),"Loading...")</f>
        <v>Loading...</v>
      </c>
    </row>
    <row r="6514" spans="1:2" ht="14.25" customHeight="1">
      <c r="A6514" s="4" t="s">
        <v>6263</v>
      </c>
      <c r="B6514" s="2" t="str">
        <f ca="1">IFERROR(__xludf.DUMMYFUNCTION("GOOGLETRANSLATE(A6514,""auto"",""en"")"),"Rabish ji, go out to wash Hindenburg in some drain this time.")</f>
        <v>Rabish ji, go out to wash Hindenburg in some drain this time.</v>
      </c>
    </row>
    <row r="6515" spans="1:2" ht="14.25" customHeight="1">
      <c r="A6515" s="4" t="s">
        <v>6264</v>
      </c>
      <c r="B6515" s="2" t="str">
        <f ca="1">IFERROR(__xludf.DUMMYFUNCTION("GOOGLETRANSLATE(A6515,""auto"",""en"")"),"Loading...")</f>
        <v>Loading...</v>
      </c>
    </row>
    <row r="6516" spans="1:2" ht="14.25" customHeight="1">
      <c r="A6516" s="2" t="s">
        <v>6265</v>
      </c>
      <c r="B6516" s="2" t="str">
        <f ca="1">IFERROR(__xludf.DUMMYFUNCTION("GOOGLETRANSLATE(A6516,""auto"",""en"")"),"Loading...")</f>
        <v>Loading...</v>
      </c>
    </row>
    <row r="6517" spans="1:2" ht="14.25" customHeight="1">
      <c r="A6517" s="2" t="s">
        <v>6266</v>
      </c>
      <c r="B6517" s="2" t="str">
        <f ca="1">IFERROR(__xludf.DUMMYFUNCTION("GOOGLETRANSLATE(A6517,""auto"",""en"")"),"Loading...")</f>
        <v>Loading...</v>
      </c>
    </row>
    <row r="6518" spans="1:2" ht="14.25" customHeight="1">
      <c r="A6518" s="2" t="s">
        <v>6267</v>
      </c>
      <c r="B6518" s="2" t="str">
        <f ca="1">IFERROR(__xludf.DUMMYFUNCTION("GOOGLETRANSLATE(A6518,""auto"",""en"")"),"Loading...")</f>
        <v>Loading...</v>
      </c>
    </row>
    <row r="6519" spans="1:2" ht="14.25" customHeight="1">
      <c r="A6519" s="2" t="s">
        <v>6268</v>
      </c>
      <c r="B6519" s="2" t="str">
        <f ca="1">IFERROR(__xludf.DUMMYFUNCTION("GOOGLETRANSLATE(A6519,""auto"",""en"")"),"Loading...")</f>
        <v>Loading...</v>
      </c>
    </row>
    <row r="6520" spans="1:2" ht="14.25" customHeight="1">
      <c r="A6520" s="2" t="s">
        <v>6269</v>
      </c>
      <c r="B6520" s="2" t="str">
        <f ca="1">IFERROR(__xludf.DUMMYFUNCTION("GOOGLETRANSLATE(A6520,""auto"",""en"")"),"Loading...")</f>
        <v>Loading...</v>
      </c>
    </row>
    <row r="6521" spans="1:2" ht="14.25" customHeight="1">
      <c r="A6521" s="2" t="s">
        <v>6270</v>
      </c>
      <c r="B6521" s="2" t="str">
        <f ca="1">IFERROR(__xludf.DUMMYFUNCTION("GOOGLETRANSLATE(A6521,""auto"",""en"")"),"Loading...")</f>
        <v>Loading...</v>
      </c>
    </row>
    <row r="6522" spans="1:2" ht="14.25" customHeight="1">
      <c r="A6522" s="2" t="s">
        <v>6271</v>
      </c>
      <c r="B6522" s="2" t="str">
        <f ca="1">IFERROR(__xludf.DUMMYFUNCTION("GOOGLETRANSLATE(A6522,""auto"",""en"")"),"Loading...")</f>
        <v>Loading...</v>
      </c>
    </row>
    <row r="6523" spans="1:2" ht="14.25" customHeight="1">
      <c r="A6523" s="2" t="s">
        <v>6272</v>
      </c>
      <c r="B6523" s="2" t="str">
        <f ca="1">IFERROR(__xludf.DUMMYFUNCTION("GOOGLETRANSLATE(A6523,""auto"",""en"")"),"Loading...")</f>
        <v>Loading...</v>
      </c>
    </row>
    <row r="6524" spans="1:2" ht="14.25" customHeight="1">
      <c r="A6524" s="2" t="s">
        <v>6273</v>
      </c>
      <c r="B6524" s="2" t="str">
        <f ca="1">IFERROR(__xludf.DUMMYFUNCTION("GOOGLETRANSLATE(A6524,""auto"",""en"")"),"Loading...")</f>
        <v>Loading...</v>
      </c>
    </row>
    <row r="6525" spans="1:2" ht="14.25" customHeight="1">
      <c r="A6525" s="2" t="s">
        <v>6274</v>
      </c>
      <c r="B6525" s="2" t="str">
        <f ca="1">IFERROR(__xludf.DUMMYFUNCTION("GOOGLETRANSLATE(A6525,""auto"",""en"")"),"Loading...")</f>
        <v>Loading...</v>
      </c>
    </row>
    <row r="6526" spans="1:2" ht="14.25" customHeight="1">
      <c r="A6526" s="2" t="s">
        <v>585</v>
      </c>
      <c r="B6526" s="2" t="str">
        <f ca="1">IFERROR(__xludf.DUMMYFUNCTION("GOOGLETRANSLATE(A6526,""auto"",""en"")"),"Loading...")</f>
        <v>Loading...</v>
      </c>
    </row>
    <row r="6527" spans="1:2" ht="14.25" customHeight="1">
      <c r="A6527" s="2" t="s">
        <v>6275</v>
      </c>
      <c r="B6527" s="2" t="str">
        <f ca="1">IFERROR(__xludf.DUMMYFUNCTION("GOOGLETRANSLATE(A6527,""auto"",""en"")"),"Loading...")</f>
        <v>Loading...</v>
      </c>
    </row>
    <row r="6528" spans="1:2" ht="14.25" customHeight="1">
      <c r="A6528" s="4" t="s">
        <v>6276</v>
      </c>
      <c r="B6528" s="2" t="str">
        <f ca="1">IFERROR(__xludf.DUMMYFUNCTION("GOOGLETRANSLATE(A6528,""auto"",""en"")"),"Young leader")</f>
        <v>Young leader</v>
      </c>
    </row>
    <row r="6529" spans="1:2" ht="14.25" customHeight="1">
      <c r="A6529" s="2" t="s">
        <v>6277</v>
      </c>
      <c r="B6529" s="2" t="str">
        <f ca="1">IFERROR(__xludf.DUMMYFUNCTION("GOOGLETRANSLATE(A6529,""auto"",""en"")"),"Super reporting")</f>
        <v>Super reporting</v>
      </c>
    </row>
    <row r="6530" spans="1:2" ht="14.25" customHeight="1">
      <c r="A6530" s="6" t="s">
        <v>6278</v>
      </c>
      <c r="B6530" s="2" t="str">
        <f ca="1">IFERROR(__xludf.DUMMYFUNCTION("GOOGLETRANSLATE(A6530,""auto"",""en"")"),"Loading...")</f>
        <v>Loading...</v>
      </c>
    </row>
    <row r="6531" spans="1:2" ht="14.25" customHeight="1">
      <c r="A6531" s="2" t="s">
        <v>6277</v>
      </c>
      <c r="B6531" s="2" t="str">
        <f ca="1">IFERROR(__xludf.DUMMYFUNCTION("GOOGLETRANSLATE(A6531,""auto"",""en"")"),"Super reporting")</f>
        <v>Super reporting</v>
      </c>
    </row>
    <row r="6532" spans="1:2" ht="14.25" customHeight="1">
      <c r="A6532" s="2" t="s">
        <v>6279</v>
      </c>
      <c r="B6532" s="2" t="str">
        <f ca="1">IFERROR(__xludf.DUMMYFUNCTION("GOOGLETRANSLATE(A6532,""auto"",""en"")"),"Loading...")</f>
        <v>Loading...</v>
      </c>
    </row>
    <row r="6533" spans="1:2" ht="14.25" customHeight="1">
      <c r="A6533" s="2" t="s">
        <v>6280</v>
      </c>
      <c r="B6533" s="2" t="str">
        <f ca="1">IFERROR(__xludf.DUMMYFUNCTION("GOOGLETRANSLATE(A6533,""auto"",""en"")"),"Loading...")</f>
        <v>Loading...</v>
      </c>
    </row>
    <row r="6534" spans="1:2" ht="14.25" customHeight="1">
      <c r="A6534" s="2" t="s">
        <v>6281</v>
      </c>
      <c r="B6534" s="2" t="str">
        <f ca="1">IFERROR(__xludf.DUMMYFUNCTION("GOOGLETRANSLATE(A6534,""auto"",""en"")"),"Loading...")</f>
        <v>Loading...</v>
      </c>
    </row>
    <row r="6535" spans="1:2" ht="14.25" customHeight="1">
      <c r="A6535" s="2" t="s">
        <v>6282</v>
      </c>
      <c r="B6535" s="2" t="str">
        <f ca="1">IFERROR(__xludf.DUMMYFUNCTION("GOOGLETRANSLATE(A6535,""auto"",""en"")"),"Loading...")</f>
        <v>Loading...</v>
      </c>
    </row>
    <row r="6536" spans="1:2" ht="14.25" customHeight="1">
      <c r="A6536" s="2" t="s">
        <v>6283</v>
      </c>
      <c r="B6536" s="2" t="str">
        <f ca="1">IFERROR(__xludf.DUMMYFUNCTION("GOOGLETRANSLATE(A6536,""auto"",""en"")"),"Loading...")</f>
        <v>Loading...</v>
      </c>
    </row>
    <row r="6537" spans="1:2" ht="14.25" customHeight="1">
      <c r="A6537" s="2" t="s">
        <v>6277</v>
      </c>
      <c r="B6537" s="2" t="str">
        <f ca="1">IFERROR(__xludf.DUMMYFUNCTION("GOOGLETRANSLATE(A6537,""auto"",""en"")"),"Super reporting")</f>
        <v>Super reporting</v>
      </c>
    </row>
    <row r="6538" spans="1:2" ht="14.25" customHeight="1">
      <c r="A6538" s="2" t="s">
        <v>6284</v>
      </c>
      <c r="B6538" s="2" t="str">
        <f ca="1">IFERROR(__xludf.DUMMYFUNCTION("GOOGLETRANSLATE(A6538,""auto"",""en"")"),"Who else is Modi Mukhota Hai?")</f>
        <v>Who else is Modi Mukhota Hai?</v>
      </c>
    </row>
    <row r="6539" spans="1:2" ht="14.25" customHeight="1">
      <c r="A6539" s="2" t="s">
        <v>585</v>
      </c>
      <c r="B6539" s="2" t="str">
        <f ca="1">IFERROR(__xludf.DUMMYFUNCTION("GOOGLETRANSLATE(A6539,""auto"",""en"")"),"Loading...")</f>
        <v>Loading...</v>
      </c>
    </row>
    <row r="6540" spans="1:2" ht="14.25" customHeight="1">
      <c r="A6540" s="2" t="s">
        <v>6285</v>
      </c>
      <c r="B6540" s="2" t="str">
        <f ca="1">IFERROR(__xludf.DUMMYFUNCTION("GOOGLETRANSLATE(A6540,""auto"",""en"")"),"Exit poll or share market poll.keys India's army bandh kay soldier kay karay karay hai gay.kiyya returning officers kay India kay loyal remain gay kay ya netavo kay.dekhha hai kya naay par.")</f>
        <v>Exit poll or share market poll.keys India's army bandh kay soldier kay karay karay hai gay.kiyya returning officers kay India kay loyal remain gay kay ya netavo kay.dekhha hai kya naay par.</v>
      </c>
    </row>
    <row r="6541" spans="1:2" ht="14.25" customHeight="1">
      <c r="A6541" s="2" t="s">
        <v>6286</v>
      </c>
      <c r="B6541" s="2" t="str">
        <f ca="1">IFERROR(__xludf.DUMMYFUNCTION("GOOGLETRANSLATE(A6541,""auto"",""en"")"),"Loading...")</f>
        <v>Loading...</v>
      </c>
    </row>
    <row r="6542" spans="1:2" ht="14.25" customHeight="1">
      <c r="A6542" s="2" t="s">
        <v>6287</v>
      </c>
      <c r="B6542" s="2" t="str">
        <f ca="1">IFERROR(__xludf.DUMMYFUNCTION("GOOGLETRANSLATE(A6542,""auto"",""en"")"),"295+❤❤")</f>
        <v>295+❤❤</v>
      </c>
    </row>
    <row r="6543" spans="1:2" ht="14.25" customHeight="1">
      <c r="A6543" s="4" t="s">
        <v>6288</v>
      </c>
      <c r="B6543" s="2" t="str">
        <f ca="1">IFERROR(__xludf.DUMMYFUNCTION("GOOGLETRANSLATE(A6543,""auto"",""en"")"),"Loading...")</f>
        <v>Loading...</v>
      </c>
    </row>
    <row r="6544" spans="1:2" ht="14.25" customHeight="1">
      <c r="A6544" s="2" t="s">
        <v>6289</v>
      </c>
      <c r="B6544" s="2" t="str">
        <f ca="1">IFERROR(__xludf.DUMMYFUNCTION("GOOGLETRANSLATE(A6544,""auto"",""en"")"),"Loading...")</f>
        <v>Loading...</v>
      </c>
    </row>
    <row r="6545" spans="1:2" ht="14.25" customHeight="1">
      <c r="A6545" s="2" t="s">
        <v>6290</v>
      </c>
      <c r="B6545" s="2" t="str">
        <f ca="1">IFERROR(__xludf.DUMMYFUNCTION("GOOGLETRANSLATE(A6545,""auto"",""en"")"),"Loading...")</f>
        <v>Loading...</v>
      </c>
    </row>
    <row r="6546" spans="1:2" ht="14.25" customHeight="1">
      <c r="A6546" s="2" t="s">
        <v>6291</v>
      </c>
      <c r="B6546" s="2" t="str">
        <f ca="1">IFERROR(__xludf.DUMMYFUNCTION("GOOGLETRANSLATE(A6546,""auto"",""en"")"),"Loading...")</f>
        <v>Loading...</v>
      </c>
    </row>
    <row r="6547" spans="1:2" ht="14.25" customHeight="1">
      <c r="A6547" s="2" t="s">
        <v>6292</v>
      </c>
      <c r="B6547" s="2" t="str">
        <f ca="1">IFERROR(__xludf.DUMMYFUNCTION("GOOGLETRANSLATE(A6547,""auto"",""en"")"),"Loading...")</f>
        <v>Loading...</v>
      </c>
    </row>
    <row r="6548" spans="1:2" ht="14.25" customHeight="1">
      <c r="A6548" s="2" t="s">
        <v>6293</v>
      </c>
      <c r="B6548" s="2" t="str">
        <f ca="1">IFERROR(__xludf.DUMMYFUNCTION("GOOGLETRANSLATE(A6548,""auto"",""en"")"),"Loading...")</f>
        <v>Loading...</v>
      </c>
    </row>
    <row r="6549" spans="1:2" ht="14.25" customHeight="1">
      <c r="A6549" s="2" t="s">
        <v>6294</v>
      </c>
      <c r="B6549" s="2" t="str">
        <f ca="1">IFERROR(__xludf.DUMMYFUNCTION("GOOGLETRANSLATE(A6549,""auto"",""en"")"),"Loading...")</f>
        <v>Loading...</v>
      </c>
    </row>
    <row r="6550" spans="1:2" ht="14.25" customHeight="1">
      <c r="A6550" s="2" t="s">
        <v>6295</v>
      </c>
      <c r="B6550" s="2" t="str">
        <f ca="1">IFERROR(__xludf.DUMMYFUNCTION("GOOGLETRANSLATE(A6550,""auto"",""en"")"),"Loading...")</f>
        <v>Loading...</v>
      </c>
    </row>
    <row r="6551" spans="1:2" ht="14.25" customHeight="1">
      <c r="A6551" s="2" t="s">
        <v>6296</v>
      </c>
      <c r="B6551" s="2" t="str">
        <f ca="1">IFERROR(__xludf.DUMMYFUNCTION("GOOGLETRANSLATE(A6551,""auto"",""en"")"),"Loading...")</f>
        <v>Loading...</v>
      </c>
    </row>
    <row r="6552" spans="1:2" ht="14.25" customHeight="1">
      <c r="A6552" s="2" t="s">
        <v>6297</v>
      </c>
      <c r="B6552" s="2" t="str">
        <f ca="1">IFERROR(__xludf.DUMMYFUNCTION("GOOGLETRANSLATE(A6552,""auto"",""en"")"),"Loading...")</f>
        <v>Loading...</v>
      </c>
    </row>
    <row r="6553" spans="1:2" ht="14.25" customHeight="1">
      <c r="A6553" s="2" t="s">
        <v>6298</v>
      </c>
      <c r="B6553" s="2" t="str">
        <f ca="1">IFERROR(__xludf.DUMMYFUNCTION("GOOGLETRANSLATE(A6553,""auto"",""en"")"),"Ravish Kumar best ❤❤❤")</f>
        <v>Ravish Kumar best ❤❤❤</v>
      </c>
    </row>
    <row r="6554" spans="1:2" ht="14.25" customHeight="1">
      <c r="A6554" s="2" t="s">
        <v>6299</v>
      </c>
      <c r="B6554" s="2" t="str">
        <f ca="1">IFERROR(__xludf.DUMMYFUNCTION("GOOGLETRANSLATE(A6554,""auto"",""en"")"),"Loading...")</f>
        <v>Loading...</v>
      </c>
    </row>
    <row r="6555" spans="1:2" ht="14.25" customHeight="1">
      <c r="A6555" s="2" t="s">
        <v>6300</v>
      </c>
      <c r="B6555" s="2" t="str">
        <f ca="1">IFERROR(__xludf.DUMMYFUNCTION("GOOGLETRANSLATE(A6555,""auto"",""en"")"),"Loading...")</f>
        <v>Loading...</v>
      </c>
    </row>
    <row r="6556" spans="1:2" ht="14.25" customHeight="1">
      <c r="A6556" s="5" t="s">
        <v>6301</v>
      </c>
      <c r="B6556" s="2" t="str">
        <f ca="1">IFERROR(__xludf.DUMMYFUNCTION("GOOGLETRANSLATE(A6556,""auto"",""en"")"),"Loading...")</f>
        <v>Loading...</v>
      </c>
    </row>
    <row r="6557" spans="1:2" ht="14.25" customHeight="1">
      <c r="A6557" s="2" t="s">
        <v>6302</v>
      </c>
      <c r="B6557" s="2" t="str">
        <f ca="1">IFERROR(__xludf.DUMMYFUNCTION("GOOGLETRANSLATE(A6557,""auto"",""en"")"),"Exit poll is crazy, India is winning.")</f>
        <v>Exit poll is crazy, India is winning.</v>
      </c>
    </row>
    <row r="6558" spans="1:2" ht="14.25" customHeight="1">
      <c r="A6558" s="2" t="s">
        <v>6303</v>
      </c>
      <c r="B6558" s="2" t="str">
        <f ca="1">IFERROR(__xludf.DUMMYFUNCTION("GOOGLETRANSLATE(A6558,""auto"",""en"")"),"Who is deleting negative comments?")</f>
        <v>Who is deleting negative comments?</v>
      </c>
    </row>
    <row r="6559" spans="1:2" ht="14.25" customHeight="1">
      <c r="A6559" s="2" t="s">
        <v>6304</v>
      </c>
      <c r="B6559" s="2" t="str">
        <f ca="1">IFERROR(__xludf.DUMMYFUNCTION("GOOGLETRANSLATE(A6559,""auto"",""en"")"),"only congress ❤")</f>
        <v>only congress ❤</v>
      </c>
    </row>
    <row r="6560" spans="1:2" ht="14.25" customHeight="1">
      <c r="A6560" s="2" t="s">
        <v>6305</v>
      </c>
      <c r="B6560" s="2" t="str">
        <f ca="1">IFERROR(__xludf.DUMMYFUNCTION("GOOGLETRANSLATE(A6560,""auto"",""en"")"),"Loading...")</f>
        <v>Loading...</v>
      </c>
    </row>
    <row r="6561" spans="1:2" ht="14.25" customHeight="1">
      <c r="A6561" s="4" t="s">
        <v>6306</v>
      </c>
      <c r="B6561" s="2" t="str">
        <f ca="1">IFERROR(__xludf.DUMMYFUNCTION("GOOGLETRANSLATE(A6561,""auto"",""en"")"),"Loading...")</f>
        <v>Loading...</v>
      </c>
    </row>
    <row r="6562" spans="1:2" ht="14.25" customHeight="1">
      <c r="A6562" s="2" t="s">
        <v>6307</v>
      </c>
      <c r="B6562" s="2" t="str">
        <f ca="1">IFERROR(__xludf.DUMMYFUNCTION("GOOGLETRANSLATE(A6562,""auto"",""en"")"),"Loading...")</f>
        <v>Loading...</v>
      </c>
    </row>
    <row r="6563" spans="1:2" ht="14.25" customHeight="1">
      <c r="A6563" s="2" t="s">
        <v>6308</v>
      </c>
      <c r="B6563" s="2" t="str">
        <f ca="1">IFERROR(__xludf.DUMMYFUNCTION("GOOGLETRANSLATE(A6563,""auto"",""en"")"),"Loading...")</f>
        <v>Loading...</v>
      </c>
    </row>
    <row r="6564" spans="1:2" ht="14.25" customHeight="1">
      <c r="A6564" s="2" t="s">
        <v>6309</v>
      </c>
      <c r="B6564" s="2" t="str">
        <f ca="1">IFERROR(__xludf.DUMMYFUNCTION("GOOGLETRANSLATE(A6564,""auto"",""en"")"),"Loading...")</f>
        <v>Loading...</v>
      </c>
    </row>
    <row r="6565" spans="1:2" ht="14.25" customHeight="1">
      <c r="A6565" s="2" t="s">
        <v>6310</v>
      </c>
      <c r="B6565" s="2" t="str">
        <f ca="1">IFERROR(__xludf.DUMMYFUNCTION("GOOGLETRANSLATE(A6565,""auto"",""en"")"),"Loading...")</f>
        <v>Loading...</v>
      </c>
    </row>
    <row r="6566" spans="1:2" ht="14.25" customHeight="1">
      <c r="A6566" s="2" t="s">
        <v>6311</v>
      </c>
      <c r="B6566" s="2" t="str">
        <f ca="1">IFERROR(__xludf.DUMMYFUNCTION("GOOGLETRANSLATE(A6566,""auto"",""en"")"),"Loading...")</f>
        <v>Loading...</v>
      </c>
    </row>
    <row r="6567" spans="1:2" ht="14.25" customHeight="1">
      <c r="A6567" s="2" t="s">
        <v>6312</v>
      </c>
      <c r="B6567" s="2" t="str">
        <f ca="1">IFERROR(__xludf.DUMMYFUNCTION("GOOGLETRANSLATE(A6567,""auto"",""en"")"),"Loading...")</f>
        <v>Loading...</v>
      </c>
    </row>
    <row r="6568" spans="1:2" ht="14.25" customHeight="1">
      <c r="A6568" s="2" t="s">
        <v>6313</v>
      </c>
      <c r="B6568" s="2" t="str">
        <f ca="1">IFERROR(__xludf.DUMMYFUNCTION("GOOGLETRANSLATE(A6568,""auto"",""en"")"),"Ei beta je ki bole")</f>
        <v>Ei beta je ki bole</v>
      </c>
    </row>
    <row r="6569" spans="1:2" ht="14.25" customHeight="1">
      <c r="A6569" s="2" t="s">
        <v>6314</v>
      </c>
      <c r="B6569" s="2" t="str">
        <f ca="1">IFERROR(__xludf.DUMMYFUNCTION("GOOGLETRANSLATE(A6569,""auto"",""en"")"),"Loading...")</f>
        <v>Loading...</v>
      </c>
    </row>
    <row r="6570" spans="1:2" ht="14.25" customHeight="1">
      <c r="A6570" s="6" t="s">
        <v>6315</v>
      </c>
      <c r="B6570" s="2" t="str">
        <f ca="1">IFERROR(__xludf.DUMMYFUNCTION("GOOGLETRANSLATE(A6570,""auto"",""en"")"),"Loading...")</f>
        <v>Loading...</v>
      </c>
    </row>
    <row r="6571" spans="1:2" ht="14.25" customHeight="1">
      <c r="A6571" s="2" t="s">
        <v>6316</v>
      </c>
      <c r="B6571" s="2" t="str">
        <f ca="1">IFERROR(__xludf.DUMMYFUNCTION("GOOGLETRANSLATE(A6571,""auto"",""en"")"),"Loading...")</f>
        <v>Loading...</v>
      </c>
    </row>
    <row r="6572" spans="1:2" ht="14.25" customHeight="1">
      <c r="A6572" s="2" t="s">
        <v>6317</v>
      </c>
      <c r="B6572" s="2" t="str">
        <f ca="1">IFERROR(__xludf.DUMMYFUNCTION("GOOGLETRANSLATE(A6572,""auto"",""en"")"),"Loading...")</f>
        <v>Loading...</v>
      </c>
    </row>
    <row r="6573" spans="1:2" ht="14.25" customHeight="1">
      <c r="A6573" s="2" t="s">
        <v>6318</v>
      </c>
      <c r="B6573" s="2" t="str">
        <f ca="1">IFERROR(__xludf.DUMMYFUNCTION("GOOGLETRANSLATE(A6573,""auto"",""en"")"),"Loading...")</f>
        <v>Loading...</v>
      </c>
    </row>
    <row r="6574" spans="1:2" ht="14.25" customHeight="1">
      <c r="A6574" s="4" t="s">
        <v>6319</v>
      </c>
      <c r="B6574" s="2" t="str">
        <f ca="1">IFERROR(__xludf.DUMMYFUNCTION("GOOGLETRANSLATE(A6574,""auto"",""en"")"),"At least now you tell the truth, then Congress will still keep showing the things of a blind devotee 😅😅")</f>
        <v>At least now you tell the truth, then Congress will still keep showing the things of a blind devotee 😅😅</v>
      </c>
    </row>
    <row r="6575" spans="1:2" ht="14.25" customHeight="1">
      <c r="A6575" s="2" t="s">
        <v>6320</v>
      </c>
      <c r="B6575" s="2" t="str">
        <f ca="1">IFERROR(__xludf.DUMMYFUNCTION("GOOGLETRANSLATE(A6575,""auto"",""en"")"),"Loading...")</f>
        <v>Loading...</v>
      </c>
    </row>
    <row r="6576" spans="1:2" ht="14.25" customHeight="1">
      <c r="A6576" s="2" t="s">
        <v>6321</v>
      </c>
      <c r="B6576" s="2" t="str">
        <f ca="1">IFERROR(__xludf.DUMMYFUNCTION("GOOGLETRANSLATE(A6576,""auto"",""en"")"),"Loading...")</f>
        <v>Loading...</v>
      </c>
    </row>
    <row r="6577" spans="1:2" ht="14.25" customHeight="1">
      <c r="A6577" s="2" t="s">
        <v>6322</v>
      </c>
      <c r="B6577" s="2" t="str">
        <f ca="1">IFERROR(__xludf.DUMMYFUNCTION("GOOGLETRANSLATE(A6577,""auto"",""en"")"),"Loading...")</f>
        <v>Loading...</v>
      </c>
    </row>
    <row r="6578" spans="1:2" ht="14.25" customHeight="1">
      <c r="A6578" s="2" t="s">
        <v>6323</v>
      </c>
      <c r="B6578" s="2" t="str">
        <f ca="1">IFERROR(__xludf.DUMMYFUNCTION("GOOGLETRANSLATE(A6578,""auto"",""en"")"),"Loading...")</f>
        <v>Loading...</v>
      </c>
    </row>
    <row r="6579" spans="1:2" ht="14.25" customHeight="1">
      <c r="A6579" s="5" t="s">
        <v>6324</v>
      </c>
      <c r="B6579" s="2" t="str">
        <f ca="1">IFERROR(__xludf.DUMMYFUNCTION("GOOGLETRANSLATE(A6579,""auto"",""en"")"),"Loading...")</f>
        <v>Loading...</v>
      </c>
    </row>
    <row r="6580" spans="1:2" ht="14.25" customHeight="1">
      <c r="A6580" s="2" t="s">
        <v>6325</v>
      </c>
      <c r="B6580" s="2" t="str">
        <f ca="1">IFERROR(__xludf.DUMMYFUNCTION("GOOGLETRANSLATE(A6580,""auto"",""en"")"),"Loading...")</f>
        <v>Loading...</v>
      </c>
    </row>
    <row r="6581" spans="1:2" ht="14.25" customHeight="1">
      <c r="A6581" s="6" t="s">
        <v>6326</v>
      </c>
      <c r="B6581" s="2" t="str">
        <f ca="1">IFERROR(__xludf.DUMMYFUNCTION("GOOGLETRANSLATE(A6581,""auto"",""en"")"),"Loading...")</f>
        <v>Loading...</v>
      </c>
    </row>
    <row r="6582" spans="1:2" ht="14.25" customHeight="1">
      <c r="A6582" s="4" t="s">
        <v>6327</v>
      </c>
      <c r="B6582" s="2" t="str">
        <f ca="1">IFERROR(__xludf.DUMMYFUNCTION("GOOGLETRANSLATE(A6582,""auto"",""en"")"),"Loading...")</f>
        <v>Loading...</v>
      </c>
    </row>
    <row r="6583" spans="1:2" ht="14.25" customHeight="1">
      <c r="A6583" s="2" t="s">
        <v>6328</v>
      </c>
      <c r="B6583" s="2" t="str">
        <f ca="1">IFERROR(__xludf.DUMMYFUNCTION("GOOGLETRANSLATE(A6583,""auto"",""en"")"),"Loading...")</f>
        <v>Loading...</v>
      </c>
    </row>
    <row r="6584" spans="1:2" ht="14.25" customHeight="1">
      <c r="A6584" s="2" t="s">
        <v>847</v>
      </c>
      <c r="B6584" s="2" t="str">
        <f ca="1">IFERROR(__xludf.DUMMYFUNCTION("GOOGLETRANSLATE(A6584,""auto"",""en"")"),"Loading...")</f>
        <v>Loading...</v>
      </c>
    </row>
    <row r="6585" spans="1:2" ht="14.25" customHeight="1">
      <c r="A6585" s="2" t="s">
        <v>6329</v>
      </c>
      <c r="B6585" s="2" t="str">
        <f ca="1">IFERROR(__xludf.DUMMYFUNCTION("GOOGLETRANSLATE(A6585,""auto"",""en"")"),"Loading...")</f>
        <v>Loading...</v>
      </c>
    </row>
    <row r="6586" spans="1:2" ht="14.25" customHeight="1">
      <c r="A6586" s="2" t="s">
        <v>6330</v>
      </c>
      <c r="B6586" s="2" t="str">
        <f ca="1">IFERROR(__xludf.DUMMYFUNCTION("GOOGLETRANSLATE(A6586,""auto"",""en"")"),"Loading...")</f>
        <v>Loading...</v>
      </c>
    </row>
    <row r="6587" spans="1:2" ht="14.25" customHeight="1">
      <c r="A6587" s="2" t="s">
        <v>6331</v>
      </c>
      <c r="B6587" s="2" t="str">
        <f ca="1">IFERROR(__xludf.DUMMYFUNCTION("GOOGLETRANSLATE(A6587,""auto"",""en"")"),"Loading...")</f>
        <v>Loading...</v>
      </c>
    </row>
    <row r="6588" spans="1:2" ht="14.25" customHeight="1">
      <c r="A6588" s="2" t="s">
        <v>6332</v>
      </c>
      <c r="B6588" s="2" t="str">
        <f ca="1">IFERROR(__xludf.DUMMYFUNCTION("GOOGLETRANSLATE(A6588,""auto"",""en"")"),"Loading...")</f>
        <v>Loading...</v>
      </c>
    </row>
    <row r="6589" spans="1:2" ht="14.25" customHeight="1">
      <c r="A6589" s="2" t="s">
        <v>6333</v>
      </c>
      <c r="B6589" s="2" t="str">
        <f ca="1">IFERROR(__xludf.DUMMYFUNCTION("GOOGLETRANSLATE(A6589,""auto"",""en"")"),"Loading...")</f>
        <v>Loading...</v>
      </c>
    </row>
    <row r="6590" spans="1:2" ht="14.25" customHeight="1">
      <c r="A6590" s="2" t="s">
        <v>6334</v>
      </c>
      <c r="B6590" s="2" t="str">
        <f ca="1">IFERROR(__xludf.DUMMYFUNCTION("GOOGLETRANSLATE(A6590,""auto"",""en"")"),"Loading...")</f>
        <v>Loading...</v>
      </c>
    </row>
    <row r="6591" spans="1:2" ht="14.25" customHeight="1">
      <c r="A6591" s="2" t="s">
        <v>6335</v>
      </c>
      <c r="B6591" s="2" t="str">
        <f ca="1">IFERROR(__xludf.DUMMYFUNCTION("GOOGLETRANSLATE(A6591,""auto"",""en"")"),"Loading...")</f>
        <v>Loading...</v>
      </c>
    </row>
    <row r="6592" spans="1:2" ht="14.25" customHeight="1">
      <c r="A6592" s="2" t="s">
        <v>6336</v>
      </c>
      <c r="B6592" s="2" t="str">
        <f ca="1">IFERROR(__xludf.DUMMYFUNCTION("GOOGLETRANSLATE(A6592,""auto"",""en"")"),"Bjp won the last loksabha elections too with similar tactics in MP, Rajasthan and Chhatteesgarh.")</f>
        <v>Bjp won the last loksabha elections too with similar tactics in MP, Rajasthan and Chhatteesgarh.</v>
      </c>
    </row>
    <row r="6593" spans="1:2" ht="14.25" customHeight="1">
      <c r="A6593" s="2" t="s">
        <v>6337</v>
      </c>
      <c r="B6593" s="2" t="str">
        <f ca="1">IFERROR(__xludf.DUMMYFUNCTION("GOOGLETRANSLATE(A6593,""auto"",""en"")"),"Loading...")</f>
        <v>Loading...</v>
      </c>
    </row>
    <row r="6594" spans="1:2" ht="14.25" customHeight="1">
      <c r="A6594" s="2" t="s">
        <v>6338</v>
      </c>
      <c r="B6594" s="2" t="str">
        <f ca="1">IFERROR(__xludf.DUMMYFUNCTION("GOOGLETRANSLATE(A6594,""auto"",""en"")"),"I want to wait for 4 days, I have already started barking, wait, Rahul will give you a bone ?????????")</f>
        <v>I want to wait for 4 days, I have already started barking, wait, Rahul will give you a bone ?????????</v>
      </c>
    </row>
    <row r="6595" spans="1:2" ht="14.25" customHeight="1">
      <c r="A6595" s="2" t="s">
        <v>6339</v>
      </c>
      <c r="B6595" s="2" t="str">
        <f ca="1">IFERROR(__xludf.DUMMYFUNCTION("GOOGLETRANSLATE(A6595,""auto"",""en"")"),"Loading...")</f>
        <v>Loading...</v>
      </c>
    </row>
    <row r="6596" spans="1:2" ht="14.25" customHeight="1">
      <c r="A6596" s="2" t="s">
        <v>6340</v>
      </c>
      <c r="B6596" s="2" t="str">
        <f ca="1">IFERROR(__xludf.DUMMYFUNCTION("GOOGLETRANSLATE(A6596,""auto"",""en"")"),"Loading...")</f>
        <v>Loading...</v>
      </c>
    </row>
    <row r="6597" spans="1:2" ht="14.25" customHeight="1">
      <c r="A6597" s="2" t="s">
        <v>6341</v>
      </c>
      <c r="B6597" s="2" t="str">
        <f ca="1">IFERROR(__xludf.DUMMYFUNCTION("GOOGLETRANSLATE(A6597,""auto"",""en"")"),"Loading...")</f>
        <v>Loading...</v>
      </c>
    </row>
    <row r="6598" spans="1:2" ht="14.25" customHeight="1">
      <c r="A6598" s="2" t="s">
        <v>6342</v>
      </c>
      <c r="B6598" s="2" t="str">
        <f ca="1">IFERROR(__xludf.DUMMYFUNCTION("GOOGLETRANSLATE(A6598,""auto"",""en"")"),"Loading...")</f>
        <v>Loading...</v>
      </c>
    </row>
    <row r="6599" spans="1:2" ht="14.25" customHeight="1">
      <c r="A6599" s="2" t="s">
        <v>6343</v>
      </c>
      <c r="B6599" s="2" t="str">
        <f ca="1">IFERROR(__xludf.DUMMYFUNCTION("GOOGLETRANSLATE(A6599,""auto"",""en"")"),"Loading...")</f>
        <v>Loading...</v>
      </c>
    </row>
    <row r="6600" spans="1:2" ht="14.25" customHeight="1">
      <c r="A6600" s="2" t="s">
        <v>6344</v>
      </c>
      <c r="B6600" s="2" t="str">
        <f ca="1">IFERROR(__xludf.DUMMYFUNCTION("GOOGLETRANSLATE(A6600,""auto"",""en"")"),"Loading...")</f>
        <v>Loading...</v>
      </c>
    </row>
    <row r="6601" spans="1:2" ht="14.25" customHeight="1">
      <c r="A6601" s="2" t="s">
        <v>6345</v>
      </c>
      <c r="B6601" s="2" t="str">
        <f ca="1">IFERROR(__xludf.DUMMYFUNCTION("GOOGLETRANSLATE(A6601,""auto"",""en"")"),"Loading...")</f>
        <v>Loading...</v>
      </c>
    </row>
    <row r="6602" spans="1:2" ht="14.25" customHeight="1">
      <c r="A6602" s="2" t="s">
        <v>6346</v>
      </c>
      <c r="B6602" s="2" t="str">
        <f ca="1">IFERROR(__xludf.DUMMYFUNCTION("GOOGLETRANSLATE(A6602,""auto"",""en"")"),"Loading...")</f>
        <v>Loading...</v>
      </c>
    </row>
    <row r="6603" spans="1:2" ht="14.25" customHeight="1">
      <c r="A6603" s="6" t="s">
        <v>6347</v>
      </c>
      <c r="B6603" s="2" t="str">
        <f ca="1">IFERROR(__xludf.DUMMYFUNCTION("GOOGLETRANSLATE(A6603,""auto"",""en"")"),"Loading...")</f>
        <v>Loading...</v>
      </c>
    </row>
    <row r="6604" spans="1:2" ht="14.25" customHeight="1">
      <c r="A6604" s="2" t="s">
        <v>6348</v>
      </c>
      <c r="B6604" s="2" t="str">
        <f ca="1">IFERROR(__xludf.DUMMYFUNCTION("GOOGLETRANSLATE(A6604,""auto"",""en"")"),"Loading...")</f>
        <v>Loading...</v>
      </c>
    </row>
    <row r="6605" spans="1:2" ht="14.25" customHeight="1">
      <c r="A6605" s="2" t="s">
        <v>6349</v>
      </c>
      <c r="B6605" s="2" t="str">
        <f ca="1">IFERROR(__xludf.DUMMYFUNCTION("GOOGLETRANSLATE(A6605,""auto"",""en"")"),"What are the chances of situations like Tianamen Square or attack on Capitol Hill to happen here on 4th June??,")</f>
        <v>What are the chances of situations like Tianamen Square or attack on Capitol Hill to happen here on 4th June??,</v>
      </c>
    </row>
    <row r="6606" spans="1:2" ht="14.25" customHeight="1">
      <c r="A6606" s="2" t="s">
        <v>6350</v>
      </c>
      <c r="B6606" s="2" t="str">
        <f ca="1">IFERROR(__xludf.DUMMYFUNCTION("GOOGLETRANSLATE(A6606,""auto"",""en"")"),"Loading...")</f>
        <v>Loading...</v>
      </c>
    </row>
    <row r="6607" spans="1:2" ht="14.25" customHeight="1">
      <c r="A6607" s="4" t="s">
        <v>6351</v>
      </c>
      <c r="B6607" s="2" t="str">
        <f ca="1">IFERROR(__xludf.DUMMYFUNCTION("GOOGLETRANSLATE(A6607,""auto"",""en"")"),"Loading...")</f>
        <v>Loading...</v>
      </c>
    </row>
    <row r="6608" spans="1:2" ht="14.25" customHeight="1">
      <c r="A6608" s="2" t="s">
        <v>6352</v>
      </c>
      <c r="B6608" s="2" t="str">
        <f ca="1">IFERROR(__xludf.DUMMYFUNCTION("GOOGLETRANSLATE(A6608,""auto"",""en"")"),"Loading...")</f>
        <v>Loading...</v>
      </c>
    </row>
    <row r="6609" spans="1:2" ht="14.25" customHeight="1">
      <c r="A6609" s="2" t="s">
        <v>6353</v>
      </c>
      <c r="B6609" s="2" t="str">
        <f ca="1">IFERROR(__xludf.DUMMYFUNCTION("GOOGLETRANSLATE(A6609,""auto"",""en"")"),"Loading...")</f>
        <v>Loading...</v>
      </c>
    </row>
    <row r="6610" spans="1:2" ht="14.25" customHeight="1">
      <c r="A6610" s="2" t="s">
        <v>6354</v>
      </c>
      <c r="B6610" s="2" t="str">
        <f ca="1">IFERROR(__xludf.DUMMYFUNCTION("GOOGLETRANSLATE(A6610,""auto"",""en"")"),"Loading...")</f>
        <v>Loading...</v>
      </c>
    </row>
    <row r="6611" spans="1:2" ht="14.25" customHeight="1">
      <c r="A6611" s="4" t="s">
        <v>6355</v>
      </c>
      <c r="B6611" s="2" t="str">
        <f ca="1">IFERROR(__xludf.DUMMYFUNCTION("GOOGLETRANSLATE(A6611,""auto"",""en"")"),"There is now a vacant Muslim left in the opposition.")</f>
        <v>There is now a vacant Muslim left in the opposition.</v>
      </c>
    </row>
    <row r="6612" spans="1:2" ht="14.25" customHeight="1">
      <c r="A6612" s="4" t="s">
        <v>6356</v>
      </c>
      <c r="B6612" s="2" t="str">
        <f ca="1">IFERROR(__xludf.DUMMYFUNCTION("GOOGLETRANSLATE(A6612,""auto"",""en"")"),"Loading...")</f>
        <v>Loading...</v>
      </c>
    </row>
    <row r="6613" spans="1:2" ht="14.25" customHeight="1">
      <c r="A6613" s="2" t="s">
        <v>6357</v>
      </c>
      <c r="B6613" s="2" t="str">
        <f ca="1">IFERROR(__xludf.DUMMYFUNCTION("GOOGLETRANSLATE(A6613,""auto"",""en"")"),"Loading...")</f>
        <v>Loading...</v>
      </c>
    </row>
    <row r="6614" spans="1:2" ht="14.25" customHeight="1">
      <c r="A6614" s="4" t="s">
        <v>6358</v>
      </c>
      <c r="B6614" s="2" t="str">
        <f ca="1">IFERROR(__xludf.DUMMYFUNCTION("GOOGLETRANSLATE(A6614,""auto"",""en"")"),"Ravish ji today Arnab Goswami was saying on his channel. Ravish Kumar was campaigning for Congress. What is there on YouTube? Where do you say how many people watch YouTube in India? Must have seen 10 lakhs. Compared to 135 crore people, what is 10 lakh? "&amp;"I was telling myself that I am on TV and people are watching me. You must answer them.")</f>
        <v>Ravish ji today Arnab Goswami was saying on his channel. Ravish Kumar was campaigning for Congress. What is there on YouTube? Where do you say how many people watch YouTube in India? Must have seen 10 lakhs. Compared to 135 crore people, what is 10 lakh? I was telling myself that I am on TV and people are watching me. You must answer them.</v>
      </c>
    </row>
    <row r="6615" spans="1:2" ht="14.25" customHeight="1">
      <c r="A6615" s="5" t="s">
        <v>6359</v>
      </c>
      <c r="B6615" s="2" t="str">
        <f ca="1">IFERROR(__xludf.DUMMYFUNCTION("GOOGLETRANSLATE(A6615,""auto"",""en"")"),"Loading...")</f>
        <v>Loading...</v>
      </c>
    </row>
    <row r="6616" spans="1:2" ht="14.25" customHeight="1">
      <c r="A6616" s="2" t="s">
        <v>6360</v>
      </c>
      <c r="B6616" s="2" t="str">
        <f ca="1">IFERROR(__xludf.DUMMYFUNCTION("GOOGLETRANSLATE(A6616,""auto"",""en"")"),"Loading...")</f>
        <v>Loading...</v>
      </c>
    </row>
    <row r="6617" spans="1:2" ht="14.25" customHeight="1">
      <c r="A6617" s="2" t="s">
        <v>6361</v>
      </c>
      <c r="B6617" s="2" t="str">
        <f ca="1">IFERROR(__xludf.DUMMYFUNCTION("GOOGLETRANSLATE(A6617,""auto"",""en"")"),"Loading...")</f>
        <v>Loading...</v>
      </c>
    </row>
    <row r="6618" spans="1:2" ht="14.25" customHeight="1">
      <c r="A6618" s="6" t="s">
        <v>6362</v>
      </c>
      <c r="B6618" s="2" t="str">
        <f ca="1">IFERROR(__xludf.DUMMYFUNCTION("GOOGLETRANSLATE(A6618,""auto"",""en"")"),"Loading...")</f>
        <v>Loading...</v>
      </c>
    </row>
    <row r="6619" spans="1:2" ht="14.25" customHeight="1">
      <c r="A6619" s="2" t="s">
        <v>6363</v>
      </c>
      <c r="B6619" s="2" t="str">
        <f ca="1">IFERROR(__xludf.DUMMYFUNCTION("GOOGLETRANSLATE(A6619,""auto"",""en"")"),"Loading...")</f>
        <v>Loading...</v>
      </c>
    </row>
    <row r="6620" spans="1:2" ht="14.25" customHeight="1">
      <c r="A6620" s="2" t="s">
        <v>6364</v>
      </c>
      <c r="B6620" s="2" t="str">
        <f ca="1">IFERROR(__xludf.DUMMYFUNCTION("GOOGLETRANSLATE(A6620,""auto"",""en"")"),"Loading...")</f>
        <v>Loading...</v>
      </c>
    </row>
    <row r="6621" spans="1:2" ht="14.25" customHeight="1">
      <c r="A6621" s="2" t="s">
        <v>6365</v>
      </c>
      <c r="B6621" s="2" t="str">
        <f ca="1">IFERROR(__xludf.DUMMYFUNCTION("GOOGLETRANSLATE(A6621,""auto"",""en"")"),"Loading...")</f>
        <v>Loading...</v>
      </c>
    </row>
    <row r="6622" spans="1:2" ht="14.25" customHeight="1">
      <c r="A6622" s="4" t="s">
        <v>6366</v>
      </c>
      <c r="B6622" s="2" t="str">
        <f ca="1">IFERROR(__xludf.DUMMYFUNCTION("GOOGLETRANSLATE(A6622,""auto"",""en"")"),"Loading...")</f>
        <v>Loading...</v>
      </c>
    </row>
    <row r="6623" spans="1:2" ht="14.25" customHeight="1">
      <c r="A6623" s="6" t="s">
        <v>6367</v>
      </c>
      <c r="B6623" s="2" t="str">
        <f ca="1">IFERROR(__xludf.DUMMYFUNCTION("GOOGLETRANSLATE(A6623,""auto"",""en"")"),"Loading...")</f>
        <v>Loading...</v>
      </c>
    </row>
    <row r="6624" spans="1:2" ht="14.25" customHeight="1">
      <c r="A6624" s="5" t="s">
        <v>6368</v>
      </c>
      <c r="B6624" s="2" t="str">
        <f ca="1">IFERROR(__xludf.DUMMYFUNCTION("GOOGLETRANSLATE(A6624,""auto"",""en"")"),"Loading...")</f>
        <v>Loading...</v>
      </c>
    </row>
    <row r="6625" spans="1:2" ht="14.25" customHeight="1">
      <c r="A6625" s="4" t="s">
        <v>6369</v>
      </c>
      <c r="B6625" s="2" t="str">
        <f ca="1">IFERROR(__xludf.DUMMYFUNCTION("GOOGLETRANSLATE(A6625,""auto"",""en"")"),"Loading...")</f>
        <v>Loading...</v>
      </c>
    </row>
    <row r="6626" spans="1:2" ht="14.25" customHeight="1">
      <c r="A6626" s="6" t="s">
        <v>6370</v>
      </c>
      <c r="B6626" s="2" t="str">
        <f ca="1">IFERROR(__xludf.DUMMYFUNCTION("GOOGLETRANSLATE(A6626,""auto"",""en"")"),"Loading...")</f>
        <v>Loading...</v>
      </c>
    </row>
    <row r="6627" spans="1:2" ht="14.25" customHeight="1">
      <c r="A6627" s="2" t="s">
        <v>6371</v>
      </c>
      <c r="B6627" s="2" t="str">
        <f ca="1">IFERROR(__xludf.DUMMYFUNCTION("GOOGLETRANSLATE(A6627,""auto"",""en"")"),"Loading...")</f>
        <v>Loading...</v>
      </c>
    </row>
    <row r="6628" spans="1:2" ht="14.25" customHeight="1">
      <c r="A6628" s="2" t="s">
        <v>6372</v>
      </c>
      <c r="B6628" s="2" t="str">
        <f ca="1">IFERROR(__xludf.DUMMYFUNCTION("GOOGLETRANSLATE(A6628,""auto"",""en"")"),"Loading...")</f>
        <v>Loading...</v>
      </c>
    </row>
    <row r="6629" spans="1:2" ht="14.25" customHeight="1">
      <c r="A6629" s="4" t="s">
        <v>6373</v>
      </c>
      <c r="B6629" s="2" t="str">
        <f ca="1">IFERROR(__xludf.DUMMYFUNCTION("GOOGLETRANSLATE(A6629,""auto"",""en"")"),"Loading...")</f>
        <v>Loading...</v>
      </c>
    </row>
    <row r="6630" spans="1:2" ht="14.25" customHeight="1">
      <c r="A6630" s="4" t="s">
        <v>6374</v>
      </c>
      <c r="B6630" s="2" t="str">
        <f ca="1">IFERROR(__xludf.DUMMYFUNCTION("GOOGLETRANSLATE(A6630,""auto"",""en"")"),"Loading...")</f>
        <v>Loading...</v>
      </c>
    </row>
    <row r="6631" spans="1:2" ht="14.25" customHeight="1">
      <c r="A6631" s="2" t="s">
        <v>6375</v>
      </c>
      <c r="B6631" s="2" t="str">
        <f ca="1">IFERROR(__xludf.DUMMYFUNCTION("GOOGLETRANSLATE(A6631,""auto"",""en"")"),"Loading...")</f>
        <v>Loading...</v>
      </c>
    </row>
    <row r="6632" spans="1:2" ht="14.25" customHeight="1">
      <c r="A6632" s="2" t="s">
        <v>6376</v>
      </c>
      <c r="B6632" s="2" t="str">
        <f ca="1">IFERROR(__xludf.DUMMYFUNCTION("GOOGLETRANSLATE(A6632,""auto"",""en"")"),"Loading...")</f>
        <v>Loading...</v>
      </c>
    </row>
    <row r="6633" spans="1:2" ht="14.25" customHeight="1">
      <c r="A6633" s="2" t="s">
        <v>6377</v>
      </c>
      <c r="B6633" s="2" t="str">
        <f ca="1">IFERROR(__xludf.DUMMYFUNCTION("GOOGLETRANSLATE(A6633,""auto"",""en"")"),"Today's entire episode is based on mere assumptions, what kind of journalism is this?")</f>
        <v>Today's entire episode is based on mere assumptions, what kind of journalism is this?</v>
      </c>
    </row>
    <row r="6634" spans="1:2" ht="14.25" customHeight="1">
      <c r="A6634" s="2" t="s">
        <v>6378</v>
      </c>
      <c r="B6634" s="2" t="str">
        <f ca="1">IFERROR(__xludf.DUMMYFUNCTION("GOOGLETRANSLATE(A6634,""auto"",""en"")"),"Loading...")</f>
        <v>Loading...</v>
      </c>
    </row>
    <row r="6635" spans="1:2" ht="14.25" customHeight="1">
      <c r="A6635" s="2" t="s">
        <v>6379</v>
      </c>
      <c r="B6635" s="2" t="str">
        <f ca="1">IFERROR(__xludf.DUMMYFUNCTION("GOOGLETRANSLATE(A6635,""auto"",""en"")"),"Loading...")</f>
        <v>Loading...</v>
      </c>
    </row>
    <row r="6636" spans="1:2" ht="14.25" customHeight="1">
      <c r="A6636" s="2" t="s">
        <v>6380</v>
      </c>
      <c r="B6636" s="2" t="str">
        <f ca="1">IFERROR(__xludf.DUMMYFUNCTION("GOOGLETRANSLATE(A6636,""auto"",""en"")"),"Loading...")</f>
        <v>Loading...</v>
      </c>
    </row>
    <row r="6637" spans="1:2" ht="14.25" customHeight="1">
      <c r="A6637" s="2" t="s">
        <v>6381</v>
      </c>
      <c r="B6637" s="2" t="str">
        <f ca="1">IFERROR(__xludf.DUMMYFUNCTION("GOOGLETRANSLATE(A6637,""auto"",""en"")"),"Loading...")</f>
        <v>Loading...</v>
      </c>
    </row>
    <row r="6638" spans="1:2" ht="14.25" customHeight="1">
      <c r="A6638" s="2" t="s">
        <v>6382</v>
      </c>
      <c r="B6638" s="2" t="str">
        <f ca="1">IFERROR(__xludf.DUMMYFUNCTION("GOOGLETRANSLATE(A6638,""auto"",""en"")"),"Loading...")</f>
        <v>Loading...</v>
      </c>
    </row>
    <row r="6639" spans="1:2" ht="14.25" customHeight="1">
      <c r="A6639" s="4" t="s">
        <v>6383</v>
      </c>
      <c r="B6639" s="2" t="str">
        <f ca="1">IFERROR(__xludf.DUMMYFUNCTION("GOOGLETRANSLATE(A6639,""auto"",""en"")"),"Seeing defeat certain, the cunning king has resorted to dishonesty.")</f>
        <v>Seeing defeat certain, the cunning king has resorted to dishonesty.</v>
      </c>
    </row>
    <row r="6640" spans="1:2" ht="14.25" customHeight="1">
      <c r="A6640" s="6" t="s">
        <v>6384</v>
      </c>
      <c r="B6640" s="2" t="str">
        <f ca="1">IFERROR(__xludf.DUMMYFUNCTION("GOOGLETRANSLATE(A6640,""auto"",""en"")"),"Loading...")</f>
        <v>Loading...</v>
      </c>
    </row>
    <row r="6641" spans="1:2" ht="14.25" customHeight="1">
      <c r="A6641" s="2" t="s">
        <v>6385</v>
      </c>
      <c r="B6641" s="2" t="str">
        <f ca="1">IFERROR(__xludf.DUMMYFUNCTION("GOOGLETRANSLATE(A6641,""auto"",""en"")"),"Loading...")</f>
        <v>Loading...</v>
      </c>
    </row>
    <row r="6642" spans="1:2" ht="14.25" customHeight="1">
      <c r="A6642" s="2" t="s">
        <v>6386</v>
      </c>
      <c r="B6642" s="2" t="str">
        <f ca="1">IFERROR(__xludf.DUMMYFUNCTION("GOOGLETRANSLATE(A6642,""auto"",""en"")"),"5:07 Say Sagarika worked with me before and is the wife of Frank Pattalkar Rajdeep Sardesai.")</f>
        <v>5:07 Say Sagarika worked with me before and is the wife of Frank Pattalkar Rajdeep Sardesai.</v>
      </c>
    </row>
    <row r="6643" spans="1:2" ht="14.25" customHeight="1">
      <c r="A6643" s="2" t="s">
        <v>6387</v>
      </c>
      <c r="B6643" s="2" t="str">
        <f ca="1">IFERROR(__xludf.DUMMYFUNCTION("GOOGLETRANSLATE(A6643,""auto"",""en"")"),"Loading...")</f>
        <v>Loading...</v>
      </c>
    </row>
    <row r="6644" spans="1:2" ht="14.25" customHeight="1">
      <c r="A6644" s="2" t="s">
        <v>6388</v>
      </c>
      <c r="B6644" s="2" t="str">
        <f ca="1">IFERROR(__xludf.DUMMYFUNCTION("GOOGLETRANSLATE(A6644,""auto"",""en"")"),"Loading...")</f>
        <v>Loading...</v>
      </c>
    </row>
    <row r="6645" spans="1:2" ht="14.25" customHeight="1">
      <c r="A6645" s="2" t="s">
        <v>6389</v>
      </c>
      <c r="B6645" s="2" t="str">
        <f ca="1">IFERROR(__xludf.DUMMYFUNCTION("GOOGLETRANSLATE(A6645,""auto"",""en"")"),"Loading...")</f>
        <v>Loading...</v>
      </c>
    </row>
    <row r="6646" spans="1:2" ht="14.25" customHeight="1">
      <c r="A6646" s="2" t="s">
        <v>6390</v>
      </c>
      <c r="B6646" s="2" t="str">
        <f ca="1">IFERROR(__xludf.DUMMYFUNCTION("GOOGLETRANSLATE(A6646,""auto"",""en"")"),"Loading...")</f>
        <v>Loading...</v>
      </c>
    </row>
    <row r="6647" spans="1:2" ht="14.25" customHeight="1">
      <c r="A6647" s="2" t="s">
        <v>6391</v>
      </c>
      <c r="B6647" s="2" t="str">
        <f ca="1">IFERROR(__xludf.DUMMYFUNCTION("GOOGLETRANSLATE(A6647,""auto"",""en"")"),"Loading...")</f>
        <v>Loading...</v>
      </c>
    </row>
    <row r="6648" spans="1:2" ht="14.25" customHeight="1">
      <c r="A6648" s="2" t="s">
        <v>6392</v>
      </c>
      <c r="B6648" s="2" t="str">
        <f ca="1">IFERROR(__xludf.DUMMYFUNCTION("GOOGLETRANSLATE(A6648,""auto"",""en"")"),"My vote for INDIA")</f>
        <v>My vote for INDIA</v>
      </c>
    </row>
    <row r="6649" spans="1:2" ht="14.25" customHeight="1">
      <c r="A6649" s="4" t="s">
        <v>6393</v>
      </c>
      <c r="B6649" s="2" t="str">
        <f ca="1">IFERROR(__xludf.DUMMYFUNCTION("GOOGLETRANSLATE(A6649,""auto"",""en"")"),"Loading...")</f>
        <v>Loading...</v>
      </c>
    </row>
    <row r="6650" spans="1:2" ht="14.25" customHeight="1">
      <c r="A6650" s="2" t="s">
        <v>6394</v>
      </c>
      <c r="B6650" s="2" t="str">
        <f ca="1">IFERROR(__xludf.DUMMYFUNCTION("GOOGLETRANSLATE(A6650,""auto"",""en"")"),"Loading...")</f>
        <v>Loading...</v>
      </c>
    </row>
    <row r="6651" spans="1:2" ht="14.25" customHeight="1">
      <c r="A6651" s="2" t="s">
        <v>6395</v>
      </c>
      <c r="B6651" s="2" t="str">
        <f ca="1">IFERROR(__xludf.DUMMYFUNCTION("GOOGLETRANSLATE(A6651,""auto"",""en"")"),"Loading...")</f>
        <v>Loading...</v>
      </c>
    </row>
    <row r="6652" spans="1:2" ht="14.25" customHeight="1">
      <c r="A6652" s="4" t="s">
        <v>6396</v>
      </c>
      <c r="B6652" s="2" t="str">
        <f ca="1">IFERROR(__xludf.DUMMYFUNCTION("GOOGLETRANSLATE(A6652,""auto"",""en"")"),"Loading...")</f>
        <v>Loading...</v>
      </c>
    </row>
    <row r="6653" spans="1:2" ht="14.25" customHeight="1">
      <c r="A6653" s="2" t="s">
        <v>6397</v>
      </c>
      <c r="B6653" s="2" t="str">
        <f ca="1">IFERROR(__xludf.DUMMYFUNCTION("GOOGLETRANSLATE(A6653,""auto"",""en"")"),"Loading...")</f>
        <v>Loading...</v>
      </c>
    </row>
    <row r="6654" spans="1:2" ht="14.25" customHeight="1">
      <c r="A6654" s="6" t="s">
        <v>6398</v>
      </c>
      <c r="B6654" s="2" t="str">
        <f ca="1">IFERROR(__xludf.DUMMYFUNCTION("GOOGLETRANSLATE(A6654,""auto"",""en"")"),"My India is great ❤❤
I love you my India ❤❤❤❤")</f>
        <v>My India is great ❤❤
I love you my India ❤❤❤❤</v>
      </c>
    </row>
    <row r="6655" spans="1:2" ht="14.25" customHeight="1">
      <c r="A6655" s="2" t="s">
        <v>594</v>
      </c>
      <c r="B6655" s="2" t="str">
        <f ca="1">IFERROR(__xludf.DUMMYFUNCTION("GOOGLETRANSLATE(A6655,""auto"",""en"")"),"❤")</f>
        <v>❤</v>
      </c>
    </row>
    <row r="6656" spans="1:2" ht="14.25" customHeight="1">
      <c r="A6656" s="2" t="s">
        <v>6399</v>
      </c>
      <c r="B6656" s="2" t="str">
        <f ca="1">IFERROR(__xludf.DUMMYFUNCTION("GOOGLETRANSLATE(A6656,""auto"",""en"")"),"Loading...")</f>
        <v>Loading...</v>
      </c>
    </row>
    <row r="6657" spans="1:2" ht="14.25" customHeight="1">
      <c r="A6657" s="2" t="s">
        <v>6400</v>
      </c>
      <c r="B6657" s="2" t="str">
        <f ca="1">IFERROR(__xludf.DUMMYFUNCTION("GOOGLETRANSLATE(A6657,""auto"",""en"")"),"Loading...")</f>
        <v>Loading...</v>
      </c>
    </row>
    <row r="6658" spans="1:2" ht="14.25" customHeight="1">
      <c r="A6658" s="2" t="s">
        <v>6401</v>
      </c>
      <c r="B6658" s="2" t="str">
        <f ca="1">IFERROR(__xludf.DUMMYFUNCTION("GOOGLETRANSLATE(A6658,""auto"",""en"")"),"Ravish Kumar the great generalist 🎉")</f>
        <v>Ravish Kumar the great generalist 🎉</v>
      </c>
    </row>
    <row r="6659" spans="1:2" ht="14.25" customHeight="1">
      <c r="A6659" s="2" t="s">
        <v>6402</v>
      </c>
      <c r="B6659" s="2" t="str">
        <f ca="1">IFERROR(__xludf.DUMMYFUNCTION("GOOGLETRANSLATE(A6659,""auto"",""en"")"),"Loading...")</f>
        <v>Loading...</v>
      </c>
    </row>
    <row r="6660" spans="1:2" ht="14.25" customHeight="1">
      <c r="A6660" s="4" t="s">
        <v>6403</v>
      </c>
      <c r="B6660" s="2" t="str">
        <f ca="1">IFERROR(__xludf.DUMMYFUNCTION("GOOGLETRANSLATE(A6660,""auto"",""en"")"),"Loading...")</f>
        <v>Loading...</v>
      </c>
    </row>
    <row r="6661" spans="1:2" ht="14.25" customHeight="1">
      <c r="A6661" s="2" t="s">
        <v>6404</v>
      </c>
      <c r="B6661" s="2" t="str">
        <f ca="1">IFERROR(__xludf.DUMMYFUNCTION("GOOGLETRANSLATE(A6661,""auto"",""en"")"),"Loading...")</f>
        <v>Loading...</v>
      </c>
    </row>
    <row r="6662" spans="1:2" ht="14.25" customHeight="1">
      <c r="A6662" s="2" t="s">
        <v>6405</v>
      </c>
      <c r="B6662" s="2" t="str">
        <f ca="1">IFERROR(__xludf.DUMMYFUNCTION("GOOGLETRANSLATE(A6662,""auto"",""en"")"),"Loading...")</f>
        <v>Loading...</v>
      </c>
    </row>
    <row r="6663" spans="1:2" ht="14.25" customHeight="1">
      <c r="A6663" s="2" t="s">
        <v>6406</v>
      </c>
      <c r="B6663" s="2" t="str">
        <f ca="1">IFERROR(__xludf.DUMMYFUNCTION("GOOGLETRANSLATE(A6663,""auto"",""en"")"),"Loading...")</f>
        <v>Loading...</v>
      </c>
    </row>
    <row r="6664" spans="1:2" ht="14.25" customHeight="1">
      <c r="A6664" s="2" t="s">
        <v>6407</v>
      </c>
      <c r="B6664" s="2" t="str">
        <f ca="1">IFERROR(__xludf.DUMMYFUNCTION("GOOGLETRANSLATE(A6664,""auto"",""en"")"),"Loading...")</f>
        <v>Loading...</v>
      </c>
    </row>
    <row r="6665" spans="1:2" ht="14.25" customHeight="1">
      <c r="A6665" s="2" t="s">
        <v>6408</v>
      </c>
      <c r="B6665" s="2" t="str">
        <f ca="1">IFERROR(__xludf.DUMMYFUNCTION("GOOGLETRANSLATE(A6665,""auto"",""en"")"),"Loading...")</f>
        <v>Loading...</v>
      </c>
    </row>
    <row r="6666" spans="1:2" ht="14.25" customHeight="1">
      <c r="A6666" s="2" t="s">
        <v>6409</v>
      </c>
      <c r="B6666" s="2" t="str">
        <f ca="1">IFERROR(__xludf.DUMMYFUNCTION("GOOGLETRANSLATE(A6666,""auto"",""en"")"),"Loading...")</f>
        <v>Loading...</v>
      </c>
    </row>
    <row r="6667" spans="1:2" ht="14.25" customHeight="1">
      <c r="A6667" s="4" t="s">
        <v>6410</v>
      </c>
      <c r="B6667" s="2" t="str">
        <f ca="1">IFERROR(__xludf.DUMMYFUNCTION("GOOGLETRANSLATE(A6667,""auto"",""en"")"),"Loading...")</f>
        <v>Loading...</v>
      </c>
    </row>
    <row r="6668" spans="1:2" ht="14.25" customHeight="1">
      <c r="A6668" s="2" t="s">
        <v>6411</v>
      </c>
      <c r="B6668" s="2" t="str">
        <f ca="1">IFERROR(__xludf.DUMMYFUNCTION("GOOGLETRANSLATE(A6668,""auto"",""en"")"),"Loading...")</f>
        <v>Loading...</v>
      </c>
    </row>
    <row r="6669" spans="1:2" ht="14.25" customHeight="1">
      <c r="A6669" s="2" t="s">
        <v>6412</v>
      </c>
      <c r="B6669" s="2" t="str">
        <f ca="1">IFERROR(__xludf.DUMMYFUNCTION("GOOGLETRANSLATE(A6669,""auto"",""en"")"),"Loading...")</f>
        <v>Loading...</v>
      </c>
    </row>
    <row r="6670" spans="1:2" ht="14.25" customHeight="1">
      <c r="A6670" s="2" t="s">
        <v>6413</v>
      </c>
      <c r="B6670" s="2" t="str">
        <f ca="1">IFERROR(__xludf.DUMMYFUNCTION("GOOGLETRANSLATE(A6670,""auto"",""en"")"),"Loading...")</f>
        <v>Loading...</v>
      </c>
    </row>
    <row r="6671" spans="1:2" ht="14.25" customHeight="1">
      <c r="A6671" s="2" t="s">
        <v>6414</v>
      </c>
      <c r="B6671" s="2" t="str">
        <f ca="1">IFERROR(__xludf.DUMMYFUNCTION("GOOGLETRANSLATE(A6671,""auto"",""en"")"),"Loading...")</f>
        <v>Loading...</v>
      </c>
    </row>
    <row r="6672" spans="1:2" ht="14.25" customHeight="1">
      <c r="A6672" s="2" t="s">
        <v>6415</v>
      </c>
      <c r="B6672" s="2" t="str">
        <f ca="1">IFERROR(__xludf.DUMMYFUNCTION("GOOGLETRANSLATE(A6672,""auto"",""en"")"),"Loading...")</f>
        <v>Loading...</v>
      </c>
    </row>
    <row r="6673" spans="1:2" ht="14.25" customHeight="1">
      <c r="A6673" s="2" t="s">
        <v>6416</v>
      </c>
      <c r="B6673" s="2" t="str">
        <f ca="1">IFERROR(__xludf.DUMMYFUNCTION("GOOGLETRANSLATE(A6673,""auto"",""en"")"),"Loading...")</f>
        <v>Loading...</v>
      </c>
    </row>
    <row r="6674" spans="1:2" ht="14.25" customHeight="1">
      <c r="A6674" s="2" t="s">
        <v>6417</v>
      </c>
      <c r="B6674" s="2" t="str">
        <f ca="1">IFERROR(__xludf.DUMMYFUNCTION("GOOGLETRANSLATE(A6674,""auto"",""en"")"),"Loading...")</f>
        <v>Loading...</v>
      </c>
    </row>
    <row r="6675" spans="1:2" ht="14.25" customHeight="1">
      <c r="A6675" s="5" t="s">
        <v>6418</v>
      </c>
      <c r="B6675" s="2" t="str">
        <f ca="1">IFERROR(__xludf.DUMMYFUNCTION("GOOGLETRANSLATE(A6675,""auto"",""en"")"),"Loading...")</f>
        <v>Loading...</v>
      </c>
    </row>
    <row r="6676" spans="1:2" ht="14.25" customHeight="1">
      <c r="A6676" s="2" t="s">
        <v>6419</v>
      </c>
      <c r="B6676" s="2" t="str">
        <f ca="1">IFERROR(__xludf.DUMMYFUNCTION("GOOGLETRANSLATE(A6676,""auto"",""en"")"),"This Ravishva is crazy and he will keep doing it.")</f>
        <v>This Ravishva is crazy and he will keep doing it.</v>
      </c>
    </row>
    <row r="6677" spans="1:2" ht="14.25" customHeight="1">
      <c r="A6677" s="2" t="s">
        <v>6420</v>
      </c>
      <c r="B6677" s="2" t="str">
        <f ca="1">IFERROR(__xludf.DUMMYFUNCTION("GOOGLETRANSLATE(A6677,""auto"",""en"")"),"Loading...")</f>
        <v>Loading...</v>
      </c>
    </row>
    <row r="6678" spans="1:2" ht="14.25" customHeight="1">
      <c r="A6678" s="2" t="s">
        <v>6421</v>
      </c>
      <c r="B6678" s="2" t="str">
        <f ca="1">IFERROR(__xludf.DUMMYFUNCTION("GOOGLETRANSLATE(A6678,""auto"",""en"")"),"Loading...")</f>
        <v>Loading...</v>
      </c>
    </row>
    <row r="6679" spans="1:2" ht="14.25" customHeight="1">
      <c r="A6679" s="4" t="s">
        <v>6422</v>
      </c>
      <c r="B6679" s="2" t="str">
        <f ca="1">IFERROR(__xludf.DUMMYFUNCTION("GOOGLETRANSLATE(A6679,""auto"",""en"")"),"Loading...")</f>
        <v>Loading...</v>
      </c>
    </row>
    <row r="6680" spans="1:2" ht="14.25" customHeight="1">
      <c r="A6680" s="2" t="s">
        <v>6423</v>
      </c>
      <c r="B6680" s="2" t="str">
        <f ca="1">IFERROR(__xludf.DUMMYFUNCTION("GOOGLETRANSLATE(A6680,""auto"",""en"")"),"Loading...")</f>
        <v>Loading...</v>
      </c>
    </row>
    <row r="6681" spans="1:2" ht="14.25" customHeight="1">
      <c r="A6681" s="2" t="s">
        <v>6424</v>
      </c>
      <c r="B6681" s="2" t="str">
        <f ca="1">IFERROR(__xludf.DUMMYFUNCTION("GOOGLETRANSLATE(A6681,""auto"",""en"")"),"Loading...")</f>
        <v>Loading...</v>
      </c>
    </row>
    <row r="6682" spans="1:2" ht="14.25" customHeight="1">
      <c r="A6682" s="2" t="s">
        <v>6425</v>
      </c>
      <c r="B6682" s="2" t="str">
        <f ca="1">IFERROR(__xludf.DUMMYFUNCTION("GOOGLETRANSLATE(A6682,""auto"",""en"")"),"Modi poll...how to believe.....")</f>
        <v>Modi poll...how to believe.....</v>
      </c>
    </row>
    <row r="6683" spans="1:2" ht="14.25" customHeight="1">
      <c r="A6683" s="2" t="s">
        <v>6426</v>
      </c>
      <c r="B6683" s="2" t="str">
        <f ca="1">IFERROR(__xludf.DUMMYFUNCTION("GOOGLETRANSLATE(A6683,""auto"",""en"")"),"Loading...")</f>
        <v>Loading...</v>
      </c>
    </row>
    <row r="6684" spans="1:2" ht="14.25" customHeight="1">
      <c r="A6684" s="2" t="s">
        <v>6427</v>
      </c>
      <c r="B6684" s="2" t="str">
        <f ca="1">IFERROR(__xludf.DUMMYFUNCTION("GOOGLETRANSLATE(A6684,""auto"",""en"")"),"Loading...")</f>
        <v>Loading...</v>
      </c>
    </row>
    <row r="6685" spans="1:2" ht="14.25" customHeight="1">
      <c r="A6685" s="2" t="s">
        <v>6428</v>
      </c>
      <c r="B6685" s="2" t="str">
        <f ca="1">IFERROR(__xludf.DUMMYFUNCTION("GOOGLETRANSLATE(A6685,""auto"",""en"")"),"Loading...")</f>
        <v>Loading...</v>
      </c>
    </row>
    <row r="6686" spans="1:2" ht="14.25" customHeight="1">
      <c r="A6686" s="2" t="s">
        <v>6429</v>
      </c>
      <c r="B6686" s="2" t="str">
        <f ca="1">IFERROR(__xludf.DUMMYFUNCTION("GOOGLETRANSLATE(A6686,""auto"",""en"")"),"Loading...")</f>
        <v>Loading...</v>
      </c>
    </row>
    <row r="6687" spans="1:2" ht="14.25" customHeight="1">
      <c r="A6687" s="2" t="s">
        <v>6430</v>
      </c>
      <c r="B6687" s="2" t="str">
        <f ca="1">IFERROR(__xludf.DUMMYFUNCTION("GOOGLETRANSLATE(A6687,""auto"",""en"")"),"Jhuth failao...on 4th June, PTA will continue...")</f>
        <v>Jhuth failao...on 4th June, PTA will continue...</v>
      </c>
    </row>
    <row r="6688" spans="1:2" ht="14.25" customHeight="1">
      <c r="A6688" s="2" t="s">
        <v>6431</v>
      </c>
      <c r="B6688" s="2" t="str">
        <f ca="1">IFERROR(__xludf.DUMMYFUNCTION("GOOGLETRANSLATE(A6688,""auto"",""en"")"),"Loading...")</f>
        <v>Loading...</v>
      </c>
    </row>
    <row r="6689" spans="1:2" ht="14.25" customHeight="1">
      <c r="A6689" s="2" t="s">
        <v>6432</v>
      </c>
      <c r="B6689" s="2" t="str">
        <f ca="1">IFERROR(__xludf.DUMMYFUNCTION("GOOGLETRANSLATE(A6689,""auto"",""en"")"),"Loading...")</f>
        <v>Loading...</v>
      </c>
    </row>
    <row r="6690" spans="1:2" ht="14.25" customHeight="1">
      <c r="A6690" s="2" t="s">
        <v>6433</v>
      </c>
      <c r="B6690" s="2" t="str">
        <f ca="1">IFERROR(__xludf.DUMMYFUNCTION("GOOGLETRANSLATE(A6690,""auto"",""en"")"),"Loading...")</f>
        <v>Loading...</v>
      </c>
    </row>
    <row r="6691" spans="1:2" ht="14.25" customHeight="1">
      <c r="A6691" s="2" t="s">
        <v>6434</v>
      </c>
      <c r="B6691" s="2" t="str">
        <f ca="1">IFERROR(__xludf.DUMMYFUNCTION("GOOGLETRANSLATE(A6691,""auto"",""en"")"),"Loading...")</f>
        <v>Loading...</v>
      </c>
    </row>
    <row r="6692" spans="1:2" ht="14.25" customHeight="1">
      <c r="A6692" s="2" t="s">
        <v>6435</v>
      </c>
      <c r="B6692" s="2" t="str">
        <f ca="1">IFERROR(__xludf.DUMMYFUNCTION("GOOGLETRANSLATE(A6692,""auto"",""en"")"),"What will it do to you if BJP gets majority?")</f>
        <v>What will it do to you if BJP gets majority?</v>
      </c>
    </row>
    <row r="6693" spans="1:2" ht="14.25" customHeight="1">
      <c r="A6693" s="2" t="s">
        <v>6436</v>
      </c>
      <c r="B6693" s="2" t="str">
        <f ca="1">IFERROR(__xludf.DUMMYFUNCTION("GOOGLETRANSLATE(A6693,""auto"",""en"")"),"Loading...")</f>
        <v>Loading...</v>
      </c>
    </row>
    <row r="6694" spans="1:2" ht="14.25" customHeight="1">
      <c r="A6694" s="4" t="s">
        <v>6437</v>
      </c>
      <c r="B6694" s="2" t="str">
        <f ca="1">IFERROR(__xludf.DUMMYFUNCTION("GOOGLETRANSLATE(A6694,""auto"",""en"")"),"Loading...")</f>
        <v>Loading...</v>
      </c>
    </row>
    <row r="6695" spans="1:2" ht="14.25" customHeight="1">
      <c r="A6695" s="2" t="s">
        <v>6438</v>
      </c>
      <c r="B6695" s="2" t="str">
        <f ca="1">IFERROR(__xludf.DUMMYFUNCTION("GOOGLETRANSLATE(A6695,""auto"",""en"")"),"Loading...")</f>
        <v>Loading...</v>
      </c>
    </row>
    <row r="6696" spans="1:2" ht="14.25" customHeight="1">
      <c r="A6696" s="2" t="s">
        <v>6439</v>
      </c>
      <c r="B6696" s="2" t="str">
        <f ca="1">IFERROR(__xludf.DUMMYFUNCTION("GOOGLETRANSLATE(A6696,""auto"",""en"")"),"Very good Rahul")</f>
        <v>Very good Rahul</v>
      </c>
    </row>
    <row r="6697" spans="1:2" ht="14.25" customHeight="1">
      <c r="A6697" s="4" t="s">
        <v>6440</v>
      </c>
      <c r="B6697" s="2" t="str">
        <f ca="1">IFERROR(__xludf.DUMMYFUNCTION("GOOGLETRANSLATE(A6697,""auto"",""en"")"),"What is the point of claiming psychological victory or defeat now that the elections have already taken place? Now all the surveys do not want to tarnish their reputation.")</f>
        <v>What is the point of claiming psychological victory or defeat now that the elections have already taken place? Now all the surveys do not want to tarnish their reputation.</v>
      </c>
    </row>
    <row r="6698" spans="1:2" ht="14.25" customHeight="1">
      <c r="A6698" s="4" t="s">
        <v>6441</v>
      </c>
      <c r="B6698" s="2" t="str">
        <f ca="1">IFERROR(__xludf.DUMMYFUNCTION("GOOGLETRANSLATE(A6698,""auto"",""en"")"),"Loading...")</f>
        <v>Loading...</v>
      </c>
    </row>
    <row r="6699" spans="1:2" ht="14.25" customHeight="1">
      <c r="A6699" s="2" t="s">
        <v>6442</v>
      </c>
      <c r="B6699" s="2" t="str">
        <f ca="1">IFERROR(__xludf.DUMMYFUNCTION("GOOGLETRANSLATE(A6699,""auto"",""en"")"),"Earlier it had taken more than 100 years to liberate the country and now also it is time to liberate the country again when at that time our country was a slave of the British and even these RSS people were serving the British. On their part, by forming a"&amp;" Gaddi party, the Gaddi girls came back to India and fought to liberate India from the USA and after 100 years, they liberated India and for the second time also, more than 90% of the people in India helped in liberating the country. That we had a share i"&amp;"n the freedom and this time also we will all go together to free the country from this hatred and one day we will win. Because even the English did not want to fuck our rulers but did not make them run away, everyone's memory will also run away. Tay is th"&amp;"e sorrow of the poor who has been born and has cried, who has died and changed and who is crying because of the hardships and the hardships.")</f>
        <v>Earlier it had taken more than 100 years to liberate the country and now also it is time to liberate the country again when at that time our country was a slave of the British and even these RSS people were serving the British. On their part, by forming a Gaddi party, the Gaddi girls came back to India and fought to liberate India from the USA and after 100 years, they liberated India and for the second time also, more than 90% of the people in India helped in liberating the country. That we had a share in the freedom and this time also we will all go together to free the country from this hatred and one day we will win. Because even the English did not want to fuck our rulers but did not make them run away, everyone's memory will also run away. Tay is the sorrow of the poor who has been born and has cried, who has died and changed and who is crying because of the hardships and the hardships.</v>
      </c>
    </row>
    <row r="6700" spans="1:2" ht="14.25" customHeight="1">
      <c r="A6700" s="2" t="s">
        <v>6443</v>
      </c>
      <c r="B6700" s="2" t="str">
        <f ca="1">IFERROR(__xludf.DUMMYFUNCTION("GOOGLETRANSLATE(A6700,""auto"",""en"")"),"Loading...")</f>
        <v>Loading...</v>
      </c>
    </row>
    <row r="6701" spans="1:2" ht="14.25" customHeight="1">
      <c r="A6701" s="2" t="s">
        <v>5192</v>
      </c>
      <c r="B6701" s="2" t="str">
        <f ca="1">IFERROR(__xludf.DUMMYFUNCTION("GOOGLETRANSLATE(A6701,""auto"",""en"")"),"Loading...")</f>
        <v>Loading...</v>
      </c>
    </row>
    <row r="6702" spans="1:2" ht="14.25" customHeight="1">
      <c r="A6702" s="2" t="s">
        <v>847</v>
      </c>
      <c r="B6702" s="2" t="str">
        <f ca="1">IFERROR(__xludf.DUMMYFUNCTION("GOOGLETRANSLATE(A6702,""auto"",""en"")"),"Loading...")</f>
        <v>Loading...</v>
      </c>
    </row>
    <row r="6703" spans="1:2" ht="14.25" customHeight="1">
      <c r="A6703" s="2" t="s">
        <v>6444</v>
      </c>
      <c r="B6703" s="2" t="str">
        <f ca="1">IFERROR(__xludf.DUMMYFUNCTION("GOOGLETRANSLATE(A6703,""auto"",""en"")"),"Where is AMM?")</f>
        <v>Where is AMM?</v>
      </c>
    </row>
    <row r="6704" spans="1:2" ht="14.25" customHeight="1">
      <c r="A6704" s="4" t="s">
        <v>6445</v>
      </c>
      <c r="B6704" s="2" t="str">
        <f ca="1">IFERROR(__xludf.DUMMYFUNCTION("GOOGLETRANSLATE(A6704,""auto"",""en"")"),"Loading...")</f>
        <v>Loading...</v>
      </c>
    </row>
    <row r="6705" spans="1:2" ht="14.25" customHeight="1">
      <c r="A6705" s="5" t="s">
        <v>6446</v>
      </c>
      <c r="B6705" s="2" t="str">
        <f ca="1">IFERROR(__xludf.DUMMYFUNCTION("GOOGLETRANSLATE(A6705,""auto"",""en"")"),"Loading...")</f>
        <v>Loading...</v>
      </c>
    </row>
    <row r="6706" spans="1:2" ht="14.25" customHeight="1">
      <c r="A6706" s="2" t="s">
        <v>6447</v>
      </c>
      <c r="B6706" s="2" t="str">
        <f ca="1">IFERROR(__xludf.DUMMYFUNCTION("GOOGLETRANSLATE(A6706,""auto"",""en"")"),"Loading...")</f>
        <v>Loading...</v>
      </c>
    </row>
    <row r="6707" spans="1:2" ht="14.25" customHeight="1">
      <c r="A6707" s="2" t="s">
        <v>6448</v>
      </c>
      <c r="B6707" s="2" t="str">
        <f ca="1">IFERROR(__xludf.DUMMYFUNCTION("GOOGLETRANSLATE(A6707,""auto"",""en"")"),"Loading...")</f>
        <v>Loading...</v>
      </c>
    </row>
    <row r="6708" spans="1:2" ht="14.25" customHeight="1">
      <c r="A6708" s="2" t="s">
        <v>6449</v>
      </c>
      <c r="B6708" s="2" t="str">
        <f ca="1">IFERROR(__xludf.DUMMYFUNCTION("GOOGLETRANSLATE(A6708,""auto"",""en"")"),"Loading...")</f>
        <v>Loading...</v>
      </c>
    </row>
    <row r="6709" spans="1:2" ht="14.25" customHeight="1">
      <c r="A6709" s="2" t="s">
        <v>6450</v>
      </c>
      <c r="B6709" s="2" t="str">
        <f ca="1">IFERROR(__xludf.DUMMYFUNCTION("GOOGLETRANSLATE(A6709,""auto"",""en"")"),"Loading...")</f>
        <v>Loading...</v>
      </c>
    </row>
    <row r="6710" spans="1:2" ht="14.25" customHeight="1">
      <c r="A6710" s="2" t="s">
        <v>3455</v>
      </c>
      <c r="B6710" s="2" t="str">
        <f ca="1">IFERROR(__xludf.DUMMYFUNCTION("GOOGLETRANSLATE(A6710,""auto"",""en"")"),"Loading...")</f>
        <v>Loading...</v>
      </c>
    </row>
    <row r="6711" spans="1:2" ht="14.25" customHeight="1">
      <c r="A6711" s="2" t="s">
        <v>6451</v>
      </c>
      <c r="B6711" s="2" t="str">
        <f ca="1">IFERROR(__xludf.DUMMYFUNCTION("GOOGLETRANSLATE(A6711,""auto"",""en"")"),"Loading...")</f>
        <v>Loading...</v>
      </c>
    </row>
    <row r="6712" spans="1:2" ht="14.25" customHeight="1">
      <c r="A6712" s="2" t="s">
        <v>6452</v>
      </c>
      <c r="B6712" s="2" t="str">
        <f ca="1">IFERROR(__xludf.DUMMYFUNCTION("GOOGLETRANSLATE(A6712,""auto"",""en"")"),"Loading...")</f>
        <v>Loading...</v>
      </c>
    </row>
    <row r="6713" spans="1:2" ht="14.25" customHeight="1">
      <c r="A6713" s="4" t="s">
        <v>6453</v>
      </c>
      <c r="B6713" s="2" t="str">
        <f ca="1">IFERROR(__xludf.DUMMYFUNCTION("GOOGLETRANSLATE(A6713,""auto"",""en"")"),"Loading...")</f>
        <v>Loading...</v>
      </c>
    </row>
    <row r="6714" spans="1:2" ht="14.25" customHeight="1">
      <c r="A6714" s="2" t="s">
        <v>60</v>
      </c>
      <c r="B6714" s="2" t="str">
        <f ca="1">IFERROR(__xludf.DUMMYFUNCTION("GOOGLETRANSLATE(A6714,""auto"",""en"")"),"Loading...")</f>
        <v>Loading...</v>
      </c>
    </row>
    <row r="6715" spans="1:2" ht="14.25" customHeight="1">
      <c r="A6715" s="2" t="s">
        <v>6454</v>
      </c>
      <c r="B6715" s="2" t="str">
        <f ca="1">IFERROR(__xludf.DUMMYFUNCTION("GOOGLETRANSLATE(A6715,""auto"",""en"")"),"Loading...")</f>
        <v>Loading...</v>
      </c>
    </row>
    <row r="6716" spans="1:2" ht="14.25" customHeight="1">
      <c r="A6716" s="2" t="s">
        <v>6455</v>
      </c>
      <c r="B6716" s="2" t="str">
        <f ca="1">IFERROR(__xludf.DUMMYFUNCTION("GOOGLETRANSLATE(A6716,""auto"",""en"")"),"Loading...")</f>
        <v>Loading...</v>
      </c>
    </row>
    <row r="6717" spans="1:2" ht="14.25" customHeight="1">
      <c r="A6717" s="2" t="s">
        <v>6456</v>
      </c>
      <c r="B6717" s="2" t="str">
        <f ca="1">IFERROR(__xludf.DUMMYFUNCTION("GOOGLETRANSLATE(A6717,""auto"",""en"")"),"Loading...")</f>
        <v>Loading...</v>
      </c>
    </row>
    <row r="6718" spans="1:2" ht="14.25" customHeight="1">
      <c r="A6718" s="2" t="s">
        <v>6457</v>
      </c>
      <c r="B6718" s="2" t="str">
        <f ca="1">IFERROR(__xludf.DUMMYFUNCTION("GOOGLETRANSLATE(A6718,""auto"",""en"")"),"Loading...")</f>
        <v>Loading...</v>
      </c>
    </row>
    <row r="6719" spans="1:2" ht="14.25" customHeight="1">
      <c r="A6719" s="4" t="s">
        <v>6458</v>
      </c>
      <c r="B6719" s="2" t="str">
        <f ca="1">IFERROR(__xludf.DUMMYFUNCTION("GOOGLETRANSLATE(A6719,""auto"",""en"")"),"Loading...")</f>
        <v>Loading...</v>
      </c>
    </row>
    <row r="6720" spans="1:2" ht="14.25" customHeight="1">
      <c r="A6720" s="2" t="s">
        <v>6459</v>
      </c>
      <c r="B6720" s="2" t="str">
        <f ca="1">IFERROR(__xludf.DUMMYFUNCTION("GOOGLETRANSLATE(A6720,""auto"",""en"")"),"The one who is cheating like this should be questioned 😡 Long live Arvind Kejriwal 🧹🙏")</f>
        <v>The one who is cheating like this should be questioned 😡 Long live Arvind Kejriwal 🧹🙏</v>
      </c>
    </row>
    <row r="6721" spans="1:2" ht="14.25" customHeight="1">
      <c r="A6721" s="2" t="s">
        <v>6460</v>
      </c>
      <c r="B6721" s="2" t="str">
        <f ca="1">IFERROR(__xludf.DUMMYFUNCTION("GOOGLETRANSLATE(A6721,""auto"",""en"")"),"For the first time after 1955, almost all staff in South and North block are working OT and no leaves. All are shredding documents.")</f>
        <v>For the first time after 1955, almost all staff in South and North block are working OT and no leaves. All are shredding documents.</v>
      </c>
    </row>
    <row r="6722" spans="1:2" ht="14.25" customHeight="1">
      <c r="A6722" s="2" t="s">
        <v>6461</v>
      </c>
      <c r="B6722" s="2" t="str">
        <f ca="1">IFERROR(__xludf.DUMMYFUNCTION("GOOGLETRANSLATE(A6722,""auto"",""en"")"),"Loading...")</f>
        <v>Loading...</v>
      </c>
    </row>
    <row r="6723" spans="1:2" ht="14.25" customHeight="1">
      <c r="A6723" s="2" t="s">
        <v>6462</v>
      </c>
      <c r="B6723" s="2" t="str">
        <f ca="1">IFERROR(__xludf.DUMMYFUNCTION("GOOGLETRANSLATE(A6723,""auto"",""en"")"),"Loading...")</f>
        <v>Loading...</v>
      </c>
    </row>
    <row r="6724" spans="1:2" ht="14.25" customHeight="1">
      <c r="A6724" s="4" t="s">
        <v>6463</v>
      </c>
      <c r="B6724" s="2" t="str">
        <f ca="1">IFERROR(__xludf.DUMMYFUNCTION("GOOGLETRANSLATE(A6724,""auto"",""en"")"),"Loading...")</f>
        <v>Loading...</v>
      </c>
    </row>
    <row r="6725" spans="1:2" ht="14.25" customHeight="1">
      <c r="A6725" s="2" t="s">
        <v>6464</v>
      </c>
      <c r="B6725" s="2" t="str">
        <f ca="1">IFERROR(__xludf.DUMMYFUNCTION("GOOGLETRANSLATE(A6725,""auto"",""en"")"),"Loading...")</f>
        <v>Loading...</v>
      </c>
    </row>
    <row r="6726" spans="1:2" ht="14.25" customHeight="1">
      <c r="A6726" s="2" t="s">
        <v>6465</v>
      </c>
      <c r="B6726" s="2" t="str">
        <f ca="1">IFERROR(__xludf.DUMMYFUNCTION("GOOGLETRANSLATE(A6726,""auto"",""en"")"),"Loading...")</f>
        <v>Loading...</v>
      </c>
    </row>
    <row r="6727" spans="1:2" ht="14.25" customHeight="1">
      <c r="A6727" s="2" t="s">
        <v>6466</v>
      </c>
      <c r="B6727" s="2" t="str">
        <f ca="1">IFERROR(__xludf.DUMMYFUNCTION("GOOGLETRANSLATE(A6727,""auto"",""en"")"),"Bjp600pair")</f>
        <v>Bjp600pair</v>
      </c>
    </row>
    <row r="6728" spans="1:2" ht="14.25" customHeight="1">
      <c r="A6728" s="2" t="s">
        <v>6467</v>
      </c>
      <c r="B6728" s="2" t="str">
        <f ca="1">IFERROR(__xludf.DUMMYFUNCTION("GOOGLETRANSLATE(A6728,""auto"",""en"")"),"Loading...")</f>
        <v>Loading...</v>
      </c>
    </row>
    <row r="6729" spans="1:2" ht="14.25" customHeight="1">
      <c r="A6729" s="2" t="s">
        <v>6468</v>
      </c>
      <c r="B6729" s="2" t="str">
        <f ca="1">IFERROR(__xludf.DUMMYFUNCTION("GOOGLETRANSLATE(A6729,""auto"",""en"")"),"Loading...")</f>
        <v>Loading...</v>
      </c>
    </row>
    <row r="6730" spans="1:2" ht="14.25" customHeight="1">
      <c r="A6730" s="2" t="s">
        <v>6469</v>
      </c>
      <c r="B6730" s="2" t="str">
        <f ca="1">IFERROR(__xludf.DUMMYFUNCTION("GOOGLETRANSLATE(A6730,""auto"",""en"")"),"Loading...")</f>
        <v>Loading...</v>
      </c>
    </row>
    <row r="6731" spans="1:2" ht="14.25" customHeight="1">
      <c r="A6731" s="5" t="s">
        <v>6470</v>
      </c>
      <c r="B6731" s="2" t="str">
        <f ca="1">IFERROR(__xludf.DUMMYFUNCTION("GOOGLETRANSLATE(A6731,""auto"",""en"")"),"please wait 
Now the public will spit on your journalism")</f>
        <v>please wait 
Now the public will spit on your journalism</v>
      </c>
    </row>
    <row r="6732" spans="1:2" ht="14.25" customHeight="1">
      <c r="A6732" s="2" t="s">
        <v>6471</v>
      </c>
      <c r="B6732" s="2" t="str">
        <f ca="1">IFERROR(__xludf.DUMMYFUNCTION("GOOGLETRANSLATE(A6732,""auto"",""en"")"),"Loading...")</f>
        <v>Loading...</v>
      </c>
    </row>
    <row r="6733" spans="1:2" ht="14.25" customHeight="1">
      <c r="A6733" s="2" t="s">
        <v>6472</v>
      </c>
      <c r="B6733" s="2" t="str">
        <f ca="1">IFERROR(__xludf.DUMMYFUNCTION("GOOGLETRANSLATE(A6733,""auto"",""en"")"),"Loading...")</f>
        <v>Loading...</v>
      </c>
    </row>
    <row r="6734" spans="1:2" ht="14.25" customHeight="1">
      <c r="A6734" s="2" t="s">
        <v>6473</v>
      </c>
      <c r="B6734" s="2" t="str">
        <f ca="1">IFERROR(__xludf.DUMMYFUNCTION("GOOGLETRANSLATE(A6734,""auto"",""en"")"),"you won't look after me..kudos to you")</f>
        <v>you won't look after me..kudos to you</v>
      </c>
    </row>
    <row r="6735" spans="1:2" ht="14.25" customHeight="1">
      <c r="A6735" s="2" t="s">
        <v>7</v>
      </c>
      <c r="B6735" s="2" t="str">
        <f ca="1">IFERROR(__xludf.DUMMYFUNCTION("GOOGLETRANSLATE(A6735,""auto"",""en"")"),"Loading...")</f>
        <v>Loading...</v>
      </c>
    </row>
    <row r="6736" spans="1:2" ht="14.25" customHeight="1">
      <c r="A6736" s="2" t="s">
        <v>6474</v>
      </c>
      <c r="B6736" s="2" t="str">
        <f ca="1">IFERROR(__xludf.DUMMYFUNCTION("GOOGLETRANSLATE(A6736,""auto"",""en"")"),"What you said is absolutely true Ravish Kumar ji 😊")</f>
        <v>What you said is absolutely true Ravish Kumar ji 😊</v>
      </c>
    </row>
    <row r="6737" spans="1:2" ht="14.25" customHeight="1">
      <c r="A6737" s="2" t="s">
        <v>6475</v>
      </c>
      <c r="B6737" s="2" t="str">
        <f ca="1">IFERROR(__xludf.DUMMYFUNCTION("GOOGLETRANSLATE(A6737,""auto"",""en"")"),"Loading...")</f>
        <v>Loading...</v>
      </c>
    </row>
    <row r="6738" spans="1:2" ht="14.25" customHeight="1">
      <c r="A6738" s="2" t="s">
        <v>6476</v>
      </c>
      <c r="B6738" s="2" t="str">
        <f ca="1">IFERROR(__xludf.DUMMYFUNCTION("GOOGLETRANSLATE(A6738,""auto"",""en"")"),"Loading...")</f>
        <v>Loading...</v>
      </c>
    </row>
    <row r="6739" spans="1:2" ht="14.25" customHeight="1">
      <c r="A6739" s="2" t="s">
        <v>6477</v>
      </c>
      <c r="B6739" s="2" t="str">
        <f ca="1">IFERROR(__xludf.DUMMYFUNCTION("GOOGLETRANSLATE(A6739,""auto"",""en"")"),"#Sidhu moose waala")</f>
        <v>#Sidhu moose waala</v>
      </c>
    </row>
    <row r="6740" spans="1:2" ht="14.25" customHeight="1">
      <c r="A6740" s="2" t="s">
        <v>6478</v>
      </c>
      <c r="B6740" s="2" t="str">
        <f ca="1">IFERROR(__xludf.DUMMYFUNCTION("GOOGLETRANSLATE(A6740,""auto"",""en"")"),"Loading...")</f>
        <v>Loading...</v>
      </c>
    </row>
    <row r="6741" spans="1:2" ht="14.25" customHeight="1">
      <c r="A6741" s="2" t="s">
        <v>6479</v>
      </c>
      <c r="B6741" s="2" t="str">
        <f ca="1">IFERROR(__xludf.DUMMYFUNCTION("GOOGLETRANSLATE(A6741,""auto"",""en"")"),"Loading...")</f>
        <v>Loading...</v>
      </c>
    </row>
    <row r="6742" spans="1:2" ht="14.25" customHeight="1">
      <c r="A6742" s="2" t="s">
        <v>6480</v>
      </c>
      <c r="B6742" s="2" t="str">
        <f ca="1">IFERROR(__xludf.DUMMYFUNCTION("GOOGLETRANSLATE(A6742,""auto"",""en"")"),"Vote for nation bjp")</f>
        <v>Vote for nation bjp</v>
      </c>
    </row>
    <row r="6743" spans="1:2" ht="14.25" customHeight="1">
      <c r="A6743" s="4" t="s">
        <v>6481</v>
      </c>
      <c r="B6743" s="2" t="str">
        <f ca="1">IFERROR(__xludf.DUMMYFUNCTION("GOOGLETRANSLATE(A6743,""auto"",""en"")"),"Loading...")</f>
        <v>Loading...</v>
      </c>
    </row>
    <row r="6744" spans="1:2" ht="14.25" customHeight="1">
      <c r="A6744" s="2" t="s">
        <v>6482</v>
      </c>
      <c r="B6744" s="2" t="str">
        <f ca="1">IFERROR(__xludf.DUMMYFUNCTION("GOOGLETRANSLATE(A6744,""auto"",""en"")"),"Loading...")</f>
        <v>Loading...</v>
      </c>
    </row>
    <row r="6745" spans="1:2" ht="14.25" customHeight="1">
      <c r="A6745" s="2" t="s">
        <v>6483</v>
      </c>
      <c r="B6745" s="2" t="str">
        <f ca="1">IFERROR(__xludf.DUMMYFUNCTION("GOOGLETRANSLATE(A6745,""auto"",""en"")"),"Loading...")</f>
        <v>Loading...</v>
      </c>
    </row>
    <row r="6746" spans="1:2" ht="14.25" customHeight="1">
      <c r="A6746" s="2" t="s">
        <v>6484</v>
      </c>
      <c r="B6746" s="2" t="str">
        <f ca="1">IFERROR(__xludf.DUMMYFUNCTION("GOOGLETRANSLATE(A6746,""auto"",""en"")"),"Loading...")</f>
        <v>Loading...</v>
      </c>
    </row>
    <row r="6747" spans="1:2" ht="14.25" customHeight="1">
      <c r="A6747" s="2" t="s">
        <v>6485</v>
      </c>
      <c r="B6747" s="2" t="str">
        <f ca="1">IFERROR(__xludf.DUMMYFUNCTION("GOOGLETRANSLATE(A6747,""auto"",""en"")"),"Loading...")</f>
        <v>Loading...</v>
      </c>
    </row>
    <row r="6748" spans="1:2" ht="14.25" customHeight="1">
      <c r="A6748" s="2" t="s">
        <v>6486</v>
      </c>
      <c r="B6748" s="2" t="str">
        <f ca="1">IFERROR(__xludf.DUMMYFUNCTION("GOOGLETRANSLATE(A6748,""auto"",""en"")"),"Loading...")</f>
        <v>Loading...</v>
      </c>
    </row>
    <row r="6749" spans="1:2" ht="14.25" customHeight="1">
      <c r="A6749" s="4" t="s">
        <v>6487</v>
      </c>
      <c r="B6749" s="2" t="str">
        <f ca="1">IFERROR(__xludf.DUMMYFUNCTION("GOOGLETRANSLATE(A6749,""auto"",""en"")"),"Loading...")</f>
        <v>Loading...</v>
      </c>
    </row>
    <row r="6750" spans="1:2" ht="14.25" customHeight="1">
      <c r="A6750" s="2" t="s">
        <v>6488</v>
      </c>
      <c r="B6750" s="2" t="str">
        <f ca="1">IFERROR(__xludf.DUMMYFUNCTION("GOOGLETRANSLATE(A6750,""auto"",""en"")"),"Loading...")</f>
        <v>Loading...</v>
      </c>
    </row>
    <row r="6751" spans="1:2" ht="14.25" customHeight="1">
      <c r="A6751" s="6" t="s">
        <v>6489</v>
      </c>
      <c r="B6751" s="2" t="str">
        <f ca="1">IFERROR(__xludf.DUMMYFUNCTION("GOOGLETRANSLATE(A6751,""auto"",""en"")"),"Loading...")</f>
        <v>Loading...</v>
      </c>
    </row>
    <row r="6752" spans="1:2" ht="14.25" customHeight="1">
      <c r="A6752" s="2" t="s">
        <v>6490</v>
      </c>
      <c r="B6752" s="2" t="str">
        <f ca="1">IFERROR(__xludf.DUMMYFUNCTION("GOOGLETRANSLATE(A6752,""auto"",""en"")"),"Loading...")</f>
        <v>Loading...</v>
      </c>
    </row>
    <row r="6753" spans="1:2" ht="14.25" customHeight="1">
      <c r="A6753" s="2" t="s">
        <v>6491</v>
      </c>
      <c r="B6753" s="2" t="str">
        <f ca="1">IFERROR(__xludf.DUMMYFUNCTION("GOOGLETRANSLATE(A6753,""auto"",""en"")"),"Loading...")</f>
        <v>Loading...</v>
      </c>
    </row>
    <row r="6754" spans="1:2" ht="14.25" customHeight="1">
      <c r="A6754" s="6" t="s">
        <v>6492</v>
      </c>
      <c r="B6754" s="2" t="str">
        <f ca="1">IFERROR(__xludf.DUMMYFUNCTION("GOOGLETRANSLATE(A6754,""auto"",""en"")"),"Loading...")</f>
        <v>Loading...</v>
      </c>
    </row>
    <row r="6755" spans="1:2" ht="14.25" customHeight="1">
      <c r="A6755" s="2" t="s">
        <v>6493</v>
      </c>
      <c r="B6755" s="2" t="str">
        <f ca="1">IFERROR(__xludf.DUMMYFUNCTION("GOOGLETRANSLATE(A6755,""auto"",""en"")"),"Loading...")</f>
        <v>Loading...</v>
      </c>
    </row>
    <row r="6756" spans="1:2" ht="14.25" customHeight="1">
      <c r="A6756" s="2" t="s">
        <v>6494</v>
      </c>
      <c r="B6756" s="2" t="str">
        <f ca="1">IFERROR(__xludf.DUMMYFUNCTION("GOOGLETRANSLATE(A6756,""auto"",""en"")"),"Loading...")</f>
        <v>Loading...</v>
      </c>
    </row>
    <row r="6757" spans="1:2" ht="14.25" customHeight="1">
      <c r="A6757" s="2" t="s">
        <v>6495</v>
      </c>
      <c r="B6757" s="2" t="str">
        <f ca="1">IFERROR(__xludf.DUMMYFUNCTION("GOOGLETRANSLATE(A6757,""auto"",""en"")"),"Loading...")</f>
        <v>Loading...</v>
      </c>
    </row>
    <row r="6758" spans="1:2" ht="14.25" customHeight="1">
      <c r="A6758" s="2" t="s">
        <v>6496</v>
      </c>
      <c r="B6758" s="2" t="str">
        <f ca="1">IFERROR(__xludf.DUMMYFUNCTION("GOOGLETRANSLATE(A6758,""auto"",""en"")"),"Loading...")</f>
        <v>Loading...</v>
      </c>
    </row>
    <row r="6759" spans="1:2" ht="14.25" customHeight="1">
      <c r="A6759" s="2" t="s">
        <v>6497</v>
      </c>
      <c r="B6759" s="2" t="str">
        <f ca="1">IFERROR(__xludf.DUMMYFUNCTION("GOOGLETRANSLATE(A6759,""auto"",""en"")"),"Tanasha Dara Huva. Hey sir")</f>
        <v>Tanasha Dara Huva. Hey sir</v>
      </c>
    </row>
    <row r="6760" spans="1:2" ht="14.25" customHeight="1">
      <c r="A6760" s="2" t="s">
        <v>6498</v>
      </c>
      <c r="B6760" s="2" t="str">
        <f ca="1">IFERROR(__xludf.DUMMYFUNCTION("GOOGLETRANSLATE(A6760,""auto"",""en"")"),"Loading...")</f>
        <v>Loading...</v>
      </c>
    </row>
    <row r="6761" spans="1:2" ht="14.25" customHeight="1">
      <c r="A6761" s="2" t="s">
        <v>6499</v>
      </c>
      <c r="B6761" s="2" t="str">
        <f ca="1">IFERROR(__xludf.DUMMYFUNCTION("GOOGLETRANSLATE(A6761,""auto"",""en"")"),"Loading...")</f>
        <v>Loading...</v>
      </c>
    </row>
    <row r="6762" spans="1:2" ht="14.25" customHeight="1">
      <c r="A6762" s="6" t="s">
        <v>6500</v>
      </c>
      <c r="B6762" s="2" t="str">
        <f ca="1">IFERROR(__xludf.DUMMYFUNCTION("GOOGLETRANSLATE(A6762,""auto"",""en"")"),"Loading...")</f>
        <v>Loading...</v>
      </c>
    </row>
    <row r="6763" spans="1:2" ht="14.25" customHeight="1">
      <c r="A6763" s="4" t="s">
        <v>6501</v>
      </c>
      <c r="B6763" s="2" t="str">
        <f ca="1">IFERROR(__xludf.DUMMYFUNCTION("GOOGLETRANSLATE(A6763,""auto"",""en"")"),"Loading...")</f>
        <v>Loading...</v>
      </c>
    </row>
    <row r="6764" spans="1:2" ht="14.25" customHeight="1">
      <c r="A6764" s="2" t="s">
        <v>6502</v>
      </c>
      <c r="B6764" s="2" t="str">
        <f ca="1">IFERROR(__xludf.DUMMYFUNCTION("GOOGLETRANSLATE(A6764,""auto"",""en"")"),"Loading...")</f>
        <v>Loading...</v>
      </c>
    </row>
    <row r="6765" spans="1:2" ht="14.25" customHeight="1">
      <c r="A6765" s="2" t="s">
        <v>6503</v>
      </c>
      <c r="B6765" s="2" t="str">
        <f ca="1">IFERROR(__xludf.DUMMYFUNCTION("GOOGLETRANSLATE(A6765,""auto"",""en"")"),"Good 👍")</f>
        <v>Good 👍</v>
      </c>
    </row>
    <row r="6766" spans="1:2" ht="14.25" customHeight="1">
      <c r="A6766" s="2" t="s">
        <v>5539</v>
      </c>
      <c r="B6766" s="2" t="str">
        <f ca="1">IFERROR(__xludf.DUMMYFUNCTION("GOOGLETRANSLATE(A6766,""auto"",""en"")"),"Loading...")</f>
        <v>Loading...</v>
      </c>
    </row>
    <row r="6767" spans="1:2" ht="14.25" customHeight="1">
      <c r="A6767" s="4" t="s">
        <v>6504</v>
      </c>
      <c r="B6767" s="2" t="str">
        <f ca="1">IFERROR(__xludf.DUMMYFUNCTION("GOOGLETRANSLATE(A6767,""auto"",""en"")"),"Loading...")</f>
        <v>Loading...</v>
      </c>
    </row>
    <row r="6768" spans="1:2" ht="14.25" customHeight="1">
      <c r="A6768" s="2" t="s">
        <v>6505</v>
      </c>
      <c r="B6768" s="2" t="str">
        <f ca="1">IFERROR(__xludf.DUMMYFUNCTION("GOOGLETRANSLATE(A6768,""auto"",""en"")"),"Loading...")</f>
        <v>Loading...</v>
      </c>
    </row>
    <row r="6769" spans="1:2" ht="14.25" customHeight="1">
      <c r="A6769" s="2" t="s">
        <v>6506</v>
      </c>
      <c r="B6769" s="2" t="str">
        <f ca="1">IFERROR(__xludf.DUMMYFUNCTION("GOOGLETRANSLATE(A6769,""auto"",""en"")"),"Loading...")</f>
        <v>Loading...</v>
      </c>
    </row>
    <row r="6770" spans="1:2" ht="14.25" customHeight="1">
      <c r="A6770" s="4" t="s">
        <v>6507</v>
      </c>
      <c r="B6770" s="2" t="str">
        <f ca="1">IFERROR(__xludf.DUMMYFUNCTION("GOOGLETRANSLATE(A6770,""auto"",""en"")"),"Loading...")</f>
        <v>Loading...</v>
      </c>
    </row>
    <row r="6771" spans="1:2" ht="14.25" customHeight="1">
      <c r="A6771" s="2" t="s">
        <v>6508</v>
      </c>
      <c r="B6771" s="2" t="str">
        <f ca="1">IFERROR(__xludf.DUMMYFUNCTION("GOOGLETRANSLATE(A6771,""auto"",""en"")"),"Loading...")</f>
        <v>Loading...</v>
      </c>
    </row>
    <row r="6772" spans="1:2" ht="14.25" customHeight="1">
      <c r="A6772" s="2" t="s">
        <v>458</v>
      </c>
      <c r="B6772" s="2" t="str">
        <f ca="1">IFERROR(__xludf.DUMMYFUNCTION("GOOGLETRANSLATE(A6772,""auto"",""en"")"),"Loading...")</f>
        <v>Loading...</v>
      </c>
    </row>
    <row r="6773" spans="1:2" ht="14.25" customHeight="1">
      <c r="A6773" s="2" t="s">
        <v>6509</v>
      </c>
      <c r="B6773" s="2" t="str">
        <f ca="1">IFERROR(__xludf.DUMMYFUNCTION("GOOGLETRANSLATE(A6773,""auto"",""en"")"),"Loading...")</f>
        <v>Loading...</v>
      </c>
    </row>
    <row r="6774" spans="1:2" ht="14.25" customHeight="1">
      <c r="A6774" s="2" t="s">
        <v>3417</v>
      </c>
      <c r="B6774" s="2" t="str">
        <f ca="1">IFERROR(__xludf.DUMMYFUNCTION("GOOGLETRANSLATE(A6774,""auto"",""en"")"),"Loading...")</f>
        <v>Loading...</v>
      </c>
    </row>
    <row r="6775" spans="1:2" ht="14.25" customHeight="1">
      <c r="A6775" s="4" t="s">
        <v>6510</v>
      </c>
      <c r="B6775" s="2" t="str">
        <f ca="1">IFERROR(__xludf.DUMMYFUNCTION("GOOGLETRANSLATE(A6775,""auto"",""en"")"),"Loading...")</f>
        <v>Loading...</v>
      </c>
    </row>
    <row r="6776" spans="1:2" ht="14.25" customHeight="1">
      <c r="A6776" s="2" t="s">
        <v>6511</v>
      </c>
      <c r="B6776" s="2" t="str">
        <f ca="1">IFERROR(__xludf.DUMMYFUNCTION("GOOGLETRANSLATE(A6776,""auto"",""en"")"),"Kavish Khajela started barking at the dog")</f>
        <v>Kavish Khajela started barking at the dog</v>
      </c>
    </row>
    <row r="6777" spans="1:2" ht="14.25" customHeight="1">
      <c r="A6777" s="4" t="s">
        <v>6512</v>
      </c>
      <c r="B6777" s="2" t="str">
        <f ca="1">IFERROR(__xludf.DUMMYFUNCTION("GOOGLETRANSLATE(A6777,""auto"",""en"")"),"Loading...")</f>
        <v>Loading...</v>
      </c>
    </row>
    <row r="6778" spans="1:2" ht="14.25" customHeight="1">
      <c r="A6778" s="2" t="s">
        <v>6513</v>
      </c>
      <c r="B6778" s="2" t="str">
        <f ca="1">IFERROR(__xludf.DUMMYFUNCTION("GOOGLETRANSLATE(A6778,""auto"",""en"")"),"Loading...")</f>
        <v>Loading...</v>
      </c>
    </row>
    <row r="6779" spans="1:2" ht="14.25" customHeight="1">
      <c r="A6779" s="5" t="s">
        <v>6514</v>
      </c>
      <c r="B6779" s="2" t="str">
        <f ca="1">IFERROR(__xludf.DUMMYFUNCTION("GOOGLETRANSLATE(A6779,""auto"",""en"")"),"Loading...")</f>
        <v>Loading...</v>
      </c>
    </row>
    <row r="6780" spans="1:2" ht="14.25" customHeight="1">
      <c r="A6780" s="2" t="s">
        <v>6515</v>
      </c>
      <c r="B6780" s="2" t="str">
        <f ca="1">IFERROR(__xludf.DUMMYFUNCTION("GOOGLETRANSLATE(A6780,""auto"",""en"")"),"If this is the case then BJP should form government on Mars also.")</f>
        <v>If this is the case then BJP should form government on Mars also.</v>
      </c>
    </row>
    <row r="6781" spans="1:2" ht="14.25" customHeight="1">
      <c r="A6781" s="2" t="s">
        <v>6516</v>
      </c>
      <c r="B6781" s="2" t="str">
        <f ca="1">IFERROR(__xludf.DUMMYFUNCTION("GOOGLETRANSLATE(A6781,""auto"",""en"")"),"Loading...")</f>
        <v>Loading...</v>
      </c>
    </row>
    <row r="6782" spans="1:2" ht="14.25" customHeight="1">
      <c r="A6782" s="2" t="s">
        <v>6517</v>
      </c>
      <c r="B6782" s="2" t="str">
        <f ca="1">IFERROR(__xludf.DUMMYFUNCTION("GOOGLETRANSLATE(A6782,""auto"",""en"")"),"Loading...")</f>
        <v>Loading...</v>
      </c>
    </row>
    <row r="6783" spans="1:2" ht="14.25" customHeight="1">
      <c r="A6783" s="4" t="s">
        <v>6518</v>
      </c>
      <c r="B6783" s="2" t="str">
        <f ca="1">IFERROR(__xludf.DUMMYFUNCTION("GOOGLETRANSLATE(A6783,""auto"",""en"")"),"Loading...")</f>
        <v>Loading...</v>
      </c>
    </row>
    <row r="6784" spans="1:2" ht="14.25" customHeight="1">
      <c r="A6784" s="5" t="s">
        <v>6519</v>
      </c>
      <c r="B6784" s="2" t="str">
        <f ca="1">IFERROR(__xludf.DUMMYFUNCTION("GOOGLETRANSLATE(A6784,""auto"",""en"")"),"Loading...")</f>
        <v>Loading...</v>
      </c>
    </row>
    <row r="6785" spans="1:2" ht="14.25" customHeight="1">
      <c r="A6785" s="2" t="s">
        <v>6520</v>
      </c>
      <c r="B6785" s="2" t="str">
        <f ca="1">IFERROR(__xludf.DUMMYFUNCTION("GOOGLETRANSLATE(A6785,""auto"",""en"")"),"😀😀")</f>
        <v>😀😀</v>
      </c>
    </row>
    <row r="6786" spans="1:2" ht="14.25" customHeight="1">
      <c r="A6786" s="2" t="s">
        <v>6521</v>
      </c>
      <c r="B6786" s="2" t="str">
        <f ca="1">IFERROR(__xludf.DUMMYFUNCTION("GOOGLETRANSLATE(A6786,""auto"",""en"")"),"Loading...")</f>
        <v>Loading...</v>
      </c>
    </row>
    <row r="6787" spans="1:2" ht="14.25" customHeight="1">
      <c r="A6787" s="4" t="s">
        <v>6522</v>
      </c>
      <c r="B6787" s="2" t="str">
        <f ca="1">IFERROR(__xludf.DUMMYFUNCTION("GOOGLETRANSLATE(A6787,""auto"",""en"")"),"Loading...")</f>
        <v>Loading...</v>
      </c>
    </row>
    <row r="6788" spans="1:2" ht="14.25" customHeight="1">
      <c r="A6788" s="2" t="s">
        <v>6523</v>
      </c>
      <c r="B6788" s="2" t="str">
        <f ca="1">IFERROR(__xludf.DUMMYFUNCTION("GOOGLETRANSLATE(A6788,""auto"",""en"")"),"Have you started crying?")</f>
        <v>Have you started crying?</v>
      </c>
    </row>
    <row r="6789" spans="1:2" ht="14.25" customHeight="1">
      <c r="A6789" s="2" t="s">
        <v>6524</v>
      </c>
      <c r="B6789" s="2" t="str">
        <f ca="1">IFERROR(__xludf.DUMMYFUNCTION("GOOGLETRANSLATE(A6789,""auto"",""en"")"),"Loading...")</f>
        <v>Loading...</v>
      </c>
    </row>
    <row r="6790" spans="1:2" ht="14.25" customHeight="1">
      <c r="A6790" s="2" t="s">
        <v>6525</v>
      </c>
      <c r="B6790" s="2" t="str">
        <f ca="1">IFERROR(__xludf.DUMMYFUNCTION("GOOGLETRANSLATE(A6790,""auto"",""en"")"),"Loading...")</f>
        <v>Loading...</v>
      </c>
    </row>
    <row r="6791" spans="1:2" ht="14.25" customHeight="1">
      <c r="A6791" s="4" t="s">
        <v>6526</v>
      </c>
      <c r="B6791" s="2" t="str">
        <f ca="1">IFERROR(__xludf.DUMMYFUNCTION("GOOGLETRANSLATE(A6791,""auto"",""en"")"),"Loading...")</f>
        <v>Loading...</v>
      </c>
    </row>
    <row r="6792" spans="1:2" ht="14.25" customHeight="1">
      <c r="A6792" s="5" t="s">
        <v>6527</v>
      </c>
      <c r="B6792" s="2" t="str">
        <f ca="1">IFERROR(__xludf.DUMMYFUNCTION("GOOGLETRANSLATE(A6792,""auto"",""en"")"),"Loading...")</f>
        <v>Loading...</v>
      </c>
    </row>
    <row r="6793" spans="1:2" ht="14.25" customHeight="1">
      <c r="A6793" s="2" t="s">
        <v>6528</v>
      </c>
      <c r="B6793" s="2" t="str">
        <f ca="1">IFERROR(__xludf.DUMMYFUNCTION("GOOGLETRANSLATE(A6793,""auto"",""en"")"),"kush raho rvish kumar")</f>
        <v>kush raho rvish kumar</v>
      </c>
    </row>
    <row r="6794" spans="1:2" ht="14.25" customHeight="1">
      <c r="A6794" s="2" t="s">
        <v>6529</v>
      </c>
      <c r="B6794" s="2" t="str">
        <f ca="1">IFERROR(__xludf.DUMMYFUNCTION("GOOGLETRANSLATE(A6794,""auto"",""en"")"),"Loading...")</f>
        <v>Loading...</v>
      </c>
    </row>
    <row r="6795" spans="1:2" ht="14.25" customHeight="1">
      <c r="A6795" s="2" t="s">
        <v>6530</v>
      </c>
      <c r="B6795" s="2" t="str">
        <f ca="1">IFERROR(__xludf.DUMMYFUNCTION("GOOGLETRANSLATE(A6795,""auto"",""en"")"),"Loading...")</f>
        <v>Loading...</v>
      </c>
    </row>
    <row r="6796" spans="1:2" ht="14.25" customHeight="1">
      <c r="A6796" s="4" t="s">
        <v>6531</v>
      </c>
      <c r="B6796" s="2" t="str">
        <f ca="1">IFERROR(__xludf.DUMMYFUNCTION("GOOGLETRANSLATE(A6796,""auto"",""en"")"),"Joint polls should be held so that the Election Commission can show its devotion with courage.")</f>
        <v>Joint polls should be held so that the Election Commission can show its devotion with courage.</v>
      </c>
    </row>
    <row r="6797" spans="1:2" ht="14.25" customHeight="1">
      <c r="A6797" s="2" t="s">
        <v>6532</v>
      </c>
      <c r="B6797" s="2" t="str">
        <f ca="1">IFERROR(__xludf.DUMMYFUNCTION("GOOGLETRANSLATE(A6797,""auto"",""en"")"),"Loading...")</f>
        <v>Loading...</v>
      </c>
    </row>
    <row r="6798" spans="1:2" ht="14.25" customHeight="1">
      <c r="A6798" s="2" t="s">
        <v>6533</v>
      </c>
      <c r="B6798" s="2" t="str">
        <f ca="1">IFERROR(__xludf.DUMMYFUNCTION("GOOGLETRANSLATE(A6798,""auto"",""en"")"),"Loading...")</f>
        <v>Loading...</v>
      </c>
    </row>
    <row r="6799" spans="1:2" ht="14.25" customHeight="1">
      <c r="A6799" s="2" t="s">
        <v>6534</v>
      </c>
      <c r="B6799" s="2" t="str">
        <f ca="1">IFERROR(__xludf.DUMMYFUNCTION("GOOGLETRANSLATE(A6799,""auto"",""en"")"),"Loading...")</f>
        <v>Loading...</v>
      </c>
    </row>
    <row r="6800" spans="1:2" ht="14.25" customHeight="1">
      <c r="A6800" s="2" t="s">
        <v>6535</v>
      </c>
      <c r="B6800" s="2" t="str">
        <f ca="1">IFERROR(__xludf.DUMMYFUNCTION("GOOGLETRANSLATE(A6800,""auto"",""en"")"),"Loading...")</f>
        <v>Loading...</v>
      </c>
    </row>
    <row r="6801" spans="1:2" ht="14.25" customHeight="1">
      <c r="A6801" s="2" t="s">
        <v>6536</v>
      </c>
      <c r="B6801" s="2" t="str">
        <f ca="1">IFERROR(__xludf.DUMMYFUNCTION("GOOGLETRANSLATE(A6801,""auto"",""en"")"),"Loading...")</f>
        <v>Loading...</v>
      </c>
    </row>
    <row r="6802" spans="1:2" ht="14.25" customHeight="1">
      <c r="A6802" s="4" t="s">
        <v>6537</v>
      </c>
      <c r="B6802" s="2" t="str">
        <f ca="1">IFERROR(__xludf.DUMMYFUNCTION("GOOGLETRANSLATE(A6802,""auto"",""en"")"),"All the presiding officers cast 50 votes in a mock poll in which all the votes are sealed in envelopes and collected. How easy it is in India to blame everything and then run away. Kejriwal is in jail today. He called everyone a thief in 2013. Today is in"&amp;" alliance with them.")</f>
        <v>All the presiding officers cast 50 votes in a mock poll in which all the votes are sealed in envelopes and collected. How easy it is in India to blame everything and then run away. Kejriwal is in jail today. He called everyone a thief in 2013. Today is in alliance with them.</v>
      </c>
    </row>
    <row r="6803" spans="1:2" ht="14.25" customHeight="1">
      <c r="A6803" s="4" t="s">
        <v>6538</v>
      </c>
      <c r="B6803" s="2" t="str">
        <f ca="1">IFERROR(__xludf.DUMMYFUNCTION("GOOGLETRANSLATE(A6803,""auto"",""en"")"),"Every society, every caste, every class of person is troubled, and everyone is cursing BJP, but the exit polls are showing BJP winning, perhaps they have got everything set up by the Election Commission. And will take the help of exit polls. To justify yo"&amp;"ur victory.")</f>
        <v>Every society, every caste, every class of person is troubled, and everyone is cursing BJP, but the exit polls are showing BJP winning, perhaps they have got everything set up by the Election Commission. And will take the help of exit polls. To justify your victory.</v>
      </c>
    </row>
    <row r="6804" spans="1:2" ht="14.25" customHeight="1">
      <c r="A6804" s="2" t="s">
        <v>6539</v>
      </c>
      <c r="B6804" s="2" t="str">
        <f ca="1">IFERROR(__xludf.DUMMYFUNCTION("GOOGLETRANSLATE(A6804,""auto"",""en"")"),"Loading...")</f>
        <v>Loading...</v>
      </c>
    </row>
    <row r="6805" spans="1:2" ht="14.25" customHeight="1">
      <c r="A6805" s="2" t="s">
        <v>6540</v>
      </c>
      <c r="B6805" s="2" t="str">
        <f ca="1">IFERROR(__xludf.DUMMYFUNCTION("GOOGLETRANSLATE(A6805,""auto"",""en"")"),"Loading...")</f>
        <v>Loading...</v>
      </c>
    </row>
    <row r="6806" spans="1:2" ht="14.25" customHeight="1">
      <c r="A6806" s="4" t="s">
        <v>6541</v>
      </c>
      <c r="B6806" s="2" t="str">
        <f ca="1">IFERROR(__xludf.DUMMYFUNCTION("GOOGLETRANSLATE(A6806,""auto"",""en"")"),"Loading...")</f>
        <v>Loading...</v>
      </c>
    </row>
    <row r="6807" spans="1:2" ht="14.25" customHeight="1">
      <c r="A6807" s="2" t="s">
        <v>6542</v>
      </c>
      <c r="B6807" s="2" t="str">
        <f ca="1">IFERROR(__xludf.DUMMYFUNCTION("GOOGLETRANSLATE(A6807,""auto"",""en"")"),"Loading...")</f>
        <v>Loading...</v>
      </c>
    </row>
    <row r="6808" spans="1:2" ht="14.25" customHeight="1">
      <c r="A6808" s="6" t="s">
        <v>6543</v>
      </c>
      <c r="B6808" s="2" t="str">
        <f ca="1">IFERROR(__xludf.DUMMYFUNCTION("GOOGLETRANSLATE(A6808,""auto"",""en"")"),"Meet Ravish Kumar on 4th June... 
It is true that people can never see a dog's tail... 
I.N.D.I.A alliance ❌
Thugbandhan ✅
All scammers or anti nationalist are in one alliance....
Herd of pigs all 🥱")</f>
        <v>Meet Ravish Kumar on 4th June... 
It is true that people can never see a dog's tail... 
I.N.D.I.A alliance ❌
Thugbandhan ✅
All scammers or anti nationalist are in one alliance....
Herd of pigs all 🥱</v>
      </c>
    </row>
    <row r="6809" spans="1:2" ht="14.25" customHeight="1">
      <c r="A6809" s="2" t="s">
        <v>6544</v>
      </c>
      <c r="B6809" s="2" t="str">
        <f ca="1">IFERROR(__xludf.DUMMYFUNCTION("GOOGLETRANSLATE(A6809,""auto"",""en"")"),"Loading...")</f>
        <v>Loading...</v>
      </c>
    </row>
    <row r="6810" spans="1:2" ht="14.25" customHeight="1">
      <c r="A6810" s="5" t="s">
        <v>6545</v>
      </c>
      <c r="B6810" s="2" t="str">
        <f ca="1">IFERROR(__xludf.DUMMYFUNCTION("GOOGLETRANSLATE(A6810,""auto"",""en"")"),"Loading...")</f>
        <v>Loading...</v>
      </c>
    </row>
    <row r="6811" spans="1:2" ht="14.25" customHeight="1">
      <c r="A6811" s="2" t="s">
        <v>6546</v>
      </c>
      <c r="B6811" s="2" t="str">
        <f ca="1">IFERROR(__xludf.DUMMYFUNCTION("GOOGLETRANSLATE(A6811,""auto"",""en"")"),"Loading...")</f>
        <v>Loading...</v>
      </c>
    </row>
    <row r="6812" spans="1:2" ht="14.25" customHeight="1">
      <c r="A6812" s="2" t="s">
        <v>1541</v>
      </c>
      <c r="B6812" s="2" t="str">
        <f ca="1">IFERROR(__xludf.DUMMYFUNCTION("GOOGLETRANSLATE(A6812,""auto"",""en"")"),"Loading...")</f>
        <v>Loading...</v>
      </c>
    </row>
    <row r="6813" spans="1:2" ht="14.25" customHeight="1">
      <c r="A6813" s="6" t="s">
        <v>6547</v>
      </c>
      <c r="B6813" s="2" t="str">
        <f ca="1">IFERROR(__xludf.DUMMYFUNCTION("GOOGLETRANSLATE(A6813,""auto"",""en"")"),"Loading...")</f>
        <v>Loading...</v>
      </c>
    </row>
    <row r="6814" spans="1:2" ht="14.25" customHeight="1">
      <c r="A6814" s="2" t="s">
        <v>6548</v>
      </c>
      <c r="B6814" s="2" t="str">
        <f ca="1">IFERROR(__xludf.DUMMYFUNCTION("GOOGLETRANSLATE(A6814,""auto"",""en"")"),"Loading...")</f>
        <v>Loading...</v>
      </c>
    </row>
    <row r="6815" spans="1:2" ht="14.25" customHeight="1">
      <c r="A6815" s="2" t="s">
        <v>6549</v>
      </c>
      <c r="B6815" s="2" t="str">
        <f ca="1">IFERROR(__xludf.DUMMYFUNCTION("GOOGLETRANSLATE(A6815,""auto"",""en"")"),"Loading...")</f>
        <v>Loading...</v>
      </c>
    </row>
    <row r="6816" spans="1:2" ht="14.25" customHeight="1">
      <c r="A6816" s="2" t="s">
        <v>6550</v>
      </c>
      <c r="B6816" s="2" t="str">
        <f ca="1">IFERROR(__xludf.DUMMYFUNCTION("GOOGLETRANSLATE(A6816,""auto"",""en"")"),"Loading...")</f>
        <v>Loading...</v>
      </c>
    </row>
    <row r="6817" spans="1:2" ht="14.25" customHeight="1">
      <c r="A6817" s="5" t="s">
        <v>6551</v>
      </c>
      <c r="B6817" s="2" t="str">
        <f ca="1">IFERROR(__xludf.DUMMYFUNCTION("GOOGLETRANSLATE(A6817,""auto"",""en"")"),"Loading...")</f>
        <v>Loading...</v>
      </c>
    </row>
    <row r="6818" spans="1:2" ht="14.25" customHeight="1">
      <c r="A6818" s="2" t="s">
        <v>6552</v>
      </c>
      <c r="B6818" s="2" t="str">
        <f ca="1">IFERROR(__xludf.DUMMYFUNCTION("GOOGLETRANSLATE(A6818,""auto"",""en"")"),"Loading...")</f>
        <v>Loading...</v>
      </c>
    </row>
    <row r="6819" spans="1:2" ht="14.25" customHeight="1">
      <c r="A6819" s="2" t="s">
        <v>6553</v>
      </c>
      <c r="B6819" s="2" t="str">
        <f ca="1">IFERROR(__xludf.DUMMYFUNCTION("GOOGLETRANSLATE(A6819,""auto"",""en"")"),"Loading...")</f>
        <v>Loading...</v>
      </c>
    </row>
    <row r="6820" spans="1:2" ht="14.25" customHeight="1">
      <c r="A6820" s="6" t="s">
        <v>6554</v>
      </c>
      <c r="B6820" s="2" t="str">
        <f ca="1">IFERROR(__xludf.DUMMYFUNCTION("GOOGLETRANSLATE(A6820,""auto"",""en"")"),"Loading...")</f>
        <v>Loading...</v>
      </c>
    </row>
    <row r="6821" spans="1:2" ht="14.25" customHeight="1">
      <c r="A6821" s="2" t="s">
        <v>6555</v>
      </c>
      <c r="B6821" s="2" t="str">
        <f ca="1">IFERROR(__xludf.DUMMYFUNCTION("GOOGLETRANSLATE(A6821,""auto"",""en"")"),"Loading...")</f>
        <v>Loading...</v>
      </c>
    </row>
    <row r="6822" spans="1:2" ht="14.25" customHeight="1">
      <c r="A6822" s="2" t="s">
        <v>6556</v>
      </c>
      <c r="B6822" s="2" t="str">
        <f ca="1">IFERROR(__xludf.DUMMYFUNCTION("GOOGLETRANSLATE(A6822,""auto"",""en"")"),"Loading...")</f>
        <v>Loading...</v>
      </c>
    </row>
    <row r="6823" spans="1:2" ht="14.25" customHeight="1">
      <c r="A6823" s="2" t="s">
        <v>6557</v>
      </c>
      <c r="B6823" s="2" t="str">
        <f ca="1">IFERROR(__xludf.DUMMYFUNCTION("GOOGLETRANSLATE(A6823,""auto"",""en"")"),"Loading...")</f>
        <v>Loading...</v>
      </c>
    </row>
    <row r="6824" spans="1:2" ht="14.25" customHeight="1">
      <c r="A6824" s="2" t="s">
        <v>6558</v>
      </c>
      <c r="B6824" s="2" t="str">
        <f ca="1">IFERROR(__xludf.DUMMYFUNCTION("GOOGLETRANSLATE(A6824,""auto"",""en"")"),"I gave my first vote to India")</f>
        <v>I gave my first vote to India</v>
      </c>
    </row>
    <row r="6825" spans="1:2" ht="14.25" customHeight="1">
      <c r="A6825" s="2" t="s">
        <v>6559</v>
      </c>
      <c r="B6825" s="2" t="str">
        <f ca="1">IFERROR(__xludf.DUMMYFUNCTION("GOOGLETRANSLATE(A6825,""auto"",""en"")"),"RAVISH KUMAR JI YOU ARE VERY GREAT")</f>
        <v>RAVISH KUMAR JI YOU ARE VERY GREAT</v>
      </c>
    </row>
    <row r="6826" spans="1:2" ht="14.25" customHeight="1">
      <c r="A6826" s="2" t="s">
        <v>6560</v>
      </c>
      <c r="B6826" s="2" t="str">
        <f ca="1">IFERROR(__xludf.DUMMYFUNCTION("GOOGLETRANSLATE(A6826,""auto"",""en"")"),"Loading...")</f>
        <v>Loading...</v>
      </c>
    </row>
    <row r="6827" spans="1:2" ht="14.25" customHeight="1">
      <c r="A6827" s="2" t="s">
        <v>6561</v>
      </c>
      <c r="B6827" s="2" t="str">
        <f ca="1">IFERROR(__xludf.DUMMYFUNCTION("GOOGLETRANSLATE(A6827,""auto"",""en"")"),"exit poll farzi h")</f>
        <v>exit poll farzi h</v>
      </c>
    </row>
    <row r="6828" spans="1:2" ht="14.25" customHeight="1">
      <c r="A6828" s="2" t="s">
        <v>6562</v>
      </c>
      <c r="B6828" s="2" t="str">
        <f ca="1">IFERROR(__xludf.DUMMYFUNCTION("GOOGLETRANSLATE(A6828,""auto"",""en"")"),"Polling agents should remain in the counting hall till the end and keep an eye.")</f>
        <v>Polling agents should remain in the counting hall till the end and keep an eye.</v>
      </c>
    </row>
    <row r="6829" spans="1:2" ht="14.25" customHeight="1">
      <c r="A6829" s="2" t="s">
        <v>6563</v>
      </c>
      <c r="B6829" s="2" t="str">
        <f ca="1">IFERROR(__xludf.DUMMYFUNCTION("GOOGLETRANSLATE(A6829,""auto"",""en"")"),"Loading...")</f>
        <v>Loading...</v>
      </c>
    </row>
    <row r="6830" spans="1:2" ht="14.25" customHeight="1">
      <c r="A6830" s="2" t="s">
        <v>6564</v>
      </c>
      <c r="B6830" s="2" t="str">
        <f ca="1">IFERROR(__xludf.DUMMYFUNCTION("GOOGLETRANSLATE(A6830,""auto"",""en"")"),"Loading...")</f>
        <v>Loading...</v>
      </c>
    </row>
    <row r="6831" spans="1:2" ht="14.25" customHeight="1">
      <c r="A6831" s="4" t="s">
        <v>6565</v>
      </c>
      <c r="B6831" s="2" t="str">
        <f ca="1">IFERROR(__xludf.DUMMYFUNCTION("GOOGLETRANSLATE(A6831,""auto"",""en"")"),"Loading...")</f>
        <v>Loading...</v>
      </c>
    </row>
    <row r="6832" spans="1:2" ht="14.25" customHeight="1">
      <c r="A6832" s="2" t="s">
        <v>6566</v>
      </c>
      <c r="B6832" s="2" t="str">
        <f ca="1">IFERROR(__xludf.DUMMYFUNCTION("GOOGLETRANSLATE(A6832,""auto"",""en"")"),"Loading...")</f>
        <v>Loading...</v>
      </c>
    </row>
    <row r="6833" spans="1:2" ht="14.25" customHeight="1">
      <c r="A6833" s="6" t="s">
        <v>6567</v>
      </c>
      <c r="B6833" s="2" t="str">
        <f ca="1">IFERROR(__xludf.DUMMYFUNCTION("GOOGLETRANSLATE(A6833,""auto"",""en"")"),"Loading...")</f>
        <v>Loading...</v>
      </c>
    </row>
    <row r="6834" spans="1:2" ht="14.25" customHeight="1">
      <c r="A6834" s="2" t="s">
        <v>6568</v>
      </c>
      <c r="B6834" s="2" t="str">
        <f ca="1">IFERROR(__xludf.DUMMYFUNCTION("GOOGLETRANSLATE(A6834,""auto"",""en"")"),"Loading...")</f>
        <v>Loading...</v>
      </c>
    </row>
    <row r="6835" spans="1:2" ht="14.25" customHeight="1">
      <c r="A6835" s="2" t="s">
        <v>6569</v>
      </c>
      <c r="B6835" s="2" t="str">
        <f ca="1">IFERROR(__xludf.DUMMYFUNCTION("GOOGLETRANSLATE(A6835,""auto"",""en"")"),"Loading...")</f>
        <v>Loading...</v>
      </c>
    </row>
    <row r="6836" spans="1:2" ht="14.25" customHeight="1">
      <c r="A6836" s="2" t="s">
        <v>6570</v>
      </c>
      <c r="B6836" s="2" t="str">
        <f ca="1">IFERROR(__xludf.DUMMYFUNCTION("GOOGLETRANSLATE(A6836,""auto"",""en"")"),"TATTI kumar🤣")</f>
        <v>TATTI kumar🤣</v>
      </c>
    </row>
    <row r="6837" spans="1:2" ht="14.25" customHeight="1">
      <c r="A6837" s="2" t="s">
        <v>6571</v>
      </c>
      <c r="B6837" s="2" t="str">
        <f ca="1">IFERROR(__xludf.DUMMYFUNCTION("GOOGLETRANSLATE(A6837,""auto"",""en"")"),"Loading...")</f>
        <v>Loading...</v>
      </c>
    </row>
    <row r="6838" spans="1:2" ht="14.25" customHeight="1">
      <c r="A6838" s="2" t="s">
        <v>6572</v>
      </c>
      <c r="B6838" s="2" t="str">
        <f ca="1">IFERROR(__xludf.DUMMYFUNCTION("GOOGLETRANSLATE(A6838,""auto"",""en"")"),"Loading...")</f>
        <v>Loading...</v>
      </c>
    </row>
    <row r="6839" spans="1:2" ht="14.25" customHeight="1">
      <c r="A6839" s="2" t="s">
        <v>6573</v>
      </c>
      <c r="B6839" s="2" t="str">
        <f ca="1">IFERROR(__xludf.DUMMYFUNCTION("GOOGLETRANSLATE(A6839,""auto"",""en"")"),"Loading...")</f>
        <v>Loading...</v>
      </c>
    </row>
    <row r="6840" spans="1:2" ht="14.25" customHeight="1">
      <c r="A6840" s="2" t="s">
        <v>6574</v>
      </c>
      <c r="B6840" s="2" t="str">
        <f ca="1">IFERROR(__xludf.DUMMYFUNCTION("GOOGLETRANSLATE(A6840,""auto"",""en"")"),"Loading...")</f>
        <v>Loading...</v>
      </c>
    </row>
    <row r="6841" spans="1:2" ht="14.25" customHeight="1">
      <c r="A6841" s="2" t="s">
        <v>6575</v>
      </c>
      <c r="B6841" s="2" t="str">
        <f ca="1">IFERROR(__xludf.DUMMYFUNCTION("GOOGLETRANSLATE(A6841,""auto"",""en"")"),"Modi's poll will open on June 4..")</f>
        <v>Modi's poll will open on June 4..</v>
      </c>
    </row>
    <row r="6842" spans="1:2" ht="14.25" customHeight="1">
      <c r="A6842" s="2" t="s">
        <v>6576</v>
      </c>
      <c r="B6842" s="2" t="str">
        <f ca="1">IFERROR(__xludf.DUMMYFUNCTION("GOOGLETRANSLATE(A6842,""auto"",""en"")"),"Loading...")</f>
        <v>Loading...</v>
      </c>
    </row>
    <row r="6843" spans="1:2" ht="14.25" customHeight="1">
      <c r="A6843" s="2" t="s">
        <v>6577</v>
      </c>
      <c r="B6843" s="2" t="str">
        <f ca="1">IFERROR(__xludf.DUMMYFUNCTION("GOOGLETRANSLATE(A6843,""auto"",""en"")"),"Loading...")</f>
        <v>Loading...</v>
      </c>
    </row>
    <row r="6844" spans="1:2" ht="14.25" customHeight="1">
      <c r="A6844" s="2" t="s">
        <v>6578</v>
      </c>
      <c r="B6844" s="2" t="str">
        <f ca="1">IFERROR(__xludf.DUMMYFUNCTION("GOOGLETRANSLATE(A6844,""auto"",""en"")"),"Loading...")</f>
        <v>Loading...</v>
      </c>
    </row>
    <row r="6845" spans="1:2" ht="14.25" customHeight="1">
      <c r="A6845" s="2" t="s">
        <v>6579</v>
      </c>
      <c r="B6845" s="2" t="str">
        <f ca="1">IFERROR(__xludf.DUMMYFUNCTION("GOOGLETRANSLATE(A6845,""auto"",""en"")"),"Loading...")</f>
        <v>Loading...</v>
      </c>
    </row>
    <row r="6846" spans="1:2" ht="14.25" customHeight="1">
      <c r="A6846" s="2" t="s">
        <v>6580</v>
      </c>
      <c r="B6846" s="2" t="str">
        <f ca="1">IFERROR(__xludf.DUMMYFUNCTION("GOOGLETRANSLATE(A6846,""auto"",""en"")"),"Loading...")</f>
        <v>Loading...</v>
      </c>
    </row>
    <row r="6847" spans="1:2" ht="14.25" customHeight="1">
      <c r="A6847" s="4" t="s">
        <v>6581</v>
      </c>
      <c r="B6847" s="2" t="str">
        <f ca="1">IFERROR(__xludf.DUMMYFUNCTION("GOOGLETRANSLATE(A6847,""auto"",""en"")"),"Loading...")</f>
        <v>Loading...</v>
      </c>
    </row>
    <row r="6848" spans="1:2" ht="14.25" customHeight="1">
      <c r="A6848" s="2" t="s">
        <v>6582</v>
      </c>
      <c r="B6848" s="2" t="str">
        <f ca="1">IFERROR(__xludf.DUMMYFUNCTION("GOOGLETRANSLATE(A6848,""auto"",""en"")"),"Loading...")</f>
        <v>Loading...</v>
      </c>
    </row>
    <row r="6849" spans="1:2" ht="14.25" customHeight="1">
      <c r="A6849" s="2" t="s">
        <v>6583</v>
      </c>
      <c r="B6849" s="2" t="str">
        <f ca="1">IFERROR(__xludf.DUMMYFUNCTION("GOOGLETRANSLATE(A6849,""auto"",""en"")"),"Womp womp🙂")</f>
        <v>Womp womp🙂</v>
      </c>
    </row>
    <row r="6850" spans="1:2" ht="14.25" customHeight="1">
      <c r="A6850" s="2" t="s">
        <v>6584</v>
      </c>
      <c r="B6850" s="2" t="str">
        <f ca="1">IFERROR(__xludf.DUMMYFUNCTION("GOOGLETRANSLATE(A6850,""auto"",""en"")"),"Loading...")</f>
        <v>Loading...</v>
      </c>
    </row>
    <row r="6851" spans="1:2" ht="14.25" customHeight="1">
      <c r="A6851" s="2" t="s">
        <v>6585</v>
      </c>
      <c r="B6851" s="2" t="str">
        <f ca="1">IFERROR(__xludf.DUMMYFUNCTION("GOOGLETRANSLATE(A6851,""auto"",""en"")"),"Loading...")</f>
        <v>Loading...</v>
      </c>
    </row>
    <row r="6852" spans="1:2" ht="14.25" customHeight="1">
      <c r="A6852" s="2" t="s">
        <v>6586</v>
      </c>
      <c r="B6852" s="2" t="str">
        <f ca="1">IFERROR(__xludf.DUMMYFUNCTION("GOOGLETRANSLATE(A6852,""auto"",""en"")"),"Loading...")</f>
        <v>Loading...</v>
      </c>
    </row>
    <row r="6853" spans="1:2" ht="14.25" customHeight="1">
      <c r="A6853" s="2" t="s">
        <v>6587</v>
      </c>
      <c r="B6853" s="2" t="str">
        <f ca="1">IFERROR(__xludf.DUMMYFUNCTION("GOOGLETRANSLATE(A6853,""auto"",""en"")"),"Loading...")</f>
        <v>Loading...</v>
      </c>
    </row>
    <row r="6854" spans="1:2" ht="14.25" customHeight="1">
      <c r="A6854" s="6" t="s">
        <v>6588</v>
      </c>
      <c r="B6854" s="2" t="str">
        <f ca="1">IFERROR(__xludf.DUMMYFUNCTION("GOOGLETRANSLATE(A6854,""auto"",""en"")"),"Loading...")</f>
        <v>Loading...</v>
      </c>
    </row>
    <row r="6855" spans="1:2" ht="14.25" customHeight="1">
      <c r="A6855" s="2" t="s">
        <v>6589</v>
      </c>
      <c r="B6855" s="2" t="str">
        <f ca="1">IFERROR(__xludf.DUMMYFUNCTION("GOOGLETRANSLATE(A6855,""auto"",""en"")"),"Loading...")</f>
        <v>Loading...</v>
      </c>
    </row>
    <row r="6856" spans="1:2" ht="14.25" customHeight="1">
      <c r="A6856" s="2" t="s">
        <v>6590</v>
      </c>
      <c r="B6856" s="2" t="str">
        <f ca="1">IFERROR(__xludf.DUMMYFUNCTION("GOOGLETRANSLATE(A6856,""auto"",""en"")"),"Loading...")</f>
        <v>Loading...</v>
      </c>
    </row>
    <row r="6857" spans="1:2" ht="14.25" customHeight="1">
      <c r="A6857" s="4" t="s">
        <v>6591</v>
      </c>
      <c r="B6857" s="2" t="str">
        <f ca="1">IFERROR(__xludf.DUMMYFUNCTION("GOOGLETRANSLATE(A6857,""auto"",""en"")"),"Loading...")</f>
        <v>Loading...</v>
      </c>
    </row>
    <row r="6858" spans="1:2" ht="14.25" customHeight="1">
      <c r="A6858" s="2" t="s">
        <v>6592</v>
      </c>
      <c r="B6858" s="2" t="str">
        <f ca="1">IFERROR(__xludf.DUMMYFUNCTION("GOOGLETRANSLATE(A6858,""auto"",""en"")"),"Ravish kumar pagal hogya😂")</f>
        <v>Ravish kumar pagal hogya😂</v>
      </c>
    </row>
    <row r="6859" spans="1:2" ht="14.25" customHeight="1">
      <c r="A6859" s="2" t="s">
        <v>6593</v>
      </c>
      <c r="B6859" s="2" t="str">
        <f ca="1">IFERROR(__xludf.DUMMYFUNCTION("GOOGLETRANSLATE(A6859,""auto"",""en"")"),"If BJP's EVMs were made pregnant by the Supreme Court, then on June 4, a child would be born to the EVMs who would be defeated by the EVMs.")</f>
        <v>If BJP's EVMs were made pregnant by the Supreme Court, then on June 4, a child would be born to the EVMs who would be defeated by the EVMs.</v>
      </c>
    </row>
    <row r="6860" spans="1:2" ht="14.25" customHeight="1">
      <c r="A6860" s="6" t="s">
        <v>6594</v>
      </c>
      <c r="B6860" s="2" t="str">
        <f ca="1">IFERROR(__xludf.DUMMYFUNCTION("GOOGLETRANSLATE(A6860,""auto"",""en"")"),"Loading...")</f>
        <v>Loading...</v>
      </c>
    </row>
    <row r="6861" spans="1:2" ht="14.25" customHeight="1">
      <c r="A6861" s="4" t="s">
        <v>6595</v>
      </c>
      <c r="B6861" s="2" t="str">
        <f ca="1">IFERROR(__xludf.DUMMYFUNCTION("GOOGLETRANSLATE(A6861,""auto"",""en"")"),"Loading...")</f>
        <v>Loading...</v>
      </c>
    </row>
    <row r="6862" spans="1:2" ht="14.25" customHeight="1">
      <c r="A6862" s="2" t="s">
        <v>6596</v>
      </c>
      <c r="B6862" s="2" t="str">
        <f ca="1">IFERROR(__xludf.DUMMYFUNCTION("GOOGLETRANSLATE(A6862,""auto"",""en"")"),"Loading...")</f>
        <v>Loading...</v>
      </c>
    </row>
    <row r="6863" spans="1:2" ht="14.25" customHeight="1">
      <c r="A6863" s="2" t="s">
        <v>6597</v>
      </c>
      <c r="B6863" s="2" t="str">
        <f ca="1">IFERROR(__xludf.DUMMYFUNCTION("GOOGLETRANSLATE(A6863,""auto"",""en"")"),"Loading...")</f>
        <v>Loading...</v>
      </c>
    </row>
    <row r="6864" spans="1:2" ht="14.25" customHeight="1">
      <c r="A6864" s="2" t="s">
        <v>6598</v>
      </c>
      <c r="B6864" s="2" t="str">
        <f ca="1">IFERROR(__xludf.DUMMYFUNCTION("GOOGLETRANSLATE(A6864,""auto"",""en"")"),"Loading...")</f>
        <v>Loading...</v>
      </c>
    </row>
    <row r="6865" spans="1:2" ht="14.25" customHeight="1">
      <c r="A6865" s="2" t="s">
        <v>6599</v>
      </c>
      <c r="B6865" s="2" t="str">
        <f ca="1">IFERROR(__xludf.DUMMYFUNCTION("GOOGLETRANSLATE(A6865,""auto"",""en"")"),"Loading...")</f>
        <v>Loading...</v>
      </c>
    </row>
    <row r="6866" spans="1:2" ht="14.25" customHeight="1">
      <c r="A6866" s="2" t="s">
        <v>6600</v>
      </c>
      <c r="B6866" s="2" t="str">
        <f ca="1">IFERROR(__xludf.DUMMYFUNCTION("GOOGLETRANSLATE(A6866,""auto"",""en"")"),"Just 30 hours to go .Why worry we will see the result")</f>
        <v>Just 30 hours to go .Why worry we will see the result</v>
      </c>
    </row>
    <row r="6867" spans="1:2" ht="14.25" customHeight="1">
      <c r="A6867" s="2" t="s">
        <v>6601</v>
      </c>
      <c r="B6867" s="2" t="str">
        <f ca="1">IFERROR(__xludf.DUMMYFUNCTION("GOOGLETRANSLATE(A6867,""auto"",""en"")"),"Loading...")</f>
        <v>Loading...</v>
      </c>
    </row>
    <row r="6868" spans="1:2" ht="14.25" customHeight="1">
      <c r="A6868" s="2" t="s">
        <v>6602</v>
      </c>
      <c r="B6868" s="2" t="str">
        <f ca="1">IFERROR(__xludf.DUMMYFUNCTION("GOOGLETRANSLATE(A6868,""auto"",""en"")"),"Loading...")</f>
        <v>Loading...</v>
      </c>
    </row>
    <row r="6869" spans="1:2" ht="14.25" customHeight="1">
      <c r="A6869" s="2" t="s">
        <v>6603</v>
      </c>
      <c r="B6869" s="2" t="str">
        <f ca="1">IFERROR(__xludf.DUMMYFUNCTION("GOOGLETRANSLATE(A6869,""auto"",""en"")"),"Loading...")</f>
        <v>Loading...</v>
      </c>
    </row>
    <row r="6870" spans="1:2" ht="14.25" customHeight="1">
      <c r="A6870" s="2" t="s">
        <v>6604</v>
      </c>
      <c r="B6870" s="2" t="str">
        <f ca="1">IFERROR(__xludf.DUMMYFUNCTION("GOOGLETRANSLATE(A6870,""auto"",""en"")"),"Loading...")</f>
        <v>Loading...</v>
      </c>
    </row>
    <row r="6871" spans="1:2" ht="14.25" customHeight="1">
      <c r="A6871" s="2" t="s">
        <v>3229</v>
      </c>
      <c r="B6871" s="2" t="str">
        <f ca="1">IFERROR(__xludf.DUMMYFUNCTION("GOOGLETRANSLATE(A6871,""auto"",""en"")"),"Loading...")</f>
        <v>Loading...</v>
      </c>
    </row>
    <row r="6872" spans="1:2" ht="14.25" customHeight="1">
      <c r="A6872" s="2" t="s">
        <v>6605</v>
      </c>
      <c r="B6872" s="2" t="str">
        <f ca="1">IFERROR(__xludf.DUMMYFUNCTION("GOOGLETRANSLATE(A6872,""auto"",""en"")"),"Loading...")</f>
        <v>Loading...</v>
      </c>
    </row>
    <row r="6873" spans="1:2" ht="14.25" customHeight="1">
      <c r="A6873" s="2" t="s">
        <v>6606</v>
      </c>
      <c r="B6873" s="2" t="str">
        <f ca="1">IFERROR(__xludf.DUMMYFUNCTION("GOOGLETRANSLATE(A6873,""auto"",""en"")"),"Loading...")</f>
        <v>Loading...</v>
      </c>
    </row>
    <row r="6874" spans="1:2" ht="14.25" customHeight="1">
      <c r="A6874" s="4" t="s">
        <v>6607</v>
      </c>
      <c r="B6874" s="2" t="str">
        <f ca="1">IFERROR(__xludf.DUMMYFUNCTION("GOOGLETRANSLATE(A6874,""auto"",""en"")"),"Loading...")</f>
        <v>Loading...</v>
      </c>
    </row>
    <row r="6875" spans="1:2" ht="14.25" customHeight="1">
      <c r="A6875" s="2" t="s">
        <v>6608</v>
      </c>
      <c r="B6875" s="2" t="str">
        <f ca="1">IFERROR(__xludf.DUMMYFUNCTION("GOOGLETRANSLATE(A6875,""auto"",""en"")"),"Loading...")</f>
        <v>Loading...</v>
      </c>
    </row>
    <row r="6876" spans="1:2" ht="14.25" customHeight="1">
      <c r="A6876" s="2" t="s">
        <v>6609</v>
      </c>
      <c r="B6876" s="2" t="str">
        <f ca="1">IFERROR(__xludf.DUMMYFUNCTION("GOOGLETRANSLATE(A6876,""auto"",""en"")"),"Loading...")</f>
        <v>Loading...</v>
      </c>
    </row>
    <row r="6877" spans="1:2" ht="14.25" customHeight="1">
      <c r="A6877" s="2" t="s">
        <v>6610</v>
      </c>
      <c r="B6877" s="2" t="str">
        <f ca="1">IFERROR(__xludf.DUMMYFUNCTION("GOOGLETRANSLATE(A6877,""auto"",""en"")"),"When people like you say what do you say in the government of Congress…us all the time say this….kuchh to that….")</f>
        <v>When people like you say what do you say in the government of Congress…us all the time say this….kuchh to that….</v>
      </c>
    </row>
    <row r="6878" spans="1:2" ht="14.25" customHeight="1">
      <c r="A6878" s="2" t="s">
        <v>6611</v>
      </c>
      <c r="B6878" s="2" t="str">
        <f ca="1">IFERROR(__xludf.DUMMYFUNCTION("GOOGLETRANSLATE(A6878,""auto"",""en"")"),"Loading...")</f>
        <v>Loading...</v>
      </c>
    </row>
    <row r="6879" spans="1:2" ht="14.25" customHeight="1">
      <c r="A6879" s="2" t="s">
        <v>5531</v>
      </c>
      <c r="B6879" s="2" t="str">
        <f ca="1">IFERROR(__xludf.DUMMYFUNCTION("GOOGLETRANSLATE(A6879,""auto"",""en"")"),"Loading...")</f>
        <v>Loading...</v>
      </c>
    </row>
    <row r="6880" spans="1:2" ht="14.25" customHeight="1">
      <c r="A6880" s="4" t="s">
        <v>6612</v>
      </c>
      <c r="B6880" s="2" t="str">
        <f ca="1">IFERROR(__xludf.DUMMYFUNCTION("GOOGLETRANSLATE(A6880,""auto"",""en"")"),"Exit polls have proved that BJP party is going to manipulate EVM machines.")</f>
        <v>Exit polls have proved that BJP party is going to manipulate EVM machines.</v>
      </c>
    </row>
    <row r="6881" spans="1:2" ht="14.25" customHeight="1">
      <c r="A6881" s="6" t="s">
        <v>6613</v>
      </c>
      <c r="B6881" s="2" t="str">
        <f ca="1">IFERROR(__xludf.DUMMYFUNCTION("GOOGLETRANSLATE(A6881,""auto"",""en"")"),"Loading...")</f>
        <v>Loading...</v>
      </c>
    </row>
    <row r="6882" spans="1:2" ht="14.25" customHeight="1">
      <c r="A6882" s="4" t="s">
        <v>6614</v>
      </c>
      <c r="B6882" s="2" t="str">
        <f ca="1">IFERROR(__xludf.DUMMYFUNCTION("GOOGLETRANSLATE(A6882,""auto"",""en"")"),"My entire family consists of 42 people.")</f>
        <v>My entire family consists of 42 people.</v>
      </c>
    </row>
    <row r="6883" spans="1:2" ht="14.25" customHeight="1">
      <c r="A6883" s="2" t="s">
        <v>6615</v>
      </c>
      <c r="B6883" s="2" t="str">
        <f ca="1">IFERROR(__xludf.DUMMYFUNCTION("GOOGLETRANSLATE(A6883,""auto"",""en"")"),"Loading...")</f>
        <v>Loading...</v>
      </c>
    </row>
    <row r="6884" spans="1:2" ht="14.25" customHeight="1">
      <c r="A6884" s="4" t="s">
        <v>6616</v>
      </c>
      <c r="B6884" s="2" t="str">
        <f ca="1">IFERROR(__xludf.DUMMYFUNCTION("GOOGLETRANSLATE(A6884,""auto"",""en"")"),"Loading...")</f>
        <v>Loading...</v>
      </c>
    </row>
    <row r="6885" spans="1:2" ht="14.25" customHeight="1">
      <c r="A6885" s="2" t="s">
        <v>6617</v>
      </c>
      <c r="B6885" s="2" t="str">
        <f ca="1">IFERROR(__xludf.DUMMYFUNCTION("GOOGLETRANSLATE(A6885,""auto"",""en"")"),"Loading...")</f>
        <v>Loading...</v>
      </c>
    </row>
    <row r="6886" spans="1:2" ht="14.25" customHeight="1">
      <c r="A6886" s="2" t="s">
        <v>6618</v>
      </c>
      <c r="B6886" s="2" t="str">
        <f ca="1">IFERROR(__xludf.DUMMYFUNCTION("GOOGLETRANSLATE(A6886,""auto"",""en"")"),"Loading...")</f>
        <v>Loading...</v>
      </c>
    </row>
    <row r="6887" spans="1:2" ht="14.25" customHeight="1">
      <c r="A6887" s="2" t="s">
        <v>6619</v>
      </c>
      <c r="B6887" s="2" t="str">
        <f ca="1">IFERROR(__xludf.DUMMYFUNCTION("GOOGLETRANSLATE(A6887,""auto"",""en"")"),"Loading...")</f>
        <v>Loading...</v>
      </c>
    </row>
    <row r="6888" spans="1:2" ht="14.25" customHeight="1">
      <c r="A6888" s="2" t="s">
        <v>6620</v>
      </c>
      <c r="B6888" s="2" t="str">
        <f ca="1">IFERROR(__xludf.DUMMYFUNCTION("GOOGLETRANSLATE(A6888,""auto"",""en"")"),"Loading...")</f>
        <v>Loading...</v>
      </c>
    </row>
    <row r="6889" spans="1:2" ht="14.25" customHeight="1">
      <c r="A6889" s="2" t="s">
        <v>6621</v>
      </c>
      <c r="B6889" s="2" t="str">
        <f ca="1">IFERROR(__xludf.DUMMYFUNCTION("GOOGLETRANSLATE(A6889,""auto"",""en"")"),"Loading...")</f>
        <v>Loading...</v>
      </c>
    </row>
    <row r="6890" spans="1:2" ht="14.25" customHeight="1">
      <c r="A6890" s="2" t="s">
        <v>6622</v>
      </c>
      <c r="B6890" s="2" t="str">
        <f ca="1">IFERROR(__xludf.DUMMYFUNCTION("GOOGLETRANSLATE(A6890,""auto"",""en"")"),"Loading...")</f>
        <v>Loading...</v>
      </c>
    </row>
    <row r="6891" spans="1:2" ht="14.25" customHeight="1">
      <c r="A6891" s="2" t="s">
        <v>6623</v>
      </c>
      <c r="B6891" s="2" t="str">
        <f ca="1">IFERROR(__xludf.DUMMYFUNCTION("GOOGLETRANSLATE(A6891,""auto"",""en"")"),"If Congress loses Rahul ji should run")</f>
        <v>If Congress loses Rahul ji should run</v>
      </c>
    </row>
    <row r="6892" spans="1:2" ht="14.25" customHeight="1">
      <c r="A6892" s="6" t="s">
        <v>6624</v>
      </c>
      <c r="B6892" s="2" t="str">
        <f ca="1">IFERROR(__xludf.DUMMYFUNCTION("GOOGLETRANSLATE(A6892,""auto"",""en"")"),"Loading...")</f>
        <v>Loading...</v>
      </c>
    </row>
    <row r="6893" spans="1:2" ht="14.25" customHeight="1">
      <c r="A6893" s="2" t="s">
        <v>6625</v>
      </c>
      <c r="B6893" s="2" t="str">
        <f ca="1">IFERROR(__xludf.DUMMYFUNCTION("GOOGLETRANSLATE(A6893,""auto"",""en"")"),"Loading...")</f>
        <v>Loading...</v>
      </c>
    </row>
    <row r="6894" spans="1:2" ht="14.25" customHeight="1">
      <c r="A6894" s="2" t="s">
        <v>6626</v>
      </c>
      <c r="B6894" s="2" t="str">
        <f ca="1">IFERROR(__xludf.DUMMYFUNCTION("GOOGLETRANSLATE(A6894,""auto"",""en"")"),"Loading...")</f>
        <v>Loading...</v>
      </c>
    </row>
    <row r="6895" spans="1:2" ht="14.25" customHeight="1">
      <c r="A6895" s="2" t="s">
        <v>6627</v>
      </c>
      <c r="B6895" s="2" t="str">
        <f ca="1">IFERROR(__xludf.DUMMYFUNCTION("GOOGLETRANSLATE(A6895,""auto"",""en"")"),"Loading...")</f>
        <v>Loading...</v>
      </c>
    </row>
    <row r="6896" spans="1:2" ht="14.25" customHeight="1">
      <c r="A6896" s="2" t="s">
        <v>6628</v>
      </c>
      <c r="B6896" s="2" t="str">
        <f ca="1">IFERROR(__xludf.DUMMYFUNCTION("GOOGLETRANSLATE(A6896,""auto"",""en"")"),"Loading...")</f>
        <v>Loading...</v>
      </c>
    </row>
    <row r="6897" spans="1:2" ht="14.25" customHeight="1">
      <c r="A6897" s="2" t="s">
        <v>6629</v>
      </c>
      <c r="B6897" s="2" t="str">
        <f ca="1">IFERROR(__xludf.DUMMYFUNCTION("GOOGLETRANSLATE(A6897,""auto"",""en"")"),"Loading...")</f>
        <v>Loading...</v>
      </c>
    </row>
    <row r="6898" spans="1:2" ht="14.25" customHeight="1">
      <c r="A6898" s="2" t="s">
        <v>6630</v>
      </c>
      <c r="B6898" s="2" t="str">
        <f ca="1">IFERROR(__xludf.DUMMYFUNCTION("GOOGLETRANSLATE(A6898,""auto"",""en"")"),"Brother what is the price of milk?")</f>
        <v>Brother what is the price of milk?</v>
      </c>
    </row>
    <row r="6899" spans="1:2" ht="14.25" customHeight="1">
      <c r="A6899" s="2" t="s">
        <v>205</v>
      </c>
      <c r="B6899" s="2" t="str">
        <f ca="1">IFERROR(__xludf.DUMMYFUNCTION("GOOGLETRANSLATE(A6899,""auto"",""en"")"),"Loading...")</f>
        <v>Loading...</v>
      </c>
    </row>
    <row r="6900" spans="1:2" ht="14.25" customHeight="1">
      <c r="A6900" s="2" t="s">
        <v>6631</v>
      </c>
      <c r="B6900" s="2" t="str">
        <f ca="1">IFERROR(__xludf.DUMMYFUNCTION("GOOGLETRANSLATE(A6900,""auto"",""en"")"),"🙏🙏🙏")</f>
        <v>🙏🙏🙏</v>
      </c>
    </row>
    <row r="6901" spans="1:2" ht="14.25" customHeight="1">
      <c r="A6901" s="4" t="s">
        <v>6632</v>
      </c>
      <c r="B6901" s="2" t="str">
        <f ca="1">IFERROR(__xludf.DUMMYFUNCTION("GOOGLETRANSLATE(A6901,""auto"",""en"")"),"Loading...")</f>
        <v>Loading...</v>
      </c>
    </row>
    <row r="6902" spans="1:2" ht="14.25" customHeight="1">
      <c r="A6902" s="2" t="s">
        <v>6633</v>
      </c>
      <c r="B6902" s="2" t="str">
        <f ca="1">IFERROR(__xludf.DUMMYFUNCTION("GOOGLETRANSLATE(A6902,""auto"",""en"")"),"Loading...")</f>
        <v>Loading...</v>
      </c>
    </row>
    <row r="6903" spans="1:2" ht="14.25" customHeight="1">
      <c r="A6903" s="2" t="s">
        <v>6634</v>
      </c>
      <c r="B6903" s="2" t="str">
        <f ca="1">IFERROR(__xludf.DUMMYFUNCTION("GOOGLETRANSLATE(A6903,""auto"",""en"")"),"Loading...")</f>
        <v>Loading...</v>
      </c>
    </row>
    <row r="6904" spans="1:2" ht="14.25" customHeight="1">
      <c r="A6904" s="4" t="s">
        <v>6635</v>
      </c>
      <c r="B6904" s="2" t="str">
        <f ca="1">IFERROR(__xludf.DUMMYFUNCTION("GOOGLETRANSLATE(A6904,""auto"",""en"")"),"Loading...")</f>
        <v>Loading...</v>
      </c>
    </row>
    <row r="6905" spans="1:2" ht="14.25" customHeight="1">
      <c r="A6905" s="6" t="s">
        <v>6636</v>
      </c>
      <c r="B6905" s="2" t="str">
        <f ca="1">IFERROR(__xludf.DUMMYFUNCTION("GOOGLETRANSLATE(A6905,""auto"",""en"")"),"Loading...")</f>
        <v>Loading...</v>
      </c>
    </row>
    <row r="6906" spans="1:2" ht="14.25" customHeight="1">
      <c r="A6906" s="2" t="s">
        <v>6637</v>
      </c>
      <c r="B6906" s="2" t="str">
        <f ca="1">IFERROR(__xludf.DUMMYFUNCTION("GOOGLETRANSLATE(A6906,""auto"",""en"")"),"Loading...")</f>
        <v>Loading...</v>
      </c>
    </row>
    <row r="6907" spans="1:2" ht="14.25" customHeight="1">
      <c r="A6907" s="2" t="s">
        <v>6638</v>
      </c>
      <c r="B6907" s="2" t="str">
        <f ca="1">IFERROR(__xludf.DUMMYFUNCTION("GOOGLETRANSLATE(A6907,""auto"",""en"")"),"Loading...")</f>
        <v>Loading...</v>
      </c>
    </row>
    <row r="6908" spans="1:2" ht="14.25" customHeight="1">
      <c r="A6908" s="2" t="s">
        <v>6639</v>
      </c>
      <c r="B6908" s="2" t="str">
        <f ca="1">IFERROR(__xludf.DUMMYFUNCTION("GOOGLETRANSLATE(A6908,""auto"",""en"")"),"Loading...")</f>
        <v>Loading...</v>
      </c>
    </row>
    <row r="6909" spans="1:2" ht="14.25" customHeight="1">
      <c r="A6909" s="2" t="s">
        <v>6640</v>
      </c>
      <c r="B6909" s="2" t="str">
        <f ca="1">IFERROR(__xludf.DUMMYFUNCTION("GOOGLETRANSLATE(A6909,""auto"",""en"")"),"Loading...")</f>
        <v>Loading...</v>
      </c>
    </row>
    <row r="6910" spans="1:2" ht="14.25" customHeight="1">
      <c r="A6910" s="2" t="s">
        <v>6641</v>
      </c>
      <c r="B6910" s="2" t="str">
        <f ca="1">IFERROR(__xludf.DUMMYFUNCTION("GOOGLETRANSLATE(A6910,""auto"",""en"")"),"Loading...")</f>
        <v>Loading...</v>
      </c>
    </row>
    <row r="6911" spans="1:2" ht="14.25" customHeight="1">
      <c r="A6911" s="2" t="s">
        <v>6642</v>
      </c>
      <c r="B6911" s="2" t="str">
        <f ca="1">IFERROR(__xludf.DUMMYFUNCTION("GOOGLETRANSLATE(A6911,""auto"",""en"")"),"Loading...")</f>
        <v>Loading...</v>
      </c>
    </row>
    <row r="6912" spans="1:2" ht="14.25" customHeight="1">
      <c r="A6912" s="2" t="s">
        <v>6643</v>
      </c>
      <c r="B6912" s="2" t="str">
        <f ca="1">IFERROR(__xludf.DUMMYFUNCTION("GOOGLETRANSLATE(A6912,""auto"",""en"")"),"Loading...")</f>
        <v>Loading...</v>
      </c>
    </row>
    <row r="6913" spans="1:2" ht="14.25" customHeight="1">
      <c r="A6913" s="2" t="s">
        <v>6644</v>
      </c>
      <c r="B6913" s="2" t="str">
        <f ca="1">IFERROR(__xludf.DUMMYFUNCTION("GOOGLETRANSLATE(A6913,""auto"",""en"")"),"Loading...")</f>
        <v>Loading...</v>
      </c>
    </row>
    <row r="6914" spans="1:2" ht="14.25" customHeight="1">
      <c r="A6914" s="2" t="s">
        <v>6645</v>
      </c>
      <c r="B6914" s="2" t="str">
        <f ca="1">IFERROR(__xludf.DUMMYFUNCTION("GOOGLETRANSLATE(A6914,""auto"",""en"")"),"Loading...")</f>
        <v>Loading...</v>
      </c>
    </row>
    <row r="6915" spans="1:2" ht="14.25" customHeight="1">
      <c r="A6915" s="2" t="s">
        <v>6646</v>
      </c>
      <c r="B6915" s="2" t="str">
        <f ca="1">IFERROR(__xludf.DUMMYFUNCTION("GOOGLETRANSLATE(A6915,""auto"",""en"")"),"Loading...")</f>
        <v>Loading...</v>
      </c>
    </row>
    <row r="6916" spans="1:2" ht="14.25" customHeight="1">
      <c r="A6916" s="2" t="s">
        <v>6647</v>
      </c>
      <c r="B6916" s="2" t="str">
        <f ca="1">IFERROR(__xludf.DUMMYFUNCTION("GOOGLETRANSLATE(A6916,""auto"",""en"")"),"Loading...")</f>
        <v>Loading...</v>
      </c>
    </row>
    <row r="6917" spans="1:2" ht="14.25" customHeight="1">
      <c r="A6917" s="2" t="s">
        <v>6648</v>
      </c>
      <c r="B6917" s="2" t="str">
        <f ca="1">IFERROR(__xludf.DUMMYFUNCTION("GOOGLETRANSLATE(A6917,""auto"",""en"")"),"What a bastard you are...you have been speaking bad about Modi for 20 years and you have not been put in jail.🤭")</f>
        <v>What a bastard you are...you have been speaking bad about Modi for 20 years and you have not been put in jail.🤭</v>
      </c>
    </row>
    <row r="6918" spans="1:2" ht="14.25" customHeight="1">
      <c r="A6918" s="2" t="s">
        <v>6649</v>
      </c>
      <c r="B6918" s="2" t="str">
        <f ca="1">IFERROR(__xludf.DUMMYFUNCTION("GOOGLETRANSLATE(A6918,""auto"",""en"")"),"Loading...")</f>
        <v>Loading...</v>
      </c>
    </row>
    <row r="6919" spans="1:2" ht="14.25" customHeight="1">
      <c r="A6919" s="2" t="s">
        <v>6650</v>
      </c>
      <c r="B6919" s="2" t="str">
        <f ca="1">IFERROR(__xludf.DUMMYFUNCTION("GOOGLETRANSLATE(A6919,""auto"",""en"")"),"Loading...")</f>
        <v>Loading...</v>
      </c>
    </row>
    <row r="6920" spans="1:2" ht="14.25" customHeight="1">
      <c r="A6920" s="2" t="s">
        <v>6651</v>
      </c>
      <c r="B6920" s="2" t="str">
        <f ca="1">IFERROR(__xludf.DUMMYFUNCTION("GOOGLETRANSLATE(A6920,""auto"",""en"")"),"Loading...")</f>
        <v>Loading...</v>
      </c>
    </row>
    <row r="6921" spans="1:2" ht="14.25" customHeight="1">
      <c r="A6921" s="2" t="s">
        <v>6652</v>
      </c>
      <c r="B6921" s="2" t="str">
        <f ca="1">IFERROR(__xludf.DUMMYFUNCTION("GOOGLETRANSLATE(A6921,""auto"",""en"")"),"Loading...")</f>
        <v>Loading...</v>
      </c>
    </row>
    <row r="6922" spans="1:2" ht="14.25" customHeight="1">
      <c r="A6922" s="4" t="s">
        <v>6653</v>
      </c>
      <c r="B6922" s="2" t="str">
        <f ca="1">IFERROR(__xludf.DUMMYFUNCTION("GOOGLETRANSLATE(A6922,""auto"",""en"")"),"Loading...")</f>
        <v>Loading...</v>
      </c>
    </row>
    <row r="6923" spans="1:2" ht="14.25" customHeight="1">
      <c r="A6923" s="2" t="s">
        <v>6654</v>
      </c>
      <c r="B6923" s="2" t="str">
        <f ca="1">IFERROR(__xludf.DUMMYFUNCTION("GOOGLETRANSLATE(A6923,""auto"",""en"")"),"Loading...")</f>
        <v>Loading...</v>
      </c>
    </row>
    <row r="6924" spans="1:2" ht="14.25" customHeight="1">
      <c r="A6924" s="2" t="s">
        <v>6655</v>
      </c>
      <c r="B6924" s="2" t="str">
        <f ca="1">IFERROR(__xludf.DUMMYFUNCTION("GOOGLETRANSLATE(A6924,""auto"",""en"")"),"Loading...")</f>
        <v>Loading...</v>
      </c>
    </row>
    <row r="6925" spans="1:2" ht="14.25" customHeight="1">
      <c r="A6925" s="4" t="s">
        <v>6656</v>
      </c>
      <c r="B6925" s="2" t="str">
        <f ca="1">IFERROR(__xludf.DUMMYFUNCTION("GOOGLETRANSLATE(A6925,""auto"",""en"")"),"Loading...")</f>
        <v>Loading...</v>
      </c>
    </row>
    <row r="6926" spans="1:2" ht="14.25" customHeight="1">
      <c r="A6926" s="2" t="s">
        <v>6657</v>
      </c>
      <c r="B6926" s="2" t="str">
        <f ca="1">IFERROR(__xludf.DUMMYFUNCTION("GOOGLETRANSLATE(A6926,""auto"",""en"")"),"Loading...")</f>
        <v>Loading...</v>
      </c>
    </row>
    <row r="6927" spans="1:2" ht="14.25" customHeight="1">
      <c r="A6927" s="4" t="s">
        <v>6658</v>
      </c>
      <c r="B6927" s="2" t="str">
        <f ca="1">IFERROR(__xludf.DUMMYFUNCTION("GOOGLETRANSLATE(A6927,""auto"",""en"")"),"Loading...")</f>
        <v>Loading...</v>
      </c>
    </row>
    <row r="6928" spans="1:2" ht="14.25" customHeight="1">
      <c r="A6928" s="2" t="s">
        <v>6659</v>
      </c>
      <c r="B6928" s="2" t="str">
        <f ca="1">IFERROR(__xludf.DUMMYFUNCTION("GOOGLETRANSLATE(A6928,""auto"",""en"")"),"Loading...")</f>
        <v>Loading...</v>
      </c>
    </row>
    <row r="6929" spans="1:2" ht="14.25" customHeight="1">
      <c r="A6929" s="2" t="s">
        <v>6660</v>
      </c>
      <c r="B6929" s="2" t="str">
        <f ca="1">IFERROR(__xludf.DUMMYFUNCTION("GOOGLETRANSLATE(A6929,""auto"",""en"")"),"Loading...")</f>
        <v>Loading...</v>
      </c>
    </row>
    <row r="6930" spans="1:2" ht="14.25" customHeight="1">
      <c r="A6930" s="2" t="s">
        <v>6661</v>
      </c>
      <c r="B6930" s="2" t="str">
        <f ca="1">IFERROR(__xludf.DUMMYFUNCTION("GOOGLETRANSLATE(A6930,""auto"",""en"")"),"Loading...")</f>
        <v>Loading...</v>
      </c>
    </row>
    <row r="6931" spans="1:2" ht="14.25" customHeight="1">
      <c r="A6931" s="2" t="s">
        <v>6662</v>
      </c>
      <c r="B6931" s="2" t="str">
        <f ca="1">IFERROR(__xludf.DUMMYFUNCTION("GOOGLETRANSLATE(A6931,""auto"",""en"")"),"4 June ka jao gye chamcho 😅😅")</f>
        <v>4 June ka jao gye chamcho 😅😅</v>
      </c>
    </row>
    <row r="6932" spans="1:2" ht="14.25" customHeight="1">
      <c r="A6932" s="2" t="s">
        <v>6663</v>
      </c>
      <c r="B6932" s="2" t="str">
        <f ca="1">IFERROR(__xludf.DUMMYFUNCTION("GOOGLETRANSLATE(A6932,""auto"",""en"")"),"Loading...")</f>
        <v>Loading...</v>
      </c>
    </row>
    <row r="6933" spans="1:2" ht="14.25" customHeight="1">
      <c r="A6933" s="4" t="s">
        <v>6664</v>
      </c>
      <c r="B6933" s="2" t="str">
        <f ca="1">IFERROR(__xludf.DUMMYFUNCTION("GOOGLETRANSLATE(A6933,""auto"",""en"")"),"Loading...")</f>
        <v>Loading...</v>
      </c>
    </row>
    <row r="6934" spans="1:2" ht="14.25" customHeight="1">
      <c r="A6934" s="2" t="s">
        <v>6665</v>
      </c>
      <c r="B6934" s="2" t="str">
        <f ca="1">IFERROR(__xludf.DUMMYFUNCTION("GOOGLETRANSLATE(A6934,""auto"",""en"")"),"Loading...")</f>
        <v>Loading...</v>
      </c>
    </row>
    <row r="6935" spans="1:2" ht="14.25" customHeight="1">
      <c r="A6935" s="6" t="s">
        <v>6666</v>
      </c>
      <c r="B6935" s="2" t="str">
        <f ca="1">IFERROR(__xludf.DUMMYFUNCTION("GOOGLETRANSLATE(A6935,""auto"",""en"")"),"Country. Demand. It is here.   #GandhiAndolan
Tanashahi k. conflict")</f>
        <v>Country. Demand. It is here.   #GandhiAndolan
Tanashahi k. conflict</v>
      </c>
    </row>
    <row r="6936" spans="1:2" ht="14.25" customHeight="1">
      <c r="A6936" s="2" t="s">
        <v>6667</v>
      </c>
      <c r="B6936" s="2" t="str">
        <f ca="1">IFERROR(__xludf.DUMMYFUNCTION("GOOGLETRANSLATE(A6936,""auto"",""en"")"),"You keep saying fake words 🤣🤣🤣")</f>
        <v>You keep saying fake words 🤣🤣🤣</v>
      </c>
    </row>
    <row r="6937" spans="1:2" ht="14.25" customHeight="1">
      <c r="A6937" s="2" t="s">
        <v>6668</v>
      </c>
      <c r="B6937" s="2" t="str">
        <f ca="1">IFERROR(__xludf.DUMMYFUNCTION("GOOGLETRANSLATE(A6937,""auto"",""en"")"),"Brother, slam your true magazine 💯💯💯👍")</f>
        <v>Brother, slam your true magazine 💯💯💯👍</v>
      </c>
    </row>
    <row r="6938" spans="1:2" ht="14.25" customHeight="1">
      <c r="A6938" s="2" t="s">
        <v>6669</v>
      </c>
      <c r="B6938" s="2" t="str">
        <f ca="1">IFERROR(__xludf.DUMMYFUNCTION("GOOGLETRANSLATE(A6938,""auto"",""en"")"),"Loading...")</f>
        <v>Loading...</v>
      </c>
    </row>
    <row r="6939" spans="1:2" ht="14.25" customHeight="1">
      <c r="A6939" s="2" t="s">
        <v>6670</v>
      </c>
      <c r="B6939" s="2" t="str">
        <f ca="1">IFERROR(__xludf.DUMMYFUNCTION("GOOGLETRANSLATE(A6939,""auto"",""en"")"),"Loading...")</f>
        <v>Loading...</v>
      </c>
    </row>
    <row r="6940" spans="1:2" ht="14.25" customHeight="1">
      <c r="A6940" s="2" t="s">
        <v>6671</v>
      </c>
      <c r="B6940" s="2" t="str">
        <f ca="1">IFERROR(__xludf.DUMMYFUNCTION("GOOGLETRANSLATE(A6940,""auto"",""en"")"),"Loading...")</f>
        <v>Loading...</v>
      </c>
    </row>
    <row r="6941" spans="1:2" ht="14.25" customHeight="1">
      <c r="A6941" s="2" t="s">
        <v>6672</v>
      </c>
      <c r="B6941" s="2" t="str">
        <f ca="1">IFERROR(__xludf.DUMMYFUNCTION("GOOGLETRANSLATE(A6941,""auto"",""en"")"),"Loading...")</f>
        <v>Loading...</v>
      </c>
    </row>
    <row r="6942" spans="1:2" ht="14.25" customHeight="1">
      <c r="A6942" s="2" t="s">
        <v>6673</v>
      </c>
      <c r="B6942" s="2" t="str">
        <f ca="1">IFERROR(__xludf.DUMMYFUNCTION("GOOGLETRANSLATE(A6942,""auto"",""en"")"),"Loading...")</f>
        <v>Loading...</v>
      </c>
    </row>
    <row r="6943" spans="1:2" ht="14.25" customHeight="1">
      <c r="A6943" s="2" t="s">
        <v>6674</v>
      </c>
      <c r="B6943" s="2" t="str">
        <f ca="1">IFERROR(__xludf.DUMMYFUNCTION("GOOGLETRANSLATE(A6943,""auto"",""en"")"),"Loading...")</f>
        <v>Loading...</v>
      </c>
    </row>
    <row r="6944" spans="1:2" ht="14.25" customHeight="1">
      <c r="A6944" s="2" t="s">
        <v>6675</v>
      </c>
      <c r="B6944" s="2" t="str">
        <f ca="1">IFERROR(__xludf.DUMMYFUNCTION("GOOGLETRANSLATE(A6944,""auto"",""en"")"),"Loading...")</f>
        <v>Loading...</v>
      </c>
    </row>
    <row r="6945" spans="1:2" ht="14.25" customHeight="1">
      <c r="A6945" s="2" t="s">
        <v>6676</v>
      </c>
      <c r="B6945" s="2" t="str">
        <f ca="1">IFERROR(__xludf.DUMMYFUNCTION("GOOGLETRANSLATE(A6945,""auto"",""en"")"),"Loading...")</f>
        <v>Loading...</v>
      </c>
    </row>
    <row r="6946" spans="1:2" ht="14.25" customHeight="1">
      <c r="A6946" s="2" t="s">
        <v>6677</v>
      </c>
      <c r="B6946" s="2" t="str">
        <f ca="1">IFERROR(__xludf.DUMMYFUNCTION("GOOGLETRANSLATE(A6946,""auto"",""en"")"),"Loading...")</f>
        <v>Loading...</v>
      </c>
    </row>
    <row r="6947" spans="1:2" ht="14.25" customHeight="1">
      <c r="A6947" s="2" t="s">
        <v>6678</v>
      </c>
      <c r="B6947" s="2" t="str">
        <f ca="1">IFERROR(__xludf.DUMMYFUNCTION("GOOGLETRANSLATE(A6947,""auto"",""en"")"),"Loading...")</f>
        <v>Loading...</v>
      </c>
    </row>
    <row r="6948" spans="1:2" ht="14.25" customHeight="1">
      <c r="A6948" s="4" t="s">
        <v>6679</v>
      </c>
      <c r="B6948" s="2" t="str">
        <f ca="1">IFERROR(__xludf.DUMMYFUNCTION("GOOGLETRANSLATE(A6948,""auto"",""en"")"),"Loading...")</f>
        <v>Loading...</v>
      </c>
    </row>
    <row r="6949" spans="1:2" ht="14.25" customHeight="1">
      <c r="A6949" s="4" t="s">
        <v>6680</v>
      </c>
      <c r="B6949" s="2" t="str">
        <f ca="1">IFERROR(__xludf.DUMMYFUNCTION("GOOGLETRANSLATE(A6949,""auto"",""en"")"),"Rahul Gandhi zindabad")</f>
        <v>Rahul Gandhi zindabad</v>
      </c>
    </row>
    <row r="6950" spans="1:2" ht="14.25" customHeight="1">
      <c r="A6950" s="6" t="s">
        <v>6681</v>
      </c>
      <c r="B6950" s="2" t="str">
        <f ca="1">IFERROR(__xludf.DUMMYFUNCTION("GOOGLETRANSLATE(A6950,""auto"",""en"")"),"Loading...")</f>
        <v>Loading...</v>
      </c>
    </row>
    <row r="6951" spans="1:2" ht="14.25" customHeight="1">
      <c r="A6951" s="4" t="s">
        <v>6682</v>
      </c>
      <c r="B6951" s="2" t="str">
        <f ca="1">IFERROR(__xludf.DUMMYFUNCTION("GOOGLETRANSLATE(A6951,""auto"",""en"")"),"Loading...")</f>
        <v>Loading...</v>
      </c>
    </row>
    <row r="6952" spans="1:2" ht="14.25" customHeight="1">
      <c r="A6952" s="2" t="s">
        <v>594</v>
      </c>
      <c r="B6952" s="2" t="str">
        <f ca="1">IFERROR(__xludf.DUMMYFUNCTION("GOOGLETRANSLATE(A6952,""auto"",""en"")"),"❤")</f>
        <v>❤</v>
      </c>
    </row>
    <row r="6953" spans="1:2" ht="14.25" customHeight="1">
      <c r="A6953" s="2" t="s">
        <v>6683</v>
      </c>
      <c r="B6953" s="2" t="str">
        <f ca="1">IFERROR(__xludf.DUMMYFUNCTION("GOOGLETRANSLATE(A6953,""auto"",""en"")"),"Loading...")</f>
        <v>Loading...</v>
      </c>
    </row>
    <row r="6954" spans="1:2" ht="14.25" customHeight="1">
      <c r="A6954" s="2" t="s">
        <v>6684</v>
      </c>
      <c r="B6954" s="2" t="str">
        <f ca="1">IFERROR(__xludf.DUMMYFUNCTION("GOOGLETRANSLATE(A6954,""auto"",""en"")"),"🙏🎉")</f>
        <v>🙏🎉</v>
      </c>
    </row>
    <row r="6955" spans="1:2" ht="14.25" customHeight="1">
      <c r="A6955" s="2" t="s">
        <v>6685</v>
      </c>
      <c r="B6955" s="2" t="str">
        <f ca="1">IFERROR(__xludf.DUMMYFUNCTION("GOOGLETRANSLATE(A6955,""auto"",""en"")"),"Bjp  is playing chandigarh  card.(game)")</f>
        <v>Bjp  is playing chandigarh  card.(game)</v>
      </c>
    </row>
    <row r="6956" spans="1:2" ht="14.25" customHeight="1">
      <c r="A6956" s="6" t="s">
        <v>6686</v>
      </c>
      <c r="B6956" s="2" t="str">
        <f ca="1">IFERROR(__xludf.DUMMYFUNCTION("GOOGLETRANSLATE(A6956,""auto"",""en"")"),"Loading...")</f>
        <v>Loading...</v>
      </c>
    </row>
    <row r="6957" spans="1:2" ht="14.25" customHeight="1">
      <c r="A6957" s="2" t="s">
        <v>6687</v>
      </c>
      <c r="B6957" s="2" t="str">
        <f ca="1">IFERROR(__xludf.DUMMYFUNCTION("GOOGLETRANSLATE(A6957,""auto"",""en"")"),"Loading...")</f>
        <v>Loading...</v>
      </c>
    </row>
    <row r="6958" spans="1:2" ht="14.25" customHeight="1">
      <c r="A6958" s="2" t="s">
        <v>6688</v>
      </c>
      <c r="B6958" s="2" t="str">
        <f ca="1">IFERROR(__xludf.DUMMYFUNCTION("GOOGLETRANSLATE(A6958,""auto"",""en"")"),"Loading...")</f>
        <v>Loading...</v>
      </c>
    </row>
    <row r="6959" spans="1:2" ht="14.25" customHeight="1">
      <c r="A6959" s="2" t="s">
        <v>6689</v>
      </c>
      <c r="B6959" s="2" t="str">
        <f ca="1">IFERROR(__xludf.DUMMYFUNCTION("GOOGLETRANSLATE(A6959,""auto"",""en"")"),"Loading...")</f>
        <v>Loading...</v>
      </c>
    </row>
    <row r="6960" spans="1:2" ht="14.25" customHeight="1">
      <c r="A6960" s="2" t="s">
        <v>6690</v>
      </c>
      <c r="B6960" s="2" t="str">
        <f ca="1">IFERROR(__xludf.DUMMYFUNCTION("GOOGLETRANSLATE(A6960,""auto"",""en"")"),"Loading...")</f>
        <v>Loading...</v>
      </c>
    </row>
    <row r="6961" spans="1:2" ht="14.25" customHeight="1">
      <c r="A6961" s="2" t="s">
        <v>6691</v>
      </c>
      <c r="B6961" s="2" t="str">
        <f ca="1">IFERROR(__xludf.DUMMYFUNCTION("GOOGLETRANSLATE(A6961,""auto"",""en"")"),"Loading...")</f>
        <v>Loading...</v>
      </c>
    </row>
    <row r="6962" spans="1:2" ht="14.25" customHeight="1">
      <c r="A6962" s="2" t="s">
        <v>6692</v>
      </c>
      <c r="B6962" s="2" t="str">
        <f ca="1">IFERROR(__xludf.DUMMYFUNCTION("GOOGLETRANSLATE(A6962,""auto"",""en"")"),"Loading...")</f>
        <v>Loading...</v>
      </c>
    </row>
    <row r="6963" spans="1:2" ht="14.25" customHeight="1">
      <c r="A6963" s="2" t="s">
        <v>6693</v>
      </c>
      <c r="B6963" s="2" t="str">
        <f ca="1">IFERROR(__xludf.DUMMYFUNCTION("GOOGLETRANSLATE(A6963,""auto"",""en"")"),"Loading...")</f>
        <v>Loading...</v>
      </c>
    </row>
    <row r="6964" spans="1:2" ht="14.25" customHeight="1">
      <c r="A6964" s="2" t="s">
        <v>6694</v>
      </c>
      <c r="B6964" s="2" t="str">
        <f ca="1">IFERROR(__xludf.DUMMYFUNCTION("GOOGLETRANSLATE(A6964,""auto"",""en"")"),"Loading...")</f>
        <v>Loading...</v>
      </c>
    </row>
    <row r="6965" spans="1:2" ht="14.25" customHeight="1">
      <c r="A6965" s="2" t="s">
        <v>6695</v>
      </c>
      <c r="B6965" s="2" t="str">
        <f ca="1">IFERROR(__xludf.DUMMYFUNCTION("GOOGLETRANSLATE(A6965,""auto"",""en"")"),"Sir why are you so unbiased?")</f>
        <v>Sir why are you so unbiased?</v>
      </c>
    </row>
    <row r="6966" spans="1:2" ht="14.25" customHeight="1">
      <c r="A6966" s="2" t="s">
        <v>3300</v>
      </c>
      <c r="B6966" s="2" t="str">
        <f ca="1">IFERROR(__xludf.DUMMYFUNCTION("GOOGLETRANSLATE(A6966,""auto"",""en"")"),"Loading...")</f>
        <v>Loading...</v>
      </c>
    </row>
    <row r="6967" spans="1:2" ht="14.25" customHeight="1">
      <c r="A6967" s="2" t="s">
        <v>6696</v>
      </c>
      <c r="B6967" s="2" t="str">
        <f ca="1">IFERROR(__xludf.DUMMYFUNCTION("GOOGLETRANSLATE(A6967,""auto"",""en"")"),"Loading...")</f>
        <v>Loading...</v>
      </c>
    </row>
    <row r="6968" spans="1:2" ht="14.25" customHeight="1">
      <c r="A6968" s="2" t="s">
        <v>6697</v>
      </c>
      <c r="B6968" s="2" t="str">
        <f ca="1">IFERROR(__xludf.DUMMYFUNCTION("GOOGLETRANSLATE(A6968,""auto"",""en"")"),"Loading...")</f>
        <v>Loading...</v>
      </c>
    </row>
    <row r="6969" spans="1:2" ht="14.25" customHeight="1">
      <c r="A6969" s="2" t="s">
        <v>6698</v>
      </c>
      <c r="B6969" s="2" t="str">
        <f ca="1">IFERROR(__xludf.DUMMYFUNCTION("GOOGLETRANSLATE(A6969,""auto"",""en"")"),"Very nice 👍👍👍👍👍👍👍👍👍 good news Ravish ji")</f>
        <v>Very nice 👍👍👍👍👍👍👍👍👍 good news Ravish ji</v>
      </c>
    </row>
    <row r="6970" spans="1:2" ht="14.25" customHeight="1">
      <c r="A6970" s="2" t="s">
        <v>6699</v>
      </c>
      <c r="B6970" s="2" t="str">
        <f ca="1">IFERROR(__xludf.DUMMYFUNCTION("GOOGLETRANSLATE(A6970,""auto"",""en"")"),"Loading...")</f>
        <v>Loading...</v>
      </c>
    </row>
    <row r="6971" spans="1:2" ht="14.25" customHeight="1">
      <c r="A6971" s="2" t="s">
        <v>6700</v>
      </c>
      <c r="B6971" s="2" t="str">
        <f ca="1">IFERROR(__xludf.DUMMYFUNCTION("GOOGLETRANSLATE(A6971,""auto"",""en"")"),"Loading...")</f>
        <v>Loading...</v>
      </c>
    </row>
    <row r="6972" spans="1:2" ht="14.25" customHeight="1">
      <c r="A6972" s="2" t="s">
        <v>6701</v>
      </c>
      <c r="B6972" s="2" t="str">
        <f ca="1">IFERROR(__xludf.DUMMYFUNCTION("GOOGLETRANSLATE(A6972,""auto"",""en"")"),"Loading...")</f>
        <v>Loading...</v>
      </c>
    </row>
    <row r="6973" spans="1:2" ht="14.25" customHeight="1">
      <c r="A6973" s="2" t="s">
        <v>6702</v>
      </c>
      <c r="B6973" s="2" t="str">
        <f ca="1">IFERROR(__xludf.DUMMYFUNCTION("GOOGLETRANSLATE(A6973,""auto"",""en"")"),"Loading...")</f>
        <v>Loading...</v>
      </c>
    </row>
    <row r="6974" spans="1:2" ht="14.25" customHeight="1">
      <c r="A6974" s="2" t="s">
        <v>6703</v>
      </c>
      <c r="B6974" s="2" t="str">
        <f ca="1">IFERROR(__xludf.DUMMYFUNCTION("GOOGLETRANSLATE(A6974,""auto"",""en"")"),"Loading...")</f>
        <v>Loading...</v>
      </c>
    </row>
    <row r="6975" spans="1:2" ht="14.25" customHeight="1">
      <c r="A6975" s="2" t="s">
        <v>6704</v>
      </c>
      <c r="B6975" s="2" t="str">
        <f ca="1">IFERROR(__xludf.DUMMYFUNCTION("GOOGLETRANSLATE(A6975,""auto"",""en"")"),"Loading...")</f>
        <v>Loading...</v>
      </c>
    </row>
    <row r="6976" spans="1:2" ht="14.25" customHeight="1">
      <c r="A6976" s="2" t="s">
        <v>6705</v>
      </c>
      <c r="B6976" s="2" t="str">
        <f ca="1">IFERROR(__xludf.DUMMYFUNCTION("GOOGLETRANSLATE(A6976,""auto"",""en"")"),"Loading...")</f>
        <v>Loading...</v>
      </c>
    </row>
    <row r="6977" spans="1:2" ht="14.25" customHeight="1">
      <c r="A6977" s="2" t="s">
        <v>6706</v>
      </c>
      <c r="B6977" s="2" t="str">
        <f ca="1">IFERROR(__xludf.DUMMYFUNCTION("GOOGLETRANSLATE(A6977,""auto"",""en"")"),"Ravish ji, I am drinking water in Bawaseer, please keep drinking water till 4th June.")</f>
        <v>Ravish ji, I am drinking water in Bawaseer, please keep drinking water till 4th June.</v>
      </c>
    </row>
    <row r="6978" spans="1:2" ht="14.25" customHeight="1">
      <c r="A6978" s="2" t="s">
        <v>6707</v>
      </c>
      <c r="B6978" s="2" t="str">
        <f ca="1">IFERROR(__xludf.DUMMYFUNCTION("GOOGLETRANSLATE(A6978,""auto"",""en"")"),"Loading...")</f>
        <v>Loading...</v>
      </c>
    </row>
    <row r="6979" spans="1:2" ht="14.25" customHeight="1">
      <c r="A6979" s="6" t="s">
        <v>6708</v>
      </c>
      <c r="B6979" s="2" t="str">
        <f ca="1">IFERROR(__xludf.DUMMYFUNCTION("GOOGLETRANSLATE(A6979,""auto"",""en"")"),"Loading...")</f>
        <v>Loading...</v>
      </c>
    </row>
    <row r="6980" spans="1:2" ht="14.25" customHeight="1">
      <c r="A6980" s="2" t="s">
        <v>6709</v>
      </c>
      <c r="B6980" s="2" t="str">
        <f ca="1">IFERROR(__xludf.DUMMYFUNCTION("GOOGLETRANSLATE(A6980,""auto"",""en"")"),"Loading...")</f>
        <v>Loading...</v>
      </c>
    </row>
    <row r="6981" spans="1:2" ht="14.25" customHeight="1">
      <c r="A6981" s="2" t="s">
        <v>6710</v>
      </c>
      <c r="B6981" s="2" t="str">
        <f ca="1">IFERROR(__xludf.DUMMYFUNCTION("GOOGLETRANSLATE(A6981,""auto"",""en"")"),"Loading...")</f>
        <v>Loading...</v>
      </c>
    </row>
    <row r="6982" spans="1:2" ht="14.25" customHeight="1">
      <c r="A6982" s="2" t="s">
        <v>6711</v>
      </c>
      <c r="B6982" s="2" t="str">
        <f ca="1">IFERROR(__xludf.DUMMYFUNCTION("GOOGLETRANSLATE(A6982,""auto"",""en"")"),"Loading...")</f>
        <v>Loading...</v>
      </c>
    </row>
    <row r="6983" spans="1:2" ht="14.25" customHeight="1">
      <c r="A6983" s="2" t="s">
        <v>6712</v>
      </c>
      <c r="B6983" s="2" t="str">
        <f ca="1">IFERROR(__xludf.DUMMYFUNCTION("GOOGLETRANSLATE(A6983,""auto"",""en"")"),"Godi media is showing false exit poll.")</f>
        <v>Godi media is showing false exit poll.</v>
      </c>
    </row>
    <row r="6984" spans="1:2" ht="14.25" customHeight="1">
      <c r="A6984" s="2" t="s">
        <v>6713</v>
      </c>
      <c r="B6984" s="2" t="str">
        <f ca="1">IFERROR(__xludf.DUMMYFUNCTION("GOOGLETRANSLATE(A6984,""auto"",""en"")"),"Loading...")</f>
        <v>Loading...</v>
      </c>
    </row>
    <row r="6985" spans="1:2" ht="14.25" customHeight="1">
      <c r="A6985" s="6" t="s">
        <v>6714</v>
      </c>
      <c r="B6985" s="2" t="str">
        <f ca="1">IFERROR(__xludf.DUMMYFUNCTION("GOOGLETRANSLATE(A6985,""auto"",""en"")"),"Loading...")</f>
        <v>Loading...</v>
      </c>
    </row>
    <row r="6986" spans="1:2" ht="14.25" customHeight="1">
      <c r="A6986" s="2" t="s">
        <v>6715</v>
      </c>
      <c r="B6986" s="2" t="str">
        <f ca="1">IFERROR(__xludf.DUMMYFUNCTION("GOOGLETRANSLATE(A6986,""auto"",""en"")"),"295-330 Congress...to the heart nothing is broken from the world cup...but it is true that if our government does not come then the heart will be broken.")</f>
        <v>295-330 Congress...to the heart nothing is broken from the world cup...but it is true that if our government does not come then the heart will be broken.</v>
      </c>
    </row>
    <row r="6987" spans="1:2" ht="14.25" customHeight="1">
      <c r="A6987" s="2" t="s">
        <v>6716</v>
      </c>
      <c r="B6987" s="2" t="str">
        <f ca="1">IFERROR(__xludf.DUMMYFUNCTION("GOOGLETRANSLATE(A6987,""auto"",""en"")"),"Loading...")</f>
        <v>Loading...</v>
      </c>
    </row>
    <row r="6988" spans="1:2" ht="14.25" customHeight="1">
      <c r="A6988" s="2" t="s">
        <v>6717</v>
      </c>
      <c r="B6988" s="2" t="str">
        <f ca="1">IFERROR(__xludf.DUMMYFUNCTION("GOOGLETRANSLATE(A6988,""auto"",""en"")"),"Loading...")</f>
        <v>Loading...</v>
      </c>
    </row>
    <row r="6989" spans="1:2" ht="14.25" customHeight="1">
      <c r="A6989" s="2" t="s">
        <v>6718</v>
      </c>
      <c r="B6989" s="2" t="str">
        <f ca="1">IFERROR(__xludf.DUMMYFUNCTION("GOOGLETRANSLATE(A6989,""auto"",""en"")"),"Loading...")</f>
        <v>Loading...</v>
      </c>
    </row>
    <row r="6990" spans="1:2" ht="14.25" customHeight="1">
      <c r="A6990" s="4" t="s">
        <v>6719</v>
      </c>
      <c r="B6990" s="2" t="str">
        <f ca="1">IFERROR(__xludf.DUMMYFUNCTION("GOOGLETRANSLATE(A6990,""auto"",""en"")"),"Loading...")</f>
        <v>Loading...</v>
      </c>
    </row>
    <row r="6991" spans="1:2" ht="14.25" customHeight="1">
      <c r="A6991" s="2" t="s">
        <v>6720</v>
      </c>
      <c r="B6991" s="2" t="str">
        <f ca="1">IFERROR(__xludf.DUMMYFUNCTION("GOOGLETRANSLATE(A6991,""auto"",""en"")"),"Loading...")</f>
        <v>Loading...</v>
      </c>
    </row>
    <row r="6992" spans="1:2" ht="14.25" customHeight="1">
      <c r="A6992" s="2" t="s">
        <v>6721</v>
      </c>
      <c r="B6992" s="2" t="str">
        <f ca="1">IFERROR(__xludf.DUMMYFUNCTION("GOOGLETRANSLATE(A6992,""auto"",""en"")"),"Loading...")</f>
        <v>Loading...</v>
      </c>
    </row>
    <row r="6993" spans="1:2" ht="14.25" customHeight="1">
      <c r="A6993" s="2" t="s">
        <v>6722</v>
      </c>
      <c r="B6993" s="2" t="str">
        <f ca="1">IFERROR(__xludf.DUMMYFUNCTION("GOOGLETRANSLATE(A6993,""auto"",""en"")"),"Loading...")</f>
        <v>Loading...</v>
      </c>
    </row>
    <row r="6994" spans="1:2" ht="14.25" customHeight="1">
      <c r="A6994" s="2" t="s">
        <v>6723</v>
      </c>
      <c r="B6994" s="2" t="str">
        <f ca="1">IFERROR(__xludf.DUMMYFUNCTION("GOOGLETRANSLATE(A6994,""auto"",""en"")"),"Loading...")</f>
        <v>Loading...</v>
      </c>
    </row>
    <row r="6995" spans="1:2" ht="14.25" customHeight="1">
      <c r="A6995" s="2" t="s">
        <v>6724</v>
      </c>
      <c r="B6995" s="2" t="str">
        <f ca="1">IFERROR(__xludf.DUMMYFUNCTION("GOOGLETRANSLATE(A6995,""auto"",""en"")"),"Loading...")</f>
        <v>Loading...</v>
      </c>
    </row>
    <row r="6996" spans="1:2" ht="14.25" customHeight="1">
      <c r="A6996" s="2" t="s">
        <v>6725</v>
      </c>
      <c r="B6996" s="2" t="str">
        <f ca="1">IFERROR(__xludf.DUMMYFUNCTION("GOOGLETRANSLATE(A6996,""auto"",""en"")"),"Loading...")</f>
        <v>Loading...</v>
      </c>
    </row>
    <row r="6997" spans="1:2" ht="14.25" customHeight="1">
      <c r="A6997" s="2" t="s">
        <v>6726</v>
      </c>
      <c r="B6997" s="2" t="str">
        <f ca="1">IFERROR(__xludf.DUMMYFUNCTION("GOOGLETRANSLATE(A6997,""auto"",""en"")"),"Loading...")</f>
        <v>Loading...</v>
      </c>
    </row>
    <row r="6998" spans="1:2" ht="14.25" customHeight="1">
      <c r="A6998" s="2" t="s">
        <v>6727</v>
      </c>
      <c r="B6998" s="2" t="str">
        <f ca="1">IFERROR(__xludf.DUMMYFUNCTION("GOOGLETRANSLATE(A6998,""auto"",""en"")"),"Loading...")</f>
        <v>Loading...</v>
      </c>
    </row>
    <row r="6999" spans="1:2" ht="14.25" customHeight="1">
      <c r="A6999" s="2" t="s">
        <v>6728</v>
      </c>
      <c r="B6999" s="2" t="str">
        <f ca="1">IFERROR(__xludf.DUMMYFUNCTION("GOOGLETRANSLATE(A6999,""auto"",""en"")"),"Loading...")</f>
        <v>Loading...</v>
      </c>
    </row>
    <row r="7000" spans="1:2" ht="14.25" customHeight="1">
      <c r="A7000" s="2" t="s">
        <v>6729</v>
      </c>
      <c r="B7000" s="2" t="str">
        <f ca="1">IFERROR(__xludf.DUMMYFUNCTION("GOOGLETRANSLATE(A7000,""auto"",""en"")"),"Loading...")</f>
        <v>Loading...</v>
      </c>
    </row>
    <row r="7001" spans="1:2" ht="14.25" customHeight="1">
      <c r="A7001" s="2" t="s">
        <v>6730</v>
      </c>
      <c r="B7001" s="2" t="str">
        <f ca="1">IFERROR(__xludf.DUMMYFUNCTION("GOOGLETRANSLATE(A7001,""auto"",""en"")"),"Where are you the Gyani Baba?")</f>
        <v>Where are you the Gyani Baba?</v>
      </c>
    </row>
    <row r="7002" spans="1:2" ht="14.25" customHeight="1">
      <c r="A7002" s="6" t="s">
        <v>6731</v>
      </c>
      <c r="B7002" s="2" t="str">
        <f ca="1">IFERROR(__xludf.DUMMYFUNCTION("GOOGLETRANSLATE(A7002,""auto"",""en"")"),"Loading...")</f>
        <v>Loading...</v>
      </c>
    </row>
    <row r="7003" spans="1:2" ht="14.25" customHeight="1">
      <c r="A7003" s="2" t="s">
        <v>6732</v>
      </c>
      <c r="B7003" s="2" t="str">
        <f ca="1">IFERROR(__xludf.DUMMYFUNCTION("GOOGLETRANSLATE(A7003,""auto"",""en"")"),"Loading...")</f>
        <v>Loading...</v>
      </c>
    </row>
    <row r="7004" spans="1:2" ht="14.25" customHeight="1">
      <c r="A7004" s="2" t="s">
        <v>6733</v>
      </c>
      <c r="B7004" s="2" t="str">
        <f ca="1">IFERROR(__xludf.DUMMYFUNCTION("GOOGLETRANSLATE(A7004,""auto"",""en"")"),"Loading...")</f>
        <v>Loading...</v>
      </c>
    </row>
    <row r="7005" spans="1:2" ht="14.25" customHeight="1">
      <c r="A7005" s="2" t="s">
        <v>6734</v>
      </c>
      <c r="B7005" s="2" t="str">
        <f ca="1">IFERROR(__xludf.DUMMYFUNCTION("GOOGLETRANSLATE(A7005,""auto"",""en"")"),"This time the last rites of Congress.")</f>
        <v>This time the last rites of Congress.</v>
      </c>
    </row>
    <row r="7006" spans="1:2" ht="14.25" customHeight="1">
      <c r="A7006" s="2" t="s">
        <v>6735</v>
      </c>
      <c r="B7006" s="2" t="str">
        <f ca="1">IFERROR(__xludf.DUMMYFUNCTION("GOOGLETRANSLATE(A7006,""auto"",""en"")"),"Loading...")</f>
        <v>Loading...</v>
      </c>
    </row>
    <row r="7007" spans="1:2" ht="14.25" customHeight="1">
      <c r="A7007" s="2" t="s">
        <v>6736</v>
      </c>
      <c r="B7007" s="2" t="str">
        <f ca="1">IFERROR(__xludf.DUMMYFUNCTION("GOOGLETRANSLATE(A7007,""auto"",""en"")"),"Loading...")</f>
        <v>Loading...</v>
      </c>
    </row>
    <row r="7008" spans="1:2" ht="14.25" customHeight="1">
      <c r="A7008" s="2" t="s">
        <v>6737</v>
      </c>
      <c r="B7008" s="2" t="str">
        <f ca="1">IFERROR(__xludf.DUMMYFUNCTION("GOOGLETRANSLATE(A7008,""auto"",""en"")"),"It's a pain to speak so bad 🤣😆")</f>
        <v>It's a pain to speak so bad 🤣😆</v>
      </c>
    </row>
    <row r="7009" spans="1:2" ht="14.25" customHeight="1">
      <c r="A7009" s="4" t="s">
        <v>6738</v>
      </c>
      <c r="B7009" s="2" t="str">
        <f ca="1">IFERROR(__xludf.DUMMYFUNCTION("GOOGLETRANSLATE(A7009,""auto"",""en"")"),"Loading...")</f>
        <v>Loading...</v>
      </c>
    </row>
    <row r="7010" spans="1:2" ht="14.25" customHeight="1">
      <c r="A7010" s="2" t="s">
        <v>6739</v>
      </c>
      <c r="B7010" s="2" t="str">
        <f ca="1">IFERROR(__xludf.DUMMYFUNCTION("GOOGLETRANSLATE(A7010,""auto"",""en"")"),"Loading...")</f>
        <v>Loading...</v>
      </c>
    </row>
    <row r="7011" spans="1:2" ht="14.25" customHeight="1">
      <c r="A7011" s="2" t="s">
        <v>6740</v>
      </c>
      <c r="B7011" s="2" t="str">
        <f ca="1">IFERROR(__xludf.DUMMYFUNCTION("GOOGLETRANSLATE(A7011,""auto"",""en"")"),"Loading...")</f>
        <v>Loading...</v>
      </c>
    </row>
    <row r="7012" spans="1:2" ht="14.25" customHeight="1">
      <c r="A7012" s="4" t="s">
        <v>6741</v>
      </c>
      <c r="B7012" s="2" t="str">
        <f ca="1">IFERROR(__xludf.DUMMYFUNCTION("GOOGLETRANSLATE(A7012,""auto"",""en"")"),"Loading...")</f>
        <v>Loading...</v>
      </c>
    </row>
    <row r="7013" spans="1:2" ht="14.25" customHeight="1">
      <c r="A7013" s="2" t="s">
        <v>6742</v>
      </c>
      <c r="B7013" s="2" t="str">
        <f ca="1">IFERROR(__xludf.DUMMYFUNCTION("GOOGLETRANSLATE(A7013,""auto"",""en"")"),"Loading...")</f>
        <v>Loading...</v>
      </c>
    </row>
    <row r="7014" spans="1:2" ht="14.25" customHeight="1">
      <c r="A7014" s="2" t="s">
        <v>6743</v>
      </c>
      <c r="B7014" s="2" t="str">
        <f ca="1">IFERROR(__xludf.DUMMYFUNCTION("GOOGLETRANSLATE(A7014,""auto"",""en"")"),"Mahathagbandhan")</f>
        <v>Mahathagbandhan</v>
      </c>
    </row>
    <row r="7015" spans="1:2" ht="14.25" customHeight="1">
      <c r="A7015" s="2" t="s">
        <v>6744</v>
      </c>
      <c r="B7015" s="2" t="str">
        <f ca="1">IFERROR(__xludf.DUMMYFUNCTION("GOOGLETRANSLATE(A7015,""auto"",""en"")"),"Loading...")</f>
        <v>Loading...</v>
      </c>
    </row>
    <row r="7016" spans="1:2" ht="14.25" customHeight="1">
      <c r="A7016" s="2" t="s">
        <v>6745</v>
      </c>
      <c r="B7016" s="2" t="str">
        <f ca="1">IFERROR(__xludf.DUMMYFUNCTION("GOOGLETRANSLATE(A7016,""auto"",""en"")"),"Loading...")</f>
        <v>Loading...</v>
      </c>
    </row>
    <row r="7017" spans="1:2" ht="14.25" customHeight="1">
      <c r="A7017" s="2" t="s">
        <v>6746</v>
      </c>
      <c r="B7017" s="2" t="str">
        <f ca="1">IFERROR(__xludf.DUMMYFUNCTION("GOOGLETRANSLATE(A7017,""auto"",""en"")"),"Loading...")</f>
        <v>Loading...</v>
      </c>
    </row>
    <row r="7018" spans="1:2" ht="14.25" customHeight="1">
      <c r="A7018" s="2" t="s">
        <v>6747</v>
      </c>
      <c r="B7018" s="2" t="str">
        <f ca="1">IFERROR(__xludf.DUMMYFUNCTION("GOOGLETRANSLATE(A7018,""auto"",""en"")"),"Amezing work 👍👏 for you sar salute 🫡❤🎉")</f>
        <v>Amezing work 👍👏 for you sar salute 🫡❤🎉</v>
      </c>
    </row>
    <row r="7019" spans="1:2" ht="14.25" customHeight="1">
      <c r="A7019" s="2" t="s">
        <v>6748</v>
      </c>
      <c r="B7019" s="2" t="str">
        <f ca="1">IFERROR(__xludf.DUMMYFUNCTION("GOOGLETRANSLATE(A7019,""auto"",""en"")"),"Loading...")</f>
        <v>Loading...</v>
      </c>
    </row>
    <row r="7020" spans="1:2" ht="14.25" customHeight="1">
      <c r="A7020" s="2" t="s">
        <v>6749</v>
      </c>
      <c r="B7020" s="2" t="str">
        <f ca="1">IFERROR(__xludf.DUMMYFUNCTION("GOOGLETRANSLATE(A7020,""auto"",""en"")"),"Loading...")</f>
        <v>Loading...</v>
      </c>
    </row>
    <row r="7021" spans="1:2" ht="14.25" customHeight="1">
      <c r="A7021" s="4" t="s">
        <v>6750</v>
      </c>
      <c r="B7021" s="2" t="str">
        <f ca="1">IFERROR(__xludf.DUMMYFUNCTION("GOOGLETRANSLATE(A7021,""auto"",""en"")"),"Loading...")</f>
        <v>Loading...</v>
      </c>
    </row>
    <row r="7022" spans="1:2" ht="14.25" customHeight="1">
      <c r="A7022" s="2" t="s">
        <v>6751</v>
      </c>
      <c r="B7022" s="2" t="str">
        <f ca="1">IFERROR(__xludf.DUMMYFUNCTION("GOOGLETRANSLATE(A7022,""auto"",""en"")"),"Loading...")</f>
        <v>Loading...</v>
      </c>
    </row>
    <row r="7023" spans="1:2" ht="14.25" customHeight="1">
      <c r="A7023" s="4" t="s">
        <v>6752</v>
      </c>
      <c r="B7023" s="2" t="str">
        <f ca="1">IFERROR(__xludf.DUMMYFUNCTION("GOOGLETRANSLATE(A7023,""auto"",""en"")"),"Loading...")</f>
        <v>Loading...</v>
      </c>
    </row>
    <row r="7024" spans="1:2" ht="14.25" customHeight="1">
      <c r="A7024" s="6" t="s">
        <v>6753</v>
      </c>
      <c r="B7024" s="2" t="str">
        <f ca="1">IFERROR(__xludf.DUMMYFUNCTION("GOOGLETRANSLATE(A7024,""auto"",""en"")"),"Loading...")</f>
        <v>Loading...</v>
      </c>
    </row>
    <row r="7025" spans="1:2" ht="14.25" customHeight="1">
      <c r="A7025" s="2" t="s">
        <v>6754</v>
      </c>
      <c r="B7025" s="2" t="str">
        <f ca="1">IFERROR(__xludf.DUMMYFUNCTION("GOOGLETRANSLATE(A7025,""auto"",""en"")"),"Loading...")</f>
        <v>Loading...</v>
      </c>
    </row>
    <row r="7026" spans="1:2" ht="14.25" customHeight="1">
      <c r="A7026" s="2" t="s">
        <v>6755</v>
      </c>
      <c r="B7026" s="2" t="str">
        <f ca="1">IFERROR(__xludf.DUMMYFUNCTION("GOOGLETRANSLATE(A7026,""auto"",""en"")"),"Rabish ji you are really rubish and you have been eating me since last 10 years. You are not shy, you are the pithu of Congress.")</f>
        <v>Rabish ji you are really rubish and you have been eating me since last 10 years. You are not shy, you are the pithu of Congress.</v>
      </c>
    </row>
    <row r="7027" spans="1:2" ht="14.25" customHeight="1">
      <c r="A7027" s="2" t="s">
        <v>6756</v>
      </c>
      <c r="B7027" s="2" t="str">
        <f ca="1">IFERROR(__xludf.DUMMYFUNCTION("GOOGLETRANSLATE(A7027,""auto"",""en"")"),"Pappu ne that ball😅😅")</f>
        <v>Pappu ne that ball😅😅</v>
      </c>
    </row>
    <row r="7028" spans="1:2" ht="14.25" customHeight="1">
      <c r="A7028" s="2" t="s">
        <v>6757</v>
      </c>
      <c r="B7028" s="2" t="str">
        <f ca="1">IFERROR(__xludf.DUMMYFUNCTION("GOOGLETRANSLATE(A7028,""auto"",""en"")"),"Loading...")</f>
        <v>Loading...</v>
      </c>
    </row>
    <row r="7029" spans="1:2" ht="14.25" customHeight="1">
      <c r="A7029" s="2" t="s">
        <v>6758</v>
      </c>
      <c r="B7029" s="3" t="str">
        <f ca="1">IFERROR(__xludf.DUMMYFUNCTION("GOOGLETRANSLATE(A7029,""auto"",""en"")"),"Loading...")</f>
        <v>Loading...</v>
      </c>
    </row>
    <row r="7030" spans="1:2" ht="14.25" customHeight="1">
      <c r="A7030" s="2" t="s">
        <v>6759</v>
      </c>
      <c r="B7030" s="2" t="str">
        <f ca="1">IFERROR(__xludf.DUMMYFUNCTION("GOOGLETRANSLATE(A7030,""auto"",""en"")"),"Loading...")</f>
        <v>Loading...</v>
      </c>
    </row>
    <row r="7031" spans="1:2" ht="14.25" customHeight="1">
      <c r="A7031" s="2" t="s">
        <v>6760</v>
      </c>
      <c r="B7031" s="2" t="str">
        <f ca="1">IFERROR(__xludf.DUMMYFUNCTION("GOOGLETRANSLATE(A7031,""auto"",""en"")"),"Loading...")</f>
        <v>Loading...</v>
      </c>
    </row>
    <row r="7032" spans="1:2" ht="14.25" customHeight="1">
      <c r="A7032" s="2" t="s">
        <v>6761</v>
      </c>
      <c r="B7032" s="2" t="str">
        <f ca="1">IFERROR(__xludf.DUMMYFUNCTION("GOOGLETRANSLATE(A7032,""auto"",""en"")"),"Loading...")</f>
        <v>Loading...</v>
      </c>
    </row>
    <row r="7033" spans="1:2" ht="14.25" customHeight="1">
      <c r="A7033" s="4" t="s">
        <v>6762</v>
      </c>
      <c r="B7033" s="2" t="str">
        <f ca="1">IFERROR(__xludf.DUMMYFUNCTION("GOOGLETRANSLATE(A7033,""auto"",""en"")"),"Loading...")</f>
        <v>Loading...</v>
      </c>
    </row>
    <row r="7034" spans="1:2" ht="14.25" customHeight="1">
      <c r="A7034" s="4" t="s">
        <v>6763</v>
      </c>
      <c r="B7034" s="2" t="str">
        <f ca="1">IFERROR(__xludf.DUMMYFUNCTION("GOOGLETRANSLATE(A7034,""auto"",""en"")"),"Loading...")</f>
        <v>Loading...</v>
      </c>
    </row>
    <row r="7035" spans="1:2" ht="14.25" customHeight="1">
      <c r="A7035" s="4" t="s">
        <v>6764</v>
      </c>
      <c r="B7035" s="2" t="str">
        <f ca="1">IFERROR(__xludf.DUMMYFUNCTION("GOOGLETRANSLATE(A7035,""auto"",""en"")"),"Loading...")</f>
        <v>Loading...</v>
      </c>
    </row>
    <row r="7036" spans="1:2" ht="14.25" customHeight="1">
      <c r="A7036" s="2" t="s">
        <v>6765</v>
      </c>
      <c r="B7036" s="2" t="str">
        <f ca="1">IFERROR(__xludf.DUMMYFUNCTION("GOOGLETRANSLATE(A7036,""auto"",""en"")"),"These BSD fools do not tell us what benefit the common man gets from visiting the share market....I don't know how long will the junta continue to hold its own.")</f>
        <v>These BSD fools do not tell us what benefit the common man gets from visiting the share market....I don't know how long will the junta continue to hold its own.</v>
      </c>
    </row>
    <row r="7037" spans="1:2" ht="14.25" customHeight="1">
      <c r="A7037" s="2" t="s">
        <v>6766</v>
      </c>
      <c r="B7037" s="2" t="str">
        <f ca="1">IFERROR(__xludf.DUMMYFUNCTION("GOOGLETRANSLATE(A7037,""auto"",""en"")"),"You are the spoon of Congress")</f>
        <v>You are the spoon of Congress</v>
      </c>
    </row>
    <row r="7038" spans="1:2" ht="14.25" customHeight="1">
      <c r="A7038" s="5" t="s">
        <v>6767</v>
      </c>
      <c r="B7038" s="2" t="str">
        <f ca="1">IFERROR(__xludf.DUMMYFUNCTION("GOOGLETRANSLATE(A7038,""auto"",""en"")"),"Loading...")</f>
        <v>Loading...</v>
      </c>
    </row>
    <row r="7039" spans="1:2" ht="14.25" customHeight="1">
      <c r="A7039" s="2" t="s">
        <v>6768</v>
      </c>
      <c r="B7039" s="2" t="str">
        <f ca="1">IFERROR(__xludf.DUMMYFUNCTION("GOOGLETRANSLATE(A7039,""auto"",""en"")"),"Loading...")</f>
        <v>Loading...</v>
      </c>
    </row>
    <row r="7040" spans="1:2" ht="14.25" customHeight="1">
      <c r="A7040" s="2" t="s">
        <v>6769</v>
      </c>
      <c r="B7040" s="2" t="str">
        <f ca="1">IFERROR(__xludf.DUMMYFUNCTION("GOOGLETRANSLATE(A7040,""auto"",""en"")"),"Kanta opened.")</f>
        <v>Kanta opened.</v>
      </c>
    </row>
    <row r="7041" spans="1:2" ht="14.25" customHeight="1">
      <c r="A7041" s="2" t="s">
        <v>6770</v>
      </c>
      <c r="B7041" s="2" t="str">
        <f ca="1">IFERROR(__xludf.DUMMYFUNCTION("GOOGLETRANSLATE(A7041,""auto"",""en"")"),"Without media criticism the news content does not change.")</f>
        <v>Without media criticism the news content does not change.</v>
      </c>
    </row>
    <row r="7042" spans="1:2" ht="14.25" customHeight="1">
      <c r="A7042" s="2" t="s">
        <v>6771</v>
      </c>
      <c r="B7042" s="2" t="str">
        <f ca="1">IFERROR(__xludf.DUMMYFUNCTION("GOOGLETRANSLATE(A7042,""auto"",""en"")"),"Loading...")</f>
        <v>Loading...</v>
      </c>
    </row>
    <row r="7043" spans="1:2" ht="14.25" customHeight="1">
      <c r="A7043" s="5" t="s">
        <v>6772</v>
      </c>
      <c r="B7043" s="2" t="str">
        <f ca="1">IFERROR(__xludf.DUMMYFUNCTION("GOOGLETRANSLATE(A7043,""auto"",""en"")"),"Loading...")</f>
        <v>Loading...</v>
      </c>
    </row>
    <row r="7044" spans="1:2" ht="14.25" customHeight="1">
      <c r="A7044" s="2" t="s">
        <v>6773</v>
      </c>
      <c r="B7044" s="2" t="str">
        <f ca="1">IFERROR(__xludf.DUMMYFUNCTION("GOOGLETRANSLATE(A7044,""auto"",""en"")"),"Round table conference for all the godi media😂")</f>
        <v>Round table conference for all the godi media😂</v>
      </c>
    </row>
    <row r="7045" spans="1:2" ht="14.25" customHeight="1">
      <c r="A7045" s="4" t="s">
        <v>6774</v>
      </c>
      <c r="B7045" s="2" t="str">
        <f ca="1">IFERROR(__xludf.DUMMYFUNCTION("GOOGLETRANSLATE(A7045,""auto"",""en"")"),"Loading...")</f>
        <v>Loading...</v>
      </c>
    </row>
    <row r="7046" spans="1:2" ht="14.25" customHeight="1">
      <c r="A7046" s="2" t="s">
        <v>6775</v>
      </c>
      <c r="B7046" s="2" t="str">
        <f ca="1">IFERROR(__xludf.DUMMYFUNCTION("GOOGLETRANSLATE(A7046,""auto"",""en"")"),"pappu fail ho gaya🐺🐺🐺🐺🐺🐺")</f>
        <v>pappu fail ho gaya🐺🐺🐺🐺🐺🐺</v>
      </c>
    </row>
    <row r="7047" spans="1:2" ht="14.25" customHeight="1">
      <c r="A7047" s="4" t="s">
        <v>6776</v>
      </c>
      <c r="B7047" s="2" t="str">
        <f ca="1">IFERROR(__xludf.DUMMYFUNCTION("GOOGLETRANSLATE(A7047,""auto"",""en"")"),"❤❤❤Why is Ravish Kumar so dry, why is there so much tension on his face, why does he not feel hungry, why is he draining his blood❤❤❤")</f>
        <v>❤❤❤Why is Ravish Kumar so dry, why is there so much tension on his face, why does he not feel hungry, why is he draining his blood❤❤❤</v>
      </c>
    </row>
    <row r="7048" spans="1:2" ht="14.25" customHeight="1">
      <c r="A7048" s="4" t="s">
        <v>6777</v>
      </c>
      <c r="B7048" s="2" t="str">
        <f ca="1">IFERROR(__xludf.DUMMYFUNCTION("GOOGLETRANSLATE(A7048,""auto"",""en"")"),"Loading...")</f>
        <v>Loading...</v>
      </c>
    </row>
    <row r="7049" spans="1:2" ht="14.25" customHeight="1">
      <c r="A7049" s="2" t="s">
        <v>6778</v>
      </c>
      <c r="B7049" s="2" t="str">
        <f ca="1">IFERROR(__xludf.DUMMYFUNCTION("GOOGLETRANSLATE(A7049,""auto"",""en"")"),"Loading...")</f>
        <v>Loading...</v>
      </c>
    </row>
    <row r="7050" spans="1:2" ht="14.25" customHeight="1">
      <c r="A7050" s="5" t="s">
        <v>6779</v>
      </c>
      <c r="B7050" s="2" t="str">
        <f ca="1">IFERROR(__xludf.DUMMYFUNCTION("GOOGLETRANSLATE(A7050,""auto"",""en"")"),"Loading...")</f>
        <v>Loading...</v>
      </c>
    </row>
    <row r="7051" spans="1:2" ht="14.25" customHeight="1">
      <c r="A7051" s="4" t="s">
        <v>6780</v>
      </c>
      <c r="B7051" s="2" t="str">
        <f ca="1">IFERROR(__xludf.DUMMYFUNCTION("GOOGLETRANSLATE(A7051,""auto"",""en"")"),"❤❤❤Why is Ravish Kumar so dry, why is there so much tension on his face, why does he not feel hungry, why is he draining his blood❤❤❤")</f>
        <v>❤❤❤Why is Ravish Kumar so dry, why is there so much tension on his face, why does he not feel hungry, why is he draining his blood❤❤❤</v>
      </c>
    </row>
    <row r="7052" spans="1:2" ht="14.25" customHeight="1">
      <c r="A7052" s="5" t="s">
        <v>6781</v>
      </c>
      <c r="B7052" s="2" t="str">
        <f ca="1">IFERROR(__xludf.DUMMYFUNCTION("GOOGLETRANSLATE(A7052,""auto"",""en"")"),"Loading...")</f>
        <v>Loading...</v>
      </c>
    </row>
    <row r="7053" spans="1:2" ht="14.25" customHeight="1">
      <c r="A7053" s="2" t="s">
        <v>6782</v>
      </c>
      <c r="B7053" s="2" t="str">
        <f ca="1">IFERROR(__xludf.DUMMYFUNCTION("GOOGLETRANSLATE(A7053,""auto"",""en"")"),"Loading...")</f>
        <v>Loading...</v>
      </c>
    </row>
    <row r="7054" spans="1:2" ht="14.25" customHeight="1">
      <c r="A7054" s="6" t="s">
        <v>6783</v>
      </c>
      <c r="B7054" s="2" t="str">
        <f ca="1">IFERROR(__xludf.DUMMYFUNCTION("GOOGLETRANSLATE(A7054,""auto"",""en"")"),"Loading...")</f>
        <v>Loading...</v>
      </c>
    </row>
    <row r="7055" spans="1:2" ht="14.25" customHeight="1">
      <c r="A7055" s="2" t="s">
        <v>6784</v>
      </c>
      <c r="B7055" s="2" t="str">
        <f ca="1">IFERROR(__xludf.DUMMYFUNCTION("GOOGLETRANSLATE(A7055,""auto"",""en"")"),"Loading...")</f>
        <v>Loading...</v>
      </c>
    </row>
    <row r="7056" spans="1:2" ht="14.25" customHeight="1">
      <c r="A7056" s="6" t="s">
        <v>6785</v>
      </c>
      <c r="B7056" s="2" t="str">
        <f ca="1">IFERROR(__xludf.DUMMYFUNCTION("GOOGLETRANSLATE(A7056,""auto"",""en"")"),"Loading...")</f>
        <v>Loading...</v>
      </c>
    </row>
    <row r="7057" spans="1:2" ht="14.25" customHeight="1">
      <c r="A7057" s="4" t="s">
        <v>6786</v>
      </c>
      <c r="B7057" s="2" t="str">
        <f ca="1">IFERROR(__xludf.DUMMYFUNCTION("GOOGLETRANSLATE(A7057,""auto"",""en"")"),"❤❤❤Why is Ravish Kumar so dry, why is there so much tension on his face, why does he not feel hungry, why is he draining his blood❤❤❤")</f>
        <v>❤❤❤Why is Ravish Kumar so dry, why is there so much tension on his face, why does he not feel hungry, why is he draining his blood❤❤❤</v>
      </c>
    </row>
    <row r="7058" spans="1:2" ht="14.25" customHeight="1">
      <c r="A7058" s="2" t="s">
        <v>1986</v>
      </c>
      <c r="B7058" s="2" t="str">
        <f ca="1">IFERROR(__xludf.DUMMYFUNCTION("GOOGLETRANSLATE(A7058,""auto"",""en"")"),"#justiceforsidhumoosewala")</f>
        <v>#justiceforsidhumoosewala</v>
      </c>
    </row>
    <row r="7059" spans="1:2" ht="14.25" customHeight="1">
      <c r="A7059" s="2" t="s">
        <v>6787</v>
      </c>
      <c r="B7059" s="2" t="str">
        <f ca="1">IFERROR(__xludf.DUMMYFUNCTION("GOOGLETRANSLATE(A7059,""auto"",""en"")"),"Loading...")</f>
        <v>Loading...</v>
      </c>
    </row>
    <row r="7060" spans="1:2" ht="14.25" customHeight="1">
      <c r="A7060" s="4" t="s">
        <v>6788</v>
      </c>
      <c r="B7060" s="2" t="str">
        <f ca="1">IFERROR(__xludf.DUMMYFUNCTION("GOOGLETRANSLATE(A7060,""auto"",""en"")"),"❤❤❤Why is Ravish Kumar so dry, why is there so much tension on his face, why does he not feel hungry, why is he draining his blood❤❤❤")</f>
        <v>❤❤❤Why is Ravish Kumar so dry, why is there so much tension on his face, why does he not feel hungry, why is he draining his blood❤❤❤</v>
      </c>
    </row>
    <row r="7061" spans="1:2" ht="14.25" customHeight="1">
      <c r="A7061" s="2" t="s">
        <v>6789</v>
      </c>
      <c r="B7061" s="2" t="str">
        <f ca="1">IFERROR(__xludf.DUMMYFUNCTION("GOOGLETRANSLATE(A7061,""auto"",""en"")"),"Loading...")</f>
        <v>Loading...</v>
      </c>
    </row>
    <row r="7062" spans="1:2" ht="14.25" customHeight="1">
      <c r="A7062" s="2" t="s">
        <v>6790</v>
      </c>
      <c r="B7062" s="2" t="str">
        <f ca="1">IFERROR(__xludf.DUMMYFUNCTION("GOOGLETRANSLATE(A7062,""auto"",""en"")"),"You uttered every word as you went. This is also one way to say jhoot.")</f>
        <v>You uttered every word as you went. This is also one way to say jhoot.</v>
      </c>
    </row>
    <row r="7063" spans="1:2" ht="14.25" customHeight="1">
      <c r="A7063" s="4" t="s">
        <v>6791</v>
      </c>
      <c r="B7063" s="2" t="str">
        <f ca="1">IFERROR(__xludf.DUMMYFUNCTION("GOOGLETRANSLATE(A7063,""auto"",""en"")"),"Loading...")</f>
        <v>Loading...</v>
      </c>
    </row>
    <row r="7064" spans="1:2" ht="14.25" customHeight="1">
      <c r="A7064" s="4" t="s">
        <v>6792</v>
      </c>
      <c r="B7064" s="2" t="str">
        <f ca="1">IFERROR(__xludf.DUMMYFUNCTION("GOOGLETRANSLATE(A7064,""auto"",""en"")"),"Loading...")</f>
        <v>Loading...</v>
      </c>
    </row>
    <row r="7065" spans="1:2" ht="14.25" customHeight="1">
      <c r="A7065" s="2" t="s">
        <v>1212</v>
      </c>
      <c r="B7065" s="2" t="str">
        <f ca="1">IFERROR(__xludf.DUMMYFUNCTION("GOOGLETRANSLATE(A7065,""auto"",""en"")"),"Loading...")</f>
        <v>Loading...</v>
      </c>
    </row>
    <row r="7066" spans="1:2" ht="14.25" customHeight="1">
      <c r="A7066" s="2" t="s">
        <v>6793</v>
      </c>
      <c r="B7066" s="2" t="str">
        <f ca="1">IFERROR(__xludf.DUMMYFUNCTION("GOOGLETRANSLATE(A7066,""auto"",""en"")"),"Loading...")</f>
        <v>Loading...</v>
      </c>
    </row>
    <row r="7067" spans="1:2" ht="14.25" customHeight="1">
      <c r="A7067" s="2" t="s">
        <v>6794</v>
      </c>
      <c r="B7067" s="2" t="str">
        <f ca="1">IFERROR(__xludf.DUMMYFUNCTION("GOOGLETRANSLATE(A7067,""auto"",""en"")"),"Loading...")</f>
        <v>Loading...</v>
      </c>
    </row>
    <row r="7068" spans="1:2" ht="14.25" customHeight="1">
      <c r="A7068" s="4" t="s">
        <v>6795</v>
      </c>
      <c r="B7068" s="2" t="str">
        <f ca="1">IFERROR(__xludf.DUMMYFUNCTION("GOOGLETRANSLATE(A7068,""auto"",""en"")"),"❤❤❤Why is Ravish Kumar so dry, why is there so much tension on his face, why does he not feel hungry, why is he draining his blood❤❤❤")</f>
        <v>❤❤❤Why is Ravish Kumar so dry, why is there so much tension on his face, why does he not feel hungry, why is he draining his blood❤❤❤</v>
      </c>
    </row>
    <row r="7069" spans="1:2" ht="14.25" customHeight="1">
      <c r="A7069" s="4" t="s">
        <v>6796</v>
      </c>
      <c r="B7069" s="2" t="str">
        <f ca="1">IFERROR(__xludf.DUMMYFUNCTION("GOOGLETRANSLATE(A7069,""auto"",""en"")"),"❤❤❤Why is Ravish Kumar so dry, why is there so much tension on his face, why does he not feel hungry, why is he draining his blood❤❤❤")</f>
        <v>❤❤❤Why is Ravish Kumar so dry, why is there so much tension on his face, why does he not feel hungry, why is he draining his blood❤❤❤</v>
      </c>
    </row>
    <row r="7070" spans="1:2" ht="14.25" customHeight="1">
      <c r="A7070" s="2" t="s">
        <v>6797</v>
      </c>
      <c r="B7070" s="2" t="str">
        <f ca="1">IFERROR(__xludf.DUMMYFUNCTION("GOOGLETRANSLATE(A7070,""auto"",""en"")"),"Loading...")</f>
        <v>Loading...</v>
      </c>
    </row>
    <row r="7071" spans="1:2" ht="14.25" customHeight="1">
      <c r="A7071" s="2" t="s">
        <v>6798</v>
      </c>
      <c r="B7071" s="2" t="str">
        <f ca="1">IFERROR(__xludf.DUMMYFUNCTION("GOOGLETRANSLATE(A7071,""auto"",""en"")"),"Loading...")</f>
        <v>Loading...</v>
      </c>
    </row>
    <row r="7072" spans="1:2" ht="14.25" customHeight="1">
      <c r="A7072" s="2" t="s">
        <v>6799</v>
      </c>
      <c r="B7072" s="2" t="str">
        <f ca="1">IFERROR(__xludf.DUMMYFUNCTION("GOOGLETRANSLATE(A7072,""auto"",""en"")"),"Today Ravish ji is not smiling...he is looking a little serious.")</f>
        <v>Today Ravish ji is not smiling...he is looking a little serious.</v>
      </c>
    </row>
    <row r="7073" spans="1:2" ht="14.25" customHeight="1">
      <c r="A7073" s="2" t="s">
        <v>6800</v>
      </c>
      <c r="B7073" s="2" t="str">
        <f ca="1">IFERROR(__xludf.DUMMYFUNCTION("GOOGLETRANSLATE(A7073,""auto"",""en"")"),"Loading...")</f>
        <v>Loading...</v>
      </c>
    </row>
    <row r="7074" spans="1:2" ht="14.25" customHeight="1">
      <c r="A7074" s="6" t="s">
        <v>6801</v>
      </c>
      <c r="B7074" s="2" t="str">
        <f ca="1">IFERROR(__xludf.DUMMYFUNCTION("GOOGLETRANSLATE(A7074,""auto"",""en"")"),"Loading...")</f>
        <v>Loading...</v>
      </c>
    </row>
    <row r="7075" spans="1:2" ht="14.25" customHeight="1">
      <c r="A7075" s="4" t="s">
        <v>6802</v>
      </c>
      <c r="B7075" s="2" t="str">
        <f ca="1">IFERROR(__xludf.DUMMYFUNCTION("GOOGLETRANSLATE(A7075,""auto"",""en"")"),"❤❤❤Why is Ravish Kumar so dry, why is there so much tension on his face, why does he not feel hungry, why is he draining his blood❤❤❤")</f>
        <v>❤❤❤Why is Ravish Kumar so dry, why is there so much tension on his face, why does he not feel hungry, why is he draining his blood❤❤❤</v>
      </c>
    </row>
    <row r="7076" spans="1:2" ht="14.25" customHeight="1">
      <c r="A7076" s="2" t="s">
        <v>6803</v>
      </c>
      <c r="B7076" s="2" t="str">
        <f ca="1">IFERROR(__xludf.DUMMYFUNCTION("GOOGLETRANSLATE(A7076,""auto"",""en"")"),"Everyone now knows the numbers on which EC ,CEC , CJI ,SC have agreed with Saahib, and have allowed them to play with elections' , take the Exit polls seriously please.The polls are to prepare grounds fror BJP to get cleanchit on fabricated and rigged ele"&amp;"ctions. two crores extra farzi votes are in CEC's hand who will gift them as and where the extra votes will be required by Saahib's party.")</f>
        <v>Everyone now knows the numbers on which EC ,CEC , CJI ,SC have agreed with Saahib, and have allowed them to play with elections' , take the Exit polls seriously please.The polls are to prepare grounds fror BJP to get cleanchit on fabricated and rigged elections. two crores extra farzi votes are in CEC's hand who will gift them as and where the extra votes will be required by Saahib's party.</v>
      </c>
    </row>
    <row r="7077" spans="1:2" ht="14.25" customHeight="1">
      <c r="A7077" s="4" t="s">
        <v>6804</v>
      </c>
      <c r="B7077" s="2" t="str">
        <f ca="1">IFERROR(__xludf.DUMMYFUNCTION("GOOGLETRANSLATE(A7077,""auto"",""en"")"),"Loading...")</f>
        <v>Loading...</v>
      </c>
    </row>
    <row r="7078" spans="1:2" ht="14.25" customHeight="1">
      <c r="A7078" s="2" t="s">
        <v>6805</v>
      </c>
      <c r="B7078" s="2" t="str">
        <f ca="1">IFERROR(__xludf.DUMMYFUNCTION("GOOGLETRANSLATE(A7078,""auto"",""en"")"),"Loading...")</f>
        <v>Loading...</v>
      </c>
    </row>
    <row r="7079" spans="1:2" ht="14.25" customHeight="1">
      <c r="A7079" s="2" t="s">
        <v>594</v>
      </c>
      <c r="B7079" s="2" t="str">
        <f ca="1">IFERROR(__xludf.DUMMYFUNCTION("GOOGLETRANSLATE(A7079,""auto"",""en"")"),"❤")</f>
        <v>❤</v>
      </c>
    </row>
    <row r="7080" spans="1:2" ht="14.25" customHeight="1">
      <c r="A7080" s="2" t="s">
        <v>6806</v>
      </c>
      <c r="B7080" s="2" t="str">
        <f ca="1">IFERROR(__xludf.DUMMYFUNCTION("GOOGLETRANSLATE(A7080,""auto"",""en"")"),"Loading...")</f>
        <v>Loading...</v>
      </c>
    </row>
    <row r="7081" spans="1:2" ht="14.25" customHeight="1">
      <c r="A7081" s="4" t="s">
        <v>6807</v>
      </c>
      <c r="B7081" s="2" t="str">
        <f ca="1">IFERROR(__xludf.DUMMYFUNCTION("GOOGLETRANSLATE(A7081,""auto"",""en"")"),"Loading...")</f>
        <v>Loading...</v>
      </c>
    </row>
    <row r="7082" spans="1:2" ht="14.25" customHeight="1">
      <c r="A7082" s="4" t="s">
        <v>6808</v>
      </c>
      <c r="B7082" s="2" t="str">
        <f ca="1">IFERROR(__xludf.DUMMYFUNCTION("GOOGLETRANSLATE(A7082,""auto"",""en"")"),"Loading...")</f>
        <v>Loading...</v>
      </c>
    </row>
    <row r="7083" spans="1:2" ht="14.25" customHeight="1">
      <c r="A7083" s="2" t="s">
        <v>6809</v>
      </c>
      <c r="B7083" s="2" t="str">
        <f ca="1">IFERROR(__xludf.DUMMYFUNCTION("GOOGLETRANSLATE(A7083,""auto"",""en"")"),"Loading...")</f>
        <v>Loading...</v>
      </c>
    </row>
    <row r="7084" spans="1:2" ht="14.25" customHeight="1">
      <c r="A7084" s="4" t="s">
        <v>6810</v>
      </c>
      <c r="B7084" s="2" t="str">
        <f ca="1">IFERROR(__xludf.DUMMYFUNCTION("GOOGLETRANSLATE(A7084,""auto"",""en"")"),"Loading...")</f>
        <v>Loading...</v>
      </c>
    </row>
    <row r="7085" spans="1:2" ht="14.25" customHeight="1">
      <c r="A7085" s="2" t="s">
        <v>6811</v>
      </c>
      <c r="B7085" s="2" t="str">
        <f ca="1">IFERROR(__xludf.DUMMYFUNCTION("GOOGLETRANSLATE(A7085,""auto"",""en"")"),"Loading...")</f>
        <v>Loading...</v>
      </c>
    </row>
    <row r="7086" spans="1:2" ht="14.25" customHeight="1">
      <c r="A7086" s="2" t="s">
        <v>6812</v>
      </c>
      <c r="B7086" s="2" t="str">
        <f ca="1">IFERROR(__xludf.DUMMYFUNCTION("GOOGLETRANSLATE(A7086,""auto"",""en"")"),"Loading...")</f>
        <v>Loading...</v>
      </c>
    </row>
    <row r="7087" spans="1:2" ht="14.25" customHeight="1">
      <c r="A7087" s="2" t="s">
        <v>6813</v>
      </c>
      <c r="B7087" s="2" t="str">
        <f ca="1">IFERROR(__xludf.DUMMYFUNCTION("GOOGLETRANSLATE(A7087,""auto"",""en"")"),"Loading...")</f>
        <v>Loading...</v>
      </c>
    </row>
    <row r="7088" spans="1:2" ht="14.25" customHeight="1">
      <c r="A7088" s="2" t="s">
        <v>6814</v>
      </c>
      <c r="B7088" s="2" t="str">
        <f ca="1">IFERROR(__xludf.DUMMYFUNCTION("GOOGLETRANSLATE(A7088,""auto"",""en"")"),"Loading...")</f>
        <v>Loading...</v>
      </c>
    </row>
    <row r="7089" spans="1:2" ht="14.25" customHeight="1">
      <c r="A7089" s="2" t="s">
        <v>6815</v>
      </c>
      <c r="B7089" s="2" t="str">
        <f ca="1">IFERROR(__xludf.DUMMYFUNCTION("GOOGLETRANSLATE(A7089,""auto"",""en"")"),"Tell Modiji that he has looted this chair too much.")</f>
        <v>Tell Modiji that he has looted this chair too much.</v>
      </c>
    </row>
    <row r="7090" spans="1:2" ht="14.25" customHeight="1">
      <c r="A7090" s="2" t="s">
        <v>6816</v>
      </c>
      <c r="B7090" s="2" t="str">
        <f ca="1">IFERROR(__xludf.DUMMYFUNCTION("GOOGLETRANSLATE(A7090,""auto"",""en"")"),"Ravish kumar zindabad")</f>
        <v>Ravish kumar zindabad</v>
      </c>
    </row>
    <row r="7091" spans="1:2" ht="14.25" customHeight="1">
      <c r="A7091" s="2" t="s">
        <v>6817</v>
      </c>
      <c r="B7091" s="2" t="str">
        <f ca="1">IFERROR(__xludf.DUMMYFUNCTION("GOOGLETRANSLATE(A7091,""auto"",""en"")"),"Loading...")</f>
        <v>Loading...</v>
      </c>
    </row>
    <row r="7092" spans="1:2" ht="14.25" customHeight="1">
      <c r="A7092" s="4" t="s">
        <v>6818</v>
      </c>
      <c r="B7092" s="2" t="str">
        <f ca="1">IFERROR(__xludf.DUMMYFUNCTION("GOOGLETRANSLATE(A7092,""auto"",""en"")"),"Loading...")</f>
        <v>Loading...</v>
      </c>
    </row>
    <row r="7093" spans="1:2" ht="14.25" customHeight="1">
      <c r="A7093" s="2" t="s">
        <v>6819</v>
      </c>
      <c r="B7093" s="2" t="str">
        <f ca="1">IFERROR(__xludf.DUMMYFUNCTION("GOOGLETRANSLATE(A7093,""auto"",""en"")"),"Loading...")</f>
        <v>Loading...</v>
      </c>
    </row>
    <row r="7094" spans="1:2" ht="14.25" customHeight="1">
      <c r="A7094" s="2" t="s">
        <v>6820</v>
      </c>
      <c r="B7094" s="2" t="str">
        <f ca="1">IFERROR(__xludf.DUMMYFUNCTION("GOOGLETRANSLATE(A7094,""auto"",""en"")"),"Next pm Rahul Gandhi 2024")</f>
        <v>Next pm Rahul Gandhi 2024</v>
      </c>
    </row>
    <row r="7095" spans="1:2" ht="14.25" customHeight="1">
      <c r="A7095" s="2" t="s">
        <v>6821</v>
      </c>
      <c r="B7095" s="2" t="str">
        <f ca="1">IFERROR(__xludf.DUMMYFUNCTION("GOOGLETRANSLATE(A7095,""auto"",""en"")"),"Loading...")</f>
        <v>Loading...</v>
      </c>
    </row>
    <row r="7096" spans="1:2" ht="14.25" customHeight="1">
      <c r="A7096" s="4" t="s">
        <v>6822</v>
      </c>
      <c r="B7096" s="2" t="str">
        <f ca="1">IFERROR(__xludf.DUMMYFUNCTION("GOOGLETRANSLATE(A7096,""auto"",""en"")"),"Exit polls should be banned so that the possibility of irregularities in vote counting can be stopped.")</f>
        <v>Exit polls should be banned so that the possibility of irregularities in vote counting can be stopped.</v>
      </c>
    </row>
    <row r="7097" spans="1:2" ht="14.25" customHeight="1">
      <c r="A7097" s="4" t="s">
        <v>6823</v>
      </c>
      <c r="B7097" s="2" t="str">
        <f ca="1">IFERROR(__xludf.DUMMYFUNCTION("GOOGLETRANSLATE(A7097,""auto"",""en"")"),"Loading...")</f>
        <v>Loading...</v>
      </c>
    </row>
    <row r="7098" spans="1:2" ht="14.25" customHeight="1">
      <c r="A7098" s="2" t="s">
        <v>6824</v>
      </c>
      <c r="B7098" s="2" t="str">
        <f ca="1">IFERROR(__xludf.DUMMYFUNCTION("GOOGLETRANSLATE(A7098,""auto"",""en"")"),"Loading...")</f>
        <v>Loading...</v>
      </c>
    </row>
    <row r="7099" spans="1:2" ht="14.25" customHeight="1">
      <c r="A7099" s="2" t="s">
        <v>6825</v>
      </c>
      <c r="B7099" s="2" t="str">
        <f ca="1">IFERROR(__xludf.DUMMYFUNCTION("GOOGLETRANSLATE(A7099,""auto"",""en"")"),"Loading...")</f>
        <v>Loading...</v>
      </c>
    </row>
    <row r="7100" spans="1:2" ht="14.25" customHeight="1">
      <c r="A7100" s="2" t="s">
        <v>6826</v>
      </c>
      <c r="B7100" s="2" t="str">
        <f ca="1">IFERROR(__xludf.DUMMYFUNCTION("GOOGLETRANSLATE(A7100,""auto"",""en"")"),"Loading...")</f>
        <v>Loading...</v>
      </c>
    </row>
    <row r="7101" spans="1:2" ht="14.25" customHeight="1">
      <c r="A7101" s="2" t="s">
        <v>6827</v>
      </c>
      <c r="B7101" s="2" t="str">
        <f ca="1">IFERROR(__xludf.DUMMYFUNCTION("GOOGLETRANSLATE(A7101,""auto"",""en"")"),"Loading...")</f>
        <v>Loading...</v>
      </c>
    </row>
    <row r="7102" spans="1:2" ht="14.25" customHeight="1">
      <c r="A7102" s="2" t="s">
        <v>6828</v>
      </c>
      <c r="B7102" s="2" t="str">
        <f ca="1">IFERROR(__xludf.DUMMYFUNCTION("GOOGLETRANSLATE(A7102,""auto"",""en"")"),"Loading...")</f>
        <v>Loading...</v>
      </c>
    </row>
    <row r="7103" spans="1:2" ht="14.25" customHeight="1">
      <c r="A7103" s="2" t="s">
        <v>6829</v>
      </c>
      <c r="B7103" s="2" t="str">
        <f ca="1">IFERROR(__xludf.DUMMYFUNCTION("GOOGLETRANSLATE(A7103,""auto"",""en"")"),"Sir, no one can publish like you.")</f>
        <v>Sir, no one can publish like you.</v>
      </c>
    </row>
    <row r="7104" spans="1:2" ht="14.25" customHeight="1">
      <c r="A7104" s="2" t="s">
        <v>6830</v>
      </c>
      <c r="B7104" s="2" t="str">
        <f ca="1">IFERROR(__xludf.DUMMYFUNCTION("GOOGLETRANSLATE(A7104,""auto"",""en"")"),"Loading...")</f>
        <v>Loading...</v>
      </c>
    </row>
    <row r="7105" spans="1:2" ht="14.25" customHeight="1">
      <c r="A7105" s="4" t="s">
        <v>6831</v>
      </c>
      <c r="B7105" s="2" t="str">
        <f ca="1">IFERROR(__xludf.DUMMYFUNCTION("GOOGLETRANSLATE(A7105,""auto"",""en"")"),"Loading...")</f>
        <v>Loading...</v>
      </c>
    </row>
    <row r="7106" spans="1:2" ht="14.25" customHeight="1">
      <c r="A7106" s="2" t="s">
        <v>6832</v>
      </c>
      <c r="B7106" s="2" t="str">
        <f ca="1">IFERROR(__xludf.DUMMYFUNCTION("GOOGLETRANSLATE(A7106,""auto"",""en"")"),"Loading...")</f>
        <v>Loading...</v>
      </c>
    </row>
    <row r="7107" spans="1:2" ht="14.25" customHeight="1">
      <c r="A7107" s="2" t="s">
        <v>6833</v>
      </c>
      <c r="B7107" s="2" t="str">
        <f ca="1">IFERROR(__xludf.DUMMYFUNCTION("GOOGLETRANSLATE(A7107,""auto"",""en"")"),"Loading...")</f>
        <v>Loading...</v>
      </c>
    </row>
    <row r="7108" spans="1:2" ht="14.25" customHeight="1">
      <c r="A7108" s="2" t="s">
        <v>6834</v>
      </c>
      <c r="B7108" s="2" t="str">
        <f ca="1">IFERROR(__xludf.DUMMYFUNCTION("GOOGLETRANSLATE(A7108,""auto"",""en"")"),"Loading...")</f>
        <v>Loading...</v>
      </c>
    </row>
    <row r="7109" spans="1:2" ht="14.25" customHeight="1">
      <c r="A7109" s="2" t="s">
        <v>6835</v>
      </c>
      <c r="B7109" s="2" t="str">
        <f ca="1">IFERROR(__xludf.DUMMYFUNCTION("GOOGLETRANSLATE(A7109,""auto"",""en"")"),"Loading...")</f>
        <v>Loading...</v>
      </c>
    </row>
    <row r="7110" spans="1:2" ht="14.25" customHeight="1">
      <c r="A7110" s="2" t="s">
        <v>6836</v>
      </c>
      <c r="B7110" s="2" t="str">
        <f ca="1">IFERROR(__xludf.DUMMYFUNCTION("GOOGLETRANSLATE(A7110,""auto"",""en"")"),"Loading...")</f>
        <v>Loading...</v>
      </c>
    </row>
    <row r="7111" spans="1:2" ht="14.25" customHeight="1">
      <c r="A7111" s="2" t="s">
        <v>6837</v>
      </c>
      <c r="B7111" s="2" t="str">
        <f ca="1">IFERROR(__xludf.DUMMYFUNCTION("GOOGLETRANSLATE(A7111,""auto"",""en"")"),"Loading...")</f>
        <v>Loading...</v>
      </c>
    </row>
    <row r="7112" spans="1:2" ht="14.25" customHeight="1">
      <c r="A7112" s="4" t="s">
        <v>6838</v>
      </c>
      <c r="B7112" s="2" t="str">
        <f ca="1">IFERROR(__xludf.DUMMYFUNCTION("GOOGLETRANSLATE(A7112,""auto"",""en"")"),"Loading...")</f>
        <v>Loading...</v>
      </c>
    </row>
    <row r="7113" spans="1:2" ht="14.25" customHeight="1">
      <c r="A7113" s="2" t="s">
        <v>6839</v>
      </c>
      <c r="B7113" s="2" t="str">
        <f ca="1">IFERROR(__xludf.DUMMYFUNCTION("GOOGLETRANSLATE(A7113,""auto"",""en"")"),"Loading...")</f>
        <v>Loading...</v>
      </c>
    </row>
    <row r="7114" spans="1:2" ht="14.25" customHeight="1">
      <c r="A7114" s="2" t="s">
        <v>6840</v>
      </c>
      <c r="B7114" s="2" t="str">
        <f ca="1">IFERROR(__xludf.DUMMYFUNCTION("GOOGLETRANSLATE(A7114,""auto"",""en"")"),"Why did you buy Burnol, Raja rubbish ji😅😅😅")</f>
        <v>Why did you buy Burnol, Raja rubbish ji😅😅😅</v>
      </c>
    </row>
    <row r="7115" spans="1:2" ht="14.25" customHeight="1">
      <c r="A7115" s="2" t="s">
        <v>6841</v>
      </c>
      <c r="B7115" s="2" t="str">
        <f ca="1">IFERROR(__xludf.DUMMYFUNCTION("GOOGLETRANSLATE(A7115,""auto"",""en"")"),"Rahul, you are with me. We are with Modi.")</f>
        <v>Rahul, you are with me. We are with Modi.</v>
      </c>
    </row>
    <row r="7116" spans="1:2" ht="14.25" customHeight="1">
      <c r="A7116" s="2" t="s">
        <v>6842</v>
      </c>
      <c r="B7116" s="2" t="str">
        <f ca="1">IFERROR(__xludf.DUMMYFUNCTION("GOOGLETRANSLATE(A7116,""auto"",""en"")"),"Namaskar Sir")</f>
        <v>Namaskar Sir</v>
      </c>
    </row>
    <row r="7117" spans="1:2" ht="14.25" customHeight="1">
      <c r="A7117" s="2" t="s">
        <v>6843</v>
      </c>
      <c r="B7117" s="2" t="str">
        <f ca="1">IFERROR(__xludf.DUMMYFUNCTION("GOOGLETRANSLATE(A7117,""auto"",""en"")"),"Loading...")</f>
        <v>Loading...</v>
      </c>
    </row>
    <row r="7118" spans="1:2" ht="14.25" customHeight="1">
      <c r="A7118" s="2" t="s">
        <v>6844</v>
      </c>
      <c r="B7118" s="2" t="str">
        <f ca="1">IFERROR(__xludf.DUMMYFUNCTION("GOOGLETRANSLATE(A7118,""auto"",""en"")"),"Loading...")</f>
        <v>Loading...</v>
      </c>
    </row>
    <row r="7119" spans="1:2" ht="14.25" customHeight="1">
      <c r="A7119" s="2" t="s">
        <v>6845</v>
      </c>
      <c r="B7119" s="2" t="str">
        <f ca="1">IFERROR(__xludf.DUMMYFUNCTION("GOOGLETRANSLATE(A7119,""auto"",""en"")"),"Loading...")</f>
        <v>Loading...</v>
      </c>
    </row>
    <row r="7120" spans="1:2" ht="14.25" customHeight="1">
      <c r="A7120" s="2" t="s">
        <v>6846</v>
      </c>
      <c r="B7120" s="2" t="str">
        <f ca="1">IFERROR(__xludf.DUMMYFUNCTION("GOOGLETRANSLATE(A7120,""auto"",""en"")"),"Loading...")</f>
        <v>Loading...</v>
      </c>
    </row>
    <row r="7121" spans="1:2" ht="14.25" customHeight="1">
      <c r="A7121" s="2" t="s">
        <v>6847</v>
      </c>
      <c r="B7121" s="2" t="str">
        <f ca="1">IFERROR(__xludf.DUMMYFUNCTION("GOOGLETRANSLATE(A7121,""auto"",""en"")"),"Loading...")</f>
        <v>Loading...</v>
      </c>
    </row>
    <row r="7122" spans="1:2" ht="14.25" customHeight="1">
      <c r="A7122" s="5" t="s">
        <v>6848</v>
      </c>
      <c r="B7122" s="2" t="str">
        <f ca="1">IFERROR(__xludf.DUMMYFUNCTION("GOOGLETRANSLATE(A7122,""auto"",""en"")"),"Loading...")</f>
        <v>Loading...</v>
      </c>
    </row>
    <row r="7123" spans="1:2" ht="14.25" customHeight="1">
      <c r="A7123" s="2" t="s">
        <v>6849</v>
      </c>
      <c r="B7123" s="2" t="str">
        <f ca="1">IFERROR(__xludf.DUMMYFUNCTION("GOOGLETRANSLATE(A7123,""auto"",""en"")"),"Loading...")</f>
        <v>Loading...</v>
      </c>
    </row>
    <row r="7124" spans="1:2" ht="14.25" customHeight="1">
      <c r="A7124" s="2" t="s">
        <v>6850</v>
      </c>
      <c r="B7124" s="2" t="str">
        <f ca="1">IFERROR(__xludf.DUMMYFUNCTION("GOOGLETRANSLATE(A7124,""auto"",""en"")"),"Loading...")</f>
        <v>Loading...</v>
      </c>
    </row>
    <row r="7125" spans="1:2" ht="14.25" customHeight="1">
      <c r="A7125" s="4" t="s">
        <v>6851</v>
      </c>
      <c r="B7125" s="2" t="str">
        <f ca="1">IFERROR(__xludf.DUMMYFUNCTION("GOOGLETRANSLATE(A7125,""auto"",""en"")"),"You are living such a shameful life by eating every time.")</f>
        <v>You are living such a shameful life by eating every time.</v>
      </c>
    </row>
    <row r="7126" spans="1:2" ht="14.25" customHeight="1">
      <c r="A7126" s="2" t="s">
        <v>6852</v>
      </c>
      <c r="B7126" s="2" t="str">
        <f ca="1">IFERROR(__xludf.DUMMYFUNCTION("GOOGLETRANSLATE(A7126,""auto"",""en"")"),"Loading...")</f>
        <v>Loading...</v>
      </c>
    </row>
    <row r="7127" spans="1:2" ht="14.25" customHeight="1">
      <c r="A7127" s="2" t="s">
        <v>6853</v>
      </c>
      <c r="B7127" s="2" t="str">
        <f ca="1">IFERROR(__xludf.DUMMYFUNCTION("GOOGLETRANSLATE(A7127,""auto"",""en"")"),"Loading...")</f>
        <v>Loading...</v>
      </c>
    </row>
    <row r="7128" spans="1:2" ht="14.25" customHeight="1">
      <c r="A7128" s="2" t="s">
        <v>6854</v>
      </c>
      <c r="B7128" s="2" t="str">
        <f ca="1">IFERROR(__xludf.DUMMYFUNCTION("GOOGLETRANSLATE(A7128,""auto"",""en"")"),"Loading...")</f>
        <v>Loading...</v>
      </c>
    </row>
    <row r="7129" spans="1:2" ht="14.25" customHeight="1">
      <c r="A7129" s="4" t="s">
        <v>6855</v>
      </c>
      <c r="B7129" s="2" t="str">
        <f ca="1">IFERROR(__xludf.DUMMYFUNCTION("GOOGLETRANSLATE(A7129,""auto"",""en"")"),"Loading...")</f>
        <v>Loading...</v>
      </c>
    </row>
    <row r="7130" spans="1:2" ht="14.25" customHeight="1">
      <c r="A7130" s="2" t="s">
        <v>6856</v>
      </c>
      <c r="B7130" s="2" t="str">
        <f ca="1">IFERROR(__xludf.DUMMYFUNCTION("GOOGLETRANSLATE(A7130,""auto"",""en"")"),"Israelis have come to vote for Congress.")</f>
        <v>Israelis have come to vote for Congress.</v>
      </c>
    </row>
    <row r="7131" spans="1:2" ht="14.25" customHeight="1">
      <c r="A7131" s="2" t="s">
        <v>6857</v>
      </c>
      <c r="B7131" s="2" t="str">
        <f ca="1">IFERROR(__xludf.DUMMYFUNCTION("GOOGLETRANSLATE(A7131,""auto"",""en"")"),"Loading...")</f>
        <v>Loading...</v>
      </c>
    </row>
    <row r="7132" spans="1:2" ht="14.25" customHeight="1">
      <c r="A7132" s="2" t="s">
        <v>6858</v>
      </c>
      <c r="B7132" s="2" t="str">
        <f ca="1">IFERROR(__xludf.DUMMYFUNCTION("GOOGLETRANSLATE(A7132,""auto"",""en"")"),"Loading...")</f>
        <v>Loading...</v>
      </c>
    </row>
    <row r="7133" spans="1:2" ht="14.25" customHeight="1">
      <c r="A7133" s="2" t="s">
        <v>6859</v>
      </c>
      <c r="B7133" s="2" t="str">
        <f ca="1">IFERROR(__xludf.DUMMYFUNCTION("GOOGLETRANSLATE(A7133,""auto"",""en"")"),"Loading...")</f>
        <v>Loading...</v>
      </c>
    </row>
    <row r="7134" spans="1:2" ht="14.25" customHeight="1">
      <c r="A7134" s="6" t="s">
        <v>6860</v>
      </c>
      <c r="B7134" s="2" t="str">
        <f ca="1">IFERROR(__xludf.DUMMYFUNCTION("GOOGLETRANSLATE(A7134,""auto"",""en"")"),"Loading...")</f>
        <v>Loading...</v>
      </c>
    </row>
    <row r="7135" spans="1:2" ht="14.25" customHeight="1">
      <c r="A7135" s="2" t="s">
        <v>6861</v>
      </c>
      <c r="B7135" s="2" t="str">
        <f ca="1">IFERROR(__xludf.DUMMYFUNCTION("GOOGLETRANSLATE(A7135,""auto"",""en"")"),"Loading...")</f>
        <v>Loading...</v>
      </c>
    </row>
    <row r="7136" spans="1:2" ht="14.25" customHeight="1">
      <c r="A7136" s="4" t="s">
        <v>6862</v>
      </c>
      <c r="B7136" s="2" t="str">
        <f ca="1">IFERROR(__xludf.DUMMYFUNCTION("GOOGLETRANSLATE(A7136,""auto"",""en"")"),"Loading...")</f>
        <v>Loading...</v>
      </c>
    </row>
    <row r="7137" spans="1:2" ht="14.25" customHeight="1">
      <c r="A7137" s="2" t="s">
        <v>6863</v>
      </c>
      <c r="B7137" s="2" t="str">
        <f ca="1">IFERROR(__xludf.DUMMYFUNCTION("GOOGLETRANSLATE(A7137,""auto"",""en"")"),"Loading...")</f>
        <v>Loading...</v>
      </c>
    </row>
    <row r="7138" spans="1:2" ht="14.25" customHeight="1">
      <c r="A7138" s="5" t="s">
        <v>6864</v>
      </c>
      <c r="B7138" s="2" t="str">
        <f ca="1">IFERROR(__xludf.DUMMYFUNCTION("GOOGLETRANSLATE(A7138,""auto"",""en"")"),"Shahenshah was not just Shershah in name.
Yes indeed the lion was the lion of lions!!
    ~Javed Jahad")</f>
        <v>Shahenshah was not just Shershah in name.
Yes indeed the lion was the lion of lions!!
    ~Javed Jahad</v>
      </c>
    </row>
    <row r="7139" spans="1:2" ht="14.25" customHeight="1">
      <c r="A7139" s="2" t="s">
        <v>6865</v>
      </c>
      <c r="B7139" s="2" t="str">
        <f ca="1">IFERROR(__xludf.DUMMYFUNCTION("GOOGLETRANSLATE(A7139,""auto"",""en"")"),"Loading...")</f>
        <v>Loading...</v>
      </c>
    </row>
    <row r="7140" spans="1:2" ht="14.25" customHeight="1">
      <c r="A7140" s="2" t="s">
        <v>6866</v>
      </c>
      <c r="B7140" s="2" t="str">
        <f ca="1">IFERROR(__xludf.DUMMYFUNCTION("GOOGLETRANSLATE(A7140,""auto"",""en"")"),"Loading...")</f>
        <v>Loading...</v>
      </c>
    </row>
    <row r="7141" spans="1:2" ht="14.25" customHeight="1">
      <c r="A7141" s="2" t="s">
        <v>6867</v>
      </c>
      <c r="B7141" s="2" t="str">
        <f ca="1">IFERROR(__xludf.DUMMYFUNCTION("GOOGLETRANSLATE(A7141,""auto"",""en"")"),"Loading...")</f>
        <v>Loading...</v>
      </c>
    </row>
    <row r="7142" spans="1:2" ht="14.25" customHeight="1">
      <c r="A7142" s="4" t="s">
        <v>6868</v>
      </c>
      <c r="B7142" s="2" t="str">
        <f ca="1">IFERROR(__xludf.DUMMYFUNCTION("GOOGLETRANSLATE(A7142,""auto"",""en"")"),"Loading...")</f>
        <v>Loading...</v>
      </c>
    </row>
    <row r="7143" spans="1:2" ht="14.25" customHeight="1">
      <c r="A7143" s="2" t="s">
        <v>6869</v>
      </c>
      <c r="B7143" s="2" t="str">
        <f ca="1">IFERROR(__xludf.DUMMYFUNCTION("GOOGLETRANSLATE(A7143,""auto"",""en"")"),"Loading...")</f>
        <v>Loading...</v>
      </c>
    </row>
    <row r="7144" spans="1:2" ht="14.25" customHeight="1">
      <c r="A7144" s="4" t="s">
        <v>6870</v>
      </c>
      <c r="B7144" s="2" t="str">
        <f ca="1">IFERROR(__xludf.DUMMYFUNCTION("GOOGLETRANSLATE(A7144,""auto"",""en"")"),"Loading...")</f>
        <v>Loading...</v>
      </c>
    </row>
    <row r="7145" spans="1:2" ht="14.25" customHeight="1">
      <c r="A7145" s="4" t="s">
        <v>6871</v>
      </c>
      <c r="B7145" s="2" t="str">
        <f ca="1">IFERROR(__xludf.DUMMYFUNCTION("GOOGLETRANSLATE(A7145,""auto"",""en"")"),"Loading...")</f>
        <v>Loading...</v>
      </c>
    </row>
    <row r="7146" spans="1:2" ht="14.25" customHeight="1">
      <c r="A7146" s="2" t="s">
        <v>6872</v>
      </c>
      <c r="B7146" s="2" t="str">
        <f ca="1">IFERROR(__xludf.DUMMYFUNCTION("GOOGLETRANSLATE(A7146,""auto"",""en"")"),"Loading...")</f>
        <v>Loading...</v>
      </c>
    </row>
    <row r="7147" spans="1:2" ht="14.25" customHeight="1">
      <c r="A7147" s="4" t="s">
        <v>6873</v>
      </c>
      <c r="B7147" s="2" t="str">
        <f ca="1">IFERROR(__xludf.DUMMYFUNCTION("GOOGLETRANSLATE(A7147,""auto"",""en"")"),"Loading...")</f>
        <v>Loading...</v>
      </c>
    </row>
    <row r="7148" spans="1:2" ht="14.25" customHeight="1">
      <c r="A7148" s="2" t="s">
        <v>6874</v>
      </c>
      <c r="B7148" s="2" t="str">
        <f ca="1">IFERROR(__xludf.DUMMYFUNCTION("GOOGLETRANSLATE(A7148,""auto"",""en"")"),"Hey sir, please open your mouth..")</f>
        <v>Hey sir, please open your mouth..</v>
      </c>
    </row>
    <row r="7149" spans="1:2" ht="14.25" customHeight="1">
      <c r="A7149" s="2" t="s">
        <v>6875</v>
      </c>
      <c r="B7149" s="2" t="str">
        <f ca="1">IFERROR(__xludf.DUMMYFUNCTION("GOOGLETRANSLATE(A7149,""auto"",""en"")"),"Loading...")</f>
        <v>Loading...</v>
      </c>
    </row>
    <row r="7150" spans="1:2" ht="14.25" customHeight="1">
      <c r="A7150" s="6" t="s">
        <v>6876</v>
      </c>
      <c r="B7150" s="2" t="str">
        <f ca="1">IFERROR(__xludf.DUMMYFUNCTION("GOOGLETRANSLATE(A7150,""auto"",""en"")"),"Loading...")</f>
        <v>Loading...</v>
      </c>
    </row>
    <row r="7151" spans="1:2" ht="14.25" customHeight="1">
      <c r="A7151" s="4" t="s">
        <v>6877</v>
      </c>
      <c r="B7151" s="2" t="str">
        <f ca="1">IFERROR(__xludf.DUMMYFUNCTION("GOOGLETRANSLATE(A7151,""auto"",""en"")"),"Loading...")</f>
        <v>Loading...</v>
      </c>
    </row>
    <row r="7152" spans="1:2" ht="14.25" customHeight="1">
      <c r="A7152" s="2" t="s">
        <v>6878</v>
      </c>
      <c r="B7152" s="2" t="str">
        <f ca="1">IFERROR(__xludf.DUMMYFUNCTION("GOOGLETRANSLATE(A7152,""auto"",""en"")"),"Loading...")</f>
        <v>Loading...</v>
      </c>
    </row>
    <row r="7153" spans="1:2" ht="14.25" customHeight="1">
      <c r="A7153" s="6" t="s">
        <v>6879</v>
      </c>
      <c r="B7153" s="2" t="str">
        <f ca="1">IFERROR(__xludf.DUMMYFUNCTION("GOOGLETRANSLATE(A7153,""auto"",""en"")"),"Loading...")</f>
        <v>Loading...</v>
      </c>
    </row>
    <row r="7154" spans="1:2" ht="14.25" customHeight="1">
      <c r="A7154" s="4" t="s">
        <v>6880</v>
      </c>
      <c r="B7154" s="2" t="str">
        <f ca="1">IFERROR(__xludf.DUMMYFUNCTION("GOOGLETRANSLATE(A7154,""auto"",""en"")"),"Why is Ravish Kumar so dry, why is there so much tension on his face, why does he not feel hungry, why is he draining his blood 23:49")</f>
        <v>Why is Ravish Kumar so dry, why is there so much tension on his face, why does he not feel hungry, why is he draining his blood 23:49</v>
      </c>
    </row>
    <row r="7155" spans="1:2" ht="14.25" customHeight="1">
      <c r="A7155" s="2" t="s">
        <v>6881</v>
      </c>
      <c r="B7155" s="2" t="str">
        <f ca="1">IFERROR(__xludf.DUMMYFUNCTION("GOOGLETRANSLATE(A7155,""auto"",""en"")"),"Loading...")</f>
        <v>Loading...</v>
      </c>
    </row>
    <row r="7156" spans="1:2" ht="14.25" customHeight="1">
      <c r="A7156" s="2" t="s">
        <v>6882</v>
      </c>
      <c r="B7156" s="2" t="str">
        <f ca="1">IFERROR(__xludf.DUMMYFUNCTION("GOOGLETRANSLATE(A7156,""auto"",""en"")"),"Loading...")</f>
        <v>Loading...</v>
      </c>
    </row>
    <row r="7157" spans="1:2" ht="14.25" customHeight="1">
      <c r="A7157" s="4" t="s">
        <v>6883</v>
      </c>
      <c r="B7157" s="2" t="str">
        <f ca="1">IFERROR(__xludf.DUMMYFUNCTION("GOOGLETRANSLATE(A7157,""auto"",""en"")"),"Loading...")</f>
        <v>Loading...</v>
      </c>
    </row>
    <row r="7158" spans="1:2" ht="14.25" customHeight="1">
      <c r="A7158" s="2" t="s">
        <v>6884</v>
      </c>
      <c r="B7158" s="2" t="str">
        <f ca="1">IFERROR(__xludf.DUMMYFUNCTION("GOOGLETRANSLATE(A7158,""auto"",""en"")"),"Loading...")</f>
        <v>Loading...</v>
      </c>
    </row>
    <row r="7159" spans="1:2" ht="14.25" customHeight="1">
      <c r="A7159" s="2" t="s">
        <v>6885</v>
      </c>
      <c r="B7159" s="2" t="str">
        <f ca="1">IFERROR(__xludf.DUMMYFUNCTION("GOOGLETRANSLATE(A7159,""auto"",""en"")"),"Loading...")</f>
        <v>Loading...</v>
      </c>
    </row>
    <row r="7160" spans="1:2" ht="14.25" customHeight="1">
      <c r="A7160" s="2" t="s">
        <v>6886</v>
      </c>
      <c r="B7160" s="2" t="str">
        <f ca="1">IFERROR(__xludf.DUMMYFUNCTION("GOOGLETRANSLATE(A7160,""auto"",""en"")"),"Loading...")</f>
        <v>Loading...</v>
      </c>
    </row>
    <row r="7161" spans="1:2" ht="14.25" customHeight="1">
      <c r="A7161" s="2" t="s">
        <v>6887</v>
      </c>
      <c r="B7161" s="2" t="str">
        <f ca="1">IFERROR(__xludf.DUMMYFUNCTION("GOOGLETRANSLATE(A7161,""auto"",""en"")"),"Loading...")</f>
        <v>Loading...</v>
      </c>
    </row>
    <row r="7162" spans="1:2" ht="14.25" customHeight="1">
      <c r="A7162" s="4" t="s">
        <v>6888</v>
      </c>
      <c r="B7162" s="2" t="str">
        <f ca="1">IFERROR(__xludf.DUMMYFUNCTION("GOOGLETRANSLATE(A7162,""auto"",""en"")"),"Loading...")</f>
        <v>Loading...</v>
      </c>
    </row>
    <row r="7163" spans="1:2" ht="14.25" customHeight="1">
      <c r="A7163" s="2" t="s">
        <v>1562</v>
      </c>
      <c r="B7163" s="2" t="str">
        <f ca="1">IFERROR(__xludf.DUMMYFUNCTION("GOOGLETRANSLATE(A7163,""auto"",""en"")"),"Loading...")</f>
        <v>Loading...</v>
      </c>
    </row>
    <row r="7164" spans="1:2" ht="14.25" customHeight="1">
      <c r="A7164" s="5" t="s">
        <v>6889</v>
      </c>
      <c r="B7164" s="2" t="str">
        <f ca="1">IFERROR(__xludf.DUMMYFUNCTION("GOOGLETRANSLATE(A7164,""auto"",""en"")"),"Loading...")</f>
        <v>Loading...</v>
      </c>
    </row>
    <row r="7165" spans="1:2" ht="14.25" customHeight="1">
      <c r="A7165" s="4" t="s">
        <v>6890</v>
      </c>
      <c r="B7165" s="2" t="str">
        <f ca="1">IFERROR(__xludf.DUMMYFUNCTION("GOOGLETRANSLATE(A7165,""auto"",""en"")"),"Loading...")</f>
        <v>Loading...</v>
      </c>
    </row>
    <row r="7166" spans="1:2" ht="14.25" customHeight="1">
      <c r="A7166" s="2" t="s">
        <v>6891</v>
      </c>
      <c r="B7166" s="2" t="str">
        <f ca="1">IFERROR(__xludf.DUMMYFUNCTION("GOOGLETRANSLATE(A7166,""auto"",""en"")"),"Loading...")</f>
        <v>Loading...</v>
      </c>
    </row>
    <row r="7167" spans="1:2" ht="14.25" customHeight="1">
      <c r="A7167" s="2" t="s">
        <v>6892</v>
      </c>
      <c r="B7167" s="2" t="str">
        <f ca="1">IFERROR(__xludf.DUMMYFUNCTION("GOOGLETRANSLATE(A7167,""auto"",""en"")"),"Loading...")</f>
        <v>Loading...</v>
      </c>
    </row>
    <row r="7168" spans="1:2" ht="14.25" customHeight="1">
      <c r="A7168" s="2" t="s">
        <v>6893</v>
      </c>
      <c r="B7168" s="2" t="str">
        <f ca="1">IFERROR(__xludf.DUMMYFUNCTION("GOOGLETRANSLATE(A7168,""auto"",""en"")"),"Congress on 4th June 400+")</f>
        <v>Congress on 4th June 400+</v>
      </c>
    </row>
    <row r="7169" spans="1:2" ht="14.25" customHeight="1">
      <c r="A7169" s="2" t="s">
        <v>6894</v>
      </c>
      <c r="B7169" s="2" t="str">
        <f ca="1">IFERROR(__xludf.DUMMYFUNCTION("GOOGLETRANSLATE(A7169,""auto"",""en"")"),"Loading...")</f>
        <v>Loading...</v>
      </c>
    </row>
    <row r="7170" spans="1:2" ht="14.25" customHeight="1">
      <c r="A7170" s="4" t="s">
        <v>6895</v>
      </c>
      <c r="B7170" s="2" t="str">
        <f ca="1">IFERROR(__xludf.DUMMYFUNCTION("GOOGLETRANSLATE(A7170,""auto"",""en"")"),"Loading...")</f>
        <v>Loading...</v>
      </c>
    </row>
    <row r="7171" spans="1:2" ht="14.25" customHeight="1">
      <c r="A7171" s="2" t="s">
        <v>6896</v>
      </c>
      <c r="B7171" s="2" t="str">
        <f ca="1">IFERROR(__xludf.DUMMYFUNCTION("GOOGLETRANSLATE(A7171,""auto"",""en"")"),"Loading...")</f>
        <v>Loading...</v>
      </c>
    </row>
    <row r="7172" spans="1:2" ht="14.25" customHeight="1">
      <c r="A7172" s="2" t="s">
        <v>6897</v>
      </c>
      <c r="B7172" s="2" t="str">
        <f ca="1">IFERROR(__xludf.DUMMYFUNCTION("GOOGLETRANSLATE(A7172,""auto"",""en"")"),"Loading...")</f>
        <v>Loading...</v>
      </c>
    </row>
    <row r="7173" spans="1:2" ht="14.25" customHeight="1">
      <c r="A7173" s="2" t="s">
        <v>6898</v>
      </c>
      <c r="B7173" s="2" t="str">
        <f ca="1">IFERROR(__xludf.DUMMYFUNCTION("GOOGLETRANSLATE(A7173,""auto"",""en"")"),"Loading...")</f>
        <v>Loading...</v>
      </c>
    </row>
    <row r="7174" spans="1:2" ht="14.25" customHeight="1">
      <c r="A7174" s="2" t="s">
        <v>6899</v>
      </c>
      <c r="B7174" s="2" t="str">
        <f ca="1">IFERROR(__xludf.DUMMYFUNCTION("GOOGLETRANSLATE(A7174,""auto"",""en"")"),"Loading...")</f>
        <v>Loading...</v>
      </c>
    </row>
    <row r="7175" spans="1:2" ht="14.25" customHeight="1">
      <c r="A7175" s="2" t="s">
        <v>6900</v>
      </c>
      <c r="B7175" s="3" t="str">
        <f ca="1">IFERROR(__xludf.DUMMYFUNCTION("GOOGLETRANSLATE(A7175,""auto"",""en"")"),"Loading...")</f>
        <v>Loading...</v>
      </c>
    </row>
    <row r="7176" spans="1:2" ht="14.25" customHeight="1">
      <c r="A7176" s="2" t="s">
        <v>6901</v>
      </c>
      <c r="B7176" s="2" t="str">
        <f ca="1">IFERROR(__xludf.DUMMYFUNCTION("GOOGLETRANSLATE(A7176,""auto"",""en"")"),"Loading...")</f>
        <v>Loading...</v>
      </c>
    </row>
    <row r="7177" spans="1:2" ht="14.25" customHeight="1">
      <c r="A7177" s="2" t="s">
        <v>6902</v>
      </c>
      <c r="B7177" s="2" t="str">
        <f ca="1">IFERROR(__xludf.DUMMYFUNCTION("GOOGLETRANSLATE(A7177,""auto"",""en"")"),"Loading...")</f>
        <v>Loading...</v>
      </c>
    </row>
    <row r="7178" spans="1:2" ht="14.25" customHeight="1">
      <c r="A7178" s="2" t="s">
        <v>6900</v>
      </c>
      <c r="B7178" s="3" t="str">
        <f ca="1">IFERROR(__xludf.DUMMYFUNCTION("GOOGLETRANSLATE(A7178,""auto"",""en"")"),"Loading...")</f>
        <v>Loading...</v>
      </c>
    </row>
    <row r="7179" spans="1:2" ht="14.25" customHeight="1">
      <c r="A7179" s="2" t="s">
        <v>6903</v>
      </c>
      <c r="B7179" s="2" t="str">
        <f ca="1">IFERROR(__xludf.DUMMYFUNCTION("GOOGLETRANSLATE(A7179,""auto"",""en"")"),"Rahul Gandhi is holding 17089 seat… Asia's first Prime Minister is holding 😅😅😅 Best of luck 😅😅😅")</f>
        <v>Rahul Gandhi is holding 17089 seat… Asia's first Prime Minister is holding 😅😅😅 Best of luck 😅😅😅</v>
      </c>
    </row>
    <row r="7180" spans="1:2" ht="14.25" customHeight="1">
      <c r="A7180" s="2" t="s">
        <v>6904</v>
      </c>
      <c r="B7180" s="2" t="str">
        <f ca="1">IFERROR(__xludf.DUMMYFUNCTION("GOOGLETRANSLATE(A7180,""auto"",""en"")"),"Loading...")</f>
        <v>Loading...</v>
      </c>
    </row>
    <row r="7181" spans="1:2" ht="14.25" customHeight="1">
      <c r="A7181" s="2" t="s">
        <v>6900</v>
      </c>
      <c r="B7181" s="3" t="str">
        <f ca="1">IFERROR(__xludf.DUMMYFUNCTION("GOOGLETRANSLATE(A7181,""auto"",""en"")"),"Loading...")</f>
        <v>Loading...</v>
      </c>
    </row>
    <row r="7182" spans="1:2" ht="14.25" customHeight="1">
      <c r="A7182" s="2" t="s">
        <v>6905</v>
      </c>
      <c r="B7182" s="2" t="str">
        <f ca="1">IFERROR(__xludf.DUMMYFUNCTION("GOOGLETRANSLATE(A7182,""auto"",""en"")"),"Loading...")</f>
        <v>Loading...</v>
      </c>
    </row>
    <row r="7183" spans="1:2" ht="14.25" customHeight="1">
      <c r="A7183" s="2" t="s">
        <v>6906</v>
      </c>
      <c r="B7183" s="2" t="str">
        <f ca="1">IFERROR(__xludf.DUMMYFUNCTION("GOOGLETRANSLATE(A7183,""auto"",""en"")"),"GODI MEDIA 📺? GULU? HARAMI?")</f>
        <v>GODI MEDIA 📺? GULU? HARAMI?</v>
      </c>
    </row>
    <row r="7184" spans="1:2" ht="14.25" customHeight="1">
      <c r="A7184" s="2" t="s">
        <v>6907</v>
      </c>
      <c r="B7184" s="2" t="str">
        <f ca="1">IFERROR(__xludf.DUMMYFUNCTION("GOOGLETRANSLATE(A7184,""auto"",""en"")"),"Loading...")</f>
        <v>Loading...</v>
      </c>
    </row>
    <row r="7185" spans="1:2" ht="14.25" customHeight="1">
      <c r="A7185" s="2" t="s">
        <v>6908</v>
      </c>
      <c r="B7185" s="2" t="str">
        <f ca="1">IFERROR(__xludf.DUMMYFUNCTION("GOOGLETRANSLATE(A7185,""auto"",""en"")"),"Loading...")</f>
        <v>Loading...</v>
      </c>
    </row>
    <row r="7186" spans="1:2" ht="14.25" customHeight="1">
      <c r="A7186" s="2" t="s">
        <v>6909</v>
      </c>
      <c r="B7186" s="2" t="str">
        <f ca="1">IFERROR(__xludf.DUMMYFUNCTION("GOOGLETRANSLATE(A7186,""auto"",""en"")"),"Loading...")</f>
        <v>Loading...</v>
      </c>
    </row>
    <row r="7187" spans="1:2" ht="14.25" customHeight="1">
      <c r="A7187" s="2" t="s">
        <v>6910</v>
      </c>
      <c r="B7187" s="2" t="str">
        <f ca="1">IFERROR(__xludf.DUMMYFUNCTION("GOOGLETRANSLATE(A7187,""auto"",""en"")"),"India will win")</f>
        <v>India will win</v>
      </c>
    </row>
    <row r="7188" spans="1:2" ht="14.25" customHeight="1">
      <c r="A7188" s="2" t="s">
        <v>594</v>
      </c>
      <c r="B7188" s="2" t="str">
        <f ca="1">IFERROR(__xludf.DUMMYFUNCTION("GOOGLETRANSLATE(A7188,""auto"",""en"")"),"❤")</f>
        <v>❤</v>
      </c>
    </row>
    <row r="7189" spans="1:2" ht="14.25" customHeight="1">
      <c r="A7189" s="2" t="s">
        <v>6911</v>
      </c>
      <c r="B7189" s="2" t="str">
        <f ca="1">IFERROR(__xludf.DUMMYFUNCTION("GOOGLETRANSLATE(A7189,""auto"",""en"")"),"Loading...")</f>
        <v>Loading...</v>
      </c>
    </row>
    <row r="7190" spans="1:2" ht="14.25" customHeight="1">
      <c r="A7190" s="4" t="s">
        <v>6912</v>
      </c>
      <c r="B7190" s="2" t="str">
        <f ca="1">IFERROR(__xludf.DUMMYFUNCTION("GOOGLETRANSLATE(A7190,""auto"",""en"")"),"Loading...")</f>
        <v>Loading...</v>
      </c>
    </row>
    <row r="7191" spans="1:2" ht="14.25" customHeight="1">
      <c r="A7191" s="2" t="s">
        <v>6913</v>
      </c>
      <c r="B7191" s="2" t="str">
        <f ca="1">IFERROR(__xludf.DUMMYFUNCTION("GOOGLETRANSLATE(A7191,""auto"",""en"")"),"Loading...")</f>
        <v>Loading...</v>
      </c>
    </row>
    <row r="7192" spans="1:2" ht="14.25" customHeight="1">
      <c r="A7192" s="2" t="s">
        <v>6914</v>
      </c>
      <c r="B7192" s="2" t="str">
        <f ca="1">IFERROR(__xludf.DUMMYFUNCTION("GOOGLETRANSLATE(A7192,""auto"",""en"")"),"Loading...")</f>
        <v>Loading...</v>
      </c>
    </row>
    <row r="7193" spans="1:2" ht="14.25" customHeight="1">
      <c r="A7193" s="2" t="s">
        <v>6915</v>
      </c>
      <c r="B7193" s="2" t="str">
        <f ca="1">IFERROR(__xludf.DUMMYFUNCTION("GOOGLETRANSLATE(A7193,""auto"",""en"")"),"Loading...")</f>
        <v>Loading...</v>
      </c>
    </row>
    <row r="7194" spans="1:2" ht="14.25" customHeight="1">
      <c r="A7194" s="2" t="s">
        <v>6916</v>
      </c>
      <c r="B7194" s="2" t="str">
        <f ca="1">IFERROR(__xludf.DUMMYFUNCTION("GOOGLETRANSLATE(A7194,""auto"",""en"")"),"❤❤❤❤❤🎉")</f>
        <v>❤❤❤❤❤🎉</v>
      </c>
    </row>
    <row r="7195" spans="1:2" ht="14.25" customHeight="1">
      <c r="A7195" s="6" t="s">
        <v>6917</v>
      </c>
      <c r="B7195" s="2" t="str">
        <f ca="1">IFERROR(__xludf.DUMMYFUNCTION("GOOGLETRANSLATE(A7195,""auto"",""en"")"),"Loading...")</f>
        <v>Loading...</v>
      </c>
    </row>
    <row r="7196" spans="1:2" ht="14.25" customHeight="1">
      <c r="A7196" s="2" t="s">
        <v>6914</v>
      </c>
      <c r="B7196" s="2" t="str">
        <f ca="1">IFERROR(__xludf.DUMMYFUNCTION("GOOGLETRANSLATE(A7196,""auto"",""en"")"),"Loading...")</f>
        <v>Loading...</v>
      </c>
    </row>
    <row r="7197" spans="1:2" ht="14.25" customHeight="1">
      <c r="A7197" s="6" t="s">
        <v>6918</v>
      </c>
      <c r="B7197" s="2" t="str">
        <f ca="1">IFERROR(__xludf.DUMMYFUNCTION("GOOGLETRANSLATE(A7197,""auto"",""en"")"),"Lets all ho for Public Vote Poll.
Not Exit/Exist/Exact ..........
June 4th 24 will give the real victory poll.")</f>
        <v>Lets all ho for Public Vote Poll.
Not Exit/Exist/Exact ..........
June 4th 24 will give the real victory poll.</v>
      </c>
    </row>
    <row r="7198" spans="1:2" ht="14.25" customHeight="1">
      <c r="A7198" s="6" t="s">
        <v>6919</v>
      </c>
      <c r="B7198" s="2" t="str">
        <f ca="1">IFERROR(__xludf.DUMMYFUNCTION("GOOGLETRANSLATE(A7198,""auto"",""en"")"),"Loading...")</f>
        <v>Loading...</v>
      </c>
    </row>
    <row r="7199" spans="1:2" ht="14.25" customHeight="1">
      <c r="A7199" s="2" t="s">
        <v>6920</v>
      </c>
      <c r="B7199" s="2" t="str">
        <f ca="1">IFERROR(__xludf.DUMMYFUNCTION("GOOGLETRANSLATE(A7199,""auto"",""en"")"),"Loading...")</f>
        <v>Loading...</v>
      </c>
    </row>
    <row r="7200" spans="1:2" ht="14.25" customHeight="1">
      <c r="A7200" s="2" t="s">
        <v>6921</v>
      </c>
      <c r="B7200" s="2" t="str">
        <f ca="1">IFERROR(__xludf.DUMMYFUNCTION("GOOGLETRANSLATE(A7200,""auto"",""en"")"),"Loading...")</f>
        <v>Loading...</v>
      </c>
    </row>
    <row r="7201" spans="1:2" ht="14.25" customHeight="1">
      <c r="A7201" s="2" t="s">
        <v>6914</v>
      </c>
      <c r="B7201" s="2" t="str">
        <f ca="1">IFERROR(__xludf.DUMMYFUNCTION("GOOGLETRANSLATE(A7201,""auto"",""en"")"),"Loading...")</f>
        <v>Loading...</v>
      </c>
    </row>
    <row r="7202" spans="1:2" ht="14.25" customHeight="1">
      <c r="A7202" s="2" t="s">
        <v>6922</v>
      </c>
      <c r="B7202" s="2" t="str">
        <f ca="1">IFERROR(__xludf.DUMMYFUNCTION("GOOGLETRANSLATE(A7202,""auto"",""en"")"),"Loading...")</f>
        <v>Loading...</v>
      </c>
    </row>
    <row r="7203" spans="1:2" ht="14.25" customHeight="1">
      <c r="A7203" s="2" t="s">
        <v>6923</v>
      </c>
      <c r="B7203" s="2" t="str">
        <f ca="1">IFERROR(__xludf.DUMMYFUNCTION("GOOGLETRANSLATE(A7203,""auto"",""en"")"),"Loading...")</f>
        <v>Loading...</v>
      </c>
    </row>
    <row r="7204" spans="1:2" ht="14.25" customHeight="1">
      <c r="A7204" s="4" t="s">
        <v>6924</v>
      </c>
      <c r="B7204" s="2" t="str">
        <f ca="1">IFERROR(__xludf.DUMMYFUNCTION("GOOGLETRANSLATE(A7204,""auto"",""en"")"),"Those who have voted for the Constitution should give their numerical contribution by liking.")</f>
        <v>Those who have voted for the Constitution should give their numerical contribution by liking.</v>
      </c>
    </row>
    <row r="7205" spans="1:2" ht="14.25" customHeight="1">
      <c r="A7205" s="2" t="s">
        <v>6925</v>
      </c>
      <c r="B7205" s="2" t="str">
        <f ca="1">IFERROR(__xludf.DUMMYFUNCTION("GOOGLETRANSLATE(A7205,""auto"",""en"")"),"Loading...")</f>
        <v>Loading...</v>
      </c>
    </row>
    <row r="7206" spans="1:2" ht="14.25" customHeight="1">
      <c r="A7206" s="2" t="s">
        <v>6926</v>
      </c>
      <c r="B7206" s="2" t="str">
        <f ca="1">IFERROR(__xludf.DUMMYFUNCTION("GOOGLETRANSLATE(A7206,""auto"",""en"")"),"Loading...")</f>
        <v>Loading...</v>
      </c>
    </row>
    <row r="7207" spans="1:2" ht="14.25" customHeight="1">
      <c r="A7207" s="2" t="s">
        <v>6927</v>
      </c>
      <c r="B7207" s="2" t="str">
        <f ca="1">IFERROR(__xludf.DUMMYFUNCTION("GOOGLETRANSLATE(A7207,""auto"",""en"")"),"Loading...")</f>
        <v>Loading...</v>
      </c>
    </row>
    <row r="7208" spans="1:2" ht="14.25" customHeight="1">
      <c r="A7208" s="2" t="s">
        <v>6928</v>
      </c>
      <c r="B7208" s="2" t="str">
        <f ca="1">IFERROR(__xludf.DUMMYFUNCTION("GOOGLETRANSLATE(A7208,""auto"",""en"")"),"Loading...")</f>
        <v>Loading...</v>
      </c>
    </row>
    <row r="7209" spans="1:2" ht="14.25" customHeight="1">
      <c r="A7209" s="2" t="s">
        <v>6929</v>
      </c>
      <c r="B7209" s="2" t="str">
        <f ca="1">IFERROR(__xludf.DUMMYFUNCTION("GOOGLETRANSLATE(A7209,""auto"",""en"")"),"Loading...")</f>
        <v>Loading...</v>
      </c>
    </row>
    <row r="7210" spans="1:2" ht="14.25" customHeight="1">
      <c r="A7210" s="2" t="s">
        <v>6930</v>
      </c>
      <c r="B7210" s="2" t="str">
        <f ca="1">IFERROR(__xludf.DUMMYFUNCTION("GOOGLETRANSLATE(A7210,""auto"",""en"")"),"Loading...")</f>
        <v>Loading...</v>
      </c>
    </row>
    <row r="7211" spans="1:2" ht="14.25" customHeight="1">
      <c r="A7211" s="6" t="s">
        <v>6931</v>
      </c>
      <c r="B7211" s="2" t="str">
        <f ca="1">IFERROR(__xludf.DUMMYFUNCTION("GOOGLETRANSLATE(A7211,""auto"",""en"")"),"Loading...")</f>
        <v>Loading...</v>
      </c>
    </row>
    <row r="7212" spans="1:2" ht="14.25" customHeight="1">
      <c r="A7212" s="2" t="s">
        <v>6932</v>
      </c>
      <c r="B7212" s="2" t="str">
        <f ca="1">IFERROR(__xludf.DUMMYFUNCTION("GOOGLETRANSLATE(A7212,""auto"",""en"")"),"Loading...")</f>
        <v>Loading...</v>
      </c>
    </row>
    <row r="7213" spans="1:2" ht="14.25" customHeight="1">
      <c r="A7213" s="2" t="s">
        <v>594</v>
      </c>
      <c r="B7213" s="2" t="str">
        <f ca="1">IFERROR(__xludf.DUMMYFUNCTION("GOOGLETRANSLATE(A7213,""auto"",""en"")"),"❤")</f>
        <v>❤</v>
      </c>
    </row>
    <row r="7214" spans="1:2" ht="14.25" customHeight="1">
      <c r="A7214" s="2" t="s">
        <v>6933</v>
      </c>
      <c r="B7214" s="2" t="str">
        <f ca="1">IFERROR(__xludf.DUMMYFUNCTION("GOOGLETRANSLATE(A7214,""auto"",""en"")"),"Loading...")</f>
        <v>Loading...</v>
      </c>
    </row>
    <row r="7215" spans="1:2" ht="14.25" customHeight="1">
      <c r="A7215" s="2" t="s">
        <v>6934</v>
      </c>
      <c r="B7215" s="2" t="str">
        <f ca="1">IFERROR(__xludf.DUMMYFUNCTION("GOOGLETRANSLATE(A7215,""auto"",""en"")"),"Loading...")</f>
        <v>Loading...</v>
      </c>
    </row>
    <row r="7216" spans="1:2" ht="14.25" customHeight="1">
      <c r="A7216" s="2" t="s">
        <v>1725</v>
      </c>
      <c r="B7216" s="2" t="str">
        <f ca="1">IFERROR(__xludf.DUMMYFUNCTION("GOOGLETRANSLATE(A7216,""auto"",""en"")"),"Loading...")</f>
        <v>Loading...</v>
      </c>
    </row>
    <row r="7217" spans="1:2" ht="14.25" customHeight="1">
      <c r="A7217" s="2" t="s">
        <v>6935</v>
      </c>
      <c r="B7217" s="2" t="str">
        <f ca="1">IFERROR(__xludf.DUMMYFUNCTION("GOOGLETRANSLATE(A7217,""auto"",""en"")"),"Loading...")</f>
        <v>Loading...</v>
      </c>
    </row>
    <row r="7218" spans="1:2" ht="14.25" customHeight="1">
      <c r="A7218" s="2" t="s">
        <v>6936</v>
      </c>
      <c r="B7218" s="2" t="str">
        <f ca="1">IFERROR(__xludf.DUMMYFUNCTION("GOOGLETRANSLATE(A7218,""auto"",""en"")"),"Loading...")</f>
        <v>Loading...</v>
      </c>
    </row>
    <row r="7219" spans="1:2" ht="14.25" customHeight="1">
      <c r="A7219" s="5" t="s">
        <v>6937</v>
      </c>
      <c r="B7219" s="2" t="str">
        <f ca="1">IFERROR(__xludf.DUMMYFUNCTION("GOOGLETRANSLATE(A7219,""auto"",""en"")"),"Loading...")</f>
        <v>Loading...</v>
      </c>
    </row>
    <row r="7220" spans="1:2" ht="14.25" customHeight="1">
      <c r="A7220" s="2" t="s">
        <v>6938</v>
      </c>
      <c r="B7220" s="2" t="str">
        <f ca="1">IFERROR(__xludf.DUMMYFUNCTION("GOOGLETRANSLATE(A7220,""auto"",""en"")"),"Loading...")</f>
        <v>Loading...</v>
      </c>
    </row>
    <row r="7221" spans="1:2" ht="14.25" customHeight="1">
      <c r="A7221" s="2" t="s">
        <v>6939</v>
      </c>
      <c r="B7221" s="2" t="str">
        <f ca="1">IFERROR(__xludf.DUMMYFUNCTION("GOOGLETRANSLATE(A7221,""auto"",""en"")"),"Loading...")</f>
        <v>Loading...</v>
      </c>
    </row>
    <row r="7222" spans="1:2" ht="14.25" customHeight="1">
      <c r="A7222" s="2" t="s">
        <v>6940</v>
      </c>
      <c r="B7222" s="2" t="str">
        <f ca="1">IFERROR(__xludf.DUMMYFUNCTION("GOOGLETRANSLATE(A7222,""auto"",""en"")"),"Loading...")</f>
        <v>Loading...</v>
      </c>
    </row>
    <row r="7223" spans="1:2" ht="14.25" customHeight="1">
      <c r="A7223" s="2" t="s">
        <v>6941</v>
      </c>
      <c r="B7223" s="2" t="str">
        <f ca="1">IFERROR(__xludf.DUMMYFUNCTION("GOOGLETRANSLATE(A7223,""auto"",""en"")"),"Loading...")</f>
        <v>Loading...</v>
      </c>
    </row>
    <row r="7224" spans="1:2" ht="14.25" customHeight="1">
      <c r="A7224" s="2" t="s">
        <v>6942</v>
      </c>
      <c r="B7224" s="2" t="str">
        <f ca="1">IFERROR(__xludf.DUMMYFUNCTION("GOOGLETRANSLATE(A7224,""auto"",""en"")"),"keep the strong room strong")</f>
        <v>keep the strong room strong</v>
      </c>
    </row>
    <row r="7225" spans="1:2" ht="14.25" customHeight="1">
      <c r="A7225" s="2" t="s">
        <v>6943</v>
      </c>
      <c r="B7225" s="2" t="str">
        <f ca="1">IFERROR(__xludf.DUMMYFUNCTION("GOOGLETRANSLATE(A7225,""auto"",""en"")"),"Loading...")</f>
        <v>Loading...</v>
      </c>
    </row>
    <row r="7226" spans="1:2" ht="14.25" customHeight="1">
      <c r="A7226" s="2" t="s">
        <v>6944</v>
      </c>
      <c r="B7226" s="2" t="str">
        <f ca="1">IFERROR(__xludf.DUMMYFUNCTION("GOOGLETRANSLATE(A7226,""auto"",""en"")"),"Congress Rahul Gandhi")</f>
        <v>Congress Rahul Gandhi</v>
      </c>
    </row>
    <row r="7227" spans="1:2" ht="14.25" customHeight="1">
      <c r="A7227" s="2" t="s">
        <v>6945</v>
      </c>
      <c r="B7227" s="2" t="str">
        <f ca="1">IFERROR(__xludf.DUMMYFUNCTION("GOOGLETRANSLATE(A7227,""auto"",""en"")"),"Loading...")</f>
        <v>Loading...</v>
      </c>
    </row>
    <row r="7228" spans="1:2" ht="14.25" customHeight="1">
      <c r="A7228" s="2" t="s">
        <v>6946</v>
      </c>
      <c r="B7228" s="2" t="str">
        <f ca="1">IFERROR(__xludf.DUMMYFUNCTION("GOOGLETRANSLATE(A7228,""auto"",""en"")"),"Started crying again 😮😮😮")</f>
        <v>Started crying again 😮😮😮</v>
      </c>
    </row>
    <row r="7229" spans="1:2" ht="14.25" customHeight="1">
      <c r="A7229" s="2" t="s">
        <v>6947</v>
      </c>
      <c r="B7229" s="2" t="str">
        <f ca="1">IFERROR(__xludf.DUMMYFUNCTION("GOOGLETRANSLATE(A7229,""auto"",""en"")"),"Loading...")</f>
        <v>Loading...</v>
      </c>
    </row>
    <row r="7230" spans="1:2" ht="14.25" customHeight="1">
      <c r="A7230" s="2" t="s">
        <v>2740</v>
      </c>
      <c r="B7230" s="2" t="str">
        <f ca="1">IFERROR(__xludf.DUMMYFUNCTION("GOOGLETRANSLATE(A7230,""auto"",""en"")"),"Rahul Gandhi next pm")</f>
        <v>Rahul Gandhi next pm</v>
      </c>
    </row>
    <row r="7231" spans="1:2" ht="14.25" customHeight="1">
      <c r="A7231" s="2" t="s">
        <v>6948</v>
      </c>
      <c r="B7231" s="2" t="str">
        <f ca="1">IFERROR(__xludf.DUMMYFUNCTION("GOOGLETRANSLATE(A7231,""auto"",""en"")"),"Loading...")</f>
        <v>Loading...</v>
      </c>
    </row>
    <row r="7232" spans="1:2" ht="14.25" customHeight="1">
      <c r="A7232" s="2" t="s">
        <v>6949</v>
      </c>
      <c r="B7232" s="2" t="str">
        <f ca="1">IFERROR(__xludf.DUMMYFUNCTION("GOOGLETRANSLATE(A7232,""auto"",""en"")"),"Loading...")</f>
        <v>Loading...</v>
      </c>
    </row>
    <row r="7233" spans="1:2" ht="14.25" customHeight="1">
      <c r="A7233" s="6" t="s">
        <v>6950</v>
      </c>
      <c r="B7233" s="2" t="str">
        <f ca="1">IFERROR(__xludf.DUMMYFUNCTION("GOOGLETRANSLATE(A7233,""auto"",""en"")"),"Loading...")</f>
        <v>Loading...</v>
      </c>
    </row>
    <row r="7234" spans="1:2" ht="14.25" customHeight="1">
      <c r="A7234" s="2" t="s">
        <v>6951</v>
      </c>
      <c r="B7234" s="2" t="str">
        <f ca="1">IFERROR(__xludf.DUMMYFUNCTION("GOOGLETRANSLATE(A7234,""auto"",""en"")"),"Loading...")</f>
        <v>Loading...</v>
      </c>
    </row>
    <row r="7235" spans="1:2" ht="14.25" customHeight="1">
      <c r="A7235" s="4" t="s">
        <v>6952</v>
      </c>
      <c r="B7235" s="2" t="str">
        <f ca="1">IFERROR(__xludf.DUMMYFUNCTION("GOOGLETRANSLATE(A7235,""auto"",""en"")"),"Who considers Modi a thief?")</f>
        <v>Who considers Modi a thief?</v>
      </c>
    </row>
    <row r="7236" spans="1:2" ht="14.25" customHeight="1">
      <c r="A7236" s="2" t="s">
        <v>6953</v>
      </c>
      <c r="B7236" s="2" t="str">
        <f ca="1">IFERROR(__xludf.DUMMYFUNCTION("GOOGLETRANSLATE(A7236,""auto"",""en"")"),"Loading...")</f>
        <v>Loading...</v>
      </c>
    </row>
    <row r="7237" spans="1:2" ht="14.25" customHeight="1">
      <c r="A7237" s="6" t="s">
        <v>6954</v>
      </c>
      <c r="B7237" s="2" t="str">
        <f ca="1">IFERROR(__xludf.DUMMYFUNCTION("GOOGLETRANSLATE(A7237,""auto"",""en"")"),"Loading...")</f>
        <v>Loading...</v>
      </c>
    </row>
    <row r="7238" spans="1:2" ht="14.25" customHeight="1">
      <c r="A7238" s="2" t="s">
        <v>3229</v>
      </c>
      <c r="B7238" s="2" t="str">
        <f ca="1">IFERROR(__xludf.DUMMYFUNCTION("GOOGLETRANSLATE(A7238,""auto"",""en"")"),"Loading...")</f>
        <v>Loading...</v>
      </c>
    </row>
    <row r="7239" spans="1:2" ht="14.25" customHeight="1">
      <c r="A7239" s="2" t="s">
        <v>6955</v>
      </c>
      <c r="B7239" s="2" t="str">
        <f ca="1">IFERROR(__xludf.DUMMYFUNCTION("GOOGLETRANSLATE(A7239,""auto"",""en"")"),"Loading...")</f>
        <v>Loading...</v>
      </c>
    </row>
    <row r="7240" spans="1:2" ht="14.25" customHeight="1">
      <c r="A7240" s="2" t="s">
        <v>6956</v>
      </c>
      <c r="B7240" s="2" t="str">
        <f ca="1">IFERROR(__xludf.DUMMYFUNCTION("GOOGLETRANSLATE(A7240,""auto"",""en"")"),"Loading...")</f>
        <v>Loading...</v>
      </c>
    </row>
    <row r="7241" spans="1:2" ht="14.25" customHeight="1">
      <c r="A7241" s="2" t="s">
        <v>6957</v>
      </c>
      <c r="B7241" s="2" t="str">
        <f ca="1">IFERROR(__xludf.DUMMYFUNCTION("GOOGLETRANSLATE(A7241,""auto"",""en"")"),"Loading...")</f>
        <v>Loading...</v>
      </c>
    </row>
    <row r="7242" spans="1:2" ht="14.25" customHeight="1">
      <c r="A7242" s="2" t="s">
        <v>6958</v>
      </c>
      <c r="B7242" s="2" t="str">
        <f ca="1">IFERROR(__xludf.DUMMYFUNCTION("GOOGLETRANSLATE(A7242,""auto"",""en"")"),"Loading...")</f>
        <v>Loading...</v>
      </c>
    </row>
    <row r="7243" spans="1:2" ht="14.25" customHeight="1">
      <c r="A7243" s="5" t="s">
        <v>6959</v>
      </c>
      <c r="B7243" s="2" t="str">
        <f ca="1">IFERROR(__xludf.DUMMYFUNCTION("GOOGLETRANSLATE(A7243,""auto"",""en"")"),"Loading...")</f>
        <v>Loading...</v>
      </c>
    </row>
    <row r="7244" spans="1:2" ht="14.25" customHeight="1">
      <c r="A7244" s="2" t="s">
        <v>6960</v>
      </c>
      <c r="B7244" s="2" t="str">
        <f ca="1">IFERROR(__xludf.DUMMYFUNCTION("GOOGLETRANSLATE(A7244,""auto"",""en"")"),"Loading...")</f>
        <v>Loading...</v>
      </c>
    </row>
    <row r="7245" spans="1:2" ht="14.25" customHeight="1">
      <c r="A7245" s="2" t="s">
        <v>6961</v>
      </c>
      <c r="B7245" s="2" t="str">
        <f ca="1">IFERROR(__xludf.DUMMYFUNCTION("GOOGLETRANSLATE(A7245,""auto"",""en"")"),"Loading...")</f>
        <v>Loading...</v>
      </c>
    </row>
    <row r="7246" spans="1:2" ht="14.25" customHeight="1">
      <c r="A7246" s="2" t="s">
        <v>6962</v>
      </c>
      <c r="B7246" s="2" t="str">
        <f ca="1">IFERROR(__xludf.DUMMYFUNCTION("GOOGLETRANSLATE(A7246,""auto"",""en"")"),"Loading...")</f>
        <v>Loading...</v>
      </c>
    </row>
    <row r="7247" spans="1:2" ht="14.25" customHeight="1">
      <c r="A7247" s="4" t="s">
        <v>6963</v>
      </c>
      <c r="B7247" s="2" t="str">
        <f ca="1">IFERROR(__xludf.DUMMYFUNCTION("GOOGLETRANSLATE(A7247,""auto"",""en"")"),"Loading...")</f>
        <v>Loading...</v>
      </c>
    </row>
    <row r="7248" spans="1:2" ht="14.25" customHeight="1">
      <c r="A7248" s="2" t="s">
        <v>6964</v>
      </c>
      <c r="B7248" s="2" t="str">
        <f ca="1">IFERROR(__xludf.DUMMYFUNCTION("GOOGLETRANSLATE(A7248,""auto"",""en"")"),"Loading...")</f>
        <v>Loading...</v>
      </c>
    </row>
    <row r="7249" spans="1:2" ht="14.25" customHeight="1">
      <c r="A7249" s="6" t="s">
        <v>6965</v>
      </c>
      <c r="B7249" s="2" t="str">
        <f ca="1">IFERROR(__xludf.DUMMYFUNCTION("GOOGLETRANSLATE(A7249,""auto"",""en"")"),"Godi Media shows fake Exit Poll 😂🤣 but this time they can't make fool public 😂😂.
Everyone knows Godi Media slave of the BJP Government 😂😂
INDIA Alliance be alert and don't lose hope from Godi Media fake Exit Poll..
Definitely INDIA will win the Loks"&amp;"abha election 2024❤❤
295++++❤❤✌🏻✌🏻")</f>
        <v>Godi Media shows fake Exit Poll 😂🤣 but this time they can't make fool public 😂😂.
Everyone knows Godi Media slave of the BJP Government 😂😂
INDIA Alliance be alert and don't lose hope from Godi Media fake Exit Poll..
Definitely INDIA will win the Loksabha election 2024❤❤
295++++❤❤✌🏻✌🏻</v>
      </c>
    </row>
    <row r="7250" spans="1:2" ht="14.25" customHeight="1">
      <c r="A7250" s="2" t="s">
        <v>6966</v>
      </c>
      <c r="B7250" s="2" t="str">
        <f ca="1">IFERROR(__xludf.DUMMYFUNCTION("GOOGLETRANSLATE(A7250,""auto"",""en"")"),"Loading...")</f>
        <v>Loading...</v>
      </c>
    </row>
    <row r="7251" spans="1:2" ht="14.25" customHeight="1">
      <c r="A7251" s="2" t="s">
        <v>6967</v>
      </c>
      <c r="B7251" s="2" t="str">
        <f ca="1">IFERROR(__xludf.DUMMYFUNCTION("GOOGLETRANSLATE(A7251,""auto"",""en"")"),"Loading...")</f>
        <v>Loading...</v>
      </c>
    </row>
    <row r="7252" spans="1:2" ht="14.25" customHeight="1">
      <c r="A7252" s="2" t="s">
        <v>1283</v>
      </c>
      <c r="B7252" s="2" t="str">
        <f ca="1">IFERROR(__xludf.DUMMYFUNCTION("GOOGLETRANSLATE(A7252,""auto"",""en"")"),"😂😂😂😂😂😂😂😂")</f>
        <v>😂😂😂😂😂😂😂😂</v>
      </c>
    </row>
    <row r="7253" spans="1:2" ht="14.25" customHeight="1">
      <c r="A7253" s="4" t="s">
        <v>6968</v>
      </c>
      <c r="B7253" s="2" t="str">
        <f ca="1">IFERROR(__xludf.DUMMYFUNCTION("GOOGLETRANSLATE(A7253,""auto"",""en"")"),"Loading...")</f>
        <v>Loading...</v>
      </c>
    </row>
    <row r="7254" spans="1:2" ht="14.25" customHeight="1">
      <c r="A7254" s="2" t="s">
        <v>6969</v>
      </c>
      <c r="B7254" s="2" t="str">
        <f ca="1">IFERROR(__xludf.DUMMYFUNCTION("GOOGLETRANSLATE(A7254,""auto"",""en"")"),"Loading...")</f>
        <v>Loading...</v>
      </c>
    </row>
    <row r="7255" spans="1:2" ht="14.25" customHeight="1">
      <c r="A7255" s="2" t="s">
        <v>6970</v>
      </c>
      <c r="B7255" s="2" t="str">
        <f ca="1">IFERROR(__xludf.DUMMYFUNCTION("GOOGLETRANSLATE(A7255,""auto"",""en"")"),"On 4th June, EVM got hacked, that's why your video has been released, isn't it??")</f>
        <v>On 4th June, EVM got hacked, that's why your video has been released, isn't it??</v>
      </c>
    </row>
    <row r="7256" spans="1:2" ht="14.25" customHeight="1">
      <c r="A7256" s="2" t="s">
        <v>6971</v>
      </c>
      <c r="B7256" s="2" t="str">
        <f ca="1">IFERROR(__xludf.DUMMYFUNCTION("GOOGLETRANSLATE(A7256,""auto"",""en"")"),"Loading...")</f>
        <v>Loading...</v>
      </c>
    </row>
    <row r="7257" spans="1:2" ht="14.25" customHeight="1">
      <c r="A7257" s="2" t="s">
        <v>6972</v>
      </c>
      <c r="B7257" s="2" t="str">
        <f ca="1">IFERROR(__xludf.DUMMYFUNCTION("GOOGLETRANSLATE(A7257,""auto"",""en"")"),"While sleeping in the path of those who told me about the exit, the dream of this day would have fallen that someday this day would have been told.")</f>
        <v>While sleeping in the path of those who told me about the exit, the dream of this day would have fallen that someday this day would have been told.</v>
      </c>
    </row>
    <row r="7258" spans="1:2" ht="14.25" customHeight="1">
      <c r="A7258" s="2" t="s">
        <v>6973</v>
      </c>
      <c r="B7258" s="2" t="str">
        <f ca="1">IFERROR(__xludf.DUMMYFUNCTION("GOOGLETRANSLATE(A7258,""auto"",""en"")"),"I voted for independence")</f>
        <v>I voted for independence</v>
      </c>
    </row>
    <row r="7259" spans="1:2" ht="14.25" customHeight="1">
      <c r="A7259" s="2" t="s">
        <v>6974</v>
      </c>
      <c r="B7259" s="2" t="str">
        <f ca="1">IFERROR(__xludf.DUMMYFUNCTION("GOOGLETRANSLATE(A7259,""auto"",""en"")"),"Loading...")</f>
        <v>Loading...</v>
      </c>
    </row>
    <row r="7260" spans="1:2" ht="14.25" customHeight="1">
      <c r="A7260" s="2" t="s">
        <v>386</v>
      </c>
      <c r="B7260" s="2" t="str">
        <f ca="1">IFERROR(__xludf.DUMMYFUNCTION("GOOGLETRANSLATE(A7260,""auto"",""en"")"),"Loading...")</f>
        <v>Loading...</v>
      </c>
    </row>
    <row r="7261" spans="1:2" ht="14.25" customHeight="1">
      <c r="A7261" s="2" t="s">
        <v>6975</v>
      </c>
      <c r="B7261" s="2" t="str">
        <f ca="1">IFERROR(__xludf.DUMMYFUNCTION("GOOGLETRANSLATE(A7261,""auto"",""en"")"),"Ravish ji you will do exit poll please tell me your number.")</f>
        <v>Ravish ji you will do exit poll please tell me your number.</v>
      </c>
    </row>
    <row r="7262" spans="1:2" ht="14.25" customHeight="1">
      <c r="A7262" s="2" t="s">
        <v>6976</v>
      </c>
      <c r="B7262" s="2" t="str">
        <f ca="1">IFERROR(__xludf.DUMMYFUNCTION("GOOGLETRANSLATE(A7262,""auto"",""en"")"),"Loading...")</f>
        <v>Loading...</v>
      </c>
    </row>
    <row r="7263" spans="1:2" ht="14.25" customHeight="1">
      <c r="A7263" s="6" t="s">
        <v>6977</v>
      </c>
      <c r="B7263" s="2" t="str">
        <f ca="1">IFERROR(__xludf.DUMMYFUNCTION("GOOGLETRANSLATE(A7263,""auto"",""en"")"),"Loading...")</f>
        <v>Loading...</v>
      </c>
    </row>
    <row r="7264" spans="1:2" ht="14.25" customHeight="1">
      <c r="A7264" s="2" t="s">
        <v>6978</v>
      </c>
      <c r="B7264" s="2" t="str">
        <f ca="1">IFERROR(__xludf.DUMMYFUNCTION("GOOGLETRANSLATE(A7264,""auto"",""en"")"),"Loading...")</f>
        <v>Loading...</v>
      </c>
    </row>
    <row r="7265" spans="1:2" ht="14.25" customHeight="1">
      <c r="A7265" s="2" t="s">
        <v>6979</v>
      </c>
      <c r="B7265" s="2" t="str">
        <f ca="1">IFERROR(__xludf.DUMMYFUNCTION("GOOGLETRANSLATE(A7265,""auto"",""en"")"),"Loading...")</f>
        <v>Loading...</v>
      </c>
    </row>
    <row r="7266" spans="1:2" ht="14.25" customHeight="1">
      <c r="A7266" s="2" t="s">
        <v>6980</v>
      </c>
      <c r="B7266" s="2" t="str">
        <f ca="1">IFERROR(__xludf.DUMMYFUNCTION("GOOGLETRANSLATE(A7266,""auto"",""en"")"),"Modi Jhuthe is spreading his mind game!!! Fake Exit Poll is being spread on the narrative tour with the help of Loktanter's door??? The trend of pretending to meditate is going on???")</f>
        <v>Modi Jhuthe is spreading his mind game!!! Fake Exit Poll is being spread on the narrative tour with the help of Loktanter's door??? The trend of pretending to meditate is going on???</v>
      </c>
    </row>
    <row r="7267" spans="1:2" ht="14.25" customHeight="1">
      <c r="A7267" s="2" t="s">
        <v>6981</v>
      </c>
      <c r="B7267" s="2" t="str">
        <f ca="1">IFERROR(__xludf.DUMMYFUNCTION("GOOGLETRANSLATE(A7267,""auto"",""en"")"),"Loading...")</f>
        <v>Loading...</v>
      </c>
    </row>
    <row r="7268" spans="1:2" ht="14.25" customHeight="1">
      <c r="A7268" s="2" t="s">
        <v>594</v>
      </c>
      <c r="B7268" s="2" t="str">
        <f ca="1">IFERROR(__xludf.DUMMYFUNCTION("GOOGLETRANSLATE(A7268,""auto"",""en"")"),"❤")</f>
        <v>❤</v>
      </c>
    </row>
    <row r="7269" spans="1:2" ht="14.25" customHeight="1">
      <c r="A7269" s="2" t="s">
        <v>6982</v>
      </c>
      <c r="B7269" s="2" t="str">
        <f ca="1">IFERROR(__xludf.DUMMYFUNCTION("GOOGLETRANSLATE(A7269,""auto"",""en"")"),"Loading...")</f>
        <v>Loading...</v>
      </c>
    </row>
    <row r="7270" spans="1:2" ht="14.25" customHeight="1">
      <c r="A7270" s="4" t="s">
        <v>6983</v>
      </c>
      <c r="B7270" s="2" t="str">
        <f ca="1">IFERROR(__xludf.DUMMYFUNCTION("GOOGLETRANSLATE(A7270,""auto"",""en"")"),"Loading...")</f>
        <v>Loading...</v>
      </c>
    </row>
    <row r="7271" spans="1:2" ht="14.25" customHeight="1">
      <c r="A7271" s="2" t="s">
        <v>6984</v>
      </c>
      <c r="B7271" s="2" t="str">
        <f ca="1">IFERROR(__xludf.DUMMYFUNCTION("GOOGLETRANSLATE(A7271,""auto"",""en"")"),"Loading...")</f>
        <v>Loading...</v>
      </c>
    </row>
    <row r="7272" spans="1:2" ht="14.25" customHeight="1">
      <c r="A7272" s="2" t="s">
        <v>6985</v>
      </c>
      <c r="B7272" s="2" t="str">
        <f ca="1">IFERROR(__xludf.DUMMYFUNCTION("GOOGLETRANSLATE(A7272,""auto"",""en"")"),"Loading...")</f>
        <v>Loading...</v>
      </c>
    </row>
    <row r="7273" spans="1:2" ht="14.25" customHeight="1">
      <c r="A7273" s="2" t="s">
        <v>6986</v>
      </c>
      <c r="B7273" s="2" t="str">
        <f ca="1">IFERROR(__xludf.DUMMYFUNCTION("GOOGLETRANSLATE(A7273,""auto"",""en"")"),"Loading...")</f>
        <v>Loading...</v>
      </c>
    </row>
    <row r="7274" spans="1:2" ht="14.25" customHeight="1">
      <c r="A7274" s="2" t="s">
        <v>6987</v>
      </c>
      <c r="B7274" s="2" t="str">
        <f ca="1">IFERROR(__xludf.DUMMYFUNCTION("GOOGLETRANSLATE(A7274,""auto"",""en"")"),"Loading...")</f>
        <v>Loading...</v>
      </c>
    </row>
    <row r="7275" spans="1:2" ht="14.25" customHeight="1">
      <c r="A7275" s="2" t="s">
        <v>6988</v>
      </c>
      <c r="B7275" s="2" t="str">
        <f ca="1">IFERROR(__xludf.DUMMYFUNCTION("GOOGLETRANSLATE(A7275,""auto"",""en"")"),"Loading...")</f>
        <v>Loading...</v>
      </c>
    </row>
    <row r="7276" spans="1:2" ht="14.25" customHeight="1">
      <c r="A7276" s="4" t="s">
        <v>6989</v>
      </c>
      <c r="B7276" s="2" t="str">
        <f ca="1">IFERROR(__xludf.DUMMYFUNCTION("GOOGLETRANSLATE(A7276,""auto"",""en"")"),"Loading...")</f>
        <v>Loading...</v>
      </c>
    </row>
    <row r="7277" spans="1:2" ht="14.25" customHeight="1">
      <c r="A7277" s="2" t="s">
        <v>6990</v>
      </c>
      <c r="B7277" s="2" t="str">
        <f ca="1">IFERROR(__xludf.DUMMYFUNCTION("GOOGLETRANSLATE(A7277,""auto"",""en"")"),"Loading...")</f>
        <v>Loading...</v>
      </c>
    </row>
    <row r="7278" spans="1:2" ht="14.25" customHeight="1">
      <c r="A7278" s="4" t="s">
        <v>6991</v>
      </c>
      <c r="B7278" s="2" t="str">
        <f ca="1">IFERROR(__xludf.DUMMYFUNCTION("GOOGLETRANSLATE(A7278,""auto"",""en"")"),"Loading...")</f>
        <v>Loading...</v>
      </c>
    </row>
    <row r="7279" spans="1:2" ht="14.25" customHeight="1">
      <c r="A7279" s="4" t="s">
        <v>6992</v>
      </c>
      <c r="B7279" s="2" t="str">
        <f ca="1">IFERROR(__xludf.DUMMYFUNCTION("GOOGLETRANSLATE(A7279,""auto"",""en"")"),"Loading...")</f>
        <v>Loading...</v>
      </c>
    </row>
    <row r="7280" spans="1:2" ht="14.25" customHeight="1">
      <c r="A7280" s="5" t="s">
        <v>6993</v>
      </c>
      <c r="B7280" s="2" t="str">
        <f ca="1">IFERROR(__xludf.DUMMYFUNCTION("GOOGLETRANSLATE(A7280,""auto"",""en"")"),"Loading...")</f>
        <v>Loading...</v>
      </c>
    </row>
    <row r="7281" spans="1:2" ht="14.25" customHeight="1">
      <c r="A7281" s="2" t="s">
        <v>594</v>
      </c>
      <c r="B7281" s="2" t="str">
        <f ca="1">IFERROR(__xludf.DUMMYFUNCTION("GOOGLETRANSLATE(A7281,""auto"",""en"")"),"❤")</f>
        <v>❤</v>
      </c>
    </row>
    <row r="7282" spans="1:2" ht="14.25" customHeight="1">
      <c r="A7282" s="2" t="s">
        <v>6994</v>
      </c>
      <c r="B7282" s="2" t="str">
        <f ca="1">IFERROR(__xludf.DUMMYFUNCTION("GOOGLETRANSLATE(A7282,""auto"",""en"")"),"Loading...")</f>
        <v>Loading...</v>
      </c>
    </row>
    <row r="7283" spans="1:2" ht="14.25" customHeight="1">
      <c r="A7283" s="2" t="s">
        <v>6995</v>
      </c>
      <c r="B7283" s="2" t="str">
        <f ca="1">IFERROR(__xludf.DUMMYFUNCTION("GOOGLETRANSLATE(A7283,""auto"",""en"")"),"India will win❤")</f>
        <v>India will win❤</v>
      </c>
    </row>
    <row r="7284" spans="1:2" ht="14.25" customHeight="1">
      <c r="A7284" s="4" t="s">
        <v>6996</v>
      </c>
      <c r="B7284" s="2" t="str">
        <f ca="1">IFERROR(__xludf.DUMMYFUNCTION("GOOGLETRANSLATE(A7284,""auto"",""en"")"),"Loading...")</f>
        <v>Loading...</v>
      </c>
    </row>
    <row r="7285" spans="1:2" ht="14.25" customHeight="1">
      <c r="A7285" s="6" t="s">
        <v>6997</v>
      </c>
      <c r="B7285" s="2" t="str">
        <f ca="1">IFERROR(__xludf.DUMMYFUNCTION("GOOGLETRANSLATE(A7285,""auto"",""en"")"),"Loading...")</f>
        <v>Loading...</v>
      </c>
    </row>
    <row r="7286" spans="1:2" ht="14.25" customHeight="1">
      <c r="A7286" s="2" t="s">
        <v>6998</v>
      </c>
      <c r="B7286" s="2" t="str">
        <f ca="1">IFERROR(__xludf.DUMMYFUNCTION("GOOGLETRANSLATE(A7286,""auto"",""en"")"),"Loading...")</f>
        <v>Loading...</v>
      </c>
    </row>
    <row r="7287" spans="1:2" ht="14.25" customHeight="1">
      <c r="A7287" s="2" t="s">
        <v>6999</v>
      </c>
      <c r="B7287" s="2" t="str">
        <f ca="1">IFERROR(__xludf.DUMMYFUNCTION("GOOGLETRANSLATE(A7287,""auto"",""en"")"),"Loading...")</f>
        <v>Loading...</v>
      </c>
    </row>
    <row r="7288" spans="1:2" ht="14.25" customHeight="1">
      <c r="A7288" s="2" t="s">
        <v>7000</v>
      </c>
      <c r="B7288" s="2" t="str">
        <f ca="1">IFERROR(__xludf.DUMMYFUNCTION("GOOGLETRANSLATE(A7288,""auto"",""en"")"),"Loading...")</f>
        <v>Loading...</v>
      </c>
    </row>
    <row r="7289" spans="1:2" ht="14.25" customHeight="1">
      <c r="A7289" s="2" t="s">
        <v>7001</v>
      </c>
      <c r="B7289" s="2" t="str">
        <f ca="1">IFERROR(__xludf.DUMMYFUNCTION("GOOGLETRANSLATE(A7289,""auto"",""en"")"),"Loading...")</f>
        <v>Loading...</v>
      </c>
    </row>
    <row r="7290" spans="1:2" ht="14.25" customHeight="1">
      <c r="A7290" s="2" t="s">
        <v>7002</v>
      </c>
      <c r="B7290" s="2" t="str">
        <f ca="1">IFERROR(__xludf.DUMMYFUNCTION("GOOGLETRANSLATE(A7290,""auto"",""en"")"),"Loading...")</f>
        <v>Loading...</v>
      </c>
    </row>
    <row r="7291" spans="1:2" ht="14.25" customHeight="1">
      <c r="A7291" s="2" t="s">
        <v>313</v>
      </c>
      <c r="B7291" s="2" t="str">
        <f ca="1">IFERROR(__xludf.DUMMYFUNCTION("GOOGLETRANSLATE(A7291,""auto"",""en"")"),"Loading...")</f>
        <v>Loading...</v>
      </c>
    </row>
    <row r="7292" spans="1:2" ht="14.25" customHeight="1">
      <c r="A7292" s="2" t="s">
        <v>7003</v>
      </c>
      <c r="B7292" s="2" t="str">
        <f ca="1">IFERROR(__xludf.DUMMYFUNCTION("GOOGLETRANSLATE(A7292,""auto"",""en"")"),"Loading...")</f>
        <v>Loading...</v>
      </c>
    </row>
    <row r="7293" spans="1:2" ht="14.25" customHeight="1">
      <c r="A7293" s="2" t="s">
        <v>7004</v>
      </c>
      <c r="B7293" s="2" t="str">
        <f ca="1">IFERROR(__xludf.DUMMYFUNCTION("GOOGLETRANSLATE(A7293,""auto"",""en"")"),"Loading...")</f>
        <v>Loading...</v>
      </c>
    </row>
    <row r="7294" spans="1:2" ht="14.25" customHeight="1">
      <c r="A7294" s="2" t="s">
        <v>7005</v>
      </c>
      <c r="B7294" s="2" t="str">
        <f ca="1">IFERROR(__xludf.DUMMYFUNCTION("GOOGLETRANSLATE(A7294,""auto"",""en"")"),"Loading...")</f>
        <v>Loading...</v>
      </c>
    </row>
    <row r="7295" spans="1:2" ht="14.25" customHeight="1">
      <c r="A7295" s="4" t="s">
        <v>7006</v>
      </c>
      <c r="B7295" s="2" t="str">
        <f ca="1">IFERROR(__xludf.DUMMYFUNCTION("GOOGLETRANSLATE(A7295,""auto"",""en"")"),"Loading...")</f>
        <v>Loading...</v>
      </c>
    </row>
    <row r="7296" spans="1:2" ht="14.25" customHeight="1">
      <c r="A7296" s="2" t="s">
        <v>7007</v>
      </c>
      <c r="B7296" s="2" t="str">
        <f ca="1">IFERROR(__xludf.DUMMYFUNCTION("GOOGLETRANSLATE(A7296,""auto"",""en"")"),"Loading...")</f>
        <v>Loading...</v>
      </c>
    </row>
    <row r="7297" spans="1:2" ht="14.25" customHeight="1">
      <c r="A7297" s="2" t="s">
        <v>7008</v>
      </c>
      <c r="B7297" s="2" t="str">
        <f ca="1">IFERROR(__xludf.DUMMYFUNCTION("GOOGLETRANSLATE(A7297,""auto"",""en"")"),"Loading...")</f>
        <v>Loading...</v>
      </c>
    </row>
    <row r="7298" spans="1:2" ht="14.25" customHeight="1">
      <c r="A7298" s="4" t="s">
        <v>7009</v>
      </c>
      <c r="B7298" s="2" t="str">
        <f ca="1">IFERROR(__xludf.DUMMYFUNCTION("GOOGLETRANSLATE(A7298,""auto"",""en"")"),"Loading...")</f>
        <v>Loading...</v>
      </c>
    </row>
    <row r="7299" spans="1:2" ht="14.25" customHeight="1">
      <c r="A7299" s="2" t="s">
        <v>7010</v>
      </c>
      <c r="B7299" s="2" t="str">
        <f ca="1">IFERROR(__xludf.DUMMYFUNCTION("GOOGLETRANSLATE(A7299,""auto"",""en"")"),"Loading...")</f>
        <v>Loading...</v>
      </c>
    </row>
    <row r="7300" spans="1:2" ht="14.25" customHeight="1">
      <c r="A7300" s="5" t="s">
        <v>7011</v>
      </c>
      <c r="B7300" s="2" t="str">
        <f ca="1">IFERROR(__xludf.DUMMYFUNCTION("GOOGLETRANSLATE(A7300,""auto"",""en"")"),"Loading...")</f>
        <v>Loading...</v>
      </c>
    </row>
    <row r="7301" spans="1:2" ht="14.25" customHeight="1">
      <c r="A7301" s="2" t="s">
        <v>7012</v>
      </c>
      <c r="B7301" s="2" t="str">
        <f ca="1">IFERROR(__xludf.DUMMYFUNCTION("GOOGLETRANSLATE(A7301,""auto"",""en"")"),"Loading...")</f>
        <v>Loading...</v>
      </c>
    </row>
    <row r="7302" spans="1:2" ht="14.25" customHeight="1">
      <c r="A7302" s="6" t="s">
        <v>7013</v>
      </c>
      <c r="B7302" s="2" t="str">
        <f ca="1">IFERROR(__xludf.DUMMYFUNCTION("GOOGLETRANSLATE(A7302,""auto"",""en"")"),"Loading...")</f>
        <v>Loading...</v>
      </c>
    </row>
    <row r="7303" spans="1:2" ht="14.25" customHeight="1">
      <c r="A7303" s="4" t="s">
        <v>7014</v>
      </c>
      <c r="B7303" s="2" t="str">
        <f ca="1">IFERROR(__xludf.DUMMYFUNCTION("GOOGLETRANSLATE(A7303,""auto"",""en"")"),"Loading...")</f>
        <v>Loading...</v>
      </c>
    </row>
    <row r="7304" spans="1:2" ht="14.25" customHeight="1">
      <c r="A7304" s="4" t="s">
        <v>7015</v>
      </c>
      <c r="B7304" s="2" t="str">
        <f ca="1">IFERROR(__xludf.DUMMYFUNCTION("GOOGLETRANSLATE(A7304,""auto"",""en"")"),"Loading...")</f>
        <v>Loading...</v>
      </c>
    </row>
    <row r="7305" spans="1:2" ht="14.25" customHeight="1">
      <c r="A7305" s="2" t="s">
        <v>7016</v>
      </c>
      <c r="B7305" s="2" t="str">
        <f ca="1">IFERROR(__xludf.DUMMYFUNCTION("GOOGLETRANSLATE(A7305,""auto"",""en"")"),"Loading...")</f>
        <v>Loading...</v>
      </c>
    </row>
    <row r="7306" spans="1:2" ht="14.25" customHeight="1">
      <c r="A7306" s="2" t="s">
        <v>7017</v>
      </c>
      <c r="B7306" s="2" t="str">
        <f ca="1">IFERROR(__xludf.DUMMYFUNCTION("GOOGLETRANSLATE(A7306,""auto"",""en"")"),"Rahul Gandhi zindabad")</f>
        <v>Rahul Gandhi zindabad</v>
      </c>
    </row>
    <row r="7307" spans="1:2" ht="14.25" customHeight="1">
      <c r="A7307" s="2" t="s">
        <v>7018</v>
      </c>
      <c r="B7307" s="2" t="str">
        <f ca="1">IFERROR(__xludf.DUMMYFUNCTION("GOOGLETRANSLATE(A7307,""auto"",""en"")"),"Loading...")</f>
        <v>Loading...</v>
      </c>
    </row>
    <row r="7308" spans="1:2" ht="14.25" customHeight="1">
      <c r="A7308" s="2" t="s">
        <v>7019</v>
      </c>
      <c r="B7308" s="2" t="str">
        <f ca="1">IFERROR(__xludf.DUMMYFUNCTION("GOOGLETRANSLATE(A7308,""auto"",""en"")"),"All these exit polls are similar to each other because they are all sold.")</f>
        <v>All these exit polls are similar to each other because they are all sold.</v>
      </c>
    </row>
    <row r="7309" spans="1:2" ht="14.25" customHeight="1">
      <c r="A7309" s="2" t="s">
        <v>7020</v>
      </c>
      <c r="B7309" s="2" t="str">
        <f ca="1">IFERROR(__xludf.DUMMYFUNCTION("GOOGLETRANSLATE(A7309,""auto"",""en"")"),"Loading...")</f>
        <v>Loading...</v>
      </c>
    </row>
    <row r="7310" spans="1:2" ht="14.25" customHeight="1">
      <c r="A7310" s="2" t="s">
        <v>7021</v>
      </c>
      <c r="B7310" s="2" t="str">
        <f ca="1">IFERROR(__xludf.DUMMYFUNCTION("GOOGLETRANSLATE(A7310,""auto"",""en"")"),"Modi Sarkar haar gai hai")</f>
        <v>Modi Sarkar haar gai hai</v>
      </c>
    </row>
    <row r="7311" spans="1:2" ht="14.25" customHeight="1">
      <c r="A7311" s="2" t="s">
        <v>7022</v>
      </c>
      <c r="B7311" s="2" t="str">
        <f ca="1">IFERROR(__xludf.DUMMYFUNCTION("GOOGLETRANSLATE(A7311,""auto"",""en"")"),"Loading...")</f>
        <v>Loading...</v>
      </c>
    </row>
    <row r="7312" spans="1:2" ht="14.25" customHeight="1">
      <c r="A7312" s="2" t="s">
        <v>7023</v>
      </c>
      <c r="B7312" s="2" t="str">
        <f ca="1">IFERROR(__xludf.DUMMYFUNCTION("GOOGLETRANSLATE(A7312,""auto"",""en"")"),"Loading...")</f>
        <v>Loading...</v>
      </c>
    </row>
    <row r="7313" spans="1:2" ht="14.25" customHeight="1">
      <c r="A7313" s="2" t="s">
        <v>7024</v>
      </c>
      <c r="B7313" s="2" t="str">
        <f ca="1">IFERROR(__xludf.DUMMYFUNCTION("GOOGLETRANSLATE(A7313,""auto"",""en"")"),"❤❤❤❤❤❤❤❤❤❤❤❤❤❤❤❤❤❤❤❤❤❤❤❤❤❤❤❤❤❤❤❤❤❤❤❤❤❤❤")</f>
        <v>❤❤❤❤❤❤❤❤❤❤❤❤❤❤❤❤❤❤❤❤❤❤❤❤❤❤❤❤❤❤❤❤❤❤❤❤❤❤❤</v>
      </c>
    </row>
    <row r="7314" spans="1:2" ht="14.25" customHeight="1">
      <c r="A7314" s="2" t="s">
        <v>7025</v>
      </c>
      <c r="B7314" s="2" t="str">
        <f ca="1">IFERROR(__xludf.DUMMYFUNCTION("GOOGLETRANSLATE(A7314,""auto"",""en"")"),"Loading...")</f>
        <v>Loading...</v>
      </c>
    </row>
    <row r="7315" spans="1:2" ht="14.25" customHeight="1">
      <c r="A7315" s="2" t="s">
        <v>7026</v>
      </c>
      <c r="B7315" s="2" t="str">
        <f ca="1">IFERROR(__xludf.DUMMYFUNCTION("GOOGLETRANSLATE(A7315,""auto"",""en"")"),"Loading...")</f>
        <v>Loading...</v>
      </c>
    </row>
    <row r="7316" spans="1:2" ht="14.25" customHeight="1">
      <c r="A7316" s="2" t="s">
        <v>7027</v>
      </c>
      <c r="B7316" s="2" t="str">
        <f ca="1">IFERROR(__xludf.DUMMYFUNCTION("GOOGLETRANSLATE(A7316,""auto"",""en"")"),"Loading...")</f>
        <v>Loading...</v>
      </c>
    </row>
    <row r="7317" spans="1:2" ht="14.25" customHeight="1">
      <c r="A7317" s="2" t="s">
        <v>7028</v>
      </c>
      <c r="B7317" s="2" t="str">
        <f ca="1">IFERROR(__xludf.DUMMYFUNCTION("GOOGLETRANSLATE(A7317,""auto"",""en"")"),"Loading...")</f>
        <v>Loading...</v>
      </c>
    </row>
    <row r="7318" spans="1:2" ht="14.25" customHeight="1">
      <c r="A7318" s="2" t="s">
        <v>7029</v>
      </c>
      <c r="B7318" s="2" t="str">
        <f ca="1">IFERROR(__xludf.DUMMYFUNCTION("GOOGLETRANSLATE(A7318,""auto"",""en"")"),"Loading...")</f>
        <v>Loading...</v>
      </c>
    </row>
    <row r="7319" spans="1:2" ht="14.25" customHeight="1">
      <c r="A7319" s="2" t="s">
        <v>7030</v>
      </c>
      <c r="B7319" s="2" t="str">
        <f ca="1">IFERROR(__xludf.DUMMYFUNCTION("GOOGLETRANSLATE(A7319,""auto"",""en"")"),"Loading...")</f>
        <v>Loading...</v>
      </c>
    </row>
    <row r="7320" spans="1:2" ht="14.25" customHeight="1">
      <c r="A7320" s="4" t="s">
        <v>7031</v>
      </c>
      <c r="B7320" s="2" t="str">
        <f ca="1">IFERROR(__xludf.DUMMYFUNCTION("GOOGLETRANSLATE(A7320,""auto"",""en"")"),"Loading...")</f>
        <v>Loading...</v>
      </c>
    </row>
    <row r="7321" spans="1:2" ht="14.25" customHeight="1">
      <c r="A7321" s="6" t="s">
        <v>7032</v>
      </c>
      <c r="B7321" s="2" t="str">
        <f ca="1">IFERROR(__xludf.DUMMYFUNCTION("GOOGLETRANSLATE(A7321,""auto"",""en"")"),"Loading...")</f>
        <v>Loading...</v>
      </c>
    </row>
    <row r="7322" spans="1:2" ht="14.25" customHeight="1">
      <c r="A7322" s="2" t="s">
        <v>7033</v>
      </c>
      <c r="B7322" s="2" t="str">
        <f ca="1">IFERROR(__xludf.DUMMYFUNCTION("GOOGLETRANSLATE(A7322,""auto"",""en"")"),"Loading...")</f>
        <v>Loading...</v>
      </c>
    </row>
    <row r="7323" spans="1:2" ht="14.25" customHeight="1">
      <c r="A7323" s="2" t="s">
        <v>7034</v>
      </c>
      <c r="B7323" s="2" t="str">
        <f ca="1">IFERROR(__xludf.DUMMYFUNCTION("GOOGLETRANSLATE(A7323,""auto"",""en"")"),"The same cheating happened in 2019 and this is going to happen in 2024 too. With the help of Election Commission, BJP may get 300 or even 400 seats.")</f>
        <v>The same cheating happened in 2019 and this is going to happen in 2024 too. With the help of Election Commission, BJP may get 300 or even 400 seats.</v>
      </c>
    </row>
    <row r="7324" spans="1:2" ht="14.25" customHeight="1">
      <c r="A7324" s="6" t="s">
        <v>7035</v>
      </c>
      <c r="B7324" s="2" t="str">
        <f ca="1">IFERROR(__xludf.DUMMYFUNCTION("GOOGLETRANSLATE(A7324,""auto"",""en"")"),"Loading...")</f>
        <v>Loading...</v>
      </c>
    </row>
    <row r="7325" spans="1:2" ht="14.25" customHeight="1">
      <c r="A7325" s="2" t="s">
        <v>7036</v>
      </c>
      <c r="B7325" s="2" t="str">
        <f ca="1">IFERROR(__xludf.DUMMYFUNCTION("GOOGLETRANSLATE(A7325,""auto"",""en"")"),"Loading...")</f>
        <v>Loading...</v>
      </c>
    </row>
    <row r="7326" spans="1:2" ht="14.25" customHeight="1">
      <c r="A7326" s="2" t="s">
        <v>70</v>
      </c>
      <c r="B7326" s="2" t="str">
        <f ca="1">IFERROR(__xludf.DUMMYFUNCTION("GOOGLETRANSLATE(A7326,""auto"",""en"")"),"Loading...")</f>
        <v>Loading...</v>
      </c>
    </row>
    <row r="7327" spans="1:2" ht="14.25" customHeight="1">
      <c r="A7327" s="2" t="s">
        <v>7037</v>
      </c>
      <c r="B7327" s="2" t="str">
        <f ca="1">IFERROR(__xludf.DUMMYFUNCTION("GOOGLETRANSLATE(A7327,""auto"",""en"")"),"Loading...")</f>
        <v>Loading...</v>
      </c>
    </row>
    <row r="7328" spans="1:2" ht="14.25" customHeight="1">
      <c r="A7328" s="2" t="s">
        <v>7038</v>
      </c>
      <c r="B7328" s="2" t="str">
        <f ca="1">IFERROR(__xludf.DUMMYFUNCTION("GOOGLETRANSLATE(A7328,""auto"",""en"")"),"Loading...")</f>
        <v>Loading...</v>
      </c>
    </row>
    <row r="7329" spans="1:2" ht="14.25" customHeight="1">
      <c r="A7329" s="2" t="s">
        <v>7039</v>
      </c>
      <c r="B7329" s="2" t="str">
        <f ca="1">IFERROR(__xludf.DUMMYFUNCTION("GOOGLETRANSLATE(A7329,""auto"",""en"")"),"Loading...")</f>
        <v>Loading...</v>
      </c>
    </row>
    <row r="7330" spans="1:2" ht="14.25" customHeight="1">
      <c r="A7330" s="2" t="s">
        <v>7040</v>
      </c>
      <c r="B7330" s="2" t="str">
        <f ca="1">IFERROR(__xludf.DUMMYFUNCTION("GOOGLETRANSLATE(A7330,""auto"",""en"")"),"Loading...")</f>
        <v>Loading...</v>
      </c>
    </row>
    <row r="7331" spans="1:2" ht="14.25" customHeight="1">
      <c r="A7331" s="2" t="s">
        <v>7041</v>
      </c>
      <c r="B7331" s="2" t="str">
        <f ca="1">IFERROR(__xludf.DUMMYFUNCTION("GOOGLETRANSLATE(A7331,""auto"",""en"")"),"Loading...")</f>
        <v>Loading...</v>
      </c>
    </row>
    <row r="7332" spans="1:2" ht="14.25" customHeight="1">
      <c r="A7332" s="2" t="s">
        <v>7042</v>
      </c>
      <c r="B7332" s="2" t="str">
        <f ca="1">IFERROR(__xludf.DUMMYFUNCTION("GOOGLETRANSLATE(A7332,""auto"",""en"")"),"Loading...")</f>
        <v>Loading...</v>
      </c>
    </row>
    <row r="7333" spans="1:2" ht="14.25" customHeight="1">
      <c r="A7333" s="2" t="s">
        <v>7043</v>
      </c>
      <c r="B7333" s="2" t="str">
        <f ca="1">IFERROR(__xludf.DUMMYFUNCTION("GOOGLETRANSLATE(A7333,""auto"",""en"")"),"Loading...")</f>
        <v>Loading...</v>
      </c>
    </row>
    <row r="7334" spans="1:2" ht="14.25" customHeight="1">
      <c r="A7334" s="6" t="s">
        <v>7044</v>
      </c>
      <c r="B7334" s="2" t="str">
        <f ca="1">IFERROR(__xludf.DUMMYFUNCTION("GOOGLETRANSLATE(A7334,""auto"",""en"")"),"Loading...")</f>
        <v>Loading...</v>
      </c>
    </row>
    <row r="7335" spans="1:2" ht="14.25" customHeight="1">
      <c r="A7335" s="2" t="s">
        <v>7045</v>
      </c>
      <c r="B7335" s="2" t="str">
        <f ca="1">IFERROR(__xludf.DUMMYFUNCTION("GOOGLETRANSLATE(A7335,""auto"",""en"")"),"Loading...")</f>
        <v>Loading...</v>
      </c>
    </row>
    <row r="7336" spans="1:2" ht="14.25" customHeight="1">
      <c r="A7336" s="2" t="s">
        <v>7046</v>
      </c>
      <c r="B7336" s="2" t="str">
        <f ca="1">IFERROR(__xludf.DUMMYFUNCTION("GOOGLETRANSLATE(A7336,""auto"",""en"")"),"Loading...")</f>
        <v>Loading...</v>
      </c>
    </row>
    <row r="7337" spans="1:2" ht="14.25" customHeight="1">
      <c r="A7337" s="2" t="s">
        <v>7047</v>
      </c>
      <c r="B7337" s="2" t="str">
        <f ca="1">IFERROR(__xludf.DUMMYFUNCTION("GOOGLETRANSLATE(A7337,""auto"",""en"")"),"Bss kro sir lo apni haar maan kb tk tk desh vidrodh kaam kroge")</f>
        <v>Bss kro sir lo apni haar maan kb tk tk desh vidrodh kaam kroge</v>
      </c>
    </row>
    <row r="7338" spans="1:2" ht="14.25" customHeight="1">
      <c r="A7338" s="2" t="s">
        <v>7048</v>
      </c>
      <c r="B7338" s="2" t="str">
        <f ca="1">IFERROR(__xludf.DUMMYFUNCTION("GOOGLETRANSLATE(A7338,""auto"",""en"")"),"Loading...")</f>
        <v>Loading...</v>
      </c>
    </row>
    <row r="7339" spans="1:2" ht="14.25" customHeight="1">
      <c r="A7339" s="2" t="s">
        <v>7049</v>
      </c>
      <c r="B7339" s="2" t="str">
        <f ca="1">IFERROR(__xludf.DUMMYFUNCTION("GOOGLETRANSLATE(A7339,""auto"",""en"")"),"Loading...")</f>
        <v>Loading...</v>
      </c>
    </row>
    <row r="7340" spans="1:2" ht="14.25" customHeight="1">
      <c r="A7340" s="2" t="s">
        <v>7050</v>
      </c>
      <c r="B7340" s="2" t="str">
        <f ca="1">IFERROR(__xludf.DUMMYFUNCTION("GOOGLETRANSLATE(A7340,""auto"",""en"")"),"Loading...")</f>
        <v>Loading...</v>
      </c>
    </row>
    <row r="7341" spans="1:2" ht="14.25" customHeight="1">
      <c r="A7341" s="2" t="s">
        <v>7051</v>
      </c>
      <c r="B7341" s="2" t="str">
        <f ca="1">IFERROR(__xludf.DUMMYFUNCTION("GOOGLETRANSLATE(A7341,""auto"",""en"")"),"Loading...")</f>
        <v>Loading...</v>
      </c>
    </row>
    <row r="7342" spans="1:2" ht="14.25" customHeight="1">
      <c r="A7342" s="2" t="s">
        <v>7052</v>
      </c>
      <c r="B7342" s="2" t="str">
        <f ca="1">IFERROR(__xludf.DUMMYFUNCTION("GOOGLETRANSLATE(A7342,""auto"",""en"")"),"All Indians are fake.")</f>
        <v>All Indians are fake.</v>
      </c>
    </row>
    <row r="7343" spans="1:2" ht="14.25" customHeight="1">
      <c r="A7343" s="4" t="s">
        <v>7053</v>
      </c>
      <c r="B7343" s="2" t="str">
        <f ca="1">IFERROR(__xludf.DUMMYFUNCTION("GOOGLETRANSLATE(A7343,""auto"",""en"")"),"Loading...")</f>
        <v>Loading...</v>
      </c>
    </row>
    <row r="7344" spans="1:2" ht="14.25" customHeight="1">
      <c r="A7344" s="2" t="s">
        <v>7054</v>
      </c>
      <c r="B7344" s="2" t="str">
        <f ca="1">IFERROR(__xludf.DUMMYFUNCTION("GOOGLETRANSLATE(A7344,""auto"",""en"")"),"Loading...")</f>
        <v>Loading...</v>
      </c>
    </row>
    <row r="7345" spans="1:2" ht="14.25" customHeight="1">
      <c r="A7345" s="4" t="s">
        <v>7055</v>
      </c>
      <c r="B7345" s="2" t="str">
        <f ca="1">IFERROR(__xludf.DUMMYFUNCTION("GOOGLETRANSLATE(A7345,""auto"",""en"")"),"Loading...")</f>
        <v>Loading...</v>
      </c>
    </row>
    <row r="7346" spans="1:2" ht="14.25" customHeight="1">
      <c r="A7346" s="2" t="s">
        <v>7056</v>
      </c>
      <c r="B7346" s="2" t="str">
        <f ca="1">IFERROR(__xludf.DUMMYFUNCTION("GOOGLETRANSLATE(A7346,""auto"",""en"")"),"Loading...")</f>
        <v>Loading...</v>
      </c>
    </row>
    <row r="7347" spans="1:2" ht="14.25" customHeight="1">
      <c r="A7347" s="2" t="s">
        <v>7057</v>
      </c>
      <c r="B7347" s="2" t="str">
        <f ca="1">IFERROR(__xludf.DUMMYFUNCTION("GOOGLETRANSLATE(A7347,""auto"",""en"")"),"Loading...")</f>
        <v>Loading...</v>
      </c>
    </row>
    <row r="7348" spans="1:2" ht="14.25" customHeight="1">
      <c r="A7348" s="2" t="s">
        <v>7058</v>
      </c>
      <c r="B7348" s="2" t="str">
        <f ca="1">IFERROR(__xludf.DUMMYFUNCTION("GOOGLETRANSLATE(A7348,""auto"",""en"")"),"Loading...")</f>
        <v>Loading...</v>
      </c>
    </row>
    <row r="7349" spans="1:2" ht="14.25" customHeight="1">
      <c r="A7349" s="5" t="s">
        <v>7059</v>
      </c>
      <c r="B7349" s="2" t="str">
        <f ca="1">IFERROR(__xludf.DUMMYFUNCTION("GOOGLETRANSLATE(A7349,""auto"",""en"")"),"Loading...")</f>
        <v>Loading...</v>
      </c>
    </row>
    <row r="7350" spans="1:2" ht="14.25" customHeight="1">
      <c r="A7350" s="2" t="s">
        <v>7060</v>
      </c>
      <c r="B7350" s="2" t="str">
        <f ca="1">IFERROR(__xludf.DUMMYFUNCTION("GOOGLETRANSLATE(A7350,""auto"",""en"")"),"🤍")</f>
        <v>🤍</v>
      </c>
    </row>
    <row r="7351" spans="1:2" ht="14.25" customHeight="1">
      <c r="A7351" s="2" t="s">
        <v>7061</v>
      </c>
      <c r="B7351" s="2" t="str">
        <f ca="1">IFERROR(__xludf.DUMMYFUNCTION("GOOGLETRANSLATE(A7351,""auto"",""en"")"),"Loading...")</f>
        <v>Loading...</v>
      </c>
    </row>
    <row r="7352" spans="1:2" ht="14.25" customHeight="1">
      <c r="A7352" s="2" t="s">
        <v>7062</v>
      </c>
      <c r="B7352" s="2" t="str">
        <f ca="1">IFERROR(__xludf.DUMMYFUNCTION("GOOGLETRANSLATE(A7352,""auto"",""en"")"),"Loading...")</f>
        <v>Loading...</v>
      </c>
    </row>
    <row r="7353" spans="1:2" ht="14.25" customHeight="1">
      <c r="A7353" s="2" t="s">
        <v>7063</v>
      </c>
      <c r="B7353" s="2" t="str">
        <f ca="1">IFERROR(__xludf.DUMMYFUNCTION("GOOGLETRANSLATE(A7353,""auto"",""en"")"),"Loading...")</f>
        <v>Loading...</v>
      </c>
    </row>
    <row r="7354" spans="1:2" ht="14.25" customHeight="1">
      <c r="A7354" s="6" t="s">
        <v>7064</v>
      </c>
      <c r="B7354" s="2" t="str">
        <f ca="1">IFERROR(__xludf.DUMMYFUNCTION("GOOGLETRANSLATE(A7354,""auto"",""en"")"),"Loading...")</f>
        <v>Loading...</v>
      </c>
    </row>
    <row r="7355" spans="1:2" ht="14.25" customHeight="1">
      <c r="A7355" s="2" t="s">
        <v>7065</v>
      </c>
      <c r="B7355" s="2" t="str">
        <f ca="1">IFERROR(__xludf.DUMMYFUNCTION("GOOGLETRANSLATE(A7355,""auto"",""en"")"),"Loading...")</f>
        <v>Loading...</v>
      </c>
    </row>
    <row r="7356" spans="1:2" ht="14.25" customHeight="1">
      <c r="A7356" s="2" t="s">
        <v>7066</v>
      </c>
      <c r="B7356" s="2" t="str">
        <f ca="1">IFERROR(__xludf.DUMMYFUNCTION("GOOGLETRANSLATE(A7356,""auto"",""en"")"),"Loading...")</f>
        <v>Loading...</v>
      </c>
    </row>
    <row r="7357" spans="1:2" ht="14.25" customHeight="1">
      <c r="A7357" s="2" t="s">
        <v>7067</v>
      </c>
      <c r="B7357" s="2" t="str">
        <f ca="1">IFERROR(__xludf.DUMMYFUNCTION("GOOGLETRANSLATE(A7357,""auto"",""en"")"),"Loading...")</f>
        <v>Loading...</v>
      </c>
    </row>
    <row r="7358" spans="1:2" ht="14.25" customHeight="1">
      <c r="A7358" s="2" t="s">
        <v>7068</v>
      </c>
      <c r="B7358" s="2" t="str">
        <f ca="1">IFERROR(__xludf.DUMMYFUNCTION("GOOGLETRANSLATE(A7358,""auto"",""en"")"),"Loading...")</f>
        <v>Loading...</v>
      </c>
    </row>
    <row r="7359" spans="1:2" ht="14.25" customHeight="1">
      <c r="A7359" s="4" t="s">
        <v>7069</v>
      </c>
      <c r="B7359" s="2" t="str">
        <f ca="1">IFERROR(__xludf.DUMMYFUNCTION("GOOGLETRANSLATE(A7359,""auto"",""en"")"),"Loading...")</f>
        <v>Loading...</v>
      </c>
    </row>
    <row r="7360" spans="1:2" ht="14.25" customHeight="1">
      <c r="A7360" s="2" t="s">
        <v>7070</v>
      </c>
      <c r="B7360" s="2" t="str">
        <f ca="1">IFERROR(__xludf.DUMMYFUNCTION("GOOGLETRANSLATE(A7360,""auto"",""en"")"),"Loading...")</f>
        <v>Loading...</v>
      </c>
    </row>
    <row r="7361" spans="1:2" ht="14.25" customHeight="1">
      <c r="A7361" s="5" t="s">
        <v>7071</v>
      </c>
      <c r="B7361" s="2" t="str">
        <f ca="1">IFERROR(__xludf.DUMMYFUNCTION("GOOGLETRANSLATE(A7361,""auto"",""en"")"),"Loading...")</f>
        <v>Loading...</v>
      </c>
    </row>
    <row r="7362" spans="1:2" ht="14.25" customHeight="1">
      <c r="A7362" s="2" t="s">
        <v>7072</v>
      </c>
      <c r="B7362" s="2" t="str">
        <f ca="1">IFERROR(__xludf.DUMMYFUNCTION("GOOGLETRANSLATE(A7362,""auto"",""en"")"),"Loading...")</f>
        <v>Loading...</v>
      </c>
    </row>
    <row r="7363" spans="1:2" ht="14.25" customHeight="1">
      <c r="A7363" s="4" t="s">
        <v>7073</v>
      </c>
      <c r="B7363" s="2" t="str">
        <f ca="1">IFERROR(__xludf.DUMMYFUNCTION("GOOGLETRANSLATE(A7363,""auto"",""en"")"),"Loading...")</f>
        <v>Loading...</v>
      </c>
    </row>
    <row r="7364" spans="1:2" ht="14.25" customHeight="1">
      <c r="A7364" s="2" t="s">
        <v>7074</v>
      </c>
      <c r="B7364" s="2" t="str">
        <f ca="1">IFERROR(__xludf.DUMMYFUNCTION("GOOGLETRANSLATE(A7364,""auto"",""en"")"),"Loading...")</f>
        <v>Loading...</v>
      </c>
    </row>
    <row r="7365" spans="1:2" ht="14.25" customHeight="1">
      <c r="A7365" s="2" t="s">
        <v>7075</v>
      </c>
      <c r="B7365" s="2" t="str">
        <f ca="1">IFERROR(__xludf.DUMMYFUNCTION("GOOGLETRANSLATE(A7365,""auto"",""en"")"),"Loading...")</f>
        <v>Loading...</v>
      </c>
    </row>
    <row r="7366" spans="1:2" ht="14.25" customHeight="1">
      <c r="A7366" s="2" t="s">
        <v>7076</v>
      </c>
      <c r="B7366" s="2" t="str">
        <f ca="1">IFERROR(__xludf.DUMMYFUNCTION("GOOGLETRANSLATE(A7366,""auto"",""en"")"),"Loading...")</f>
        <v>Loading...</v>
      </c>
    </row>
    <row r="7367" spans="1:2" ht="14.25" customHeight="1">
      <c r="A7367" s="2" t="s">
        <v>4829</v>
      </c>
      <c r="B7367" s="2" t="str">
        <f ca="1">IFERROR(__xludf.DUMMYFUNCTION("GOOGLETRANSLATE(A7367,""auto"",""en"")"),"Loading...")</f>
        <v>Loading...</v>
      </c>
    </row>
    <row r="7368" spans="1:2" ht="14.25" customHeight="1">
      <c r="A7368" s="2" t="s">
        <v>7077</v>
      </c>
      <c r="B7368" s="2" t="str">
        <f ca="1">IFERROR(__xludf.DUMMYFUNCTION("GOOGLETRANSLATE(A7368,""auto"",""en"")"),"Loading...")</f>
        <v>Loading...</v>
      </c>
    </row>
    <row r="7369" spans="1:2" ht="14.25" customHeight="1">
      <c r="A7369" s="4" t="s">
        <v>7078</v>
      </c>
      <c r="B7369" s="2" t="str">
        <f ca="1">IFERROR(__xludf.DUMMYFUNCTION("GOOGLETRANSLATE(A7369,""auto"",""en"")"),"Loading...")</f>
        <v>Loading...</v>
      </c>
    </row>
    <row r="7370" spans="1:2" ht="14.25" customHeight="1">
      <c r="A7370" s="4" t="s">
        <v>7079</v>
      </c>
      <c r="B7370" s="2" t="str">
        <f ca="1">IFERROR(__xludf.DUMMYFUNCTION("GOOGLETRANSLATE(A7370,""auto"",""en"")"),"Loading...")</f>
        <v>Loading...</v>
      </c>
    </row>
    <row r="7371" spans="1:2" ht="14.25" customHeight="1">
      <c r="A7371" s="2" t="s">
        <v>7080</v>
      </c>
      <c r="B7371" s="2" t="str">
        <f ca="1">IFERROR(__xludf.DUMMYFUNCTION("GOOGLETRANSLATE(A7371,""auto"",""en"")"),"Loading...")</f>
        <v>Loading...</v>
      </c>
    </row>
    <row r="7372" spans="1:2" ht="14.25" customHeight="1">
      <c r="A7372" s="2" t="s">
        <v>7081</v>
      </c>
      <c r="B7372" s="2" t="str">
        <f ca="1">IFERROR(__xludf.DUMMYFUNCTION("GOOGLETRANSLATE(A7372,""auto"",""en"")"),"Loading...")</f>
        <v>Loading...</v>
      </c>
    </row>
    <row r="7373" spans="1:2" ht="14.25" customHeight="1">
      <c r="A7373" s="6" t="s">
        <v>7082</v>
      </c>
      <c r="B7373" s="2" t="str">
        <f ca="1">IFERROR(__xludf.DUMMYFUNCTION("GOOGLETRANSLATE(A7373,""auto"",""en"")"),"Loading...")</f>
        <v>Loading...</v>
      </c>
    </row>
    <row r="7374" spans="1:2" ht="14.25" customHeight="1">
      <c r="A7374" s="2" t="s">
        <v>7083</v>
      </c>
      <c r="B7374" s="2" t="str">
        <f ca="1">IFERROR(__xludf.DUMMYFUNCTION("GOOGLETRANSLATE(A7374,""auto"",""en"")"),"Shop is going to be a band 🤣")</f>
        <v>Shop is going to be a band 🤣</v>
      </c>
    </row>
    <row r="7375" spans="1:2" ht="14.25" customHeight="1">
      <c r="A7375" s="2" t="s">
        <v>7084</v>
      </c>
      <c r="B7375" s="2" t="str">
        <f ca="1">IFERROR(__xludf.DUMMYFUNCTION("GOOGLETRANSLATE(A7375,""auto"",""en"")"),"Loading...")</f>
        <v>Loading...</v>
      </c>
    </row>
    <row r="7376" spans="1:2" ht="14.25" customHeight="1">
      <c r="A7376" s="2" t="s">
        <v>7085</v>
      </c>
      <c r="B7376" s="2" t="str">
        <f ca="1">IFERROR(__xludf.DUMMYFUNCTION("GOOGLETRANSLATE(A7376,""auto"",""en"")"),"Loading...")</f>
        <v>Loading...</v>
      </c>
    </row>
    <row r="7377" spans="1:2" ht="14.25" customHeight="1">
      <c r="A7377" s="2" t="s">
        <v>7086</v>
      </c>
      <c r="B7377" s="2" t="str">
        <f ca="1">IFERROR(__xludf.DUMMYFUNCTION("GOOGLETRANSLATE(A7377,""auto"",""en"")"),"Loading...")</f>
        <v>Loading...</v>
      </c>
    </row>
    <row r="7378" spans="1:2" ht="14.25" customHeight="1">
      <c r="A7378" s="2" t="s">
        <v>7087</v>
      </c>
      <c r="B7378" s="2" t="str">
        <f ca="1">IFERROR(__xludf.DUMMYFUNCTION("GOOGLETRANSLATE(A7378,""auto"",""en"")"),"Loading...")</f>
        <v>Loading...</v>
      </c>
    </row>
    <row r="7379" spans="1:2" ht="14.25" customHeight="1">
      <c r="A7379" s="2" t="s">
        <v>7088</v>
      </c>
      <c r="B7379" s="2" t="str">
        <f ca="1">IFERROR(__xludf.DUMMYFUNCTION("GOOGLETRANSLATE(A7379,""auto"",""en"")"),"Loading...")</f>
        <v>Loading...</v>
      </c>
    </row>
    <row r="7380" spans="1:2" ht="14.25" customHeight="1">
      <c r="A7380" s="2" t="s">
        <v>7089</v>
      </c>
      <c r="B7380" s="2" t="str">
        <f ca="1">IFERROR(__xludf.DUMMYFUNCTION("GOOGLETRANSLATE(A7380,""auto"",""en"")"),"Loading...")</f>
        <v>Loading...</v>
      </c>
    </row>
    <row r="7381" spans="1:2" ht="14.25" customHeight="1">
      <c r="A7381" s="2" t="s">
        <v>7090</v>
      </c>
      <c r="B7381" s="2" t="str">
        <f ca="1">IFERROR(__xludf.DUMMYFUNCTION("GOOGLETRANSLATE(A7381,""auto"",""en"")"),"Loading...")</f>
        <v>Loading...</v>
      </c>
    </row>
    <row r="7382" spans="1:2" ht="14.25" customHeight="1">
      <c r="A7382" s="2" t="s">
        <v>7091</v>
      </c>
      <c r="B7382" s="2" t="str">
        <f ca="1">IFERROR(__xludf.DUMMYFUNCTION("GOOGLETRANSLATE(A7382,""auto"",""en"")"),"Loading...")</f>
        <v>Loading...</v>
      </c>
    </row>
    <row r="7383" spans="1:2" ht="14.25" customHeight="1">
      <c r="A7383" s="2" t="s">
        <v>7092</v>
      </c>
      <c r="B7383" s="2" t="str">
        <f ca="1">IFERROR(__xludf.DUMMYFUNCTION("GOOGLETRANSLATE(A7383,""auto"",""en"")"),"Youth neta")</f>
        <v>Youth neta</v>
      </c>
    </row>
    <row r="7384" spans="1:2" ht="14.25" customHeight="1">
      <c r="A7384" s="2" t="s">
        <v>7093</v>
      </c>
      <c r="B7384" s="2" t="str">
        <f ca="1">IFERROR(__xludf.DUMMYFUNCTION("GOOGLETRANSLATE(A7384,""auto"",""en"")"),"Loading...")</f>
        <v>Loading...</v>
      </c>
    </row>
    <row r="7385" spans="1:2" ht="14.25" customHeight="1">
      <c r="A7385" s="2" t="s">
        <v>7094</v>
      </c>
      <c r="B7385" s="2" t="str">
        <f ca="1">IFERROR(__xludf.DUMMYFUNCTION("GOOGLETRANSLATE(A7385,""auto"",""en"")"),"Loading...")</f>
        <v>Loading...</v>
      </c>
    </row>
    <row r="7386" spans="1:2" ht="14.25" customHeight="1">
      <c r="A7386" s="2" t="s">
        <v>7095</v>
      </c>
      <c r="B7386" s="2" t="str">
        <f ca="1">IFERROR(__xludf.DUMMYFUNCTION("GOOGLETRANSLATE(A7386,""auto"",""en"")"),"EVMs also seem to have been hacked...so there is no doubt that these exit polls will be true...")</f>
        <v>EVMs also seem to have been hacked...so there is no doubt that these exit polls will be true...</v>
      </c>
    </row>
    <row r="7387" spans="1:2" ht="14.25" customHeight="1">
      <c r="A7387" s="2" t="s">
        <v>7096</v>
      </c>
      <c r="B7387" s="2" t="str">
        <f ca="1">IFERROR(__xludf.DUMMYFUNCTION("GOOGLETRANSLATE(A7387,""auto"",""en"")"),"Loading...")</f>
        <v>Loading...</v>
      </c>
    </row>
    <row r="7388" spans="1:2" ht="14.25" customHeight="1">
      <c r="A7388" s="4" t="s">
        <v>7097</v>
      </c>
      <c r="B7388" s="2" t="str">
        <f ca="1">IFERROR(__xludf.DUMMYFUNCTION("GOOGLETRANSLATE(A7388,""auto"",""en"")"),"Pappu Media")</f>
        <v>Pappu Media</v>
      </c>
    </row>
    <row r="7389" spans="1:2" ht="14.25" customHeight="1">
      <c r="A7389" s="4" t="s">
        <v>7098</v>
      </c>
      <c r="B7389" s="2" t="str">
        <f ca="1">IFERROR(__xludf.DUMMYFUNCTION("GOOGLETRANSLATE(A7389,""auto"",""en"")"),"Loading...")</f>
        <v>Loading...</v>
      </c>
    </row>
    <row r="7390" spans="1:2" ht="14.25" customHeight="1">
      <c r="A7390" s="2" t="s">
        <v>7099</v>
      </c>
      <c r="B7390" s="2" t="str">
        <f ca="1">IFERROR(__xludf.DUMMYFUNCTION("GOOGLETRANSLATE(A7390,""auto"",""en"")"),"Loading...")</f>
        <v>Loading...</v>
      </c>
    </row>
    <row r="7391" spans="1:2" ht="14.25" customHeight="1">
      <c r="A7391" s="2" t="s">
        <v>7100</v>
      </c>
      <c r="B7391" s="2" t="str">
        <f ca="1">IFERROR(__xludf.DUMMYFUNCTION("GOOGLETRANSLATE(A7391,""auto"",""en"")"),"Now I am pregnant, normal delivery will be done, India will win and if there is an operation, NDA will win.")</f>
        <v>Now I am pregnant, normal delivery will be done, India will win and if there is an operation, NDA will win.</v>
      </c>
    </row>
    <row r="7392" spans="1:2" ht="14.25" customHeight="1">
      <c r="A7392" s="2" t="s">
        <v>7101</v>
      </c>
      <c r="B7392" s="2" t="str">
        <f ca="1">IFERROR(__xludf.DUMMYFUNCTION("GOOGLETRANSLATE(A7392,""auto"",""en"")"),"Loading...")</f>
        <v>Loading...</v>
      </c>
    </row>
    <row r="7393" spans="1:2" ht="14.25" customHeight="1">
      <c r="A7393" s="2" t="s">
        <v>7102</v>
      </c>
      <c r="B7393" s="2" t="str">
        <f ca="1">IFERROR(__xludf.DUMMYFUNCTION("GOOGLETRANSLATE(A7393,""auto"",""en"")"),"Loading...")</f>
        <v>Loading...</v>
      </c>
    </row>
    <row r="7394" spans="1:2" ht="14.25" customHeight="1">
      <c r="A7394" s="4" t="s">
        <v>7103</v>
      </c>
      <c r="B7394" s="2" t="str">
        <f ca="1">IFERROR(__xludf.DUMMYFUNCTION("GOOGLETRANSLATE(A7394,""auto"",""en"")"),"Loading...")</f>
        <v>Loading...</v>
      </c>
    </row>
    <row r="7395" spans="1:2" ht="14.25" customHeight="1">
      <c r="A7395" s="2" t="s">
        <v>7104</v>
      </c>
      <c r="B7395" s="2" t="str">
        <f ca="1">IFERROR(__xludf.DUMMYFUNCTION("GOOGLETRANSLATE(A7395,""auto"",""en"")"),"Loading...")</f>
        <v>Loading...</v>
      </c>
    </row>
    <row r="7396" spans="1:2" ht="14.25" customHeight="1">
      <c r="A7396" s="2" t="s">
        <v>7105</v>
      </c>
      <c r="B7396" s="2" t="str">
        <f ca="1">IFERROR(__xludf.DUMMYFUNCTION("GOOGLETRANSLATE(A7396,""auto"",""en"")"),"Loading...")</f>
        <v>Loading...</v>
      </c>
    </row>
    <row r="7397" spans="1:2" ht="14.25" customHeight="1">
      <c r="A7397" s="2" t="s">
        <v>7106</v>
      </c>
      <c r="B7397" s="2" t="str">
        <f ca="1">IFERROR(__xludf.DUMMYFUNCTION("GOOGLETRANSLATE(A7397,""auto"",""en"")"),"Loading...")</f>
        <v>Loading...</v>
      </c>
    </row>
    <row r="7398" spans="1:2" ht="14.25" customHeight="1">
      <c r="A7398" s="4" t="s">
        <v>7107</v>
      </c>
      <c r="B7398" s="2" t="str">
        <f ca="1">IFERROR(__xludf.DUMMYFUNCTION("GOOGLETRANSLATE(A7398,""auto"",""en"")"),"Loading...")</f>
        <v>Loading...</v>
      </c>
    </row>
    <row r="7399" spans="1:2" ht="14.25" customHeight="1">
      <c r="A7399" s="2" t="s">
        <v>7108</v>
      </c>
      <c r="B7399" s="2" t="str">
        <f ca="1">IFERROR(__xludf.DUMMYFUNCTION("GOOGLETRANSLATE(A7399,""auto"",""en"")"),"Loading...")</f>
        <v>Loading...</v>
      </c>
    </row>
    <row r="7400" spans="1:2" ht="14.25" customHeight="1">
      <c r="A7400" s="2" t="s">
        <v>7109</v>
      </c>
      <c r="B7400" s="2" t="str">
        <f ca="1">IFERROR(__xludf.DUMMYFUNCTION("GOOGLETRANSLATE(A7400,""auto"",""en"")"),"N Modi Dictator Poll Fake Gumrah Karnewala Manghadant Exit Poll")</f>
        <v>N Modi Dictator Poll Fake Gumrah Karnewala Manghadant Exit Poll</v>
      </c>
    </row>
    <row r="7401" spans="1:2" ht="14.25" customHeight="1">
      <c r="A7401" s="2" t="s">
        <v>7110</v>
      </c>
      <c r="B7401" s="2" t="str">
        <f ca="1">IFERROR(__xludf.DUMMYFUNCTION("GOOGLETRANSLATE(A7401,""auto"",""en"")"),"Loading...")</f>
        <v>Loading...</v>
      </c>
    </row>
    <row r="7402" spans="1:2" ht="14.25" customHeight="1">
      <c r="A7402" s="2" t="s">
        <v>7111</v>
      </c>
      <c r="B7402" s="2" t="str">
        <f ca="1">IFERROR(__xludf.DUMMYFUNCTION("GOOGLETRANSLATE(A7402,""auto"",""en"")"),"Loading...")</f>
        <v>Loading...</v>
      </c>
    </row>
    <row r="7403" spans="1:2" ht="14.25" customHeight="1">
      <c r="A7403" s="4" t="s">
        <v>7112</v>
      </c>
      <c r="B7403" s="2" t="str">
        <f ca="1">IFERROR(__xludf.DUMMYFUNCTION("GOOGLETRANSLATE(A7403,""auto"",""en"")"),"Loading...")</f>
        <v>Loading...</v>
      </c>
    </row>
    <row r="7404" spans="1:2" ht="14.25" customHeight="1">
      <c r="A7404" s="4" t="s">
        <v>7113</v>
      </c>
      <c r="B7404" s="2" t="str">
        <f ca="1">IFERROR(__xludf.DUMMYFUNCTION("GOOGLETRANSLATE(A7404,""auto"",""en"")"),"Loading...")</f>
        <v>Loading...</v>
      </c>
    </row>
    <row r="7405" spans="1:2" ht="14.25" customHeight="1">
      <c r="A7405" s="2" t="s">
        <v>7114</v>
      </c>
      <c r="B7405" s="2" t="str">
        <f ca="1">IFERROR(__xludf.DUMMYFUNCTION("GOOGLETRANSLATE(A7405,""auto"",""en"")"),"Loading...")</f>
        <v>Loading...</v>
      </c>
    </row>
    <row r="7406" spans="1:2" ht="14.25" customHeight="1">
      <c r="A7406" s="2" t="s">
        <v>7115</v>
      </c>
      <c r="B7406" s="2" t="str">
        <f ca="1">IFERROR(__xludf.DUMMYFUNCTION("GOOGLETRANSLATE(A7406,""auto"",""en"")"),"Loading...")</f>
        <v>Loading...</v>
      </c>
    </row>
    <row r="7407" spans="1:2" ht="14.25" customHeight="1">
      <c r="A7407" s="2" t="s">
        <v>7116</v>
      </c>
      <c r="B7407" s="2" t="str">
        <f ca="1">IFERROR(__xludf.DUMMYFUNCTION("GOOGLETRANSLATE(A7407,""auto"",""en"")"),"Loading...")</f>
        <v>Loading...</v>
      </c>
    </row>
    <row r="7408" spans="1:2" ht="14.25" customHeight="1">
      <c r="A7408" s="4" t="s">
        <v>7117</v>
      </c>
      <c r="B7408" s="2" t="str">
        <f ca="1">IFERROR(__xludf.DUMMYFUNCTION("GOOGLETRANSLATE(A7408,""auto"",""en"")"),"Loading...")</f>
        <v>Loading...</v>
      </c>
    </row>
    <row r="7409" spans="1:2" ht="14.25" customHeight="1">
      <c r="A7409" s="4" t="s">
        <v>7118</v>
      </c>
      <c r="B7409" s="2" t="str">
        <f ca="1">IFERROR(__xludf.DUMMYFUNCTION("GOOGLETRANSLATE(A7409,""auto"",""en"")"),"Loading...")</f>
        <v>Loading...</v>
      </c>
    </row>
    <row r="7410" spans="1:2" ht="14.25" customHeight="1">
      <c r="A7410" s="2" t="s">
        <v>7119</v>
      </c>
      <c r="B7410" s="2" t="str">
        <f ca="1">IFERROR(__xludf.DUMMYFUNCTION("GOOGLETRANSLATE(A7410,""auto"",""en"")"),"Loading...")</f>
        <v>Loading...</v>
      </c>
    </row>
    <row r="7411" spans="1:2" ht="14.25" customHeight="1">
      <c r="A7411" s="2" t="s">
        <v>7120</v>
      </c>
      <c r="B7411" s="2" t="str">
        <f ca="1">IFERROR(__xludf.DUMMYFUNCTION("GOOGLETRANSLATE(A7411,""auto"",""en"")"),"Loading...")</f>
        <v>Loading...</v>
      </c>
    </row>
    <row r="7412" spans="1:2" ht="14.25" customHeight="1">
      <c r="A7412" s="2" t="s">
        <v>7121</v>
      </c>
      <c r="B7412" s="2" t="str">
        <f ca="1">IFERROR(__xludf.DUMMYFUNCTION("GOOGLETRANSLATE(A7412,""auto"",""en"")"),"Loading...")</f>
        <v>Loading...</v>
      </c>
    </row>
    <row r="7413" spans="1:2" ht="14.25" customHeight="1">
      <c r="A7413" s="2" t="s">
        <v>7122</v>
      </c>
      <c r="B7413" s="2" t="str">
        <f ca="1">IFERROR(__xludf.DUMMYFUNCTION("GOOGLETRANSLATE(A7413,""auto"",""en"")"),"Loading...")</f>
        <v>Loading...</v>
      </c>
    </row>
    <row r="7414" spans="1:2" ht="14.25" customHeight="1">
      <c r="A7414" s="2" t="s">
        <v>7123</v>
      </c>
      <c r="B7414" s="2" t="str">
        <f ca="1">IFERROR(__xludf.DUMMYFUNCTION("GOOGLETRANSLATE(A7414,""auto"",""en"")"),"Loading...")</f>
        <v>Loading...</v>
      </c>
    </row>
    <row r="7415" spans="1:2" ht="14.25" customHeight="1">
      <c r="A7415" s="2" t="s">
        <v>7124</v>
      </c>
      <c r="B7415" s="2" t="str">
        <f ca="1">IFERROR(__xludf.DUMMYFUNCTION("GOOGLETRANSLATE(A7415,""auto"",""en"")"),"Loading...")</f>
        <v>Loading...</v>
      </c>
    </row>
    <row r="7416" spans="1:2" ht="14.25" customHeight="1">
      <c r="A7416" s="4" t="s">
        <v>7125</v>
      </c>
      <c r="B7416" s="2" t="str">
        <f ca="1">IFERROR(__xludf.DUMMYFUNCTION("GOOGLETRANSLATE(A7416,""auto"",""en"")"),"Loading...")</f>
        <v>Loading...</v>
      </c>
    </row>
    <row r="7417" spans="1:2" ht="14.25" customHeight="1">
      <c r="A7417" s="5" t="s">
        <v>7126</v>
      </c>
      <c r="B7417" s="2" t="str">
        <f ca="1">IFERROR(__xludf.DUMMYFUNCTION("GOOGLETRANSLATE(A7417,""auto"",""en"")"),"Loading...")</f>
        <v>Loading...</v>
      </c>
    </row>
    <row r="7418" spans="1:2" ht="14.25" customHeight="1">
      <c r="A7418" s="2" t="s">
        <v>7127</v>
      </c>
      <c r="B7418" s="2" t="str">
        <f ca="1">IFERROR(__xludf.DUMMYFUNCTION("GOOGLETRANSLATE(A7418,""auto"",""en"")"),"Congress ✋🎉🎉")</f>
        <v>Congress ✋🎉🎉</v>
      </c>
    </row>
    <row r="7419" spans="1:2" ht="14.25" customHeight="1">
      <c r="A7419" s="2" t="s">
        <v>7128</v>
      </c>
      <c r="B7419" s="2" t="str">
        <f ca="1">IFERROR(__xludf.DUMMYFUNCTION("GOOGLETRANSLATE(A7419,""auto"",""en"")"),"Loading...")</f>
        <v>Loading...</v>
      </c>
    </row>
    <row r="7420" spans="1:2" ht="14.25" customHeight="1">
      <c r="A7420" s="2" t="s">
        <v>7129</v>
      </c>
      <c r="B7420" s="2" t="str">
        <f ca="1">IFERROR(__xludf.DUMMYFUNCTION("GOOGLETRANSLATE(A7420,""auto"",""en"")"),"Loading...")</f>
        <v>Loading...</v>
      </c>
    </row>
    <row r="7421" spans="1:2" ht="14.25" customHeight="1">
      <c r="A7421" s="2" t="s">
        <v>7130</v>
      </c>
      <c r="B7421" s="2" t="str">
        <f ca="1">IFERROR(__xludf.DUMMYFUNCTION("GOOGLETRANSLATE(A7421,""auto"",""en"")"),"Loading...")</f>
        <v>Loading...</v>
      </c>
    </row>
    <row r="7422" spans="1:2" ht="14.25" customHeight="1">
      <c r="A7422" s="2" t="s">
        <v>7131</v>
      </c>
      <c r="B7422" s="2" t="str">
        <f ca="1">IFERROR(__xludf.DUMMYFUNCTION("GOOGLETRANSLATE(A7422,""auto"",""en"")"),"Loading...")</f>
        <v>Loading...</v>
      </c>
    </row>
    <row r="7423" spans="1:2" ht="14.25" customHeight="1">
      <c r="A7423" s="2" t="s">
        <v>7132</v>
      </c>
      <c r="B7423" s="2" t="str">
        <f ca="1">IFERROR(__xludf.DUMMYFUNCTION("GOOGLETRANSLATE(A7423,""auto"",""en"")"),"Loading...")</f>
        <v>Loading...</v>
      </c>
    </row>
    <row r="7424" spans="1:2" ht="14.25" customHeight="1">
      <c r="A7424" s="5" t="s">
        <v>7133</v>
      </c>
      <c r="B7424" s="2" t="str">
        <f ca="1">IFERROR(__xludf.DUMMYFUNCTION("GOOGLETRANSLATE(A7424,""auto"",""en"")"),"Loading...")</f>
        <v>Loading...</v>
      </c>
    </row>
    <row r="7425" spans="1:2" ht="14.25" customHeight="1">
      <c r="A7425" s="2" t="s">
        <v>7134</v>
      </c>
      <c r="B7425" s="2" t="str">
        <f ca="1">IFERROR(__xludf.DUMMYFUNCTION("GOOGLETRANSLATE(A7425,""auto"",""en"")"),"Loading...")</f>
        <v>Loading...</v>
      </c>
    </row>
    <row r="7426" spans="1:2" ht="14.25" customHeight="1">
      <c r="A7426" s="2" t="s">
        <v>7135</v>
      </c>
      <c r="B7426" s="2" t="str">
        <f ca="1">IFERROR(__xludf.DUMMYFUNCTION("GOOGLETRANSLATE(A7426,""auto"",""en"")"),"Loading...")</f>
        <v>Loading...</v>
      </c>
    </row>
    <row r="7427" spans="1:2" ht="14.25" customHeight="1">
      <c r="A7427" s="2" t="s">
        <v>7136</v>
      </c>
      <c r="B7427" s="2" t="str">
        <f ca="1">IFERROR(__xludf.DUMMYFUNCTION("GOOGLETRANSLATE(A7427,""auto"",""en"")"),"Loading...")</f>
        <v>Loading...</v>
      </c>
    </row>
    <row r="7428" spans="1:2" ht="14.25" customHeight="1">
      <c r="A7428" s="2" t="s">
        <v>7137</v>
      </c>
      <c r="B7428" s="2" t="str">
        <f ca="1">IFERROR(__xludf.DUMMYFUNCTION("GOOGLETRANSLATE(A7428,""auto"",""en"")"),"Loading...")</f>
        <v>Loading...</v>
      </c>
    </row>
    <row r="7429" spans="1:2" ht="14.25" customHeight="1">
      <c r="A7429" s="4" t="s">
        <v>7138</v>
      </c>
      <c r="B7429" s="2" t="str">
        <f ca="1">IFERROR(__xludf.DUMMYFUNCTION("GOOGLETRANSLATE(A7429,""auto"",""en"")"),"Loading...")</f>
        <v>Loading...</v>
      </c>
    </row>
    <row r="7430" spans="1:2" ht="14.25" customHeight="1">
      <c r="A7430" s="2" t="s">
        <v>5927</v>
      </c>
      <c r="B7430" s="2" t="str">
        <f ca="1">IFERROR(__xludf.DUMMYFUNCTION("GOOGLETRANSLATE(A7430,""auto"",""en"")"),"Loading...")</f>
        <v>Loading...</v>
      </c>
    </row>
    <row r="7431" spans="1:2" ht="14.25" customHeight="1">
      <c r="A7431" s="2" t="s">
        <v>7139</v>
      </c>
      <c r="B7431" s="2" t="str">
        <f ca="1">IFERROR(__xludf.DUMMYFUNCTION("GOOGLETRANSLATE(A7431,""auto"",""en"")"),"Loading...")</f>
        <v>Loading...</v>
      </c>
    </row>
    <row r="7432" spans="1:2" ht="14.25" customHeight="1">
      <c r="A7432" s="4" t="s">
        <v>7140</v>
      </c>
      <c r="B7432" s="2" t="str">
        <f ca="1">IFERROR(__xludf.DUMMYFUNCTION("GOOGLETRANSLATE(A7432,""auto"",""en"")"),"Loading...")</f>
        <v>Loading...</v>
      </c>
    </row>
    <row r="7433" spans="1:2" ht="14.25" customHeight="1">
      <c r="A7433" s="4" t="s">
        <v>7141</v>
      </c>
      <c r="B7433" s="2" t="str">
        <f ca="1">IFERROR(__xludf.DUMMYFUNCTION("GOOGLETRANSLATE(A7433,""auto"",""en"")"),"Loading...")</f>
        <v>Loading...</v>
      </c>
    </row>
    <row r="7434" spans="1:2" ht="14.25" customHeight="1">
      <c r="A7434" s="2" t="s">
        <v>7142</v>
      </c>
      <c r="B7434" s="2" t="str">
        <f ca="1">IFERROR(__xludf.DUMMYFUNCTION("GOOGLETRANSLATE(A7434,""auto"",""en"")"),"Loading...")</f>
        <v>Loading...</v>
      </c>
    </row>
    <row r="7435" spans="1:2" ht="14.25" customHeight="1">
      <c r="A7435" s="5" t="s">
        <v>7143</v>
      </c>
      <c r="B7435" s="2" t="str">
        <f ca="1">IFERROR(__xludf.DUMMYFUNCTION("GOOGLETRANSLATE(A7435,""auto"",""en"")"),"Loading...")</f>
        <v>Loading...</v>
      </c>
    </row>
    <row r="7436" spans="1:2" ht="14.25" customHeight="1">
      <c r="A7436" s="2" t="s">
        <v>7144</v>
      </c>
      <c r="B7436" s="2" t="str">
        <f ca="1">IFERROR(__xludf.DUMMYFUNCTION("GOOGLETRANSLATE(A7436,""auto"",""en"")"),"Loading...")</f>
        <v>Loading...</v>
      </c>
    </row>
    <row r="7437" spans="1:2" ht="14.25" customHeight="1">
      <c r="A7437" s="2" t="s">
        <v>7145</v>
      </c>
      <c r="B7437" s="2" t="str">
        <f ca="1">IFERROR(__xludf.DUMMYFUNCTION("GOOGLETRANSLATE(A7437,""auto"",""en"")"),"Don't let the true Hindu modi come, don't let Pappu come.")</f>
        <v>Don't let the true Hindu modi come, don't let Pappu come.</v>
      </c>
    </row>
    <row r="7438" spans="1:2" ht="14.25" customHeight="1">
      <c r="A7438" s="2" t="s">
        <v>7146</v>
      </c>
      <c r="B7438" s="2" t="str">
        <f ca="1">IFERROR(__xludf.DUMMYFUNCTION("GOOGLETRANSLATE(A7438,""auto"",""en"")"),"Loading...")</f>
        <v>Loading...</v>
      </c>
    </row>
    <row r="7439" spans="1:2" ht="14.25" customHeight="1">
      <c r="A7439" s="4" t="s">
        <v>7147</v>
      </c>
      <c r="B7439" s="2" t="str">
        <f ca="1">IFERROR(__xludf.DUMMYFUNCTION("GOOGLETRANSLATE(A7439,""auto"",""en"")"),"Indian Prime Minister Modi is a disgrace to India")</f>
        <v>Indian Prime Minister Modi is a disgrace to India</v>
      </c>
    </row>
    <row r="7440" spans="1:2" ht="14.25" customHeight="1">
      <c r="A7440" s="5" t="s">
        <v>7148</v>
      </c>
      <c r="B7440" s="2" t="str">
        <f ca="1">IFERROR(__xludf.DUMMYFUNCTION("GOOGLETRANSLATE(A7440,""auto"",""en"")"),"Loading...")</f>
        <v>Loading...</v>
      </c>
    </row>
    <row r="7441" spans="1:2" ht="14.25" customHeight="1">
      <c r="A7441" s="2" t="s">
        <v>7149</v>
      </c>
      <c r="B7441" s="2" t="str">
        <f ca="1">IFERROR(__xludf.DUMMYFUNCTION("GOOGLETRANSLATE(A7441,""auto"",""en"")"),"Loading...")</f>
        <v>Loading...</v>
      </c>
    </row>
    <row r="7442" spans="1:2" ht="14.25" customHeight="1">
      <c r="A7442" s="2" t="s">
        <v>7150</v>
      </c>
      <c r="B7442" s="2" t="str">
        <f ca="1">IFERROR(__xludf.DUMMYFUNCTION("GOOGLETRANSLATE(A7442,""auto"",""en"")"),"Loading...")</f>
        <v>Loading...</v>
      </c>
    </row>
    <row r="7443" spans="1:2" ht="14.25" customHeight="1">
      <c r="A7443" s="2" t="s">
        <v>7151</v>
      </c>
      <c r="B7443" s="2" t="str">
        <f ca="1">IFERROR(__xludf.DUMMYFUNCTION("GOOGLETRANSLATE(A7443,""auto"",""en"")"),"Loading...")</f>
        <v>Loading...</v>
      </c>
    </row>
    <row r="7444" spans="1:2" ht="14.25" customHeight="1">
      <c r="A7444" s="2" t="s">
        <v>7152</v>
      </c>
      <c r="B7444" s="2" t="str">
        <f ca="1">IFERROR(__xludf.DUMMYFUNCTION("GOOGLETRANSLATE(A7444,""auto"",""en"")"),"Loading...")</f>
        <v>Loading...</v>
      </c>
    </row>
    <row r="7445" spans="1:2" ht="14.25" customHeight="1">
      <c r="A7445" s="2" t="s">
        <v>7153</v>
      </c>
      <c r="B7445" s="2" t="str">
        <f ca="1">IFERROR(__xludf.DUMMYFUNCTION("GOOGLETRANSLATE(A7445,""auto"",""en"")"),"Loading...")</f>
        <v>Loading...</v>
      </c>
    </row>
    <row r="7446" spans="1:2" ht="14.25" customHeight="1">
      <c r="A7446" s="2" t="s">
        <v>7154</v>
      </c>
      <c r="B7446" s="2" t="str">
        <f ca="1">IFERROR(__xludf.DUMMYFUNCTION("GOOGLETRANSLATE(A7446,""auto"",""en"")"),"Loading...")</f>
        <v>Loading...</v>
      </c>
    </row>
    <row r="7447" spans="1:2" ht="14.25" customHeight="1">
      <c r="A7447" s="2" t="s">
        <v>7155</v>
      </c>
      <c r="B7447" s="2" t="str">
        <f ca="1">IFERROR(__xludf.DUMMYFUNCTION("GOOGLETRANSLATE(A7447,""auto"",""en"")"),"Loading...")</f>
        <v>Loading...</v>
      </c>
    </row>
    <row r="7448" spans="1:2" ht="14.25" customHeight="1">
      <c r="A7448" s="4" t="s">
        <v>7156</v>
      </c>
      <c r="B7448" s="2" t="str">
        <f ca="1">IFERROR(__xludf.DUMMYFUNCTION("GOOGLETRANSLATE(A7448,""auto"",""en"")"),"Loading...")</f>
        <v>Loading...</v>
      </c>
    </row>
    <row r="7449" spans="1:2" ht="14.25" customHeight="1">
      <c r="A7449" s="2" t="s">
        <v>7157</v>
      </c>
      <c r="B7449" s="2" t="str">
        <f ca="1">IFERROR(__xludf.DUMMYFUNCTION("GOOGLETRANSLATE(A7449,""auto"",""en"")"),"Loading...")</f>
        <v>Loading...</v>
      </c>
    </row>
    <row r="7450" spans="1:2" ht="14.25" customHeight="1">
      <c r="A7450" s="2" t="s">
        <v>7158</v>
      </c>
      <c r="B7450" s="2" t="str">
        <f ca="1">IFERROR(__xludf.DUMMYFUNCTION("GOOGLETRANSLATE(A7450,""auto"",""en"")"),"Loading...")</f>
        <v>Loading...</v>
      </c>
    </row>
    <row r="7451" spans="1:2" ht="14.25" customHeight="1">
      <c r="A7451" s="2" t="s">
        <v>7159</v>
      </c>
      <c r="B7451" s="2" t="str">
        <f ca="1">IFERROR(__xludf.DUMMYFUNCTION("GOOGLETRANSLATE(A7451,""auto"",""en"")"),"Loading...")</f>
        <v>Loading...</v>
      </c>
    </row>
    <row r="7452" spans="1:2" ht="14.25" customHeight="1">
      <c r="A7452" s="2" t="s">
        <v>7160</v>
      </c>
      <c r="B7452" s="2" t="str">
        <f ca="1">IFERROR(__xludf.DUMMYFUNCTION("GOOGLETRANSLATE(A7452,""auto"",""en"")"),"Exit pòll band hone chaĥèÿe")</f>
        <v>Exit pòll band hone chaĥèÿe</v>
      </c>
    </row>
    <row r="7453" spans="1:2" ht="14.25" customHeight="1">
      <c r="A7453" s="2" t="s">
        <v>7161</v>
      </c>
      <c r="B7453" s="2" t="str">
        <f ca="1">IFERROR(__xludf.DUMMYFUNCTION("GOOGLETRANSLATE(A7453,""auto"",""en"")"),"Loading...")</f>
        <v>Loading...</v>
      </c>
    </row>
    <row r="7454" spans="1:2" ht="14.25" customHeight="1">
      <c r="A7454" s="2" t="s">
        <v>7162</v>
      </c>
      <c r="B7454" s="2" t="str">
        <f ca="1">IFERROR(__xludf.DUMMYFUNCTION("GOOGLETRANSLATE(A7454,""auto"",""en"")"),"Loading...")</f>
        <v>Loading...</v>
      </c>
    </row>
    <row r="7455" spans="1:2" ht="14.25" customHeight="1">
      <c r="A7455" s="2" t="s">
        <v>7163</v>
      </c>
      <c r="B7455" s="2" t="str">
        <f ca="1">IFERROR(__xludf.DUMMYFUNCTION("GOOGLETRANSLATE(A7455,""auto"",""en"")"),"Loading...")</f>
        <v>Loading...</v>
      </c>
    </row>
    <row r="7456" spans="1:2" ht="14.25" customHeight="1">
      <c r="A7456" s="4" t="s">
        <v>7164</v>
      </c>
      <c r="B7456" s="2" t="str">
        <f ca="1">IFERROR(__xludf.DUMMYFUNCTION("GOOGLETRANSLATE(A7456,""auto"",""en"")"),"Loading...")</f>
        <v>Loading...</v>
      </c>
    </row>
    <row r="7457" spans="1:2" ht="14.25" customHeight="1">
      <c r="A7457" s="2" t="s">
        <v>7165</v>
      </c>
      <c r="B7457" s="2" t="str">
        <f ca="1">IFERROR(__xludf.DUMMYFUNCTION("GOOGLETRANSLATE(A7457,""auto"",""en"")"),"Loading...")</f>
        <v>Loading...</v>
      </c>
    </row>
    <row r="7458" spans="1:2" ht="14.25" customHeight="1">
      <c r="A7458" s="2" t="s">
        <v>7166</v>
      </c>
      <c r="B7458" s="2" t="str">
        <f ca="1">IFERROR(__xludf.DUMMYFUNCTION("GOOGLETRANSLATE(A7458,""auto"",""en"")"),"Thank you Sir for your informative analysis ❤❤❤")</f>
        <v>Thank you Sir for your informative analysis ❤❤❤</v>
      </c>
    </row>
    <row r="7459" spans="1:2" ht="14.25" customHeight="1">
      <c r="A7459" s="2" t="s">
        <v>7167</v>
      </c>
      <c r="B7459" s="2" t="str">
        <f ca="1">IFERROR(__xludf.DUMMYFUNCTION("GOOGLETRANSLATE(A7459,""auto"",""en"")"),"Loading...")</f>
        <v>Loading...</v>
      </c>
    </row>
    <row r="7460" spans="1:2" ht="14.25" customHeight="1">
      <c r="A7460" s="2" t="s">
        <v>7168</v>
      </c>
      <c r="B7460" s="2" t="str">
        <f ca="1">IFERROR(__xludf.DUMMYFUNCTION("GOOGLETRANSLATE(A7460,""auto"",""en"")"),"Loading...")</f>
        <v>Loading...</v>
      </c>
    </row>
    <row r="7461" spans="1:2" ht="14.25" customHeight="1">
      <c r="A7461" s="2" t="s">
        <v>7169</v>
      </c>
      <c r="B7461" s="2" t="str">
        <f ca="1">IFERROR(__xludf.DUMMYFUNCTION("GOOGLETRANSLATE(A7461,""auto"",""en"")"),"Loading...")</f>
        <v>Loading...</v>
      </c>
    </row>
    <row r="7462" spans="1:2" ht="14.25" customHeight="1">
      <c r="A7462" s="6" t="s">
        <v>7170</v>
      </c>
      <c r="B7462" s="2" t="str">
        <f ca="1">IFERROR(__xludf.DUMMYFUNCTION("GOOGLETRANSLATE(A7462,""auto"",""en"")"),"This is not an exit poll, it has opened the polls of P.M.O. 
Do you get my point!!")</f>
        <v>This is not an exit poll, it has opened the polls of P.M.O. 
Do you get my point!!</v>
      </c>
    </row>
    <row r="7463" spans="1:2" ht="14.25" customHeight="1">
      <c r="A7463" s="6" t="s">
        <v>7171</v>
      </c>
      <c r="B7463" s="2" t="str">
        <f ca="1">IFERROR(__xludf.DUMMYFUNCTION("GOOGLETRANSLATE(A7463,""auto"",""en"")"),"Loading...")</f>
        <v>Loading...</v>
      </c>
    </row>
    <row r="7464" spans="1:2" ht="14.25" customHeight="1">
      <c r="A7464" s="2" t="s">
        <v>7172</v>
      </c>
      <c r="B7464" s="2" t="str">
        <f ca="1">IFERROR(__xludf.DUMMYFUNCTION("GOOGLETRANSLATE(A7464,""auto"",""en"")"),"Ravish Ji. Kuchh to gadbad hei...")</f>
        <v>Ravish Ji. Kuchh to gadbad hei...</v>
      </c>
    </row>
    <row r="7465" spans="1:2" ht="14.25" customHeight="1">
      <c r="A7465" s="2" t="s">
        <v>7173</v>
      </c>
      <c r="B7465" s="2" t="str">
        <f ca="1">IFERROR(__xludf.DUMMYFUNCTION("GOOGLETRANSLATE(A7465,""auto"",""en"")"),"Loading...")</f>
        <v>Loading...</v>
      </c>
    </row>
    <row r="7466" spans="1:2" ht="14.25" customHeight="1">
      <c r="A7466" s="2" t="s">
        <v>7174</v>
      </c>
      <c r="B7466" s="2" t="str">
        <f ca="1">IFERROR(__xludf.DUMMYFUNCTION("GOOGLETRANSLATE(A7466,""auto"",""en"")"),"Loading...")</f>
        <v>Loading...</v>
      </c>
    </row>
    <row r="7467" spans="1:2" ht="14.25" customHeight="1">
      <c r="A7467" s="2" t="s">
        <v>7175</v>
      </c>
      <c r="B7467" s="2" t="str">
        <f ca="1">IFERROR(__xludf.DUMMYFUNCTION("GOOGLETRANSLATE(A7467,""auto"",""en"")"),"Kuchh Gabaddi hei day...")</f>
        <v>Kuchh Gabaddi hei day...</v>
      </c>
    </row>
    <row r="7468" spans="1:2" ht="14.25" customHeight="1">
      <c r="A7468" s="2" t="s">
        <v>7176</v>
      </c>
      <c r="B7468" s="2" t="str">
        <f ca="1">IFERROR(__xludf.DUMMYFUNCTION("GOOGLETRANSLATE(A7468,""auto"",""en"")"),"Loading...")</f>
        <v>Loading...</v>
      </c>
    </row>
    <row r="7469" spans="1:2" ht="14.25" customHeight="1">
      <c r="A7469" s="2" t="s">
        <v>7177</v>
      </c>
      <c r="B7469" s="2" t="str">
        <f ca="1">IFERROR(__xludf.DUMMYFUNCTION("GOOGLETRANSLATE(A7469,""auto"",""en"")"),"Loading...")</f>
        <v>Loading...</v>
      </c>
    </row>
    <row r="7470" spans="1:2" ht="14.25" customHeight="1">
      <c r="A7470" s="2" t="s">
        <v>7178</v>
      </c>
      <c r="B7470" s="2" t="str">
        <f ca="1">IFERROR(__xludf.DUMMYFUNCTION("GOOGLETRANSLATE(A7470,""auto"",""en"")"),"Loading...")</f>
        <v>Loading...</v>
      </c>
    </row>
    <row r="7471" spans="1:2" ht="14.25" customHeight="1">
      <c r="A7471" s="2" t="s">
        <v>7179</v>
      </c>
      <c r="B7471" s="2" t="str">
        <f ca="1">IFERROR(__xludf.DUMMYFUNCTION("GOOGLETRANSLATE(A7471,""auto"",""en"")"),"Loading...")</f>
        <v>Loading...</v>
      </c>
    </row>
    <row r="7472" spans="1:2" ht="14.25" customHeight="1">
      <c r="A7472" s="2" t="s">
        <v>7180</v>
      </c>
      <c r="B7472" s="2" t="str">
        <f ca="1">IFERROR(__xludf.DUMMYFUNCTION("GOOGLETRANSLATE(A7472,""auto"",""en"")"),"Loading...")</f>
        <v>Loading...</v>
      </c>
    </row>
    <row r="7473" spans="1:2" ht="14.25" customHeight="1">
      <c r="A7473" s="4" t="s">
        <v>7181</v>
      </c>
      <c r="B7473" s="2" t="str">
        <f ca="1">IFERROR(__xludf.DUMMYFUNCTION("GOOGLETRANSLATE(A7473,""auto"",""en"")"),"Loading...")</f>
        <v>Loading...</v>
      </c>
    </row>
    <row r="7474" spans="1:2" ht="14.25" customHeight="1">
      <c r="A7474" s="4" t="s">
        <v>7182</v>
      </c>
      <c r="B7474" s="2" t="str">
        <f ca="1">IFERROR(__xludf.DUMMYFUNCTION("GOOGLETRANSLATE(A7474,""auto"",""en"")"),"Pray for the victory of India alliance.")</f>
        <v>Pray for the victory of India alliance.</v>
      </c>
    </row>
    <row r="7475" spans="1:2" ht="14.25" customHeight="1">
      <c r="A7475" s="2" t="s">
        <v>7183</v>
      </c>
      <c r="B7475" s="2" t="str">
        <f ca="1">IFERROR(__xludf.DUMMYFUNCTION("GOOGLETRANSLATE(A7475,""auto"",""en"")"),"Loading...")</f>
        <v>Loading...</v>
      </c>
    </row>
    <row r="7476" spans="1:2" ht="14.25" customHeight="1">
      <c r="A7476" s="2" t="s">
        <v>7184</v>
      </c>
      <c r="B7476" s="2" t="str">
        <f ca="1">IFERROR(__xludf.DUMMYFUNCTION("GOOGLETRANSLATE(A7476,""auto"",""en"")"),"Loading...")</f>
        <v>Loading...</v>
      </c>
    </row>
    <row r="7477" spans="1:2" ht="14.25" customHeight="1">
      <c r="A7477" s="2" t="s">
        <v>7185</v>
      </c>
      <c r="B7477" s="2" t="str">
        <f ca="1">IFERROR(__xludf.DUMMYFUNCTION("GOOGLETRANSLATE(A7477,""auto"",""en"")"),"Loading...")</f>
        <v>Loading...</v>
      </c>
    </row>
    <row r="7478" spans="1:2" ht="14.25" customHeight="1">
      <c r="A7478" s="2" t="s">
        <v>7186</v>
      </c>
      <c r="B7478" s="2" t="str">
        <f ca="1">IFERROR(__xludf.DUMMYFUNCTION("GOOGLETRANSLATE(A7478,""auto"",""en"")"),"There should also be a prepoll like exit poll.")</f>
        <v>There should also be a prepoll like exit poll.</v>
      </c>
    </row>
    <row r="7479" spans="1:2" ht="14.25" customHeight="1">
      <c r="A7479" s="2" t="s">
        <v>7187</v>
      </c>
      <c r="B7479" s="2" t="str">
        <f ca="1">IFERROR(__xludf.DUMMYFUNCTION("GOOGLETRANSLATE(A7479,""auto"",""en"")"),"Loading...")</f>
        <v>Loading...</v>
      </c>
    </row>
    <row r="7480" spans="1:2" ht="14.25" customHeight="1">
      <c r="A7480" s="2" t="s">
        <v>7188</v>
      </c>
      <c r="B7480" s="2" t="str">
        <f ca="1">IFERROR(__xludf.DUMMYFUNCTION("GOOGLETRANSLATE(A7480,""auto"",""en"")"),"Rahul Gandhi zindabad Akhilesh Yadav zindabad ❤️❤️")</f>
        <v>Rahul Gandhi zindabad Akhilesh Yadav zindabad ❤️❤️</v>
      </c>
    </row>
    <row r="7481" spans="1:2" ht="14.25" customHeight="1">
      <c r="A7481" s="2" t="s">
        <v>7189</v>
      </c>
      <c r="B7481" s="2" t="str">
        <f ca="1">IFERROR(__xludf.DUMMYFUNCTION("GOOGLETRANSLATE(A7481,""auto"",""en"")"),"Loading...")</f>
        <v>Loading...</v>
      </c>
    </row>
    <row r="7482" spans="1:2" ht="14.25" customHeight="1">
      <c r="A7482" s="2" t="s">
        <v>7190</v>
      </c>
      <c r="B7482" s="2" t="str">
        <f ca="1">IFERROR(__xludf.DUMMYFUNCTION("GOOGLETRANSLATE(A7482,""auto"",""en"")"),"Loading...")</f>
        <v>Loading...</v>
      </c>
    </row>
    <row r="7483" spans="1:2" ht="14.25" customHeight="1">
      <c r="A7483" s="2" t="s">
        <v>7191</v>
      </c>
      <c r="B7483" s="2" t="str">
        <f ca="1">IFERROR(__xludf.DUMMYFUNCTION("GOOGLETRANSLATE(A7483,""auto"",""en"")"),"Loading...")</f>
        <v>Loading...</v>
      </c>
    </row>
    <row r="7484" spans="1:2" ht="14.25" customHeight="1">
      <c r="A7484" s="2" t="s">
        <v>7192</v>
      </c>
      <c r="B7484" s="2" t="str">
        <f ca="1">IFERROR(__xludf.DUMMYFUNCTION("GOOGLETRANSLATE(A7484,""auto"",""en"")"),"Same km. After drinking, she said something else,")</f>
        <v>Same km. After drinking, she said something else,</v>
      </c>
    </row>
    <row r="7485" spans="1:2" ht="14.25" customHeight="1">
      <c r="A7485" s="2" t="s">
        <v>7193</v>
      </c>
      <c r="B7485" s="2" t="str">
        <f ca="1">IFERROR(__xludf.DUMMYFUNCTION("GOOGLETRANSLATE(A7485,""auto"",""en"")"),"Loading...")</f>
        <v>Loading...</v>
      </c>
    </row>
    <row r="7486" spans="1:2" ht="14.25" customHeight="1">
      <c r="A7486" s="2" t="s">
        <v>7194</v>
      </c>
      <c r="B7486" s="2" t="str">
        <f ca="1">IFERROR(__xludf.DUMMYFUNCTION("GOOGLETRANSLATE(A7486,""auto"",""en"")"),"Loading...")</f>
        <v>Loading...</v>
      </c>
    </row>
    <row r="7487" spans="1:2" ht="14.25" customHeight="1">
      <c r="A7487" s="2" t="s">
        <v>7195</v>
      </c>
      <c r="B7487" s="2" t="str">
        <f ca="1">IFERROR(__xludf.DUMMYFUNCTION("GOOGLETRANSLATE(A7487,""auto"",""en"")"),"Loading...")</f>
        <v>Loading...</v>
      </c>
    </row>
    <row r="7488" spans="1:2" ht="14.25" customHeight="1">
      <c r="A7488" s="2" t="s">
        <v>594</v>
      </c>
      <c r="B7488" s="2" t="str">
        <f ca="1">IFERROR(__xludf.DUMMYFUNCTION("GOOGLETRANSLATE(A7488,""auto"",""en"")"),"❤")</f>
        <v>❤</v>
      </c>
    </row>
    <row r="7489" spans="1:2" ht="14.25" customHeight="1">
      <c r="A7489" s="2" t="s">
        <v>7196</v>
      </c>
      <c r="B7489" s="2" t="str">
        <f ca="1">IFERROR(__xludf.DUMMYFUNCTION("GOOGLETRANSLATE(A7489,""auto"",""en"")"),"Loading...")</f>
        <v>Loading...</v>
      </c>
    </row>
    <row r="7490" spans="1:2" ht="14.25" customHeight="1">
      <c r="A7490" s="2" t="s">
        <v>7197</v>
      </c>
      <c r="B7490" s="2" t="str">
        <f ca="1">IFERROR(__xludf.DUMMYFUNCTION("GOOGLETRANSLATE(A7490,""auto"",""en"")"),"Loading...")</f>
        <v>Loading...</v>
      </c>
    </row>
    <row r="7491" spans="1:2" ht="14.25" customHeight="1">
      <c r="A7491" s="2" t="s">
        <v>7198</v>
      </c>
      <c r="B7491" s="2" t="str">
        <f ca="1">IFERROR(__xludf.DUMMYFUNCTION("GOOGLETRANSLATE(A7491,""auto"",""en"")"),"Loading...")</f>
        <v>Loading...</v>
      </c>
    </row>
    <row r="7492" spans="1:2" ht="14.25" customHeight="1">
      <c r="A7492" s="2" t="s">
        <v>7199</v>
      </c>
      <c r="B7492" s="2" t="str">
        <f ca="1">IFERROR(__xludf.DUMMYFUNCTION("GOOGLETRANSLATE(A7492,""auto"",""en"")"),"Loading...")</f>
        <v>Loading...</v>
      </c>
    </row>
    <row r="7493" spans="1:2" ht="14.25" customHeight="1">
      <c r="A7493" s="6" t="s">
        <v>7200</v>
      </c>
      <c r="B7493" s="2" t="str">
        <f ca="1">IFERROR(__xludf.DUMMYFUNCTION("GOOGLETRANSLATE(A7493,""auto"",""en"")"),"Loading...")</f>
        <v>Loading...</v>
      </c>
    </row>
    <row r="7494" spans="1:2" ht="14.25" customHeight="1">
      <c r="A7494" s="2" t="s">
        <v>7201</v>
      </c>
      <c r="B7494" s="2" t="str">
        <f ca="1">IFERROR(__xludf.DUMMYFUNCTION("GOOGLETRANSLATE(A7494,""auto"",""en"")"),"Loading...")</f>
        <v>Loading...</v>
      </c>
    </row>
    <row r="7495" spans="1:2" ht="14.25" customHeight="1">
      <c r="A7495" s="2" t="s">
        <v>7202</v>
      </c>
      <c r="B7495" s="2" t="str">
        <f ca="1">IFERROR(__xludf.DUMMYFUNCTION("GOOGLETRANSLATE(A7495,""auto"",""en"")"),"Loading...")</f>
        <v>Loading...</v>
      </c>
    </row>
    <row r="7496" spans="1:2" ht="14.25" customHeight="1">
      <c r="A7496" s="2" t="s">
        <v>7203</v>
      </c>
      <c r="B7496" s="2" t="str">
        <f ca="1">IFERROR(__xludf.DUMMYFUNCTION("GOOGLETRANSLATE(A7496,""auto"",""en"")"),"Loading...")</f>
        <v>Loading...</v>
      </c>
    </row>
    <row r="7497" spans="1:2" ht="14.25" customHeight="1">
      <c r="A7497" s="2" t="s">
        <v>5716</v>
      </c>
      <c r="B7497" s="2" t="str">
        <f ca="1">IFERROR(__xludf.DUMMYFUNCTION("GOOGLETRANSLATE(A7497,""auto"",""en"")"),"Loading...")</f>
        <v>Loading...</v>
      </c>
    </row>
    <row r="7498" spans="1:2" ht="14.25" customHeight="1">
      <c r="A7498" s="2" t="s">
        <v>7204</v>
      </c>
      <c r="B7498" s="2" t="str">
        <f ca="1">IFERROR(__xludf.DUMMYFUNCTION("GOOGLETRANSLATE(A7498,""auto"",""en"")"),"Loading...")</f>
        <v>Loading...</v>
      </c>
    </row>
    <row r="7499" spans="1:2" ht="14.25" customHeight="1">
      <c r="A7499" s="2" t="s">
        <v>7205</v>
      </c>
      <c r="B7499" s="2" t="str">
        <f ca="1">IFERROR(__xludf.DUMMYFUNCTION("GOOGLETRANSLATE(A7499,""auto"",""en"")"),"Loading...")</f>
        <v>Loading...</v>
      </c>
    </row>
    <row r="7500" spans="1:2" ht="14.25" customHeight="1">
      <c r="A7500" s="2" t="s">
        <v>7206</v>
      </c>
      <c r="B7500" s="2" t="str">
        <f ca="1">IFERROR(__xludf.DUMMYFUNCTION("GOOGLETRANSLATE(A7500,""auto"",""en"")"),"Loading...")</f>
        <v>Loading...</v>
      </c>
    </row>
    <row r="7501" spans="1:2" ht="14.25" customHeight="1">
      <c r="A7501" s="2" t="s">
        <v>7207</v>
      </c>
      <c r="B7501" s="2" t="str">
        <f ca="1">IFERROR(__xludf.DUMMYFUNCTION("GOOGLETRANSLATE(A7501,""auto"",""en"")"),"Loading...")</f>
        <v>Loading...</v>
      </c>
    </row>
    <row r="7502" spans="1:2" ht="14.25" customHeight="1">
      <c r="A7502" s="2" t="s">
        <v>7208</v>
      </c>
      <c r="B7502" s="2" t="str">
        <f ca="1">IFERROR(__xludf.DUMMYFUNCTION("GOOGLETRANSLATE(A7502,""auto"",""en"")"),"Loading...")</f>
        <v>Loading...</v>
      </c>
    </row>
    <row r="7503" spans="1:2" ht="14.25" customHeight="1">
      <c r="A7503" s="2" t="s">
        <v>7209</v>
      </c>
      <c r="B7503" s="2" t="str">
        <f ca="1">IFERROR(__xludf.DUMMYFUNCTION("GOOGLETRANSLATE(A7503,""auto"",""en"")"),"Loading...")</f>
        <v>Loading...</v>
      </c>
    </row>
    <row r="7504" spans="1:2" ht="14.25" customHeight="1">
      <c r="A7504" s="2" t="s">
        <v>7210</v>
      </c>
      <c r="B7504" s="2" t="str">
        <f ca="1">IFERROR(__xludf.DUMMYFUNCTION("GOOGLETRANSLATE(A7504,""auto"",""en"")"),"Loading...")</f>
        <v>Loading...</v>
      </c>
    </row>
    <row r="7505" spans="1:2" ht="14.25" customHeight="1">
      <c r="A7505" s="2" t="s">
        <v>7211</v>
      </c>
      <c r="B7505" s="2" t="str">
        <f ca="1">IFERROR(__xludf.DUMMYFUNCTION("GOOGLETRANSLATE(A7505,""auto"",""en"")"),"Exit Brain Wash Scheme.")</f>
        <v>Exit Brain Wash Scheme.</v>
      </c>
    </row>
    <row r="7506" spans="1:2" ht="14.25" customHeight="1">
      <c r="A7506" s="2" t="s">
        <v>7212</v>
      </c>
      <c r="B7506" s="2" t="str">
        <f ca="1">IFERROR(__xludf.DUMMYFUNCTION("GOOGLETRANSLATE(A7506,""auto"",""en"")"),"Loading...")</f>
        <v>Loading...</v>
      </c>
    </row>
    <row r="7507" spans="1:2" ht="14.25" customHeight="1">
      <c r="A7507" s="4" t="s">
        <v>7213</v>
      </c>
      <c r="B7507" s="2" t="str">
        <f ca="1">IFERROR(__xludf.DUMMYFUNCTION("GOOGLETRANSLATE(A7507,""auto"",""en"")"),"Now I started crying on the exit poll. What will happen after 4?")</f>
        <v>Now I started crying on the exit poll. What will happen after 4?</v>
      </c>
    </row>
    <row r="7508" spans="1:2" ht="14.25" customHeight="1">
      <c r="A7508" s="6" t="s">
        <v>7214</v>
      </c>
      <c r="B7508" s="2" t="str">
        <f ca="1">IFERROR(__xludf.DUMMYFUNCTION("GOOGLETRANSLATE(A7508,""auto"",""en"")"),"Loading...")</f>
        <v>Loading...</v>
      </c>
    </row>
    <row r="7509" spans="1:2" ht="14.25" customHeight="1">
      <c r="A7509" s="2" t="s">
        <v>7215</v>
      </c>
      <c r="B7509" s="2" t="str">
        <f ca="1">IFERROR(__xludf.DUMMYFUNCTION("GOOGLETRANSLATE(A7509,""auto"",""en"")"),"Loading...")</f>
        <v>Loading...</v>
      </c>
    </row>
    <row r="7510" spans="1:2" ht="14.25" customHeight="1">
      <c r="A7510" s="2" t="s">
        <v>7216</v>
      </c>
      <c r="B7510" s="2" t="str">
        <f ca="1">IFERROR(__xludf.DUMMYFUNCTION("GOOGLETRANSLATE(A7510,""auto"",""en"")"),"Loading...")</f>
        <v>Loading...</v>
      </c>
    </row>
    <row r="7511" spans="1:2" ht="14.25" customHeight="1">
      <c r="A7511" s="2" t="s">
        <v>7217</v>
      </c>
      <c r="B7511" s="2" t="str">
        <f ca="1">IFERROR(__xludf.DUMMYFUNCTION("GOOGLETRANSLATE(A7511,""auto"",""en"")"),"Media conferences")</f>
        <v>Media conferences</v>
      </c>
    </row>
    <row r="7512" spans="1:2" ht="14.25" customHeight="1">
      <c r="A7512" s="2" t="s">
        <v>7218</v>
      </c>
      <c r="B7512" s="2" t="str">
        <f ca="1">IFERROR(__xludf.DUMMYFUNCTION("GOOGLETRANSLATE(A7512,""auto"",""en"")"),"Loading...")</f>
        <v>Loading...</v>
      </c>
    </row>
    <row r="7513" spans="1:2" ht="14.25" customHeight="1">
      <c r="A7513" s="2" t="s">
        <v>7219</v>
      </c>
      <c r="B7513" s="2" t="str">
        <f ca="1">IFERROR(__xludf.DUMMYFUNCTION("GOOGLETRANSLATE(A7513,""auto"",""en"")"),"Loading...")</f>
        <v>Loading...</v>
      </c>
    </row>
    <row r="7514" spans="1:2" ht="14.25" customHeight="1">
      <c r="A7514" s="2" t="s">
        <v>7220</v>
      </c>
      <c r="B7514" s="2" t="str">
        <f ca="1">IFERROR(__xludf.DUMMYFUNCTION("GOOGLETRANSLATE(A7514,""auto"",""en"")"),"Loading...")</f>
        <v>Loading...</v>
      </c>
    </row>
    <row r="7515" spans="1:2" ht="14.25" customHeight="1">
      <c r="A7515" s="2" t="s">
        <v>7221</v>
      </c>
      <c r="B7515" s="2" t="str">
        <f ca="1">IFERROR(__xludf.DUMMYFUNCTION("GOOGLETRANSLATE(A7515,""auto"",""en"")"),"Loading...")</f>
        <v>Loading...</v>
      </c>
    </row>
    <row r="7516" spans="1:2" ht="14.25" customHeight="1">
      <c r="A7516" s="2" t="s">
        <v>7222</v>
      </c>
      <c r="B7516" s="2" t="str">
        <f ca="1">IFERROR(__xludf.DUMMYFUNCTION("GOOGLETRANSLATE(A7516,""auto"",""en"")"),"Loading...")</f>
        <v>Loading...</v>
      </c>
    </row>
    <row r="7517" spans="1:2" ht="14.25" customHeight="1">
      <c r="A7517" s="2" t="s">
        <v>7223</v>
      </c>
      <c r="B7517" s="2" t="str">
        <f ca="1">IFERROR(__xludf.DUMMYFUNCTION("GOOGLETRANSLATE(A7517,""auto"",""en"")"),"Loading...")</f>
        <v>Loading...</v>
      </c>
    </row>
    <row r="7518" spans="1:2" ht="14.25" customHeight="1">
      <c r="A7518" s="2" t="s">
        <v>7224</v>
      </c>
      <c r="B7518" s="2" t="str">
        <f ca="1">IFERROR(__xludf.DUMMYFUNCTION("GOOGLETRANSLATE(A7518,""auto"",""en"")"),"Loading...")</f>
        <v>Loading...</v>
      </c>
    </row>
    <row r="7519" spans="1:2" ht="14.25" customHeight="1">
      <c r="A7519" s="4" t="s">
        <v>7225</v>
      </c>
      <c r="B7519" s="2" t="str">
        <f ca="1">IFERROR(__xludf.DUMMYFUNCTION("GOOGLETRANSLATE(A7519,""auto"",""en"")"),"Loading...")</f>
        <v>Loading...</v>
      </c>
    </row>
    <row r="7520" spans="1:2" ht="14.25" customHeight="1">
      <c r="A7520" s="2" t="s">
        <v>7226</v>
      </c>
      <c r="B7520" s="2" t="str">
        <f ca="1">IFERROR(__xludf.DUMMYFUNCTION("GOOGLETRANSLATE(A7520,""auto"",""en"")"),"Loading...")</f>
        <v>Loading...</v>
      </c>
    </row>
    <row r="7521" spans="1:2" ht="14.25" customHeight="1">
      <c r="A7521" s="2" t="s">
        <v>7227</v>
      </c>
      <c r="B7521" s="2" t="str">
        <f ca="1">IFERROR(__xludf.DUMMYFUNCTION("GOOGLETRANSLATE(A7521,""auto"",""en"")"),"Loading...")</f>
        <v>Loading...</v>
      </c>
    </row>
    <row r="7522" spans="1:2" ht="14.25" customHeight="1">
      <c r="A7522" s="5" t="s">
        <v>7228</v>
      </c>
      <c r="B7522" s="2" t="str">
        <f ca="1">IFERROR(__xludf.DUMMYFUNCTION("GOOGLETRANSLATE(A7522,""auto"",""en"")"),"Loading...")</f>
        <v>Loading...</v>
      </c>
    </row>
    <row r="7523" spans="1:2" ht="14.25" customHeight="1">
      <c r="A7523" s="4" t="s">
        <v>7229</v>
      </c>
      <c r="B7523" s="2" t="str">
        <f ca="1">IFERROR(__xludf.DUMMYFUNCTION("GOOGLETRANSLATE(A7523,""auto"",""en"")"),"Loading...")</f>
        <v>Loading...</v>
      </c>
    </row>
    <row r="7524" spans="1:2" ht="14.25" customHeight="1">
      <c r="A7524" s="2" t="s">
        <v>7230</v>
      </c>
      <c r="B7524" s="2" t="str">
        <f ca="1">IFERROR(__xludf.DUMMYFUNCTION("GOOGLETRANSLATE(A7524,""auto"",""en"")"),"Jai prashuram")</f>
        <v>Jai prashuram</v>
      </c>
    </row>
    <row r="7525" spans="1:2" ht="14.25" customHeight="1">
      <c r="A7525" s="2" t="s">
        <v>7231</v>
      </c>
      <c r="B7525" s="2" t="str">
        <f ca="1">IFERROR(__xludf.DUMMYFUNCTION("GOOGLETRANSLATE(A7525,""auto"",""en"")"),"Loading...")</f>
        <v>Loading...</v>
      </c>
    </row>
    <row r="7526" spans="1:2" ht="14.25" customHeight="1">
      <c r="A7526" s="2" t="s">
        <v>7232</v>
      </c>
      <c r="B7526" s="2" t="str">
        <f ca="1">IFERROR(__xludf.DUMMYFUNCTION("GOOGLETRANSLATE(A7526,""auto"",""en"")"),"Loading...")</f>
        <v>Loading...</v>
      </c>
    </row>
    <row r="7527" spans="1:2" ht="14.25" customHeight="1">
      <c r="A7527" s="2" t="s">
        <v>7233</v>
      </c>
      <c r="B7527" s="2" t="str">
        <f ca="1">IFERROR(__xludf.DUMMYFUNCTION("GOOGLETRANSLATE(A7527,""auto"",""en"")"),"Modi pol he... polampol he")</f>
        <v>Modi pol he... polampol he</v>
      </c>
    </row>
    <row r="7528" spans="1:2" ht="14.25" customHeight="1">
      <c r="A7528" s="2" t="s">
        <v>7234</v>
      </c>
      <c r="B7528" s="2" t="str">
        <f ca="1">IFERROR(__xludf.DUMMYFUNCTION("GOOGLETRANSLATE(A7528,""auto"",""en"")"),"Loading...")</f>
        <v>Loading...</v>
      </c>
    </row>
    <row r="7529" spans="1:2" ht="14.25" customHeight="1">
      <c r="A7529" s="2" t="s">
        <v>7235</v>
      </c>
      <c r="B7529" s="2" t="str">
        <f ca="1">IFERROR(__xludf.DUMMYFUNCTION("GOOGLETRANSLATE(A7529,""auto"",""en"")"),"Loading...")</f>
        <v>Loading...</v>
      </c>
    </row>
    <row r="7530" spans="1:2" ht="14.25" customHeight="1">
      <c r="A7530" s="2" t="s">
        <v>7236</v>
      </c>
      <c r="B7530" s="2" t="str">
        <f ca="1">IFERROR(__xludf.DUMMYFUNCTION("GOOGLETRANSLATE(A7530,""auto"",""en"")"),"Loading...")</f>
        <v>Loading...</v>
      </c>
    </row>
    <row r="7531" spans="1:2" ht="14.25" customHeight="1">
      <c r="A7531" s="2" t="s">
        <v>7237</v>
      </c>
      <c r="B7531" s="2" t="str">
        <f ca="1">IFERROR(__xludf.DUMMYFUNCTION("GOOGLETRANSLATE(A7531,""auto"",""en"")"),"Loading...")</f>
        <v>Loading...</v>
      </c>
    </row>
    <row r="7532" spans="1:2" ht="14.25" customHeight="1">
      <c r="A7532" s="4" t="s">
        <v>7238</v>
      </c>
      <c r="B7532" s="2" t="str">
        <f ca="1">IFERROR(__xludf.DUMMYFUNCTION("GOOGLETRANSLATE(A7532,""auto"",""en"")"),"Loading...")</f>
        <v>Loading...</v>
      </c>
    </row>
    <row r="7533" spans="1:2" ht="14.25" customHeight="1">
      <c r="A7533" s="2" t="s">
        <v>7239</v>
      </c>
      <c r="B7533" s="2" t="str">
        <f ca="1">IFERROR(__xludf.DUMMYFUNCTION("GOOGLETRANSLATE(A7533,""auto"",""en"")"),"Very good video sir  Bjp go back")</f>
        <v>Very good video sir  Bjp go back</v>
      </c>
    </row>
    <row r="7534" spans="1:2" ht="14.25" customHeight="1">
      <c r="A7534" s="2" t="s">
        <v>7240</v>
      </c>
      <c r="B7534" s="2" t="str">
        <f ca="1">IFERROR(__xludf.DUMMYFUNCTION("GOOGLETRANSLATE(A7534,""auto"",""en"")"),"Loading...")</f>
        <v>Loading...</v>
      </c>
    </row>
    <row r="7535" spans="1:2" ht="14.25" customHeight="1">
      <c r="A7535" s="2" t="s">
        <v>7241</v>
      </c>
      <c r="B7535" s="2" t="str">
        <f ca="1">IFERROR(__xludf.DUMMYFUNCTION("GOOGLETRANSLATE(A7535,""auto"",""en"")"),"Loading...")</f>
        <v>Loading...</v>
      </c>
    </row>
    <row r="7536" spans="1:2" ht="14.25" customHeight="1">
      <c r="A7536" s="2" t="s">
        <v>205</v>
      </c>
      <c r="B7536" s="2" t="str">
        <f ca="1">IFERROR(__xludf.DUMMYFUNCTION("GOOGLETRANSLATE(A7536,""auto"",""en"")"),"Loading...")</f>
        <v>Loading...</v>
      </c>
    </row>
    <row r="7537" spans="1:2" ht="14.25" customHeight="1">
      <c r="A7537" s="4" t="s">
        <v>7242</v>
      </c>
      <c r="B7537" s="2" t="str">
        <f ca="1">IFERROR(__xludf.DUMMYFUNCTION("GOOGLETRANSLATE(A7537,""auto"",""en"")"),"Congress has been wiped out from Madhya Pradesh...❤❤")</f>
        <v>Congress has been wiped out from Madhya Pradesh...❤❤</v>
      </c>
    </row>
    <row r="7538" spans="1:2" ht="14.25" customHeight="1">
      <c r="A7538" s="2" t="s">
        <v>7243</v>
      </c>
      <c r="B7538" s="2" t="str">
        <f ca="1">IFERROR(__xludf.DUMMYFUNCTION("GOOGLETRANSLATE(A7538,""auto"",""en"")"),"Loading...")</f>
        <v>Loading...</v>
      </c>
    </row>
    <row r="7539" spans="1:2" ht="14.25" customHeight="1">
      <c r="A7539" s="4" t="s">
        <v>7244</v>
      </c>
      <c r="B7539" s="2" t="str">
        <f ca="1">IFERROR(__xludf.DUMMYFUNCTION("GOOGLETRANSLATE(A7539,""auto"",""en"")"),"Loading...")</f>
        <v>Loading...</v>
      </c>
    </row>
    <row r="7540" spans="1:2" ht="14.25" customHeight="1">
      <c r="A7540" s="2" t="s">
        <v>7245</v>
      </c>
      <c r="B7540" s="2" t="str">
        <f ca="1">IFERROR(__xludf.DUMMYFUNCTION("GOOGLETRANSLATE(A7540,""auto"",""en"")"),"evm's game sir")</f>
        <v>evm's game sir</v>
      </c>
    </row>
    <row r="7541" spans="1:2" ht="14.25" customHeight="1">
      <c r="A7541" s="2" t="s">
        <v>7246</v>
      </c>
      <c r="B7541" s="2" t="str">
        <f ca="1">IFERROR(__xludf.DUMMYFUNCTION("GOOGLETRANSLATE(A7541,""auto"",""en"")"),"Loading...")</f>
        <v>Loading...</v>
      </c>
    </row>
    <row r="7542" spans="1:2" ht="14.25" customHeight="1">
      <c r="A7542" s="2" t="s">
        <v>7247</v>
      </c>
      <c r="B7542" s="2" t="str">
        <f ca="1">IFERROR(__xludf.DUMMYFUNCTION("GOOGLETRANSLATE(A7542,""auto"",""en"")"),"Dar's atmosphere is only in Libra.")</f>
        <v>Dar's atmosphere is only in Libra.</v>
      </c>
    </row>
    <row r="7543" spans="1:2" ht="14.25" customHeight="1">
      <c r="A7543" s="2" t="s">
        <v>7248</v>
      </c>
      <c r="B7543" s="2" t="str">
        <f ca="1">IFERROR(__xludf.DUMMYFUNCTION("GOOGLETRANSLATE(A7543,""auto"",""en"")"),"Loading...")</f>
        <v>Loading...</v>
      </c>
    </row>
    <row r="7544" spans="1:2" ht="14.25" customHeight="1">
      <c r="A7544" s="4" t="s">
        <v>7249</v>
      </c>
      <c r="B7544" s="2" t="str">
        <f ca="1">IFERROR(__xludf.DUMMYFUNCTION("GOOGLETRANSLATE(A7544,""auto"",""en"")"),"Loading...")</f>
        <v>Loading...</v>
      </c>
    </row>
    <row r="7545" spans="1:2" ht="14.25" customHeight="1">
      <c r="A7545" s="2" t="s">
        <v>495</v>
      </c>
      <c r="B7545" s="2" t="str">
        <f ca="1">IFERROR(__xludf.DUMMYFUNCTION("GOOGLETRANSLATE(A7545,""auto"",""en"")"),"Loading...")</f>
        <v>Loading...</v>
      </c>
    </row>
    <row r="7546" spans="1:2" ht="14.25" customHeight="1">
      <c r="A7546" s="4" t="s">
        <v>7250</v>
      </c>
      <c r="B7546" s="2" t="str">
        <f ca="1">IFERROR(__xludf.DUMMYFUNCTION("GOOGLETRANSLATE(A7546,""auto"",""en"")"),"Loading...")</f>
        <v>Loading...</v>
      </c>
    </row>
    <row r="7547" spans="1:2" ht="14.25" customHeight="1">
      <c r="A7547" s="4" t="s">
        <v>7251</v>
      </c>
      <c r="B7547" s="2" t="str">
        <f ca="1">IFERROR(__xludf.DUMMYFUNCTION("GOOGLETRANSLATE(A7547,""auto"",""en"")"),"Loading...")</f>
        <v>Loading...</v>
      </c>
    </row>
    <row r="7548" spans="1:2" ht="14.25" customHeight="1">
      <c r="A7548" s="2" t="s">
        <v>7252</v>
      </c>
      <c r="B7548" s="2" t="str">
        <f ca="1">IFERROR(__xludf.DUMMYFUNCTION("GOOGLETRANSLATE(A7548,""auto"",""en"")"),"Loading...")</f>
        <v>Loading...</v>
      </c>
    </row>
    <row r="7549" spans="1:2" ht="14.25" customHeight="1">
      <c r="A7549" s="2" t="s">
        <v>7253</v>
      </c>
      <c r="B7549" s="2" t="str">
        <f ca="1">IFERROR(__xludf.DUMMYFUNCTION("GOOGLETRANSLATE(A7549,""auto"",""en"")"),"Loading...")</f>
        <v>Loading...</v>
      </c>
    </row>
    <row r="7550" spans="1:2" ht="14.25" customHeight="1">
      <c r="A7550" s="2" t="s">
        <v>7254</v>
      </c>
      <c r="B7550" s="2" t="str">
        <f ca="1">IFERROR(__xludf.DUMMYFUNCTION("GOOGLETRANSLATE(A7550,""auto"",""en"")"),"Loading...")</f>
        <v>Loading...</v>
      </c>
    </row>
    <row r="7551" spans="1:2" ht="14.25" customHeight="1">
      <c r="A7551" s="2" t="s">
        <v>7255</v>
      </c>
      <c r="B7551" s="2" t="str">
        <f ca="1">IFERROR(__xludf.DUMMYFUNCTION("GOOGLETRANSLATE(A7551,""auto"",""en"")"),"Loading...")</f>
        <v>Loading...</v>
      </c>
    </row>
    <row r="7552" spans="1:2" ht="14.25" customHeight="1">
      <c r="A7552" s="2" t="s">
        <v>7256</v>
      </c>
      <c r="B7552" s="2" t="str">
        <f ca="1">IFERROR(__xludf.DUMMYFUNCTION("GOOGLETRANSLATE(A7552,""auto"",""en"")"),"Loading...")</f>
        <v>Loading...</v>
      </c>
    </row>
    <row r="7553" spans="1:2" ht="14.25" customHeight="1">
      <c r="A7553" s="2" t="s">
        <v>7257</v>
      </c>
      <c r="B7553" s="2" t="str">
        <f ca="1">IFERROR(__xludf.DUMMYFUNCTION("GOOGLETRANSLATE(A7553,""auto"",""en"")"),"Loading...")</f>
        <v>Loading...</v>
      </c>
    </row>
    <row r="7554" spans="1:2" ht="14.25" customHeight="1">
      <c r="A7554" s="5" t="s">
        <v>7258</v>
      </c>
      <c r="B7554" s="2" t="str">
        <f ca="1">IFERROR(__xludf.DUMMYFUNCTION("GOOGLETRANSLATE(A7554,""auto"",""en"")"),"Loading...")</f>
        <v>Loading...</v>
      </c>
    </row>
    <row r="7555" spans="1:2" ht="14.25" customHeight="1">
      <c r="A7555" s="4" t="s">
        <v>7259</v>
      </c>
      <c r="B7555" s="2" t="str">
        <f ca="1">IFERROR(__xludf.DUMMYFUNCTION("GOOGLETRANSLATE(A7555,""auto"",""en"")"),"Loading...")</f>
        <v>Loading...</v>
      </c>
    </row>
    <row r="7556" spans="1:2" ht="14.25" customHeight="1">
      <c r="A7556" s="2" t="s">
        <v>7260</v>
      </c>
      <c r="B7556" s="2" t="str">
        <f ca="1">IFERROR(__xludf.DUMMYFUNCTION("GOOGLETRANSLATE(A7556,""auto"",""en"")"),"Loading...")</f>
        <v>Loading...</v>
      </c>
    </row>
    <row r="7557" spans="1:2" ht="14.25" customHeight="1">
      <c r="A7557" s="6" t="s">
        <v>7261</v>
      </c>
      <c r="B7557" s="2" t="str">
        <f ca="1">IFERROR(__xludf.DUMMYFUNCTION("GOOGLETRANSLATE(A7557,""auto"",""en"")"),"Loading...")</f>
        <v>Loading...</v>
      </c>
    </row>
    <row r="7558" spans="1:2" ht="14.25" customHeight="1">
      <c r="A7558" s="2" t="s">
        <v>7262</v>
      </c>
      <c r="B7558" s="2" t="str">
        <f ca="1">IFERROR(__xludf.DUMMYFUNCTION("GOOGLETRANSLATE(A7558,""auto"",""en"")"),"Loading...")</f>
        <v>Loading...</v>
      </c>
    </row>
    <row r="7559" spans="1:2" ht="14.25" customHeight="1">
      <c r="A7559" s="2" t="s">
        <v>7263</v>
      </c>
      <c r="B7559" s="2" t="str">
        <f ca="1">IFERROR(__xludf.DUMMYFUNCTION("GOOGLETRANSLATE(A7559,""auto"",""en"")"),"Loading...")</f>
        <v>Loading...</v>
      </c>
    </row>
    <row r="7560" spans="1:2" ht="14.25" customHeight="1">
      <c r="A7560" s="6" t="s">
        <v>7264</v>
      </c>
      <c r="B7560" s="2" t="str">
        <f ca="1">IFERROR(__xludf.DUMMYFUNCTION("GOOGLETRANSLATE(A7560,""auto"",""en"")"),"pahele.se. MAHOL.bnaya.ja.rhahee
nda.ko.350+ho.jayegi
AB.TO.JANTA.SADKO.PE
NAHI.UTRE.TO.BHARAT.THA
H.JAYEGA")</f>
        <v>pahele.se. MAHOL.bnaya.ja.rhahee
nda.ko.350+ho.jayegi
AB.TO.JANTA.SADKO.PE
NAHI.UTRE.TO.BHARAT.THA
H.JAYEGA</v>
      </c>
    </row>
    <row r="7561" spans="1:2" ht="14.25" customHeight="1">
      <c r="A7561" s="2" t="s">
        <v>7265</v>
      </c>
      <c r="B7561" s="2" t="str">
        <f ca="1">IFERROR(__xludf.DUMMYFUNCTION("GOOGLETRANSLATE(A7561,""auto"",""en"")"),"Loading...")</f>
        <v>Loading...</v>
      </c>
    </row>
    <row r="7562" spans="1:2" ht="14.25" customHeight="1">
      <c r="A7562" s="6" t="s">
        <v>7266</v>
      </c>
      <c r="B7562" s="2" t="str">
        <f ca="1">IFERROR(__xludf.DUMMYFUNCTION("GOOGLETRANSLATE(A7562,""auto"",""en"")"),"i stand with rahul gandhi ❤❤... 
pr 2029 me aa ye ga to Modi Ji hi 😢")</f>
        <v>i stand with rahul gandhi ❤❤... 
pr 2029 me aa ye ga to Modi Ji hi 😢</v>
      </c>
    </row>
    <row r="7563" spans="1:2" ht="14.25" customHeight="1">
      <c r="A7563" s="2" t="s">
        <v>1534</v>
      </c>
      <c r="B7563" s="2" t="str">
        <f ca="1">IFERROR(__xludf.DUMMYFUNCTION("GOOGLETRANSLATE(A7563,""auto"",""en"")"),"Loading...")</f>
        <v>Loading...</v>
      </c>
    </row>
    <row r="7564" spans="1:2" ht="14.25" customHeight="1">
      <c r="A7564" s="4" t="s">
        <v>7267</v>
      </c>
      <c r="B7564" s="2" t="str">
        <f ca="1">IFERROR(__xludf.DUMMYFUNCTION("GOOGLETRANSLATE(A7564,""auto"",""en"")"),"Loading...")</f>
        <v>Loading...</v>
      </c>
    </row>
    <row r="7565" spans="1:2" ht="14.25" customHeight="1">
      <c r="A7565" s="2" t="s">
        <v>7268</v>
      </c>
      <c r="B7565" s="2" t="str">
        <f ca="1">IFERROR(__xludf.DUMMYFUNCTION("GOOGLETRANSLATE(A7565,""auto"",""en"")"),"Loading...")</f>
        <v>Loading...</v>
      </c>
    </row>
    <row r="7566" spans="1:2" ht="14.25" customHeight="1">
      <c r="A7566" s="4" t="s">
        <v>7269</v>
      </c>
      <c r="B7566" s="2" t="str">
        <f ca="1">IFERROR(__xludf.DUMMYFUNCTION("GOOGLETRANSLATE(A7566,""auto"",""en"")"),"Loading...")</f>
        <v>Loading...</v>
      </c>
    </row>
    <row r="7567" spans="1:2" ht="14.25" customHeight="1">
      <c r="A7567" s="2" t="s">
        <v>7270</v>
      </c>
      <c r="B7567" s="2" t="str">
        <f ca="1">IFERROR(__xludf.DUMMYFUNCTION("GOOGLETRANSLATE(A7567,""auto"",""en"")"),"Loading...")</f>
        <v>Loading...</v>
      </c>
    </row>
    <row r="7568" spans="1:2" ht="14.25" customHeight="1">
      <c r="A7568" s="2" t="s">
        <v>7271</v>
      </c>
      <c r="B7568" s="2" t="str">
        <f ca="1">IFERROR(__xludf.DUMMYFUNCTION("GOOGLETRANSLATE(A7568,""auto"",""en"")"),"Loading...")</f>
        <v>Loading...</v>
      </c>
    </row>
    <row r="7569" spans="1:2" ht="14.25" customHeight="1">
      <c r="A7569" s="2" t="s">
        <v>7272</v>
      </c>
      <c r="B7569" s="2" t="str">
        <f ca="1">IFERROR(__xludf.DUMMYFUNCTION("GOOGLETRANSLATE(A7569,""auto"",""en"")"),"GOOD MOVE RAHUL")</f>
        <v>GOOD MOVE RAHUL</v>
      </c>
    </row>
    <row r="7570" spans="1:2" ht="14.25" customHeight="1">
      <c r="A7570" s="2" t="s">
        <v>7273</v>
      </c>
      <c r="B7570" s="2" t="str">
        <f ca="1">IFERROR(__xludf.DUMMYFUNCTION("GOOGLETRANSLATE(A7570,""auto"",""en"")"),"Loading...")</f>
        <v>Loading...</v>
      </c>
    </row>
    <row r="7571" spans="1:2" ht="14.25" customHeight="1">
      <c r="A7571" s="2" t="s">
        <v>7274</v>
      </c>
      <c r="B7571" s="2" t="str">
        <f ca="1">IFERROR(__xludf.DUMMYFUNCTION("GOOGLETRANSLATE(A7571,""auto"",""en"")"),"Loading...")</f>
        <v>Loading...</v>
      </c>
    </row>
    <row r="7572" spans="1:2" ht="14.25" customHeight="1">
      <c r="A7572" s="2" t="s">
        <v>7275</v>
      </c>
      <c r="B7572" s="2" t="str">
        <f ca="1">IFERROR(__xludf.DUMMYFUNCTION("GOOGLETRANSLATE(A7572,""auto"",""en"")"),"Loading...")</f>
        <v>Loading...</v>
      </c>
    </row>
    <row r="7573" spans="1:2" ht="14.25" customHeight="1">
      <c r="A7573" s="2" t="s">
        <v>7276</v>
      </c>
      <c r="B7573" s="2" t="str">
        <f ca="1">IFERROR(__xludf.DUMMYFUNCTION("GOOGLETRANSLATE(A7573,""auto"",""en"")"),"Loading...")</f>
        <v>Loading...</v>
      </c>
    </row>
    <row r="7574" spans="1:2" ht="14.25" customHeight="1">
      <c r="A7574" s="5" t="s">
        <v>7277</v>
      </c>
      <c r="B7574" s="2" t="str">
        <f ca="1">IFERROR(__xludf.DUMMYFUNCTION("GOOGLETRANSLATE(A7574,""auto"",""en"")"),"Loading...")</f>
        <v>Loading...</v>
      </c>
    </row>
    <row r="7575" spans="1:2" ht="14.25" customHeight="1">
      <c r="A7575" s="2" t="s">
        <v>7278</v>
      </c>
      <c r="B7575" s="2" t="str">
        <f ca="1">IFERROR(__xludf.DUMMYFUNCTION("GOOGLETRANSLATE(A7575,""auto"",""en"")"),"Loading...")</f>
        <v>Loading...</v>
      </c>
    </row>
    <row r="7576" spans="1:2" ht="14.25" customHeight="1">
      <c r="A7576" s="2" t="s">
        <v>7279</v>
      </c>
      <c r="B7576" s="2" t="str">
        <f ca="1">IFERROR(__xludf.DUMMYFUNCTION("GOOGLETRANSLATE(A7576,""auto"",""en"")"),"Loading...")</f>
        <v>Loading...</v>
      </c>
    </row>
    <row r="7577" spans="1:2" ht="14.25" customHeight="1">
      <c r="A7577" s="2" t="s">
        <v>7280</v>
      </c>
      <c r="B7577" s="2" t="str">
        <f ca="1">IFERROR(__xludf.DUMMYFUNCTION("GOOGLETRANSLATE(A7577,""auto"",""en"")"),"Loading...")</f>
        <v>Loading...</v>
      </c>
    </row>
    <row r="7578" spans="1:2" ht="14.25" customHeight="1">
      <c r="A7578" s="2" t="s">
        <v>7281</v>
      </c>
      <c r="B7578" s="2" t="str">
        <f ca="1">IFERROR(__xludf.DUMMYFUNCTION("GOOGLETRANSLATE(A7578,""auto"",""en"")"),"Loading...")</f>
        <v>Loading...</v>
      </c>
    </row>
    <row r="7579" spans="1:2" ht="14.25" customHeight="1">
      <c r="A7579" s="2" t="s">
        <v>7282</v>
      </c>
      <c r="B7579" s="2" t="str">
        <f ca="1">IFERROR(__xludf.DUMMYFUNCTION("GOOGLETRANSLATE(A7579,""auto"",""en"")"),"Loading...")</f>
        <v>Loading...</v>
      </c>
    </row>
    <row r="7580" spans="1:2" ht="14.25" customHeight="1">
      <c r="A7580" s="2" t="s">
        <v>7283</v>
      </c>
      <c r="B7580" s="2" t="str">
        <f ca="1">IFERROR(__xludf.DUMMYFUNCTION("GOOGLETRANSLATE(A7580,""auto"",""en"")"),"Loading...")</f>
        <v>Loading...</v>
      </c>
    </row>
    <row r="7581" spans="1:2" ht="14.25" customHeight="1">
      <c r="A7581" s="2" t="s">
        <v>7284</v>
      </c>
      <c r="B7581" s="2" t="str">
        <f ca="1">IFERROR(__xludf.DUMMYFUNCTION("GOOGLETRANSLATE(A7581,""auto"",""en"")"),"Loading...")</f>
        <v>Loading...</v>
      </c>
    </row>
    <row r="7582" spans="1:2" ht="14.25" customHeight="1">
      <c r="A7582" s="2" t="s">
        <v>7285</v>
      </c>
      <c r="B7582" s="2" t="str">
        <f ca="1">IFERROR(__xludf.DUMMYFUNCTION("GOOGLETRANSLATE(A7582,""auto"",""en"")"),"Loading...")</f>
        <v>Loading...</v>
      </c>
    </row>
    <row r="7583" spans="1:2" ht="14.25" customHeight="1">
      <c r="A7583" s="2" t="s">
        <v>7286</v>
      </c>
      <c r="B7583" s="2" t="str">
        <f ca="1">IFERROR(__xludf.DUMMYFUNCTION("GOOGLETRANSLATE(A7583,""auto"",""en"")"),"Loading...")</f>
        <v>Loading...</v>
      </c>
    </row>
    <row r="7584" spans="1:2" ht="14.25" customHeight="1">
      <c r="A7584" s="2" t="s">
        <v>7287</v>
      </c>
      <c r="B7584" s="2" t="str">
        <f ca="1">IFERROR(__xludf.DUMMYFUNCTION("GOOGLETRANSLATE(A7584,""auto"",""en"")"),"Loading...")</f>
        <v>Loading...</v>
      </c>
    </row>
    <row r="7585" spans="1:2" ht="14.25" customHeight="1">
      <c r="A7585" s="2" t="s">
        <v>7288</v>
      </c>
      <c r="B7585" s="2" t="str">
        <f ca="1">IFERROR(__xludf.DUMMYFUNCTION("GOOGLETRANSLATE(A7585,""auto"",""en"")"),"Nice video 👍")</f>
        <v>Nice video 👍</v>
      </c>
    </row>
    <row r="7586" spans="1:2" ht="14.25" customHeight="1">
      <c r="A7586" s="2" t="s">
        <v>7289</v>
      </c>
      <c r="B7586" s="2" t="str">
        <f ca="1">IFERROR(__xludf.DUMMYFUNCTION("GOOGLETRANSLATE(A7586,""auto"",""en"")"),"Loading...")</f>
        <v>Loading...</v>
      </c>
    </row>
    <row r="7587" spans="1:2" ht="14.25" customHeight="1">
      <c r="A7587" s="2" t="s">
        <v>7290</v>
      </c>
      <c r="B7587" s="2" t="str">
        <f ca="1">IFERROR(__xludf.DUMMYFUNCTION("GOOGLETRANSLATE(A7587,""auto"",""en"")"),"Loading...")</f>
        <v>Loading...</v>
      </c>
    </row>
    <row r="7588" spans="1:2" ht="14.25" customHeight="1">
      <c r="A7588" s="2" t="s">
        <v>6142</v>
      </c>
      <c r="B7588" s="2" t="str">
        <f ca="1">IFERROR(__xludf.DUMMYFUNCTION("GOOGLETRANSLATE(A7588,""auto"",""en"")"),"Right")</f>
        <v>Right</v>
      </c>
    </row>
    <row r="7589" spans="1:2" ht="14.25" customHeight="1">
      <c r="A7589" s="4" t="s">
        <v>7291</v>
      </c>
      <c r="B7589" s="2" t="str">
        <f ca="1">IFERROR(__xludf.DUMMYFUNCTION("GOOGLETRANSLATE(A7589,""auto"",""en"")"),"Loading...")</f>
        <v>Loading...</v>
      </c>
    </row>
    <row r="7590" spans="1:2" ht="14.25" customHeight="1">
      <c r="A7590" s="2" t="s">
        <v>7292</v>
      </c>
      <c r="B7590" s="2" t="str">
        <f ca="1">IFERROR(__xludf.DUMMYFUNCTION("GOOGLETRANSLATE(A7590,""auto"",""en"")"),"Loading...")</f>
        <v>Loading...</v>
      </c>
    </row>
    <row r="7591" spans="1:2" ht="14.25" customHeight="1">
      <c r="A7591" s="2" t="s">
        <v>7293</v>
      </c>
      <c r="B7591" s="2" t="str">
        <f ca="1">IFERROR(__xludf.DUMMYFUNCTION("GOOGLETRANSLATE(A7591,""auto"",""en"")"),"Loading...")</f>
        <v>Loading...</v>
      </c>
    </row>
    <row r="7592" spans="1:2" ht="14.25" customHeight="1">
      <c r="A7592" s="2" t="s">
        <v>38</v>
      </c>
      <c r="B7592" s="2" t="str">
        <f ca="1">IFERROR(__xludf.DUMMYFUNCTION("GOOGLETRANSLATE(A7592,""auto"",""en"")"),"Loading...")</f>
        <v>Loading...</v>
      </c>
    </row>
    <row r="7593" spans="1:2" ht="14.25" customHeight="1">
      <c r="A7593" s="4" t="s">
        <v>7294</v>
      </c>
      <c r="B7593" s="2" t="str">
        <f ca="1">IFERROR(__xludf.DUMMYFUNCTION("GOOGLETRANSLATE(A7593,""auto"",""en"")"),"Loading...")</f>
        <v>Loading...</v>
      </c>
    </row>
    <row r="7594" spans="1:2" ht="14.25" customHeight="1">
      <c r="A7594" s="2" t="s">
        <v>7295</v>
      </c>
      <c r="B7594" s="2" t="str">
        <f ca="1">IFERROR(__xludf.DUMMYFUNCTION("GOOGLETRANSLATE(A7594,""auto"",""en"")"),"Long live Ravish Kumar ji Jai Hind sir 🇮🇳🙏 Everyone is saying 'Jhoot'.")</f>
        <v>Long live Ravish Kumar ji Jai Hind sir 🇮🇳🙏 Everyone is saying 'Jhoot'.</v>
      </c>
    </row>
    <row r="7595" spans="1:2" ht="14.25" customHeight="1">
      <c r="A7595" s="2" t="s">
        <v>7296</v>
      </c>
      <c r="B7595" s="2" t="str">
        <f ca="1">IFERROR(__xludf.DUMMYFUNCTION("GOOGLETRANSLATE(A7595,""auto"",""en"")"),"Loading...")</f>
        <v>Loading...</v>
      </c>
    </row>
    <row r="7596" spans="1:2" ht="14.25" customHeight="1">
      <c r="A7596" s="2" t="s">
        <v>7297</v>
      </c>
      <c r="B7596" s="2" t="str">
        <f ca="1">IFERROR(__xludf.DUMMYFUNCTION("GOOGLETRANSLATE(A7596,""auto"",""en"")"),"Loading...")</f>
        <v>Loading...</v>
      </c>
    </row>
    <row r="7597" spans="1:2" ht="14.25" customHeight="1">
      <c r="A7597" s="5" t="s">
        <v>7298</v>
      </c>
      <c r="B7597" s="2" t="str">
        <f ca="1">IFERROR(__xludf.DUMMYFUNCTION("GOOGLETRANSLATE(A7597,""auto"",""en"")"),"Loading...")</f>
        <v>Loading...</v>
      </c>
    </row>
    <row r="7598" spans="1:2" ht="14.25" customHeight="1">
      <c r="A7598" s="2" t="s">
        <v>7299</v>
      </c>
      <c r="B7598" s="2" t="str">
        <f ca="1">IFERROR(__xludf.DUMMYFUNCTION("GOOGLETRANSLATE(A7598,""auto"",""en"")"),"Real answer to 4 June will be given by darbari media, wait and watch ????????????")</f>
        <v>Real answer to 4 June will be given by darbari media, wait and watch ????????????</v>
      </c>
    </row>
    <row r="7599" spans="1:2" ht="14.25" customHeight="1">
      <c r="A7599" s="2" t="s">
        <v>7300</v>
      </c>
      <c r="B7599" s="2" t="str">
        <f ca="1">IFERROR(__xludf.DUMMYFUNCTION("GOOGLETRANSLATE(A7599,""auto"",""en"")"),"Loading...")</f>
        <v>Loading...</v>
      </c>
    </row>
    <row r="7600" spans="1:2" ht="14.25" customHeight="1">
      <c r="A7600" s="2" t="s">
        <v>7301</v>
      </c>
      <c r="B7600" s="2" t="str">
        <f ca="1">IFERROR(__xludf.DUMMYFUNCTION("GOOGLETRANSLATE(A7600,""auto"",""en"")"),"Loading...")</f>
        <v>Loading...</v>
      </c>
    </row>
    <row r="7601" spans="1:2" ht="14.25" customHeight="1">
      <c r="A7601" s="2" t="s">
        <v>7302</v>
      </c>
      <c r="B7601" s="2" t="str">
        <f ca="1">IFERROR(__xludf.DUMMYFUNCTION("GOOGLETRANSLATE(A7601,""auto"",""en"")"),"Loading...")</f>
        <v>Loading...</v>
      </c>
    </row>
    <row r="7602" spans="1:2" ht="14.25" customHeight="1">
      <c r="A7602" s="2" t="s">
        <v>7303</v>
      </c>
      <c r="B7602" s="2" t="str">
        <f ca="1">IFERROR(__xludf.DUMMYFUNCTION("GOOGLETRANSLATE(A7602,""auto"",""en"")"),"Loading...")</f>
        <v>Loading...</v>
      </c>
    </row>
    <row r="7603" spans="1:2" ht="14.25" customHeight="1">
      <c r="A7603" s="4" t="s">
        <v>7304</v>
      </c>
      <c r="B7603" s="2" t="str">
        <f ca="1">IFERROR(__xludf.DUMMYFUNCTION("GOOGLETRANSLATE(A7603,""auto"",""en"")"),"Loading...")</f>
        <v>Loading...</v>
      </c>
    </row>
    <row r="7604" spans="1:2" ht="14.25" customHeight="1">
      <c r="A7604" s="2" t="s">
        <v>7305</v>
      </c>
      <c r="B7604" s="2" t="str">
        <f ca="1">IFERROR(__xludf.DUMMYFUNCTION("GOOGLETRANSLATE(A7604,""auto"",""en"")"),"Loading...")</f>
        <v>Loading...</v>
      </c>
    </row>
    <row r="7605" spans="1:2" ht="14.25" customHeight="1">
      <c r="A7605" s="2" t="s">
        <v>7306</v>
      </c>
      <c r="B7605" s="2" t="str">
        <f ca="1">IFERROR(__xludf.DUMMYFUNCTION("GOOGLETRANSLATE(A7605,""auto"",""en"")"),"Loading...")</f>
        <v>Loading...</v>
      </c>
    </row>
    <row r="7606" spans="1:2" ht="14.25" customHeight="1">
      <c r="A7606" s="6" t="s">
        <v>7307</v>
      </c>
      <c r="B7606" s="2" t="str">
        <f ca="1">IFERROR(__xludf.DUMMYFUNCTION("GOOGLETRANSLATE(A7606,""auto"",""en"")"),"Whatever you say, whatever you think, you will come to me ❤
Come to modi hi ❤
Aayega to modi hi")</f>
        <v>Whatever you say, whatever you think, you will come to me ❤
Come to modi hi ❤
Aayega to modi hi</v>
      </c>
    </row>
    <row r="7607" spans="1:2" ht="14.25" customHeight="1">
      <c r="A7607" s="2" t="s">
        <v>7308</v>
      </c>
      <c r="B7607" s="2" t="str">
        <f ca="1">IFERROR(__xludf.DUMMYFUNCTION("GOOGLETRANSLATE(A7607,""auto"",""en"")"),"Loading...")</f>
        <v>Loading...</v>
      </c>
    </row>
    <row r="7608" spans="1:2" ht="14.25" customHeight="1">
      <c r="A7608" s="2" t="s">
        <v>7309</v>
      </c>
      <c r="B7608" s="2" t="str">
        <f ca="1">IFERROR(__xludf.DUMMYFUNCTION("GOOGLETRANSLATE(A7608,""auto"",""en"")"),"Loading...")</f>
        <v>Loading...</v>
      </c>
    </row>
    <row r="7609" spans="1:2" ht="14.25" customHeight="1">
      <c r="A7609" s="2" t="s">
        <v>7310</v>
      </c>
      <c r="B7609" s="2" t="str">
        <f ca="1">IFERROR(__xludf.DUMMYFUNCTION("GOOGLETRANSLATE(A7609,""auto"",""en"")"),"EVM😱.... You have started logging in again.")</f>
        <v>EVM😱.... You have started logging in again.</v>
      </c>
    </row>
    <row r="7610" spans="1:2" ht="14.25" customHeight="1">
      <c r="A7610" s="2" t="s">
        <v>7311</v>
      </c>
      <c r="B7610" s="2" t="str">
        <f ca="1">IFERROR(__xludf.DUMMYFUNCTION("GOOGLETRANSLATE(A7610,""auto"",""en"")"),"Loading...")</f>
        <v>Loading...</v>
      </c>
    </row>
    <row r="7611" spans="1:2" ht="14.25" customHeight="1">
      <c r="A7611" s="2" t="s">
        <v>7312</v>
      </c>
      <c r="B7611" s="2" t="str">
        <f ca="1">IFERROR(__xludf.DUMMYFUNCTION("GOOGLETRANSLATE(A7611,""auto"",""en"")"),"Loading...")</f>
        <v>Loading...</v>
      </c>
    </row>
    <row r="7612" spans="1:2" ht="14.25" customHeight="1">
      <c r="A7612" s="2" t="s">
        <v>7313</v>
      </c>
      <c r="B7612" s="2" t="str">
        <f ca="1">IFERROR(__xludf.DUMMYFUNCTION("GOOGLETRANSLATE(A7612,""auto"",""en"")"),"Loading...")</f>
        <v>Loading...</v>
      </c>
    </row>
    <row r="7613" spans="1:2" ht="14.25" customHeight="1">
      <c r="A7613" s="2" t="s">
        <v>7314</v>
      </c>
      <c r="B7613" s="2" t="str">
        <f ca="1">IFERROR(__xludf.DUMMYFUNCTION("GOOGLETRANSLATE(A7613,""auto"",""en"")"),"Loading...")</f>
        <v>Loading...</v>
      </c>
    </row>
    <row r="7614" spans="1:2" ht="14.25" customHeight="1">
      <c r="A7614" s="2" t="s">
        <v>7315</v>
      </c>
      <c r="B7614" s="2" t="str">
        <f ca="1">IFERROR(__xludf.DUMMYFUNCTION("GOOGLETRANSLATE(A7614,""auto"",""en"")"),"Loading...")</f>
        <v>Loading...</v>
      </c>
    </row>
    <row r="7615" spans="1:2" ht="14.25" customHeight="1">
      <c r="A7615" s="2" t="s">
        <v>6631</v>
      </c>
      <c r="B7615" s="2" t="str">
        <f ca="1">IFERROR(__xludf.DUMMYFUNCTION("GOOGLETRANSLATE(A7615,""auto"",""en"")"),"🙏🙏🙏")</f>
        <v>🙏🙏🙏</v>
      </c>
    </row>
    <row r="7616" spans="1:2" ht="14.25" customHeight="1">
      <c r="A7616" s="4" t="s">
        <v>7316</v>
      </c>
      <c r="B7616" s="2" t="str">
        <f ca="1">IFERROR(__xludf.DUMMYFUNCTION("GOOGLETRANSLATE(A7616,""auto"",""en"")"),"I have full confidence in you")</f>
        <v>I have full confidence in you</v>
      </c>
    </row>
    <row r="7617" spans="1:2" ht="14.25" customHeight="1">
      <c r="A7617" s="2" t="s">
        <v>7317</v>
      </c>
      <c r="B7617" s="2" t="str">
        <f ca="1">IFERROR(__xludf.DUMMYFUNCTION("GOOGLETRANSLATE(A7617,""auto"",""en"")"),"Loading...")</f>
        <v>Loading...</v>
      </c>
    </row>
    <row r="7618" spans="1:2" ht="14.25" customHeight="1">
      <c r="A7618" s="4" t="s">
        <v>7318</v>
      </c>
      <c r="B7618" s="2" t="str">
        <f ca="1">IFERROR(__xludf.DUMMYFUNCTION("GOOGLETRANSLATE(A7618,""auto"",""en"")"),"Loading...")</f>
        <v>Loading...</v>
      </c>
    </row>
    <row r="7619" spans="1:2" ht="14.25" customHeight="1">
      <c r="A7619" s="5" t="s">
        <v>7319</v>
      </c>
      <c r="B7619" s="2" t="str">
        <f ca="1">IFERROR(__xludf.DUMMYFUNCTION("GOOGLETRANSLATE(A7619,""auto"",""en"")"),"Loading...")</f>
        <v>Loading...</v>
      </c>
    </row>
    <row r="7620" spans="1:2" ht="14.25" customHeight="1">
      <c r="A7620" s="2" t="s">
        <v>7320</v>
      </c>
      <c r="B7620" s="2" t="str">
        <f ca="1">IFERROR(__xludf.DUMMYFUNCTION("GOOGLETRANSLATE(A7620,""auto"",""en"")"),"Loading...")</f>
        <v>Loading...</v>
      </c>
    </row>
    <row r="7621" spans="1:2" ht="14.25" customHeight="1">
      <c r="A7621" s="4" t="s">
        <v>7321</v>
      </c>
      <c r="B7621" s="2" t="str">
        <f ca="1">IFERROR(__xludf.DUMMYFUNCTION("GOOGLETRANSLATE(A7621,""auto"",""en"")"),"Loading...")</f>
        <v>Loading...</v>
      </c>
    </row>
    <row r="7622" spans="1:2" ht="14.25" customHeight="1">
      <c r="A7622" s="2" t="s">
        <v>7322</v>
      </c>
      <c r="B7622" s="2" t="str">
        <f ca="1">IFERROR(__xludf.DUMMYFUNCTION("GOOGLETRANSLATE(A7622,""auto"",""en"")"),"Loading...")</f>
        <v>Loading...</v>
      </c>
    </row>
    <row r="7623" spans="1:2" ht="14.25" customHeight="1">
      <c r="A7623" s="2" t="s">
        <v>7323</v>
      </c>
      <c r="B7623" s="2" t="str">
        <f ca="1">IFERROR(__xludf.DUMMYFUNCTION("GOOGLETRANSLATE(A7623,""auto"",""en"")"),"Loading...")</f>
        <v>Loading...</v>
      </c>
    </row>
    <row r="7624" spans="1:2" ht="14.25" customHeight="1">
      <c r="A7624" s="2" t="s">
        <v>7324</v>
      </c>
      <c r="B7624" s="2" t="str">
        <f ca="1">IFERROR(__xludf.DUMMYFUNCTION("GOOGLETRANSLATE(A7624,""auto"",""en"")"),"Loading...")</f>
        <v>Loading...</v>
      </c>
    </row>
    <row r="7625" spans="1:2" ht="14.25" customHeight="1">
      <c r="A7625" s="4" t="s">
        <v>7325</v>
      </c>
      <c r="B7625" s="2" t="str">
        <f ca="1">IFERROR(__xludf.DUMMYFUNCTION("GOOGLETRANSLATE(A7625,""auto"",""en"")"),"Loading...")</f>
        <v>Loading...</v>
      </c>
    </row>
    <row r="7626" spans="1:2" ht="14.25" customHeight="1">
      <c r="A7626" s="2" t="s">
        <v>7326</v>
      </c>
      <c r="B7626" s="2" t="str">
        <f ca="1">IFERROR(__xludf.DUMMYFUNCTION("GOOGLETRANSLATE(A7626,""auto"",""en"")"),"I thought that after watching this video, this donkey would have improved with Omar. But I was wrong. Is it so anti-Modi? Because of this, he has become absolutely good… A donkey has worked as hard as a horse… This donkey has remained the same. .Now this "&amp;"4th time he will enter my butt...but I am going to finger him....Janhit Mai Jari # Janta vs Donkeys")</f>
        <v>I thought that after watching this video, this donkey would have improved with Omar. But I was wrong. Is it so anti-Modi? Because of this, he has become absolutely good… A donkey has worked as hard as a horse… This donkey has remained the same. .Now this 4th time he will enter my butt...but I am going to finger him....Janhit Mai Jari # Janta vs Donkeys</v>
      </c>
    </row>
    <row r="7627" spans="1:2" ht="14.25" customHeight="1">
      <c r="A7627" s="2" t="s">
        <v>7327</v>
      </c>
      <c r="B7627" s="2" t="str">
        <f ca="1">IFERROR(__xludf.DUMMYFUNCTION("GOOGLETRANSLATE(A7627,""auto"",""en"")"),"Loading...")</f>
        <v>Loading...</v>
      </c>
    </row>
    <row r="7628" spans="1:2" ht="14.25" customHeight="1">
      <c r="A7628" s="4" t="s">
        <v>7328</v>
      </c>
      <c r="B7628" s="2" t="str">
        <f ca="1">IFERROR(__xludf.DUMMYFUNCTION("GOOGLETRANSLATE(A7628,""auto"",""en"")"),"This man gets my comments deleted, he will get them deleted too")</f>
        <v>This man gets my comments deleted, he will get them deleted too</v>
      </c>
    </row>
    <row r="7629" spans="1:2" ht="14.25" customHeight="1">
      <c r="A7629" s="2" t="s">
        <v>7329</v>
      </c>
      <c r="B7629" s="2" t="str">
        <f ca="1">IFERROR(__xludf.DUMMYFUNCTION("GOOGLETRANSLATE(A7629,""auto"",""en"")"),"Loading...")</f>
        <v>Loading...</v>
      </c>
    </row>
    <row r="7630" spans="1:2" ht="14.25" customHeight="1">
      <c r="A7630" s="2" t="s">
        <v>7330</v>
      </c>
      <c r="B7630" s="2" t="str">
        <f ca="1">IFERROR(__xludf.DUMMYFUNCTION("GOOGLETRANSLATE(A7630,""auto"",""en"")"),"Loading...")</f>
        <v>Loading...</v>
      </c>
    </row>
    <row r="7631" spans="1:2" ht="14.25" customHeight="1">
      <c r="A7631" s="2" t="s">
        <v>780</v>
      </c>
      <c r="B7631" s="2" t="str">
        <f ca="1">IFERROR(__xludf.DUMMYFUNCTION("GOOGLETRANSLATE(A7631,""auto"",""en"")"),"Yes")</f>
        <v>Yes</v>
      </c>
    </row>
    <row r="7632" spans="1:2" ht="14.25" customHeight="1">
      <c r="A7632" s="2" t="s">
        <v>7331</v>
      </c>
      <c r="B7632" s="2" t="str">
        <f ca="1">IFERROR(__xludf.DUMMYFUNCTION("GOOGLETRANSLATE(A7632,""auto"",""en"")"),"Loading...")</f>
        <v>Loading...</v>
      </c>
    </row>
    <row r="7633" spans="1:2" ht="14.25" customHeight="1">
      <c r="A7633" s="5" t="s">
        <v>7332</v>
      </c>
      <c r="B7633" s="2" t="str">
        <f ca="1">IFERROR(__xludf.DUMMYFUNCTION("GOOGLETRANSLATE(A7633,""auto"",""en"")"),"Loading...")</f>
        <v>Loading...</v>
      </c>
    </row>
    <row r="7634" spans="1:2" ht="14.25" customHeight="1">
      <c r="A7634" s="2" t="s">
        <v>7333</v>
      </c>
      <c r="B7634" s="2" t="str">
        <f ca="1">IFERROR(__xludf.DUMMYFUNCTION("GOOGLETRANSLATE(A7634,""auto"",""en"")"),"Loading...")</f>
        <v>Loading...</v>
      </c>
    </row>
    <row r="7635" spans="1:2" ht="14.25" customHeight="1">
      <c r="A7635" s="2" t="s">
        <v>7334</v>
      </c>
      <c r="B7635" s="2" t="str">
        <f ca="1">IFERROR(__xludf.DUMMYFUNCTION("GOOGLETRANSLATE(A7635,""auto"",""en"")"),"Loading...")</f>
        <v>Loading...</v>
      </c>
    </row>
    <row r="7636" spans="1:2" ht="14.25" customHeight="1">
      <c r="A7636" s="2" t="s">
        <v>7335</v>
      </c>
      <c r="B7636" s="2" t="str">
        <f ca="1">IFERROR(__xludf.DUMMYFUNCTION("GOOGLETRANSLATE(A7636,""auto"",""en"")"),"Loading...")</f>
        <v>Loading...</v>
      </c>
    </row>
    <row r="7637" spans="1:2" ht="14.25" customHeight="1">
      <c r="A7637" s="2" t="s">
        <v>7336</v>
      </c>
      <c r="B7637" s="2" t="str">
        <f ca="1">IFERROR(__xludf.DUMMYFUNCTION("GOOGLETRANSLATE(A7637,""auto"",""en"")"),"Loading...")</f>
        <v>Loading...</v>
      </c>
    </row>
    <row r="7638" spans="1:2" ht="14.25" customHeight="1">
      <c r="A7638" s="2" t="s">
        <v>7337</v>
      </c>
      <c r="B7638" s="2" t="str">
        <f ca="1">IFERROR(__xludf.DUMMYFUNCTION("GOOGLETRANSLATE(A7638,""auto"",""en"")"),"Loading...")</f>
        <v>Loading...</v>
      </c>
    </row>
    <row r="7639" spans="1:2" ht="14.25" customHeight="1">
      <c r="A7639" s="2" t="s">
        <v>594</v>
      </c>
      <c r="B7639" s="2" t="str">
        <f ca="1">IFERROR(__xludf.DUMMYFUNCTION("GOOGLETRANSLATE(A7639,""auto"",""en"")"),"❤")</f>
        <v>❤</v>
      </c>
    </row>
    <row r="7640" spans="1:2" ht="14.25" customHeight="1">
      <c r="A7640" s="2" t="s">
        <v>7338</v>
      </c>
      <c r="B7640" s="2" t="str">
        <f ca="1">IFERROR(__xludf.DUMMYFUNCTION("GOOGLETRANSLATE(A7640,""auto"",""en"")"),"Loading...")</f>
        <v>Loading...</v>
      </c>
    </row>
    <row r="7641" spans="1:2" ht="14.25" customHeight="1">
      <c r="A7641" s="2" t="s">
        <v>7339</v>
      </c>
      <c r="B7641" s="2" t="str">
        <f ca="1">IFERROR(__xludf.DUMMYFUNCTION("GOOGLETRANSLATE(A7641,""auto"",""en"")"),"You yourself did the wrong thing today because you got fame from NDTV and you should not forget it.")</f>
        <v>You yourself did the wrong thing today because you got fame from NDTV and you should not forget it.</v>
      </c>
    </row>
    <row r="7642" spans="1:2" ht="14.25" customHeight="1">
      <c r="A7642" s="4" t="s">
        <v>7340</v>
      </c>
      <c r="B7642" s="2" t="str">
        <f ca="1">IFERROR(__xludf.DUMMYFUNCTION("GOOGLETRANSLATE(A7642,""auto"",""en"")"),"Loading...")</f>
        <v>Loading...</v>
      </c>
    </row>
    <row r="7643" spans="1:2" ht="14.25" customHeight="1">
      <c r="A7643" s="2" t="s">
        <v>7341</v>
      </c>
      <c r="B7643" s="2" t="str">
        <f ca="1">IFERROR(__xludf.DUMMYFUNCTION("GOOGLETRANSLATE(A7643,""auto"",""en"")"),"Loading...")</f>
        <v>Loading...</v>
      </c>
    </row>
    <row r="7644" spans="1:2" ht="14.25" customHeight="1">
      <c r="A7644" s="2" t="s">
        <v>7342</v>
      </c>
      <c r="B7644" s="2" t="str">
        <f ca="1">IFERROR(__xludf.DUMMYFUNCTION("GOOGLETRANSLATE(A7644,""auto"",""en"")"),"Loading...")</f>
        <v>Loading...</v>
      </c>
    </row>
    <row r="7645" spans="1:2" ht="14.25" customHeight="1">
      <c r="A7645" s="2" t="s">
        <v>4010</v>
      </c>
      <c r="B7645" s="2" t="str">
        <f ca="1">IFERROR(__xludf.DUMMYFUNCTION("GOOGLETRANSLATE(A7645,""auto"",""en"")"),"Loading...")</f>
        <v>Loading...</v>
      </c>
    </row>
    <row r="7646" spans="1:2" ht="14.25" customHeight="1">
      <c r="A7646" s="2" t="s">
        <v>7343</v>
      </c>
      <c r="B7646" s="2" t="str">
        <f ca="1">IFERROR(__xludf.DUMMYFUNCTION("GOOGLETRANSLATE(A7646,""auto"",""en"")"),"Loading...")</f>
        <v>Loading...</v>
      </c>
    </row>
    <row r="7647" spans="1:2" ht="14.25" customHeight="1">
      <c r="A7647" s="4" t="s">
        <v>7344</v>
      </c>
      <c r="B7647" s="2" t="str">
        <f ca="1">IFERROR(__xludf.DUMMYFUNCTION("GOOGLETRANSLATE(A7647,""auto"",""en"")"),"Loading...")</f>
        <v>Loading...</v>
      </c>
    </row>
    <row r="7648" spans="1:2" ht="14.25" customHeight="1">
      <c r="A7648" s="2" t="s">
        <v>7345</v>
      </c>
      <c r="B7648" s="2" t="str">
        <f ca="1">IFERROR(__xludf.DUMMYFUNCTION("GOOGLETRANSLATE(A7648,""auto"",""en"")"),"Loading...")</f>
        <v>Loading...</v>
      </c>
    </row>
    <row r="7649" spans="1:2" ht="14.25" customHeight="1">
      <c r="A7649" s="2" t="s">
        <v>7346</v>
      </c>
      <c r="B7649" s="2" t="str">
        <f ca="1">IFERROR(__xludf.DUMMYFUNCTION("GOOGLETRANSLATE(A7649,""auto"",""en"")"),"Loading...")</f>
        <v>Loading...</v>
      </c>
    </row>
    <row r="7650" spans="1:2" ht="14.25" customHeight="1">
      <c r="A7650" s="4" t="s">
        <v>7347</v>
      </c>
      <c r="B7650" s="2" t="str">
        <f ca="1">IFERROR(__xludf.DUMMYFUNCTION("GOOGLETRANSLATE(A7650,""auto"",""en"")"),"Loading...")</f>
        <v>Loading...</v>
      </c>
    </row>
    <row r="7651" spans="1:2" ht="14.25" customHeight="1">
      <c r="A7651" s="2" t="s">
        <v>7348</v>
      </c>
      <c r="B7651" s="2" t="str">
        <f ca="1">IFERROR(__xludf.DUMMYFUNCTION("GOOGLETRANSLATE(A7651,""auto"",""en"")"),"Loading...")</f>
        <v>Loading...</v>
      </c>
    </row>
    <row r="7652" spans="1:2" ht="14.25" customHeight="1">
      <c r="A7652" s="2" t="s">
        <v>7349</v>
      </c>
      <c r="B7652" s="2" t="str">
        <f ca="1">IFERROR(__xludf.DUMMYFUNCTION("GOOGLETRANSLATE(A7652,""auto"",""en"")"),"Loading...")</f>
        <v>Loading...</v>
      </c>
    </row>
    <row r="7653" spans="1:2" ht="14.25" customHeight="1">
      <c r="A7653" s="2" t="s">
        <v>7350</v>
      </c>
      <c r="B7653" s="2" t="str">
        <f ca="1">IFERROR(__xludf.DUMMYFUNCTION("GOOGLETRANSLATE(A7653,""auto"",""en"")"),"Loading...")</f>
        <v>Loading...</v>
      </c>
    </row>
    <row r="7654" spans="1:2" ht="14.25" customHeight="1">
      <c r="A7654" s="4" t="s">
        <v>7351</v>
      </c>
      <c r="B7654" s="2" t="str">
        <f ca="1">IFERROR(__xludf.DUMMYFUNCTION("GOOGLETRANSLATE(A7654,""auto"",""en"")"),"Loading...")</f>
        <v>Loading...</v>
      </c>
    </row>
    <row r="7655" spans="1:2" ht="14.25" customHeight="1">
      <c r="A7655" s="2" t="s">
        <v>7352</v>
      </c>
      <c r="B7655" s="2" t="str">
        <f ca="1">IFERROR(__xludf.DUMMYFUNCTION("GOOGLETRANSLATE(A7655,""auto"",""en"")"),"Loading...")</f>
        <v>Loading...</v>
      </c>
    </row>
    <row r="7656" spans="1:2" ht="14.25" customHeight="1">
      <c r="A7656" s="2" t="s">
        <v>7353</v>
      </c>
      <c r="B7656" s="2" t="str">
        <f ca="1">IFERROR(__xludf.DUMMYFUNCTION("GOOGLETRANSLATE(A7656,""auto"",""en"")"),"Loading...")</f>
        <v>Loading...</v>
      </c>
    </row>
    <row r="7657" spans="1:2" ht="14.25" customHeight="1">
      <c r="A7657" s="4" t="s">
        <v>7354</v>
      </c>
      <c r="B7657" s="2" t="str">
        <f ca="1">IFERROR(__xludf.DUMMYFUNCTION("GOOGLETRANSLATE(A7657,""auto"",""en"")"),"Loading...")</f>
        <v>Loading...</v>
      </c>
    </row>
    <row r="7658" spans="1:2" ht="14.25" customHeight="1">
      <c r="A7658" s="2" t="s">
        <v>7355</v>
      </c>
      <c r="B7658" s="2" t="str">
        <f ca="1">IFERROR(__xludf.DUMMYFUNCTION("GOOGLETRANSLATE(A7658,""auto"",""en"")"),"Loading...")</f>
        <v>Loading...</v>
      </c>
    </row>
    <row r="7659" spans="1:2" ht="14.25" customHeight="1">
      <c r="A7659" s="2" t="s">
        <v>7356</v>
      </c>
      <c r="B7659" s="2" t="str">
        <f ca="1">IFERROR(__xludf.DUMMYFUNCTION("GOOGLETRANSLATE(A7659,""auto"",""en"")"),"Who is your Prime Minister?")</f>
        <v>Who is your Prime Minister?</v>
      </c>
    </row>
    <row r="7660" spans="1:2" ht="14.25" customHeight="1">
      <c r="A7660" s="4" t="s">
        <v>7357</v>
      </c>
      <c r="B7660" s="2" t="str">
        <f ca="1">IFERROR(__xludf.DUMMYFUNCTION("GOOGLETRANSLATE(A7660,""auto"",""en"")"),"This exit poll is 100% false but EVM fraud can declare it true.")</f>
        <v>This exit poll is 100% false but EVM fraud can declare it true.</v>
      </c>
    </row>
    <row r="7661" spans="1:2" ht="14.25" customHeight="1">
      <c r="A7661" s="6" t="s">
        <v>7358</v>
      </c>
      <c r="B7661" s="2" t="str">
        <f ca="1">IFERROR(__xludf.DUMMYFUNCTION("GOOGLETRANSLATE(A7661,""auto"",""en"")"),"Loading...")</f>
        <v>Loading...</v>
      </c>
    </row>
    <row r="7662" spans="1:2" ht="14.25" customHeight="1">
      <c r="A7662" s="4" t="s">
        <v>7359</v>
      </c>
      <c r="B7662" s="2" t="str">
        <f ca="1">IFERROR(__xludf.DUMMYFUNCTION("GOOGLETRANSLATE(A7662,""auto"",""en"")"),"Loading...")</f>
        <v>Loading...</v>
      </c>
    </row>
    <row r="7663" spans="1:2" ht="14.25" customHeight="1">
      <c r="A7663" s="4" t="s">
        <v>7360</v>
      </c>
      <c r="B7663" s="2" t="str">
        <f ca="1">IFERROR(__xludf.DUMMYFUNCTION("GOOGLETRANSLATE(A7663,""auto"",""en"")"),"Loading...")</f>
        <v>Loading...</v>
      </c>
    </row>
    <row r="7664" spans="1:2" ht="14.25" customHeight="1">
      <c r="A7664" s="2" t="s">
        <v>7361</v>
      </c>
      <c r="B7664" s="2" t="str">
        <f ca="1">IFERROR(__xludf.DUMMYFUNCTION("GOOGLETRANSLATE(A7664,""auto"",""en"")"),"Loading...")</f>
        <v>Loading...</v>
      </c>
    </row>
    <row r="7665" spans="1:2" ht="14.25" customHeight="1">
      <c r="A7665" s="2" t="s">
        <v>7362</v>
      </c>
      <c r="B7665" s="2" t="str">
        <f ca="1">IFERROR(__xludf.DUMMYFUNCTION("GOOGLETRANSLATE(A7665,""auto"",""en"")"),"Loading...")</f>
        <v>Loading...</v>
      </c>
    </row>
    <row r="7666" spans="1:2" ht="14.25" customHeight="1">
      <c r="A7666" s="2" t="s">
        <v>7363</v>
      </c>
      <c r="B7666" s="2" t="str">
        <f ca="1">IFERROR(__xludf.DUMMYFUNCTION("GOOGLETRANSLATE(A7666,""auto"",""en"")"),"Loading...")</f>
        <v>Loading...</v>
      </c>
    </row>
    <row r="7667" spans="1:2" ht="14.25" customHeight="1">
      <c r="A7667" s="4" t="s">
        <v>7364</v>
      </c>
      <c r="B7667" s="2" t="str">
        <f ca="1">IFERROR(__xludf.DUMMYFUNCTION("GOOGLETRANSLATE(A7667,""auto"",""en"")"),"Loading...")</f>
        <v>Loading...</v>
      </c>
    </row>
    <row r="7668" spans="1:2" ht="14.25" customHeight="1">
      <c r="A7668" s="2" t="s">
        <v>7365</v>
      </c>
      <c r="B7668" s="2" t="str">
        <f ca="1">IFERROR(__xludf.DUMMYFUNCTION("GOOGLETRANSLATE(A7668,""auto"",""en"")"),"Loading...")</f>
        <v>Loading...</v>
      </c>
    </row>
    <row r="7669" spans="1:2" ht="14.25" customHeight="1">
      <c r="A7669" s="2" t="s">
        <v>789</v>
      </c>
      <c r="B7669" s="2" t="str">
        <f ca="1">IFERROR(__xludf.DUMMYFUNCTION("GOOGLETRANSLATE(A7669,""auto"",""en"")"),"Loading...")</f>
        <v>Loading...</v>
      </c>
    </row>
    <row r="7670" spans="1:2" ht="14.25" customHeight="1">
      <c r="A7670" s="2" t="s">
        <v>7366</v>
      </c>
      <c r="B7670" s="2" t="str">
        <f ca="1">IFERROR(__xludf.DUMMYFUNCTION("GOOGLETRANSLATE(A7670,""auto"",""en"")"),"ravish  kumar namaskar, please keep ur videos short n  to the point, do not run 3 hrs. movie")</f>
        <v>ravish  kumar namaskar, please keep ur videos short n  to the point, do not run 3 hrs. movie</v>
      </c>
    </row>
    <row r="7671" spans="1:2" ht="14.25" customHeight="1">
      <c r="A7671" s="4" t="s">
        <v>7367</v>
      </c>
      <c r="B7671" s="2" t="str">
        <f ca="1">IFERROR(__xludf.DUMMYFUNCTION("GOOGLETRANSLATE(A7671,""auto"",""en"")"),"Loading...")</f>
        <v>Loading...</v>
      </c>
    </row>
    <row r="7672" spans="1:2" ht="14.25" customHeight="1">
      <c r="A7672" s="2" t="s">
        <v>7368</v>
      </c>
      <c r="B7672" s="2" t="str">
        <f ca="1">IFERROR(__xludf.DUMMYFUNCTION("GOOGLETRANSLATE(A7672,""auto"",""en"")"),"Loading...")</f>
        <v>Loading...</v>
      </c>
    </row>
    <row r="7673" spans="1:2" ht="14.25" customHeight="1">
      <c r="A7673" s="2" t="s">
        <v>7369</v>
      </c>
      <c r="B7673" s="2" t="str">
        <f ca="1">IFERROR(__xludf.DUMMYFUNCTION("GOOGLETRANSLATE(A7673,""auto"",""en"")"),"Loading...")</f>
        <v>Loading...</v>
      </c>
    </row>
    <row r="7674" spans="1:2" ht="14.25" customHeight="1">
      <c r="A7674" s="2" t="s">
        <v>7370</v>
      </c>
      <c r="B7674" s="2" t="str">
        <f ca="1">IFERROR(__xludf.DUMMYFUNCTION("GOOGLETRANSLATE(A7674,""auto"",""en"")"),"Loading...")</f>
        <v>Loading...</v>
      </c>
    </row>
    <row r="7675" spans="1:2" ht="14.25" customHeight="1">
      <c r="A7675" s="2" t="s">
        <v>7371</v>
      </c>
      <c r="B7675" s="2" t="str">
        <f ca="1">IFERROR(__xludf.DUMMYFUNCTION("GOOGLETRANSLATE(A7675,""auto"",""en"")"),"Loading...")</f>
        <v>Loading...</v>
      </c>
    </row>
    <row r="7676" spans="1:2" ht="14.25" customHeight="1">
      <c r="A7676" s="2" t="s">
        <v>7372</v>
      </c>
      <c r="B7676" s="2" t="str">
        <f ca="1">IFERROR(__xludf.DUMMYFUNCTION("GOOGLETRANSLATE(A7676,""auto"",""en"")"),"Loading...")</f>
        <v>Loading...</v>
      </c>
    </row>
    <row r="7677" spans="1:2" ht="14.25" customHeight="1">
      <c r="A7677" s="2" t="s">
        <v>7373</v>
      </c>
      <c r="B7677" s="2" t="str">
        <f ca="1">IFERROR(__xludf.DUMMYFUNCTION("GOOGLETRANSLATE(A7677,""auto"",""en"")"),"Loading...")</f>
        <v>Loading...</v>
      </c>
    </row>
    <row r="7678" spans="1:2" ht="14.25" customHeight="1">
      <c r="A7678" s="2" t="s">
        <v>7374</v>
      </c>
      <c r="B7678" s="2" t="str">
        <f ca="1">IFERROR(__xludf.DUMMYFUNCTION("GOOGLETRANSLATE(A7678,""auto"",""en"")"),"Loading...")</f>
        <v>Loading...</v>
      </c>
    </row>
    <row r="7679" spans="1:2" ht="14.25" customHeight="1">
      <c r="A7679" s="2" t="s">
        <v>7375</v>
      </c>
      <c r="B7679" s="2" t="str">
        <f ca="1">IFERROR(__xludf.DUMMYFUNCTION("GOOGLETRANSLATE(A7679,""auto"",""en"")"),"Loading...")</f>
        <v>Loading...</v>
      </c>
    </row>
    <row r="7680" spans="1:2" ht="14.25" customHeight="1">
      <c r="A7680" s="2" t="s">
        <v>7376</v>
      </c>
      <c r="B7680" s="2" t="str">
        <f ca="1">IFERROR(__xludf.DUMMYFUNCTION("GOOGLETRANSLATE(A7680,""auto"",""en"")"),"Loading...")</f>
        <v>Loading...</v>
      </c>
    </row>
    <row r="7681" spans="1:2" ht="14.25" customHeight="1">
      <c r="A7681" s="2" t="s">
        <v>7377</v>
      </c>
      <c r="B7681" s="2" t="str">
        <f ca="1">IFERROR(__xludf.DUMMYFUNCTION("GOOGLETRANSLATE(A7681,""auto"",""en"")"),"This is the Rotdu poll ???😅😅")</f>
        <v>This is the Rotdu poll ???😅😅</v>
      </c>
    </row>
    <row r="7682" spans="1:2" ht="14.25" customHeight="1">
      <c r="A7682" s="2" t="s">
        <v>7378</v>
      </c>
      <c r="B7682" s="2" t="str">
        <f ca="1">IFERROR(__xludf.DUMMYFUNCTION("GOOGLETRANSLATE(A7682,""auto"",""en"")"),"I wonder what will you tell in your video after 4 june")</f>
        <v>I wonder what will you tell in your video after 4 june</v>
      </c>
    </row>
    <row r="7683" spans="1:2" ht="14.25" customHeight="1">
      <c r="A7683" s="2" t="s">
        <v>7379</v>
      </c>
      <c r="B7683" s="2" t="str">
        <f ca="1">IFERROR(__xludf.DUMMYFUNCTION("GOOGLETRANSLATE(A7683,""auto"",""en"")"),"Loading...")</f>
        <v>Loading...</v>
      </c>
    </row>
    <row r="7684" spans="1:2" ht="14.25" customHeight="1">
      <c r="A7684" s="2" t="s">
        <v>7380</v>
      </c>
      <c r="B7684" s="2" t="str">
        <f ca="1">IFERROR(__xludf.DUMMYFUNCTION("GOOGLETRANSLATE(A7684,""auto"",""en"")"),"Loading...")</f>
        <v>Loading...</v>
      </c>
    </row>
    <row r="7685" spans="1:2" ht="14.25" customHeight="1">
      <c r="A7685" s="2" t="s">
        <v>7381</v>
      </c>
      <c r="B7685" s="2" t="str">
        <f ca="1">IFERROR(__xludf.DUMMYFUNCTION("GOOGLETRANSLATE(A7685,""auto"",""en"")"),"Loading...")</f>
        <v>Loading...</v>
      </c>
    </row>
    <row r="7686" spans="1:2" ht="14.25" customHeight="1">
      <c r="A7686" s="2" t="s">
        <v>7382</v>
      </c>
      <c r="B7686" s="2" t="str">
        <f ca="1">IFERROR(__xludf.DUMMYFUNCTION("GOOGLETRANSLATE(A7686,""auto"",""en"")"),"Loading...")</f>
        <v>Loading...</v>
      </c>
    </row>
    <row r="7687" spans="1:2" ht="14.25" customHeight="1">
      <c r="A7687" s="2" t="s">
        <v>7383</v>
      </c>
      <c r="B7687" s="2" t="str">
        <f ca="1">IFERROR(__xludf.DUMMYFUNCTION("GOOGLETRANSLATE(A7687,""auto"",""en"")"),"Loading...")</f>
        <v>Loading...</v>
      </c>
    </row>
    <row r="7688" spans="1:2" ht="14.25" customHeight="1">
      <c r="A7688" s="2" t="s">
        <v>1283</v>
      </c>
      <c r="B7688" s="2" t="str">
        <f ca="1">IFERROR(__xludf.DUMMYFUNCTION("GOOGLETRANSLATE(A7688,""auto"",""en"")"),"😂😂😂😂😂😂😂😂")</f>
        <v>😂😂😂😂😂😂😂😂</v>
      </c>
    </row>
    <row r="7689" spans="1:2" ht="14.25" customHeight="1">
      <c r="A7689" s="2" t="s">
        <v>7384</v>
      </c>
      <c r="B7689" s="2" t="str">
        <f ca="1">IFERROR(__xludf.DUMMYFUNCTION("GOOGLETRANSLATE(A7689,""auto"",""en"")"),"Loading...")</f>
        <v>Loading...</v>
      </c>
    </row>
    <row r="7690" spans="1:2" ht="14.25" customHeight="1">
      <c r="A7690" s="2" t="s">
        <v>7385</v>
      </c>
      <c r="B7690" s="2" t="str">
        <f ca="1">IFERROR(__xludf.DUMMYFUNCTION("GOOGLETRANSLATE(A7690,""auto"",""en"")"),"Loading...")</f>
        <v>Loading...</v>
      </c>
    </row>
    <row r="7691" spans="1:2" ht="14.25" customHeight="1">
      <c r="A7691" s="2" t="s">
        <v>7386</v>
      </c>
      <c r="B7691" s="2" t="str">
        <f ca="1">IFERROR(__xludf.DUMMYFUNCTION("GOOGLETRANSLATE(A7691,""auto"",""en"")"),"Loading...")</f>
        <v>Loading...</v>
      </c>
    </row>
    <row r="7692" spans="1:2" ht="14.25" customHeight="1">
      <c r="A7692" s="2" t="s">
        <v>7387</v>
      </c>
      <c r="B7692" s="2" t="str">
        <f ca="1">IFERROR(__xludf.DUMMYFUNCTION("GOOGLETRANSLATE(A7692,""auto"",""en"")"),"Loading...")</f>
        <v>Loading...</v>
      </c>
    </row>
    <row r="7693" spans="1:2" ht="14.25" customHeight="1">
      <c r="A7693" s="2" t="s">
        <v>7388</v>
      </c>
      <c r="B7693" s="2" t="str">
        <f ca="1">IFERROR(__xludf.DUMMYFUNCTION("GOOGLETRANSLATE(A7693,""auto"",""en"")"),"Loading...")</f>
        <v>Loading...</v>
      </c>
    </row>
    <row r="7694" spans="1:2" ht="14.25" customHeight="1">
      <c r="A7694" s="2" t="s">
        <v>7389</v>
      </c>
      <c r="B7694" s="2" t="str">
        <f ca="1">IFERROR(__xludf.DUMMYFUNCTION("GOOGLETRANSLATE(A7694,""auto"",""en"")"),"Loading...")</f>
        <v>Loading...</v>
      </c>
    </row>
    <row r="7695" spans="1:2" ht="14.25" customHeight="1">
      <c r="A7695" s="4" t="s">
        <v>7390</v>
      </c>
      <c r="B7695" s="2" t="str">
        <f ca="1">IFERROR(__xludf.DUMMYFUNCTION("GOOGLETRANSLATE(A7695,""auto"",""en"")"),"Loading...")</f>
        <v>Loading...</v>
      </c>
    </row>
    <row r="7696" spans="1:2" ht="14.25" customHeight="1">
      <c r="A7696" s="2" t="s">
        <v>7391</v>
      </c>
      <c r="B7696" s="2" t="str">
        <f ca="1">IFERROR(__xludf.DUMMYFUNCTION("GOOGLETRANSLATE(A7696,""auto"",""en"")"),"Joy hoo")</f>
        <v>Joy hoo</v>
      </c>
    </row>
    <row r="7697" spans="1:2" ht="14.25" customHeight="1">
      <c r="A7697" s="2" t="s">
        <v>7392</v>
      </c>
      <c r="B7697" s="2" t="str">
        <f ca="1">IFERROR(__xludf.DUMMYFUNCTION("GOOGLETRANSLATE(A7697,""auto"",""en"")"),"Loading...")</f>
        <v>Loading...</v>
      </c>
    </row>
    <row r="7698" spans="1:2" ht="14.25" customHeight="1">
      <c r="A7698" s="2" t="s">
        <v>7393</v>
      </c>
      <c r="B7698" s="2" t="str">
        <f ca="1">IFERROR(__xludf.DUMMYFUNCTION("GOOGLETRANSLATE(A7698,""auto"",""en"")"),"Loading...")</f>
        <v>Loading...</v>
      </c>
    </row>
    <row r="7699" spans="1:2" ht="14.25" customHeight="1">
      <c r="A7699" s="4" t="s">
        <v>7394</v>
      </c>
      <c r="B7699" s="2" t="str">
        <f ca="1">IFERROR(__xludf.DUMMYFUNCTION("GOOGLETRANSLATE(A7699,""auto"",""en"")"),"Loading...")</f>
        <v>Loading...</v>
      </c>
    </row>
    <row r="7700" spans="1:2" ht="14.25" customHeight="1">
      <c r="A7700" s="6" t="s">
        <v>7395</v>
      </c>
      <c r="B7700" s="2" t="str">
        <f ca="1">IFERROR(__xludf.DUMMYFUNCTION("GOOGLETRANSLATE(A7700,""auto"",""en"")"),"Tu apna channel band kar lena agar nda aayi agar sharam hai to ya chin
a chale jaana")</f>
        <v>Tu apna channel band kar lena agar nda aayi agar sharam hai to ya chin
a chale jaana</v>
      </c>
    </row>
    <row r="7701" spans="1:2" ht="14.25" customHeight="1">
      <c r="A7701" s="2" t="s">
        <v>7396</v>
      </c>
      <c r="B7701" s="2" t="str">
        <f ca="1">IFERROR(__xludf.DUMMYFUNCTION("GOOGLETRANSLATE(A7701,""auto"",""en"")"),"Loading...")</f>
        <v>Loading...</v>
      </c>
    </row>
    <row r="7702" spans="1:2" ht="14.25" customHeight="1">
      <c r="A7702" s="2" t="s">
        <v>7397</v>
      </c>
      <c r="B7702" s="2" t="str">
        <f ca="1">IFERROR(__xludf.DUMMYFUNCTION("GOOGLETRANSLATE(A7702,""auto"",""en"")"),"Loading...")</f>
        <v>Loading...</v>
      </c>
    </row>
    <row r="7703" spans="1:2" ht="14.25" customHeight="1">
      <c r="A7703" s="4" t="s">
        <v>7398</v>
      </c>
      <c r="B7703" s="2" t="str">
        <f ca="1">IFERROR(__xludf.DUMMYFUNCTION("GOOGLETRANSLATE(A7703,""auto"",""en"")"),"Loading...")</f>
        <v>Loading...</v>
      </c>
    </row>
    <row r="7704" spans="1:2" ht="14.25" customHeight="1">
      <c r="A7704" s="2" t="s">
        <v>7399</v>
      </c>
      <c r="B7704" s="2" t="str">
        <f ca="1">IFERROR(__xludf.DUMMYFUNCTION("GOOGLETRANSLATE(A7704,""auto"",""en"")"),"Loading...")</f>
        <v>Loading...</v>
      </c>
    </row>
    <row r="7705" spans="1:2" ht="14.25" customHeight="1">
      <c r="A7705" s="2" t="s">
        <v>7400</v>
      </c>
      <c r="B7705" s="2" t="str">
        <f ca="1">IFERROR(__xludf.DUMMYFUNCTION("GOOGLETRANSLATE(A7705,""auto"",""en"")"),"Loading...")</f>
        <v>Loading...</v>
      </c>
    </row>
    <row r="7706" spans="1:2" ht="14.25" customHeight="1">
      <c r="A7706" s="2" t="s">
        <v>7401</v>
      </c>
      <c r="B7706" s="2" t="str">
        <f ca="1">IFERROR(__xludf.DUMMYFUNCTION("GOOGLETRANSLATE(A7706,""auto"",""en"")"),"Brother, you are a very negative man….why would anyone vote for I.N.D.I alliance….all their leaders are corrupt.")</f>
        <v>Brother, you are a very negative man….why would anyone vote for I.N.D.I alliance….all their leaders are corrupt.</v>
      </c>
    </row>
    <row r="7707" spans="1:2" ht="14.25" customHeight="1">
      <c r="A7707" s="2" t="s">
        <v>7402</v>
      </c>
      <c r="B7707" s="2" t="str">
        <f ca="1">IFERROR(__xludf.DUMMYFUNCTION("GOOGLETRANSLATE(A7707,""auto"",""en"")"),"Loading...")</f>
        <v>Loading...</v>
      </c>
    </row>
    <row r="7708" spans="1:2" ht="14.25" customHeight="1">
      <c r="A7708" s="4" t="s">
        <v>7403</v>
      </c>
      <c r="B7708" s="2" t="str">
        <f ca="1">IFERROR(__xludf.DUMMYFUNCTION("GOOGLETRANSLATE(A7708,""auto"",""en"")"),"Loading...")</f>
        <v>Loading...</v>
      </c>
    </row>
    <row r="7709" spans="1:2" ht="14.25" customHeight="1">
      <c r="A7709" s="2" t="s">
        <v>7404</v>
      </c>
      <c r="B7709" s="2" t="str">
        <f ca="1">IFERROR(__xludf.DUMMYFUNCTION("GOOGLETRANSLATE(A7709,""auto"",""en"")"),"Loading...")</f>
        <v>Loading...</v>
      </c>
    </row>
    <row r="7710" spans="1:2" ht="14.25" customHeight="1">
      <c r="A7710" s="2" t="s">
        <v>7405</v>
      </c>
      <c r="B7710" s="2" t="str">
        <f ca="1">IFERROR(__xludf.DUMMYFUNCTION("GOOGLETRANSLATE(A7710,""auto"",""en"")"),"Loading...")</f>
        <v>Loading...</v>
      </c>
    </row>
    <row r="7711" spans="1:2" ht="14.25" customHeight="1">
      <c r="A7711" s="2" t="s">
        <v>7406</v>
      </c>
      <c r="B7711" s="2" t="str">
        <f ca="1">IFERROR(__xludf.DUMMYFUNCTION("GOOGLETRANSLATE(A7711,""auto"",""en"")"),"Loading...")</f>
        <v>Loading...</v>
      </c>
    </row>
    <row r="7712" spans="1:2" ht="14.25" customHeight="1">
      <c r="A7712" s="2" t="s">
        <v>7407</v>
      </c>
      <c r="B7712" s="2" t="str">
        <f ca="1">IFERROR(__xludf.DUMMYFUNCTION("GOOGLETRANSLATE(A7712,""auto"",""en"")"),"Loading...")</f>
        <v>Loading...</v>
      </c>
    </row>
    <row r="7713" spans="1:2" ht="14.25" customHeight="1">
      <c r="A7713" s="2" t="s">
        <v>7408</v>
      </c>
      <c r="B7713" s="2" t="str">
        <f ca="1">IFERROR(__xludf.DUMMYFUNCTION("GOOGLETRANSLATE(A7713,""auto"",""en"")"),"Loading...")</f>
        <v>Loading...</v>
      </c>
    </row>
    <row r="7714" spans="1:2" ht="14.25" customHeight="1">
      <c r="A7714" s="4" t="s">
        <v>7403</v>
      </c>
      <c r="B7714" s="2" t="str">
        <f ca="1">IFERROR(__xludf.DUMMYFUNCTION("GOOGLETRANSLATE(A7714,""auto"",""en"")"),"Loading...")</f>
        <v>Loading...</v>
      </c>
    </row>
    <row r="7715" spans="1:2" ht="14.25" customHeight="1">
      <c r="A7715" s="4" t="s">
        <v>7409</v>
      </c>
      <c r="B7715" s="2" t="str">
        <f ca="1">IFERROR(__xludf.DUMMYFUNCTION("GOOGLETRANSLATE(A7715,""auto"",""en"")"),"Loading...")</f>
        <v>Loading...</v>
      </c>
    </row>
    <row r="7716" spans="1:2" ht="14.25" customHeight="1">
      <c r="A7716" s="2" t="s">
        <v>7410</v>
      </c>
      <c r="B7716" s="2" t="str">
        <f ca="1">IFERROR(__xludf.DUMMYFUNCTION("GOOGLETRANSLATE(A7716,""auto"",""en"")"),"Rahuji next pm❤")</f>
        <v>Rahuji next pm❤</v>
      </c>
    </row>
    <row r="7717" spans="1:2" ht="14.25" customHeight="1">
      <c r="A7717" s="2" t="s">
        <v>7411</v>
      </c>
      <c r="B7717" s="2" t="str">
        <f ca="1">IFERROR(__xludf.DUMMYFUNCTION("GOOGLETRANSLATE(A7717,""auto"",""en"")"),"Loading...")</f>
        <v>Loading...</v>
      </c>
    </row>
    <row r="7718" spans="1:2" ht="14.25" customHeight="1">
      <c r="A7718" s="2" t="s">
        <v>7412</v>
      </c>
      <c r="B7718" s="2" t="str">
        <f ca="1">IFERROR(__xludf.DUMMYFUNCTION("GOOGLETRANSLATE(A7718,""auto"",""en"")"),"Loading...")</f>
        <v>Loading...</v>
      </c>
    </row>
    <row r="7719" spans="1:2" ht="14.25" customHeight="1">
      <c r="A7719" s="2" t="s">
        <v>7413</v>
      </c>
      <c r="B7719" s="2" t="str">
        <f ca="1">IFERROR(__xludf.DUMMYFUNCTION("GOOGLETRANSLATE(A7719,""auto"",""en"")"),"Loading...")</f>
        <v>Loading...</v>
      </c>
    </row>
    <row r="7720" spans="1:2" ht="14.25" customHeight="1">
      <c r="A7720" s="4" t="s">
        <v>7414</v>
      </c>
      <c r="B7720" s="2" t="str">
        <f ca="1">IFERROR(__xludf.DUMMYFUNCTION("GOOGLETRANSLATE(A7720,""auto"",""en"")"),"Loading...")</f>
        <v>Loading...</v>
      </c>
    </row>
    <row r="7721" spans="1:2" ht="14.25" customHeight="1">
      <c r="A7721" s="6" t="s">
        <v>7415</v>
      </c>
      <c r="B7721" s="2" t="str">
        <f ca="1">IFERROR(__xludf.DUMMYFUNCTION("GOOGLETRANSLATE(A7721,""auto"",""en"")"),"Loading...")</f>
        <v>Loading...</v>
      </c>
    </row>
    <row r="7722" spans="1:2" ht="14.25" customHeight="1">
      <c r="A7722" s="4" t="s">
        <v>7416</v>
      </c>
      <c r="B7722" s="2" t="str">
        <f ca="1">IFERROR(__xludf.DUMMYFUNCTION("GOOGLETRANSLATE(A7722,""auto"",""en"")"),"Loading...")</f>
        <v>Loading...</v>
      </c>
    </row>
    <row r="7723" spans="1:2" ht="14.25" customHeight="1">
      <c r="A7723" s="4" t="s">
        <v>7417</v>
      </c>
      <c r="B7723" s="2" t="str">
        <f ca="1">IFERROR(__xludf.DUMMYFUNCTION("GOOGLETRANSLATE(A7723,""auto"",""en"")"),"Loading...")</f>
        <v>Loading...</v>
      </c>
    </row>
    <row r="7724" spans="1:2" ht="14.25" customHeight="1">
      <c r="A7724" s="4" t="s">
        <v>7416</v>
      </c>
      <c r="B7724" s="2" t="str">
        <f ca="1">IFERROR(__xludf.DUMMYFUNCTION("GOOGLETRANSLATE(A7724,""auto"",""en"")"),"Loading...")</f>
        <v>Loading...</v>
      </c>
    </row>
    <row r="7725" spans="1:2" ht="14.25" customHeight="1">
      <c r="A7725" s="2" t="s">
        <v>7418</v>
      </c>
      <c r="B7725" s="2" t="str">
        <f ca="1">IFERROR(__xludf.DUMMYFUNCTION("GOOGLETRANSLATE(A7725,""auto"",""en"")"),"Loading...")</f>
        <v>Loading...</v>
      </c>
    </row>
    <row r="7726" spans="1:2" ht="14.25" customHeight="1">
      <c r="A7726" s="6" t="s">
        <v>7419</v>
      </c>
      <c r="B7726" s="2" t="str">
        <f ca="1">IFERROR(__xludf.DUMMYFUNCTION("GOOGLETRANSLATE(A7726,""auto"",""en"")"),"Loading...")</f>
        <v>Loading...</v>
      </c>
    </row>
    <row r="7727" spans="1:2" ht="14.25" customHeight="1">
      <c r="A7727" s="2" t="s">
        <v>7420</v>
      </c>
      <c r="B7727" s="2" t="str">
        <f ca="1">IFERROR(__xludf.DUMMYFUNCTION("GOOGLETRANSLATE(A7727,""auto"",""en"")"),"Loading...")</f>
        <v>Loading...</v>
      </c>
    </row>
    <row r="7728" spans="1:2" ht="14.25" customHeight="1">
      <c r="A7728" s="2" t="s">
        <v>7421</v>
      </c>
      <c r="B7728" s="2" t="str">
        <f ca="1">IFERROR(__xludf.DUMMYFUNCTION("GOOGLETRANSLATE(A7728,""auto"",""en"")"),"Loading...")</f>
        <v>Loading...</v>
      </c>
    </row>
    <row r="7729" spans="1:2" ht="14.25" customHeight="1">
      <c r="A7729" s="2" t="s">
        <v>7422</v>
      </c>
      <c r="B7729" s="2" t="str">
        <f ca="1">IFERROR(__xludf.DUMMYFUNCTION("GOOGLETRANSLATE(A7729,""auto"",""en"")"),"Loading...")</f>
        <v>Loading...</v>
      </c>
    </row>
    <row r="7730" spans="1:2" ht="14.25" customHeight="1">
      <c r="A7730" s="2" t="s">
        <v>7423</v>
      </c>
      <c r="B7730" s="2" t="str">
        <f ca="1">IFERROR(__xludf.DUMMYFUNCTION("GOOGLETRANSLATE(A7730,""auto"",""en"")"),"Loading...")</f>
        <v>Loading...</v>
      </c>
    </row>
    <row r="7731" spans="1:2" ht="14.25" customHeight="1">
      <c r="A7731" s="5" t="s">
        <v>7424</v>
      </c>
      <c r="B7731" s="2" t="str">
        <f ca="1">IFERROR(__xludf.DUMMYFUNCTION("GOOGLETRANSLATE(A7731,""auto"",""en"")"),"Loading...")</f>
        <v>Loading...</v>
      </c>
    </row>
    <row r="7732" spans="1:2" ht="14.25" customHeight="1">
      <c r="A7732" s="2" t="s">
        <v>7425</v>
      </c>
      <c r="B7732" s="2" t="str">
        <f ca="1">IFERROR(__xludf.DUMMYFUNCTION("GOOGLETRANSLATE(A7732,""auto"",""en"")"),"Loading...")</f>
        <v>Loading...</v>
      </c>
    </row>
    <row r="7733" spans="1:2" ht="14.25" customHeight="1">
      <c r="A7733" s="4" t="s">
        <v>7426</v>
      </c>
      <c r="B7733" s="2" t="str">
        <f ca="1">IFERROR(__xludf.DUMMYFUNCTION("GOOGLETRANSLATE(A7733,""auto"",""en"")"),"Keep going like this Munna, this is good")</f>
        <v>Keep going like this Munna, this is good</v>
      </c>
    </row>
    <row r="7734" spans="1:2" ht="14.25" customHeight="1">
      <c r="A7734" s="2" t="s">
        <v>7427</v>
      </c>
      <c r="B7734" s="2" t="str">
        <f ca="1">IFERROR(__xludf.DUMMYFUNCTION("GOOGLETRANSLATE(A7734,""auto"",""en"")"),"Loading...")</f>
        <v>Loading...</v>
      </c>
    </row>
    <row r="7735" spans="1:2" ht="14.25" customHeight="1">
      <c r="A7735" s="2" t="s">
        <v>7428</v>
      </c>
      <c r="B7735" s="2" t="str">
        <f ca="1">IFERROR(__xludf.DUMMYFUNCTION("GOOGLETRANSLATE(A7735,""auto"",""en"")"),"Loading...")</f>
        <v>Loading...</v>
      </c>
    </row>
    <row r="7736" spans="1:2" ht="14.25" customHeight="1">
      <c r="A7736" s="2" t="s">
        <v>7429</v>
      </c>
      <c r="B7736" s="2" t="str">
        <f ca="1">IFERROR(__xludf.DUMMYFUNCTION("GOOGLETRANSLATE(A7736,""auto"",""en"")"),"Loading...")</f>
        <v>Loading...</v>
      </c>
    </row>
    <row r="7737" spans="1:2" ht="14.25" customHeight="1">
      <c r="A7737" s="2" t="s">
        <v>7430</v>
      </c>
      <c r="B7737" s="2" t="str">
        <f ca="1">IFERROR(__xludf.DUMMYFUNCTION("GOOGLETRANSLATE(A7737,""auto"",""en"")"),"After India's victory, there may be amendments regarding conflict of interest. That's why Modi media and its pollsters are scared!!")</f>
        <v>After India's victory, there may be amendments regarding conflict of interest. That's why Modi media and its pollsters are scared!!</v>
      </c>
    </row>
    <row r="7738" spans="1:2" ht="14.25" customHeight="1">
      <c r="A7738" s="2" t="s">
        <v>7431</v>
      </c>
      <c r="B7738" s="2" t="str">
        <f ca="1">IFERROR(__xludf.DUMMYFUNCTION("GOOGLETRANSLATE(A7738,""auto"",""en"")"),"Loading...")</f>
        <v>Loading...</v>
      </c>
    </row>
    <row r="7739" spans="1:2" ht="14.25" customHeight="1">
      <c r="A7739" s="2" t="s">
        <v>7432</v>
      </c>
      <c r="B7739" s="2" t="str">
        <f ca="1">IFERROR(__xludf.DUMMYFUNCTION("GOOGLETRANSLATE(A7739,""auto"",""en"")"),"Loading...")</f>
        <v>Loading...</v>
      </c>
    </row>
    <row r="7740" spans="1:2" ht="14.25" customHeight="1">
      <c r="A7740" s="2" t="s">
        <v>4957</v>
      </c>
      <c r="B7740" s="2" t="str">
        <f ca="1">IFERROR(__xludf.DUMMYFUNCTION("GOOGLETRANSLATE(A7740,""auto"",""en"")"),"Loading...")</f>
        <v>Loading...</v>
      </c>
    </row>
    <row r="7741" spans="1:2" ht="14.25" customHeight="1">
      <c r="A7741" s="2" t="s">
        <v>7433</v>
      </c>
      <c r="B7741" s="2" t="str">
        <f ca="1">IFERROR(__xludf.DUMMYFUNCTION("GOOGLETRANSLATE(A7741,""auto"",""en"")"),"Loading...")</f>
        <v>Loading...</v>
      </c>
    </row>
    <row r="7742" spans="1:2" ht="14.25" customHeight="1">
      <c r="A7742" s="2" t="s">
        <v>7434</v>
      </c>
      <c r="B7742" s="2" t="str">
        <f ca="1">IFERROR(__xludf.DUMMYFUNCTION("GOOGLETRANSLATE(A7742,""auto"",""en"")"),"Loading...")</f>
        <v>Loading...</v>
      </c>
    </row>
    <row r="7743" spans="1:2" ht="14.25" customHeight="1">
      <c r="A7743" s="4" t="s">
        <v>7435</v>
      </c>
      <c r="B7743" s="2" t="str">
        <f ca="1">IFERROR(__xludf.DUMMYFUNCTION("GOOGLETRANSLATE(A7743,""auto"",""en"")"),"Loading...")</f>
        <v>Loading...</v>
      </c>
    </row>
    <row r="7744" spans="1:2" ht="14.25" customHeight="1">
      <c r="A7744" s="2" t="s">
        <v>7436</v>
      </c>
      <c r="B7744" s="2" t="str">
        <f ca="1">IFERROR(__xludf.DUMMYFUNCTION("GOOGLETRANSLATE(A7744,""auto"",""en"")"),"Loading...")</f>
        <v>Loading...</v>
      </c>
    </row>
    <row r="7745" spans="1:2" ht="14.25" customHeight="1">
      <c r="A7745" s="2" t="s">
        <v>7437</v>
      </c>
      <c r="B7745" s="2" t="str">
        <f ca="1">IFERROR(__xludf.DUMMYFUNCTION("GOOGLETRANSLATE(A7745,""auto"",""en"")"),"Loading...")</f>
        <v>Loading...</v>
      </c>
    </row>
    <row r="7746" spans="1:2" ht="14.25" customHeight="1">
      <c r="A7746" s="2" t="s">
        <v>7438</v>
      </c>
      <c r="B7746" s="2" t="str">
        <f ca="1">IFERROR(__xludf.DUMMYFUNCTION("GOOGLETRANSLATE(A7746,""auto"",""en"")"),"Loading...")</f>
        <v>Loading...</v>
      </c>
    </row>
    <row r="7747" spans="1:2" ht="14.25" customHeight="1">
      <c r="A7747" s="2" t="s">
        <v>7439</v>
      </c>
      <c r="B7747" s="2" t="str">
        <f ca="1">IFERROR(__xludf.DUMMYFUNCTION("GOOGLETRANSLATE(A7747,""auto"",""en"")"),"Loading...")</f>
        <v>Loading...</v>
      </c>
    </row>
    <row r="7748" spans="1:2" ht="14.25" customHeight="1">
      <c r="A7748" s="6" t="s">
        <v>7440</v>
      </c>
      <c r="B7748" s="2" t="str">
        <f ca="1">IFERROR(__xludf.DUMMYFUNCTION("GOOGLETRANSLATE(A7748,""auto"",""en"")"),"Loading...")</f>
        <v>Loading...</v>
      </c>
    </row>
    <row r="7749" spans="1:2" ht="14.25" customHeight="1">
      <c r="A7749" s="2" t="s">
        <v>7441</v>
      </c>
      <c r="B7749" s="2" t="str">
        <f ca="1">IFERROR(__xludf.DUMMYFUNCTION("GOOGLETRANSLATE(A7749,""auto"",""en"")"),"absolutely true")</f>
        <v>absolutely true</v>
      </c>
    </row>
    <row r="7750" spans="1:2" ht="14.25" customHeight="1">
      <c r="A7750" s="4" t="s">
        <v>7442</v>
      </c>
      <c r="B7750" s="2" t="str">
        <f ca="1">IFERROR(__xludf.DUMMYFUNCTION("GOOGLETRANSLATE(A7750,""auto"",""en"")"),"Loading...")</f>
        <v>Loading...</v>
      </c>
    </row>
    <row r="7751" spans="1:2" ht="14.25" customHeight="1">
      <c r="A7751" s="2" t="s">
        <v>7443</v>
      </c>
      <c r="B7751" s="2" t="str">
        <f ca="1">IFERROR(__xludf.DUMMYFUNCTION("GOOGLETRANSLATE(A7751,""auto"",""en"")"),"Loading...")</f>
        <v>Loading...</v>
      </c>
    </row>
    <row r="7752" spans="1:2" ht="14.25" customHeight="1">
      <c r="A7752" s="2" t="s">
        <v>7444</v>
      </c>
      <c r="B7752" s="2" t="str">
        <f ca="1">IFERROR(__xludf.DUMMYFUNCTION("GOOGLETRANSLATE(A7752,""auto"",""en"")"),"Loading...")</f>
        <v>Loading...</v>
      </c>
    </row>
    <row r="7753" spans="1:2" ht="14.25" customHeight="1">
      <c r="A7753" s="2" t="s">
        <v>7445</v>
      </c>
      <c r="B7753" s="2" t="str">
        <f ca="1">IFERROR(__xludf.DUMMYFUNCTION("GOOGLETRANSLATE(A7753,""auto"",""en"")"),"Loading...")</f>
        <v>Loading...</v>
      </c>
    </row>
    <row r="7754" spans="1:2" ht="14.25" customHeight="1">
      <c r="A7754" s="2" t="s">
        <v>7446</v>
      </c>
      <c r="B7754" s="2" t="str">
        <f ca="1">IFERROR(__xludf.DUMMYFUNCTION("GOOGLETRANSLATE(A7754,""auto"",""en"")"),"Loading...")</f>
        <v>Loading...</v>
      </c>
    </row>
    <row r="7755" spans="1:2" ht="14.25" customHeight="1">
      <c r="A7755" s="2" t="s">
        <v>7447</v>
      </c>
      <c r="B7755" s="2" t="str">
        <f ca="1">IFERROR(__xludf.DUMMYFUNCTION("GOOGLETRANSLATE(A7755,""auto"",""en"")"),"Loading...")</f>
        <v>Loading...</v>
      </c>
    </row>
    <row r="7756" spans="1:2" ht="14.25" customHeight="1">
      <c r="A7756" s="2" t="s">
        <v>7448</v>
      </c>
      <c r="B7756" s="2" t="str">
        <f ca="1">IFERROR(__xludf.DUMMYFUNCTION("GOOGLETRANSLATE(A7756,""auto"",""en"")"),"Loading...")</f>
        <v>Loading...</v>
      </c>
    </row>
    <row r="7757" spans="1:2" ht="14.25" customHeight="1">
      <c r="A7757" s="2" t="s">
        <v>7449</v>
      </c>
      <c r="B7757" s="2" t="str">
        <f ca="1">IFERROR(__xludf.DUMMYFUNCTION("GOOGLETRANSLATE(A7757,""auto"",""en"")"),"Loading...")</f>
        <v>Loading...</v>
      </c>
    </row>
    <row r="7758" spans="1:2" ht="14.25" customHeight="1">
      <c r="A7758" s="4" t="s">
        <v>7450</v>
      </c>
      <c r="B7758" s="2" t="str">
        <f ca="1">IFERROR(__xludf.DUMMYFUNCTION("GOOGLETRANSLATE(A7758,""auto"",""en"")"),"Loading...")</f>
        <v>Loading...</v>
      </c>
    </row>
    <row r="7759" spans="1:2" ht="14.25" customHeight="1">
      <c r="A7759" s="4" t="s">
        <v>7451</v>
      </c>
      <c r="B7759" s="2" t="str">
        <f ca="1">IFERROR(__xludf.DUMMYFUNCTION("GOOGLETRANSLATE(A7759,""auto"",""en"")"),"Loading...")</f>
        <v>Loading...</v>
      </c>
    </row>
    <row r="7760" spans="1:2" ht="14.25" customHeight="1">
      <c r="A7760" s="2" t="s">
        <v>7452</v>
      </c>
      <c r="B7760" s="2" t="str">
        <f ca="1">IFERROR(__xludf.DUMMYFUNCTION("GOOGLETRANSLATE(A7760,""auto"",""en"")"),"Loading...")</f>
        <v>Loading...</v>
      </c>
    </row>
    <row r="7761" spans="1:2" ht="14.25" customHeight="1">
      <c r="A7761" s="2" t="s">
        <v>7453</v>
      </c>
      <c r="B7761" s="2" t="str">
        <f ca="1">IFERROR(__xludf.DUMMYFUNCTION("GOOGLETRANSLATE(A7761,""auto"",""en"")"),"Loading...")</f>
        <v>Loading...</v>
      </c>
    </row>
    <row r="7762" spans="1:2" ht="14.25" customHeight="1">
      <c r="A7762" s="2" t="s">
        <v>7454</v>
      </c>
      <c r="B7762" s="2" t="str">
        <f ca="1">IFERROR(__xludf.DUMMYFUNCTION("GOOGLETRANSLATE(A7762,""auto"",""en"")"),"Loading...")</f>
        <v>Loading...</v>
      </c>
    </row>
    <row r="7763" spans="1:2" ht="14.25" customHeight="1">
      <c r="A7763" s="2" t="s">
        <v>7455</v>
      </c>
      <c r="B7763" s="2" t="str">
        <f ca="1">IFERROR(__xludf.DUMMYFUNCTION("GOOGLETRANSLATE(A7763,""auto"",""en"")"),"Loading...")</f>
        <v>Loading...</v>
      </c>
    </row>
    <row r="7764" spans="1:2" ht="14.25" customHeight="1">
      <c r="A7764" s="4" t="s">
        <v>7456</v>
      </c>
      <c r="B7764" s="2" t="str">
        <f ca="1">IFERROR(__xludf.DUMMYFUNCTION("GOOGLETRANSLATE(A7764,""auto"",""en"")"),"Loading...")</f>
        <v>Loading...</v>
      </c>
    </row>
    <row r="7765" spans="1:2" ht="14.25" customHeight="1">
      <c r="A7765" s="4" t="s">
        <v>7457</v>
      </c>
      <c r="B7765" s="2" t="str">
        <f ca="1">IFERROR(__xludf.DUMMYFUNCTION("GOOGLETRANSLATE(A7765,""auto"",""en"")"),"Loading...")</f>
        <v>Loading...</v>
      </c>
    </row>
    <row r="7766" spans="1:2" ht="14.25" customHeight="1">
      <c r="A7766" s="2" t="s">
        <v>7458</v>
      </c>
      <c r="B7766" s="2" t="str">
        <f ca="1">IFERROR(__xludf.DUMMYFUNCTION("GOOGLETRANSLATE(A7766,""auto"",""en"")"),"Loading...")</f>
        <v>Loading...</v>
      </c>
    </row>
    <row r="7767" spans="1:2" ht="14.25" customHeight="1">
      <c r="A7767" s="2" t="s">
        <v>7459</v>
      </c>
      <c r="B7767" s="2" t="str">
        <f ca="1">IFERROR(__xludf.DUMMYFUNCTION("GOOGLETRANSLATE(A7767,""auto"",""en"")"),"Loading...")</f>
        <v>Loading...</v>
      </c>
    </row>
    <row r="7768" spans="1:2" ht="14.25" customHeight="1">
      <c r="A7768" s="2" t="s">
        <v>7460</v>
      </c>
      <c r="B7768" s="2" t="str">
        <f ca="1">IFERROR(__xludf.DUMMYFUNCTION("GOOGLETRANSLATE(A7768,""auto"",""en"")"),"Loading...")</f>
        <v>Loading...</v>
      </c>
    </row>
    <row r="7769" spans="1:2" ht="14.25" customHeight="1">
      <c r="A7769" s="4" t="s">
        <v>7461</v>
      </c>
      <c r="B7769" s="2" t="str">
        <f ca="1">IFERROR(__xludf.DUMMYFUNCTION("GOOGLETRANSLATE(A7769,""auto"",""en"")"),"Loading...")</f>
        <v>Loading...</v>
      </c>
    </row>
    <row r="7770" spans="1:2" ht="14.25" customHeight="1">
      <c r="A7770" s="2" t="s">
        <v>7462</v>
      </c>
      <c r="B7770" s="2" t="str">
        <f ca="1">IFERROR(__xludf.DUMMYFUNCTION("GOOGLETRANSLATE(A7770,""auto"",""en"")"),"Rubbish are you of Kejriwal yesterday, Jai, Jai of Rahul, Indi ke tattu, you are wrong in this world now.")</f>
        <v>Rubbish are you of Kejriwal yesterday, Jai, Jai of Rahul, Indi ke tattu, you are wrong in this world now.</v>
      </c>
    </row>
    <row r="7771" spans="1:2" ht="14.25" customHeight="1">
      <c r="A7771" s="2" t="s">
        <v>7463</v>
      </c>
      <c r="B7771" s="2" t="str">
        <f ca="1">IFERROR(__xludf.DUMMYFUNCTION("GOOGLETRANSLATE(A7771,""auto"",""en"")"),"Loading...")</f>
        <v>Loading...</v>
      </c>
    </row>
    <row r="7772" spans="1:2" ht="14.25" customHeight="1">
      <c r="A7772" s="2" t="s">
        <v>7464</v>
      </c>
      <c r="B7772" s="2" t="str">
        <f ca="1">IFERROR(__xludf.DUMMYFUNCTION("GOOGLETRANSLATE(A7772,""auto"",""en"")"),"Loading...")</f>
        <v>Loading...</v>
      </c>
    </row>
    <row r="7773" spans="1:2" ht="14.25" customHeight="1">
      <c r="A7773" s="2" t="s">
        <v>7465</v>
      </c>
      <c r="B7773" s="2" t="str">
        <f ca="1">IFERROR(__xludf.DUMMYFUNCTION("GOOGLETRANSLATE(A7773,""auto"",""en"")"),"Loading...")</f>
        <v>Loading...</v>
      </c>
    </row>
    <row r="7774" spans="1:2" ht="14.25" customHeight="1">
      <c r="A7774" s="2" t="s">
        <v>7466</v>
      </c>
      <c r="B7774" s="2" t="str">
        <f ca="1">IFERROR(__xludf.DUMMYFUNCTION("GOOGLETRANSLATE(A7774,""auto"",""en"")"),"Loading...")</f>
        <v>Loading...</v>
      </c>
    </row>
    <row r="7775" spans="1:2" ht="14.25" customHeight="1">
      <c r="A7775" s="2" t="s">
        <v>7467</v>
      </c>
      <c r="B7775" s="2" t="str">
        <f ca="1">IFERROR(__xludf.DUMMYFUNCTION("GOOGLETRANSLATE(A7775,""auto"",""en"")"),"Loading...")</f>
        <v>Loading...</v>
      </c>
    </row>
    <row r="7776" spans="1:2" ht="14.25" customHeight="1">
      <c r="A7776" s="2" t="s">
        <v>7468</v>
      </c>
      <c r="B7776" s="2" t="str">
        <f ca="1">IFERROR(__xludf.DUMMYFUNCTION("GOOGLETRANSLATE(A7776,""auto"",""en"")"),"Loading...")</f>
        <v>Loading...</v>
      </c>
    </row>
    <row r="7777" spans="1:2" ht="14.25" customHeight="1">
      <c r="A7777" s="2" t="s">
        <v>7469</v>
      </c>
      <c r="B7777" s="2" t="str">
        <f ca="1">IFERROR(__xludf.DUMMYFUNCTION("GOOGLETRANSLATE(A7777,""auto"",""en"")"),"BJP will cause trouble very fast in the elections on 4th June.")</f>
        <v>BJP will cause trouble very fast in the elections on 4th June.</v>
      </c>
    </row>
    <row r="7778" spans="1:2" ht="14.25" customHeight="1">
      <c r="A7778" s="2" t="s">
        <v>7470</v>
      </c>
      <c r="B7778" s="2" t="str">
        <f ca="1">IFERROR(__xludf.DUMMYFUNCTION("GOOGLETRANSLATE(A7778,""auto"",""en"")"),"Kejriwal has spoken the truth…???Lgta ni haiiiii…..😭")</f>
        <v>Kejriwal has spoken the truth…???Lgta ni haiiiii…..😭</v>
      </c>
    </row>
    <row r="7779" spans="1:2" ht="14.25" customHeight="1">
      <c r="A7779" s="2" t="s">
        <v>7471</v>
      </c>
      <c r="B7779" s="2" t="str">
        <f ca="1">IFERROR(__xludf.DUMMYFUNCTION("GOOGLETRANSLATE(A7779,""auto"",""en"")"),"Loading...")</f>
        <v>Loading...</v>
      </c>
    </row>
    <row r="7780" spans="1:2" ht="14.25" customHeight="1">
      <c r="A7780" s="2" t="s">
        <v>7472</v>
      </c>
      <c r="B7780" s="2" t="str">
        <f ca="1">IFERROR(__xludf.DUMMYFUNCTION("GOOGLETRANSLATE(A7780,""auto"",""en"")"),"Loading...")</f>
        <v>Loading...</v>
      </c>
    </row>
    <row r="7781" spans="1:2" ht="14.25" customHeight="1">
      <c r="A7781" s="2" t="s">
        <v>7473</v>
      </c>
      <c r="B7781" s="2" t="str">
        <f ca="1">IFERROR(__xludf.DUMMYFUNCTION("GOOGLETRANSLATE(A7781,""auto"",""en"")"),"Modi will go home")</f>
        <v>Modi will go home</v>
      </c>
    </row>
    <row r="7782" spans="1:2" ht="14.25" customHeight="1">
      <c r="A7782" s="2" t="s">
        <v>7474</v>
      </c>
      <c r="B7782" s="2" t="str">
        <f ca="1">IFERROR(__xludf.DUMMYFUNCTION("GOOGLETRANSLATE(A7782,""auto"",""en"")"),"Loading...")</f>
        <v>Loading...</v>
      </c>
    </row>
    <row r="7783" spans="1:2" ht="14.25" customHeight="1">
      <c r="A7783" s="2" t="s">
        <v>7475</v>
      </c>
      <c r="B7783" s="2" t="str">
        <f ca="1">IFERROR(__xludf.DUMMYFUNCTION("GOOGLETRANSLATE(A7783,""auto"",""en"")"),"Loading...")</f>
        <v>Loading...</v>
      </c>
    </row>
    <row r="7784" spans="1:2" ht="14.25" customHeight="1">
      <c r="A7784" s="2" t="s">
        <v>7476</v>
      </c>
      <c r="B7784" s="2" t="str">
        <f ca="1">IFERROR(__xludf.DUMMYFUNCTION("GOOGLETRANSLATE(A7784,""auto"",""en"")"),"India's GDP growth is 8.2%. Give knowledge on this topic also sir.")</f>
        <v>India's GDP growth is 8.2%. Give knowledge on this topic also sir.</v>
      </c>
    </row>
    <row r="7785" spans="1:2" ht="14.25" customHeight="1">
      <c r="A7785" s="2" t="s">
        <v>7477</v>
      </c>
      <c r="B7785" s="2" t="str">
        <f ca="1">IFERROR(__xludf.DUMMYFUNCTION("GOOGLETRANSLATE(A7785,""auto"",""en"")"),"Jai shree ram Jay congres zindabad zindabad congres zindabad zindabad congres zindabad congres zindabad zindabad congres zindabad zindabad congres zindabad Rahul Gandhi 💖💖💖💖💖💖💖 Long live congres long live congres zindabad congres zindabad")</f>
        <v>Jai shree ram Jay congres zindabad zindabad congres zindabad zindabad congres zindabad congres zindabad zindabad congres zindabad zindabad congres zindabad Rahul Gandhi 💖💖💖💖💖💖💖 Long live congres long live congres zindabad congres zindabad</v>
      </c>
    </row>
    <row r="7786" spans="1:2" ht="14.25" customHeight="1">
      <c r="A7786" s="2" t="s">
        <v>7478</v>
      </c>
      <c r="B7786" s="2" t="str">
        <f ca="1">IFERROR(__xludf.DUMMYFUNCTION("GOOGLETRANSLATE(A7786,""auto"",""en"")"),"Loading...")</f>
        <v>Loading...</v>
      </c>
    </row>
    <row r="7787" spans="1:2" ht="14.25" customHeight="1">
      <c r="A7787" s="2" t="s">
        <v>7479</v>
      </c>
      <c r="B7787" s="2" t="str">
        <f ca="1">IFERROR(__xludf.DUMMYFUNCTION("GOOGLETRANSLATE(A7787,""auto"",""en"")"),"Loading...")</f>
        <v>Loading...</v>
      </c>
    </row>
    <row r="7788" spans="1:2" ht="14.25" customHeight="1">
      <c r="A7788" s="2" t="s">
        <v>7480</v>
      </c>
      <c r="B7788" s="2" t="str">
        <f ca="1">IFERROR(__xludf.DUMMYFUNCTION("GOOGLETRANSLATE(A7788,""auto"",""en"")"),"Loading...")</f>
        <v>Loading...</v>
      </c>
    </row>
    <row r="7789" spans="1:2" ht="14.25" customHeight="1">
      <c r="A7789" s="2" t="s">
        <v>7481</v>
      </c>
      <c r="B7789" s="2" t="str">
        <f ca="1">IFERROR(__xludf.DUMMYFUNCTION("GOOGLETRANSLATE(A7789,""auto"",""en"")"),"Only Congress party 👍👍")</f>
        <v>Only Congress party 👍👍</v>
      </c>
    </row>
    <row r="7790" spans="1:2" ht="14.25" customHeight="1">
      <c r="A7790" s="4" t="s">
        <v>7482</v>
      </c>
      <c r="B7790" s="2" t="str">
        <f ca="1">IFERROR(__xludf.DUMMYFUNCTION("GOOGLETRANSLATE(A7790,""auto"",""en"")"),"Loading...")</f>
        <v>Loading...</v>
      </c>
    </row>
    <row r="7791" spans="1:2" ht="14.25" customHeight="1">
      <c r="A7791" s="2" t="s">
        <v>7483</v>
      </c>
      <c r="B7791" s="2" t="str">
        <f ca="1">IFERROR(__xludf.DUMMYFUNCTION("GOOGLETRANSLATE(A7791,""auto"",""en"")"),"Loading...")</f>
        <v>Loading...</v>
      </c>
    </row>
    <row r="7792" spans="1:2" ht="14.25" customHeight="1">
      <c r="A7792" s="2" t="s">
        <v>7484</v>
      </c>
      <c r="B7792" s="2" t="str">
        <f ca="1">IFERROR(__xludf.DUMMYFUNCTION("GOOGLETRANSLATE(A7792,""auto"",""en"")"),"Loading...")</f>
        <v>Loading...</v>
      </c>
    </row>
    <row r="7793" spans="1:2" ht="14.25" customHeight="1">
      <c r="A7793" s="2" t="s">
        <v>7485</v>
      </c>
      <c r="B7793" s="2" t="str">
        <f ca="1">IFERROR(__xludf.DUMMYFUNCTION("GOOGLETRANSLATE(A7793,""auto"",""en"")"),"Loading...")</f>
        <v>Loading...</v>
      </c>
    </row>
    <row r="7794" spans="1:2" ht="14.25" customHeight="1">
      <c r="A7794" s="4" t="s">
        <v>7486</v>
      </c>
      <c r="B7794" s="2" t="str">
        <f ca="1">IFERROR(__xludf.DUMMYFUNCTION("GOOGLETRANSLATE(A7794,""auto"",""en"")"),"You too could have contested the elections from somewhere, Congress's broker.")</f>
        <v>You too could have contested the elections from somewhere, Congress's broker.</v>
      </c>
    </row>
    <row r="7795" spans="1:2" ht="14.25" customHeight="1">
      <c r="A7795" s="2" t="s">
        <v>7487</v>
      </c>
      <c r="B7795" s="2" t="str">
        <f ca="1">IFERROR(__xludf.DUMMYFUNCTION("GOOGLETRANSLATE(A7795,""auto"",""en"")"),"Loading...")</f>
        <v>Loading...</v>
      </c>
    </row>
    <row r="7796" spans="1:2" ht="14.25" customHeight="1">
      <c r="A7796" s="2" t="s">
        <v>7488</v>
      </c>
      <c r="B7796" s="2" t="str">
        <f ca="1">IFERROR(__xludf.DUMMYFUNCTION("GOOGLETRANSLATE(A7796,""auto"",""en"")"),"Loading...")</f>
        <v>Loading...</v>
      </c>
    </row>
    <row r="7797" spans="1:2" ht="14.25" customHeight="1">
      <c r="A7797" s="2" t="s">
        <v>7489</v>
      </c>
      <c r="B7797" s="2" t="str">
        <f ca="1">IFERROR(__xludf.DUMMYFUNCTION("GOOGLETRANSLATE(A7797,""auto"",""en"")"),"Loading...")</f>
        <v>Loading...</v>
      </c>
    </row>
    <row r="7798" spans="1:2" ht="14.25" customHeight="1">
      <c r="A7798" s="2" t="s">
        <v>7490</v>
      </c>
      <c r="B7798" s="2" t="str">
        <f ca="1">IFERROR(__xludf.DUMMYFUNCTION("GOOGLETRANSLATE(A7798,""auto"",""en"")"),"Loading...")</f>
        <v>Loading...</v>
      </c>
    </row>
    <row r="7799" spans="1:2" ht="14.25" customHeight="1">
      <c r="A7799" s="2" t="s">
        <v>7491</v>
      </c>
      <c r="B7799" s="2" t="str">
        <f ca="1">IFERROR(__xludf.DUMMYFUNCTION("GOOGLETRANSLATE(A7799,""auto"",""en"")"),"Loading...")</f>
        <v>Loading...</v>
      </c>
    </row>
    <row r="7800" spans="1:2" ht="14.25" customHeight="1">
      <c r="A7800" s="2" t="s">
        <v>7492</v>
      </c>
      <c r="B7800" s="2" t="str">
        <f ca="1">IFERROR(__xludf.DUMMYFUNCTION("GOOGLETRANSLATE(A7800,""auto"",""en"")"),"Loading...")</f>
        <v>Loading...</v>
      </c>
    </row>
    <row r="7801" spans="1:2" ht="14.25" customHeight="1">
      <c r="A7801" s="2" t="s">
        <v>7493</v>
      </c>
      <c r="B7801" s="2" t="str">
        <f ca="1">IFERROR(__xludf.DUMMYFUNCTION("GOOGLETRANSLATE(A7801,""auto"",""en"")"),"Loading...")</f>
        <v>Loading...</v>
      </c>
    </row>
    <row r="7802" spans="1:2" ht="14.25" customHeight="1">
      <c r="A7802" s="2" t="s">
        <v>7494</v>
      </c>
      <c r="B7802" s="2" t="str">
        <f ca="1">IFERROR(__xludf.DUMMYFUNCTION("GOOGLETRANSLATE(A7802,""auto"",""en"")"),"Loading...")</f>
        <v>Loading...</v>
      </c>
    </row>
    <row r="7803" spans="1:2" ht="14.25" customHeight="1">
      <c r="A7803" s="2" t="s">
        <v>7495</v>
      </c>
      <c r="B7803" s="2" t="str">
        <f ca="1">IFERROR(__xludf.DUMMYFUNCTION("GOOGLETRANSLATE(A7803,""auto"",""en"")"),"😂😂😂😂😂😂😂😂 randi rona chalu 😂😂😂😂")</f>
        <v>😂😂😂😂😂😂😂😂 randi rona chalu 😂😂😂😂</v>
      </c>
    </row>
    <row r="7804" spans="1:2" ht="14.25" customHeight="1">
      <c r="A7804" s="2" t="s">
        <v>7496</v>
      </c>
      <c r="B7804" s="2" t="str">
        <f ca="1">IFERROR(__xludf.DUMMYFUNCTION("GOOGLETRANSLATE(A7804,""auto"",""en"")"),"Loading...")</f>
        <v>Loading...</v>
      </c>
    </row>
    <row r="7805" spans="1:2" ht="14.25" customHeight="1">
      <c r="A7805" s="2" t="s">
        <v>7497</v>
      </c>
      <c r="B7805" s="2" t="str">
        <f ca="1">IFERROR(__xludf.DUMMYFUNCTION("GOOGLETRANSLATE(A7805,""auto"",""en"")"),"Loading...")</f>
        <v>Loading...</v>
      </c>
    </row>
    <row r="7806" spans="1:2" ht="14.25" customHeight="1">
      <c r="A7806" s="2" t="s">
        <v>7498</v>
      </c>
      <c r="B7806" s="2" t="str">
        <f ca="1">IFERROR(__xludf.DUMMYFUNCTION("GOOGLETRANSLATE(A7806,""auto"",""en"")"),"Loading...")</f>
        <v>Loading...</v>
      </c>
    </row>
    <row r="7807" spans="1:2" ht="14.25" customHeight="1">
      <c r="A7807" s="4" t="s">
        <v>7499</v>
      </c>
      <c r="B7807" s="2" t="str">
        <f ca="1">IFERROR(__xludf.DUMMYFUNCTION("GOOGLETRANSLATE(A7807,""auto"",""en"")"),"Loading...")</f>
        <v>Loading...</v>
      </c>
    </row>
    <row r="7808" spans="1:2" ht="14.25" customHeight="1">
      <c r="A7808" s="2" t="s">
        <v>7500</v>
      </c>
      <c r="B7808" s="2" t="str">
        <f ca="1">IFERROR(__xludf.DUMMYFUNCTION("GOOGLETRANSLATE(A7808,""auto"",""en"")"),"Loading...")</f>
        <v>Loading...</v>
      </c>
    </row>
    <row r="7809" spans="1:2" ht="14.25" customHeight="1">
      <c r="A7809" s="2" t="s">
        <v>7501</v>
      </c>
      <c r="B7809" s="2" t="str">
        <f ca="1">IFERROR(__xludf.DUMMYFUNCTION("GOOGLETRANSLATE(A7809,""auto"",""en"")"),"Loading...")</f>
        <v>Loading...</v>
      </c>
    </row>
    <row r="7810" spans="1:2" ht="14.25" customHeight="1">
      <c r="A7810" s="2" t="s">
        <v>7502</v>
      </c>
      <c r="B7810" s="2" t="str">
        <f ca="1">IFERROR(__xludf.DUMMYFUNCTION("GOOGLETRANSLATE(A7810,""auto"",""en"")"),"Loading...")</f>
        <v>Loading...</v>
      </c>
    </row>
    <row r="7811" spans="1:2" ht="14.25" customHeight="1">
      <c r="A7811" s="2" t="s">
        <v>7503</v>
      </c>
      <c r="B7811" s="2" t="str">
        <f ca="1">IFERROR(__xludf.DUMMYFUNCTION("GOOGLETRANSLATE(A7811,""auto"",""en"")"),"Loading...")</f>
        <v>Loading...</v>
      </c>
    </row>
    <row r="7812" spans="1:2" ht="14.25" customHeight="1">
      <c r="A7812" s="2" t="s">
        <v>7504</v>
      </c>
      <c r="B7812" s="2" t="str">
        <f ca="1">IFERROR(__xludf.DUMMYFUNCTION("GOOGLETRANSLATE(A7812,""auto"",""en"")"),"Loading...")</f>
        <v>Loading...</v>
      </c>
    </row>
    <row r="7813" spans="1:2" ht="14.25" customHeight="1">
      <c r="A7813" s="2" t="s">
        <v>7505</v>
      </c>
      <c r="B7813" s="2" t="str">
        <f ca="1">IFERROR(__xludf.DUMMYFUNCTION("GOOGLETRANSLATE(A7813,""auto"",""en"")"),"Loading...")</f>
        <v>Loading...</v>
      </c>
    </row>
    <row r="7814" spans="1:2" ht="14.25" customHeight="1">
      <c r="A7814" s="2" t="s">
        <v>7506</v>
      </c>
      <c r="B7814" s="2" t="str">
        <f ca="1">IFERROR(__xludf.DUMMYFUNCTION("GOOGLETRANSLATE(A7814,""auto"",""en"")"),"Hi ya naho. Only BJP is desired")</f>
        <v>Hi ya naho. Only BJP is desired</v>
      </c>
    </row>
    <row r="7815" spans="1:2" ht="14.25" customHeight="1">
      <c r="A7815" s="2" t="s">
        <v>7507</v>
      </c>
      <c r="B7815" s="2" t="str">
        <f ca="1">IFERROR(__xludf.DUMMYFUNCTION("GOOGLETRANSLATE(A7815,""auto"",""en"")"),"Loading...")</f>
        <v>Loading...</v>
      </c>
    </row>
    <row r="7816" spans="1:2" ht="14.25" customHeight="1">
      <c r="A7816" s="6" t="s">
        <v>7508</v>
      </c>
      <c r="B7816" s="2" t="str">
        <f ca="1">IFERROR(__xludf.DUMMYFUNCTION("GOOGLETRANSLATE(A7816,""auto"",""en"")"),"Loading...")</f>
        <v>Loading...</v>
      </c>
    </row>
    <row r="7817" spans="1:2" ht="14.25" customHeight="1">
      <c r="A7817" s="4" t="s">
        <v>7509</v>
      </c>
      <c r="B7817" s="2" t="str">
        <f ca="1">IFERROR(__xludf.DUMMYFUNCTION("GOOGLETRANSLATE(A7817,""auto"",""en"")"),"Loading...")</f>
        <v>Loading...</v>
      </c>
    </row>
    <row r="7818" spans="1:2" ht="14.25" customHeight="1">
      <c r="A7818" s="4" t="s">
        <v>7510</v>
      </c>
      <c r="B7818" s="2" t="str">
        <f ca="1">IFERROR(__xludf.DUMMYFUNCTION("GOOGLETRANSLATE(A7818,""auto"",""en"")"),"Loading...")</f>
        <v>Loading...</v>
      </c>
    </row>
    <row r="7819" spans="1:2" ht="14.25" customHeight="1">
      <c r="A7819" s="2" t="s">
        <v>7511</v>
      </c>
      <c r="B7819" s="2" t="str">
        <f ca="1">IFERROR(__xludf.DUMMYFUNCTION("GOOGLETRANSLATE(A7819,""auto"",""en"")"),"Loading...")</f>
        <v>Loading...</v>
      </c>
    </row>
    <row r="7820" spans="1:2" ht="14.25" customHeight="1">
      <c r="A7820" s="2" t="s">
        <v>7512</v>
      </c>
      <c r="B7820" s="2" t="str">
        <f ca="1">IFERROR(__xludf.DUMMYFUNCTION("GOOGLETRANSLATE(A7820,""auto"",""en"")"),"Loading...")</f>
        <v>Loading...</v>
      </c>
    </row>
    <row r="7821" spans="1:2" ht="14.25" customHeight="1">
      <c r="A7821" s="2" t="s">
        <v>7513</v>
      </c>
      <c r="B7821" s="2" t="str">
        <f ca="1">IFERROR(__xludf.DUMMYFUNCTION("GOOGLETRANSLATE(A7821,""auto"",""en"")"),"Loading...")</f>
        <v>Loading...</v>
      </c>
    </row>
    <row r="7822" spans="1:2" ht="14.25" customHeight="1">
      <c r="A7822" s="2" t="s">
        <v>7514</v>
      </c>
      <c r="B7822" s="2" t="str">
        <f ca="1">IFERROR(__xludf.DUMMYFUNCTION("GOOGLETRANSLATE(A7822,""auto"",""en"")"),"Loading...")</f>
        <v>Loading...</v>
      </c>
    </row>
    <row r="7823" spans="1:2" ht="14.25" customHeight="1">
      <c r="A7823" s="2" t="s">
        <v>5040</v>
      </c>
      <c r="B7823" s="2" t="str">
        <f ca="1">IFERROR(__xludf.DUMMYFUNCTION("GOOGLETRANSLATE(A7823,""auto"",""en"")"),"Loading...")</f>
        <v>Loading...</v>
      </c>
    </row>
    <row r="7824" spans="1:2" ht="14.25" customHeight="1">
      <c r="A7824" s="5" t="s">
        <v>7515</v>
      </c>
      <c r="B7824" s="2" t="str">
        <f ca="1">IFERROR(__xludf.DUMMYFUNCTION("GOOGLETRANSLATE(A7824,""auto"",""en"")"),"Loading...")</f>
        <v>Loading...</v>
      </c>
    </row>
    <row r="7825" spans="1:2" ht="14.25" customHeight="1">
      <c r="A7825" s="4" t="s">
        <v>7516</v>
      </c>
      <c r="B7825" s="2" t="str">
        <f ca="1">IFERROR(__xludf.DUMMYFUNCTION("GOOGLETRANSLATE(A7825,""auto"",""en"")"),"India Alliance people should also become fake survey agencies and run news of their seat winning survey on 290,297,305 seats in their name.")</f>
        <v>India Alliance people should also become fake survey agencies and run news of their seat winning survey on 290,297,305 seats in their name.</v>
      </c>
    </row>
    <row r="7826" spans="1:2" ht="14.25" customHeight="1">
      <c r="A7826" s="2" t="s">
        <v>4707</v>
      </c>
      <c r="B7826" s="2" t="str">
        <f ca="1">IFERROR(__xludf.DUMMYFUNCTION("GOOGLETRANSLATE(A7826,""auto"",""en"")"),"Excellent")</f>
        <v>Excellent</v>
      </c>
    </row>
    <row r="7827" spans="1:2" ht="14.25" customHeight="1">
      <c r="A7827" s="2" t="s">
        <v>7517</v>
      </c>
      <c r="B7827" s="2" t="str">
        <f ca="1">IFERROR(__xludf.DUMMYFUNCTION("GOOGLETRANSLATE(A7827,""auto"",""en"")"),"Loading...")</f>
        <v>Loading...</v>
      </c>
    </row>
    <row r="7828" spans="1:2" ht="14.25" customHeight="1">
      <c r="A7828" s="2" t="s">
        <v>7518</v>
      </c>
      <c r="B7828" s="2" t="str">
        <f ca="1">IFERROR(__xludf.DUMMYFUNCTION("GOOGLETRANSLATE(A7828,""auto"",""en"")"),"Loading...")</f>
        <v>Loading...</v>
      </c>
    </row>
    <row r="7829" spans="1:2" ht="14.25" customHeight="1">
      <c r="A7829" s="2" t="s">
        <v>7519</v>
      </c>
      <c r="B7829" s="2" t="str">
        <f ca="1">IFERROR(__xludf.DUMMYFUNCTION("GOOGLETRANSLATE(A7829,""auto"",""en"")"),"Loading...")</f>
        <v>Loading...</v>
      </c>
    </row>
    <row r="7830" spans="1:2" ht="14.25" customHeight="1">
      <c r="A7830" s="2" t="s">
        <v>7520</v>
      </c>
      <c r="B7830" s="2" t="str">
        <f ca="1">IFERROR(__xludf.DUMMYFUNCTION("GOOGLETRANSLATE(A7830,""auto"",""en"")"),"Loading...")</f>
        <v>Loading...</v>
      </c>
    </row>
    <row r="7831" spans="1:2" ht="14.25" customHeight="1">
      <c r="A7831" s="2" t="s">
        <v>7521</v>
      </c>
      <c r="B7831" s="2" t="str">
        <f ca="1">IFERROR(__xludf.DUMMYFUNCTION("GOOGLETRANSLATE(A7831,""auto"",""en"")"),"Loading...")</f>
        <v>Loading...</v>
      </c>
    </row>
    <row r="7832" spans="1:2" ht="14.25" customHeight="1">
      <c r="A7832" s="2" t="s">
        <v>7522</v>
      </c>
      <c r="B7832" s="2" t="str">
        <f ca="1">IFERROR(__xludf.DUMMYFUNCTION("GOOGLETRANSLATE(A7832,""auto"",""en"")"),"Congresses from 😂😂😂😂")</f>
        <v>Congresses from 😂😂😂😂</v>
      </c>
    </row>
    <row r="7833" spans="1:2" ht="14.25" customHeight="1">
      <c r="A7833" s="2" t="s">
        <v>7523</v>
      </c>
      <c r="B7833" s="2" t="str">
        <f ca="1">IFERROR(__xludf.DUMMYFUNCTION("GOOGLETRANSLATE(A7833,""auto"",""en"")"),"Loading...")</f>
        <v>Loading...</v>
      </c>
    </row>
    <row r="7834" spans="1:2" ht="14.25" customHeight="1">
      <c r="A7834" s="2" t="s">
        <v>7524</v>
      </c>
      <c r="B7834" s="2" t="str">
        <f ca="1">IFERROR(__xludf.DUMMYFUNCTION("GOOGLETRANSLATE(A7834,""auto"",""en"")"),"Loading...")</f>
        <v>Loading...</v>
      </c>
    </row>
    <row r="7835" spans="1:2" ht="14.25" customHeight="1">
      <c r="A7835" s="2" t="s">
        <v>7525</v>
      </c>
      <c r="B7835" s="2" t="str">
        <f ca="1">IFERROR(__xludf.DUMMYFUNCTION("GOOGLETRANSLATE(A7835,""auto"",""en"")"),"Loading...")</f>
        <v>Loading...</v>
      </c>
    </row>
    <row r="7836" spans="1:2" ht="14.25" customHeight="1">
      <c r="A7836" s="4" t="s">
        <v>7526</v>
      </c>
      <c r="B7836" s="2" t="str">
        <f ca="1">IFERROR(__xludf.DUMMYFUNCTION("GOOGLETRANSLATE(A7836,""auto"",""en"")"),"Now I am scared that BJP will come up with such things at any cost.")</f>
        <v>Now I am scared that BJP will come up with such things at any cost.</v>
      </c>
    </row>
    <row r="7837" spans="1:2" ht="14.25" customHeight="1">
      <c r="A7837" s="2" t="s">
        <v>7527</v>
      </c>
      <c r="B7837" s="2" t="str">
        <f ca="1">IFERROR(__xludf.DUMMYFUNCTION("GOOGLETRANSLATE(A7837,""auto"",""en"")"),"Loading...")</f>
        <v>Loading...</v>
      </c>
    </row>
    <row r="7838" spans="1:2" ht="14.25" customHeight="1">
      <c r="A7838" s="2" t="s">
        <v>7528</v>
      </c>
      <c r="B7838" s="2" t="str">
        <f ca="1">IFERROR(__xludf.DUMMYFUNCTION("GOOGLETRANSLATE(A7838,""auto"",""en"")"),"Loading...")</f>
        <v>Loading...</v>
      </c>
    </row>
    <row r="7839" spans="1:2" ht="14.25" customHeight="1">
      <c r="A7839" s="2" t="s">
        <v>7529</v>
      </c>
      <c r="B7839" s="2" t="str">
        <f ca="1">IFERROR(__xludf.DUMMYFUNCTION("GOOGLETRANSLATE(A7839,""auto"",""en"")"),"Loading...")</f>
        <v>Loading...</v>
      </c>
    </row>
    <row r="7840" spans="1:2" ht="14.25" customHeight="1">
      <c r="A7840" s="2" t="s">
        <v>7530</v>
      </c>
      <c r="B7840" s="2" t="str">
        <f ca="1">IFERROR(__xludf.DUMMYFUNCTION("GOOGLETRANSLATE(A7840,""auto"",""en"")"),"Loading...")</f>
        <v>Loading...</v>
      </c>
    </row>
    <row r="7841" spans="1:2" ht="14.25" customHeight="1">
      <c r="A7841" s="4" t="s">
        <v>7531</v>
      </c>
      <c r="B7841" s="2" t="str">
        <f ca="1">IFERROR(__xludf.DUMMYFUNCTION("GOOGLETRANSLATE(A7841,""auto"",""en"")"),"Loading...")</f>
        <v>Loading...</v>
      </c>
    </row>
    <row r="7842" spans="1:2" ht="14.25" customHeight="1">
      <c r="A7842" s="2" t="s">
        <v>7532</v>
      </c>
      <c r="B7842" s="2" t="str">
        <f ca="1">IFERROR(__xludf.DUMMYFUNCTION("GOOGLETRANSLATE(A7842,""auto"",""en"")"),"Loading...")</f>
        <v>Loading...</v>
      </c>
    </row>
    <row r="7843" spans="1:2" ht="14.25" customHeight="1">
      <c r="A7843" s="2" t="s">
        <v>7533</v>
      </c>
      <c r="B7843" s="2" t="str">
        <f ca="1">IFERROR(__xludf.DUMMYFUNCTION("GOOGLETRANSLATE(A7843,""auto"",""en"")"),"Loading...")</f>
        <v>Loading...</v>
      </c>
    </row>
    <row r="7844" spans="1:2" ht="14.25" customHeight="1">
      <c r="A7844" s="6" t="s">
        <v>7534</v>
      </c>
      <c r="B7844" s="2" t="str">
        <f ca="1">IFERROR(__xludf.DUMMYFUNCTION("GOOGLETRANSLATE(A7844,""auto"",""en"")"),"This is Ram's kingdom
Modi is acting like hypocrisy.
Or poor people are killing
Where is Ram? What Ram. Who should show all this? Nahimdeta")</f>
        <v>This is Ram's kingdom
Modi is acting like hypocrisy.
Or poor people are killing
Where is Ram? What Ram. Who should show all this? Nahimdeta</v>
      </c>
    </row>
    <row r="7845" spans="1:2" ht="14.25" customHeight="1">
      <c r="A7845" s="4" t="s">
        <v>7535</v>
      </c>
      <c r="B7845" s="2" t="str">
        <f ca="1">IFERROR(__xludf.DUMMYFUNCTION("GOOGLETRANSLATE(A7845,""auto"",""en"")"),"Loading...")</f>
        <v>Loading...</v>
      </c>
    </row>
    <row r="7846" spans="1:2" ht="14.25" customHeight="1">
      <c r="A7846" s="2" t="s">
        <v>7536</v>
      </c>
      <c r="B7846" s="2" t="str">
        <f ca="1">IFERROR(__xludf.DUMMYFUNCTION("GOOGLETRANSLATE(A7846,""auto"",""en"")"),"Loading...")</f>
        <v>Loading...</v>
      </c>
    </row>
    <row r="7847" spans="1:2" ht="14.25" customHeight="1">
      <c r="A7847" s="2" t="s">
        <v>1118</v>
      </c>
      <c r="B7847" s="2" t="str">
        <f ca="1">IFERROR(__xludf.DUMMYFUNCTION("GOOGLETRANSLATE(A7847,""auto"",""en"")"),"Loading...")</f>
        <v>Loading...</v>
      </c>
    </row>
    <row r="7848" spans="1:2" ht="14.25" customHeight="1">
      <c r="A7848" s="2" t="s">
        <v>7537</v>
      </c>
      <c r="B7848" s="2" t="str">
        <f ca="1">IFERROR(__xludf.DUMMYFUNCTION("GOOGLETRANSLATE(A7848,""auto"",""en"")"),"Loading...")</f>
        <v>Loading...</v>
      </c>
    </row>
    <row r="7849" spans="1:2" ht="14.25" customHeight="1">
      <c r="A7849" s="6" t="s">
        <v>7538</v>
      </c>
      <c r="B7849" s="2" t="str">
        <f ca="1">IFERROR(__xludf.DUMMYFUNCTION("GOOGLETRANSLATE(A7849,""auto"",""en"")"),"Loading...")</f>
        <v>Loading...</v>
      </c>
    </row>
    <row r="7850" spans="1:2" ht="14.25" customHeight="1">
      <c r="A7850" s="2" t="s">
        <v>7539</v>
      </c>
      <c r="B7850" s="2" t="str">
        <f ca="1">IFERROR(__xludf.DUMMYFUNCTION("GOOGLETRANSLATE(A7850,""auto"",""en"")"),"Loading...")</f>
        <v>Loading...</v>
      </c>
    </row>
    <row r="7851" spans="1:2" ht="14.25" customHeight="1">
      <c r="A7851" s="4" t="s">
        <v>7540</v>
      </c>
      <c r="B7851" s="2" t="str">
        <f ca="1">IFERROR(__xludf.DUMMYFUNCTION("GOOGLETRANSLATE(A7851,""auto"",""en"")"),"Loading...")</f>
        <v>Loading...</v>
      </c>
    </row>
    <row r="7852" spans="1:2" ht="14.25" customHeight="1">
      <c r="A7852" s="2" t="s">
        <v>7541</v>
      </c>
      <c r="B7852" s="2" t="str">
        <f ca="1">IFERROR(__xludf.DUMMYFUNCTION("GOOGLETRANSLATE(A7852,""auto"",""en"")"),"Loading...")</f>
        <v>Loading...</v>
      </c>
    </row>
    <row r="7853" spans="1:2" ht="14.25" customHeight="1">
      <c r="A7853" s="2" t="s">
        <v>7542</v>
      </c>
      <c r="B7853" s="2" t="str">
        <f ca="1">IFERROR(__xludf.DUMMYFUNCTION("GOOGLETRANSLATE(A7853,""auto"",""en"")"),"Best sir ❤❤❤")</f>
        <v>Best sir ❤❤❤</v>
      </c>
    </row>
    <row r="7854" spans="1:2" ht="14.25" customHeight="1">
      <c r="A7854" s="2" t="s">
        <v>7543</v>
      </c>
      <c r="B7854" s="2" t="str">
        <f ca="1">IFERROR(__xludf.DUMMYFUNCTION("GOOGLETRANSLATE(A7854,""auto"",""en"")"),"Loading...")</f>
        <v>Loading...</v>
      </c>
    </row>
    <row r="7855" spans="1:2" ht="14.25" customHeight="1">
      <c r="A7855" s="2" t="s">
        <v>7544</v>
      </c>
      <c r="B7855" s="2" t="str">
        <f ca="1">IFERROR(__xludf.DUMMYFUNCTION("GOOGLETRANSLATE(A7855,""auto"",""en"")"),"Loading...")</f>
        <v>Loading...</v>
      </c>
    </row>
    <row r="7856" spans="1:2" ht="14.25" customHeight="1">
      <c r="A7856" s="2" t="s">
        <v>7545</v>
      </c>
      <c r="B7856" s="2" t="str">
        <f ca="1">IFERROR(__xludf.DUMMYFUNCTION("GOOGLETRANSLATE(A7856,""auto"",""en"")"),"Loading...")</f>
        <v>Loading...</v>
      </c>
    </row>
    <row r="7857" spans="1:2" ht="14.25" customHeight="1">
      <c r="A7857" s="2" t="s">
        <v>7546</v>
      </c>
      <c r="B7857" s="2" t="str">
        <f ca="1">IFERROR(__xludf.DUMMYFUNCTION("GOOGLETRANSLATE(A7857,""auto"",""en"")"),"🙏🙏")</f>
        <v>🙏🙏</v>
      </c>
    </row>
    <row r="7858" spans="1:2" ht="14.25" customHeight="1">
      <c r="A7858" s="2" t="s">
        <v>7547</v>
      </c>
      <c r="B7858" s="2" t="str">
        <f ca="1">IFERROR(__xludf.DUMMYFUNCTION("GOOGLETRANSLATE(A7858,""auto"",""en"")"),"Loading...")</f>
        <v>Loading...</v>
      </c>
    </row>
    <row r="7859" spans="1:2" ht="14.25" customHeight="1">
      <c r="A7859" s="2" t="s">
        <v>7548</v>
      </c>
      <c r="B7859" s="2" t="str">
        <f ca="1">IFERROR(__xludf.DUMMYFUNCTION("GOOGLETRANSLATE(A7859,""auto"",""en"")"),"Loading...")</f>
        <v>Loading...</v>
      </c>
    </row>
    <row r="7860" spans="1:2" ht="14.25" customHeight="1">
      <c r="A7860" s="6" t="s">
        <v>7549</v>
      </c>
      <c r="B7860" s="2" t="str">
        <f ca="1">IFERROR(__xludf.DUMMYFUNCTION("GOOGLETRANSLATE(A7860,""auto"",""en"")"),"Loading...")</f>
        <v>Loading...</v>
      </c>
    </row>
    <row r="7861" spans="1:2" ht="14.25" customHeight="1">
      <c r="A7861" s="2" t="s">
        <v>7550</v>
      </c>
      <c r="B7861" s="2" t="str">
        <f ca="1">IFERROR(__xludf.DUMMYFUNCTION("GOOGLETRANSLATE(A7861,""auto"",""en"")"),"Loading...")</f>
        <v>Loading...</v>
      </c>
    </row>
    <row r="7862" spans="1:2" ht="14.25" customHeight="1">
      <c r="A7862" s="2" t="s">
        <v>7551</v>
      </c>
      <c r="B7862" s="2" t="str">
        <f ca="1">IFERROR(__xludf.DUMMYFUNCTION("GOOGLETRANSLATE(A7862,""auto"",""en"")"),"Loading...")</f>
        <v>Loading...</v>
      </c>
    </row>
    <row r="7863" spans="1:2" ht="14.25" customHeight="1">
      <c r="A7863" s="2" t="s">
        <v>7552</v>
      </c>
      <c r="B7863" s="2" t="str">
        <f ca="1">IFERROR(__xludf.DUMMYFUNCTION("GOOGLETRANSLATE(A7863,""auto"",""en"")"),"Loading...")</f>
        <v>Loading...</v>
      </c>
    </row>
    <row r="7864" spans="1:2" ht="14.25" customHeight="1">
      <c r="A7864" s="2" t="s">
        <v>7553</v>
      </c>
      <c r="B7864" s="2" t="str">
        <f ca="1">IFERROR(__xludf.DUMMYFUNCTION("GOOGLETRANSLATE(A7864,""auto"",""en"")"),"Loading...")</f>
        <v>Loading...</v>
      </c>
    </row>
    <row r="7865" spans="1:2" ht="14.25" customHeight="1">
      <c r="A7865" s="2" t="s">
        <v>7554</v>
      </c>
      <c r="B7865" s="2" t="str">
        <f ca="1">IFERROR(__xludf.DUMMYFUNCTION("GOOGLETRANSLATE(A7865,""auto"",""en"")"),"4 spoons or paid dog dogish nadiya bhar denge roker")</f>
        <v>4 spoons or paid dog dogish nadiya bhar denge roker</v>
      </c>
    </row>
    <row r="7866" spans="1:2" ht="14.25" customHeight="1">
      <c r="A7866" s="6" t="s">
        <v>7555</v>
      </c>
      <c r="B7866" s="2" t="str">
        <f ca="1">IFERROR(__xludf.DUMMYFUNCTION("GOOGLETRANSLATE(A7866,""auto"",""en"")"),"Loading...")</f>
        <v>Loading...</v>
      </c>
    </row>
    <row r="7867" spans="1:2" ht="14.25" customHeight="1">
      <c r="A7867" s="4" t="s">
        <v>7556</v>
      </c>
      <c r="B7867" s="2" t="str">
        <f ca="1">IFERROR(__xludf.DUMMYFUNCTION("GOOGLETRANSLATE(A7867,""auto"",""en"")"),"Loading...")</f>
        <v>Loading...</v>
      </c>
    </row>
    <row r="7868" spans="1:2" ht="14.25" customHeight="1">
      <c r="A7868" s="2" t="s">
        <v>7557</v>
      </c>
      <c r="B7868" s="2" t="str">
        <f ca="1">IFERROR(__xludf.DUMMYFUNCTION("GOOGLETRANSLATE(A7868,""auto"",""en"")"),"Loading...")</f>
        <v>Loading...</v>
      </c>
    </row>
    <row r="7869" spans="1:2" ht="14.25" customHeight="1">
      <c r="A7869" s="2" t="s">
        <v>7558</v>
      </c>
      <c r="B7869" s="2" t="str">
        <f ca="1">IFERROR(__xludf.DUMMYFUNCTION("GOOGLETRANSLATE(A7869,""auto"",""en"")"),"Loading...")</f>
        <v>Loading...</v>
      </c>
    </row>
    <row r="7870" spans="1:2" ht="14.25" customHeight="1">
      <c r="A7870" s="4" t="s">
        <v>7559</v>
      </c>
      <c r="B7870" s="2" t="str">
        <f ca="1">IFERROR(__xludf.DUMMYFUNCTION("GOOGLETRANSLATE(A7870,""auto"",""en"")"),"Loading...")</f>
        <v>Loading...</v>
      </c>
    </row>
    <row r="7871" spans="1:2" ht="14.25" customHeight="1">
      <c r="A7871" s="6" t="s">
        <v>7560</v>
      </c>
      <c r="B7871" s="2" t="str">
        <f ca="1">IFERROR(__xludf.DUMMYFUNCTION("GOOGLETRANSLATE(A7871,""auto"",""en"")"),"Loading...")</f>
        <v>Loading...</v>
      </c>
    </row>
    <row r="7872" spans="1:2" ht="14.25" customHeight="1">
      <c r="A7872" s="2" t="s">
        <v>7561</v>
      </c>
      <c r="B7872" s="2" t="str">
        <f ca="1">IFERROR(__xludf.DUMMYFUNCTION("GOOGLETRANSLATE(A7872,""auto"",""en"")"),"Loading...")</f>
        <v>Loading...</v>
      </c>
    </row>
    <row r="7873" spans="1:2" ht="14.25" customHeight="1">
      <c r="A7873" s="2" t="s">
        <v>7562</v>
      </c>
      <c r="B7873" s="2" t="str">
        <f ca="1">IFERROR(__xludf.DUMMYFUNCTION("GOOGLETRANSLATE(A7873,""auto"",""en"")"),"Loading...")</f>
        <v>Loading...</v>
      </c>
    </row>
    <row r="7874" spans="1:2" ht="14.25" customHeight="1">
      <c r="A7874" s="2" t="s">
        <v>7563</v>
      </c>
      <c r="B7874" s="2" t="str">
        <f ca="1">IFERROR(__xludf.DUMMYFUNCTION("GOOGLETRANSLATE(A7874,""auto"",""en"")"),"Loading...")</f>
        <v>Loading...</v>
      </c>
    </row>
    <row r="7875" spans="1:2" ht="14.25" customHeight="1">
      <c r="A7875" s="4" t="s">
        <v>7564</v>
      </c>
      <c r="B7875" s="2" t="str">
        <f ca="1">IFERROR(__xludf.DUMMYFUNCTION("GOOGLETRANSLATE(A7875,""auto"",""en"")"),"Loading...")</f>
        <v>Loading...</v>
      </c>
    </row>
    <row r="7876" spans="1:2" ht="14.25" customHeight="1">
      <c r="A7876" s="2" t="s">
        <v>7565</v>
      </c>
      <c r="B7876" s="2" t="str">
        <f ca="1">IFERROR(__xludf.DUMMYFUNCTION("GOOGLETRANSLATE(A7876,""auto"",""en"")"),"Loading...")</f>
        <v>Loading...</v>
      </c>
    </row>
    <row r="7877" spans="1:2" ht="14.25" customHeight="1">
      <c r="A7877" s="2" t="s">
        <v>7566</v>
      </c>
      <c r="B7877" s="2" t="str">
        <f ca="1">IFERROR(__xludf.DUMMYFUNCTION("GOOGLETRANSLATE(A7877,""auto"",""en"")"),"Loading...")</f>
        <v>Loading...</v>
      </c>
    </row>
    <row r="7878" spans="1:2" ht="14.25" customHeight="1">
      <c r="A7878" s="2" t="s">
        <v>7567</v>
      </c>
      <c r="B7878" s="2" t="str">
        <f ca="1">IFERROR(__xludf.DUMMYFUNCTION("GOOGLETRANSLATE(A7878,""auto"",""en"")"),"Loading...")</f>
        <v>Loading...</v>
      </c>
    </row>
    <row r="7879" spans="1:2" ht="14.25" customHeight="1">
      <c r="A7879" s="2" t="s">
        <v>7568</v>
      </c>
      <c r="B7879" s="2" t="str">
        <f ca="1">IFERROR(__xludf.DUMMYFUNCTION("GOOGLETRANSLATE(A7879,""auto"",""en"")"),"Loading...")</f>
        <v>Loading...</v>
      </c>
    </row>
    <row r="7880" spans="1:2" ht="14.25" customHeight="1">
      <c r="A7880" s="6" t="s">
        <v>7569</v>
      </c>
      <c r="B7880" s="2" t="str">
        <f ca="1">IFERROR(__xludf.DUMMYFUNCTION("GOOGLETRANSLATE(A7880,""auto"",""en"")"),"Loading...")</f>
        <v>Loading...</v>
      </c>
    </row>
    <row r="7881" spans="1:2" ht="14.25" customHeight="1">
      <c r="A7881" s="2" t="s">
        <v>7570</v>
      </c>
      <c r="B7881" s="2" t="str">
        <f ca="1">IFERROR(__xludf.DUMMYFUNCTION("GOOGLETRANSLATE(A7881,""auto"",""en"")"),"Loading...")</f>
        <v>Loading...</v>
      </c>
    </row>
    <row r="7882" spans="1:2" ht="14.25" customHeight="1">
      <c r="A7882" s="2" t="s">
        <v>7571</v>
      </c>
      <c r="B7882" s="2" t="str">
        <f ca="1">IFERROR(__xludf.DUMMYFUNCTION("GOOGLETRANSLATE(A7882,""auto"",""en"")"),"Loading...")</f>
        <v>Loading...</v>
      </c>
    </row>
    <row r="7883" spans="1:2" ht="14.25" customHeight="1">
      <c r="A7883" s="2" t="s">
        <v>7572</v>
      </c>
      <c r="B7883" s="2" t="str">
        <f ca="1">IFERROR(__xludf.DUMMYFUNCTION("GOOGLETRANSLATE(A7883,""auto"",""en"")"),"Loading...")</f>
        <v>Loading...</v>
      </c>
    </row>
    <row r="7884" spans="1:2" ht="14.25" customHeight="1">
      <c r="A7884" s="2" t="s">
        <v>7573</v>
      </c>
      <c r="B7884" s="2" t="str">
        <f ca="1">IFERROR(__xludf.DUMMYFUNCTION("GOOGLETRANSLATE(A7884,""auto"",""en"")"),"Kanhaiya if he wins think it is fair elections. If he looose then think it’s not fair elections. If Kangana wins then this is not fair elections. If smriti wins from Amethi then it is not fair elections because everything is fixed already.")</f>
        <v>Kanhaiya if he wins think it is fair elections. If he looose then think it’s not fair elections. If Kangana wins then this is not fair elections. If smriti wins from Amethi then it is not fair elections because everything is fixed already.</v>
      </c>
    </row>
    <row r="7885" spans="1:2" ht="14.25" customHeight="1">
      <c r="A7885" s="2" t="s">
        <v>7574</v>
      </c>
      <c r="B7885" s="2" t="str">
        <f ca="1">IFERROR(__xludf.DUMMYFUNCTION("GOOGLETRANSLATE(A7885,""auto"",""en"")"),"Loading...")</f>
        <v>Loading...</v>
      </c>
    </row>
    <row r="7886" spans="1:2" ht="14.25" customHeight="1">
      <c r="A7886" s="2" t="s">
        <v>7575</v>
      </c>
      <c r="B7886" s="2" t="str">
        <f ca="1">IFERROR(__xludf.DUMMYFUNCTION("GOOGLETRANSLATE(A7886,""auto"",""en"")"),"Loading...")</f>
        <v>Loading...</v>
      </c>
    </row>
    <row r="7887" spans="1:2" ht="14.25" customHeight="1">
      <c r="A7887" s="4" t="s">
        <v>7576</v>
      </c>
      <c r="B7887" s="2" t="str">
        <f ca="1">IFERROR(__xludf.DUMMYFUNCTION("GOOGLETRANSLATE(A7887,""auto"",""en"")"),"Loading...")</f>
        <v>Loading...</v>
      </c>
    </row>
    <row r="7888" spans="1:2" ht="14.25" customHeight="1">
      <c r="A7888" s="2" t="s">
        <v>7577</v>
      </c>
      <c r="B7888" s="2" t="str">
        <f ca="1">IFERROR(__xludf.DUMMYFUNCTION("GOOGLETRANSLATE(A7888,""auto"",""en"")"),"Loading...")</f>
        <v>Loading...</v>
      </c>
    </row>
    <row r="7889" spans="1:2" ht="14.25" customHeight="1">
      <c r="A7889" s="2" t="s">
        <v>7578</v>
      </c>
      <c r="B7889" s="2" t="str">
        <f ca="1">IFERROR(__xludf.DUMMYFUNCTION("GOOGLETRANSLATE(A7889,""auto"",""en"")"),"Loading...")</f>
        <v>Loading...</v>
      </c>
    </row>
    <row r="7890" spans="1:2" ht="14.25" customHeight="1">
      <c r="A7890" s="2" t="s">
        <v>7579</v>
      </c>
      <c r="B7890" s="2" t="str">
        <f ca="1">IFERROR(__xludf.DUMMYFUNCTION("GOOGLETRANSLATE(A7890,""auto"",""en"")"),"Loading...")</f>
        <v>Loading...</v>
      </c>
    </row>
    <row r="7891" spans="1:2" ht="14.25" customHeight="1">
      <c r="A7891" s="2" t="s">
        <v>7580</v>
      </c>
      <c r="B7891" s="2" t="str">
        <f ca="1">IFERROR(__xludf.DUMMYFUNCTION("GOOGLETRANSLATE(A7891,""auto"",""en"")"),"Loading...")</f>
        <v>Loading...</v>
      </c>
    </row>
    <row r="7892" spans="1:2" ht="14.25" customHeight="1">
      <c r="A7892" s="2" t="s">
        <v>7581</v>
      </c>
      <c r="B7892" s="2" t="str">
        <f ca="1">IFERROR(__xludf.DUMMYFUNCTION("GOOGLETRANSLATE(A7892,""auto"",""en"")"),"Loading...")</f>
        <v>Loading...</v>
      </c>
    </row>
    <row r="7893" spans="1:2" ht="14.25" customHeight="1">
      <c r="A7893" s="4" t="s">
        <v>7582</v>
      </c>
      <c r="B7893" s="2" t="str">
        <f ca="1">IFERROR(__xludf.DUMMYFUNCTION("GOOGLETRANSLATE(A7893,""auto"",""en"")"),"Loading...")</f>
        <v>Loading...</v>
      </c>
    </row>
    <row r="7894" spans="1:2" ht="14.25" customHeight="1">
      <c r="A7894" s="2" t="s">
        <v>7583</v>
      </c>
      <c r="B7894" s="2" t="str">
        <f ca="1">IFERROR(__xludf.DUMMYFUNCTION("GOOGLETRANSLATE(A7894,""auto"",""en"")"),"Loading...")</f>
        <v>Loading...</v>
      </c>
    </row>
    <row r="7895" spans="1:2" ht="14.25" customHeight="1">
      <c r="A7895" s="2" t="s">
        <v>7584</v>
      </c>
      <c r="B7895" s="2" t="str">
        <f ca="1">IFERROR(__xludf.DUMMYFUNCTION("GOOGLETRANSLATE(A7895,""auto"",""en"")"),"Loading...")</f>
        <v>Loading...</v>
      </c>
    </row>
    <row r="7896" spans="1:2" ht="14.25" customHeight="1">
      <c r="A7896" s="2" t="s">
        <v>7585</v>
      </c>
      <c r="B7896" s="2" t="str">
        <f ca="1">IFERROR(__xludf.DUMMYFUNCTION("GOOGLETRANSLATE(A7896,""auto"",""en"")"),"Loading...")</f>
        <v>Loading...</v>
      </c>
    </row>
    <row r="7897" spans="1:2" ht="14.25" customHeight="1">
      <c r="A7897" s="2" t="s">
        <v>7586</v>
      </c>
      <c r="B7897" s="2" t="str">
        <f ca="1">IFERROR(__xludf.DUMMYFUNCTION("GOOGLETRANSLATE(A7897,""auto"",""en"")"),"Loading...")</f>
        <v>Loading...</v>
      </c>
    </row>
    <row r="7898" spans="1:2" ht="14.25" customHeight="1">
      <c r="A7898" s="2" t="s">
        <v>7587</v>
      </c>
      <c r="B7898" s="2" t="str">
        <f ca="1">IFERROR(__xludf.DUMMYFUNCTION("GOOGLETRANSLATE(A7898,""auto"",""en"")"),"Andhnamazi ???")</f>
        <v>Andhnamazi ???</v>
      </c>
    </row>
    <row r="7899" spans="1:2" ht="14.25" customHeight="1">
      <c r="A7899" s="6" t="s">
        <v>7588</v>
      </c>
      <c r="B7899" s="2" t="str">
        <f ca="1">IFERROR(__xludf.DUMMYFUNCTION("GOOGLETRANSLATE(A7899,""auto"",""en"")"),"Loading...")</f>
        <v>Loading...</v>
      </c>
    </row>
    <row r="7900" spans="1:2" ht="14.25" customHeight="1">
      <c r="A7900" s="2" t="s">
        <v>7589</v>
      </c>
      <c r="B7900" s="2" t="str">
        <f ca="1">IFERROR(__xludf.DUMMYFUNCTION("GOOGLETRANSLATE(A7900,""auto"",""en"")"),"Loading...")</f>
        <v>Loading...</v>
      </c>
    </row>
    <row r="7901" spans="1:2" ht="14.25" customHeight="1">
      <c r="A7901" s="2" t="s">
        <v>7590</v>
      </c>
      <c r="B7901" s="2" t="str">
        <f ca="1">IFERROR(__xludf.DUMMYFUNCTION("GOOGLETRANSLATE(A7901,""auto"",""en"")"),"Loading...")</f>
        <v>Loading...</v>
      </c>
    </row>
    <row r="7902" spans="1:2" ht="14.25" customHeight="1">
      <c r="A7902" s="2" t="s">
        <v>7591</v>
      </c>
      <c r="B7902" s="2" t="str">
        <f ca="1">IFERROR(__xludf.DUMMYFUNCTION("GOOGLETRANSLATE(A7902,""auto"",""en"")"),"Loading...")</f>
        <v>Loading...</v>
      </c>
    </row>
    <row r="7903" spans="1:2" ht="14.25" customHeight="1">
      <c r="A7903" s="2" t="s">
        <v>7592</v>
      </c>
      <c r="B7903" s="2" t="str">
        <f ca="1">IFERROR(__xludf.DUMMYFUNCTION("GOOGLETRANSLATE(A7903,""auto"",""en"")"),"Loading...")</f>
        <v>Loading...</v>
      </c>
    </row>
    <row r="7904" spans="1:2" ht="14.25" customHeight="1">
      <c r="A7904" s="6" t="s">
        <v>7593</v>
      </c>
      <c r="B7904" s="2" t="str">
        <f ca="1">IFERROR(__xludf.DUMMYFUNCTION("GOOGLETRANSLATE(A7904,""auto"",""en"")"),"Loading...")</f>
        <v>Loading...</v>
      </c>
    </row>
    <row r="7905" spans="1:2" ht="14.25" customHeight="1">
      <c r="A7905" s="2" t="s">
        <v>7594</v>
      </c>
      <c r="B7905" s="2" t="str">
        <f ca="1">IFERROR(__xludf.DUMMYFUNCTION("GOOGLETRANSLATE(A7905,""auto"",""en"")"),"Loading...")</f>
        <v>Loading...</v>
      </c>
    </row>
    <row r="7906" spans="1:2" ht="14.25" customHeight="1">
      <c r="A7906" s="2" t="s">
        <v>7595</v>
      </c>
      <c r="B7906" s="2" t="str">
        <f ca="1">IFERROR(__xludf.DUMMYFUNCTION("GOOGLETRANSLATE(A7906,""auto"",""en"")"),"Your aim is to create a gap between people.")</f>
        <v>Your aim is to create a gap between people.</v>
      </c>
    </row>
    <row r="7907" spans="1:2" ht="14.25" customHeight="1">
      <c r="A7907" s="2" t="s">
        <v>7596</v>
      </c>
      <c r="B7907" s="2" t="str">
        <f ca="1">IFERROR(__xludf.DUMMYFUNCTION("GOOGLETRANSLATE(A7907,""auto"",""en"")"),"Loading...")</f>
        <v>Loading...</v>
      </c>
    </row>
    <row r="7908" spans="1:2" ht="14.25" customHeight="1">
      <c r="A7908" s="2" t="s">
        <v>7597</v>
      </c>
      <c r="B7908" s="2" t="str">
        <f ca="1">IFERROR(__xludf.DUMMYFUNCTION("GOOGLETRANSLATE(A7908,""auto"",""en"")"),"Loading...")</f>
        <v>Loading...</v>
      </c>
    </row>
    <row r="7909" spans="1:2" ht="14.25" customHeight="1">
      <c r="A7909" s="2" t="s">
        <v>7598</v>
      </c>
      <c r="B7909" s="2" t="str">
        <f ca="1">IFERROR(__xludf.DUMMYFUNCTION("GOOGLETRANSLATE(A7909,""auto"",""en"")"),"If Modi remains, he will remain Modi in 2029 also.")</f>
        <v>If Modi remains, he will remain Modi in 2029 also.</v>
      </c>
    </row>
    <row r="7910" spans="1:2" ht="14.25" customHeight="1">
      <c r="A7910" s="2" t="s">
        <v>7599</v>
      </c>
      <c r="B7910" s="2" t="str">
        <f ca="1">IFERROR(__xludf.DUMMYFUNCTION("GOOGLETRANSLATE(A7910,""auto"",""en"")"),"Loading...")</f>
        <v>Loading...</v>
      </c>
    </row>
    <row r="7911" spans="1:2" ht="14.25" customHeight="1">
      <c r="A7911" s="2" t="s">
        <v>7600</v>
      </c>
      <c r="B7911" s="2" t="str">
        <f ca="1">IFERROR(__xludf.DUMMYFUNCTION("GOOGLETRANSLATE(A7911,""auto"",""en"")"),"Loading...")</f>
        <v>Loading...</v>
      </c>
    </row>
    <row r="7912" spans="1:2" ht="14.25" customHeight="1">
      <c r="A7912" s="2" t="s">
        <v>7601</v>
      </c>
      <c r="B7912" s="2" t="str">
        <f ca="1">IFERROR(__xludf.DUMMYFUNCTION("GOOGLETRANSLATE(A7912,""auto"",""en"")"),"Loading...")</f>
        <v>Loading...</v>
      </c>
    </row>
    <row r="7913" spans="1:2" ht="14.25" customHeight="1">
      <c r="A7913" s="2" t="s">
        <v>7602</v>
      </c>
      <c r="B7913" s="2" t="str">
        <f ca="1">IFERROR(__xludf.DUMMYFUNCTION("GOOGLETRANSLATE(A7913,""auto"",""en"")"),"Loading...")</f>
        <v>Loading...</v>
      </c>
    </row>
    <row r="7914" spans="1:2" ht="14.25" customHeight="1">
      <c r="A7914" s="2" t="s">
        <v>7603</v>
      </c>
      <c r="B7914" s="2" t="str">
        <f ca="1">IFERROR(__xludf.DUMMYFUNCTION("GOOGLETRANSLATE(A7914,""auto"",""en"")"),"Loading...")</f>
        <v>Loading...</v>
      </c>
    </row>
    <row r="7915" spans="1:2" ht="14.25" customHeight="1">
      <c r="A7915" s="2" t="s">
        <v>7604</v>
      </c>
      <c r="B7915" s="2" t="str">
        <f ca="1">IFERROR(__xludf.DUMMYFUNCTION("GOOGLETRANSLATE(A7915,""auto"",""en"")"),"Loading...")</f>
        <v>Loading...</v>
      </c>
    </row>
    <row r="7916" spans="1:2" ht="14.25" customHeight="1">
      <c r="A7916" s="2" t="s">
        <v>7605</v>
      </c>
      <c r="B7916" s="2" t="str">
        <f ca="1">IFERROR(__xludf.DUMMYFUNCTION("GOOGLETRANSLATE(A7916,""auto"",""en"")"),"Loading...")</f>
        <v>Loading...</v>
      </c>
    </row>
    <row r="7917" spans="1:2" ht="14.25" customHeight="1">
      <c r="A7917" s="4" t="s">
        <v>7606</v>
      </c>
      <c r="B7917" s="2" t="str">
        <f ca="1">IFERROR(__xludf.DUMMYFUNCTION("GOOGLETRANSLATE(A7917,""auto"",""en"")"),"what a cunning man he is")</f>
        <v>what a cunning man he is</v>
      </c>
    </row>
    <row r="7918" spans="1:2" ht="14.25" customHeight="1">
      <c r="A7918" s="2" t="s">
        <v>7607</v>
      </c>
      <c r="B7918" s="2" t="str">
        <f ca="1">IFERROR(__xludf.DUMMYFUNCTION("GOOGLETRANSLATE(A7918,""auto"",""en"")"),"Loading...")</f>
        <v>Loading...</v>
      </c>
    </row>
    <row r="7919" spans="1:2" ht="14.25" customHeight="1">
      <c r="A7919" s="2" t="s">
        <v>7608</v>
      </c>
      <c r="B7919" s="2" t="str">
        <f ca="1">IFERROR(__xludf.DUMMYFUNCTION("GOOGLETRANSLATE(A7919,""auto"",""en"")"),"Loading...")</f>
        <v>Loading...</v>
      </c>
    </row>
    <row r="7920" spans="1:2" ht="14.25" customHeight="1">
      <c r="A7920" s="2" t="s">
        <v>7609</v>
      </c>
      <c r="B7920" s="2" t="str">
        <f ca="1">IFERROR(__xludf.DUMMYFUNCTION("GOOGLETRANSLATE(A7920,""auto"",""en"")"),"Loading...")</f>
        <v>Loading...</v>
      </c>
    </row>
    <row r="7921" spans="1:2" ht="14.25" customHeight="1">
      <c r="A7921" s="2" t="s">
        <v>7610</v>
      </c>
      <c r="B7921" s="2" t="str">
        <f ca="1">IFERROR(__xludf.DUMMYFUNCTION("GOOGLETRANSLATE(A7921,""auto"",""en"")"),"Loading...")</f>
        <v>Loading...</v>
      </c>
    </row>
    <row r="7922" spans="1:2" ht="14.25" customHeight="1">
      <c r="A7922" s="2" t="s">
        <v>7611</v>
      </c>
      <c r="B7922" s="2" t="str">
        <f ca="1">IFERROR(__xludf.DUMMYFUNCTION("GOOGLETRANSLATE(A7922,""auto"",""en"")"),"Loading...")</f>
        <v>Loading...</v>
      </c>
    </row>
    <row r="7923" spans="1:2" ht="14.25" customHeight="1">
      <c r="A7923" s="2" t="s">
        <v>7612</v>
      </c>
      <c r="B7923" s="2" t="str">
        <f ca="1">IFERROR(__xludf.DUMMYFUNCTION("GOOGLETRANSLATE(A7923,""auto"",""en"")"),"Loading...")</f>
        <v>Loading...</v>
      </c>
    </row>
    <row r="7924" spans="1:2" ht="14.25" customHeight="1">
      <c r="A7924" s="2" t="s">
        <v>7613</v>
      </c>
      <c r="B7924" s="2" t="str">
        <f ca="1">IFERROR(__xludf.DUMMYFUNCTION("GOOGLETRANSLATE(A7924,""auto"",""en"")"),"Loading...")</f>
        <v>Loading...</v>
      </c>
    </row>
    <row r="7925" spans="1:2" ht="14.25" customHeight="1">
      <c r="A7925" s="4" t="s">
        <v>7614</v>
      </c>
      <c r="B7925" s="2" t="str">
        <f ca="1">IFERROR(__xludf.DUMMYFUNCTION("GOOGLETRANSLATE(A7925,""auto"",""en"")"),"Loading...")</f>
        <v>Loading...</v>
      </c>
    </row>
    <row r="7926" spans="1:2" ht="14.25" customHeight="1">
      <c r="A7926" s="2" t="s">
        <v>7615</v>
      </c>
      <c r="B7926" s="2" t="str">
        <f ca="1">IFERROR(__xludf.DUMMYFUNCTION("GOOGLETRANSLATE(A7926,""auto"",""en"")"),"Loading...")</f>
        <v>Loading...</v>
      </c>
    </row>
    <row r="7927" spans="1:2" ht="14.25" customHeight="1">
      <c r="A7927" s="2" t="s">
        <v>5224</v>
      </c>
      <c r="B7927" s="2" t="str">
        <f ca="1">IFERROR(__xludf.DUMMYFUNCTION("GOOGLETRANSLATE(A7927,""auto"",""en"")"),"Next PM Rahul Gandhi ❤")</f>
        <v>Next PM Rahul Gandhi ❤</v>
      </c>
    </row>
    <row r="7928" spans="1:2" ht="14.25" customHeight="1">
      <c r="A7928" s="2" t="s">
        <v>7616</v>
      </c>
      <c r="B7928" s="2" t="str">
        <f ca="1">IFERROR(__xludf.DUMMYFUNCTION("GOOGLETRANSLATE(A7928,""auto"",""en"")"),"Loading...")</f>
        <v>Loading...</v>
      </c>
    </row>
    <row r="7929" spans="1:2" ht="14.25" customHeight="1">
      <c r="A7929" s="4" t="s">
        <v>7617</v>
      </c>
      <c r="B7929" s="2" t="str">
        <f ca="1">IFERROR(__xludf.DUMMYFUNCTION("GOOGLETRANSLATE(A7929,""auto"",""en"")"),"Loading...")</f>
        <v>Loading...</v>
      </c>
    </row>
    <row r="7930" spans="1:2" ht="14.25" customHeight="1">
      <c r="A7930" s="2" t="s">
        <v>7618</v>
      </c>
      <c r="B7930" s="2" t="str">
        <f ca="1">IFERROR(__xludf.DUMMYFUNCTION("GOOGLETRANSLATE(A7930,""auto"",""en"")"),"Loading...")</f>
        <v>Loading...</v>
      </c>
    </row>
    <row r="7931" spans="1:2" ht="14.25" customHeight="1">
      <c r="A7931" s="5" t="s">
        <v>7619</v>
      </c>
      <c r="B7931" s="2" t="str">
        <f ca="1">IFERROR(__xludf.DUMMYFUNCTION("GOOGLETRANSLATE(A7931,""auto"",""en"")"),"Loading...")</f>
        <v>Loading...</v>
      </c>
    </row>
    <row r="7932" spans="1:2" ht="14.25" customHeight="1">
      <c r="A7932" s="2" t="s">
        <v>7620</v>
      </c>
      <c r="B7932" s="2" t="str">
        <f ca="1">IFERROR(__xludf.DUMMYFUNCTION("GOOGLETRANSLATE(A7932,""auto"",""en"")"),"Loading...")</f>
        <v>Loading...</v>
      </c>
    </row>
    <row r="7933" spans="1:2" ht="14.25" customHeight="1">
      <c r="A7933" s="2" t="s">
        <v>7621</v>
      </c>
      <c r="B7933" s="2" t="str">
        <f ca="1">IFERROR(__xludf.DUMMYFUNCTION("GOOGLETRANSLATE(A7933,""auto"",""en"")"),"Loading...")</f>
        <v>Loading...</v>
      </c>
    </row>
    <row r="7934" spans="1:2" ht="14.25" customHeight="1">
      <c r="A7934" s="2" t="s">
        <v>7622</v>
      </c>
      <c r="B7934" s="2" t="str">
        <f ca="1">IFERROR(__xludf.DUMMYFUNCTION("GOOGLETRANSLATE(A7934,""auto"",""en"")"),"Loading...")</f>
        <v>Loading...</v>
      </c>
    </row>
    <row r="7935" spans="1:2" ht="14.25" customHeight="1">
      <c r="A7935" s="2" t="s">
        <v>7623</v>
      </c>
      <c r="B7935" s="2" t="str">
        <f ca="1">IFERROR(__xludf.DUMMYFUNCTION("GOOGLETRANSLATE(A7935,""auto"",""en"")"),"Voting done through EVM machine cannot be trusted.")</f>
        <v>Voting done through EVM machine cannot be trusted.</v>
      </c>
    </row>
    <row r="7936" spans="1:2" ht="14.25" customHeight="1">
      <c r="A7936" s="2" t="s">
        <v>7624</v>
      </c>
      <c r="B7936" s="2" t="str">
        <f ca="1">IFERROR(__xludf.DUMMYFUNCTION("GOOGLETRANSLATE(A7936,""auto"",""en"")"),"Loading...")</f>
        <v>Loading...</v>
      </c>
    </row>
    <row r="7937" spans="1:2" ht="14.25" customHeight="1">
      <c r="A7937" s="2" t="s">
        <v>7625</v>
      </c>
      <c r="B7937" s="2" t="str">
        <f ca="1">IFERROR(__xludf.DUMMYFUNCTION("GOOGLETRANSLATE(A7937,""auto"",""en"")"),"Loading...")</f>
        <v>Loading...</v>
      </c>
    </row>
    <row r="7938" spans="1:2" ht="14.25" customHeight="1">
      <c r="A7938" s="2" t="s">
        <v>7626</v>
      </c>
      <c r="B7938" s="2" t="str">
        <f ca="1">IFERROR(__xludf.DUMMYFUNCTION("GOOGLETRANSLATE(A7938,""auto"",""en"")"),"Loading...")</f>
        <v>Loading...</v>
      </c>
    </row>
    <row r="7939" spans="1:2" ht="14.25" customHeight="1">
      <c r="A7939" s="2" t="s">
        <v>7627</v>
      </c>
      <c r="B7939" s="2" t="str">
        <f ca="1">IFERROR(__xludf.DUMMYFUNCTION("GOOGLETRANSLATE(A7939,""auto"",""en"")"),"Loading...")</f>
        <v>Loading...</v>
      </c>
    </row>
    <row r="7940" spans="1:2" ht="14.25" customHeight="1">
      <c r="A7940" s="2" t="s">
        <v>7628</v>
      </c>
      <c r="B7940" s="2" t="str">
        <f ca="1">IFERROR(__xludf.DUMMYFUNCTION("GOOGLETRANSLATE(A7940,""auto"",""en"")"),"Loading...")</f>
        <v>Loading...</v>
      </c>
    </row>
    <row r="7941" spans="1:2" ht="14.25" customHeight="1">
      <c r="A7941" s="2" t="s">
        <v>1534</v>
      </c>
      <c r="B7941" s="2" t="str">
        <f ca="1">IFERROR(__xludf.DUMMYFUNCTION("GOOGLETRANSLATE(A7941,""auto"",""en"")"),"Loading...")</f>
        <v>Loading...</v>
      </c>
    </row>
    <row r="7942" spans="1:2" ht="14.25" customHeight="1">
      <c r="A7942" s="2" t="s">
        <v>7629</v>
      </c>
      <c r="B7942" s="2" t="str">
        <f ca="1">IFERROR(__xludf.DUMMYFUNCTION("GOOGLETRANSLATE(A7942,""auto"",""en"")"),"Loading...")</f>
        <v>Loading...</v>
      </c>
    </row>
    <row r="7943" spans="1:2" ht="14.25" customHeight="1">
      <c r="A7943" s="2" t="s">
        <v>7630</v>
      </c>
      <c r="B7943" s="2" t="str">
        <f ca="1">IFERROR(__xludf.DUMMYFUNCTION("GOOGLETRANSLATE(A7943,""auto"",""en"")"),"Loading...")</f>
        <v>Loading...</v>
      </c>
    </row>
    <row r="7944" spans="1:2" ht="14.25" customHeight="1">
      <c r="A7944" s="2" t="s">
        <v>7631</v>
      </c>
      <c r="B7944" s="2" t="str">
        <f ca="1">IFERROR(__xludf.DUMMYFUNCTION("GOOGLETRANSLATE(A7944,""auto"",""en"")"),"Loading...")</f>
        <v>Loading...</v>
      </c>
    </row>
    <row r="7945" spans="1:2" ht="14.25" customHeight="1">
      <c r="A7945" s="2" t="s">
        <v>7632</v>
      </c>
      <c r="B7945" s="2" t="str">
        <f ca="1">IFERROR(__xludf.DUMMYFUNCTION("GOOGLETRANSLATE(A7945,""auto"",""en"")"),"Loading...")</f>
        <v>Loading...</v>
      </c>
    </row>
    <row r="7946" spans="1:2" ht="14.25" customHeight="1">
      <c r="A7946" s="6" t="s">
        <v>7633</v>
      </c>
      <c r="B7946" s="2" t="str">
        <f ca="1">IFERROR(__xludf.DUMMYFUNCTION("GOOGLETRANSLATE(A7946,""auto"",""en"")"),"Loading...")</f>
        <v>Loading...</v>
      </c>
    </row>
    <row r="7947" spans="1:2" ht="14.25" customHeight="1">
      <c r="A7947" s="2" t="s">
        <v>7634</v>
      </c>
      <c r="B7947" s="2" t="str">
        <f ca="1">IFERROR(__xludf.DUMMYFUNCTION("GOOGLETRANSLATE(A7947,""auto"",""en"")"),"Loading...")</f>
        <v>Loading...</v>
      </c>
    </row>
    <row r="7948" spans="1:2" ht="14.25" customHeight="1">
      <c r="A7948" s="2" t="s">
        <v>7635</v>
      </c>
      <c r="B7948" s="2" t="str">
        <f ca="1">IFERROR(__xludf.DUMMYFUNCTION("GOOGLETRANSLATE(A7948,""auto"",""en"")"),"Loading...")</f>
        <v>Loading...</v>
      </c>
    </row>
    <row r="7949" spans="1:2" ht="14.25" customHeight="1">
      <c r="A7949" s="2" t="s">
        <v>7636</v>
      </c>
      <c r="B7949" s="2" t="str">
        <f ca="1">IFERROR(__xludf.DUMMYFUNCTION("GOOGLETRANSLATE(A7949,""auto"",""en"")"),"EVM tempering by BJP")</f>
        <v>EVM tempering by BJP</v>
      </c>
    </row>
    <row r="7950" spans="1:2" ht="14.25" customHeight="1">
      <c r="A7950" s="2" t="s">
        <v>7637</v>
      </c>
      <c r="B7950" s="2" t="str">
        <f ca="1">IFERROR(__xludf.DUMMYFUNCTION("GOOGLETRANSLATE(A7950,""auto"",""en"")"),"Loading...")</f>
        <v>Loading...</v>
      </c>
    </row>
    <row r="7951" spans="1:2" ht="14.25" customHeight="1">
      <c r="A7951" s="2" t="s">
        <v>7638</v>
      </c>
      <c r="B7951" s="2" t="str">
        <f ca="1">IFERROR(__xludf.DUMMYFUNCTION("GOOGLETRANSLATE(A7951,""auto"",""en"")"),"Loading...")</f>
        <v>Loading...</v>
      </c>
    </row>
    <row r="7952" spans="1:2" ht="14.25" customHeight="1">
      <c r="A7952" s="2" t="s">
        <v>7639</v>
      </c>
      <c r="B7952" s="2" t="str">
        <f ca="1">IFERROR(__xludf.DUMMYFUNCTION("GOOGLETRANSLATE(A7952,""auto"",""en"")"),"Loading...")</f>
        <v>Loading...</v>
      </c>
    </row>
    <row r="7953" spans="1:2" ht="14.25" customHeight="1">
      <c r="A7953" s="2" t="s">
        <v>7640</v>
      </c>
      <c r="B7953" s="2" t="str">
        <f ca="1">IFERROR(__xludf.DUMMYFUNCTION("GOOGLETRANSLATE(A7953,""auto"",""en"")"),"Loading...")</f>
        <v>Loading...</v>
      </c>
    </row>
    <row r="7954" spans="1:2" ht="14.25" customHeight="1">
      <c r="A7954" s="2" t="s">
        <v>7641</v>
      </c>
      <c r="B7954" s="2" t="str">
        <f ca="1">IFERROR(__xludf.DUMMYFUNCTION("GOOGLETRANSLATE(A7954,""auto"",""en"")"),"Loading...")</f>
        <v>Loading...</v>
      </c>
    </row>
    <row r="7955" spans="1:2" ht="14.25" customHeight="1">
      <c r="A7955" s="2" t="s">
        <v>7642</v>
      </c>
      <c r="B7955" s="2" t="str">
        <f ca="1">IFERROR(__xludf.DUMMYFUNCTION("GOOGLETRANSLATE(A7955,""auto"",""en"")"),"Loading...")</f>
        <v>Loading...</v>
      </c>
    </row>
    <row r="7956" spans="1:2" ht="14.25" customHeight="1">
      <c r="A7956" s="6" t="s">
        <v>7643</v>
      </c>
      <c r="B7956" s="2" t="str">
        <f ca="1">IFERROR(__xludf.DUMMYFUNCTION("GOOGLETRANSLATE(A7956,""auto"",""en"")"),"Loading...")</f>
        <v>Loading...</v>
      </c>
    </row>
    <row r="7957" spans="1:2" ht="14.25" customHeight="1">
      <c r="A7957" s="2" t="s">
        <v>7644</v>
      </c>
      <c r="B7957" s="2" t="str">
        <f ca="1">IFERROR(__xludf.DUMMYFUNCTION("GOOGLETRANSLATE(A7957,""auto"",""en"")"),"Loading...")</f>
        <v>Loading...</v>
      </c>
    </row>
    <row r="7958" spans="1:2" ht="14.25" customHeight="1">
      <c r="A7958" s="5" t="s">
        <v>7645</v>
      </c>
      <c r="B7958" s="2" t="str">
        <f ca="1">IFERROR(__xludf.DUMMYFUNCTION("GOOGLETRANSLATE(A7958,""auto"",""en"")"),"Loading...")</f>
        <v>Loading...</v>
      </c>
    </row>
    <row r="7959" spans="1:2" ht="14.25" customHeight="1">
      <c r="A7959" s="2" t="s">
        <v>7646</v>
      </c>
      <c r="B7959" s="2" t="str">
        <f ca="1">IFERROR(__xludf.DUMMYFUNCTION("GOOGLETRANSLATE(A7959,""auto"",""en"")"),"Loading...")</f>
        <v>Loading...</v>
      </c>
    </row>
    <row r="7960" spans="1:2" ht="14.25" customHeight="1">
      <c r="A7960" s="4" t="s">
        <v>7647</v>
      </c>
      <c r="B7960" s="2" t="str">
        <f ca="1">IFERROR(__xludf.DUMMYFUNCTION("GOOGLETRANSLATE(A7960,""auto"",""en"")"),"It seems that Modi ji did not give him any money.")</f>
        <v>It seems that Modi ji did not give him any money.</v>
      </c>
    </row>
    <row r="7961" spans="1:2" ht="14.25" customHeight="1">
      <c r="A7961" s="2" t="s">
        <v>7648</v>
      </c>
      <c r="B7961" s="2" t="str">
        <f ca="1">IFERROR(__xludf.DUMMYFUNCTION("GOOGLETRANSLATE(A7961,""auto"",""en"")"),"Loading...")</f>
        <v>Loading...</v>
      </c>
    </row>
    <row r="7962" spans="1:2" ht="14.25" customHeight="1">
      <c r="A7962" s="2" t="s">
        <v>7649</v>
      </c>
      <c r="B7962" s="2" t="str">
        <f ca="1">IFERROR(__xludf.DUMMYFUNCTION("GOOGLETRANSLATE(A7962,""auto"",""en"")"),"Loading...")</f>
        <v>Loading...</v>
      </c>
    </row>
    <row r="7963" spans="1:2" ht="14.25" customHeight="1">
      <c r="A7963" s="2" t="s">
        <v>7650</v>
      </c>
      <c r="B7963" s="2" t="str">
        <f ca="1">IFERROR(__xludf.DUMMYFUNCTION("GOOGLETRANSLATE(A7963,""auto"",""en"")"),"Ravis Kumar and German Shepherd are right, all the rest are wrong.")</f>
        <v>Ravis Kumar and German Shepherd are right, all the rest are wrong.</v>
      </c>
    </row>
    <row r="7964" spans="1:2" ht="14.25" customHeight="1">
      <c r="A7964" s="2" t="s">
        <v>7651</v>
      </c>
      <c r="B7964" s="2" t="str">
        <f ca="1">IFERROR(__xludf.DUMMYFUNCTION("GOOGLETRANSLATE(A7964,""auto"",""en"")"),"🤣🤣😂😂😂😂😂😂")</f>
        <v>🤣🤣😂😂😂😂😂😂</v>
      </c>
    </row>
    <row r="7965" spans="1:2" ht="14.25" customHeight="1">
      <c r="A7965" s="2" t="s">
        <v>7652</v>
      </c>
      <c r="B7965" s="2" t="str">
        <f ca="1">IFERROR(__xludf.DUMMYFUNCTION("GOOGLETRANSLATE(A7965,""auto"",""en"")"),"Loading...")</f>
        <v>Loading...</v>
      </c>
    </row>
    <row r="7966" spans="1:2" ht="14.25" customHeight="1">
      <c r="A7966" s="2" t="s">
        <v>7653</v>
      </c>
      <c r="B7966" s="2" t="str">
        <f ca="1">IFERROR(__xludf.DUMMYFUNCTION("GOOGLETRANSLATE(A7966,""auto"",""en"")"),"Loading...")</f>
        <v>Loading...</v>
      </c>
    </row>
    <row r="7967" spans="1:2" ht="14.25" customHeight="1">
      <c r="A7967" s="2" t="s">
        <v>7654</v>
      </c>
      <c r="B7967" s="2" t="str">
        <f ca="1">IFERROR(__xludf.DUMMYFUNCTION("GOOGLETRANSLATE(A7967,""auto"",""en"")"),"Loading...")</f>
        <v>Loading...</v>
      </c>
    </row>
    <row r="7968" spans="1:2" ht="14.25" customHeight="1">
      <c r="A7968" s="2" t="s">
        <v>7655</v>
      </c>
      <c r="B7968" s="2" t="str">
        <f ca="1">IFERROR(__xludf.DUMMYFUNCTION("GOOGLETRANSLATE(A7968,""auto"",""en"")"),"Loading...")</f>
        <v>Loading...</v>
      </c>
    </row>
    <row r="7969" spans="1:2" ht="14.25" customHeight="1">
      <c r="A7969" s="4" t="s">
        <v>7656</v>
      </c>
      <c r="B7969" s="2" t="str">
        <f ca="1">IFERROR(__xludf.DUMMYFUNCTION("GOOGLETRANSLATE(A7969,""auto"",""en"")"),"Ravish Kumar ji very good! Democracy is in danger, everything is for sale here!")</f>
        <v>Ravish Kumar ji very good! Democracy is in danger, everything is for sale here!</v>
      </c>
    </row>
    <row r="7970" spans="1:2" ht="14.25" customHeight="1">
      <c r="A7970" s="2" t="s">
        <v>7657</v>
      </c>
      <c r="B7970" s="2" t="str">
        <f ca="1">IFERROR(__xludf.DUMMYFUNCTION("GOOGLETRANSLATE(A7970,""auto"",""en"")"),"Loading...")</f>
        <v>Loading...</v>
      </c>
    </row>
    <row r="7971" spans="1:2" ht="14.25" customHeight="1">
      <c r="A7971" s="4" t="s">
        <v>7658</v>
      </c>
      <c r="B7971" s="2" t="str">
        <f ca="1">IFERROR(__xludf.DUMMYFUNCTION("GOOGLETRANSLATE(A7971,""auto"",""en"")"),"Loading...")</f>
        <v>Loading...</v>
      </c>
    </row>
    <row r="7972" spans="1:2" ht="14.25" customHeight="1">
      <c r="A7972" s="2" t="s">
        <v>7659</v>
      </c>
      <c r="B7972" s="2" t="str">
        <f ca="1">IFERROR(__xludf.DUMMYFUNCTION("GOOGLETRANSLATE(A7972,""auto"",""en"")"),"Loading...")</f>
        <v>Loading...</v>
      </c>
    </row>
    <row r="7973" spans="1:2" ht="14.25" customHeight="1">
      <c r="A7973" s="2" t="s">
        <v>7660</v>
      </c>
      <c r="B7973" s="2" t="str">
        <f ca="1">IFERROR(__xludf.DUMMYFUNCTION("GOOGLETRANSLATE(A7973,""auto"",""en"")"),"Loading...")</f>
        <v>Loading...</v>
      </c>
    </row>
    <row r="7974" spans="1:2" ht="14.25" customHeight="1">
      <c r="A7974" s="2" t="s">
        <v>7661</v>
      </c>
      <c r="B7974" s="2" t="str">
        <f ca="1">IFERROR(__xludf.DUMMYFUNCTION("GOOGLETRANSLATE(A7974,""auto"",""en"")"),"Loading...")</f>
        <v>Loading...</v>
      </c>
    </row>
    <row r="7975" spans="1:2" ht="14.25" customHeight="1">
      <c r="A7975" s="2" t="s">
        <v>7662</v>
      </c>
      <c r="B7975" s="2" t="str">
        <f ca="1">IFERROR(__xludf.DUMMYFUNCTION("GOOGLETRANSLATE(A7975,""auto"",""en"")"),"Loading...")</f>
        <v>Loading...</v>
      </c>
    </row>
    <row r="7976" spans="1:2" ht="14.25" customHeight="1">
      <c r="A7976" s="2" t="s">
        <v>7663</v>
      </c>
      <c r="B7976" s="2" t="str">
        <f ca="1">IFERROR(__xludf.DUMMYFUNCTION("GOOGLETRANSLATE(A7976,""auto"",""en"")"),"Loading...")</f>
        <v>Loading...</v>
      </c>
    </row>
    <row r="7977" spans="1:2" ht="14.25" customHeight="1">
      <c r="A7977" s="2" t="s">
        <v>7664</v>
      </c>
      <c r="B7977" s="2" t="str">
        <f ca="1">IFERROR(__xludf.DUMMYFUNCTION("GOOGLETRANSLATE(A7977,""auto"",""en"")"),"Loading...")</f>
        <v>Loading...</v>
      </c>
    </row>
    <row r="7978" spans="1:2" ht="14.25" customHeight="1">
      <c r="A7978" s="4" t="s">
        <v>7665</v>
      </c>
      <c r="B7978" s="2" t="str">
        <f ca="1">IFERROR(__xludf.DUMMYFUNCTION("GOOGLETRANSLATE(A7978,""auto"",""en"")"),"Loading...")</f>
        <v>Loading...</v>
      </c>
    </row>
    <row r="7979" spans="1:2" ht="14.25" customHeight="1">
      <c r="A7979" s="2" t="s">
        <v>7666</v>
      </c>
      <c r="B7979" s="2" t="str">
        <f ca="1">IFERROR(__xludf.DUMMYFUNCTION("GOOGLETRANSLATE(A7979,""auto"",""en"")"),"Loading...")</f>
        <v>Loading...</v>
      </c>
    </row>
    <row r="7980" spans="1:2" ht="14.25" customHeight="1">
      <c r="A7980" s="2" t="s">
        <v>5182</v>
      </c>
      <c r="B7980" s="2" t="str">
        <f ca="1">IFERROR(__xludf.DUMMYFUNCTION("GOOGLETRANSLATE(A7980,""auto"",""en"")"),"Jitega India")</f>
        <v>Jitega India</v>
      </c>
    </row>
    <row r="7981" spans="1:2" ht="14.25" customHeight="1">
      <c r="A7981" s="2" t="s">
        <v>7667</v>
      </c>
      <c r="B7981" s="2" t="str">
        <f ca="1">IFERROR(__xludf.DUMMYFUNCTION("GOOGLETRANSLATE(A7981,""auto"",""en"")"),"Loading...")</f>
        <v>Loading...</v>
      </c>
    </row>
    <row r="7982" spans="1:2" ht="14.25" customHeight="1">
      <c r="A7982" s="2" t="s">
        <v>7668</v>
      </c>
      <c r="B7982" s="2" t="str">
        <f ca="1">IFERROR(__xludf.DUMMYFUNCTION("GOOGLETRANSLATE(A7982,""auto"",""en"")"),"Loading...")</f>
        <v>Loading...</v>
      </c>
    </row>
    <row r="7983" spans="1:2" ht="14.25" customHeight="1">
      <c r="A7983" s="2" t="s">
        <v>7669</v>
      </c>
      <c r="B7983" s="2" t="str">
        <f ca="1">IFERROR(__xludf.DUMMYFUNCTION("GOOGLETRANSLATE(A7983,""auto"",""en"")"),"Loading...")</f>
        <v>Loading...</v>
      </c>
    </row>
    <row r="7984" spans="1:2" ht="14.25" customHeight="1">
      <c r="A7984" s="4" t="s">
        <v>7670</v>
      </c>
      <c r="B7984" s="2" t="str">
        <f ca="1">IFERROR(__xludf.DUMMYFUNCTION("GOOGLETRANSLATE(A7984,""auto"",""en"")"),"Loading...")</f>
        <v>Loading...</v>
      </c>
    </row>
    <row r="7985" spans="1:2" ht="14.25" customHeight="1">
      <c r="A7985" s="2" t="s">
        <v>7671</v>
      </c>
      <c r="B7985" s="2" t="str">
        <f ca="1">IFERROR(__xludf.DUMMYFUNCTION("GOOGLETRANSLATE(A7985,""auto"",""en"")"),"Loading...")</f>
        <v>Loading...</v>
      </c>
    </row>
    <row r="7986" spans="1:2" ht="14.25" customHeight="1">
      <c r="A7986" s="2" t="s">
        <v>7672</v>
      </c>
      <c r="B7986" s="2" t="str">
        <f ca="1">IFERROR(__xludf.DUMMYFUNCTION("GOOGLETRANSLATE(A7986,""auto"",""en"")"),"Loading...")</f>
        <v>Loading...</v>
      </c>
    </row>
    <row r="7987" spans="1:2" ht="14.25" customHeight="1">
      <c r="A7987" s="6" t="s">
        <v>7673</v>
      </c>
      <c r="B7987" s="2" t="str">
        <f ca="1">IFERROR(__xludf.DUMMYFUNCTION("GOOGLETRANSLATE(A7987,""auto"",""en"")"),"Loading...")</f>
        <v>Loading...</v>
      </c>
    </row>
    <row r="7988" spans="1:2" ht="14.25" customHeight="1">
      <c r="A7988" s="2" t="s">
        <v>7674</v>
      </c>
      <c r="B7988" s="2" t="str">
        <f ca="1">IFERROR(__xludf.DUMMYFUNCTION("GOOGLETRANSLATE(A7988,""auto"",""en"")"),"Loading...")</f>
        <v>Loading...</v>
      </c>
    </row>
    <row r="7989" spans="1:2" ht="14.25" customHeight="1">
      <c r="A7989" s="4" t="s">
        <v>7675</v>
      </c>
      <c r="B7989" s="2" t="str">
        <f ca="1">IFERROR(__xludf.DUMMYFUNCTION("GOOGLETRANSLATE(A7989,""auto"",""en"")"),"Godi media you won't be able to do anything now. Because the public has understood and we do not watch news on TV. We watch news only on YouTube because TV only has Godi media.")</f>
        <v>Godi media you won't be able to do anything now. Because the public has understood and we do not watch news on TV. We watch news only on YouTube because TV only has Godi media.</v>
      </c>
    </row>
    <row r="7990" spans="1:2" ht="14.25" customHeight="1">
      <c r="A7990" s="2" t="s">
        <v>7676</v>
      </c>
      <c r="B7990" s="2" t="str">
        <f ca="1">IFERROR(__xludf.DUMMYFUNCTION("GOOGLETRANSLATE(A7990,""auto"",""en"")"),"Loading...")</f>
        <v>Loading...</v>
      </c>
    </row>
    <row r="7991" spans="1:2" ht="14.25" customHeight="1">
      <c r="A7991" s="2" t="s">
        <v>7677</v>
      </c>
      <c r="B7991" s="2" t="str">
        <f ca="1">IFERROR(__xludf.DUMMYFUNCTION("GOOGLETRANSLATE(A7991,""auto"",""en"")"),"Rubbish analysis")</f>
        <v>Rubbish analysis</v>
      </c>
    </row>
    <row r="7992" spans="1:2" ht="14.25" customHeight="1">
      <c r="A7992" s="2" t="s">
        <v>7678</v>
      </c>
      <c r="B7992" s="2" t="str">
        <f ca="1">IFERROR(__xludf.DUMMYFUNCTION("GOOGLETRANSLATE(A7992,""auto"",""en"")"),"Loading...")</f>
        <v>Loading...</v>
      </c>
    </row>
    <row r="7993" spans="1:2" ht="14.25" customHeight="1">
      <c r="A7993" s="4" t="s">
        <v>7679</v>
      </c>
      <c r="B7993" s="2" t="str">
        <f ca="1">IFERROR(__xludf.DUMMYFUNCTION("GOOGLETRANSLATE(A7993,""auto"",""en"")"),"Loading...")</f>
        <v>Loading...</v>
      </c>
    </row>
    <row r="7994" spans="1:2" ht="14.25" customHeight="1">
      <c r="A7994" s="2" t="s">
        <v>7680</v>
      </c>
      <c r="B7994" s="2" t="str">
        <f ca="1">IFERROR(__xludf.DUMMYFUNCTION("GOOGLETRANSLATE(A7994,""auto"",""en"")"),"Loading...")</f>
        <v>Loading...</v>
      </c>
    </row>
    <row r="7995" spans="1:2" ht="14.25" customHeight="1">
      <c r="A7995" s="2" t="s">
        <v>7681</v>
      </c>
      <c r="B7995" s="2" t="str">
        <f ca="1">IFERROR(__xludf.DUMMYFUNCTION("GOOGLETRANSLATE(A7995,""auto"",""en"")"),"Loading...")</f>
        <v>Loading...</v>
      </c>
    </row>
    <row r="7996" spans="1:2" ht="14.25" customHeight="1">
      <c r="A7996" s="2" t="s">
        <v>7682</v>
      </c>
      <c r="B7996" s="2" t="str">
        <f ca="1">IFERROR(__xludf.DUMMYFUNCTION("GOOGLETRANSLATE(A7996,""auto"",""en"")"),"Loading...")</f>
        <v>Loading...</v>
      </c>
    </row>
    <row r="7997" spans="1:2" ht="14.25" customHeight="1">
      <c r="A7997" s="2" t="s">
        <v>7683</v>
      </c>
      <c r="B7997" s="2" t="str">
        <f ca="1">IFERROR(__xludf.DUMMYFUNCTION("GOOGLETRANSLATE(A7997,""auto"",""en"")"),"Loading...")</f>
        <v>Loading...</v>
      </c>
    </row>
    <row r="7998" spans="1:2" ht="14.25" customHeight="1">
      <c r="A7998" s="2" t="s">
        <v>7684</v>
      </c>
      <c r="B7998" s="2" t="str">
        <f ca="1">IFERROR(__xludf.DUMMYFUNCTION("GOOGLETRANSLATE(A7998,""auto"",""en"")"),"Loading...")</f>
        <v>Loading...</v>
      </c>
    </row>
    <row r="7999" spans="1:2" ht="14.25" customHeight="1">
      <c r="A7999" s="2" t="s">
        <v>7685</v>
      </c>
      <c r="B7999" s="2" t="str">
        <f ca="1">IFERROR(__xludf.DUMMYFUNCTION("GOOGLETRANSLATE(A7999,""auto"",""en"")"),"Loading...")</f>
        <v>Loading...</v>
      </c>
    </row>
    <row r="8000" spans="1:2" ht="14.25" customHeight="1">
      <c r="A8000" s="2" t="s">
        <v>7686</v>
      </c>
      <c r="B8000" s="2" t="str">
        <f ca="1">IFERROR(__xludf.DUMMYFUNCTION("GOOGLETRANSLATE(A8000,""auto"",""en"")"),"Loading...")</f>
        <v>Loading...</v>
      </c>
    </row>
    <row r="8001" spans="1:2" ht="14.25" customHeight="1">
      <c r="A8001" s="2" t="s">
        <v>7687</v>
      </c>
      <c r="B8001" s="2" t="str">
        <f ca="1">IFERROR(__xludf.DUMMYFUNCTION("GOOGLETRANSLATE(A8001,""auto"",""en"")"),"RUBBISH KUMAR MODI VIRODH MAIN PURI TARAH HAS GONE MAD, HE NEEDS PSYCHOTRIC HELP.")</f>
        <v>RUBBISH KUMAR MODI VIRODH MAIN PURI TARAH HAS GONE MAD, HE NEEDS PSYCHOTRIC HELP.</v>
      </c>
    </row>
    <row r="8002" spans="1:2" ht="14.25" customHeight="1">
      <c r="A8002" s="2" t="s">
        <v>7688</v>
      </c>
      <c r="B8002" s="2" t="str">
        <f ca="1">IFERROR(__xludf.DUMMYFUNCTION("GOOGLETRANSLATE(A8002,""auto"",""en"")"),"Loading...")</f>
        <v>Loading...</v>
      </c>
    </row>
    <row r="8003" spans="1:2" ht="14.25" customHeight="1">
      <c r="A8003" s="2" t="s">
        <v>7689</v>
      </c>
      <c r="B8003" s="2" t="str">
        <f ca="1">IFERROR(__xludf.DUMMYFUNCTION("GOOGLETRANSLATE(A8003,""auto"",""en"")"),"Loading...")</f>
        <v>Loading...</v>
      </c>
    </row>
    <row r="8004" spans="1:2" ht="14.25" customHeight="1">
      <c r="A8004" s="2" t="s">
        <v>7690</v>
      </c>
      <c r="B8004" s="2" t="str">
        <f ca="1">IFERROR(__xludf.DUMMYFUNCTION("GOOGLETRANSLATE(A8004,""auto"",""en"")"),"Loading...")</f>
        <v>Loading...</v>
      </c>
    </row>
    <row r="8005" spans="1:2" ht="14.25" customHeight="1">
      <c r="A8005" s="2" t="s">
        <v>7691</v>
      </c>
      <c r="B8005" s="2" t="str">
        <f ca="1">IFERROR(__xludf.DUMMYFUNCTION("GOOGLETRANSLATE(A8005,""auto"",""en"")"),"Loading...")</f>
        <v>Loading...</v>
      </c>
    </row>
    <row r="8006" spans="1:2" ht="14.25" customHeight="1">
      <c r="A8006" s="2" t="s">
        <v>7692</v>
      </c>
      <c r="B8006" s="2" t="str">
        <f ca="1">IFERROR(__xludf.DUMMYFUNCTION("GOOGLETRANSLATE(A8006,""auto"",""en"")"),"Loading...")</f>
        <v>Loading...</v>
      </c>
    </row>
    <row r="8007" spans="1:2" ht="14.25" customHeight="1">
      <c r="A8007" s="2" t="s">
        <v>7693</v>
      </c>
      <c r="B8007" s="2" t="str">
        <f ca="1">IFERROR(__xludf.DUMMYFUNCTION("GOOGLETRANSLATE(A8007,""auto"",""en"")"),"Loading...")</f>
        <v>Loading...</v>
      </c>
    </row>
    <row r="8008" spans="1:2" ht="14.25" customHeight="1">
      <c r="A8008" s="2" t="s">
        <v>7694</v>
      </c>
      <c r="B8008" s="2" t="str">
        <f ca="1">IFERROR(__xludf.DUMMYFUNCTION("GOOGLETRANSLATE(A8008,""auto"",""en"")"),"Loading...")</f>
        <v>Loading...</v>
      </c>
    </row>
    <row r="8009" spans="1:2" ht="14.25" customHeight="1">
      <c r="A8009" s="2" t="s">
        <v>7695</v>
      </c>
      <c r="B8009" s="2" t="str">
        <f ca="1">IFERROR(__xludf.DUMMYFUNCTION("GOOGLETRANSLATE(A8009,""auto"",""en"")"),"Loading...")</f>
        <v>Loading...</v>
      </c>
    </row>
    <row r="8010" spans="1:2" ht="14.25" customHeight="1">
      <c r="A8010" s="2" t="s">
        <v>7696</v>
      </c>
      <c r="B8010" s="2" t="str">
        <f ca="1">IFERROR(__xludf.DUMMYFUNCTION("GOOGLETRANSLATE(A8010,""auto"",""en"")"),"Loading...")</f>
        <v>Loading...</v>
      </c>
    </row>
    <row r="8011" spans="1:2" ht="14.25" customHeight="1">
      <c r="A8011" s="4" t="s">
        <v>7697</v>
      </c>
      <c r="B8011" s="2" t="str">
        <f ca="1">IFERROR(__xludf.DUMMYFUNCTION("GOOGLETRANSLATE(A8011,""auto"",""en"")"),"Loading...")</f>
        <v>Loading...</v>
      </c>
    </row>
    <row r="8012" spans="1:2" ht="14.25" customHeight="1">
      <c r="A8012" s="2" t="s">
        <v>7698</v>
      </c>
      <c r="B8012" s="2" t="str">
        <f ca="1">IFERROR(__xludf.DUMMYFUNCTION("GOOGLETRANSLATE(A8012,""auto"",""en"")"),"Loading...")</f>
        <v>Loading...</v>
      </c>
    </row>
    <row r="8013" spans="1:2" ht="14.25" customHeight="1">
      <c r="A8013" s="2" t="s">
        <v>7699</v>
      </c>
      <c r="B8013" s="2" t="str">
        <f ca="1">IFERROR(__xludf.DUMMYFUNCTION("GOOGLETRANSLATE(A8013,""auto"",""en"")"),"Loading...")</f>
        <v>Loading...</v>
      </c>
    </row>
    <row r="8014" spans="1:2" ht="14.25" customHeight="1">
      <c r="A8014" s="2" t="s">
        <v>7700</v>
      </c>
      <c r="B8014" s="2" t="str">
        <f ca="1">IFERROR(__xludf.DUMMYFUNCTION("GOOGLETRANSLATE(A8014,""auto"",""en"")"),"Yes sir")</f>
        <v>Yes sir</v>
      </c>
    </row>
    <row r="8015" spans="1:2" ht="14.25" customHeight="1">
      <c r="A8015" s="2" t="s">
        <v>7701</v>
      </c>
      <c r="B8015" s="2" t="str">
        <f ca="1">IFERROR(__xludf.DUMMYFUNCTION("GOOGLETRANSLATE(A8015,""auto"",""en"")"),"Loading...")</f>
        <v>Loading...</v>
      </c>
    </row>
    <row r="8016" spans="1:2" ht="14.25" customHeight="1">
      <c r="A8016" s="2" t="s">
        <v>7702</v>
      </c>
      <c r="B8016" s="2" t="str">
        <f ca="1">IFERROR(__xludf.DUMMYFUNCTION("GOOGLETRANSLATE(A8016,""auto"",""en"")"),"Loading...")</f>
        <v>Loading...</v>
      </c>
    </row>
    <row r="8017" spans="1:2" ht="14.25" customHeight="1">
      <c r="A8017" s="2" t="s">
        <v>7703</v>
      </c>
      <c r="B8017" s="2" t="str">
        <f ca="1">IFERROR(__xludf.DUMMYFUNCTION("GOOGLETRANSLATE(A8017,""auto"",""en"")"),"Loading...")</f>
        <v>Loading...</v>
      </c>
    </row>
    <row r="8018" spans="1:2" ht="14.25" customHeight="1">
      <c r="A8018" s="2" t="s">
        <v>7704</v>
      </c>
      <c r="B8018" s="2" t="str">
        <f ca="1">IFERROR(__xludf.DUMMYFUNCTION("GOOGLETRANSLATE(A8018,""auto"",""en"")"),"*Who has come here to see the fun and smolder*?")</f>
        <v>*Who has come here to see the fun and smolder*?</v>
      </c>
    </row>
    <row r="8019" spans="1:2" ht="14.25" customHeight="1">
      <c r="A8019" s="2" t="s">
        <v>7705</v>
      </c>
      <c r="B8019" s="2" t="str">
        <f ca="1">IFERROR(__xludf.DUMMYFUNCTION("GOOGLETRANSLATE(A8019,""auto"",""en"")"),"Loading...")</f>
        <v>Loading...</v>
      </c>
    </row>
    <row r="8020" spans="1:2" ht="14.25" customHeight="1">
      <c r="A8020" s="4" t="s">
        <v>7706</v>
      </c>
      <c r="B8020" s="2" t="str">
        <f ca="1">IFERROR(__xludf.DUMMYFUNCTION("GOOGLETRANSLATE(A8020,""auto"",""en"")"),"Loading...")</f>
        <v>Loading...</v>
      </c>
    </row>
    <row r="8021" spans="1:2" ht="14.25" customHeight="1">
      <c r="A8021" s="2" t="s">
        <v>7707</v>
      </c>
      <c r="B8021" s="2" t="str">
        <f ca="1">IFERROR(__xludf.DUMMYFUNCTION("GOOGLETRANSLATE(A8021,""auto"",""en"")"),"Loading...")</f>
        <v>Loading...</v>
      </c>
    </row>
    <row r="8022" spans="1:2" ht="14.25" customHeight="1">
      <c r="A8022" s="2" t="s">
        <v>7708</v>
      </c>
      <c r="B8022" s="2" t="str">
        <f ca="1">IFERROR(__xludf.DUMMYFUNCTION("GOOGLETRANSLATE(A8022,""auto"",""en"")"),"Loading...")</f>
        <v>Loading...</v>
      </c>
    </row>
    <row r="8023" spans="1:2" ht="14.25" customHeight="1">
      <c r="A8023" s="2" t="s">
        <v>7709</v>
      </c>
      <c r="B8023" s="2" t="str">
        <f ca="1">IFERROR(__xludf.DUMMYFUNCTION("GOOGLETRANSLATE(A8023,""auto"",""en"")"),"Loading...")</f>
        <v>Loading...</v>
      </c>
    </row>
    <row r="8024" spans="1:2" ht="14.25" customHeight="1">
      <c r="A8024" s="2" t="s">
        <v>7710</v>
      </c>
      <c r="B8024" s="2" t="str">
        <f ca="1">IFERROR(__xludf.DUMMYFUNCTION("GOOGLETRANSLATE(A8024,""auto"",""en"")"),"Loading...")</f>
        <v>Loading...</v>
      </c>
    </row>
    <row r="8025" spans="1:2" ht="14.25" customHeight="1">
      <c r="A8025" s="2" t="s">
        <v>7711</v>
      </c>
      <c r="B8025" s="2" t="str">
        <f ca="1">IFERROR(__xludf.DUMMYFUNCTION("GOOGLETRANSLATE(A8025,""auto"",""en"")"),"Loading...")</f>
        <v>Loading...</v>
      </c>
    </row>
    <row r="8026" spans="1:2" ht="14.25" customHeight="1">
      <c r="A8026" s="2" t="s">
        <v>7712</v>
      </c>
      <c r="B8026" s="2" t="str">
        <f ca="1">IFERROR(__xludf.DUMMYFUNCTION("GOOGLETRANSLATE(A8026,""auto"",""en"")"),"Loading...")</f>
        <v>Loading...</v>
      </c>
    </row>
    <row r="8027" spans="1:2" ht="14.25" customHeight="1">
      <c r="A8027" s="2" t="s">
        <v>7713</v>
      </c>
      <c r="B8027" s="2" t="str">
        <f ca="1">IFERROR(__xludf.DUMMYFUNCTION("GOOGLETRANSLATE(A8027,""auto"",""en"")"),"Loading...")</f>
        <v>Loading...</v>
      </c>
    </row>
    <row r="8028" spans="1:2" ht="14.25" customHeight="1">
      <c r="A8028" s="2" t="s">
        <v>7714</v>
      </c>
      <c r="B8028" s="2" t="str">
        <f ca="1">IFERROR(__xludf.DUMMYFUNCTION("GOOGLETRANSLATE(A8028,""auto"",""en"")"),"Loading...")</f>
        <v>Loading...</v>
      </c>
    </row>
    <row r="8029" spans="1:2" ht="14.25" customHeight="1">
      <c r="A8029" s="2" t="s">
        <v>7715</v>
      </c>
      <c r="B8029" s="2" t="str">
        <f ca="1">IFERROR(__xludf.DUMMYFUNCTION("GOOGLETRANSLATE(A8029,""auto"",""en"")"),"Loading...")</f>
        <v>Loading...</v>
      </c>
    </row>
    <row r="8030" spans="1:2" ht="14.25" customHeight="1">
      <c r="A8030" s="2" t="s">
        <v>7716</v>
      </c>
      <c r="B8030" s="2" t="str">
        <f ca="1">IFERROR(__xludf.DUMMYFUNCTION("GOOGLETRANSLATE(A8030,""auto"",""en"")"),"Loading...")</f>
        <v>Loading...</v>
      </c>
    </row>
    <row r="8031" spans="1:2" ht="14.25" customHeight="1">
      <c r="A8031" s="2" t="s">
        <v>6105</v>
      </c>
      <c r="B8031" s="2" t="str">
        <f ca="1">IFERROR(__xludf.DUMMYFUNCTION("GOOGLETRANSLATE(A8031,""auto"",""en"")"),"Loading...")</f>
        <v>Loading...</v>
      </c>
    </row>
    <row r="8032" spans="1:2" ht="14.25" customHeight="1">
      <c r="A8032" s="2" t="s">
        <v>7717</v>
      </c>
      <c r="B8032" s="2" t="str">
        <f ca="1">IFERROR(__xludf.DUMMYFUNCTION("GOOGLETRANSLATE(A8032,""auto"",""en"")"),"Loading...")</f>
        <v>Loading...</v>
      </c>
    </row>
    <row r="8033" spans="1:2" ht="14.25" customHeight="1">
      <c r="A8033" s="4" t="s">
        <v>7718</v>
      </c>
      <c r="B8033" s="2" t="str">
        <f ca="1">IFERROR(__xludf.DUMMYFUNCTION("GOOGLETRANSLATE(A8033,""auto"",""en"")"),"Loading...")</f>
        <v>Loading...</v>
      </c>
    </row>
    <row r="8034" spans="1:2" ht="14.25" customHeight="1">
      <c r="A8034" s="2" t="s">
        <v>7719</v>
      </c>
      <c r="B8034" s="2" t="str">
        <f ca="1">IFERROR(__xludf.DUMMYFUNCTION("GOOGLETRANSLATE(A8034,""auto"",""en"")"),"Loading...")</f>
        <v>Loading...</v>
      </c>
    </row>
    <row r="8035" spans="1:2" ht="14.25" customHeight="1">
      <c r="A8035" s="2" t="s">
        <v>7720</v>
      </c>
      <c r="B8035" s="2" t="str">
        <f ca="1">IFERROR(__xludf.DUMMYFUNCTION("GOOGLETRANSLATE(A8035,""auto"",""en"")"),"India will win, Modi will win")</f>
        <v>India will win, Modi will win</v>
      </c>
    </row>
    <row r="8036" spans="1:2" ht="14.25" customHeight="1">
      <c r="A8036" s="2" t="s">
        <v>7721</v>
      </c>
      <c r="B8036" s="2" t="str">
        <f ca="1">IFERROR(__xludf.DUMMYFUNCTION("GOOGLETRANSLATE(A8036,""auto"",""en"")"),"Loading...")</f>
        <v>Loading...</v>
      </c>
    </row>
    <row r="8037" spans="1:2" ht="14.25" customHeight="1">
      <c r="A8037" s="2" t="s">
        <v>7722</v>
      </c>
      <c r="B8037" s="2" t="str">
        <f ca="1">IFERROR(__xludf.DUMMYFUNCTION("GOOGLETRANSLATE(A8037,""auto"",""en"")"),"Loading...")</f>
        <v>Loading...</v>
      </c>
    </row>
    <row r="8038" spans="1:2" ht="14.25" customHeight="1">
      <c r="A8038" s="4" t="s">
        <v>7723</v>
      </c>
      <c r="B8038" s="2" t="str">
        <f ca="1">IFERROR(__xludf.DUMMYFUNCTION("GOOGLETRANSLATE(A8038,""auto"",""en"")"),"You have always emphasized on public issues and strengthening democracy. India needs such fearless and impartial journalists. Wake up youth, wake up people, save democracy, save the constitution.")</f>
        <v>You have always emphasized on public issues and strengthening democracy. India needs such fearless and impartial journalists. Wake up youth, wake up people, save democracy, save the constitution.</v>
      </c>
    </row>
    <row r="8039" spans="1:2" ht="14.25" customHeight="1">
      <c r="A8039" s="2" t="s">
        <v>7724</v>
      </c>
      <c r="B8039" s="2" t="str">
        <f ca="1">IFERROR(__xludf.DUMMYFUNCTION("GOOGLETRANSLATE(A8039,""auto"",""en"")"),"Loading...")</f>
        <v>Loading...</v>
      </c>
    </row>
    <row r="8040" spans="1:2" ht="14.25" customHeight="1">
      <c r="A8040" s="6" t="s">
        <v>7725</v>
      </c>
      <c r="B8040" s="2" t="str">
        <f ca="1">IFERROR(__xludf.DUMMYFUNCTION("GOOGLETRANSLATE(A8040,""auto"",""en"")"),"Loading...")</f>
        <v>Loading...</v>
      </c>
    </row>
    <row r="8041" spans="1:2" ht="14.25" customHeight="1">
      <c r="A8041" s="2" t="s">
        <v>7726</v>
      </c>
      <c r="B8041" s="2" t="str">
        <f ca="1">IFERROR(__xludf.DUMMYFUNCTION("GOOGLETRANSLATE(A8041,""auto"",""en"")"),"Very good job sir ji love you whole heartedly❤")</f>
        <v>Very good job sir ji love you whole heartedly❤</v>
      </c>
    </row>
    <row r="8042" spans="1:2" ht="14.25" customHeight="1">
      <c r="A8042" s="2" t="s">
        <v>7727</v>
      </c>
      <c r="B8042" s="2" t="str">
        <f ca="1">IFERROR(__xludf.DUMMYFUNCTION("GOOGLETRANSLATE(A8042,""auto"",""en"")"),"Loading...")</f>
        <v>Loading...</v>
      </c>
    </row>
    <row r="8043" spans="1:2" ht="14.25" customHeight="1">
      <c r="A8043" s="2" t="s">
        <v>7728</v>
      </c>
      <c r="B8043" s="2" t="str">
        <f ca="1">IFERROR(__xludf.DUMMYFUNCTION("GOOGLETRANSLATE(A8043,""auto"",""en"")"),"Loading...")</f>
        <v>Loading...</v>
      </c>
    </row>
    <row r="8044" spans="1:2" ht="14.25" customHeight="1">
      <c r="A8044" s="2" t="s">
        <v>7729</v>
      </c>
      <c r="B8044" s="2" t="str">
        <f ca="1">IFERROR(__xludf.DUMMYFUNCTION("GOOGLETRANSLATE(A8044,""auto"",""en"")"),"Loading...")</f>
        <v>Loading...</v>
      </c>
    </row>
    <row r="8045" spans="1:2" ht="14.25" customHeight="1">
      <c r="A8045" s="2" t="s">
        <v>7730</v>
      </c>
      <c r="B8045" s="2" t="str">
        <f ca="1">IFERROR(__xludf.DUMMYFUNCTION("GOOGLETRANSLATE(A8045,""auto"",""en"")"),"Loading...")</f>
        <v>Loading...</v>
      </c>
    </row>
    <row r="8046" spans="1:2" ht="14.25" customHeight="1">
      <c r="A8046" s="2" t="s">
        <v>7731</v>
      </c>
      <c r="B8046" s="2" t="str">
        <f ca="1">IFERROR(__xludf.DUMMYFUNCTION("GOOGLETRANSLATE(A8046,""auto"",""en"")"),"Loading...")</f>
        <v>Loading...</v>
      </c>
    </row>
    <row r="8047" spans="1:2" ht="14.25" customHeight="1">
      <c r="A8047" s="2" t="s">
        <v>554</v>
      </c>
      <c r="B8047" s="2" t="str">
        <f ca="1">IFERROR(__xludf.DUMMYFUNCTION("GOOGLETRANSLATE(A8047,""auto"",""en"")"),"Jai shree ram")</f>
        <v>Jai shree ram</v>
      </c>
    </row>
    <row r="8048" spans="1:2" ht="14.25" customHeight="1">
      <c r="A8048" s="2" t="s">
        <v>7732</v>
      </c>
      <c r="B8048" s="2" t="str">
        <f ca="1">IFERROR(__xludf.DUMMYFUNCTION("GOOGLETRANSLATE(A8048,""auto"",""en"")"),"Loading...")</f>
        <v>Loading...</v>
      </c>
    </row>
    <row r="8049" spans="1:2" ht="14.25" customHeight="1">
      <c r="A8049" s="6" t="s">
        <v>7733</v>
      </c>
      <c r="B8049" s="2" t="str">
        <f ca="1">IFERROR(__xludf.DUMMYFUNCTION("GOOGLETRANSLATE(A8049,""auto"",""en"")"),"Loading...")</f>
        <v>Loading...</v>
      </c>
    </row>
    <row r="8050" spans="1:2" ht="14.25" customHeight="1">
      <c r="A8050" s="4" t="s">
        <v>7734</v>
      </c>
      <c r="B8050" s="2" t="str">
        <f ca="1">IFERROR(__xludf.DUMMYFUNCTION("GOOGLETRANSLATE(A8050,""auto"",""en"")"),"Loading...")</f>
        <v>Loading...</v>
      </c>
    </row>
    <row r="8051" spans="1:2" ht="14.25" customHeight="1">
      <c r="A8051" s="4" t="s">
        <v>7735</v>
      </c>
      <c r="B8051" s="2" t="str">
        <f ca="1">IFERROR(__xludf.DUMMYFUNCTION("GOOGLETRANSLATE(A8051,""auto"",""en"")"),"Loading...")</f>
        <v>Loading...</v>
      </c>
    </row>
    <row r="8052" spans="1:2" ht="14.25" customHeight="1">
      <c r="A8052" s="2" t="s">
        <v>7736</v>
      </c>
      <c r="B8052" s="2" t="str">
        <f ca="1">IFERROR(__xludf.DUMMYFUNCTION("GOOGLETRANSLATE(A8052,""auto"",""en"")"),"Loading...")</f>
        <v>Loading...</v>
      </c>
    </row>
    <row r="8053" spans="1:2" ht="14.25" customHeight="1">
      <c r="A8053" s="2" t="s">
        <v>7737</v>
      </c>
      <c r="B8053" s="2" t="str">
        <f ca="1">IFERROR(__xludf.DUMMYFUNCTION("GOOGLETRANSLATE(A8053,""auto"",""en"")"),"Loading...")</f>
        <v>Loading...</v>
      </c>
    </row>
    <row r="8054" spans="1:2" ht="14.25" customHeight="1">
      <c r="A8054" s="4" t="s">
        <v>7738</v>
      </c>
      <c r="B8054" s="2" t="str">
        <f ca="1">IFERROR(__xludf.DUMMYFUNCTION("GOOGLETRANSLATE(A8054,""auto"",""en"")"),"Loading...")</f>
        <v>Loading...</v>
      </c>
    </row>
    <row r="8055" spans="1:2" ht="14.25" customHeight="1">
      <c r="A8055" s="6" t="s">
        <v>7739</v>
      </c>
      <c r="B8055" s="2" t="str">
        <f ca="1">IFERROR(__xludf.DUMMYFUNCTION("GOOGLETRANSLATE(A8055,""auto"",""en"")"),"Loading...")</f>
        <v>Loading...</v>
      </c>
    </row>
    <row r="8056" spans="1:2" ht="14.25" customHeight="1">
      <c r="A8056" s="4" t="s">
        <v>7740</v>
      </c>
      <c r="B8056" s="2" t="str">
        <f ca="1">IFERROR(__xludf.DUMMYFUNCTION("GOOGLETRANSLATE(A8056,""auto"",""en"")"),"Loading...")</f>
        <v>Loading...</v>
      </c>
    </row>
    <row r="8057" spans="1:2" ht="14.25" customHeight="1">
      <c r="A8057" s="4" t="s">
        <v>7741</v>
      </c>
      <c r="B8057" s="2" t="str">
        <f ca="1">IFERROR(__xludf.DUMMYFUNCTION("GOOGLETRANSLATE(A8057,""auto"",""en"")"),"Loading...")</f>
        <v>Loading...</v>
      </c>
    </row>
    <row r="8058" spans="1:2" ht="14.25" customHeight="1">
      <c r="A8058" s="2" t="s">
        <v>7742</v>
      </c>
      <c r="B8058" s="2" t="str">
        <f ca="1">IFERROR(__xludf.DUMMYFUNCTION("GOOGLETRANSLATE(A8058,""auto"",""en"")"),"Loading...")</f>
        <v>Loading...</v>
      </c>
    </row>
    <row r="8059" spans="1:2" ht="14.25" customHeight="1">
      <c r="A8059" s="2" t="s">
        <v>7743</v>
      </c>
      <c r="B8059" s="2" t="str">
        <f ca="1">IFERROR(__xludf.DUMMYFUNCTION("GOOGLETRANSLATE(A8059,""auto"",""en"")"),"Loading...")</f>
        <v>Loading...</v>
      </c>
    </row>
    <row r="8060" spans="1:2" ht="14.25" customHeight="1">
      <c r="A8060" s="2" t="s">
        <v>7744</v>
      </c>
      <c r="B8060" s="2" t="str">
        <f ca="1">IFERROR(__xludf.DUMMYFUNCTION("GOOGLETRANSLATE(A8060,""auto"",""en"")"),"Loading...")</f>
        <v>Loading...</v>
      </c>
    </row>
    <row r="8061" spans="1:2" ht="14.25" customHeight="1">
      <c r="A8061" s="4" t="s">
        <v>7745</v>
      </c>
      <c r="B8061" s="2" t="str">
        <f ca="1">IFERROR(__xludf.DUMMYFUNCTION("GOOGLETRANSLATE(A8061,""auto"",""en"")"),"Loading...")</f>
        <v>Loading...</v>
      </c>
    </row>
    <row r="8062" spans="1:2" ht="14.25" customHeight="1">
      <c r="A8062" s="2" t="s">
        <v>7746</v>
      </c>
      <c r="B8062" s="2" t="str">
        <f ca="1">IFERROR(__xludf.DUMMYFUNCTION("GOOGLETRANSLATE(A8062,""auto"",""en"")"),"Loading...")</f>
        <v>Loading...</v>
      </c>
    </row>
    <row r="8063" spans="1:2" ht="14.25" customHeight="1">
      <c r="A8063" s="2" t="s">
        <v>7747</v>
      </c>
      <c r="B8063" s="2" t="str">
        <f ca="1">IFERROR(__xludf.DUMMYFUNCTION("GOOGLETRANSLATE(A8063,""auto"",""en"")"),"Loading...")</f>
        <v>Loading...</v>
      </c>
    </row>
    <row r="8064" spans="1:2" ht="14.25" customHeight="1">
      <c r="A8064" s="6" t="s">
        <v>7748</v>
      </c>
      <c r="B8064" s="2" t="str">
        <f ca="1">IFERROR(__xludf.DUMMYFUNCTION("GOOGLETRANSLATE(A8064,""auto"",""en"")"),"Loading...")</f>
        <v>Loading...</v>
      </c>
    </row>
    <row r="8065" spans="1:2" ht="14.25" customHeight="1">
      <c r="A8065" s="2" t="s">
        <v>7749</v>
      </c>
      <c r="B8065" s="2" t="str">
        <f ca="1">IFERROR(__xludf.DUMMYFUNCTION("GOOGLETRANSLATE(A8065,""auto"",""en"")"),"Loading...")</f>
        <v>Loading...</v>
      </c>
    </row>
    <row r="8066" spans="1:2" ht="14.25" customHeight="1">
      <c r="A8066" s="2" t="s">
        <v>7750</v>
      </c>
      <c r="B8066" s="2" t="str">
        <f ca="1">IFERROR(__xludf.DUMMYFUNCTION("GOOGLETRANSLATE(A8066,""auto"",""en"")"),"Loading...")</f>
        <v>Loading...</v>
      </c>
    </row>
    <row r="8067" spans="1:2" ht="14.25" customHeight="1">
      <c r="A8067" s="2" t="s">
        <v>60</v>
      </c>
      <c r="B8067" s="2" t="str">
        <f ca="1">IFERROR(__xludf.DUMMYFUNCTION("GOOGLETRANSLATE(A8067,""auto"",""en"")"),"Loading...")</f>
        <v>Loading...</v>
      </c>
    </row>
    <row r="8068" spans="1:2" ht="14.25" customHeight="1">
      <c r="A8068" s="2" t="s">
        <v>7751</v>
      </c>
      <c r="B8068" s="2" t="str">
        <f ca="1">IFERROR(__xludf.DUMMYFUNCTION("GOOGLETRANSLATE(A8068,""auto"",""en"")"),"Loading...")</f>
        <v>Loading...</v>
      </c>
    </row>
    <row r="8069" spans="1:2" ht="14.25" customHeight="1">
      <c r="A8069" s="6" t="s">
        <v>7752</v>
      </c>
      <c r="B8069" s="2" t="str">
        <f ca="1">IFERROR(__xludf.DUMMYFUNCTION("GOOGLETRANSLATE(A8069,""auto"",""en"")"),"Loading...")</f>
        <v>Loading...</v>
      </c>
    </row>
    <row r="8070" spans="1:2" ht="14.25" customHeight="1">
      <c r="A8070" s="4" t="s">
        <v>7753</v>
      </c>
      <c r="B8070" s="2" t="str">
        <f ca="1">IFERROR(__xludf.DUMMYFUNCTION("GOOGLETRANSLATE(A8070,""auto"",""en"")"),"Loading...")</f>
        <v>Loading...</v>
      </c>
    </row>
    <row r="8071" spans="1:2" ht="14.25" customHeight="1">
      <c r="A8071" s="2" t="s">
        <v>7754</v>
      </c>
      <c r="B8071" s="2" t="str">
        <f ca="1">IFERROR(__xludf.DUMMYFUNCTION("GOOGLETRANSLATE(A8071,""auto"",""en"")"),"Congress Papu ki face hai 😂😂😂😂😂😂😂")</f>
        <v>Congress Papu ki face hai 😂😂😂😂😂😂😂</v>
      </c>
    </row>
    <row r="8072" spans="1:2" ht="14.25" customHeight="1">
      <c r="A8072" s="4" t="s">
        <v>7755</v>
      </c>
      <c r="B8072" s="2" t="str">
        <f ca="1">IFERROR(__xludf.DUMMYFUNCTION("GOOGLETRANSLATE(A8072,""auto"",""en"")"),"Loading...")</f>
        <v>Loading...</v>
      </c>
    </row>
    <row r="8073" spans="1:2" ht="14.25" customHeight="1">
      <c r="A8073" s="2" t="s">
        <v>7756</v>
      </c>
      <c r="B8073" s="2" t="str">
        <f ca="1">IFERROR(__xludf.DUMMYFUNCTION("GOOGLETRANSLATE(A8073,""auto"",""en"")"),"Loading...")</f>
        <v>Loading...</v>
      </c>
    </row>
    <row r="8074" spans="1:2" ht="14.25" customHeight="1">
      <c r="A8074" s="2" t="s">
        <v>7757</v>
      </c>
      <c r="B8074" s="2" t="str">
        <f ca="1">IFERROR(__xludf.DUMMYFUNCTION("GOOGLETRANSLATE(A8074,""auto"",""en"")"),"Loading...")</f>
        <v>Loading...</v>
      </c>
    </row>
    <row r="8075" spans="1:2" ht="14.25" customHeight="1">
      <c r="A8075" s="4" t="s">
        <v>7758</v>
      </c>
      <c r="B8075" s="2" t="str">
        <f ca="1">IFERROR(__xludf.DUMMYFUNCTION("GOOGLETRANSLATE(A8075,""auto"",""en"")"),"Loading...")</f>
        <v>Loading...</v>
      </c>
    </row>
    <row r="8076" spans="1:2" ht="14.25" customHeight="1">
      <c r="A8076" s="2" t="s">
        <v>7759</v>
      </c>
      <c r="B8076" s="2" t="str">
        <f ca="1">IFERROR(__xludf.DUMMYFUNCTION("GOOGLETRANSLATE(A8076,""auto"",""en"")"),"If exit poll is wrong ... Then why you guys are so worried?")</f>
        <v>If exit poll is wrong ... Then why you guys are so worried?</v>
      </c>
    </row>
    <row r="8077" spans="1:2" ht="14.25" customHeight="1">
      <c r="A8077" s="2" t="s">
        <v>7760</v>
      </c>
      <c r="B8077" s="2" t="str">
        <f ca="1">IFERROR(__xludf.DUMMYFUNCTION("GOOGLETRANSLATE(A8077,""auto"",""en"")"),"EXIT POLLS ARE CONDUCTED BY PRIVATE AGENCIES IN COLLABORATION WITH CERTAIN NEWS CHANNELS. BJP HAS NOTHING TO DO WITH THIS EXERCISE. RUBBISH IS TELLING 200%  JOONTH. PAPPU IS A BAFOON WHO WOULD NOT BECOME PM IN THIS LIFE.")</f>
        <v>EXIT POLLS ARE CONDUCTED BY PRIVATE AGENCIES IN COLLABORATION WITH CERTAIN NEWS CHANNELS. BJP HAS NOTHING TO DO WITH THIS EXERCISE. RUBBISH IS TELLING 200%  JOONTH. PAPPU IS A BAFOON WHO WOULD NOT BECOME PM IN THIS LIFE.</v>
      </c>
    </row>
    <row r="8078" spans="1:2" ht="14.25" customHeight="1">
      <c r="A8078" s="2" t="s">
        <v>6159</v>
      </c>
      <c r="B8078" s="2" t="str">
        <f ca="1">IFERROR(__xludf.DUMMYFUNCTION("GOOGLETRANSLATE(A8078,""auto"",""en"")"),"Loading...")</f>
        <v>Loading...</v>
      </c>
    </row>
    <row r="8079" spans="1:2" ht="14.25" customHeight="1">
      <c r="A8079" s="2" t="s">
        <v>7761</v>
      </c>
      <c r="B8079" s="2" t="str">
        <f ca="1">IFERROR(__xludf.DUMMYFUNCTION("GOOGLETRANSLATE(A8079,""auto"",""en"")"),"Loading...")</f>
        <v>Loading...</v>
      </c>
    </row>
    <row r="8080" spans="1:2" ht="14.25" customHeight="1">
      <c r="A8080" s="2" t="s">
        <v>7762</v>
      </c>
      <c r="B8080" s="2" t="str">
        <f ca="1">IFERROR(__xludf.DUMMYFUNCTION("GOOGLETRANSLATE(A8080,""auto"",""en"")"),"Loading...")</f>
        <v>Loading...</v>
      </c>
    </row>
    <row r="8081" spans="1:2" ht="14.25" customHeight="1">
      <c r="A8081" s="2" t="s">
        <v>7763</v>
      </c>
      <c r="B8081" s="2" t="str">
        <f ca="1">IFERROR(__xludf.DUMMYFUNCTION("GOOGLETRANSLATE(A8081,""auto"",""en"")"),"Loading...")</f>
        <v>Loading...</v>
      </c>
    </row>
    <row r="8082" spans="1:2" ht="14.25" customHeight="1">
      <c r="A8082" s="2" t="s">
        <v>7764</v>
      </c>
      <c r="B8082" s="2" t="str">
        <f ca="1">IFERROR(__xludf.DUMMYFUNCTION("GOOGLETRANSLATE(A8082,""auto"",""en"")"),"Loading...")</f>
        <v>Loading...</v>
      </c>
    </row>
    <row r="8083" spans="1:2" ht="14.25" customHeight="1">
      <c r="A8083" s="2" t="s">
        <v>7765</v>
      </c>
      <c r="B8083" s="2" t="str">
        <f ca="1">IFERROR(__xludf.DUMMYFUNCTION("GOOGLETRANSLATE(A8083,""auto"",""en"")"),"Ravishji, do you think that you have lost your life by giving in to Modi? We are looking for courage from people like you.")</f>
        <v>Ravishji, do you think that you have lost your life by giving in to Modi? We are looking for courage from people like you.</v>
      </c>
    </row>
    <row r="8084" spans="1:2" ht="14.25" customHeight="1">
      <c r="A8084" s="5" t="s">
        <v>7766</v>
      </c>
      <c r="B8084" s="2" t="str">
        <f ca="1">IFERROR(__xludf.DUMMYFUNCTION("GOOGLETRANSLATE(A8084,""auto"",""en"")"),"Loading...")</f>
        <v>Loading...</v>
      </c>
    </row>
    <row r="8085" spans="1:2" ht="14.25" customHeight="1">
      <c r="A8085" s="2" t="s">
        <v>7767</v>
      </c>
      <c r="B8085" s="2" t="str">
        <f ca="1">IFERROR(__xludf.DUMMYFUNCTION("GOOGLETRANSLATE(A8085,""auto"",""en"")"),"Loading...")</f>
        <v>Loading...</v>
      </c>
    </row>
    <row r="8086" spans="1:2" ht="14.25" customHeight="1">
      <c r="A8086" s="2" t="s">
        <v>313</v>
      </c>
      <c r="B8086" s="2" t="str">
        <f ca="1">IFERROR(__xludf.DUMMYFUNCTION("GOOGLETRANSLATE(A8086,""auto"",""en"")"),"Loading...")</f>
        <v>Loading...</v>
      </c>
    </row>
    <row r="8087" spans="1:2" ht="14.25" customHeight="1">
      <c r="A8087" s="2" t="s">
        <v>7768</v>
      </c>
      <c r="B8087" s="2" t="str">
        <f ca="1">IFERROR(__xludf.DUMMYFUNCTION("GOOGLETRANSLATE(A8087,""auto"",""en"")"),"Loading...")</f>
        <v>Loading...</v>
      </c>
    </row>
    <row r="8088" spans="1:2" ht="14.25" customHeight="1">
      <c r="A8088" s="2" t="s">
        <v>7769</v>
      </c>
      <c r="B8088" s="2" t="str">
        <f ca="1">IFERROR(__xludf.DUMMYFUNCTION("GOOGLETRANSLATE(A8088,""auto"",""en"")"),"Loading...")</f>
        <v>Loading...</v>
      </c>
    </row>
    <row r="8089" spans="1:2" ht="14.25" customHeight="1">
      <c r="A8089" s="2" t="s">
        <v>7770</v>
      </c>
      <c r="B8089" s="2" t="str">
        <f ca="1">IFERROR(__xludf.DUMMYFUNCTION("GOOGLETRANSLATE(A8089,""auto"",""en"")"),"Loading...")</f>
        <v>Loading...</v>
      </c>
    </row>
    <row r="8090" spans="1:2" ht="14.25" customHeight="1">
      <c r="A8090" s="6" t="s">
        <v>7771</v>
      </c>
      <c r="B8090" s="2" t="str">
        <f ca="1">IFERROR(__xludf.DUMMYFUNCTION("GOOGLETRANSLATE(A8090,""auto"",""en"")"),"Loading...")</f>
        <v>Loading...</v>
      </c>
    </row>
    <row r="8091" spans="1:2" ht="14.25" customHeight="1">
      <c r="A8091" s="6" t="s">
        <v>7772</v>
      </c>
      <c r="B8091" s="2" t="str">
        <f ca="1">IFERROR(__xludf.DUMMYFUNCTION("GOOGLETRANSLATE(A8091,""auto"",""en"")"),"https://youtu.be/FLShs2Z_uz0?si=RYiBRKC8yjo-SUEH
Dekhle Gandu 2014 Exit Poll")</f>
        <v>https://youtu.be/FLShs2Z_uz0?si=RYiBRKC8yjo-SUEH
Dekhle Gandu 2014 Exit Poll</v>
      </c>
    </row>
    <row r="8092" spans="1:2" ht="14.25" customHeight="1">
      <c r="A8092" s="2" t="s">
        <v>7773</v>
      </c>
      <c r="B8092" s="2" t="str">
        <f ca="1">IFERROR(__xludf.DUMMYFUNCTION("GOOGLETRANSLATE(A8092,""auto"",""en"")"),"Loading...")</f>
        <v>Loading...</v>
      </c>
    </row>
    <row r="8093" spans="1:2" ht="14.25" customHeight="1">
      <c r="A8093" s="2" t="s">
        <v>7774</v>
      </c>
      <c r="B8093" s="2" t="str">
        <f ca="1">IFERROR(__xludf.DUMMYFUNCTION("GOOGLETRANSLATE(A8093,""auto"",""en"")"),"Loading...")</f>
        <v>Loading...</v>
      </c>
    </row>
    <row r="8094" spans="1:2" ht="14.25" customHeight="1">
      <c r="A8094" s="2" t="s">
        <v>7775</v>
      </c>
      <c r="B8094" s="2" t="str">
        <f ca="1">IFERROR(__xludf.DUMMYFUNCTION("GOOGLETRANSLATE(A8094,""auto"",""en"")"),"Loading...")</f>
        <v>Loading...</v>
      </c>
    </row>
    <row r="8095" spans="1:2" ht="14.25" customHeight="1">
      <c r="A8095" s="2" t="s">
        <v>7776</v>
      </c>
      <c r="B8095" s="2" t="str">
        <f ca="1">IFERROR(__xludf.DUMMYFUNCTION("GOOGLETRANSLATE(A8095,""auto"",""en"")"),"Loading...")</f>
        <v>Loading...</v>
      </c>
    </row>
    <row r="8096" spans="1:2" ht="14.25" customHeight="1">
      <c r="A8096" s="2" t="s">
        <v>7777</v>
      </c>
      <c r="B8096" s="2" t="str">
        <f ca="1">IFERROR(__xludf.DUMMYFUNCTION("GOOGLETRANSLATE(A8096,""auto"",""en"")"),"Loading...")</f>
        <v>Loading...</v>
      </c>
    </row>
    <row r="8097" spans="1:2" ht="14.25" customHeight="1">
      <c r="A8097" s="2" t="s">
        <v>7778</v>
      </c>
      <c r="B8097" s="2" t="str">
        <f ca="1">IFERROR(__xludf.DUMMYFUNCTION("GOOGLETRANSLATE(A8097,""auto"",""en"")"),"Loading...")</f>
        <v>Loading...</v>
      </c>
    </row>
    <row r="8098" spans="1:2" ht="14.25" customHeight="1">
      <c r="A8098" s="4" t="s">
        <v>7779</v>
      </c>
      <c r="B8098" s="2" t="str">
        <f ca="1">IFERROR(__xludf.DUMMYFUNCTION("GOOGLETRANSLATE(A8098,""auto"",""en"")"),"Loading...")</f>
        <v>Loading...</v>
      </c>
    </row>
    <row r="8099" spans="1:2" ht="14.25" customHeight="1">
      <c r="A8099" s="6" t="s">
        <v>7780</v>
      </c>
      <c r="B8099" s="2" t="str">
        <f ca="1">IFERROR(__xludf.DUMMYFUNCTION("GOOGLETRANSLATE(A8099,""auto"",""en"")"),"Loading...")</f>
        <v>Loading...</v>
      </c>
    </row>
    <row r="8100" spans="1:2" ht="14.25" customHeight="1">
      <c r="A8100" s="2" t="s">
        <v>7781</v>
      </c>
      <c r="B8100" s="2" t="str">
        <f ca="1">IFERROR(__xludf.DUMMYFUNCTION("GOOGLETRANSLATE(A8100,""auto"",""en"")"),"Loading...")</f>
        <v>Loading...</v>
      </c>
    </row>
    <row r="8101" spans="1:2" ht="14.25" customHeight="1">
      <c r="A8101" s="4" t="s">
        <v>7782</v>
      </c>
      <c r="B8101" s="2" t="str">
        <f ca="1">IFERROR(__xludf.DUMMYFUNCTION("GOOGLETRANSLATE(A8101,""auto"",""en"")"),"Today the pain can be clearly seen on your face...Now start loving the country in which you live..")</f>
        <v>Today the pain can be clearly seen on your face...Now start loving the country in which you live..</v>
      </c>
    </row>
    <row r="8102" spans="1:2" ht="14.25" customHeight="1">
      <c r="A8102" s="2" t="s">
        <v>7783</v>
      </c>
      <c r="B8102" s="2" t="str">
        <f ca="1">IFERROR(__xludf.DUMMYFUNCTION("GOOGLETRANSLATE(A8102,""auto"",""en"")"),"Loading...")</f>
        <v>Loading...</v>
      </c>
    </row>
    <row r="8103" spans="1:2" ht="14.25" customHeight="1">
      <c r="A8103" s="2" t="s">
        <v>7784</v>
      </c>
      <c r="B8103" s="2" t="str">
        <f ca="1">IFERROR(__xludf.DUMMYFUNCTION("GOOGLETRANSLATE(A8103,""auto"",""en"")"),"Loading...")</f>
        <v>Loading...</v>
      </c>
    </row>
    <row r="8104" spans="1:2" ht="14.25" customHeight="1">
      <c r="A8104" s="4" t="s">
        <v>7785</v>
      </c>
      <c r="B8104" s="2" t="str">
        <f ca="1">IFERROR(__xludf.DUMMYFUNCTION("GOOGLETRANSLATE(A8104,""auto"",""en"")"),"Loading...")</f>
        <v>Loading...</v>
      </c>
    </row>
    <row r="8105" spans="1:2" ht="14.25" customHeight="1">
      <c r="A8105" s="4" t="s">
        <v>7786</v>
      </c>
      <c r="B8105" s="2" t="str">
        <f ca="1">IFERROR(__xludf.DUMMYFUNCTION("GOOGLETRANSLATE(A8105,""auto"",""en"")"),"Loading...")</f>
        <v>Loading...</v>
      </c>
    </row>
    <row r="8106" spans="1:2" ht="14.25" customHeight="1">
      <c r="A8106" s="2" t="s">
        <v>7787</v>
      </c>
      <c r="B8106" s="2" t="str">
        <f ca="1">IFERROR(__xludf.DUMMYFUNCTION("GOOGLETRANSLATE(A8106,""auto"",""en"")"),"Loading...")</f>
        <v>Loading...</v>
      </c>
    </row>
    <row r="8107" spans="1:2" ht="14.25" customHeight="1">
      <c r="A8107" s="2" t="s">
        <v>7788</v>
      </c>
      <c r="B8107" s="2" t="str">
        <f ca="1">IFERROR(__xludf.DUMMYFUNCTION("GOOGLETRANSLATE(A8107,""auto"",""en"")"),"Loading...")</f>
        <v>Loading...</v>
      </c>
    </row>
    <row r="8108" spans="1:2" ht="14.25" customHeight="1">
      <c r="A8108" s="2" t="s">
        <v>7789</v>
      </c>
      <c r="B8108" s="2" t="str">
        <f ca="1">IFERROR(__xludf.DUMMYFUNCTION("GOOGLETRANSLATE(A8108,""auto"",""en"")"),"Loading...")</f>
        <v>Loading...</v>
      </c>
    </row>
    <row r="8109" spans="1:2" ht="14.25" customHeight="1">
      <c r="A8109" s="2" t="s">
        <v>7790</v>
      </c>
      <c r="B8109" s="2" t="str">
        <f ca="1">IFERROR(__xludf.DUMMYFUNCTION("GOOGLETRANSLATE(A8109,""auto"",""en"")"),"Loading...")</f>
        <v>Loading...</v>
      </c>
    </row>
    <row r="8110" spans="1:2" ht="14.25" customHeight="1">
      <c r="A8110" s="2" t="s">
        <v>7791</v>
      </c>
      <c r="B8110" s="2" t="str">
        <f ca="1">IFERROR(__xludf.DUMMYFUNCTION("GOOGLETRANSLATE(A8110,""auto"",""en"")"),"Loading...")</f>
        <v>Loading...</v>
      </c>
    </row>
    <row r="8111" spans="1:2" ht="14.25" customHeight="1">
      <c r="A8111" s="2" t="s">
        <v>7792</v>
      </c>
      <c r="B8111" s="2" t="str">
        <f ca="1">IFERROR(__xludf.DUMMYFUNCTION("GOOGLETRANSLATE(A8111,""auto"",""en"")"),"Loading...")</f>
        <v>Loading...</v>
      </c>
    </row>
    <row r="8112" spans="1:2" ht="14.25" customHeight="1">
      <c r="A8112" s="2" t="s">
        <v>4839</v>
      </c>
      <c r="B8112" s="2" t="str">
        <f ca="1">IFERROR(__xludf.DUMMYFUNCTION("GOOGLETRANSLATE(A8112,""auto"",""en"")"),"400 pairs")</f>
        <v>400 pairs</v>
      </c>
    </row>
    <row r="8113" spans="1:2" ht="14.25" customHeight="1">
      <c r="A8113" s="2" t="s">
        <v>7793</v>
      </c>
      <c r="B8113" s="2" t="str">
        <f ca="1">IFERROR(__xludf.DUMMYFUNCTION("GOOGLETRANSLATE(A8113,""auto"",""en"")"),"Ravish is a very handsome man")</f>
        <v>Ravish is a very handsome man</v>
      </c>
    </row>
    <row r="8114" spans="1:2" ht="14.25" customHeight="1">
      <c r="A8114" s="2" t="s">
        <v>7794</v>
      </c>
      <c r="B8114" s="2" t="str">
        <f ca="1">IFERROR(__xludf.DUMMYFUNCTION("GOOGLETRANSLATE(A8114,""auto"",""en"")"),"Loading...")</f>
        <v>Loading...</v>
      </c>
    </row>
    <row r="8115" spans="1:2" ht="14.25" customHeight="1">
      <c r="A8115" s="2" t="s">
        <v>7795</v>
      </c>
      <c r="B8115" s="2" t="str">
        <f ca="1">IFERROR(__xludf.DUMMYFUNCTION("GOOGLETRANSLATE(A8115,""auto"",""en"")"),"Loading...")</f>
        <v>Loading...</v>
      </c>
    </row>
    <row r="8116" spans="1:2" ht="14.25" customHeight="1">
      <c r="A8116" s="6" t="s">
        <v>7796</v>
      </c>
      <c r="B8116" s="2" t="str">
        <f ca="1">IFERROR(__xludf.DUMMYFUNCTION("GOOGLETRANSLATE(A8116,""auto"",""en"")"),"Loading...")</f>
        <v>Loading...</v>
      </c>
    </row>
    <row r="8117" spans="1:2" ht="14.25" customHeight="1">
      <c r="A8117" s="2" t="s">
        <v>7797</v>
      </c>
      <c r="B8117" s="2" t="str">
        <f ca="1">IFERROR(__xludf.DUMMYFUNCTION("GOOGLETRANSLATE(A8117,""auto"",""en"")"),"Loading...")</f>
        <v>Loading...</v>
      </c>
    </row>
    <row r="8118" spans="1:2" ht="14.25" customHeight="1">
      <c r="A8118" s="2" t="s">
        <v>7798</v>
      </c>
      <c r="B8118" s="2" t="str">
        <f ca="1">IFERROR(__xludf.DUMMYFUNCTION("GOOGLETRANSLATE(A8118,""auto"",""en"")"),"Loading...")</f>
        <v>Loading...</v>
      </c>
    </row>
    <row r="8119" spans="1:2" ht="14.25" customHeight="1">
      <c r="A8119" s="2" t="s">
        <v>7799</v>
      </c>
      <c r="B8119" s="2" t="str">
        <f ca="1">IFERROR(__xludf.DUMMYFUNCTION("GOOGLETRANSLATE(A8119,""auto"",""en"")"),"Loading...")</f>
        <v>Loading...</v>
      </c>
    </row>
    <row r="8120" spans="1:2" ht="14.25" customHeight="1">
      <c r="A8120" s="2" t="s">
        <v>5838</v>
      </c>
      <c r="B8120" s="2" t="str">
        <f ca="1">IFERROR(__xludf.DUMMYFUNCTION("GOOGLETRANSLATE(A8120,""auto"",""en"")"),"Loading...")</f>
        <v>Loading...</v>
      </c>
    </row>
    <row r="8121" spans="1:2" ht="14.25" customHeight="1">
      <c r="A8121" s="4" t="s">
        <v>7800</v>
      </c>
      <c r="B8121" s="2" t="str">
        <f ca="1">IFERROR(__xludf.DUMMYFUNCTION("GOOGLETRANSLATE(A8121,""auto"",""en"")"),"Loading...")</f>
        <v>Loading...</v>
      </c>
    </row>
    <row r="8122" spans="1:2" ht="14.25" customHeight="1">
      <c r="A8122" s="2" t="s">
        <v>7801</v>
      </c>
      <c r="B8122" s="2" t="str">
        <f ca="1">IFERROR(__xludf.DUMMYFUNCTION("GOOGLETRANSLATE(A8122,""auto"",""en"")"),"Loading...")</f>
        <v>Loading...</v>
      </c>
    </row>
    <row r="8123" spans="1:2" ht="14.25" customHeight="1">
      <c r="A8123" s="2" t="s">
        <v>7802</v>
      </c>
      <c r="B8123" s="2" t="str">
        <f ca="1">IFERROR(__xludf.DUMMYFUNCTION("GOOGLETRANSLATE(A8123,""auto"",""en"")"),"Loading...")</f>
        <v>Loading...</v>
      </c>
    </row>
    <row r="8124" spans="1:2" ht="14.25" customHeight="1">
      <c r="A8124" s="2" t="s">
        <v>7803</v>
      </c>
      <c r="B8124" s="2" t="str">
        <f ca="1">IFERROR(__xludf.DUMMYFUNCTION("GOOGLETRANSLATE(A8124,""auto"",""en"")"),"Loading...")</f>
        <v>Loading...</v>
      </c>
    </row>
    <row r="8125" spans="1:2" ht="14.25" customHeight="1">
      <c r="A8125" s="5" t="s">
        <v>7804</v>
      </c>
      <c r="B8125" s="2" t="str">
        <f ca="1">IFERROR(__xludf.DUMMYFUNCTION("GOOGLETRANSLATE(A8125,""auto"",""en"")"),"Loading...")</f>
        <v>Loading...</v>
      </c>
    </row>
    <row r="8126" spans="1:2" ht="14.25" customHeight="1">
      <c r="A8126" s="2" t="s">
        <v>7805</v>
      </c>
      <c r="B8126" s="3" t="str">
        <f ca="1">IFERROR(__xludf.DUMMYFUNCTION("GOOGLETRANSLATE(A8126,""auto"",""en"")"),"Loading...")</f>
        <v>Loading...</v>
      </c>
    </row>
    <row r="8127" spans="1:2" ht="14.25" customHeight="1">
      <c r="A8127" s="2" t="s">
        <v>7806</v>
      </c>
      <c r="B8127" s="2" t="str">
        <f ca="1">IFERROR(__xludf.DUMMYFUNCTION("GOOGLETRANSLATE(A8127,""auto"",""en"")"),"Loading...")</f>
        <v>Loading...</v>
      </c>
    </row>
    <row r="8128" spans="1:2" ht="14.25" customHeight="1">
      <c r="A8128" s="2" t="s">
        <v>7807</v>
      </c>
      <c r="B8128" s="2" t="str">
        <f ca="1">IFERROR(__xludf.DUMMYFUNCTION("GOOGLETRANSLATE(A8128,""auto"",""en"")"),"Modi win 2024me or yogi win 2029me .. congeress fail saf ...good India Modi win 400 seet.")</f>
        <v>Modi win 2024me or yogi win 2029me .. congeress fail saf ...good India Modi win 400 seet.</v>
      </c>
    </row>
    <row r="8129" spans="1:2" ht="14.25" customHeight="1">
      <c r="A8129" s="2" t="s">
        <v>7808</v>
      </c>
      <c r="B8129" s="2" t="str">
        <f ca="1">IFERROR(__xludf.DUMMYFUNCTION("GOOGLETRANSLATE(A8129,""auto"",""en"")"),"Loading...")</f>
        <v>Loading...</v>
      </c>
    </row>
    <row r="8130" spans="1:2" ht="14.25" customHeight="1">
      <c r="A8130" s="2" t="s">
        <v>7809</v>
      </c>
      <c r="B8130" s="2" t="str">
        <f ca="1">IFERROR(__xludf.DUMMYFUNCTION("GOOGLETRANSLATE(A8130,""auto"",""en"")"),"Loading...")</f>
        <v>Loading...</v>
      </c>
    </row>
    <row r="8131" spans="1:2" ht="14.25" customHeight="1">
      <c r="A8131" s="2" t="s">
        <v>7810</v>
      </c>
      <c r="B8131" s="2" t="str">
        <f ca="1">IFERROR(__xludf.DUMMYFUNCTION("GOOGLETRANSLATE(A8131,""auto"",""en"")"),"Loading...")</f>
        <v>Loading...</v>
      </c>
    </row>
    <row r="8132" spans="1:2" ht="14.25" customHeight="1">
      <c r="A8132" s="2" t="s">
        <v>7811</v>
      </c>
      <c r="B8132" s="2" t="str">
        <f ca="1">IFERROR(__xludf.DUMMYFUNCTION("GOOGLETRANSLATE(A8132,""auto"",""en"")"),"Loading...")</f>
        <v>Loading...</v>
      </c>
    </row>
    <row r="8133" spans="1:2" ht="14.25" customHeight="1">
      <c r="A8133" s="4" t="s">
        <v>7812</v>
      </c>
      <c r="B8133" s="2" t="str">
        <f ca="1">IFERROR(__xludf.DUMMYFUNCTION("GOOGLETRANSLATE(A8133,""auto"",""en"")"),"Loading...")</f>
        <v>Loading...</v>
      </c>
    </row>
    <row r="8134" spans="1:2" ht="14.25" customHeight="1">
      <c r="A8134" s="2" t="s">
        <v>7813</v>
      </c>
      <c r="B8134" s="2" t="str">
        <f ca="1">IFERROR(__xludf.DUMMYFUNCTION("GOOGLETRANSLATE(A8134,""auto"",""en"")"),"Loading...")</f>
        <v>Loading...</v>
      </c>
    </row>
    <row r="8135" spans="1:2" ht="14.25" customHeight="1">
      <c r="A8135" s="2" t="s">
        <v>7814</v>
      </c>
      <c r="B8135" s="2" t="str">
        <f ca="1">IFERROR(__xludf.DUMMYFUNCTION("GOOGLETRANSLATE(A8135,""auto"",""en"")"),"Loading...")</f>
        <v>Loading...</v>
      </c>
    </row>
    <row r="8136" spans="1:2" ht="14.25" customHeight="1">
      <c r="A8136" s="2" t="s">
        <v>7815</v>
      </c>
      <c r="B8136" s="2" t="str">
        <f ca="1">IFERROR(__xludf.DUMMYFUNCTION("GOOGLETRANSLATE(A8136,""auto"",""en"")"),"Loading...")</f>
        <v>Loading...</v>
      </c>
    </row>
    <row r="8137" spans="1:2" ht="14.25" customHeight="1">
      <c r="A8137" s="2" t="s">
        <v>7816</v>
      </c>
      <c r="B8137" s="2" t="str">
        <f ca="1">IFERROR(__xludf.DUMMYFUNCTION("GOOGLETRANSLATE(A8137,""auto"",""en"")"),"Loading...")</f>
        <v>Loading...</v>
      </c>
    </row>
    <row r="8138" spans="1:2" ht="14.25" customHeight="1">
      <c r="A8138" s="2" t="s">
        <v>7817</v>
      </c>
      <c r="B8138" s="2" t="str">
        <f ca="1">IFERROR(__xludf.DUMMYFUNCTION("GOOGLETRANSLATE(A8138,""auto"",""en"")"),"Loading...")</f>
        <v>Loading...</v>
      </c>
    </row>
    <row r="8139" spans="1:2" ht="14.25" customHeight="1">
      <c r="A8139" s="2" t="s">
        <v>7818</v>
      </c>
      <c r="B8139" s="2" t="str">
        <f ca="1">IFERROR(__xludf.DUMMYFUNCTION("GOOGLETRANSLATE(A8139,""auto"",""en"")"),"Loading...")</f>
        <v>Loading...</v>
      </c>
    </row>
    <row r="8140" spans="1:2" ht="14.25" customHeight="1">
      <c r="A8140" s="2" t="s">
        <v>7819</v>
      </c>
      <c r="B8140" s="2" t="str">
        <f ca="1">IFERROR(__xludf.DUMMYFUNCTION("GOOGLETRANSLATE(A8140,""auto"",""en"")"),"Loading...")</f>
        <v>Loading...</v>
      </c>
    </row>
    <row r="8141" spans="1:2" ht="14.25" customHeight="1">
      <c r="A8141" s="2" t="s">
        <v>7820</v>
      </c>
      <c r="B8141" s="2" t="str">
        <f ca="1">IFERROR(__xludf.DUMMYFUNCTION("GOOGLETRANSLATE(A8141,""auto"",""en"")"),"Loading...")</f>
        <v>Loading...</v>
      </c>
    </row>
    <row r="8142" spans="1:2" ht="14.25" customHeight="1">
      <c r="A8142" s="2" t="s">
        <v>7821</v>
      </c>
      <c r="B8142" s="2" t="str">
        <f ca="1">IFERROR(__xludf.DUMMYFUNCTION("GOOGLETRANSLATE(A8142,""auto"",""en"")"),"Loading...")</f>
        <v>Loading...</v>
      </c>
    </row>
    <row r="8143" spans="1:2" ht="14.25" customHeight="1">
      <c r="A8143" s="2" t="s">
        <v>7822</v>
      </c>
      <c r="B8143" s="2" t="str">
        <f ca="1">IFERROR(__xludf.DUMMYFUNCTION("GOOGLETRANSLATE(A8143,""auto"",""en"")"),"Loading...")</f>
        <v>Loading...</v>
      </c>
    </row>
    <row r="8144" spans="1:2" ht="14.25" customHeight="1">
      <c r="A8144" s="4" t="s">
        <v>7823</v>
      </c>
      <c r="B8144" s="2" t="str">
        <f ca="1">IFERROR(__xludf.DUMMYFUNCTION("GOOGLETRANSLATE(A8144,""auto"",""en"")"),"Loading...")</f>
        <v>Loading...</v>
      </c>
    </row>
    <row r="8145" spans="1:2" ht="14.25" customHeight="1">
      <c r="A8145" s="2" t="s">
        <v>7824</v>
      </c>
      <c r="B8145" s="2" t="str">
        <f ca="1">IFERROR(__xludf.DUMMYFUNCTION("GOOGLETRANSLATE(A8145,""auto"",""en"")"),"Loading...")</f>
        <v>Loading...</v>
      </c>
    </row>
    <row r="8146" spans="1:2" ht="14.25" customHeight="1">
      <c r="A8146" s="2" t="s">
        <v>7825</v>
      </c>
      <c r="B8146" s="2" t="str">
        <f ca="1">IFERROR(__xludf.DUMMYFUNCTION("GOOGLETRANSLATE(A8146,""auto"",""en"")"),"Loading...")</f>
        <v>Loading...</v>
      </c>
    </row>
    <row r="8147" spans="1:2" ht="14.25" customHeight="1">
      <c r="A8147" s="2" t="s">
        <v>7826</v>
      </c>
      <c r="B8147" s="2" t="str">
        <f ca="1">IFERROR(__xludf.DUMMYFUNCTION("GOOGLETRANSLATE(A8147,""auto"",""en"")"),"Loading...")</f>
        <v>Loading...</v>
      </c>
    </row>
    <row r="8148" spans="1:2" ht="14.25" customHeight="1">
      <c r="A8148" s="2" t="s">
        <v>7827</v>
      </c>
      <c r="B8148" s="2" t="str">
        <f ca="1">IFERROR(__xludf.DUMMYFUNCTION("GOOGLETRANSLATE(A8148,""auto"",""en"")"),"Loading...")</f>
        <v>Loading...</v>
      </c>
    </row>
    <row r="8149" spans="1:2" ht="14.25" customHeight="1">
      <c r="A8149" s="4" t="s">
        <v>7828</v>
      </c>
      <c r="B8149" s="2" t="str">
        <f ca="1">IFERROR(__xludf.DUMMYFUNCTION("GOOGLETRANSLATE(A8149,""auto"",""en"")"),"Loading...")</f>
        <v>Loading...</v>
      </c>
    </row>
    <row r="8150" spans="1:2" ht="14.25" customHeight="1">
      <c r="A8150" s="5" t="s">
        <v>7829</v>
      </c>
      <c r="B8150" s="2" t="str">
        <f ca="1">IFERROR(__xludf.DUMMYFUNCTION("GOOGLETRANSLATE(A8150,""auto"",""en"")"),"Loading...")</f>
        <v>Loading...</v>
      </c>
    </row>
    <row r="8151" spans="1:2" ht="14.25" customHeight="1">
      <c r="A8151" s="2" t="s">
        <v>7830</v>
      </c>
      <c r="B8151" s="2" t="str">
        <f ca="1">IFERROR(__xludf.DUMMYFUNCTION("GOOGLETRANSLATE(A8151,""auto"",""en"")"),"Loading...")</f>
        <v>Loading...</v>
      </c>
    </row>
    <row r="8152" spans="1:2" ht="14.25" customHeight="1">
      <c r="A8152" s="2" t="s">
        <v>7831</v>
      </c>
      <c r="B8152" s="2" t="str">
        <f ca="1">IFERROR(__xludf.DUMMYFUNCTION("GOOGLETRANSLATE(A8152,""auto"",""en"")"),"Loading...")</f>
        <v>Loading...</v>
      </c>
    </row>
    <row r="8153" spans="1:2" ht="14.25" customHeight="1">
      <c r="A8153" s="2" t="s">
        <v>7832</v>
      </c>
      <c r="B8153" s="3" t="str">
        <f ca="1">IFERROR(__xludf.DUMMYFUNCTION("GOOGLETRANSLATE(A8153,""auto"",""en"")"),"https://youtu.be/d6vTUCp9ouA")</f>
        <v>https://youtu.be/d6vTUCp9ouA</v>
      </c>
    </row>
    <row r="8154" spans="1:2" ht="14.25" customHeight="1">
      <c r="A8154" s="2" t="s">
        <v>7833</v>
      </c>
      <c r="B8154" s="2" t="str">
        <f ca="1">IFERROR(__xludf.DUMMYFUNCTION("GOOGLETRANSLATE(A8154,""auto"",""en"")"),"Ravish chutiya..you will see on 4th June...maza will come.")</f>
        <v>Ravish chutiya..you will see on 4th June...maza will come.</v>
      </c>
    </row>
    <row r="8155" spans="1:2" ht="14.25" customHeight="1">
      <c r="A8155" s="2" t="s">
        <v>7834</v>
      </c>
      <c r="B8155" s="2" t="str">
        <f ca="1">IFERROR(__xludf.DUMMYFUNCTION("GOOGLETRANSLATE(A8155,""auto"",""en"")"),"Loading...")</f>
        <v>Loading...</v>
      </c>
    </row>
    <row r="8156" spans="1:2" ht="14.25" customHeight="1">
      <c r="A8156" s="2" t="s">
        <v>7835</v>
      </c>
      <c r="B8156" s="2" t="str">
        <f ca="1">IFERROR(__xludf.DUMMYFUNCTION("GOOGLETRANSLATE(A8156,""auto"",""en"")"),"Loading...")</f>
        <v>Loading...</v>
      </c>
    </row>
    <row r="8157" spans="1:2" ht="14.25" customHeight="1">
      <c r="A8157" s="2" t="s">
        <v>7836</v>
      </c>
      <c r="B8157" s="2" t="str">
        <f ca="1">IFERROR(__xludf.DUMMYFUNCTION("GOOGLETRANSLATE(A8157,""auto"",""en"")"),"Loading...")</f>
        <v>Loading...</v>
      </c>
    </row>
    <row r="8158" spans="1:2" ht="14.25" customHeight="1">
      <c r="A8158" s="2" t="s">
        <v>7837</v>
      </c>
      <c r="B8158" s="2" t="str">
        <f ca="1">IFERROR(__xludf.DUMMYFUNCTION("GOOGLETRANSLATE(A8158,""auto"",""en"")"),"Loading...")</f>
        <v>Loading...</v>
      </c>
    </row>
    <row r="8159" spans="1:2" ht="14.25" customHeight="1">
      <c r="A8159" s="2" t="s">
        <v>7838</v>
      </c>
      <c r="B8159" s="2" t="str">
        <f ca="1">IFERROR(__xludf.DUMMYFUNCTION("GOOGLETRANSLATE(A8159,""auto"",""en"")"),"Loading...")</f>
        <v>Loading...</v>
      </c>
    </row>
    <row r="8160" spans="1:2" ht="14.25" customHeight="1">
      <c r="A8160" s="5" t="s">
        <v>7839</v>
      </c>
      <c r="B8160" s="2" t="str">
        <f ca="1">IFERROR(__xludf.DUMMYFUNCTION("GOOGLETRANSLATE(A8160,""auto"",""en"")"),"Loading...")</f>
        <v>Loading...</v>
      </c>
    </row>
    <row r="8161" spans="1:2" ht="14.25" customHeight="1">
      <c r="A8161" s="2" t="s">
        <v>7840</v>
      </c>
      <c r="B8161" s="2" t="str">
        <f ca="1">IFERROR(__xludf.DUMMYFUNCTION("GOOGLETRANSLATE(A8161,""auto"",""en"")"),"Loading...")</f>
        <v>Loading...</v>
      </c>
    </row>
    <row r="8162" spans="1:2" ht="14.25" customHeight="1">
      <c r="A8162" s="2" t="s">
        <v>7841</v>
      </c>
      <c r="B8162" s="2" t="str">
        <f ca="1">IFERROR(__xludf.DUMMYFUNCTION("GOOGLETRANSLATE(A8162,""auto"",""en"")"),"Loading...")</f>
        <v>Loading...</v>
      </c>
    </row>
    <row r="8163" spans="1:2" ht="14.25" customHeight="1">
      <c r="A8163" s="2" t="s">
        <v>7842</v>
      </c>
      <c r="B8163" s="2" t="str">
        <f ca="1">IFERROR(__xludf.DUMMYFUNCTION("GOOGLETRANSLATE(A8163,""auto"",""en"")"),"Hey, everyone's numbers are similar because every uses statistical and scientific methods and these numbers are true numbers.")</f>
        <v>Hey, everyone's numbers are similar because every uses statistical and scientific methods and these numbers are true numbers.</v>
      </c>
    </row>
    <row r="8164" spans="1:2" ht="14.25" customHeight="1">
      <c r="A8164" s="4" t="s">
        <v>7843</v>
      </c>
      <c r="B8164" s="2" t="str">
        <f ca="1">IFERROR(__xludf.DUMMYFUNCTION("GOOGLETRANSLATE(A8164,""auto"",""en"")"),"Loading...")</f>
        <v>Loading...</v>
      </c>
    </row>
    <row r="8165" spans="1:2" ht="14.25" customHeight="1">
      <c r="A8165" s="2" t="s">
        <v>7844</v>
      </c>
      <c r="B8165" s="2" t="str">
        <f ca="1">IFERROR(__xludf.DUMMYFUNCTION("GOOGLETRANSLATE(A8165,""auto"",""en"")"),"Loading...")</f>
        <v>Loading...</v>
      </c>
    </row>
    <row r="8166" spans="1:2" ht="14.25" customHeight="1">
      <c r="A8166" s="2" t="s">
        <v>4322</v>
      </c>
      <c r="B8166" s="2" t="str">
        <f ca="1">IFERROR(__xludf.DUMMYFUNCTION("GOOGLETRANSLATE(A8166,""auto"",""en"")"),"Loading...")</f>
        <v>Loading...</v>
      </c>
    </row>
    <row r="8167" spans="1:2" ht="14.25" customHeight="1">
      <c r="A8167" s="5" t="s">
        <v>7845</v>
      </c>
      <c r="B8167" s="2" t="str">
        <f ca="1">IFERROR(__xludf.DUMMYFUNCTION("GOOGLETRANSLATE(A8167,""auto"",""en"")"),"Loading...")</f>
        <v>Loading...</v>
      </c>
    </row>
    <row r="8168" spans="1:2" ht="14.25" customHeight="1">
      <c r="A8168" s="4" t="s">
        <v>7846</v>
      </c>
      <c r="B8168" s="2" t="str">
        <f ca="1">IFERROR(__xludf.DUMMYFUNCTION("GOOGLETRANSLATE(A8168,""auto"",""en"")"),"There should be some punishment from the court for conducting such fake polls.")</f>
        <v>There should be some punishment from the court for conducting such fake polls.</v>
      </c>
    </row>
    <row r="8169" spans="1:2" ht="14.25" customHeight="1">
      <c r="A8169" s="2" t="s">
        <v>7847</v>
      </c>
      <c r="B8169" s="2" t="str">
        <f ca="1">IFERROR(__xludf.DUMMYFUNCTION("GOOGLETRANSLATE(A8169,""auto"",""en"")"),"Loading...")</f>
        <v>Loading...</v>
      </c>
    </row>
    <row r="8170" spans="1:2" ht="14.25" customHeight="1">
      <c r="A8170" s="2" t="s">
        <v>7848</v>
      </c>
      <c r="B8170" s="2" t="str">
        <f ca="1">IFERROR(__xludf.DUMMYFUNCTION("GOOGLETRANSLATE(A8170,""auto"",""en"")"),"Loading...")</f>
        <v>Loading...</v>
      </c>
    </row>
    <row r="8171" spans="1:2" ht="14.25" customHeight="1">
      <c r="A8171" s="2" t="s">
        <v>7849</v>
      </c>
      <c r="B8171" s="2" t="str">
        <f ca="1">IFERROR(__xludf.DUMMYFUNCTION("GOOGLETRANSLATE(A8171,""auto"",""en"")"),"Loading...")</f>
        <v>Loading...</v>
      </c>
    </row>
    <row r="8172" spans="1:2" ht="14.25" customHeight="1">
      <c r="A8172" s="2" t="s">
        <v>7850</v>
      </c>
      <c r="B8172" s="2" t="str">
        <f ca="1">IFERROR(__xludf.DUMMYFUNCTION("GOOGLETRANSLATE(A8172,""auto"",""en"")"),"Loading...")</f>
        <v>Loading...</v>
      </c>
    </row>
    <row r="8173" spans="1:2" ht="14.25" customHeight="1">
      <c r="A8173" s="4" t="s">
        <v>7851</v>
      </c>
      <c r="B8173" s="2" t="str">
        <f ca="1">IFERROR(__xludf.DUMMYFUNCTION("GOOGLETRANSLATE(A8173,""auto"",""en"")"),"Loading...")</f>
        <v>Loading...</v>
      </c>
    </row>
    <row r="8174" spans="1:2" ht="14.25" customHeight="1">
      <c r="A8174" s="5" t="s">
        <v>7852</v>
      </c>
      <c r="B8174" s="2" t="str">
        <f ca="1">IFERROR(__xludf.DUMMYFUNCTION("GOOGLETRANSLATE(A8174,""auto"",""en"")"),"All Constitution lovers and rubbish supporters, friends, it is amazing that a very big news is coming, the news is such that it is going to create a stir in politics.
The news is that the Modi government, in collusion with Modi supporters, has committed "&amp;"huge cheating in this election. Cheating is so dangerous that it will change the entire political equation and all the claims. Friends, neither the opposition nor the Election Commission could get the news of this cheating in time. nor to any media,
Frie"&amp;"nds, it has been revealed from reliable sources that most of the EVMs have been hacked, this will be confirmed only after Modi elections. 
Have not gone to meditate, friends, everything has been managed, that is, all the hard work of the opposition has go"&amp;"ne in vain again.
Yes friends, there is very bad news for all of you.
While writing this news, my hands were trembling, there were tears in my eyes, I was out of my control, yet with great courage I wrote this news for you, my revolutionary friends, jus"&amp;"t as some people were guessing, it happened. This time the pro-Modi voters have again hacked the EVM, friends, Modi devotees from every corner of the country have voted for BJP, which means Modi will come again, meaning to say. 
The wait for our Rahul Bab"&amp;"a will continue for a long time.
Well, whatever happened, happened, we are followers of Rahul Gandhi, we do not have to accept defeat, now we should come together and start preparing for 2044 elections from today itself,,,,,")</f>
        <v>All Constitution lovers and rubbish supporters, friends, it is amazing that a very big news is coming, the news is such that it is going to create a stir in politics.
The news is that the Modi government, in collusion with Modi supporters, has committed huge cheating in this election. Cheating is so dangerous that it will change the entire political equation and all the claims. Friends, neither the opposition nor the Election Commission could get the news of this cheating in time. nor to any media,
Friends, it has been revealed from reliable sources that most of the EVMs have been hacked, this will be confirmed only after Modi elections. 
Have not gone to meditate, friends, everything has been managed, that is, all the hard work of the opposition has gone in vain again.
Yes friends, there is very bad news for all of you.
While writing this news, my hands were trembling, there were tears in my eyes, I was out of my control, yet with great courage I wrote this news for you, my revolutionary friends, just as some people were guessing, it happened. This time the pro-Modi voters have again hacked the EVM, friends, Modi devotees from every corner of the country have voted for BJP, which means Modi will come again, meaning to say. 
The wait for our Rahul Baba will continue for a long time.
Well, whatever happened, happened, we are followers of Rahul Gandhi, we do not have to accept defeat, now we should come together and start preparing for 2044 elections from today itself,,,,,</v>
      </c>
    </row>
    <row r="8175" spans="1:2" ht="14.25" customHeight="1">
      <c r="A8175" s="2" t="s">
        <v>7853</v>
      </c>
      <c r="B8175" s="2" t="str">
        <f ca="1">IFERROR(__xludf.DUMMYFUNCTION("GOOGLETRANSLATE(A8175,""auto"",""en"")"),"Ravish's face will be seen on 4th June.")</f>
        <v>Ravish's face will be seen on 4th June.</v>
      </c>
    </row>
    <row r="8176" spans="1:2" ht="14.25" customHeight="1">
      <c r="A8176" s="2" t="s">
        <v>7854</v>
      </c>
      <c r="B8176" s="2" t="str">
        <f ca="1">IFERROR(__xludf.DUMMYFUNCTION("GOOGLETRANSLATE(A8176,""auto"",""en"")"),"Loading...")</f>
        <v>Loading...</v>
      </c>
    </row>
    <row r="8177" spans="1:2" ht="14.25" customHeight="1">
      <c r="A8177" s="2" t="s">
        <v>7855</v>
      </c>
      <c r="B8177" s="2" t="str">
        <f ca="1">IFERROR(__xludf.DUMMYFUNCTION("GOOGLETRANSLATE(A8177,""auto"",""en"")"),"Jai ho modi like karo")</f>
        <v>Jai ho modi like karo</v>
      </c>
    </row>
    <row r="8178" spans="1:2" ht="14.25" customHeight="1">
      <c r="A8178" s="4" t="s">
        <v>7856</v>
      </c>
      <c r="B8178" s="2" t="str">
        <f ca="1">IFERROR(__xludf.DUMMYFUNCTION("GOOGLETRANSLATE(A8178,""auto"",""en"")"),"Loading...")</f>
        <v>Loading...</v>
      </c>
    </row>
    <row r="8179" spans="1:2" ht="14.25" customHeight="1">
      <c r="A8179" s="2" t="s">
        <v>7857</v>
      </c>
      <c r="B8179" s="2" t="str">
        <f ca="1">IFERROR(__xludf.DUMMYFUNCTION("GOOGLETRANSLATE(A8179,""auto"",""en"")"),"Loading...")</f>
        <v>Loading...</v>
      </c>
    </row>
    <row r="8180" spans="1:2" ht="14.25" customHeight="1">
      <c r="A8180" s="6" t="s">
        <v>7858</v>
      </c>
      <c r="B8180" s="2" t="str">
        <f ca="1">IFERROR(__xludf.DUMMYFUNCTION("GOOGLETRANSLATE(A8180,""auto"",""en"")"),"Loading...")</f>
        <v>Loading...</v>
      </c>
    </row>
    <row r="8181" spans="1:2" ht="14.25" customHeight="1">
      <c r="A8181" s="2" t="s">
        <v>7859</v>
      </c>
      <c r="B8181" s="2" t="str">
        <f ca="1">IFERROR(__xludf.DUMMYFUNCTION("GOOGLETRANSLATE(A8181,""auto"",""en"")"),"Loading...")</f>
        <v>Loading...</v>
      </c>
    </row>
    <row r="8182" spans="1:2" ht="14.25" customHeight="1">
      <c r="A8182" s="4" t="s">
        <v>7860</v>
      </c>
      <c r="B8182" s="2" t="str">
        <f ca="1">IFERROR(__xludf.DUMMYFUNCTION("GOOGLETRANSLATE(A8182,""auto"",""en"")"),"Loading...")</f>
        <v>Loading...</v>
      </c>
    </row>
    <row r="8183" spans="1:2" ht="14.25" customHeight="1">
      <c r="A8183" s="2" t="s">
        <v>7861</v>
      </c>
      <c r="B8183" s="2" t="str">
        <f ca="1">IFERROR(__xludf.DUMMYFUNCTION("GOOGLETRANSLATE(A8183,""auto"",""en"")"),"Loading...")</f>
        <v>Loading...</v>
      </c>
    </row>
    <row r="8184" spans="1:2" ht="14.25" customHeight="1">
      <c r="A8184" s="2" t="s">
        <v>7862</v>
      </c>
      <c r="B8184" s="2" t="str">
        <f ca="1">IFERROR(__xludf.DUMMYFUNCTION("GOOGLETRANSLATE(A8184,""auto"",""en"")"),"Loading...")</f>
        <v>Loading...</v>
      </c>
    </row>
    <row r="8185" spans="1:2" ht="14.25" customHeight="1">
      <c r="A8185" s="2" t="s">
        <v>7863</v>
      </c>
      <c r="B8185" s="2" t="str">
        <f ca="1">IFERROR(__xludf.DUMMYFUNCTION("GOOGLETRANSLATE(A8185,""auto"",""en"")"),"Loading...")</f>
        <v>Loading...</v>
      </c>
    </row>
    <row r="8186" spans="1:2" ht="14.25" customHeight="1">
      <c r="A8186" s="2" t="s">
        <v>4829</v>
      </c>
      <c r="B8186" s="2" t="str">
        <f ca="1">IFERROR(__xludf.DUMMYFUNCTION("GOOGLETRANSLATE(A8186,""auto"",""en"")"),"Loading...")</f>
        <v>Loading...</v>
      </c>
    </row>
    <row r="8187" spans="1:2" ht="14.25" customHeight="1">
      <c r="A8187" s="2" t="s">
        <v>7864</v>
      </c>
      <c r="B8187" s="2" t="str">
        <f ca="1">IFERROR(__xludf.DUMMYFUNCTION("GOOGLETRANSLATE(A8187,""auto"",""en"")"),"Loading...")</f>
        <v>Loading...</v>
      </c>
    </row>
    <row r="8188" spans="1:2" ht="14.25" customHeight="1">
      <c r="A8188" s="2" t="s">
        <v>7865</v>
      </c>
      <c r="B8188" s="2" t="str">
        <f ca="1">IFERROR(__xludf.DUMMYFUNCTION("GOOGLETRANSLATE(A8188,""auto"",""en"")"),"Loading...")</f>
        <v>Loading...</v>
      </c>
    </row>
    <row r="8189" spans="1:2" ht="14.25" customHeight="1">
      <c r="A8189" s="2" t="s">
        <v>7866</v>
      </c>
      <c r="B8189" s="2" t="str">
        <f ca="1">IFERROR(__xludf.DUMMYFUNCTION("GOOGLETRANSLATE(A8189,""auto"",""en"")"),"Today I watched Sahrukh Khan, Juhi Chawala, Amrita Singh's film RAJU BAN GAYA GENTLEMAN. Behtreen movie.")</f>
        <v>Today I watched Sahrukh Khan, Juhi Chawala, Amrita Singh's film RAJU BAN GAYA GENTLEMAN. Behtreen movie.</v>
      </c>
    </row>
    <row r="8190" spans="1:2" ht="14.25" customHeight="1">
      <c r="A8190" s="2" t="s">
        <v>7867</v>
      </c>
      <c r="B8190" s="2" t="str">
        <f ca="1">IFERROR(__xludf.DUMMYFUNCTION("GOOGLETRANSLATE(A8190,""auto"",""en"")"),"Loading...")</f>
        <v>Loading...</v>
      </c>
    </row>
    <row r="8191" spans="1:2" ht="14.25" customHeight="1">
      <c r="A8191" s="2" t="s">
        <v>310</v>
      </c>
      <c r="B8191" s="2" t="str">
        <f ca="1">IFERROR(__xludf.DUMMYFUNCTION("GOOGLETRANSLATE(A8191,""auto"",""en"")"),"Loading...")</f>
        <v>Loading...</v>
      </c>
    </row>
    <row r="8192" spans="1:2" ht="14.25" customHeight="1">
      <c r="A8192" s="2" t="s">
        <v>7868</v>
      </c>
      <c r="B8192" s="2" t="str">
        <f ca="1">IFERROR(__xludf.DUMMYFUNCTION("GOOGLETRANSLATE(A8192,""auto"",""en"")"),"*😭😭😭RAVISH KUMAR: Qua Qua Qua Qua😭😭😭😭😭😂😂😂😂*")</f>
        <v>*😭😭😭RAVISH KUMAR: Qua Qua Qua Qua😭😭😭😭😭😂😂😂😂*</v>
      </c>
    </row>
    <row r="8193" spans="1:2" ht="14.25" customHeight="1">
      <c r="A8193" s="2" t="s">
        <v>7869</v>
      </c>
      <c r="B8193" s="2" t="str">
        <f ca="1">IFERROR(__xludf.DUMMYFUNCTION("GOOGLETRANSLATE(A8193,""auto"",""en"")"),"Where in Bengal me BJP government formed in exit poll 75")</f>
        <v>Where in Bengal me BJP government formed in exit poll 75</v>
      </c>
    </row>
    <row r="8194" spans="1:2" ht="14.25" customHeight="1">
      <c r="A8194" s="2" t="s">
        <v>7870</v>
      </c>
      <c r="B8194" s="2" t="str">
        <f ca="1">IFERROR(__xludf.DUMMYFUNCTION("GOOGLETRANSLATE(A8194,""auto"",""en"")"),"Most of the people here are talking about Ravish or India…Brothers and sisters…you have to do the same thing…make it a habit to watch unbiased news….")</f>
        <v>Most of the people here are talking about Ravish or India…Brothers and sisters…you have to do the same thing…make it a habit to watch unbiased news….</v>
      </c>
    </row>
    <row r="8195" spans="1:2" ht="14.25" customHeight="1">
      <c r="A8195" s="4" t="s">
        <v>7871</v>
      </c>
      <c r="B8195" s="2" t="str">
        <f ca="1">IFERROR(__xludf.DUMMYFUNCTION("GOOGLETRANSLATE(A8195,""auto"",""en"")"),"Gave talks about Diwali, after Chand Raat, Congress disappeared from talks about dates and 4th June.")</f>
        <v>Gave talks about Diwali, after Chand Raat, Congress disappeared from talks about dates and 4th June.</v>
      </c>
    </row>
    <row r="8196" spans="1:2" ht="14.25" customHeight="1">
      <c r="A8196" s="2" t="s">
        <v>7872</v>
      </c>
      <c r="B8196" s="2" t="str">
        <f ca="1">IFERROR(__xludf.DUMMYFUNCTION("GOOGLETRANSLATE(A8196,""auto"",""en"")"),"Loading...")</f>
        <v>Loading...</v>
      </c>
    </row>
    <row r="8197" spans="1:2" ht="14.25" customHeight="1">
      <c r="A8197" s="2" t="s">
        <v>7873</v>
      </c>
      <c r="B8197" s="2" t="str">
        <f ca="1">IFERROR(__xludf.DUMMYFUNCTION("GOOGLETRANSLATE(A8197,""auto"",""en"")"),"Loading...")</f>
        <v>Loading...</v>
      </c>
    </row>
    <row r="8198" spans="1:2" ht="14.25" customHeight="1">
      <c r="A8198" s="2" t="s">
        <v>7874</v>
      </c>
      <c r="B8198" s="2" t="str">
        <f ca="1">IFERROR(__xludf.DUMMYFUNCTION("GOOGLETRANSLATE(A8198,""auto"",""en"")"),"Whatever you do, he will come to your BAAP, Modi.")</f>
        <v>Whatever you do, he will come to your BAAP, Modi.</v>
      </c>
    </row>
    <row r="8199" spans="1:2" ht="14.25" customHeight="1">
      <c r="A8199" s="2" t="s">
        <v>7875</v>
      </c>
      <c r="B8199" s="2" t="str">
        <f ca="1">IFERROR(__xludf.DUMMYFUNCTION("GOOGLETRANSLATE(A8199,""auto"",""en"")"),"Loading...")</f>
        <v>Loading...</v>
      </c>
    </row>
    <row r="8200" spans="1:2" ht="14.25" customHeight="1">
      <c r="A8200" s="2" t="s">
        <v>7876</v>
      </c>
      <c r="B8200" s="2" t="str">
        <f ca="1">IFERROR(__xludf.DUMMYFUNCTION("GOOGLETRANSLATE(A8200,""auto"",""en"")"),"Loading...")</f>
        <v>Loading...</v>
      </c>
    </row>
    <row r="8201" spans="1:2" ht="14.25" customHeight="1">
      <c r="A8201" s="2" t="s">
        <v>7877</v>
      </c>
      <c r="B8201" s="2" t="str">
        <f ca="1">IFERROR(__xludf.DUMMYFUNCTION("GOOGLETRANSLATE(A8201,""auto"",""en"")"),"Loading...")</f>
        <v>Loading...</v>
      </c>
    </row>
    <row r="8202" spans="1:2" ht="14.25" customHeight="1">
      <c r="A8202" s="2" t="s">
        <v>7878</v>
      </c>
      <c r="B8202" s="2" t="str">
        <f ca="1">IFERROR(__xludf.DUMMYFUNCTION("GOOGLETRANSLATE(A8202,""auto"",""en"")"),"Loading...")</f>
        <v>Loading...</v>
      </c>
    </row>
    <row r="8203" spans="1:2" ht="14.25" customHeight="1">
      <c r="A8203" s="2" t="s">
        <v>7879</v>
      </c>
      <c r="B8203" s="2" t="str">
        <f ca="1">IFERROR(__xludf.DUMMYFUNCTION("GOOGLETRANSLATE(A8203,""auto"",""en"")"),"Loading...")</f>
        <v>Loading...</v>
      </c>
    </row>
    <row r="8204" spans="1:2" ht="14.25" customHeight="1">
      <c r="A8204" s="2" t="s">
        <v>7880</v>
      </c>
      <c r="B8204" s="2" t="str">
        <f ca="1">IFERROR(__xludf.DUMMYFUNCTION("GOOGLETRANSLATE(A8204,""auto"",""en"")"),"Loading...")</f>
        <v>Loading...</v>
      </c>
    </row>
    <row r="8205" spans="1:2" ht="14.25" customHeight="1">
      <c r="A8205" s="2" t="s">
        <v>7881</v>
      </c>
      <c r="B8205" s="2" t="str">
        <f ca="1">IFERROR(__xludf.DUMMYFUNCTION("GOOGLETRANSLATE(A8205,""auto"",""en"")"),"How can we believe E.C , which never cautioned Modi for his third class communal speech")</f>
        <v>How can we believe E.C , which never cautioned Modi for his third class communal speech</v>
      </c>
    </row>
    <row r="8206" spans="1:2" ht="14.25" customHeight="1">
      <c r="A8206" s="2" t="s">
        <v>7882</v>
      </c>
      <c r="B8206" s="2" t="str">
        <f ca="1">IFERROR(__xludf.DUMMYFUNCTION("GOOGLETRANSLATE(A8206,""auto"",""en"")"),"Loading...")</f>
        <v>Loading...</v>
      </c>
    </row>
    <row r="8207" spans="1:2" ht="14.25" customHeight="1">
      <c r="A8207" s="6" t="s">
        <v>7883</v>
      </c>
      <c r="B8207" s="2" t="str">
        <f ca="1">IFERROR(__xludf.DUMMYFUNCTION("GOOGLETRANSLATE(A8207,""auto"",""en"")"),"Loading...")</f>
        <v>Loading...</v>
      </c>
    </row>
    <row r="8208" spans="1:2" ht="14.25" customHeight="1">
      <c r="A8208" s="2" t="s">
        <v>7884</v>
      </c>
      <c r="B8208" s="2" t="str">
        <f ca="1">IFERROR(__xludf.DUMMYFUNCTION("GOOGLETRANSLATE(A8208,""auto"",""en"")"),"Loading...")</f>
        <v>Loading...</v>
      </c>
    </row>
    <row r="8209" spans="1:2" ht="14.25" customHeight="1">
      <c r="A8209" s="2" t="s">
        <v>7885</v>
      </c>
      <c r="B8209" s="2" t="str">
        <f ca="1">IFERROR(__xludf.DUMMYFUNCTION("GOOGLETRANSLATE(A8209,""auto"",""en"")"),"Loading...")</f>
        <v>Loading...</v>
      </c>
    </row>
    <row r="8210" spans="1:2" ht="14.25" customHeight="1">
      <c r="A8210" s="2" t="s">
        <v>7886</v>
      </c>
      <c r="B8210" s="2" t="str">
        <f ca="1">IFERROR(__xludf.DUMMYFUNCTION("GOOGLETRANSLATE(A8210,""auto"",""en"")"),"Loading...")</f>
        <v>Loading...</v>
      </c>
    </row>
    <row r="8211" spans="1:2" ht="14.25" customHeight="1">
      <c r="A8211" s="2" t="s">
        <v>7887</v>
      </c>
      <c r="B8211" s="2" t="str">
        <f ca="1">IFERROR(__xludf.DUMMYFUNCTION("GOOGLETRANSLATE(A8211,""auto"",""en"")"),"Loading...")</f>
        <v>Loading...</v>
      </c>
    </row>
    <row r="8212" spans="1:2" ht="14.25" customHeight="1">
      <c r="A8212" s="2" t="s">
        <v>7888</v>
      </c>
      <c r="B8212" s="2" t="str">
        <f ca="1">IFERROR(__xludf.DUMMYFUNCTION("GOOGLETRANSLATE(A8212,""auto"",""en"")"),"Loading...")</f>
        <v>Loading...</v>
      </c>
    </row>
    <row r="8213" spans="1:2" ht="14.25" customHeight="1">
      <c r="A8213" s="2" t="s">
        <v>7889</v>
      </c>
      <c r="B8213" s="2" t="str">
        <f ca="1">IFERROR(__xludf.DUMMYFUNCTION("GOOGLETRANSLATE(A8213,""auto"",""en"")"),"Loading...")</f>
        <v>Loading...</v>
      </c>
    </row>
    <row r="8214" spans="1:2" ht="14.25" customHeight="1">
      <c r="A8214" s="4" t="s">
        <v>7890</v>
      </c>
      <c r="B8214" s="2" t="str">
        <f ca="1">IFERROR(__xludf.DUMMYFUNCTION("GOOGLETRANSLATE(A8214,""auto"",""en"")"),"Loading...")</f>
        <v>Loading...</v>
      </c>
    </row>
    <row r="8215" spans="1:2" ht="14.25" customHeight="1">
      <c r="A8215" s="4" t="s">
        <v>7891</v>
      </c>
      <c r="B8215" s="2" t="str">
        <f ca="1">IFERROR(__xludf.DUMMYFUNCTION("GOOGLETRANSLATE(A8215,""auto"",""en"")"),"Whose brother has contested elections on Congress ticket in Bihar Assembly, he calls others Godi Media, this is the limit of hypocrisy.")</f>
        <v>Whose brother has contested elections on Congress ticket in Bihar Assembly, he calls others Godi Media, this is the limit of hypocrisy.</v>
      </c>
    </row>
    <row r="8216" spans="1:2" ht="14.25" customHeight="1">
      <c r="A8216" s="2" t="s">
        <v>7892</v>
      </c>
      <c r="B8216" s="2" t="str">
        <f ca="1">IFERROR(__xludf.DUMMYFUNCTION("GOOGLETRANSLATE(A8216,""auto"",""en"")"),"Loading...")</f>
        <v>Loading...</v>
      </c>
    </row>
    <row r="8217" spans="1:2" ht="14.25" customHeight="1">
      <c r="A8217" s="2" t="s">
        <v>7893</v>
      </c>
      <c r="B8217" s="2" t="str">
        <f ca="1">IFERROR(__xludf.DUMMYFUNCTION("GOOGLETRANSLATE(A8217,""auto"",""en"")"),"Loading...")</f>
        <v>Loading...</v>
      </c>
    </row>
    <row r="8218" spans="1:2" ht="14.25" customHeight="1">
      <c r="A8218" s="2" t="s">
        <v>7894</v>
      </c>
      <c r="B8218" s="2" t="str">
        <f ca="1">IFERROR(__xludf.DUMMYFUNCTION("GOOGLETRANSLATE(A8218,""auto"",""en"")"),"Loading...")</f>
        <v>Loading...</v>
      </c>
    </row>
    <row r="8219" spans="1:2" ht="14.25" customHeight="1">
      <c r="A8219" s="2" t="s">
        <v>7895</v>
      </c>
      <c r="B8219" s="2" t="str">
        <f ca="1">IFERROR(__xludf.DUMMYFUNCTION("GOOGLETRANSLATE(A8219,""auto"",""en"")"),"Godi media's propaganda is Modi's chatukar, Godi media.uska's exit poll is")</f>
        <v>Godi media's propaganda is Modi's chatukar, Godi media.uska's exit poll is</v>
      </c>
    </row>
    <row r="8220" spans="1:2" ht="14.25" customHeight="1">
      <c r="A8220" s="6" t="s">
        <v>7896</v>
      </c>
      <c r="B8220" s="2" t="str">
        <f ca="1">IFERROR(__xludf.DUMMYFUNCTION("GOOGLETRANSLATE(A8220,""auto"",""en"")"),"Loading...")</f>
        <v>Loading...</v>
      </c>
    </row>
    <row r="8221" spans="1:2" ht="14.25" customHeight="1">
      <c r="A8221" s="2" t="s">
        <v>7897</v>
      </c>
      <c r="B8221" s="2" t="str">
        <f ca="1">IFERROR(__xludf.DUMMYFUNCTION("GOOGLETRANSLATE(A8221,""auto"",""en"")"),"NDA 250")</f>
        <v>NDA 250</v>
      </c>
    </row>
    <row r="8222" spans="1:2" ht="14.25" customHeight="1">
      <c r="A8222" s="2" t="s">
        <v>7898</v>
      </c>
      <c r="B8222" s="2" t="str">
        <f ca="1">IFERROR(__xludf.DUMMYFUNCTION("GOOGLETRANSLATE(A8222,""auto"",""en"")"),"Loading...")</f>
        <v>Loading...</v>
      </c>
    </row>
    <row r="8223" spans="1:2" ht="14.25" customHeight="1">
      <c r="A8223" s="2" t="s">
        <v>7899</v>
      </c>
      <c r="B8223" s="2" t="str">
        <f ca="1">IFERROR(__xludf.DUMMYFUNCTION("GOOGLETRANSLATE(A8223,""auto"",""en"")"),"Loading...")</f>
        <v>Loading...</v>
      </c>
    </row>
    <row r="8224" spans="1:2" ht="14.25" customHeight="1">
      <c r="A8224" s="2" t="s">
        <v>7900</v>
      </c>
      <c r="B8224" s="2" t="str">
        <f ca="1">IFERROR(__xludf.DUMMYFUNCTION("GOOGLETRANSLATE(A8224,""auto"",""en"")"),"Loading...")</f>
        <v>Loading...</v>
      </c>
    </row>
    <row r="8225" spans="1:2" ht="14.25" customHeight="1">
      <c r="A8225" s="5" t="s">
        <v>7901</v>
      </c>
      <c r="B8225" s="2" t="str">
        <f ca="1">IFERROR(__xludf.DUMMYFUNCTION("GOOGLETRANSLATE(A8225,""auto"",""en"")"),"Loading...")</f>
        <v>Loading...</v>
      </c>
    </row>
    <row r="8226" spans="1:2" ht="14.25" customHeight="1">
      <c r="A8226" s="2" t="s">
        <v>7902</v>
      </c>
      <c r="B8226" s="2" t="str">
        <f ca="1">IFERROR(__xludf.DUMMYFUNCTION("GOOGLETRANSLATE(A8226,""auto"",""en"")"),"Loading...")</f>
        <v>Loading...</v>
      </c>
    </row>
    <row r="8227" spans="1:2" ht="14.25" customHeight="1">
      <c r="A8227" s="4" t="s">
        <v>7903</v>
      </c>
      <c r="B8227" s="2" t="str">
        <f ca="1">IFERROR(__xludf.DUMMYFUNCTION("GOOGLETRANSLATE(A8227,""auto"",""en"")"),"Loading...")</f>
        <v>Loading...</v>
      </c>
    </row>
    <row r="8228" spans="1:2" ht="14.25" customHeight="1">
      <c r="A8228" s="2" t="s">
        <v>386</v>
      </c>
      <c r="B8228" s="2" t="str">
        <f ca="1">IFERROR(__xludf.DUMMYFUNCTION("GOOGLETRANSLATE(A8228,""auto"",""en"")"),"Loading...")</f>
        <v>Loading...</v>
      </c>
    </row>
    <row r="8229" spans="1:2" ht="14.25" customHeight="1">
      <c r="A8229" s="4" t="s">
        <v>7904</v>
      </c>
      <c r="B8229" s="2" t="str">
        <f ca="1">IFERROR(__xludf.DUMMYFUNCTION("GOOGLETRANSLATE(A8229,""auto"",""en"")"),"Loading...")</f>
        <v>Loading...</v>
      </c>
    </row>
    <row r="8230" spans="1:2" ht="14.25" customHeight="1">
      <c r="A8230" s="2" t="s">
        <v>7905</v>
      </c>
      <c r="B8230" s="2" t="str">
        <f ca="1">IFERROR(__xludf.DUMMYFUNCTION("GOOGLETRANSLATE(A8230,""auto"",""en"")"),"Loading...")</f>
        <v>Loading...</v>
      </c>
    </row>
    <row r="8231" spans="1:2" ht="14.25" customHeight="1">
      <c r="A8231" s="2" t="s">
        <v>7906</v>
      </c>
      <c r="B8231" s="2" t="str">
        <f ca="1">IFERROR(__xludf.DUMMYFUNCTION("GOOGLETRANSLATE(A8231,""auto"",""en"")"),"Loading...")</f>
        <v>Loading...</v>
      </c>
    </row>
    <row r="8232" spans="1:2" ht="14.25" customHeight="1">
      <c r="A8232" s="2" t="s">
        <v>7907</v>
      </c>
      <c r="B8232" s="2" t="str">
        <f ca="1">IFERROR(__xludf.DUMMYFUNCTION("GOOGLETRANSLATE(A8232,""auto"",""en"")"),"Loading...")</f>
        <v>Loading...</v>
      </c>
    </row>
    <row r="8233" spans="1:2" ht="14.25" customHeight="1">
      <c r="A8233" s="2" t="s">
        <v>7908</v>
      </c>
      <c r="B8233" s="2" t="str">
        <f ca="1">IFERROR(__xludf.DUMMYFUNCTION("GOOGLETRANSLATE(A8233,""auto"",""en"")"),"Loading...")</f>
        <v>Loading...</v>
      </c>
    </row>
    <row r="8234" spans="1:2" ht="14.25" customHeight="1">
      <c r="A8234" s="2" t="s">
        <v>7909</v>
      </c>
      <c r="B8234" s="2" t="str">
        <f ca="1">IFERROR(__xludf.DUMMYFUNCTION("GOOGLETRANSLATE(A8234,""auto"",""en"")"),"Loading...")</f>
        <v>Loading...</v>
      </c>
    </row>
    <row r="8235" spans="1:2" ht="14.25" customHeight="1">
      <c r="A8235" s="2" t="s">
        <v>7910</v>
      </c>
      <c r="B8235" s="2" t="str">
        <f ca="1">IFERROR(__xludf.DUMMYFUNCTION("GOOGLETRANSLATE(A8235,""auto"",""en"")"),"Loading...")</f>
        <v>Loading...</v>
      </c>
    </row>
    <row r="8236" spans="1:2" ht="14.25" customHeight="1">
      <c r="A8236" s="2" t="s">
        <v>7911</v>
      </c>
      <c r="B8236" s="2" t="str">
        <f ca="1">IFERROR(__xludf.DUMMYFUNCTION("GOOGLETRANSLATE(A8236,""auto"",""en"")"),"Loading...")</f>
        <v>Loading...</v>
      </c>
    </row>
    <row r="8237" spans="1:2" ht="14.25" customHeight="1">
      <c r="A8237" s="4" t="s">
        <v>7912</v>
      </c>
      <c r="B8237" s="2" t="str">
        <f ca="1">IFERROR(__xludf.DUMMYFUNCTION("GOOGLETRANSLATE(A8237,""auto"",""en"")"),"Loading...")</f>
        <v>Loading...</v>
      </c>
    </row>
    <row r="8238" spans="1:2" ht="14.25" customHeight="1">
      <c r="A8238" s="2" t="s">
        <v>7913</v>
      </c>
      <c r="B8238" s="2" t="str">
        <f ca="1">IFERROR(__xludf.DUMMYFUNCTION("GOOGLETRANSLATE(A8238,""auto"",""en"")"),"Loading...")</f>
        <v>Loading...</v>
      </c>
    </row>
    <row r="8239" spans="1:2" ht="14.25" customHeight="1">
      <c r="A8239" s="2" t="s">
        <v>7914</v>
      </c>
      <c r="B8239" s="2" t="str">
        <f ca="1">IFERROR(__xludf.DUMMYFUNCTION("GOOGLETRANSLATE(A8239,""auto"",""en"")"),"Loading...")</f>
        <v>Loading...</v>
      </c>
    </row>
    <row r="8240" spans="1:2" ht="14.25" customHeight="1">
      <c r="A8240" s="2" t="s">
        <v>7915</v>
      </c>
      <c r="B8240" s="2" t="str">
        <f ca="1">IFERROR(__xludf.DUMMYFUNCTION("GOOGLETRANSLATE(A8240,""auto"",""en"")"),"Loading...")</f>
        <v>Loading...</v>
      </c>
    </row>
    <row r="8241" spans="1:2" ht="14.25" customHeight="1">
      <c r="A8241" s="4" t="s">
        <v>7916</v>
      </c>
      <c r="B8241" s="2" t="str">
        <f ca="1">IFERROR(__xludf.DUMMYFUNCTION("GOOGLETRANSLATE(A8241,""auto"",""en"")"),"Loading...")</f>
        <v>Loading...</v>
      </c>
    </row>
    <row r="8242" spans="1:2" ht="14.25" customHeight="1">
      <c r="A8242" s="2" t="s">
        <v>7917</v>
      </c>
      <c r="B8242" s="2" t="str">
        <f ca="1">IFERROR(__xludf.DUMMYFUNCTION("GOOGLETRANSLATE(A8242,""auto"",""en"")"),"Loading...")</f>
        <v>Loading...</v>
      </c>
    </row>
    <row r="8243" spans="1:2" ht="14.25" customHeight="1">
      <c r="A8243" s="2" t="s">
        <v>7918</v>
      </c>
      <c r="B8243" s="2" t="str">
        <f ca="1">IFERROR(__xludf.DUMMYFUNCTION("GOOGLETRANSLATE(A8243,""auto"",""en"")"),"Loading...")</f>
        <v>Loading...</v>
      </c>
    </row>
    <row r="8244" spans="1:2" ht="14.25" customHeight="1">
      <c r="A8244" s="6" t="s">
        <v>7919</v>
      </c>
      <c r="B8244" s="2" t="str">
        <f ca="1">IFERROR(__xludf.DUMMYFUNCTION("GOOGLETRANSLATE(A8244,""auto"",""en"")"),"Loading...")</f>
        <v>Loading...</v>
      </c>
    </row>
    <row r="8245" spans="1:2" ht="14.25" customHeight="1">
      <c r="A8245" s="2" t="s">
        <v>7920</v>
      </c>
      <c r="B8245" s="2" t="str">
        <f ca="1">IFERROR(__xludf.DUMMYFUNCTION("GOOGLETRANSLATE(A8245,""auto"",""en"")"),"Loading...")</f>
        <v>Loading...</v>
      </c>
    </row>
    <row r="8246" spans="1:2" ht="14.25" customHeight="1">
      <c r="A8246" s="2" t="s">
        <v>7921</v>
      </c>
      <c r="B8246" s="2" t="str">
        <f ca="1">IFERROR(__xludf.DUMMYFUNCTION("GOOGLETRANSLATE(A8246,""auto"",""en"")"),"Loading...")</f>
        <v>Loading...</v>
      </c>
    </row>
    <row r="8247" spans="1:2" ht="14.25" customHeight="1">
      <c r="A8247" s="2" t="s">
        <v>7922</v>
      </c>
      <c r="B8247" s="2" t="str">
        <f ca="1">IFERROR(__xludf.DUMMYFUNCTION("GOOGLETRANSLATE(A8247,""auto"",""en"")"),"Loading...")</f>
        <v>Loading...</v>
      </c>
    </row>
    <row r="8248" spans="1:2" ht="14.25" customHeight="1">
      <c r="A8248" s="2" t="s">
        <v>594</v>
      </c>
      <c r="B8248" s="2" t="str">
        <f ca="1">IFERROR(__xludf.DUMMYFUNCTION("GOOGLETRANSLATE(A8248,""auto"",""en"")"),"❤")</f>
        <v>❤</v>
      </c>
    </row>
    <row r="8249" spans="1:2" ht="14.25" customHeight="1">
      <c r="A8249" s="2" t="s">
        <v>7923</v>
      </c>
      <c r="B8249" s="2" t="str">
        <f ca="1">IFERROR(__xludf.DUMMYFUNCTION("GOOGLETRANSLATE(A8249,""auto"",""en"")"),"Loading...")</f>
        <v>Loading...</v>
      </c>
    </row>
    <row r="8250" spans="1:2" ht="14.25" customHeight="1">
      <c r="A8250" s="2" t="s">
        <v>7924</v>
      </c>
      <c r="B8250" s="2" t="str">
        <f ca="1">IFERROR(__xludf.DUMMYFUNCTION("GOOGLETRANSLATE(A8250,""auto"",""en"")"),"Loading...")</f>
        <v>Loading...</v>
      </c>
    </row>
    <row r="8251" spans="1:2" ht="14.25" customHeight="1">
      <c r="A8251" s="4" t="s">
        <v>7925</v>
      </c>
      <c r="B8251" s="2" t="str">
        <f ca="1">IFERROR(__xludf.DUMMYFUNCTION("GOOGLETRANSLATE(A8251,""auto"",""en"")"),"Loading...")</f>
        <v>Loading...</v>
      </c>
    </row>
    <row r="8252" spans="1:2" ht="14.25" customHeight="1">
      <c r="A8252" s="2" t="s">
        <v>7926</v>
      </c>
      <c r="B8252" s="2" t="str">
        <f ca="1">IFERROR(__xludf.DUMMYFUNCTION("GOOGLETRANSLATE(A8252,""auto"",""en"")"),"Loading...")</f>
        <v>Loading...</v>
      </c>
    </row>
    <row r="8253" spans="1:2" ht="14.25" customHeight="1">
      <c r="A8253" s="4" t="s">
        <v>7927</v>
      </c>
      <c r="B8253" s="2" t="str">
        <f ca="1">IFERROR(__xludf.DUMMYFUNCTION("GOOGLETRANSLATE(A8253,""auto"",""en"")"),"Loading...")</f>
        <v>Loading...</v>
      </c>
    </row>
    <row r="8254" spans="1:2" ht="14.25" customHeight="1">
      <c r="A8254" s="2" t="s">
        <v>7928</v>
      </c>
      <c r="B8254" s="2" t="str">
        <f ca="1">IFERROR(__xludf.DUMMYFUNCTION("GOOGLETRANSLATE(A8254,""auto"",""en"")"),"Loading...")</f>
        <v>Loading...</v>
      </c>
    </row>
    <row r="8255" spans="1:2" ht="14.25" customHeight="1">
      <c r="A8255" s="2" t="s">
        <v>7929</v>
      </c>
      <c r="B8255" s="2" t="str">
        <f ca="1">IFERROR(__xludf.DUMMYFUNCTION("GOOGLETRANSLATE(A8255,""auto"",""en"")"),"Loading...")</f>
        <v>Loading...</v>
      </c>
    </row>
    <row r="8256" spans="1:2" ht="14.25" customHeight="1">
      <c r="A8256" s="2" t="s">
        <v>7930</v>
      </c>
      <c r="B8256" s="2" t="str">
        <f ca="1">IFERROR(__xludf.DUMMYFUNCTION("GOOGLETRANSLATE(A8256,""auto"",""en"")"),"Loading...")</f>
        <v>Loading...</v>
      </c>
    </row>
    <row r="8257" spans="1:2" ht="14.25" customHeight="1">
      <c r="A8257" s="2" t="s">
        <v>7931</v>
      </c>
      <c r="B8257" s="2" t="str">
        <f ca="1">IFERROR(__xludf.DUMMYFUNCTION("GOOGLETRANSLATE(A8257,""auto"",""en"")"),"Loading...")</f>
        <v>Loading...</v>
      </c>
    </row>
    <row r="8258" spans="1:2" ht="14.25" customHeight="1">
      <c r="A8258" s="2" t="s">
        <v>7932</v>
      </c>
      <c r="B8258" s="2" t="str">
        <f ca="1">IFERROR(__xludf.DUMMYFUNCTION("GOOGLETRANSLATE(A8258,""auto"",""en"")"),"Loading...")</f>
        <v>Loading...</v>
      </c>
    </row>
    <row r="8259" spans="1:2" ht="14.25" customHeight="1">
      <c r="A8259" s="2" t="s">
        <v>7933</v>
      </c>
      <c r="B8259" s="2" t="str">
        <f ca="1">IFERROR(__xludf.DUMMYFUNCTION("GOOGLETRANSLATE(A8259,""auto"",""en"")"),"Loading...")</f>
        <v>Loading...</v>
      </c>
    </row>
    <row r="8260" spans="1:2" ht="14.25" customHeight="1">
      <c r="A8260" s="2" t="s">
        <v>7934</v>
      </c>
      <c r="B8260" s="2" t="str">
        <f ca="1">IFERROR(__xludf.DUMMYFUNCTION("GOOGLETRANSLATE(A8260,""auto"",""en"")"),"iss bar 400 pair")</f>
        <v>iss bar 400 pair</v>
      </c>
    </row>
    <row r="8261" spans="1:2" ht="14.25" customHeight="1">
      <c r="A8261" s="2" t="s">
        <v>7935</v>
      </c>
      <c r="B8261" s="2" t="str">
        <f ca="1">IFERROR(__xludf.DUMMYFUNCTION("GOOGLETRANSLATE(A8261,""auto"",""en"")"),"Loading...")</f>
        <v>Loading...</v>
      </c>
    </row>
    <row r="8262" spans="1:2" ht="14.25" customHeight="1">
      <c r="A8262" s="4" t="s">
        <v>7936</v>
      </c>
      <c r="B8262" s="2" t="str">
        <f ca="1">IFERROR(__xludf.DUMMYFUNCTION("GOOGLETRANSLATE(A8262,""auto"",""en"")"),"Loading...")</f>
        <v>Loading...</v>
      </c>
    </row>
    <row r="8263" spans="1:2" ht="14.25" customHeight="1">
      <c r="A8263" s="4" t="s">
        <v>7937</v>
      </c>
      <c r="B8263" s="2" t="str">
        <f ca="1">IFERROR(__xludf.DUMMYFUNCTION("GOOGLETRANSLATE(A8263,""auto"",""en"")"),"Loading...")</f>
        <v>Loading...</v>
      </c>
    </row>
    <row r="8264" spans="1:2" ht="14.25" customHeight="1">
      <c r="A8264" s="2" t="s">
        <v>7938</v>
      </c>
      <c r="B8264" s="2" t="str">
        <f ca="1">IFERROR(__xludf.DUMMYFUNCTION("GOOGLETRANSLATE(A8264,""auto"",""en"")"),"Loading...")</f>
        <v>Loading...</v>
      </c>
    </row>
    <row r="8265" spans="1:2" ht="14.25" customHeight="1">
      <c r="A8265" s="2" t="s">
        <v>7939</v>
      </c>
      <c r="B8265" s="2" t="str">
        <f ca="1">IFERROR(__xludf.DUMMYFUNCTION("GOOGLETRANSLATE(A8265,""auto"",""en"")"),"Loading...")</f>
        <v>Loading...</v>
      </c>
    </row>
    <row r="8266" spans="1:2" ht="14.25" customHeight="1">
      <c r="A8266" s="2" t="s">
        <v>7940</v>
      </c>
      <c r="B8266" s="2" t="str">
        <f ca="1">IFERROR(__xludf.DUMMYFUNCTION("GOOGLETRANSLATE(A8266,""auto"",""en"")"),"Loading...")</f>
        <v>Loading...</v>
      </c>
    </row>
    <row r="8267" spans="1:2" ht="14.25" customHeight="1">
      <c r="A8267" s="2" t="s">
        <v>7941</v>
      </c>
      <c r="B8267" s="2" t="str">
        <f ca="1">IFERROR(__xludf.DUMMYFUNCTION("GOOGLETRANSLATE(A8267,""auto"",""en"")"),"Loading...")</f>
        <v>Loading...</v>
      </c>
    </row>
    <row r="8268" spans="1:2" ht="14.25" customHeight="1">
      <c r="A8268" s="2" t="s">
        <v>7942</v>
      </c>
      <c r="B8268" s="2" t="str">
        <f ca="1">IFERROR(__xludf.DUMMYFUNCTION("GOOGLETRANSLATE(A8268,""auto"",""en"")"),"Loading...")</f>
        <v>Loading...</v>
      </c>
    </row>
    <row r="8269" spans="1:2" ht="14.25" customHeight="1">
      <c r="A8269" s="2" t="s">
        <v>7943</v>
      </c>
      <c r="B8269" s="2" t="str">
        <f ca="1">IFERROR(__xludf.DUMMYFUNCTION("GOOGLETRANSLATE(A8269,""auto"",""en"")"),"Loading...")</f>
        <v>Loading...</v>
      </c>
    </row>
    <row r="8270" spans="1:2" ht="14.25" customHeight="1">
      <c r="A8270" s="2" t="s">
        <v>7914</v>
      </c>
      <c r="B8270" s="2" t="str">
        <f ca="1">IFERROR(__xludf.DUMMYFUNCTION("GOOGLETRANSLATE(A8270,""auto"",""en"")"),"Loading...")</f>
        <v>Loading...</v>
      </c>
    </row>
    <row r="8271" spans="1:2" ht="14.25" customHeight="1">
      <c r="A8271" s="2" t="s">
        <v>7944</v>
      </c>
      <c r="B8271" s="2" t="str">
        <f ca="1">IFERROR(__xludf.DUMMYFUNCTION("GOOGLETRANSLATE(A8271,""auto"",""en"")"),"Loading...")</f>
        <v>Loading...</v>
      </c>
    </row>
    <row r="8272" spans="1:2" ht="14.25" customHeight="1">
      <c r="A8272" s="4" t="s">
        <v>7945</v>
      </c>
      <c r="B8272" s="2" t="str">
        <f ca="1">IFERROR(__xludf.DUMMYFUNCTION("GOOGLETRANSLATE(A8272,""auto"",""en"")"),"Loading...")</f>
        <v>Loading...</v>
      </c>
    </row>
    <row r="8273" spans="1:2" ht="14.25" customHeight="1">
      <c r="A8273" s="2" t="s">
        <v>1343</v>
      </c>
      <c r="B8273" s="2" t="str">
        <f ca="1">IFERROR(__xludf.DUMMYFUNCTION("GOOGLETRANSLATE(A8273,""auto"",""en"")"),"Loading...")</f>
        <v>Loading...</v>
      </c>
    </row>
    <row r="8274" spans="1:2" ht="14.25" customHeight="1">
      <c r="A8274" s="2" t="s">
        <v>7946</v>
      </c>
      <c r="B8274" s="2" t="str">
        <f ca="1">IFERROR(__xludf.DUMMYFUNCTION("GOOGLETRANSLATE(A8274,""auto"",""en"")"),"Loading...")</f>
        <v>Loading...</v>
      </c>
    </row>
    <row r="8275" spans="1:2" ht="14.25" customHeight="1">
      <c r="A8275" s="4" t="s">
        <v>7947</v>
      </c>
      <c r="B8275" s="2" t="str">
        <f ca="1">IFERROR(__xludf.DUMMYFUNCTION("GOOGLETRANSLATE(A8275,""auto"",""en"")"),"Loading...")</f>
        <v>Loading...</v>
      </c>
    </row>
    <row r="8276" spans="1:2" ht="14.25" customHeight="1">
      <c r="A8276" s="2" t="s">
        <v>7948</v>
      </c>
      <c r="B8276" s="2" t="str">
        <f ca="1">IFERROR(__xludf.DUMMYFUNCTION("GOOGLETRANSLATE(A8276,""auto"",""en"")"),"Loading...")</f>
        <v>Loading...</v>
      </c>
    </row>
    <row r="8277" spans="1:2" ht="14.25" customHeight="1">
      <c r="A8277" s="2" t="s">
        <v>7949</v>
      </c>
      <c r="B8277" s="2" t="str">
        <f ca="1">IFERROR(__xludf.DUMMYFUNCTION("GOOGLETRANSLATE(A8277,""auto"",""en"")"),"Loading...")</f>
        <v>Loading...</v>
      </c>
    </row>
    <row r="8278" spans="1:2" ht="14.25" customHeight="1">
      <c r="A8278" s="2" t="s">
        <v>7950</v>
      </c>
      <c r="B8278" s="2" t="str">
        <f ca="1">IFERROR(__xludf.DUMMYFUNCTION("GOOGLETRANSLATE(A8278,""auto"",""en"")"),"Loading...")</f>
        <v>Loading...</v>
      </c>
    </row>
    <row r="8279" spans="1:2" ht="14.25" customHeight="1">
      <c r="A8279" s="2" t="s">
        <v>7951</v>
      </c>
      <c r="B8279" s="2" t="str">
        <f ca="1">IFERROR(__xludf.DUMMYFUNCTION("GOOGLETRANSLATE(A8279,""auto"",""en"")"),"Loading...")</f>
        <v>Loading...</v>
      </c>
    </row>
    <row r="8280" spans="1:2" ht="14.25" customHeight="1">
      <c r="A8280" s="2" t="s">
        <v>7952</v>
      </c>
      <c r="B8280" s="2" t="str">
        <f ca="1">IFERROR(__xludf.DUMMYFUNCTION("GOOGLETRANSLATE(A8280,""auto"",""en"")"),"Loading...")</f>
        <v>Loading...</v>
      </c>
    </row>
    <row r="8281" spans="1:2" ht="14.25" customHeight="1">
      <c r="A8281" s="2" t="s">
        <v>7953</v>
      </c>
      <c r="B8281" s="2" t="str">
        <f ca="1">IFERROR(__xludf.DUMMYFUNCTION("GOOGLETRANSLATE(A8281,""auto"",""en"")"),"Loading...")</f>
        <v>Loading...</v>
      </c>
    </row>
    <row r="8282" spans="1:2" ht="14.25" customHeight="1">
      <c r="A8282" s="2" t="s">
        <v>7954</v>
      </c>
      <c r="B8282" s="2" t="str">
        <f ca="1">IFERROR(__xludf.DUMMYFUNCTION("GOOGLETRANSLATE(A8282,""auto"",""en"")"),"Loading...")</f>
        <v>Loading...</v>
      </c>
    </row>
    <row r="8283" spans="1:2" ht="14.25" customHeight="1">
      <c r="A8283" s="2" t="s">
        <v>7955</v>
      </c>
      <c r="B8283" s="2" t="str">
        <f ca="1">IFERROR(__xludf.DUMMYFUNCTION("GOOGLETRANSLATE(A8283,""auto"",""en"")"),"Loading...")</f>
        <v>Loading...</v>
      </c>
    </row>
    <row r="8284" spans="1:2" ht="14.25" customHeight="1">
      <c r="A8284" s="4" t="s">
        <v>7956</v>
      </c>
      <c r="B8284" s="2" t="str">
        <f ca="1">IFERROR(__xludf.DUMMYFUNCTION("GOOGLETRANSLATE(A8284,""auto"",""en"")"),"Loading...")</f>
        <v>Loading...</v>
      </c>
    </row>
    <row r="8285" spans="1:2" ht="14.25" customHeight="1">
      <c r="A8285" s="2" t="s">
        <v>7957</v>
      </c>
      <c r="B8285" s="2" t="str">
        <f ca="1">IFERROR(__xludf.DUMMYFUNCTION("GOOGLETRANSLATE(A8285,""auto"",""en"")"),"Brother you buy burnol and keep it")</f>
        <v>Brother you buy burnol and keep it</v>
      </c>
    </row>
    <row r="8286" spans="1:2" ht="14.25" customHeight="1">
      <c r="A8286" s="2" t="s">
        <v>7958</v>
      </c>
      <c r="B8286" s="2" t="str">
        <f ca="1">IFERROR(__xludf.DUMMYFUNCTION("GOOGLETRANSLATE(A8286,""auto"",""en"")"),"INDIA will win")</f>
        <v>INDIA will win</v>
      </c>
    </row>
    <row r="8287" spans="1:2" ht="14.25" customHeight="1">
      <c r="A8287" s="2" t="s">
        <v>7959</v>
      </c>
      <c r="B8287" s="2" t="str">
        <f ca="1">IFERROR(__xludf.DUMMYFUNCTION("GOOGLETRANSLATE(A8287,""auto"",""en"")"),"Loading...")</f>
        <v>Loading...</v>
      </c>
    </row>
    <row r="8288" spans="1:2" ht="14.25" customHeight="1">
      <c r="A8288" s="2" t="s">
        <v>7960</v>
      </c>
      <c r="B8288" s="2" t="str">
        <f ca="1">IFERROR(__xludf.DUMMYFUNCTION("GOOGLETRANSLATE(A8288,""auto"",""en"")"),"Loading...")</f>
        <v>Loading...</v>
      </c>
    </row>
    <row r="8289" spans="1:2" ht="14.25" customHeight="1">
      <c r="A8289" s="4" t="s">
        <v>7961</v>
      </c>
      <c r="B8289" s="2" t="str">
        <f ca="1">IFERROR(__xludf.DUMMYFUNCTION("GOOGLETRANSLATE(A8289,""auto"",""en"")"),"Loading...")</f>
        <v>Loading...</v>
      </c>
    </row>
    <row r="8290" spans="1:2" ht="14.25" customHeight="1">
      <c r="A8290" s="5" t="s">
        <v>7962</v>
      </c>
      <c r="B8290" s="2" t="str">
        <f ca="1">IFERROR(__xludf.DUMMYFUNCTION("GOOGLETRANSLATE(A8290,""auto"",""en"")"),"Views will drop 50% after four
So hurry up till 4 June")</f>
        <v>Views will drop 50% after four
So hurry up till 4 June</v>
      </c>
    </row>
    <row r="8291" spans="1:2" ht="14.25" customHeight="1">
      <c r="A8291" s="2" t="s">
        <v>7963</v>
      </c>
      <c r="B8291" s="2" t="str">
        <f ca="1">IFERROR(__xludf.DUMMYFUNCTION("GOOGLETRANSLATE(A8291,""auto"",""en"")"),"Loading...")</f>
        <v>Loading...</v>
      </c>
    </row>
    <row r="8292" spans="1:2" ht="14.25" customHeight="1">
      <c r="A8292" s="2" t="s">
        <v>7964</v>
      </c>
      <c r="B8292" s="2" t="str">
        <f ca="1">IFERROR(__xludf.DUMMYFUNCTION("GOOGLETRANSLATE(A8292,""auto"",""en"")"),"Loading...")</f>
        <v>Loading...</v>
      </c>
    </row>
    <row r="8293" spans="1:2" ht="14.25" customHeight="1">
      <c r="A8293" s="2" t="s">
        <v>7965</v>
      </c>
      <c r="B8293" s="2" t="str">
        <f ca="1">IFERROR(__xludf.DUMMYFUNCTION("GOOGLETRANSLATE(A8293,""auto"",""en"")"),"Loading...")</f>
        <v>Loading...</v>
      </c>
    </row>
    <row r="8294" spans="1:2" ht="14.25" customHeight="1">
      <c r="A8294" s="2" t="s">
        <v>7966</v>
      </c>
      <c r="B8294" s="2" t="str">
        <f ca="1">IFERROR(__xludf.DUMMYFUNCTION("GOOGLETRANSLATE(A8294,""auto"",""en"")"),"Loading...")</f>
        <v>Loading...</v>
      </c>
    </row>
    <row r="8295" spans="1:2" ht="14.25" customHeight="1">
      <c r="A8295" s="2" t="s">
        <v>7967</v>
      </c>
      <c r="B8295" s="2" t="str">
        <f ca="1">IFERROR(__xludf.DUMMYFUNCTION("GOOGLETRANSLATE(A8295,""auto"",""en"")"),"Loading...")</f>
        <v>Loading...</v>
      </c>
    </row>
    <row r="8296" spans="1:2" ht="14.25" customHeight="1">
      <c r="A8296" s="2" t="s">
        <v>7968</v>
      </c>
      <c r="B8296" s="2" t="str">
        <f ca="1">IFERROR(__xludf.DUMMYFUNCTION("GOOGLETRANSLATE(A8296,""auto"",""en"")"),"Loading...")</f>
        <v>Loading...</v>
      </c>
    </row>
    <row r="8297" spans="1:2" ht="14.25" customHeight="1">
      <c r="A8297" s="2" t="s">
        <v>7969</v>
      </c>
      <c r="B8297" s="2" t="str">
        <f ca="1">IFERROR(__xludf.DUMMYFUNCTION("GOOGLETRANSLATE(A8297,""auto"",""en"")"),"Loading...")</f>
        <v>Loading...</v>
      </c>
    </row>
    <row r="8298" spans="1:2" ht="14.25" customHeight="1">
      <c r="A8298" s="5" t="s">
        <v>7970</v>
      </c>
      <c r="B8298" s="2" t="str">
        <f ca="1">IFERROR(__xludf.DUMMYFUNCTION("GOOGLETRANSLATE(A8298,""auto"",""en"")"),"Loading...")</f>
        <v>Loading...</v>
      </c>
    </row>
    <row r="8299" spans="1:2" ht="14.25" customHeight="1">
      <c r="A8299" s="2" t="s">
        <v>7971</v>
      </c>
      <c r="B8299" s="2" t="str">
        <f ca="1">IFERROR(__xludf.DUMMYFUNCTION("GOOGLETRANSLATE(A8299,""auto"",""en"")"),"Loading...")</f>
        <v>Loading...</v>
      </c>
    </row>
    <row r="8300" spans="1:2" ht="14.25" customHeight="1">
      <c r="A8300" s="6" t="s">
        <v>7972</v>
      </c>
      <c r="B8300" s="2" t="str">
        <f ca="1">IFERROR(__xludf.DUMMYFUNCTION("GOOGLETRANSLATE(A8300,""auto"",""en"")"),"Loading...")</f>
        <v>Loading...</v>
      </c>
    </row>
    <row r="8301" spans="1:2" ht="14.25" customHeight="1">
      <c r="A8301" s="2" t="s">
        <v>7973</v>
      </c>
      <c r="B8301" s="2" t="str">
        <f ca="1">IFERROR(__xludf.DUMMYFUNCTION("GOOGLETRANSLATE(A8301,""auto"",""en"")"),"Loading...")</f>
        <v>Loading...</v>
      </c>
    </row>
    <row r="8302" spans="1:2" ht="14.25" customHeight="1">
      <c r="A8302" s="2" t="s">
        <v>7974</v>
      </c>
      <c r="B8302" s="2" t="str">
        <f ca="1">IFERROR(__xludf.DUMMYFUNCTION("GOOGLETRANSLATE(A8302,""auto"",""en"")"),"Loading...")</f>
        <v>Loading...</v>
      </c>
    </row>
    <row r="8303" spans="1:2" ht="14.25" customHeight="1">
      <c r="A8303" s="2" t="s">
        <v>7975</v>
      </c>
      <c r="B8303" s="2" t="str">
        <f ca="1">IFERROR(__xludf.DUMMYFUNCTION("GOOGLETRANSLATE(A8303,""auto"",""en"")"),"Loading...")</f>
        <v>Loading...</v>
      </c>
    </row>
    <row r="8304" spans="1:2" ht="14.25" customHeight="1">
      <c r="A8304" s="2" t="s">
        <v>7729</v>
      </c>
      <c r="B8304" s="2" t="str">
        <f ca="1">IFERROR(__xludf.DUMMYFUNCTION("GOOGLETRANSLATE(A8304,""auto"",""en"")"),"Loading...")</f>
        <v>Loading...</v>
      </c>
    </row>
    <row r="8305" spans="1:2" ht="14.25" customHeight="1">
      <c r="A8305" s="2" t="s">
        <v>7976</v>
      </c>
      <c r="B8305" s="2" t="str">
        <f ca="1">IFERROR(__xludf.DUMMYFUNCTION("GOOGLETRANSLATE(A8305,""auto"",""en"")"),"Loading...")</f>
        <v>Loading...</v>
      </c>
    </row>
    <row r="8306" spans="1:2" ht="14.25" customHeight="1">
      <c r="A8306" s="2" t="s">
        <v>7977</v>
      </c>
      <c r="B8306" s="2" t="str">
        <f ca="1">IFERROR(__xludf.DUMMYFUNCTION("GOOGLETRANSLATE(A8306,""auto"",""en"")"),"Loading...")</f>
        <v>Loading...</v>
      </c>
    </row>
    <row r="8307" spans="1:2" ht="14.25" customHeight="1">
      <c r="A8307" s="2" t="s">
        <v>151</v>
      </c>
      <c r="B8307" s="2" t="str">
        <f ca="1">IFERROR(__xludf.DUMMYFUNCTION("GOOGLETRANSLATE(A8307,""auto"",""en"")"),"Loading...")</f>
        <v>Loading...</v>
      </c>
    </row>
    <row r="8308" spans="1:2" ht="14.25" customHeight="1">
      <c r="A8308" s="2" t="s">
        <v>7978</v>
      </c>
      <c r="B8308" s="2" t="str">
        <f ca="1">IFERROR(__xludf.DUMMYFUNCTION("GOOGLETRANSLATE(A8308,""auto"",""en"")"),"Loading...")</f>
        <v>Loading...</v>
      </c>
    </row>
    <row r="8309" spans="1:2" ht="14.25" customHeight="1">
      <c r="A8309" s="2" t="s">
        <v>7979</v>
      </c>
      <c r="B8309" s="2" t="str">
        <f ca="1">IFERROR(__xludf.DUMMYFUNCTION("GOOGLETRANSLATE(A8309,""auto"",""en"")"),"Sir, this thing is so true that Rahul Gandhi has won the heart.")</f>
        <v>Sir, this thing is so true that Rahul Gandhi has won the heart.</v>
      </c>
    </row>
    <row r="8310" spans="1:2" ht="14.25" customHeight="1">
      <c r="A8310" s="6" t="s">
        <v>7980</v>
      </c>
      <c r="B8310" s="2" t="str">
        <f ca="1">IFERROR(__xludf.DUMMYFUNCTION("GOOGLETRANSLATE(A8310,""auto"",""en"")"),"Loading...")</f>
        <v>Loading...</v>
      </c>
    </row>
    <row r="8311" spans="1:2" ht="14.25" customHeight="1">
      <c r="A8311" s="2" t="s">
        <v>7981</v>
      </c>
      <c r="B8311" s="2" t="str">
        <f ca="1">IFERROR(__xludf.DUMMYFUNCTION("GOOGLETRANSLATE(A8311,""auto"",""en"")"),"Bilkul.apne.sahi.kaha.hai.hukumat.p.m.pad.se.nahi.hatne.chahata.hai.")</f>
        <v>Bilkul.apne.sahi.kaha.hai.hukumat.p.m.pad.se.nahi.hatne.chahata.hai.</v>
      </c>
    </row>
    <row r="8312" spans="1:2" ht="14.25" customHeight="1">
      <c r="A8312" s="2" t="s">
        <v>7982</v>
      </c>
      <c r="B8312" s="2" t="str">
        <f ca="1">IFERROR(__xludf.DUMMYFUNCTION("GOOGLETRANSLATE(A8312,""auto"",""en"")"),"Loading...")</f>
        <v>Loading...</v>
      </c>
    </row>
    <row r="8313" spans="1:2" ht="14.25" customHeight="1">
      <c r="A8313" s="2" t="s">
        <v>7983</v>
      </c>
      <c r="B8313" s="2" t="str">
        <f ca="1">IFERROR(__xludf.DUMMYFUNCTION("GOOGLETRANSLATE(A8313,""auto"",""en"")"),"Loading...")</f>
        <v>Loading...</v>
      </c>
    </row>
    <row r="8314" spans="1:2" ht="14.25" customHeight="1">
      <c r="A8314" s="2" t="s">
        <v>7984</v>
      </c>
      <c r="B8314" s="2" t="str">
        <f ca="1">IFERROR(__xludf.DUMMYFUNCTION("GOOGLETRANSLATE(A8314,""auto"",""en"")"),"Loading...")</f>
        <v>Loading...</v>
      </c>
    </row>
    <row r="8315" spans="1:2" ht="14.25" customHeight="1">
      <c r="A8315" s="2" t="s">
        <v>7985</v>
      </c>
      <c r="B8315" s="2" t="str">
        <f ca="1">IFERROR(__xludf.DUMMYFUNCTION("GOOGLETRANSLATE(A8315,""auto"",""en"")"),"Loading...")</f>
        <v>Loading...</v>
      </c>
    </row>
    <row r="8316" spans="1:2" ht="14.25" customHeight="1">
      <c r="A8316" s="2" t="s">
        <v>7986</v>
      </c>
      <c r="B8316" s="2" t="str">
        <f ca="1">IFERROR(__xludf.DUMMYFUNCTION("GOOGLETRANSLATE(A8316,""auto"",""en"")"),"Loading...")</f>
        <v>Loading...</v>
      </c>
    </row>
    <row r="8317" spans="1:2" ht="14.25" customHeight="1">
      <c r="A8317" s="2" t="s">
        <v>7987</v>
      </c>
      <c r="B8317" s="2" t="str">
        <f ca="1">IFERROR(__xludf.DUMMYFUNCTION("GOOGLETRANSLATE(A8317,""auto"",""en"")"),"Loading...")</f>
        <v>Loading...</v>
      </c>
    </row>
    <row r="8318" spans="1:2" ht="14.25" customHeight="1">
      <c r="A8318" s="2" t="s">
        <v>7988</v>
      </c>
      <c r="B8318" s="2" t="str">
        <f ca="1">IFERROR(__xludf.DUMMYFUNCTION("GOOGLETRANSLATE(A8318,""auto"",""en"")"),"Loading...")</f>
        <v>Loading...</v>
      </c>
    </row>
    <row r="8319" spans="1:2" ht="14.25" customHeight="1">
      <c r="A8319" s="2" t="s">
        <v>7989</v>
      </c>
      <c r="B8319" s="2" t="str">
        <f ca="1">IFERROR(__xludf.DUMMYFUNCTION("GOOGLETRANSLATE(A8319,""auto"",""en"")"),"Loading...")</f>
        <v>Loading...</v>
      </c>
    </row>
    <row r="8320" spans="1:2" ht="14.25" customHeight="1">
      <c r="A8320" s="2" t="s">
        <v>7990</v>
      </c>
      <c r="B8320" s="2" t="str">
        <f ca="1">IFERROR(__xludf.DUMMYFUNCTION("GOOGLETRANSLATE(A8320,""auto"",""en"")"),"Loading...")</f>
        <v>Loading...</v>
      </c>
    </row>
    <row r="8321" spans="1:2" ht="14.25" customHeight="1">
      <c r="A8321" s="2" t="s">
        <v>7991</v>
      </c>
      <c r="B8321" s="2" t="str">
        <f ca="1">IFERROR(__xludf.DUMMYFUNCTION("GOOGLETRANSLATE(A8321,""auto"",""en"")"),"Sir i always supported you but if nda wins i am sorry i will leave social media... because it for educated people")</f>
        <v>Sir i always supported you but if nda wins i am sorry i will leave social media... because it for educated people</v>
      </c>
    </row>
    <row r="8322" spans="1:2" ht="14.25" customHeight="1">
      <c r="A8322" s="2" t="s">
        <v>7992</v>
      </c>
      <c r="B8322" s="2" t="str">
        <f ca="1">IFERROR(__xludf.DUMMYFUNCTION("GOOGLETRANSLATE(A8322,""auto"",""en"")"),"Loading...")</f>
        <v>Loading...</v>
      </c>
    </row>
    <row r="8323" spans="1:2" ht="14.25" customHeight="1">
      <c r="A8323" s="2" t="s">
        <v>847</v>
      </c>
      <c r="B8323" s="2" t="str">
        <f ca="1">IFERROR(__xludf.DUMMYFUNCTION("GOOGLETRANSLATE(A8323,""auto"",""en"")"),"Loading...")</f>
        <v>Loading...</v>
      </c>
    </row>
    <row r="8324" spans="1:2" ht="14.25" customHeight="1">
      <c r="A8324" s="2" t="s">
        <v>7993</v>
      </c>
      <c r="B8324" s="2" t="str">
        <f ca="1">IFERROR(__xludf.DUMMYFUNCTION("GOOGLETRANSLATE(A8324,""auto"",""en"")"),"Loading...")</f>
        <v>Loading...</v>
      </c>
    </row>
    <row r="8325" spans="1:2" ht="14.25" customHeight="1">
      <c r="A8325" s="2" t="s">
        <v>7994</v>
      </c>
      <c r="B8325" s="2" t="str">
        <f ca="1">IFERROR(__xludf.DUMMYFUNCTION("GOOGLETRANSLATE(A8325,""auto"",""en"")"),"Loading...")</f>
        <v>Loading...</v>
      </c>
    </row>
    <row r="8326" spans="1:2" ht="14.25" customHeight="1">
      <c r="A8326" s="4" t="s">
        <v>7995</v>
      </c>
      <c r="B8326" s="2" t="str">
        <f ca="1">IFERROR(__xludf.DUMMYFUNCTION("GOOGLETRANSLATE(A8326,""auto"",""en"")"),"You keep your knowledge with you and after June 4, when BJP forms the government, then start the habit of sitting in the Congress party office and crying.")</f>
        <v>You keep your knowledge with you and after June 4, when BJP forms the government, then start the habit of sitting in the Congress party office and crying.</v>
      </c>
    </row>
    <row r="8327" spans="1:2" ht="14.25" customHeight="1">
      <c r="A8327" s="2" t="s">
        <v>7996</v>
      </c>
      <c r="B8327" s="2" t="str">
        <f ca="1">IFERROR(__xludf.DUMMYFUNCTION("GOOGLETRANSLATE(A8327,""auto"",""en"")"),"Loading...")</f>
        <v>Loading...</v>
      </c>
    </row>
    <row r="8328" spans="1:2" ht="14.25" customHeight="1">
      <c r="A8328" s="2" t="s">
        <v>7997</v>
      </c>
      <c r="B8328" s="2" t="str">
        <f ca="1">IFERROR(__xludf.DUMMYFUNCTION("GOOGLETRANSLATE(A8328,""auto"",""en"")"),"Loading...")</f>
        <v>Loading...</v>
      </c>
    </row>
    <row r="8329" spans="1:2" ht="14.25" customHeight="1">
      <c r="A8329" s="6" t="s">
        <v>7998</v>
      </c>
      <c r="B8329" s="2" t="str">
        <f ca="1">IFERROR(__xludf.DUMMYFUNCTION("GOOGLETRANSLATE(A8329,""auto"",""en"")"),"Loading...")</f>
        <v>Loading...</v>
      </c>
    </row>
    <row r="8330" spans="1:2" ht="14.25" customHeight="1">
      <c r="A8330" s="2" t="s">
        <v>7999</v>
      </c>
      <c r="B8330" s="2" t="str">
        <f ca="1">IFERROR(__xludf.DUMMYFUNCTION("GOOGLETRANSLATE(A8330,""auto"",""en"")"),"Loading...")</f>
        <v>Loading...</v>
      </c>
    </row>
    <row r="8331" spans="1:2" ht="14.25" customHeight="1">
      <c r="A8331" s="2" t="s">
        <v>8000</v>
      </c>
      <c r="B8331" s="2" t="str">
        <f ca="1">IFERROR(__xludf.DUMMYFUNCTION("GOOGLETRANSLATE(A8331,""auto"",""en"")"),"Loading...")</f>
        <v>Loading...</v>
      </c>
    </row>
    <row r="8332" spans="1:2" ht="14.25" customHeight="1">
      <c r="A8332" s="4" t="s">
        <v>8001</v>
      </c>
      <c r="B8332" s="2" t="str">
        <f ca="1">IFERROR(__xludf.DUMMYFUNCTION("GOOGLETRANSLATE(A8332,""auto"",""en"")"),"Loading...")</f>
        <v>Loading...</v>
      </c>
    </row>
    <row r="8333" spans="1:2" ht="14.25" customHeight="1">
      <c r="A8333" s="2" t="s">
        <v>729</v>
      </c>
      <c r="B8333" s="2" t="str">
        <f ca="1">IFERROR(__xludf.DUMMYFUNCTION("GOOGLETRANSLATE(A8333,""auto"",""en"")"),"Burnol")</f>
        <v>Burnol</v>
      </c>
    </row>
    <row r="8334" spans="1:2" ht="14.25" customHeight="1">
      <c r="A8334" s="2" t="s">
        <v>8002</v>
      </c>
      <c r="B8334" s="2" t="str">
        <f ca="1">IFERROR(__xludf.DUMMYFUNCTION("GOOGLETRANSLATE(A8334,""auto"",""en"")"),"Loading...")</f>
        <v>Loading...</v>
      </c>
    </row>
    <row r="8335" spans="1:2" ht="14.25" customHeight="1">
      <c r="A8335" s="5" t="s">
        <v>8003</v>
      </c>
      <c r="B8335" s="2" t="str">
        <f ca="1">IFERROR(__xludf.DUMMYFUNCTION("GOOGLETRANSLATE(A8335,""auto"",""en"")"),"Loading...")</f>
        <v>Loading...</v>
      </c>
    </row>
    <row r="8336" spans="1:2" ht="14.25" customHeight="1">
      <c r="A8336" s="2" t="s">
        <v>8004</v>
      </c>
      <c r="B8336" s="2" t="str">
        <f ca="1">IFERROR(__xludf.DUMMYFUNCTION("GOOGLETRANSLATE(A8336,""auto"",""en"")"),"Loading...")</f>
        <v>Loading...</v>
      </c>
    </row>
    <row r="8337" spans="1:2" ht="14.25" customHeight="1">
      <c r="A8337" s="2" t="s">
        <v>310</v>
      </c>
      <c r="B8337" s="2" t="str">
        <f ca="1">IFERROR(__xludf.DUMMYFUNCTION("GOOGLETRANSLATE(A8337,""auto"",""en"")"),"Loading...")</f>
        <v>Loading...</v>
      </c>
    </row>
    <row r="8338" spans="1:2" ht="14.25" customHeight="1">
      <c r="A8338" s="2" t="s">
        <v>2699</v>
      </c>
      <c r="B8338" s="2" t="str">
        <f ca="1">IFERROR(__xludf.DUMMYFUNCTION("GOOGLETRANSLATE(A8338,""auto"",""en"")"),"Loading...")</f>
        <v>Loading...</v>
      </c>
    </row>
    <row r="8339" spans="1:2" ht="14.25" customHeight="1">
      <c r="A8339" s="2" t="s">
        <v>8005</v>
      </c>
      <c r="B8339" s="2" t="str">
        <f ca="1">IFERROR(__xludf.DUMMYFUNCTION("GOOGLETRANSLATE(A8339,""auto"",""en"")"),"Loading...")</f>
        <v>Loading...</v>
      </c>
    </row>
    <row r="8340" spans="1:2" ht="14.25" customHeight="1">
      <c r="A8340" s="2" t="s">
        <v>8006</v>
      </c>
      <c r="B8340" s="2" t="str">
        <f ca="1">IFERROR(__xludf.DUMMYFUNCTION("GOOGLETRANSLATE(A8340,""auto"",""en"")"),"Loading...")</f>
        <v>Loading...</v>
      </c>
    </row>
    <row r="8341" spans="1:2" ht="14.25" customHeight="1">
      <c r="A8341" s="2" t="s">
        <v>8007</v>
      </c>
      <c r="B8341" s="2" t="str">
        <f ca="1">IFERROR(__xludf.DUMMYFUNCTION("GOOGLETRANSLATE(A8341,""auto"",""en"")"),"Only congress ✋🏻🔥🎉")</f>
        <v>Only congress ✋🏻🔥🎉</v>
      </c>
    </row>
    <row r="8342" spans="1:2" ht="14.25" customHeight="1">
      <c r="A8342" s="2" t="s">
        <v>8008</v>
      </c>
      <c r="B8342" s="2" t="str">
        <f ca="1">IFERROR(__xludf.DUMMYFUNCTION("GOOGLETRANSLATE(A8342,""auto"",""en"")"),"Loading...")</f>
        <v>Loading...</v>
      </c>
    </row>
    <row r="8343" spans="1:2" ht="14.25" customHeight="1">
      <c r="A8343" s="2" t="s">
        <v>594</v>
      </c>
      <c r="B8343" s="2" t="str">
        <f ca="1">IFERROR(__xludf.DUMMYFUNCTION("GOOGLETRANSLATE(A8343,""auto"",""en"")"),"❤")</f>
        <v>❤</v>
      </c>
    </row>
    <row r="8344" spans="1:2" ht="14.25" customHeight="1">
      <c r="A8344" s="4" t="s">
        <v>8009</v>
      </c>
      <c r="B8344" s="2" t="str">
        <f ca="1">IFERROR(__xludf.DUMMYFUNCTION("GOOGLETRANSLATE(A8344,""auto"",""en"")"),"You are also a sellout, you are cheating")</f>
        <v>You are also a sellout, you are cheating</v>
      </c>
    </row>
    <row r="8345" spans="1:2" ht="14.25" customHeight="1">
      <c r="A8345" s="2" t="s">
        <v>8010</v>
      </c>
      <c r="B8345" s="2" t="str">
        <f ca="1">IFERROR(__xludf.DUMMYFUNCTION("GOOGLETRANSLATE(A8345,""auto"",""en"")"),"Loading...")</f>
        <v>Loading...</v>
      </c>
    </row>
    <row r="8346" spans="1:2" ht="14.25" customHeight="1">
      <c r="A8346" s="2" t="s">
        <v>8011</v>
      </c>
      <c r="B8346" s="2" t="str">
        <f ca="1">IFERROR(__xludf.DUMMYFUNCTION("GOOGLETRANSLATE(A8346,""auto"",""en"")"),"Loading...")</f>
        <v>Loading...</v>
      </c>
    </row>
    <row r="8347" spans="1:2" ht="14.25" customHeight="1">
      <c r="A8347" s="4" t="s">
        <v>8012</v>
      </c>
      <c r="B8347" s="2" t="str">
        <f ca="1">IFERROR(__xludf.DUMMYFUNCTION("GOOGLETRANSLATE(A8347,""auto"",""en"")"),"Loading...")</f>
        <v>Loading...</v>
      </c>
    </row>
    <row r="8348" spans="1:2" ht="14.25" customHeight="1">
      <c r="A8348" s="2" t="s">
        <v>8013</v>
      </c>
      <c r="B8348" s="2" t="str">
        <f ca="1">IFERROR(__xludf.DUMMYFUNCTION("GOOGLETRANSLATE(A8348,""auto"",""en"")"),"Loading...")</f>
        <v>Loading...</v>
      </c>
    </row>
    <row r="8349" spans="1:2" ht="14.25" customHeight="1">
      <c r="A8349" s="2" t="s">
        <v>8014</v>
      </c>
      <c r="B8349" s="2" t="str">
        <f ca="1">IFERROR(__xludf.DUMMYFUNCTION("GOOGLETRANSLATE(A8349,""auto"",""en"")"),"Loading...")</f>
        <v>Loading...</v>
      </c>
    </row>
    <row r="8350" spans="1:2" ht="14.25" customHeight="1">
      <c r="A8350" s="2" t="s">
        <v>8015</v>
      </c>
      <c r="B8350" s="2" t="str">
        <f ca="1">IFERROR(__xludf.DUMMYFUNCTION("GOOGLETRANSLATE(A8350,""auto"",""en"")"),"Loading...")</f>
        <v>Loading...</v>
      </c>
    </row>
    <row r="8351" spans="1:2" ht="14.25" customHeight="1">
      <c r="A8351" s="2" t="s">
        <v>450</v>
      </c>
      <c r="B8351" s="2" t="str">
        <f ca="1">IFERROR(__xludf.DUMMYFUNCTION("GOOGLETRANSLATE(A8351,""auto"",""en"")"),"Loading...")</f>
        <v>Loading...</v>
      </c>
    </row>
    <row r="8352" spans="1:2" ht="14.25" customHeight="1">
      <c r="A8352" s="4" t="s">
        <v>8016</v>
      </c>
      <c r="B8352" s="2" t="str">
        <f ca="1">IFERROR(__xludf.DUMMYFUNCTION("GOOGLETRANSLATE(A8352,""auto"",""en"")"),"After March day, even the channel will change everything, these people will do it, Congress will win.")</f>
        <v>After March day, even the channel will change everything, these people will do it, Congress will win.</v>
      </c>
    </row>
    <row r="8353" spans="1:2" ht="14.25" customHeight="1">
      <c r="A8353" s="2" t="s">
        <v>8017</v>
      </c>
      <c r="B8353" s="2" t="str">
        <f ca="1">IFERROR(__xludf.DUMMYFUNCTION("GOOGLETRANSLATE(A8353,""auto"",""en"")"),"Loading...")</f>
        <v>Loading...</v>
      </c>
    </row>
    <row r="8354" spans="1:2" ht="14.25" customHeight="1">
      <c r="A8354" s="2" t="s">
        <v>8018</v>
      </c>
      <c r="B8354" s="2" t="str">
        <f ca="1">IFERROR(__xludf.DUMMYFUNCTION("GOOGLETRANSLATE(A8354,""auto"",""en"")"),"Loading...")</f>
        <v>Loading...</v>
      </c>
    </row>
    <row r="8355" spans="1:2" ht="14.25" customHeight="1">
      <c r="A8355" s="2" t="s">
        <v>8019</v>
      </c>
      <c r="B8355" s="2" t="str">
        <f ca="1">IFERROR(__xludf.DUMMYFUNCTION("GOOGLETRANSLATE(A8355,""auto"",""en"")"),"Loading...")</f>
        <v>Loading...</v>
      </c>
    </row>
    <row r="8356" spans="1:2" ht="14.25" customHeight="1">
      <c r="A8356" s="2" t="s">
        <v>8020</v>
      </c>
      <c r="B8356" s="2" t="str">
        <f ca="1">IFERROR(__xludf.DUMMYFUNCTION("GOOGLETRANSLATE(A8356,""auto"",""en"")"),"Loading...")</f>
        <v>Loading...</v>
      </c>
    </row>
    <row r="8357" spans="1:2" ht="14.25" customHeight="1">
      <c r="A8357" s="2" t="s">
        <v>8021</v>
      </c>
      <c r="B8357" s="2" t="str">
        <f ca="1">IFERROR(__xludf.DUMMYFUNCTION("GOOGLETRANSLATE(A8357,""auto"",""en"")"),"Loading...")</f>
        <v>Loading...</v>
      </c>
    </row>
    <row r="8358" spans="1:2" ht="14.25" customHeight="1">
      <c r="A8358" s="2" t="s">
        <v>8022</v>
      </c>
      <c r="B8358" s="2" t="str">
        <f ca="1">IFERROR(__xludf.DUMMYFUNCTION("GOOGLETRANSLATE(A8358,""auto"",""en"")"),"Loading...")</f>
        <v>Loading...</v>
      </c>
    </row>
    <row r="8359" spans="1:2" ht="14.25" customHeight="1">
      <c r="A8359" s="2" t="s">
        <v>8023</v>
      </c>
      <c r="B8359" s="2" t="str">
        <f ca="1">IFERROR(__xludf.DUMMYFUNCTION("GOOGLETRANSLATE(A8359,""auto"",""en"")"),"Loading...")</f>
        <v>Loading...</v>
      </c>
    </row>
    <row r="8360" spans="1:2" ht="14.25" customHeight="1">
      <c r="A8360" s="2" t="s">
        <v>8024</v>
      </c>
      <c r="B8360" s="2" t="str">
        <f ca="1">IFERROR(__xludf.DUMMYFUNCTION("GOOGLETRANSLATE(A8360,""auto"",""en"")"),"Loading...")</f>
        <v>Loading...</v>
      </c>
    </row>
    <row r="8361" spans="1:2" ht="14.25" customHeight="1">
      <c r="A8361" s="2" t="s">
        <v>8025</v>
      </c>
      <c r="B8361" s="2" t="str">
        <f ca="1">IFERROR(__xludf.DUMMYFUNCTION("GOOGLETRANSLATE(A8361,""auto"",""en"")"),"Loading...")</f>
        <v>Loading...</v>
      </c>
    </row>
    <row r="8362" spans="1:2" ht="14.25" customHeight="1">
      <c r="A8362" s="2" t="s">
        <v>8026</v>
      </c>
      <c r="B8362" s="2" t="str">
        <f ca="1">IFERROR(__xludf.DUMMYFUNCTION("GOOGLETRANSLATE(A8362,""auto"",""en"")"),"Loading...")</f>
        <v>Loading...</v>
      </c>
    </row>
    <row r="8363" spans="1:2" ht="14.25" customHeight="1">
      <c r="A8363" s="2" t="s">
        <v>8027</v>
      </c>
      <c r="B8363" s="2" t="str">
        <f ca="1">IFERROR(__xludf.DUMMYFUNCTION("GOOGLETRANSLATE(A8363,""auto"",""en"")"),"Loading...")</f>
        <v>Loading...</v>
      </c>
    </row>
    <row r="8364" spans="1:2" ht="14.25" customHeight="1">
      <c r="A8364" s="2" t="s">
        <v>8028</v>
      </c>
      <c r="B8364" s="2" t="str">
        <f ca="1">IFERROR(__xludf.DUMMYFUNCTION("GOOGLETRANSLATE(A8364,""auto"",""en"")"),"Loading...")</f>
        <v>Loading...</v>
      </c>
    </row>
    <row r="8365" spans="1:2" ht="14.25" customHeight="1">
      <c r="A8365" s="6" t="s">
        <v>8029</v>
      </c>
      <c r="B8365" s="2" t="str">
        <f ca="1">IFERROR(__xludf.DUMMYFUNCTION("GOOGLETRANSLATE(A8365,""auto"",""en"")"),"Loading...")</f>
        <v>Loading...</v>
      </c>
    </row>
    <row r="8366" spans="1:2" ht="14.25" customHeight="1">
      <c r="A8366" s="4" t="s">
        <v>8030</v>
      </c>
      <c r="B8366" s="2" t="str">
        <f ca="1">IFERROR(__xludf.DUMMYFUNCTION("GOOGLETRANSLATE(A8366,""auto"",""en"")"),"Loading...")</f>
        <v>Loading...</v>
      </c>
    </row>
    <row r="8367" spans="1:2" ht="14.25" customHeight="1">
      <c r="A8367" s="2" t="s">
        <v>8031</v>
      </c>
      <c r="B8367" s="2" t="str">
        <f ca="1">IFERROR(__xludf.DUMMYFUNCTION("GOOGLETRANSLATE(A8367,""auto"",""en"")"),"Ab to Sudhar Jao")</f>
        <v>Ab to Sudhar Jao</v>
      </c>
    </row>
    <row r="8368" spans="1:2" ht="14.25" customHeight="1">
      <c r="A8368" s="2" t="s">
        <v>8032</v>
      </c>
      <c r="B8368" s="2" t="str">
        <f ca="1">IFERROR(__xludf.DUMMYFUNCTION("GOOGLETRANSLATE(A8368,""auto"",""en"")"),"Loading...")</f>
        <v>Loading...</v>
      </c>
    </row>
    <row r="8369" spans="1:2" ht="14.25" customHeight="1">
      <c r="A8369" s="5" t="s">
        <v>8033</v>
      </c>
      <c r="B8369" s="2" t="str">
        <f ca="1">IFERROR(__xludf.DUMMYFUNCTION("GOOGLETRANSLATE(A8369,""auto"",""en"")"),"Loading...")</f>
        <v>Loading...</v>
      </c>
    </row>
    <row r="8370" spans="1:2" ht="14.25" customHeight="1">
      <c r="A8370" s="2" t="s">
        <v>8034</v>
      </c>
      <c r="B8370" s="2" t="str">
        <f ca="1">IFERROR(__xludf.DUMMYFUNCTION("GOOGLETRANSLATE(A8370,""auto"",""en"")"),"Loading...")</f>
        <v>Loading...</v>
      </c>
    </row>
    <row r="8371" spans="1:2" ht="14.25" customHeight="1">
      <c r="A8371" s="2" t="s">
        <v>8035</v>
      </c>
      <c r="B8371" s="2" t="str">
        <f ca="1">IFERROR(__xludf.DUMMYFUNCTION("GOOGLETRANSLATE(A8371,""auto"",""en"")"),"Loading...")</f>
        <v>Loading...</v>
      </c>
    </row>
    <row r="8372" spans="1:2" ht="14.25" customHeight="1">
      <c r="A8372" s="2" t="s">
        <v>8036</v>
      </c>
      <c r="B8372" s="2" t="str">
        <f ca="1">IFERROR(__xludf.DUMMYFUNCTION("GOOGLETRANSLATE(A8372,""auto"",""en"")"),"Loading...")</f>
        <v>Loading...</v>
      </c>
    </row>
    <row r="8373" spans="1:2" ht="14.25" customHeight="1">
      <c r="A8373" s="2" t="s">
        <v>8037</v>
      </c>
      <c r="B8373" s="2" t="str">
        <f ca="1">IFERROR(__xludf.DUMMYFUNCTION("GOOGLETRANSLATE(A8373,""auto"",""en"")"),"Now you can find out how to conduct a poll on YouTube...only after talking to 5 lakh people, does the exit poll tell you that the population of this country is more than 23 crores?")</f>
        <v>Now you can find out how to conduct a poll on YouTube...only after talking to 5 lakh people, does the exit poll tell you that the population of this country is more than 23 crores?</v>
      </c>
    </row>
    <row r="8374" spans="1:2" ht="14.25" customHeight="1">
      <c r="A8374" s="5" t="s">
        <v>8038</v>
      </c>
      <c r="B8374" s="2" t="str">
        <f ca="1">IFERROR(__xludf.DUMMYFUNCTION("GOOGLETRANSLATE(A8374,""auto"",""en"")"),"Those who take seats are the same
the giver is the same
Why would you give less?
we you are butting heads in vain")</f>
        <v>Those who take seats are the same
the giver is the same
Why would you give less?
we you are butting heads in vain</v>
      </c>
    </row>
    <row r="8375" spans="1:2" ht="14.25" customHeight="1">
      <c r="A8375" s="6" t="s">
        <v>8039</v>
      </c>
      <c r="B8375" s="2" t="str">
        <f ca="1">IFERROR(__xludf.DUMMYFUNCTION("GOOGLETRANSLATE(A8375,""auto"",""en"")"),"Loading...")</f>
        <v>Loading...</v>
      </c>
    </row>
    <row r="8376" spans="1:2" ht="14.25" customHeight="1">
      <c r="A8376" s="2" t="s">
        <v>8040</v>
      </c>
      <c r="B8376" s="2" t="str">
        <f ca="1">IFERROR(__xludf.DUMMYFUNCTION("GOOGLETRANSLATE(A8376,""auto"",""en"")"),"Loading...")</f>
        <v>Loading...</v>
      </c>
    </row>
    <row r="8377" spans="1:2" ht="14.25" customHeight="1">
      <c r="A8377" s="2" t="s">
        <v>8041</v>
      </c>
      <c r="B8377" s="2" t="str">
        <f ca="1">IFERROR(__xludf.DUMMYFUNCTION("GOOGLETRANSLATE(A8377,""auto"",""en"")"),"593 million view h sir ji 295 song pr")</f>
        <v>593 million view h sir ji 295 song pr</v>
      </c>
    </row>
    <row r="8378" spans="1:2" ht="14.25" customHeight="1">
      <c r="A8378" s="2" t="s">
        <v>8042</v>
      </c>
      <c r="B8378" s="2" t="str">
        <f ca="1">IFERROR(__xludf.DUMMYFUNCTION("GOOGLETRANSLATE(A8378,""auto"",""en"")"),"Loading...")</f>
        <v>Loading...</v>
      </c>
    </row>
    <row r="8379" spans="1:2" ht="14.25" customHeight="1">
      <c r="A8379" s="2" t="s">
        <v>8043</v>
      </c>
      <c r="B8379" s="2" t="str">
        <f ca="1">IFERROR(__xludf.DUMMYFUNCTION("GOOGLETRANSLATE(A8379,""auto"",""en"")"),"Loading...")</f>
        <v>Loading...</v>
      </c>
    </row>
    <row r="8380" spans="1:2" ht="14.25" customHeight="1">
      <c r="A8380" s="6" t="s">
        <v>8044</v>
      </c>
      <c r="B8380" s="2" t="str">
        <f ca="1">IFERROR(__xludf.DUMMYFUNCTION("GOOGLETRANSLATE(A8380,""auto"",""en"")"),"Loading...")</f>
        <v>Loading...</v>
      </c>
    </row>
    <row r="8381" spans="1:2" ht="14.25" customHeight="1">
      <c r="A8381" s="2" t="s">
        <v>8045</v>
      </c>
      <c r="B8381" s="2" t="str">
        <f ca="1">IFERROR(__xludf.DUMMYFUNCTION("GOOGLETRANSLATE(A8381,""auto"",""en"")"),"Loading...")</f>
        <v>Loading...</v>
      </c>
    </row>
    <row r="8382" spans="1:2" ht="14.25" customHeight="1">
      <c r="A8382" s="2" t="s">
        <v>8046</v>
      </c>
      <c r="B8382" s="2" t="str">
        <f ca="1">IFERROR(__xludf.DUMMYFUNCTION("GOOGLETRANSLATE(A8382,""auto"",""en"")"),"Loading...")</f>
        <v>Loading...</v>
      </c>
    </row>
    <row r="8383" spans="1:2" ht="14.25" customHeight="1">
      <c r="A8383" s="5" t="s">
        <v>8047</v>
      </c>
      <c r="B8383" s="2" t="str">
        <f ca="1">IFERROR(__xludf.DUMMYFUNCTION("GOOGLETRANSLATE(A8383,""auto"",""en"")"),"Loading...")</f>
        <v>Loading...</v>
      </c>
    </row>
    <row r="8384" spans="1:2" ht="14.25" customHeight="1">
      <c r="A8384" s="4" t="s">
        <v>8048</v>
      </c>
      <c r="B8384" s="2" t="str">
        <f ca="1">IFERROR(__xludf.DUMMYFUNCTION("GOOGLETRANSLATE(A8384,""auto"",""en"")"),"Loading...")</f>
        <v>Loading...</v>
      </c>
    </row>
    <row r="8385" spans="1:2" ht="14.25" customHeight="1">
      <c r="A8385" s="2" t="s">
        <v>8049</v>
      </c>
      <c r="B8385" s="2" t="str">
        <f ca="1">IFERROR(__xludf.DUMMYFUNCTION("GOOGLETRANSLATE(A8385,""auto"",""en"")"),"Loading...")</f>
        <v>Loading...</v>
      </c>
    </row>
    <row r="8386" spans="1:2" ht="14.25" customHeight="1">
      <c r="A8386" s="2" t="s">
        <v>8050</v>
      </c>
      <c r="B8386" s="2" t="str">
        <f ca="1">IFERROR(__xludf.DUMMYFUNCTION("GOOGLETRANSLATE(A8386,""auto"",""en"")"),"Loading...")</f>
        <v>Loading...</v>
      </c>
    </row>
    <row r="8387" spans="1:2" ht="14.25" customHeight="1">
      <c r="A8387" s="2" t="s">
        <v>8051</v>
      </c>
      <c r="B8387" s="2" t="str">
        <f ca="1">IFERROR(__xludf.DUMMYFUNCTION("GOOGLETRANSLATE(A8387,""auto"",""en"")"),"Loading...")</f>
        <v>Loading...</v>
      </c>
    </row>
    <row r="8388" spans="1:2" ht="14.25" customHeight="1">
      <c r="A8388" s="2" t="s">
        <v>8052</v>
      </c>
      <c r="B8388" s="2" t="str">
        <f ca="1">IFERROR(__xludf.DUMMYFUNCTION("GOOGLETRANSLATE(A8388,""auto"",""en"")"),"Loading...")</f>
        <v>Loading...</v>
      </c>
    </row>
    <row r="8389" spans="1:2" ht="14.25" customHeight="1">
      <c r="A8389" s="4" t="s">
        <v>8053</v>
      </c>
      <c r="B8389" s="2" t="str">
        <f ca="1">IFERROR(__xludf.DUMMYFUNCTION("GOOGLETRANSLATE(A8389,""auto"",""en"")"),"Loading...")</f>
        <v>Loading...</v>
      </c>
    </row>
    <row r="8390" spans="1:2" ht="14.25" customHeight="1">
      <c r="A8390" s="2" t="s">
        <v>8054</v>
      </c>
      <c r="B8390" s="2" t="str">
        <f ca="1">IFERROR(__xludf.DUMMYFUNCTION("GOOGLETRANSLATE(A8390,""auto"",""en"")"),"Cong 278+/BJP 234")</f>
        <v>Cong 278+/BJP 234</v>
      </c>
    </row>
    <row r="8391" spans="1:2" ht="14.25" customHeight="1">
      <c r="A8391" s="2" t="s">
        <v>8055</v>
      </c>
      <c r="B8391" s="2" t="str">
        <f ca="1">IFERROR(__xludf.DUMMYFUNCTION("GOOGLETRANSLATE(A8391,""auto"",""en"")"),"Loading...")</f>
        <v>Loading...</v>
      </c>
    </row>
    <row r="8392" spans="1:2" ht="14.25" customHeight="1">
      <c r="A8392" s="2" t="s">
        <v>8056</v>
      </c>
      <c r="B8392" s="2" t="str">
        <f ca="1">IFERROR(__xludf.DUMMYFUNCTION("GOOGLETRANSLATE(A8392,""auto"",""en"")"),"Loading...")</f>
        <v>Loading...</v>
      </c>
    </row>
    <row r="8393" spans="1:2" ht="14.25" customHeight="1">
      <c r="A8393" s="2" t="s">
        <v>450</v>
      </c>
      <c r="B8393" s="2" t="str">
        <f ca="1">IFERROR(__xludf.DUMMYFUNCTION("GOOGLETRANSLATE(A8393,""auto"",""en"")"),"Loading...")</f>
        <v>Loading...</v>
      </c>
    </row>
    <row r="8394" spans="1:2" ht="14.25" customHeight="1">
      <c r="A8394" s="2" t="s">
        <v>8057</v>
      </c>
      <c r="B8394" s="2" t="str">
        <f ca="1">IFERROR(__xludf.DUMMYFUNCTION("GOOGLETRANSLATE(A8394,""auto"",""en"")"),"Loading...")</f>
        <v>Loading...</v>
      </c>
    </row>
    <row r="8395" spans="1:2" ht="14.25" customHeight="1">
      <c r="A8395" s="6" t="s">
        <v>8058</v>
      </c>
      <c r="B8395" s="2" t="str">
        <f ca="1">IFERROR(__xludf.DUMMYFUNCTION("GOOGLETRANSLATE(A8395,""auto"",""en"")"),"Just chill, you will come to me 😉
Trust me, this good option does not exist in the country right now, so accept this fact for the first time Modi government 😊")</f>
        <v>Just chill, you will come to me 😉
Trust me, this good option does not exist in the country right now, so accept this fact for the first time Modi government 😊</v>
      </c>
    </row>
    <row r="8396" spans="1:2" ht="14.25" customHeight="1">
      <c r="A8396" s="4" t="s">
        <v>8059</v>
      </c>
      <c r="B8396" s="2" t="str">
        <f ca="1">IFERROR(__xludf.DUMMYFUNCTION("GOOGLETRANSLATE(A8396,""auto"",""en"")"),"Loading...")</f>
        <v>Loading...</v>
      </c>
    </row>
    <row r="8397" spans="1:2" ht="14.25" customHeight="1">
      <c r="A8397" s="2" t="s">
        <v>8060</v>
      </c>
      <c r="B8397" s="2" t="str">
        <f ca="1">IFERROR(__xludf.DUMMYFUNCTION("GOOGLETRANSLATE(A8397,""auto"",""en"")"),"Loading...")</f>
        <v>Loading...</v>
      </c>
    </row>
    <row r="8398" spans="1:2" ht="14.25" customHeight="1">
      <c r="A8398" s="2" t="s">
        <v>8061</v>
      </c>
      <c r="B8398" s="2" t="str">
        <f ca="1">IFERROR(__xludf.DUMMYFUNCTION("GOOGLETRANSLATE(A8398,""auto"",""en"")"),"Loading...")</f>
        <v>Loading...</v>
      </c>
    </row>
    <row r="8399" spans="1:2" ht="14.25" customHeight="1">
      <c r="A8399" s="2" t="s">
        <v>8062</v>
      </c>
      <c r="B8399" s="2" t="str">
        <f ca="1">IFERROR(__xludf.DUMMYFUNCTION("GOOGLETRANSLATE(A8399,""auto"",""en"")"),"Loading...")</f>
        <v>Loading...</v>
      </c>
    </row>
    <row r="8400" spans="1:2" ht="14.25" customHeight="1">
      <c r="A8400" s="2" t="s">
        <v>8063</v>
      </c>
      <c r="B8400" s="2" t="str">
        <f ca="1">IFERROR(__xludf.DUMMYFUNCTION("GOOGLETRANSLATE(A8400,""auto"",""en"")"),"Loading...")</f>
        <v>Loading...</v>
      </c>
    </row>
    <row r="8401" spans="1:2" ht="14.25" customHeight="1">
      <c r="A8401" s="2" t="s">
        <v>8064</v>
      </c>
      <c r="B8401" s="2" t="str">
        <f ca="1">IFERROR(__xludf.DUMMYFUNCTION("GOOGLETRANSLATE(A8401,""auto"",""en"")"),"Loading...")</f>
        <v>Loading...</v>
      </c>
    </row>
    <row r="8402" spans="1:2" ht="14.25" customHeight="1">
      <c r="A8402" s="4" t="s">
        <v>8065</v>
      </c>
      <c r="B8402" s="2" t="str">
        <f ca="1">IFERROR(__xludf.DUMMYFUNCTION("GOOGLETRANSLATE(A8402,""auto"",""en"")"),"Axis My India has spoken to a thousand people in every Lok Sabha constituency. This is his claim.")</f>
        <v>Axis My India has spoken to a thousand people in every Lok Sabha constituency. This is his claim.</v>
      </c>
    </row>
    <row r="8403" spans="1:2" ht="14.25" customHeight="1">
      <c r="A8403" s="6" t="s">
        <v>8066</v>
      </c>
      <c r="B8403" s="2" t="str">
        <f ca="1">IFERROR(__xludf.DUMMYFUNCTION("GOOGLETRANSLATE(A8403,""auto"",""en"")"),"Loading...")</f>
        <v>Loading...</v>
      </c>
    </row>
    <row r="8404" spans="1:2" ht="14.25" customHeight="1">
      <c r="A8404" s="2" t="s">
        <v>8067</v>
      </c>
      <c r="B8404" s="2" t="str">
        <f ca="1">IFERROR(__xludf.DUMMYFUNCTION("GOOGLETRANSLATE(A8404,""auto"",""en"")"),"Loading...")</f>
        <v>Loading...</v>
      </c>
    </row>
    <row r="8405" spans="1:2" ht="14.25" customHeight="1">
      <c r="A8405" s="2" t="s">
        <v>8068</v>
      </c>
      <c r="B8405" s="2" t="str">
        <f ca="1">IFERROR(__xludf.DUMMYFUNCTION("GOOGLETRANSLATE(A8405,""auto"",""en"")"),"Loading...")</f>
        <v>Loading...</v>
      </c>
    </row>
    <row r="8406" spans="1:2" ht="14.25" customHeight="1">
      <c r="A8406" s="2" t="s">
        <v>8069</v>
      </c>
      <c r="B8406" s="2" t="str">
        <f ca="1">IFERROR(__xludf.DUMMYFUNCTION("GOOGLETRANSLATE(A8406,""auto"",""en"")"),"Loading...")</f>
        <v>Loading...</v>
      </c>
    </row>
    <row r="8407" spans="1:2" ht="14.25" customHeight="1">
      <c r="A8407" s="4" t="s">
        <v>8070</v>
      </c>
      <c r="B8407" s="2" t="str">
        <f ca="1">IFERROR(__xludf.DUMMYFUNCTION("GOOGLETRANSLATE(A8407,""auto"",""en"")"),"Loading...")</f>
        <v>Loading...</v>
      </c>
    </row>
    <row r="8408" spans="1:2" ht="14.25" customHeight="1">
      <c r="A8408" s="2" t="s">
        <v>8071</v>
      </c>
      <c r="B8408" s="2" t="str">
        <f ca="1">IFERROR(__xludf.DUMMYFUNCTION("GOOGLETRANSLATE(A8408,""auto"",""en"")"),"Loading...")</f>
        <v>Loading...</v>
      </c>
    </row>
    <row r="8409" spans="1:2" ht="14.25" customHeight="1">
      <c r="A8409" s="2" t="s">
        <v>8072</v>
      </c>
      <c r="B8409" s="2" t="str">
        <f ca="1">IFERROR(__xludf.DUMMYFUNCTION("GOOGLETRANSLATE(A8409,""auto"",""en"")"),"Loading...")</f>
        <v>Loading...</v>
      </c>
    </row>
    <row r="8410" spans="1:2" ht="14.25" customHeight="1">
      <c r="A8410" s="4" t="s">
        <v>8073</v>
      </c>
      <c r="B8410" s="2" t="str">
        <f ca="1">IFERROR(__xludf.DUMMYFUNCTION("GOOGLETRANSLATE(A8410,""auto"",""en"")"),"The Election Commission delayed in giving the voting data of two phases, hence the suspicion of tampering became stronger.. perhaps everyone is warning about the story of BJP's survival till 235.")</f>
        <v>The Election Commission delayed in giving the voting data of two phases, hence the suspicion of tampering became stronger.. perhaps everyone is warning about the story of BJP's survival till 235.</v>
      </c>
    </row>
    <row r="8411" spans="1:2" ht="14.25" customHeight="1">
      <c r="A8411" s="2" t="s">
        <v>8074</v>
      </c>
      <c r="B8411" s="2" t="str">
        <f ca="1">IFERROR(__xludf.DUMMYFUNCTION("GOOGLETRANSLATE(A8411,""auto"",""en"")"),"Loading...")</f>
        <v>Loading...</v>
      </c>
    </row>
    <row r="8412" spans="1:2" ht="14.25" customHeight="1">
      <c r="A8412" s="6" t="s">
        <v>8075</v>
      </c>
      <c r="B8412" s="2" t="str">
        <f ca="1">IFERROR(__xludf.DUMMYFUNCTION("GOOGLETRANSLATE(A8412,""auto"",""en"")"),"Loading...")</f>
        <v>Loading...</v>
      </c>
    </row>
    <row r="8413" spans="1:2" ht="14.25" customHeight="1">
      <c r="A8413" s="2" t="s">
        <v>8076</v>
      </c>
      <c r="B8413" s="2" t="str">
        <f ca="1">IFERROR(__xludf.DUMMYFUNCTION("GOOGLETRANSLATE(A8413,""auto"",""en"")"),"Loading...")</f>
        <v>Loading...</v>
      </c>
    </row>
    <row r="8414" spans="1:2" ht="14.25" customHeight="1">
      <c r="A8414" s="2" t="s">
        <v>8077</v>
      </c>
      <c r="B8414" s="2" t="str">
        <f ca="1">IFERROR(__xludf.DUMMYFUNCTION("GOOGLETRANSLATE(A8414,""auto"",""en"")"),"Congress💪💪")</f>
        <v>Congress💪💪</v>
      </c>
    </row>
    <row r="8415" spans="1:2" ht="14.25" customHeight="1">
      <c r="A8415" s="2" t="s">
        <v>8078</v>
      </c>
      <c r="B8415" s="3" t="str">
        <f ca="1">IFERROR(__xludf.DUMMYFUNCTION("GOOGLETRANSLATE(A8415,""auto"",""en"")"),"Loading...")</f>
        <v>Loading...</v>
      </c>
    </row>
    <row r="8416" spans="1:2" ht="14.25" customHeight="1">
      <c r="A8416" s="2" t="s">
        <v>8079</v>
      </c>
      <c r="B8416" s="2" t="str">
        <f ca="1">IFERROR(__xludf.DUMMYFUNCTION("GOOGLETRANSLATE(A8416,""auto"",""en"")"),"Loading...")</f>
        <v>Loading...</v>
      </c>
    </row>
    <row r="8417" spans="1:2" ht="14.25" customHeight="1">
      <c r="A8417" s="2" t="s">
        <v>8080</v>
      </c>
      <c r="B8417" s="2" t="str">
        <f ca="1">IFERROR(__xludf.DUMMYFUNCTION("GOOGLETRANSLATE(A8417,""auto"",""en"")"),"Loading...")</f>
        <v>Loading...</v>
      </c>
    </row>
    <row r="8418" spans="1:2" ht="14.25" customHeight="1">
      <c r="A8418" s="4" t="s">
        <v>8081</v>
      </c>
      <c r="B8418" s="2" t="str">
        <f ca="1">IFERROR(__xludf.DUMMYFUNCTION("GOOGLETRANSLATE(A8418,""auto"",""en"")"),"Loading...")</f>
        <v>Loading...</v>
      </c>
    </row>
    <row r="8419" spans="1:2" ht="14.25" customHeight="1">
      <c r="A8419" s="2" t="s">
        <v>8082</v>
      </c>
      <c r="B8419" s="2" t="str">
        <f ca="1">IFERROR(__xludf.DUMMYFUNCTION("GOOGLETRANSLATE(A8419,""auto"",""en"")"),"Khujliwal's dog 😅")</f>
        <v>Khujliwal's dog 😅</v>
      </c>
    </row>
    <row r="8420" spans="1:2" ht="14.25" customHeight="1">
      <c r="A8420" s="2" t="s">
        <v>8083</v>
      </c>
      <c r="B8420" s="2" t="str">
        <f ca="1">IFERROR(__xludf.DUMMYFUNCTION("GOOGLETRANSLATE(A8420,""auto"",""en"")"),"Everything will be known after 2 days")</f>
        <v>Everything will be known after 2 days</v>
      </c>
    </row>
    <row r="8421" spans="1:2" ht="14.25" customHeight="1">
      <c r="A8421" s="2" t="s">
        <v>7720</v>
      </c>
      <c r="B8421" s="2" t="str">
        <f ca="1">IFERROR(__xludf.DUMMYFUNCTION("GOOGLETRANSLATE(A8421,""auto"",""en"")"),"India will win, Modi will win")</f>
        <v>India will win, Modi will win</v>
      </c>
    </row>
    <row r="8422" spans="1:2" ht="14.25" customHeight="1">
      <c r="A8422" s="2" t="s">
        <v>8084</v>
      </c>
      <c r="B8422" s="2" t="str">
        <f ca="1">IFERROR(__xludf.DUMMYFUNCTION("GOOGLETRANSLATE(A8422,""auto"",""en"")"),"Loading...")</f>
        <v>Loading...</v>
      </c>
    </row>
    <row r="8423" spans="1:2" ht="14.25" customHeight="1">
      <c r="A8423" s="2" t="s">
        <v>8085</v>
      </c>
      <c r="B8423" s="2" t="str">
        <f ca="1">IFERROR(__xludf.DUMMYFUNCTION("GOOGLETRANSLATE(A8423,""auto"",""en"")"),"Loading...")</f>
        <v>Loading...</v>
      </c>
    </row>
    <row r="8424" spans="1:2" ht="14.25" customHeight="1">
      <c r="A8424" s="2" t="s">
        <v>8086</v>
      </c>
      <c r="B8424" s="2" t="str">
        <f ca="1">IFERROR(__xludf.DUMMYFUNCTION("GOOGLETRANSLATE(A8424,""auto"",""en"")"),"Loading...")</f>
        <v>Loading...</v>
      </c>
    </row>
    <row r="8425" spans="1:2" ht="14.25" customHeight="1">
      <c r="A8425" s="2" t="s">
        <v>8087</v>
      </c>
      <c r="B8425" s="2" t="str">
        <f ca="1">IFERROR(__xludf.DUMMYFUNCTION("GOOGLETRANSLATE(A8425,""auto"",""en"")"),"Why are you crying brother 4 I am not crying today")</f>
        <v>Why are you crying brother 4 I am not crying today</v>
      </c>
    </row>
    <row r="8426" spans="1:2" ht="14.25" customHeight="1">
      <c r="A8426" s="2" t="s">
        <v>8088</v>
      </c>
      <c r="B8426" s="2" t="str">
        <f ca="1">IFERROR(__xludf.DUMMYFUNCTION("GOOGLETRANSLATE(A8426,""auto"",""en"")"),"Loading...")</f>
        <v>Loading...</v>
      </c>
    </row>
    <row r="8427" spans="1:2" ht="14.25" customHeight="1">
      <c r="A8427" s="2" t="s">
        <v>8089</v>
      </c>
      <c r="B8427" s="2" t="str">
        <f ca="1">IFERROR(__xludf.DUMMYFUNCTION("GOOGLETRANSLATE(A8427,""auto"",""en"")"),"Loading...")</f>
        <v>Loading...</v>
      </c>
    </row>
    <row r="8428" spans="1:2" ht="14.25" customHeight="1">
      <c r="A8428" s="4" t="s">
        <v>8090</v>
      </c>
      <c r="B8428" s="2" t="str">
        <f ca="1">IFERROR(__xludf.DUMMYFUNCTION("GOOGLETRANSLATE(A8428,""auto"",""en"")"),"Loading...")</f>
        <v>Loading...</v>
      </c>
    </row>
    <row r="8429" spans="1:2" ht="14.25" customHeight="1">
      <c r="A8429" s="2" t="s">
        <v>8091</v>
      </c>
      <c r="B8429" s="2" t="str">
        <f ca="1">IFERROR(__xludf.DUMMYFUNCTION("GOOGLETRANSLATE(A8429,""auto"",""en"")"),"Why will bjb come in real life?")</f>
        <v>Why will bjb come in real life?</v>
      </c>
    </row>
    <row r="8430" spans="1:2" ht="14.25" customHeight="1">
      <c r="A8430" s="6" t="s">
        <v>8092</v>
      </c>
      <c r="B8430" s="2" t="str">
        <f ca="1">IFERROR(__xludf.DUMMYFUNCTION("GOOGLETRANSLATE(A8430,""auto"",""en"")"),"Loading...")</f>
        <v>Loading...</v>
      </c>
    </row>
    <row r="8431" spans="1:2" ht="14.25" customHeight="1">
      <c r="A8431" s="2" t="s">
        <v>8093</v>
      </c>
      <c r="B8431" s="2" t="str">
        <f ca="1">IFERROR(__xludf.DUMMYFUNCTION("GOOGLETRANSLATE(A8431,""auto"",""en"")"),"Loading...")</f>
        <v>Loading...</v>
      </c>
    </row>
    <row r="8432" spans="1:2" ht="14.25" customHeight="1">
      <c r="A8432" s="2" t="s">
        <v>8094</v>
      </c>
      <c r="B8432" s="2" t="str">
        <f ca="1">IFERROR(__xludf.DUMMYFUNCTION("GOOGLETRANSLATE(A8432,""auto"",""en"")"),"Loading...")</f>
        <v>Loading...</v>
      </c>
    </row>
    <row r="8433" spans="1:2" ht="14.25" customHeight="1">
      <c r="A8433" s="2" t="s">
        <v>8095</v>
      </c>
      <c r="B8433" s="2" t="str">
        <f ca="1">IFERROR(__xludf.DUMMYFUNCTION("GOOGLETRANSLATE(A8433,""auto"",""en"")"),"Loading...")</f>
        <v>Loading...</v>
      </c>
    </row>
    <row r="8434" spans="1:2" ht="14.25" customHeight="1">
      <c r="A8434" s="2" t="s">
        <v>8096</v>
      </c>
      <c r="B8434" s="2" t="str">
        <f ca="1">IFERROR(__xludf.DUMMYFUNCTION("GOOGLETRANSLATE(A8434,""auto"",""en"")"),"Loading...")</f>
        <v>Loading...</v>
      </c>
    </row>
    <row r="8435" spans="1:2" ht="14.25" customHeight="1">
      <c r="A8435" s="2" t="s">
        <v>8097</v>
      </c>
      <c r="B8435" s="2" t="str">
        <f ca="1">IFERROR(__xludf.DUMMYFUNCTION("GOOGLETRANSLATE(A8435,""auto"",""en"")"),"Loading...")</f>
        <v>Loading...</v>
      </c>
    </row>
    <row r="8436" spans="1:2" ht="14.25" customHeight="1">
      <c r="A8436" s="2" t="s">
        <v>8098</v>
      </c>
      <c r="B8436" s="2" t="str">
        <f ca="1">IFERROR(__xludf.DUMMYFUNCTION("GOOGLETRANSLATE(A8436,""auto"",""en"")"),"Loading...")</f>
        <v>Loading...</v>
      </c>
    </row>
    <row r="8437" spans="1:2" ht="14.25" customHeight="1">
      <c r="A8437" s="2" t="s">
        <v>8099</v>
      </c>
      <c r="B8437" s="2" t="str">
        <f ca="1">IFERROR(__xludf.DUMMYFUNCTION("GOOGLETRANSLATE(A8437,""auto"",""en"")"),"Loading...")</f>
        <v>Loading...</v>
      </c>
    </row>
    <row r="8438" spans="1:2" ht="14.25" customHeight="1">
      <c r="A8438" s="2" t="s">
        <v>8100</v>
      </c>
      <c r="B8438" s="2" t="str">
        <f ca="1">IFERROR(__xludf.DUMMYFUNCTION("GOOGLETRANSLATE(A8438,""auto"",""en"")"),"Loading...")</f>
        <v>Loading...</v>
      </c>
    </row>
    <row r="8439" spans="1:2" ht="14.25" customHeight="1">
      <c r="A8439" s="2" t="s">
        <v>8101</v>
      </c>
      <c r="B8439" s="2" t="str">
        <f ca="1">IFERROR(__xludf.DUMMYFUNCTION("GOOGLETRANSLATE(A8439,""auto"",""en"")"),"Did u go to do the survey.")</f>
        <v>Did u go to do the survey.</v>
      </c>
    </row>
    <row r="8440" spans="1:2" ht="14.25" customHeight="1">
      <c r="A8440" s="4" t="s">
        <v>8102</v>
      </c>
      <c r="B8440" s="2" t="str">
        <f ca="1">IFERROR(__xludf.DUMMYFUNCTION("GOOGLETRANSLATE(A8440,""auto"",""en"")"),"Loading...")</f>
        <v>Loading...</v>
      </c>
    </row>
    <row r="8441" spans="1:2" ht="14.25" customHeight="1">
      <c r="A8441" s="2" t="s">
        <v>8103</v>
      </c>
      <c r="B8441" s="2" t="str">
        <f ca="1">IFERROR(__xludf.DUMMYFUNCTION("GOOGLETRANSLATE(A8441,""auto"",""en"")"),"Loading...")</f>
        <v>Loading...</v>
      </c>
    </row>
    <row r="8442" spans="1:2" ht="14.25" customHeight="1">
      <c r="A8442" s="2" t="s">
        <v>8104</v>
      </c>
      <c r="B8442" s="2" t="str">
        <f ca="1">IFERROR(__xludf.DUMMYFUNCTION("GOOGLETRANSLATE(A8442,""auto"",""en"")"),"EVM MACHINE NAJAR RAKHO❤❤❤❤❤❤❤❤❤🤑🤑🤑🤑🤑🤑🤑🤑☺🤑🤑🤑🤑🤑🤑🤑🤑🤑🤑")</f>
        <v>EVM MACHINE NAJAR RAKHO❤❤❤❤❤❤❤❤❤🤑🤑🤑🤑🤑🤑🤑🤑☺🤑🤑🤑🤑🤑🤑🤑🤑🤑🤑</v>
      </c>
    </row>
    <row r="8443" spans="1:2" ht="14.25" customHeight="1">
      <c r="A8443" s="5" t="s">
        <v>8105</v>
      </c>
      <c r="B8443" s="2" t="str">
        <f ca="1">IFERROR(__xludf.DUMMYFUNCTION("GOOGLETRANSLATE(A8443,""auto"",""en"")"),"Loading...")</f>
        <v>Loading...</v>
      </c>
    </row>
    <row r="8444" spans="1:2" ht="14.25" customHeight="1">
      <c r="A8444" s="2" t="s">
        <v>8106</v>
      </c>
      <c r="B8444" s="2" t="str">
        <f ca="1">IFERROR(__xludf.DUMMYFUNCTION("GOOGLETRANSLATE(A8444,""auto"",""en"")"),"Loading...")</f>
        <v>Loading...</v>
      </c>
    </row>
    <row r="8445" spans="1:2" ht="14.25" customHeight="1">
      <c r="A8445" s="2" t="s">
        <v>8107</v>
      </c>
      <c r="B8445" s="2" t="str">
        <f ca="1">IFERROR(__xludf.DUMMYFUNCTION("GOOGLETRANSLATE(A8445,""auto"",""en"")"),"Loading...")</f>
        <v>Loading...</v>
      </c>
    </row>
    <row r="8446" spans="1:2" ht="14.25" customHeight="1">
      <c r="A8446" s="2" t="s">
        <v>8108</v>
      </c>
      <c r="B8446" s="2" t="str">
        <f ca="1">IFERROR(__xludf.DUMMYFUNCTION("GOOGLETRANSLATE(A8446,""auto"",""en"")"),"Loading...")</f>
        <v>Loading...</v>
      </c>
    </row>
    <row r="8447" spans="1:2" ht="14.25" customHeight="1">
      <c r="A8447" s="2" t="s">
        <v>8109</v>
      </c>
      <c r="B8447" s="2" t="str">
        <f ca="1">IFERROR(__xludf.DUMMYFUNCTION("GOOGLETRANSLATE(A8447,""auto"",""en"")"),"Loading...")</f>
        <v>Loading...</v>
      </c>
    </row>
    <row r="8448" spans="1:2" ht="14.25" customHeight="1">
      <c r="A8448" s="2" t="s">
        <v>8110</v>
      </c>
      <c r="B8448" s="2" t="str">
        <f ca="1">IFERROR(__xludf.DUMMYFUNCTION("GOOGLETRANSLATE(A8448,""auto"",""en"")"),"Loading...")</f>
        <v>Loading...</v>
      </c>
    </row>
    <row r="8449" spans="1:2" ht="14.25" customHeight="1">
      <c r="A8449" s="2" t="s">
        <v>8111</v>
      </c>
      <c r="B8449" s="2" t="str">
        <f ca="1">IFERROR(__xludf.DUMMYFUNCTION("GOOGLETRANSLATE(A8449,""auto"",""en"")"),"Loading...")</f>
        <v>Loading...</v>
      </c>
    </row>
    <row r="8450" spans="1:2" ht="14.25" customHeight="1">
      <c r="A8450" s="2" t="s">
        <v>8112</v>
      </c>
      <c r="B8450" s="2" t="str">
        <f ca="1">IFERROR(__xludf.DUMMYFUNCTION("GOOGLETRANSLATE(A8450,""auto"",""en"")"),"Loading...")</f>
        <v>Loading...</v>
      </c>
    </row>
    <row r="8451" spans="1:2" ht="14.25" customHeight="1">
      <c r="A8451" s="2" t="s">
        <v>8113</v>
      </c>
      <c r="B8451" s="2" t="str">
        <f ca="1">IFERROR(__xludf.DUMMYFUNCTION("GOOGLETRANSLATE(A8451,""auto"",""en"")"),"Loading...")</f>
        <v>Loading...</v>
      </c>
    </row>
    <row r="8452" spans="1:2" ht="14.25" customHeight="1">
      <c r="A8452" s="2" t="s">
        <v>8114</v>
      </c>
      <c r="B8452" s="2" t="str">
        <f ca="1">IFERROR(__xludf.DUMMYFUNCTION("GOOGLETRANSLATE(A8452,""auto"",""en"")"),"Loading...")</f>
        <v>Loading...</v>
      </c>
    </row>
    <row r="8453" spans="1:2" ht="14.25" customHeight="1">
      <c r="A8453" s="4" t="s">
        <v>8115</v>
      </c>
      <c r="B8453" s="2" t="str">
        <f ca="1">IFERROR(__xludf.DUMMYFUNCTION("GOOGLETRANSLATE(A8453,""auto"",""en"")"),"Loading...")</f>
        <v>Loading...</v>
      </c>
    </row>
    <row r="8454" spans="1:2" ht="14.25" customHeight="1">
      <c r="A8454" s="4" t="s">
        <v>8116</v>
      </c>
      <c r="B8454" s="2" t="str">
        <f ca="1">IFERROR(__xludf.DUMMYFUNCTION("GOOGLETRANSLATE(A8454,""auto"",""en"")"),"Loading...")</f>
        <v>Loading...</v>
      </c>
    </row>
    <row r="8455" spans="1:2" ht="14.25" customHeight="1">
      <c r="A8455" s="2" t="s">
        <v>8117</v>
      </c>
      <c r="B8455" s="2" t="str">
        <f ca="1">IFERROR(__xludf.DUMMYFUNCTION("GOOGLETRANSLATE(A8455,""auto"",""en"")"),"Loading...")</f>
        <v>Loading...</v>
      </c>
    </row>
    <row r="8456" spans="1:2" ht="14.25" customHeight="1">
      <c r="A8456" s="2" t="s">
        <v>151</v>
      </c>
      <c r="B8456" s="2" t="str">
        <f ca="1">IFERROR(__xludf.DUMMYFUNCTION("GOOGLETRANSLATE(A8456,""auto"",""en"")"),"Loading...")</f>
        <v>Loading...</v>
      </c>
    </row>
    <row r="8457" spans="1:2" ht="14.25" customHeight="1">
      <c r="A8457" s="2" t="s">
        <v>8118</v>
      </c>
      <c r="B8457" s="2" t="str">
        <f ca="1">IFERROR(__xludf.DUMMYFUNCTION("GOOGLETRANSLATE(A8457,""auto"",""en"")"),"Loading...")</f>
        <v>Loading...</v>
      </c>
    </row>
    <row r="8458" spans="1:2" ht="14.25" customHeight="1">
      <c r="A8458" s="6" t="s">
        <v>8119</v>
      </c>
      <c r="B8458" s="2" t="str">
        <f ca="1">IFERROR(__xludf.DUMMYFUNCTION("GOOGLETRANSLATE(A8458,""auto"",""en"")"),"Loading...")</f>
        <v>Loading...</v>
      </c>
    </row>
    <row r="8459" spans="1:2" ht="14.25" customHeight="1">
      <c r="A8459" s="2" t="s">
        <v>8120</v>
      </c>
      <c r="B8459" s="2" t="str">
        <f ca="1">IFERROR(__xludf.DUMMYFUNCTION("GOOGLETRANSLATE(A8459,""auto"",""en"")"),"Loading...")</f>
        <v>Loading...</v>
      </c>
    </row>
    <row r="8460" spans="1:2" ht="14.25" customHeight="1">
      <c r="A8460" s="6" t="s">
        <v>8121</v>
      </c>
      <c r="B8460" s="2" t="str">
        <f ca="1">IFERROR(__xludf.DUMMYFUNCTION("GOOGLETRANSLATE(A8460,""auto"",""en"")"),"Not 59M
 593M views")</f>
        <v>Not 59M
 593M views</v>
      </c>
    </row>
    <row r="8461" spans="1:2" ht="14.25" customHeight="1">
      <c r="A8461" s="2" t="s">
        <v>8122</v>
      </c>
      <c r="B8461" s="2" t="str">
        <f ca="1">IFERROR(__xludf.DUMMYFUNCTION("GOOGLETRANSLATE(A8461,""auto"",""en"")"),"Loading...")</f>
        <v>Loading...</v>
      </c>
    </row>
    <row r="8462" spans="1:2" ht="14.25" customHeight="1">
      <c r="A8462" s="4" t="s">
        <v>8123</v>
      </c>
      <c r="B8462" s="2" t="str">
        <f ca="1">IFERROR(__xludf.DUMMYFUNCTION("GOOGLETRANSLATE(A8462,""auto"",""en"")"),"Both Nitish Kumar's speech and Godi Media's agit poll are equal. More than seats are being announced since the beginning. This is a game of hide and seek for Modi. National media, posing as government media, is showing the spectacle to the citizens of the"&amp;" country. This should be a case.")</f>
        <v>Both Nitish Kumar's speech and Godi Media's agit poll are equal. More than seats are being announced since the beginning. This is a game of hide and seek for Modi. National media, posing as government media, is showing the spectacle to the citizens of the country. This should be a case.</v>
      </c>
    </row>
    <row r="8463" spans="1:2" ht="14.25" customHeight="1">
      <c r="A8463" s="2" t="s">
        <v>8124</v>
      </c>
      <c r="B8463" s="2" t="str">
        <f ca="1">IFERROR(__xludf.DUMMYFUNCTION("GOOGLETRANSLATE(A8463,""auto"",""en"")"),"Loading...")</f>
        <v>Loading...</v>
      </c>
    </row>
    <row r="8464" spans="1:2" ht="14.25" customHeight="1">
      <c r="A8464" s="2" t="s">
        <v>8125</v>
      </c>
      <c r="B8464" s="2" t="str">
        <f ca="1">IFERROR(__xludf.DUMMYFUNCTION("GOOGLETRANSLATE(A8464,""auto"",""en"")"),"Loading...")</f>
        <v>Loading...</v>
      </c>
    </row>
    <row r="8465" spans="1:2" ht="14.25" customHeight="1">
      <c r="A8465" s="6" t="s">
        <v>8126</v>
      </c>
      <c r="B8465" s="2" t="str">
        <f ca="1">IFERROR(__xludf.DUMMYFUNCTION("GOOGLETRANSLATE(A8465,""auto"",""en"")"),"Loading...")</f>
        <v>Loading...</v>
      </c>
    </row>
    <row r="8466" spans="1:2" ht="14.25" customHeight="1">
      <c r="A8466" s="2" t="s">
        <v>8127</v>
      </c>
      <c r="B8466" s="2" t="str">
        <f ca="1">IFERROR(__xludf.DUMMYFUNCTION("GOOGLETRANSLATE(A8466,""auto"",""en"")"),"Loading...")</f>
        <v>Loading...</v>
      </c>
    </row>
    <row r="8467" spans="1:2" ht="14.25" customHeight="1">
      <c r="A8467" s="2" t="s">
        <v>8128</v>
      </c>
      <c r="B8467" s="2" t="str">
        <f ca="1">IFERROR(__xludf.DUMMYFUNCTION("GOOGLETRANSLATE(A8467,""auto"",""en"")"),"Loading...")</f>
        <v>Loading...</v>
      </c>
    </row>
    <row r="8468" spans="1:2" ht="14.25" customHeight="1">
      <c r="A8468" s="2" t="s">
        <v>8129</v>
      </c>
      <c r="B8468" s="2" t="str">
        <f ca="1">IFERROR(__xludf.DUMMYFUNCTION("GOOGLETRANSLATE(A8468,""auto"",""en"")"),"Loading...")</f>
        <v>Loading...</v>
      </c>
    </row>
    <row r="8469" spans="1:2" ht="14.25" customHeight="1">
      <c r="A8469" s="2" t="s">
        <v>8130</v>
      </c>
      <c r="B8469" s="2" t="str">
        <f ca="1">IFERROR(__xludf.DUMMYFUNCTION("GOOGLETRANSLATE(A8469,""auto"",""en"")"),"Loading...")</f>
        <v>Loading...</v>
      </c>
    </row>
    <row r="8470" spans="1:2" ht="14.25" customHeight="1">
      <c r="A8470" s="2" t="s">
        <v>8131</v>
      </c>
      <c r="B8470" s="2" t="str">
        <f ca="1">IFERROR(__xludf.DUMMYFUNCTION("GOOGLETRANSLATE(A8470,""auto"",""en"")"),"If exit poll is being shown wrong then there will be a mass movement because of what has been done. If exit poll is being shown wrong then there will be a mass movement because of what has been done.")</f>
        <v>If exit poll is being shown wrong then there will be a mass movement because of what has been done. If exit poll is being shown wrong then there will be a mass movement because of what has been done.</v>
      </c>
    </row>
    <row r="8471" spans="1:2" ht="14.25" customHeight="1">
      <c r="A8471" s="2" t="s">
        <v>8132</v>
      </c>
      <c r="B8471" s="2" t="str">
        <f ca="1">IFERROR(__xludf.DUMMYFUNCTION("GOOGLETRANSLATE(A8471,""auto"",""en"")"),"Loading...")</f>
        <v>Loading...</v>
      </c>
    </row>
    <row r="8472" spans="1:2" ht="14.25" customHeight="1">
      <c r="A8472" s="2" t="s">
        <v>8131</v>
      </c>
      <c r="B8472" s="2" t="str">
        <f ca="1">IFERROR(__xludf.DUMMYFUNCTION("GOOGLETRANSLATE(A8472,""auto"",""en"")"),"If exit poll is being shown wrong then there will be a mass movement because of what has been done. If exit poll is being shown wrong then there will be a mass movement because of what has been done.")</f>
        <v>If exit poll is being shown wrong then there will be a mass movement because of what has been done. If exit poll is being shown wrong then there will be a mass movement because of what has been done.</v>
      </c>
    </row>
    <row r="8473" spans="1:2" ht="14.25" customHeight="1">
      <c r="A8473" s="2" t="s">
        <v>8133</v>
      </c>
      <c r="B8473" s="2" t="str">
        <f ca="1">IFERROR(__xludf.DUMMYFUNCTION("GOOGLETRANSLATE(A8473,""auto"",""en"")"),"Loading...")</f>
        <v>Loading...</v>
      </c>
    </row>
    <row r="8474" spans="1:2" ht="14.25" customHeight="1">
      <c r="A8474" s="2" t="s">
        <v>8134</v>
      </c>
      <c r="B8474" s="2" t="str">
        <f ca="1">IFERROR(__xludf.DUMMYFUNCTION("GOOGLETRANSLATE(A8474,""auto"",""en"")"),"Loading...")</f>
        <v>Loading...</v>
      </c>
    </row>
    <row r="8475" spans="1:2" ht="14.25" customHeight="1">
      <c r="A8475" s="2" t="s">
        <v>8135</v>
      </c>
      <c r="B8475" s="2" t="str">
        <f ca="1">IFERROR(__xludf.DUMMYFUNCTION("GOOGLETRANSLATE(A8475,""auto"",""en"")"),"Loading...")</f>
        <v>Loading...</v>
      </c>
    </row>
    <row r="8476" spans="1:2" ht="14.25" customHeight="1">
      <c r="A8476" s="2" t="s">
        <v>8131</v>
      </c>
      <c r="B8476" s="2" t="str">
        <f ca="1">IFERROR(__xludf.DUMMYFUNCTION("GOOGLETRANSLATE(A8476,""auto"",""en"")"),"If exit poll is being shown wrong then there will be a mass movement because of what has been done. If exit poll is being shown wrong then there will be a mass movement because of what has been done.")</f>
        <v>If exit poll is being shown wrong then there will be a mass movement because of what has been done. If exit poll is being shown wrong then there will be a mass movement because of what has been done.</v>
      </c>
    </row>
    <row r="8477" spans="1:2" ht="14.25" customHeight="1">
      <c r="A8477" s="2" t="s">
        <v>1677</v>
      </c>
      <c r="B8477" s="2" t="str">
        <f ca="1">IFERROR(__xludf.DUMMYFUNCTION("GOOGLETRANSLATE(A8477,""auto"",""en"")"),"Loading...")</f>
        <v>Loading...</v>
      </c>
    </row>
    <row r="8478" spans="1:2" ht="14.25" customHeight="1">
      <c r="A8478" s="2" t="s">
        <v>8136</v>
      </c>
      <c r="B8478" s="2" t="str">
        <f ca="1">IFERROR(__xludf.DUMMYFUNCTION("GOOGLETRANSLATE(A8478,""auto"",""en"")"),"Loading...")</f>
        <v>Loading...</v>
      </c>
    </row>
    <row r="8479" spans="1:2" ht="14.25" customHeight="1">
      <c r="A8479" s="2" t="s">
        <v>8137</v>
      </c>
      <c r="B8479" s="2" t="str">
        <f ca="1">IFERROR(__xludf.DUMMYFUNCTION("GOOGLETRANSLATE(A8479,""auto"",""en"")"),"Loading...")</f>
        <v>Loading...</v>
      </c>
    </row>
    <row r="8480" spans="1:2" ht="14.25" customHeight="1">
      <c r="A8480" s="2" t="s">
        <v>8131</v>
      </c>
      <c r="B8480" s="2" t="str">
        <f ca="1">IFERROR(__xludf.DUMMYFUNCTION("GOOGLETRANSLATE(A8480,""auto"",""en"")"),"If exit poll is being shown wrong then there will be a mass movement because of what has been done. If exit poll is being shown wrong then there will be a mass movement because of what has been done.")</f>
        <v>If exit poll is being shown wrong then there will be a mass movement because of what has been done. If exit poll is being shown wrong then there will be a mass movement because of what has been done.</v>
      </c>
    </row>
    <row r="8481" spans="1:2" ht="14.25" customHeight="1">
      <c r="A8481" s="2" t="s">
        <v>8138</v>
      </c>
      <c r="B8481" s="2" t="str">
        <f ca="1">IFERROR(__xludf.DUMMYFUNCTION("GOOGLETRANSLATE(A8481,""auto"",""en"")"),"Loading...")</f>
        <v>Loading...</v>
      </c>
    </row>
    <row r="8482" spans="1:2" ht="14.25" customHeight="1">
      <c r="A8482" s="2" t="s">
        <v>8139</v>
      </c>
      <c r="B8482" s="2" t="str">
        <f ca="1">IFERROR(__xludf.DUMMYFUNCTION("GOOGLETRANSLATE(A8482,""auto"",""en"")"),"Loading...")</f>
        <v>Loading...</v>
      </c>
    </row>
    <row r="8483" spans="1:2" ht="14.25" customHeight="1">
      <c r="A8483" s="4" t="s">
        <v>8140</v>
      </c>
      <c r="B8483" s="2" t="str">
        <f ca="1">IFERROR(__xludf.DUMMYFUNCTION("GOOGLETRANSLATE(A8483,""auto"",""en"")"),"Loading...")</f>
        <v>Loading...</v>
      </c>
    </row>
    <row r="8484" spans="1:2" ht="14.25" customHeight="1">
      <c r="A8484" s="2" t="s">
        <v>8141</v>
      </c>
      <c r="B8484" s="2" t="str">
        <f ca="1">IFERROR(__xludf.DUMMYFUNCTION("GOOGLETRANSLATE(A8484,""auto"",""en"")"),"Loading...")</f>
        <v>Loading...</v>
      </c>
    </row>
    <row r="8485" spans="1:2" ht="14.25" customHeight="1">
      <c r="A8485" s="2" t="s">
        <v>8142</v>
      </c>
      <c r="B8485" s="2" t="str">
        <f ca="1">IFERROR(__xludf.DUMMYFUNCTION("GOOGLETRANSLATE(A8485,""auto"",""en"")"),"Loading...")</f>
        <v>Loading...</v>
      </c>
    </row>
    <row r="8486" spans="1:2" ht="14.25" customHeight="1">
      <c r="A8486" s="2" t="s">
        <v>8143</v>
      </c>
      <c r="B8486" s="2" t="str">
        <f ca="1">IFERROR(__xludf.DUMMYFUNCTION("GOOGLETRANSLATE(A8486,""auto"",""en"")"),"Loading...")</f>
        <v>Loading...</v>
      </c>
    </row>
    <row r="8487" spans="1:2" ht="14.25" customHeight="1">
      <c r="A8487" s="4" t="s">
        <v>8144</v>
      </c>
      <c r="B8487" s="2" t="str">
        <f ca="1">IFERROR(__xludf.DUMMYFUNCTION("GOOGLETRANSLATE(A8487,""auto"",""en"")"),"Loading...")</f>
        <v>Loading...</v>
      </c>
    </row>
    <row r="8488" spans="1:2" ht="14.25" customHeight="1">
      <c r="A8488" s="2" t="s">
        <v>8145</v>
      </c>
      <c r="B8488" s="2" t="str">
        <f ca="1">IFERROR(__xludf.DUMMYFUNCTION("GOOGLETRANSLATE(A8488,""auto"",""en"")"),"Loading...")</f>
        <v>Loading...</v>
      </c>
    </row>
    <row r="8489" spans="1:2" ht="14.25" customHeight="1">
      <c r="A8489" s="2" t="s">
        <v>8146</v>
      </c>
      <c r="B8489" s="2" t="str">
        <f ca="1">IFERROR(__xludf.DUMMYFUNCTION("GOOGLETRANSLATE(A8489,""auto"",""en"")"),"Loading...")</f>
        <v>Loading...</v>
      </c>
    </row>
    <row r="8490" spans="1:2" ht="14.25" customHeight="1">
      <c r="A8490" s="2" t="s">
        <v>8147</v>
      </c>
      <c r="B8490" s="2" t="str">
        <f ca="1">IFERROR(__xludf.DUMMYFUNCTION("GOOGLETRANSLATE(A8490,""auto"",""en"")"),"Loading...")</f>
        <v>Loading...</v>
      </c>
    </row>
    <row r="8491" spans="1:2" ht="14.25" customHeight="1">
      <c r="A8491" s="2" t="s">
        <v>8148</v>
      </c>
      <c r="B8491" s="2" t="str">
        <f ca="1">IFERROR(__xludf.DUMMYFUNCTION("GOOGLETRANSLATE(A8491,""auto"",""en"")"),"Loading...")</f>
        <v>Loading...</v>
      </c>
    </row>
    <row r="8492" spans="1:2" ht="14.25" customHeight="1">
      <c r="A8492" s="2" t="s">
        <v>8149</v>
      </c>
      <c r="B8492" s="2" t="str">
        <f ca="1">IFERROR(__xludf.DUMMYFUNCTION("GOOGLETRANSLATE(A8492,""auto"",""en"")"),"Loading...")</f>
        <v>Loading...</v>
      </c>
    </row>
    <row r="8493" spans="1:2" ht="14.25" customHeight="1">
      <c r="A8493" s="2" t="s">
        <v>8150</v>
      </c>
      <c r="B8493" s="2" t="str">
        <f ca="1">IFERROR(__xludf.DUMMYFUNCTION("GOOGLETRANSLATE(A8493,""auto"",""en"")"),"Loading...")</f>
        <v>Loading...</v>
      </c>
    </row>
    <row r="8494" spans="1:2" ht="14.25" customHeight="1">
      <c r="A8494" s="6" t="s">
        <v>8151</v>
      </c>
      <c r="B8494" s="2" t="str">
        <f ca="1">IFERROR(__xludf.DUMMYFUNCTION("GOOGLETRANSLATE(A8494,""auto"",""en"")"),"Kerala tamilnadu andhra m kaise aa shakti h bjp🤣🤣🤣🤣
Godi media has kept fools and devotees")</f>
        <v>Kerala tamilnadu andhra m kaise aa shakti h bjp🤣🤣🤣🤣
Godi media has kept fools and devotees</v>
      </c>
    </row>
    <row r="8495" spans="1:2" ht="14.25" customHeight="1">
      <c r="A8495" s="2" t="s">
        <v>8152</v>
      </c>
      <c r="B8495" s="2" t="str">
        <f ca="1">IFERROR(__xludf.DUMMYFUNCTION("GOOGLETRANSLATE(A8495,""auto"",""en"")"),"Loading...")</f>
        <v>Loading...</v>
      </c>
    </row>
    <row r="8496" spans="1:2" ht="14.25" customHeight="1">
      <c r="A8496" s="2" t="s">
        <v>8153</v>
      </c>
      <c r="B8496" s="2" t="str">
        <f ca="1">IFERROR(__xludf.DUMMYFUNCTION("GOOGLETRANSLATE(A8496,""auto"",""en"")"),"Loading...")</f>
        <v>Loading...</v>
      </c>
    </row>
    <row r="8497" spans="1:2" ht="14.25" customHeight="1">
      <c r="A8497" s="2" t="s">
        <v>8154</v>
      </c>
      <c r="B8497" s="2" t="str">
        <f ca="1">IFERROR(__xludf.DUMMYFUNCTION("GOOGLETRANSLATE(A8497,""auto"",""en"")"),"Loading...")</f>
        <v>Loading...</v>
      </c>
    </row>
    <row r="8498" spans="1:2" ht="14.25" customHeight="1">
      <c r="A8498" s="2" t="s">
        <v>8155</v>
      </c>
      <c r="B8498" s="2" t="str">
        <f ca="1">IFERROR(__xludf.DUMMYFUNCTION("GOOGLETRANSLATE(A8498,""auto"",""en"")"),"Loading...")</f>
        <v>Loading...</v>
      </c>
    </row>
    <row r="8499" spans="1:2" ht="14.25" customHeight="1">
      <c r="A8499" s="2" t="s">
        <v>8156</v>
      </c>
      <c r="B8499" s="2" t="str">
        <f ca="1">IFERROR(__xludf.DUMMYFUNCTION("GOOGLETRANSLATE(A8499,""auto"",""en"")"),"Loading...")</f>
        <v>Loading...</v>
      </c>
    </row>
    <row r="8500" spans="1:2" ht="14.25" customHeight="1">
      <c r="A8500" s="2" t="s">
        <v>8157</v>
      </c>
      <c r="B8500" s="2" t="str">
        <f ca="1">IFERROR(__xludf.DUMMYFUNCTION("GOOGLETRANSLATE(A8500,""auto"",""en"")"),"Loading...")</f>
        <v>Loading...</v>
      </c>
    </row>
    <row r="8501" spans="1:2" ht="14.25" customHeight="1">
      <c r="A8501" s="2" t="s">
        <v>8158</v>
      </c>
      <c r="B8501" s="2" t="str">
        <f ca="1">IFERROR(__xludf.DUMMYFUNCTION("GOOGLETRANSLATE(A8501,""auto"",""en"")"),"Loading...")</f>
        <v>Loading...</v>
      </c>
    </row>
    <row r="8502" spans="1:2" ht="14.25" customHeight="1">
      <c r="A8502" s="4" t="s">
        <v>8159</v>
      </c>
      <c r="B8502" s="2" t="str">
        <f ca="1">IFERROR(__xludf.DUMMYFUNCTION("GOOGLETRANSLATE(A8502,""auto"",""en"")"),"Loading...")</f>
        <v>Loading...</v>
      </c>
    </row>
    <row r="8503" spans="1:2" ht="14.25" customHeight="1">
      <c r="A8503" s="6" t="s">
        <v>8160</v>
      </c>
      <c r="B8503" s="2" t="str">
        <f ca="1">IFERROR(__xludf.DUMMYFUNCTION("GOOGLETRANSLATE(A8503,""auto"",""en"")"),"Loading...")</f>
        <v>Loading...</v>
      </c>
    </row>
    <row r="8504" spans="1:2" ht="14.25" customHeight="1">
      <c r="A8504" s="2" t="s">
        <v>8161</v>
      </c>
      <c r="B8504" s="2" t="str">
        <f ca="1">IFERROR(__xludf.DUMMYFUNCTION("GOOGLETRANSLATE(A8504,""auto"",""en"")"),"Fraud is about to happen")</f>
        <v>Fraud is about to happen</v>
      </c>
    </row>
    <row r="8505" spans="1:2" ht="14.25" customHeight="1">
      <c r="A8505" s="6" t="s">
        <v>8162</v>
      </c>
      <c r="B8505" s="2" t="str">
        <f ca="1">IFERROR(__xludf.DUMMYFUNCTION("GOOGLETRANSLATE(A8505,""auto"",""en"")"),"Loading...")</f>
        <v>Loading...</v>
      </c>
    </row>
    <row r="8506" spans="1:2" ht="14.25" customHeight="1">
      <c r="A8506" s="2" t="s">
        <v>8163</v>
      </c>
      <c r="B8506" s="2" t="str">
        <f ca="1">IFERROR(__xludf.DUMMYFUNCTION("GOOGLETRANSLATE(A8506,""auto"",""en"")"),"🙏🇮🇳🇮🇳✊💪✌️🤲👌🇮🇳🇮🇳🙏")</f>
        <v>🙏🇮🇳🇮🇳✊💪✌️🤲👌🇮🇳🇮🇳🙏</v>
      </c>
    </row>
    <row r="8507" spans="1:2" ht="14.25" customHeight="1">
      <c r="A8507" s="2" t="s">
        <v>8164</v>
      </c>
      <c r="B8507" s="2" t="str">
        <f ca="1">IFERROR(__xludf.DUMMYFUNCTION("GOOGLETRANSLATE(A8507,""auto"",""en"")"),"INDIA Alience WIN. 286")</f>
        <v>INDIA Alience WIN. 286</v>
      </c>
    </row>
    <row r="8508" spans="1:2" ht="14.25" customHeight="1">
      <c r="A8508" s="4" t="s">
        <v>8165</v>
      </c>
      <c r="B8508" s="2" t="str">
        <f ca="1">IFERROR(__xludf.DUMMYFUNCTION("GOOGLETRANSLATE(A8508,""auto"",""en"")"),"Loading...")</f>
        <v>Loading...</v>
      </c>
    </row>
    <row r="8509" spans="1:2" ht="14.25" customHeight="1">
      <c r="A8509" s="4" t="s">
        <v>8166</v>
      </c>
      <c r="B8509" s="2" t="str">
        <f ca="1">IFERROR(__xludf.DUMMYFUNCTION("GOOGLETRANSLATE(A8509,""auto"",""en"")"),"Loading...")</f>
        <v>Loading...</v>
      </c>
    </row>
    <row r="8510" spans="1:2" ht="14.25" customHeight="1">
      <c r="A8510" s="2" t="s">
        <v>8167</v>
      </c>
      <c r="B8510" s="2" t="str">
        <f ca="1">IFERROR(__xludf.DUMMYFUNCTION("GOOGLETRANSLATE(A8510,""auto"",""en"")"),"Loading...")</f>
        <v>Loading...</v>
      </c>
    </row>
    <row r="8511" spans="1:2" ht="14.25" customHeight="1">
      <c r="A8511" s="2" t="s">
        <v>8168</v>
      </c>
      <c r="B8511" s="2" t="str">
        <f ca="1">IFERROR(__xludf.DUMMYFUNCTION("GOOGLETRANSLATE(A8511,""auto"",""en"")"),"Loading...")</f>
        <v>Loading...</v>
      </c>
    </row>
    <row r="8512" spans="1:2" ht="14.25" customHeight="1">
      <c r="A8512" s="2" t="s">
        <v>8169</v>
      </c>
      <c r="B8512" s="2" t="str">
        <f ca="1">IFERROR(__xludf.DUMMYFUNCTION("GOOGLETRANSLATE(A8512,""auto"",""en"")"),"Loading...")</f>
        <v>Loading...</v>
      </c>
    </row>
    <row r="8513" spans="1:2" ht="14.25" customHeight="1">
      <c r="A8513" s="2" t="s">
        <v>8170</v>
      </c>
      <c r="B8513" s="2" t="str">
        <f ca="1">IFERROR(__xludf.DUMMYFUNCTION("GOOGLETRANSLATE(A8513,""auto"",""en"")"),"Loading...")</f>
        <v>Loading...</v>
      </c>
    </row>
    <row r="8514" spans="1:2" ht="14.25" customHeight="1">
      <c r="A8514" s="2" t="s">
        <v>8171</v>
      </c>
      <c r="B8514" s="2" t="str">
        <f ca="1">IFERROR(__xludf.DUMMYFUNCTION("GOOGLETRANSLATE(A8514,""auto"",""en"")"),"Loading...")</f>
        <v>Loading...</v>
      </c>
    </row>
    <row r="8515" spans="1:2" ht="14.25" customHeight="1">
      <c r="A8515" s="2" t="s">
        <v>8172</v>
      </c>
      <c r="B8515" s="2" t="str">
        <f ca="1">IFERROR(__xludf.DUMMYFUNCTION("GOOGLETRANSLATE(A8515,""auto"",""en"")"),"Loading...")</f>
        <v>Loading...</v>
      </c>
    </row>
    <row r="8516" spans="1:2" ht="14.25" customHeight="1">
      <c r="A8516" s="2" t="s">
        <v>8173</v>
      </c>
      <c r="B8516" s="2" t="str">
        <f ca="1">IFERROR(__xludf.DUMMYFUNCTION("GOOGLETRANSLATE(A8516,""auto"",""en"")"),"Loading...")</f>
        <v>Loading...</v>
      </c>
    </row>
    <row r="8517" spans="1:2" ht="14.25" customHeight="1">
      <c r="A8517" s="2" t="s">
        <v>8174</v>
      </c>
      <c r="B8517" s="2" t="str">
        <f ca="1">IFERROR(__xludf.DUMMYFUNCTION("GOOGLETRANSLATE(A8517,""auto"",""en"")"),"Loading...")</f>
        <v>Loading...</v>
      </c>
    </row>
    <row r="8518" spans="1:2" ht="14.25" customHeight="1">
      <c r="A8518" s="2" t="s">
        <v>8175</v>
      </c>
      <c r="B8518" s="2" t="str">
        <f ca="1">IFERROR(__xludf.DUMMYFUNCTION("GOOGLETRANSLATE(A8518,""auto"",""en"")"),"Loading...")</f>
        <v>Loading...</v>
      </c>
    </row>
    <row r="8519" spans="1:2" ht="14.25" customHeight="1">
      <c r="A8519" s="2" t="s">
        <v>8176</v>
      </c>
      <c r="B8519" s="2" t="str">
        <f ca="1">IFERROR(__xludf.DUMMYFUNCTION("GOOGLETRANSLATE(A8519,""auto"",""en"")"),"Loading...")</f>
        <v>Loading...</v>
      </c>
    </row>
    <row r="8520" spans="1:2" ht="14.25" customHeight="1">
      <c r="A8520" s="2" t="s">
        <v>8177</v>
      </c>
      <c r="B8520" s="2" t="str">
        <f ca="1">IFERROR(__xludf.DUMMYFUNCTION("GOOGLETRANSLATE(A8520,""auto"",""en"")"),"Loading...")</f>
        <v>Loading...</v>
      </c>
    </row>
    <row r="8521" spans="1:2" ht="14.25" customHeight="1">
      <c r="A8521" s="2" t="s">
        <v>8173</v>
      </c>
      <c r="B8521" s="2" t="str">
        <f ca="1">IFERROR(__xludf.DUMMYFUNCTION("GOOGLETRANSLATE(A8521,""auto"",""en"")"),"Loading...")</f>
        <v>Loading...</v>
      </c>
    </row>
    <row r="8522" spans="1:2" ht="14.25" customHeight="1">
      <c r="A8522" s="6" t="s">
        <v>8178</v>
      </c>
      <c r="B8522" s="2" t="str">
        <f ca="1">IFERROR(__xludf.DUMMYFUNCTION("GOOGLETRANSLATE(A8522,""auto"",""en"")"),"Loading...")</f>
        <v>Loading...</v>
      </c>
    </row>
    <row r="8523" spans="1:2" ht="14.25" customHeight="1">
      <c r="A8523" s="2" t="s">
        <v>8179</v>
      </c>
      <c r="B8523" s="2" t="str">
        <f ca="1">IFERROR(__xludf.DUMMYFUNCTION("GOOGLETRANSLATE(A8523,""auto"",""en"")"),"Loading...")</f>
        <v>Loading...</v>
      </c>
    </row>
    <row r="8524" spans="1:2" ht="14.25" customHeight="1">
      <c r="A8524" s="2" t="s">
        <v>8180</v>
      </c>
      <c r="B8524" s="2" t="str">
        <f ca="1">IFERROR(__xludf.DUMMYFUNCTION("GOOGLETRANSLATE(A8524,""auto"",""en"")"),"Loading...")</f>
        <v>Loading...</v>
      </c>
    </row>
    <row r="8525" spans="1:2" ht="14.25" customHeight="1">
      <c r="A8525" s="2" t="s">
        <v>8181</v>
      </c>
      <c r="B8525" s="2" t="str">
        <f ca="1">IFERROR(__xludf.DUMMYFUNCTION("GOOGLETRANSLATE(A8525,""auto"",""en"")"),"Loading...")</f>
        <v>Loading...</v>
      </c>
    </row>
    <row r="8526" spans="1:2" ht="14.25" customHeight="1">
      <c r="A8526" s="5" t="s">
        <v>8182</v>
      </c>
      <c r="B8526" s="2" t="str">
        <f ca="1">IFERROR(__xludf.DUMMYFUNCTION("GOOGLETRANSLATE(A8526,""auto"",""en"")"),"Loading...")</f>
        <v>Loading...</v>
      </c>
    </row>
    <row r="8527" spans="1:2" ht="14.25" customHeight="1">
      <c r="A8527" s="2" t="s">
        <v>8183</v>
      </c>
      <c r="B8527" s="2" t="str">
        <f ca="1">IFERROR(__xludf.DUMMYFUNCTION("GOOGLETRANSLATE(A8527,""auto"",""en"")"),"Loading...")</f>
        <v>Loading...</v>
      </c>
    </row>
    <row r="8528" spans="1:2" ht="14.25" customHeight="1">
      <c r="A8528" s="2" t="s">
        <v>7847</v>
      </c>
      <c r="B8528" s="2" t="str">
        <f ca="1">IFERROR(__xludf.DUMMYFUNCTION("GOOGLETRANSLATE(A8528,""auto"",""en"")"),"Loading...")</f>
        <v>Loading...</v>
      </c>
    </row>
    <row r="8529" spans="1:2" ht="14.25" customHeight="1">
      <c r="A8529" s="2" t="s">
        <v>8184</v>
      </c>
      <c r="B8529" s="2" t="str">
        <f ca="1">IFERROR(__xludf.DUMMYFUNCTION("GOOGLETRANSLATE(A8529,""auto"",""en"")"),"Loading...")</f>
        <v>Loading...</v>
      </c>
    </row>
    <row r="8530" spans="1:2" ht="14.25" customHeight="1">
      <c r="A8530" s="4" t="s">
        <v>8185</v>
      </c>
      <c r="B8530" s="2" t="str">
        <f ca="1">IFERROR(__xludf.DUMMYFUNCTION("GOOGLETRANSLATE(A8530,""auto"",""en"")"),"Loading...")</f>
        <v>Loading...</v>
      </c>
    </row>
    <row r="8531" spans="1:2" ht="14.25" customHeight="1">
      <c r="A8531" s="2" t="s">
        <v>8186</v>
      </c>
      <c r="B8531" s="2" t="str">
        <f ca="1">IFERROR(__xludf.DUMMYFUNCTION("GOOGLETRANSLATE(A8531,""auto"",""en"")"),"Loading...")</f>
        <v>Loading...</v>
      </c>
    </row>
    <row r="8532" spans="1:2" ht="14.25" customHeight="1">
      <c r="A8532" s="2" t="s">
        <v>8187</v>
      </c>
      <c r="B8532" s="2" t="str">
        <f ca="1">IFERROR(__xludf.DUMMYFUNCTION("GOOGLETRANSLATE(A8532,""auto"",""en"")"),"Unavailable...still trying to manipulate...")</f>
        <v>Unavailable...still trying to manipulate...</v>
      </c>
    </row>
    <row r="8533" spans="1:2" ht="14.25" customHeight="1">
      <c r="A8533" s="2" t="s">
        <v>764</v>
      </c>
      <c r="B8533" s="2" t="str">
        <f ca="1">IFERROR(__xludf.DUMMYFUNCTION("GOOGLETRANSLATE(A8533,""auto"",""en"")"),"Loading...")</f>
        <v>Loading...</v>
      </c>
    </row>
    <row r="8534" spans="1:2" ht="14.25" customHeight="1">
      <c r="A8534" s="2" t="s">
        <v>8188</v>
      </c>
      <c r="B8534" s="2" t="str">
        <f ca="1">IFERROR(__xludf.DUMMYFUNCTION("GOOGLETRANSLATE(A8534,""auto"",""en"")"),"Loading...")</f>
        <v>Loading...</v>
      </c>
    </row>
    <row r="8535" spans="1:2" ht="14.25" customHeight="1">
      <c r="A8535" s="2" t="s">
        <v>8189</v>
      </c>
      <c r="B8535" s="2" t="str">
        <f ca="1">IFERROR(__xludf.DUMMYFUNCTION("GOOGLETRANSLATE(A8535,""auto"",""en"")"),"Loading...")</f>
        <v>Loading...</v>
      </c>
    </row>
    <row r="8536" spans="1:2" ht="14.25" customHeight="1">
      <c r="A8536" s="2" t="s">
        <v>8190</v>
      </c>
      <c r="B8536" s="2" t="str">
        <f ca="1">IFERROR(__xludf.DUMMYFUNCTION("GOOGLETRANSLATE(A8536,""auto"",""en"")"),"Loading...")</f>
        <v>Loading...</v>
      </c>
    </row>
    <row r="8537" spans="1:2" ht="14.25" customHeight="1">
      <c r="A8537" s="2" t="s">
        <v>8191</v>
      </c>
      <c r="B8537" s="2" t="str">
        <f ca="1">IFERROR(__xludf.DUMMYFUNCTION("GOOGLETRANSLATE(A8537,""auto"",""en"")"),"Loading...")</f>
        <v>Loading...</v>
      </c>
    </row>
    <row r="8538" spans="1:2" ht="14.25" customHeight="1">
      <c r="A8538" s="2" t="s">
        <v>594</v>
      </c>
      <c r="B8538" s="2" t="str">
        <f ca="1">IFERROR(__xludf.DUMMYFUNCTION("GOOGLETRANSLATE(A8538,""auto"",""en"")"),"❤")</f>
        <v>❤</v>
      </c>
    </row>
    <row r="8539" spans="1:2" ht="14.25" customHeight="1">
      <c r="A8539" s="4" t="s">
        <v>8192</v>
      </c>
      <c r="B8539" s="2" t="str">
        <f ca="1">IFERROR(__xludf.DUMMYFUNCTION("GOOGLETRANSLATE(A8539,""auto"",""en"")"),"Loading...")</f>
        <v>Loading...</v>
      </c>
    </row>
    <row r="8540" spans="1:2" ht="14.25" customHeight="1">
      <c r="A8540" s="2" t="s">
        <v>8193</v>
      </c>
      <c r="B8540" s="2" t="str">
        <f ca="1">IFERROR(__xludf.DUMMYFUNCTION("GOOGLETRANSLATE(A8540,""auto"",""en"")"),"Loading...")</f>
        <v>Loading...</v>
      </c>
    </row>
    <row r="8541" spans="1:2" ht="14.25" customHeight="1">
      <c r="A8541" s="2" t="s">
        <v>8194</v>
      </c>
      <c r="B8541" s="2" t="str">
        <f ca="1">IFERROR(__xludf.DUMMYFUNCTION("GOOGLETRANSLATE(A8541,""auto"",""en"")"),"Loading...")</f>
        <v>Loading...</v>
      </c>
    </row>
    <row r="8542" spans="1:2" ht="14.25" customHeight="1">
      <c r="A8542" s="2" t="s">
        <v>8195</v>
      </c>
      <c r="B8542" s="2" t="str">
        <f ca="1">IFERROR(__xludf.DUMMYFUNCTION("GOOGLETRANSLATE(A8542,""auto"",""en"")"),"Loading...")</f>
        <v>Loading...</v>
      </c>
    </row>
    <row r="8543" spans="1:2" ht="14.25" customHeight="1">
      <c r="A8543" s="2" t="s">
        <v>8196</v>
      </c>
      <c r="B8543" s="2" t="str">
        <f ca="1">IFERROR(__xludf.DUMMYFUNCTION("GOOGLETRANSLATE(A8543,""auto"",""en"")"),"Loading...")</f>
        <v>Loading...</v>
      </c>
    </row>
    <row r="8544" spans="1:2" ht="14.25" customHeight="1">
      <c r="A8544" s="2" t="s">
        <v>8197</v>
      </c>
      <c r="B8544" s="2" t="str">
        <f ca="1">IFERROR(__xludf.DUMMYFUNCTION("GOOGLETRANSLATE(A8544,""auto"",""en"")"),"Loading...")</f>
        <v>Loading...</v>
      </c>
    </row>
    <row r="8545" spans="1:2" ht="14.25" customHeight="1">
      <c r="A8545" s="2" t="s">
        <v>8198</v>
      </c>
      <c r="B8545" s="2" t="str">
        <f ca="1">IFERROR(__xludf.DUMMYFUNCTION("GOOGLETRANSLATE(A8545,""auto"",""en"")"),"Exit poll numbers is guidline for EC.")</f>
        <v>Exit poll numbers is guidline for EC.</v>
      </c>
    </row>
    <row r="8546" spans="1:2" ht="14.25" customHeight="1">
      <c r="A8546" s="2" t="s">
        <v>8199</v>
      </c>
      <c r="B8546" s="2" t="str">
        <f ca="1">IFERROR(__xludf.DUMMYFUNCTION("GOOGLETRANSLATE(A8546,""auto"",""en"")"),"Loading...")</f>
        <v>Loading...</v>
      </c>
    </row>
    <row r="8547" spans="1:2" ht="14.25" customHeight="1">
      <c r="A8547" s="2" t="s">
        <v>8200</v>
      </c>
      <c r="B8547" s="2" t="str">
        <f ca="1">IFERROR(__xludf.DUMMYFUNCTION("GOOGLETRANSLATE(A8547,""auto"",""en"")"),"Loading...")</f>
        <v>Loading...</v>
      </c>
    </row>
    <row r="8548" spans="1:2" ht="14.25" customHeight="1">
      <c r="A8548" s="4" t="s">
        <v>8201</v>
      </c>
      <c r="B8548" s="2" t="str">
        <f ca="1">IFERROR(__xludf.DUMMYFUNCTION("GOOGLETRANSLATE(A8548,""auto"",""en"")"),"Loading...")</f>
        <v>Loading...</v>
      </c>
    </row>
    <row r="8549" spans="1:2" ht="14.25" customHeight="1">
      <c r="A8549" s="4" t="s">
        <v>8202</v>
      </c>
      <c r="B8549" s="2" t="str">
        <f ca="1">IFERROR(__xludf.DUMMYFUNCTION("GOOGLETRANSLATE(A8549,""auto"",""en"")"),"There is no point in casting your vote,,*Until EVMs are banned, democracy will be ruined,,,just see on June 4,,,, because 80 percent of the country's population wants change,,,but then EVM will also be a scam")</f>
        <v>There is no point in casting your vote,,*Until EVMs are banned, democracy will be ruined,,,just see on June 4,,,, because 80 percent of the country's population wants change,,,but then EVM will also be a scam</v>
      </c>
    </row>
    <row r="8550" spans="1:2" ht="14.25" customHeight="1">
      <c r="A8550" s="2" t="s">
        <v>8203</v>
      </c>
      <c r="B8550" s="2" t="str">
        <f ca="1">IFERROR(__xludf.DUMMYFUNCTION("GOOGLETRANSLATE(A8550,""auto"",""en"")"),"Loading...")</f>
        <v>Loading...</v>
      </c>
    </row>
    <row r="8551" spans="1:2" ht="14.25" customHeight="1">
      <c r="A8551" s="2" t="s">
        <v>8204</v>
      </c>
      <c r="B8551" s="2" t="str">
        <f ca="1">IFERROR(__xludf.DUMMYFUNCTION("GOOGLETRANSLATE(A8551,""auto"",""en"")"),"Loading...")</f>
        <v>Loading...</v>
      </c>
    </row>
    <row r="8552" spans="1:2" ht="14.25" customHeight="1">
      <c r="A8552" s="5" t="s">
        <v>8205</v>
      </c>
      <c r="B8552" s="2" t="str">
        <f ca="1">IFERROR(__xludf.DUMMYFUNCTION("GOOGLETRANSLATE(A8552,""auto"",""en"")"),"Loading...")</f>
        <v>Loading...</v>
      </c>
    </row>
    <row r="8553" spans="1:2" ht="14.25" customHeight="1">
      <c r="A8553" s="4" t="s">
        <v>8206</v>
      </c>
      <c r="B8553" s="2" t="str">
        <f ca="1">IFERROR(__xludf.DUMMYFUNCTION("GOOGLETRANSLATE(A8553,""auto"",""en"")"),"Loading...")</f>
        <v>Loading...</v>
      </c>
    </row>
    <row r="8554" spans="1:2" ht="14.25" customHeight="1">
      <c r="A8554" s="2" t="s">
        <v>8207</v>
      </c>
      <c r="B8554" s="2" t="str">
        <f ca="1">IFERROR(__xludf.DUMMYFUNCTION("GOOGLETRANSLATE(A8554,""auto"",""en"")"),"Loading...")</f>
        <v>Loading...</v>
      </c>
    </row>
    <row r="8555" spans="1:2" ht="14.25" customHeight="1">
      <c r="A8555" s="2" t="s">
        <v>8208</v>
      </c>
      <c r="B8555" s="2" t="str">
        <f ca="1">IFERROR(__xludf.DUMMYFUNCTION("GOOGLETRANSLATE(A8555,""auto"",""en"")"),"❤🙏🏻❤🙏🏻❤🙏🏻❤🙏🏻❤🙏🏻❤🙏🏻❤🙏🏻❤🙏🏻")</f>
        <v>❤🙏🏻❤🙏🏻❤🙏🏻❤🙏🏻❤🙏🏻❤🙏🏻❤🙏🏻❤🙏🏻</v>
      </c>
    </row>
    <row r="8556" spans="1:2" ht="14.25" customHeight="1">
      <c r="A8556" s="2" t="s">
        <v>8209</v>
      </c>
      <c r="B8556" s="2" t="str">
        <f ca="1">IFERROR(__xludf.DUMMYFUNCTION("GOOGLETRANSLATE(A8556,""auto"",""en"")"),"Loading...")</f>
        <v>Loading...</v>
      </c>
    </row>
    <row r="8557" spans="1:2" ht="14.25" customHeight="1">
      <c r="A8557" s="2" t="s">
        <v>8210</v>
      </c>
      <c r="B8557" s="2" t="str">
        <f ca="1">IFERROR(__xludf.DUMMYFUNCTION("GOOGLETRANSLATE(A8557,""auto"",""en"")"),"Loading...")</f>
        <v>Loading...</v>
      </c>
    </row>
    <row r="8558" spans="1:2" ht="14.25" customHeight="1">
      <c r="A8558" s="2" t="s">
        <v>8211</v>
      </c>
      <c r="B8558" s="2" t="str">
        <f ca="1">IFERROR(__xludf.DUMMYFUNCTION("GOOGLETRANSLATE(A8558,""auto"",""en"")"),"Loading...")</f>
        <v>Loading...</v>
      </c>
    </row>
    <row r="8559" spans="1:2" ht="14.25" customHeight="1">
      <c r="A8559" s="2" t="s">
        <v>8212</v>
      </c>
      <c r="B8559" s="2" t="str">
        <f ca="1">IFERROR(__xludf.DUMMYFUNCTION("GOOGLETRANSLATE(A8559,""auto"",""en"")"),"Loading...")</f>
        <v>Loading...</v>
      </c>
    </row>
    <row r="8560" spans="1:2" ht="14.25" customHeight="1">
      <c r="A8560" s="2" t="s">
        <v>8213</v>
      </c>
      <c r="B8560" s="2" t="str">
        <f ca="1">IFERROR(__xludf.DUMMYFUNCTION("GOOGLETRANSLATE(A8560,""auto"",""en"")"),"Loading...")</f>
        <v>Loading...</v>
      </c>
    </row>
    <row r="8561" spans="1:2" ht="14.25" customHeight="1">
      <c r="A8561" s="2" t="s">
        <v>8214</v>
      </c>
      <c r="B8561" s="2" t="str">
        <f ca="1">IFERROR(__xludf.DUMMYFUNCTION("GOOGLETRANSLATE(A8561,""auto"",""en"")"),"Loading...")</f>
        <v>Loading...</v>
      </c>
    </row>
    <row r="8562" spans="1:2" ht="14.25" customHeight="1">
      <c r="A8562" s="2" t="s">
        <v>8215</v>
      </c>
      <c r="B8562" s="2" t="str">
        <f ca="1">IFERROR(__xludf.DUMMYFUNCTION("GOOGLETRANSLATE(A8562,""auto"",""en"")"),"Loading...")</f>
        <v>Loading...</v>
      </c>
    </row>
    <row r="8563" spans="1:2" ht="14.25" customHeight="1">
      <c r="A8563" s="2" t="s">
        <v>8216</v>
      </c>
      <c r="B8563" s="2" t="str">
        <f ca="1">IFERROR(__xludf.DUMMYFUNCTION("GOOGLETRANSLATE(A8563,""auto"",""en"")"),"Loading...")</f>
        <v>Loading...</v>
      </c>
    </row>
    <row r="8564" spans="1:2" ht="14.25" customHeight="1">
      <c r="A8564" s="4" t="s">
        <v>8217</v>
      </c>
      <c r="B8564" s="2" t="str">
        <f ca="1">IFERROR(__xludf.DUMMYFUNCTION("GOOGLETRANSLATE(A8564,""auto"",""en"")"),"Loading...")</f>
        <v>Loading...</v>
      </c>
    </row>
    <row r="8565" spans="1:2" ht="14.25" customHeight="1">
      <c r="A8565" s="2" t="s">
        <v>8218</v>
      </c>
      <c r="B8565" s="2" t="str">
        <f ca="1">IFERROR(__xludf.DUMMYFUNCTION("GOOGLETRANSLATE(A8565,""auto"",""en"")"),"Loading...")</f>
        <v>Loading...</v>
      </c>
    </row>
    <row r="8566" spans="1:2" ht="14.25" customHeight="1">
      <c r="A8566" s="2" t="s">
        <v>8219</v>
      </c>
      <c r="B8566" s="2" t="str">
        <f ca="1">IFERROR(__xludf.DUMMYFUNCTION("GOOGLETRANSLATE(A8566,""auto"",""en"")"),"Loading...")</f>
        <v>Loading...</v>
      </c>
    </row>
    <row r="8567" spans="1:2" ht="14.25" customHeight="1">
      <c r="A8567" s="4" t="s">
        <v>8220</v>
      </c>
      <c r="B8567" s="2" t="str">
        <f ca="1">IFERROR(__xludf.DUMMYFUNCTION("GOOGLETRANSLATE(A8567,""auto"",""en"")"),"Loading...")</f>
        <v>Loading...</v>
      </c>
    </row>
    <row r="8568" spans="1:2" ht="14.25" customHeight="1">
      <c r="A8568" s="2" t="s">
        <v>8221</v>
      </c>
      <c r="B8568" s="2" t="str">
        <f ca="1">IFERROR(__xludf.DUMMYFUNCTION("GOOGLETRANSLATE(A8568,""auto"",""en"")"),"Loading...")</f>
        <v>Loading...</v>
      </c>
    </row>
    <row r="8569" spans="1:2" ht="14.25" customHeight="1">
      <c r="A8569" s="2" t="s">
        <v>8222</v>
      </c>
      <c r="B8569" s="2" t="str">
        <f ca="1">IFERROR(__xludf.DUMMYFUNCTION("GOOGLETRANSLATE(A8569,""auto"",""en"")"),"Loading...")</f>
        <v>Loading...</v>
      </c>
    </row>
    <row r="8570" spans="1:2" ht="14.25" customHeight="1">
      <c r="A8570" s="2" t="s">
        <v>4322</v>
      </c>
      <c r="B8570" s="2" t="str">
        <f ca="1">IFERROR(__xludf.DUMMYFUNCTION("GOOGLETRANSLATE(A8570,""auto"",""en"")"),"Loading...")</f>
        <v>Loading...</v>
      </c>
    </row>
    <row r="8571" spans="1:2" ht="14.25" customHeight="1">
      <c r="A8571" s="6" t="s">
        <v>8223</v>
      </c>
      <c r="B8571" s="2" t="str">
        <f ca="1">IFERROR(__xludf.DUMMYFUNCTION("GOOGLETRANSLATE(A8571,""auto"",""en"")"),"Loading...")</f>
        <v>Loading...</v>
      </c>
    </row>
    <row r="8572" spans="1:2" ht="14.25" customHeight="1">
      <c r="A8572" s="2" t="s">
        <v>8224</v>
      </c>
      <c r="B8572" s="2" t="str">
        <f ca="1">IFERROR(__xludf.DUMMYFUNCTION("GOOGLETRANSLATE(A8572,""auto"",""en"")"),"Loading...")</f>
        <v>Loading...</v>
      </c>
    </row>
    <row r="8573" spans="1:2" ht="14.25" customHeight="1">
      <c r="A8573" s="2" t="s">
        <v>8225</v>
      </c>
      <c r="B8573" s="2" t="str">
        <f ca="1">IFERROR(__xludf.DUMMYFUNCTION("GOOGLETRANSLATE(A8573,""auto"",""en"")"),"Loading...")</f>
        <v>Loading...</v>
      </c>
    </row>
    <row r="8574" spans="1:2" ht="14.25" customHeight="1">
      <c r="A8574" s="2" t="s">
        <v>8226</v>
      </c>
      <c r="B8574" s="2" t="str">
        <f ca="1">IFERROR(__xludf.DUMMYFUNCTION("GOOGLETRANSLATE(A8574,""auto"",""en"")"),"Loading...")</f>
        <v>Loading...</v>
      </c>
    </row>
    <row r="8575" spans="1:2" ht="14.25" customHeight="1">
      <c r="A8575" s="2" t="s">
        <v>8227</v>
      </c>
      <c r="B8575" s="2" t="str">
        <f ca="1">IFERROR(__xludf.DUMMYFUNCTION("GOOGLETRANSLATE(A8575,""auto"",""en"")"),"Loading...")</f>
        <v>Loading...</v>
      </c>
    </row>
    <row r="8576" spans="1:2" ht="14.25" customHeight="1">
      <c r="A8576" s="2" t="s">
        <v>8228</v>
      </c>
      <c r="B8576" s="2" t="str">
        <f ca="1">IFERROR(__xludf.DUMMYFUNCTION("GOOGLETRANSLATE(A8576,""auto"",""en"")"),"Ravish kumar congress ka dala")</f>
        <v>Ravish kumar congress ka dala</v>
      </c>
    </row>
    <row r="8577" spans="1:2" ht="14.25" customHeight="1">
      <c r="A8577" s="2" t="s">
        <v>8229</v>
      </c>
      <c r="B8577" s="2" t="str">
        <f ca="1">IFERROR(__xludf.DUMMYFUNCTION("GOOGLETRANSLATE(A8577,""auto"",""en"")"),"Loading...")</f>
        <v>Loading...</v>
      </c>
    </row>
    <row r="8578" spans="1:2" ht="14.25" customHeight="1">
      <c r="A8578" s="2" t="s">
        <v>8230</v>
      </c>
      <c r="B8578" s="2" t="str">
        <f ca="1">IFERROR(__xludf.DUMMYFUNCTION("GOOGLETRANSLATE(A8578,""auto"",""en"")"),"Loading...")</f>
        <v>Loading...</v>
      </c>
    </row>
    <row r="8579" spans="1:2" ht="14.25" customHeight="1">
      <c r="A8579" s="2" t="s">
        <v>8231</v>
      </c>
      <c r="B8579" s="2" t="str">
        <f ca="1">IFERROR(__xludf.DUMMYFUNCTION("GOOGLETRANSLATE(A8579,""auto"",""en"")"),"Loading...")</f>
        <v>Loading...</v>
      </c>
    </row>
    <row r="8580" spans="1:2" ht="14.25" customHeight="1">
      <c r="A8580" s="2" t="s">
        <v>8232</v>
      </c>
      <c r="B8580" s="2" t="str">
        <f ca="1">IFERROR(__xludf.DUMMYFUNCTION("GOOGLETRANSLATE(A8580,""auto"",""en"")"),"Loading...")</f>
        <v>Loading...</v>
      </c>
    </row>
    <row r="8581" spans="1:2" ht="14.25" customHeight="1">
      <c r="A8581" s="2" t="s">
        <v>8233</v>
      </c>
      <c r="B8581" s="2" t="str">
        <f ca="1">IFERROR(__xludf.DUMMYFUNCTION("GOOGLETRANSLATE(A8581,""auto"",""en"")"),"Loading...")</f>
        <v>Loading...</v>
      </c>
    </row>
    <row r="8582" spans="1:2" ht="14.25" customHeight="1">
      <c r="A8582" s="2" t="s">
        <v>8234</v>
      </c>
      <c r="B8582" s="2" t="str">
        <f ca="1">IFERROR(__xludf.DUMMYFUNCTION("GOOGLETRANSLATE(A8582,""auto"",""en"")"),"Loading...")</f>
        <v>Loading...</v>
      </c>
    </row>
    <row r="8583" spans="1:2" ht="14.25" customHeight="1">
      <c r="A8583" s="2" t="s">
        <v>8235</v>
      </c>
      <c r="B8583" s="2" t="str">
        <f ca="1">IFERROR(__xludf.DUMMYFUNCTION("GOOGLETRANSLATE(A8583,""auto"",""en"")"),"Loading...")</f>
        <v>Loading...</v>
      </c>
    </row>
    <row r="8584" spans="1:2" ht="14.25" customHeight="1">
      <c r="A8584" s="2" t="s">
        <v>8236</v>
      </c>
      <c r="B8584" s="2" t="str">
        <f ca="1">IFERROR(__xludf.DUMMYFUNCTION("GOOGLETRANSLATE(A8584,""auto"",""en"")"),"Loading...")</f>
        <v>Loading...</v>
      </c>
    </row>
    <row r="8585" spans="1:2" ht="14.25" customHeight="1">
      <c r="A8585" s="2" t="s">
        <v>8237</v>
      </c>
      <c r="B8585" s="2" t="str">
        <f ca="1">IFERROR(__xludf.DUMMYFUNCTION("GOOGLETRANSLATE(A8585,""auto"",""en"")"),"This idiot Ravish Kumar is instigating and deserves to have his passport confiscated and thrown in jail.  Instead you idiot ask all political parties to accept the verdict on Jun 04 and not engage in any actions that may bring the country on the brink")</f>
        <v>This idiot Ravish Kumar is instigating and deserves to have his passport confiscated and thrown in jail.  Instead you idiot ask all political parties to accept the verdict on Jun 04 and not engage in any actions that may bring the country on the brink</v>
      </c>
    </row>
    <row r="8586" spans="1:2" ht="14.25" customHeight="1">
      <c r="A8586" s="2" t="s">
        <v>8238</v>
      </c>
      <c r="B8586" s="2" t="str">
        <f ca="1">IFERROR(__xludf.DUMMYFUNCTION("GOOGLETRANSLATE(A8586,""auto"",""en"")"),"Loading...")</f>
        <v>Loading...</v>
      </c>
    </row>
    <row r="8587" spans="1:2" ht="14.25" customHeight="1">
      <c r="A8587" s="2" t="s">
        <v>8239</v>
      </c>
      <c r="B8587" s="2" t="str">
        <f ca="1">IFERROR(__xludf.DUMMYFUNCTION("GOOGLETRANSLATE(A8587,""auto"",""en"")"),"Loading...")</f>
        <v>Loading...</v>
      </c>
    </row>
    <row r="8588" spans="1:2" ht="14.25" customHeight="1">
      <c r="A8588" s="2" t="s">
        <v>8240</v>
      </c>
      <c r="B8588" s="2" t="str">
        <f ca="1">IFERROR(__xludf.DUMMYFUNCTION("GOOGLETRANSLATE(A8588,""auto"",""en"")"),"Loading...")</f>
        <v>Loading...</v>
      </c>
    </row>
    <row r="8589" spans="1:2" ht="14.25" customHeight="1">
      <c r="A8589" s="2" t="s">
        <v>8241</v>
      </c>
      <c r="B8589" s="2" t="str">
        <f ca="1">IFERROR(__xludf.DUMMYFUNCTION("GOOGLETRANSLATE(A8589,""auto"",""en"")"),"Loading...")</f>
        <v>Loading...</v>
      </c>
    </row>
    <row r="8590" spans="1:2" ht="14.25" customHeight="1">
      <c r="A8590" s="2" t="s">
        <v>8242</v>
      </c>
      <c r="B8590" s="2" t="str">
        <f ca="1">IFERROR(__xludf.DUMMYFUNCTION("GOOGLETRANSLATE(A8590,""auto"",""en"")"),"Loading...")</f>
        <v>Loading...</v>
      </c>
    </row>
    <row r="8591" spans="1:2" ht="14.25" customHeight="1">
      <c r="A8591" s="4" t="s">
        <v>8243</v>
      </c>
      <c r="B8591" s="2" t="str">
        <f ca="1">IFERROR(__xludf.DUMMYFUNCTION("GOOGLETRANSLATE(A8591,""auto"",""en"")"),"How much money does Ravish Kumar take for brokering Congress?")</f>
        <v>How much money does Ravish Kumar take for brokering Congress?</v>
      </c>
    </row>
    <row r="8592" spans="1:2" ht="14.25" customHeight="1">
      <c r="A8592" s="2" t="s">
        <v>8244</v>
      </c>
      <c r="B8592" s="2" t="str">
        <f ca="1">IFERROR(__xludf.DUMMYFUNCTION("GOOGLETRANSLATE(A8592,""auto"",""en"")"),"Loading...")</f>
        <v>Loading...</v>
      </c>
    </row>
    <row r="8593" spans="1:2" ht="14.25" customHeight="1">
      <c r="A8593" s="2" t="s">
        <v>8245</v>
      </c>
      <c r="B8593" s="2" t="str">
        <f ca="1">IFERROR(__xludf.DUMMYFUNCTION("GOOGLETRANSLATE(A8593,""auto"",""en"")"),"Loading...")</f>
        <v>Loading...</v>
      </c>
    </row>
    <row r="8594" spans="1:2" ht="14.25" customHeight="1">
      <c r="A8594" s="2" t="s">
        <v>8246</v>
      </c>
      <c r="B8594" s="2" t="str">
        <f ca="1">IFERROR(__xludf.DUMMYFUNCTION("GOOGLETRANSLATE(A8594,""auto"",""en"")"),"Loading...")</f>
        <v>Loading...</v>
      </c>
    </row>
    <row r="8595" spans="1:2" ht="14.25" customHeight="1">
      <c r="A8595" s="2" t="s">
        <v>8247</v>
      </c>
      <c r="B8595" s="2" t="str">
        <f ca="1">IFERROR(__xludf.DUMMYFUNCTION("GOOGLETRANSLATE(A8595,""auto"",""en"")"),"Loading...")</f>
        <v>Loading...</v>
      </c>
    </row>
    <row r="8596" spans="1:2" ht="14.25" customHeight="1">
      <c r="A8596" s="2" t="s">
        <v>8248</v>
      </c>
      <c r="B8596" s="2" t="str">
        <f ca="1">IFERROR(__xludf.DUMMYFUNCTION("GOOGLETRANSLATE(A8596,""auto"",""en"")"),"Loading...")</f>
        <v>Loading...</v>
      </c>
    </row>
    <row r="8597" spans="1:2" ht="14.25" customHeight="1">
      <c r="A8597" s="2" t="s">
        <v>8249</v>
      </c>
      <c r="B8597" s="2" t="str">
        <f ca="1">IFERROR(__xludf.DUMMYFUNCTION("GOOGLETRANSLATE(A8597,""auto"",""en"")"),"Loading...")</f>
        <v>Loading...</v>
      </c>
    </row>
    <row r="8598" spans="1:2" ht="14.25" customHeight="1">
      <c r="A8598" s="2" t="s">
        <v>594</v>
      </c>
      <c r="B8598" s="2" t="str">
        <f ca="1">IFERROR(__xludf.DUMMYFUNCTION("GOOGLETRANSLATE(A8598,""auto"",""en"")"),"❤")</f>
        <v>❤</v>
      </c>
    </row>
    <row r="8599" spans="1:2" ht="14.25" customHeight="1">
      <c r="A8599" s="2" t="s">
        <v>8250</v>
      </c>
      <c r="B8599" s="2" t="str">
        <f ca="1">IFERROR(__xludf.DUMMYFUNCTION("GOOGLETRANSLATE(A8599,""auto"",""en"")"),"Loading...")</f>
        <v>Loading...</v>
      </c>
    </row>
    <row r="8600" spans="1:2" ht="14.25" customHeight="1">
      <c r="A8600" s="2" t="s">
        <v>8251</v>
      </c>
      <c r="B8600" s="2" t="str">
        <f ca="1">IFERROR(__xludf.DUMMYFUNCTION("GOOGLETRANSLATE(A8600,""auto"",""en"")"),"Loading...")</f>
        <v>Loading...</v>
      </c>
    </row>
    <row r="8601" spans="1:2" ht="14.25" customHeight="1">
      <c r="A8601" s="2" t="s">
        <v>8252</v>
      </c>
      <c r="B8601" s="2" t="str">
        <f ca="1">IFERROR(__xludf.DUMMYFUNCTION("GOOGLETRANSLATE(A8601,""auto"",""en"")"),"Don't know but ravish jee? is it fair to tease any media calling them the godi and you yourself is biased 😂😂..man literally your fan following is so good coz you are also being supported by the pakis 😂😂")</f>
        <v>Don't know but ravish jee? is it fair to tease any media calling them the godi and you yourself is biased 😂😂..man literally your fan following is so good coz you are also being supported by the pakis 😂😂</v>
      </c>
    </row>
    <row r="8602" spans="1:2" ht="14.25" customHeight="1">
      <c r="A8602" s="2" t="s">
        <v>8253</v>
      </c>
      <c r="B8602" s="2" t="str">
        <f ca="1">IFERROR(__xludf.DUMMYFUNCTION("GOOGLETRANSLATE(A8602,""auto"",""en"")"),"Loading...")</f>
        <v>Loading...</v>
      </c>
    </row>
    <row r="8603" spans="1:2" ht="14.25" customHeight="1">
      <c r="A8603" s="2" t="s">
        <v>38</v>
      </c>
      <c r="B8603" s="2" t="str">
        <f ca="1">IFERROR(__xludf.DUMMYFUNCTION("GOOGLETRANSLATE(A8603,""auto"",""en"")"),"Loading...")</f>
        <v>Loading...</v>
      </c>
    </row>
    <row r="8604" spans="1:2" ht="14.25" customHeight="1">
      <c r="A8604" s="2" t="s">
        <v>8254</v>
      </c>
      <c r="B8604" s="2" t="str">
        <f ca="1">IFERROR(__xludf.DUMMYFUNCTION("GOOGLETRANSLATE(A8604,""auto"",""en"")"),"Loading...")</f>
        <v>Loading...</v>
      </c>
    </row>
    <row r="8605" spans="1:2" ht="14.25" customHeight="1">
      <c r="A8605" s="2" t="s">
        <v>8255</v>
      </c>
      <c r="B8605" s="2" t="str">
        <f ca="1">IFERROR(__xludf.DUMMYFUNCTION("GOOGLETRANSLATE(A8605,""auto"",""en"")"),"Anyway need to wait for the 4th June")</f>
        <v>Anyway need to wait for the 4th June</v>
      </c>
    </row>
    <row r="8606" spans="1:2" ht="14.25" customHeight="1">
      <c r="A8606" s="2" t="s">
        <v>8256</v>
      </c>
      <c r="B8606" s="2" t="str">
        <f ca="1">IFERROR(__xludf.DUMMYFUNCTION("GOOGLETRANSLATE(A8606,""auto"",""en"")"),"Loading...")</f>
        <v>Loading...</v>
      </c>
    </row>
    <row r="8607" spans="1:2" ht="14.25" customHeight="1">
      <c r="A8607" s="2" t="s">
        <v>8257</v>
      </c>
      <c r="B8607" s="2" t="str">
        <f ca="1">IFERROR(__xludf.DUMMYFUNCTION("GOOGLETRANSLATE(A8607,""auto"",""en"")"),"Ravish kumar got his ass burned 😊😊😊😊😊😅😅😅😅😮😮😮😢😢😢😢😢😮")</f>
        <v>Ravish kumar got his ass burned 😊😊😊😊😊😅😅😅😅😮😮😮😢😢😢😢😢😮</v>
      </c>
    </row>
    <row r="8608" spans="1:2" ht="14.25" customHeight="1">
      <c r="A8608" s="2" t="s">
        <v>8258</v>
      </c>
      <c r="B8608" s="2" t="str">
        <f ca="1">IFERROR(__xludf.DUMMYFUNCTION("GOOGLETRANSLATE(A8608,""auto"",""en"")"),"Loading...")</f>
        <v>Loading...</v>
      </c>
    </row>
    <row r="8609" spans="1:2" ht="14.25" customHeight="1">
      <c r="A8609" s="2" t="s">
        <v>8259</v>
      </c>
      <c r="B8609" s="2" t="str">
        <f ca="1">IFERROR(__xludf.DUMMYFUNCTION("GOOGLETRANSLATE(A8609,""auto"",""en"")"),"Loading...")</f>
        <v>Loading...</v>
      </c>
    </row>
    <row r="8610" spans="1:2" ht="14.25" customHeight="1">
      <c r="A8610" s="6" t="s">
        <v>8260</v>
      </c>
      <c r="B8610" s="2" t="str">
        <f ca="1">IFERROR(__xludf.DUMMYFUNCTION("GOOGLETRANSLATE(A8610,""auto"",""en"")"),"Loading...")</f>
        <v>Loading...</v>
      </c>
    </row>
    <row r="8611" spans="1:2" ht="14.25" customHeight="1">
      <c r="A8611" s="2" t="s">
        <v>8261</v>
      </c>
      <c r="B8611" s="2" t="str">
        <f ca="1">IFERROR(__xludf.DUMMYFUNCTION("GOOGLETRANSLATE(A8611,""auto"",""en"")"),"Loading...")</f>
        <v>Loading...</v>
      </c>
    </row>
    <row r="8612" spans="1:2" ht="14.25" customHeight="1">
      <c r="A8612" s="2" t="s">
        <v>8262</v>
      </c>
      <c r="B8612" s="2" t="str">
        <f ca="1">IFERROR(__xludf.DUMMYFUNCTION("GOOGLETRANSLATE(A8612,""auto"",""en"")"),"Loading...")</f>
        <v>Loading...</v>
      </c>
    </row>
    <row r="8613" spans="1:2" ht="14.25" customHeight="1">
      <c r="A8613" s="2" t="s">
        <v>8263</v>
      </c>
      <c r="B8613" s="2" t="str">
        <f ca="1">IFERROR(__xludf.DUMMYFUNCTION("GOOGLETRANSLATE(A8613,""auto"",""en"")"),"Loading...")</f>
        <v>Loading...</v>
      </c>
    </row>
    <row r="8614" spans="1:2" ht="14.25" customHeight="1">
      <c r="A8614" s="2" t="s">
        <v>8264</v>
      </c>
      <c r="B8614" s="2" t="str">
        <f ca="1">IFERROR(__xludf.DUMMYFUNCTION("GOOGLETRANSLATE(A8614,""auto"",""en"")"),"Loading...")</f>
        <v>Loading...</v>
      </c>
    </row>
    <row r="8615" spans="1:2" ht="14.25" customHeight="1">
      <c r="A8615" s="2" t="s">
        <v>8265</v>
      </c>
      <c r="B8615" s="2" t="str">
        <f ca="1">IFERROR(__xludf.DUMMYFUNCTION("GOOGLETRANSLATE(A8615,""auto"",""en"")"),"Loading...")</f>
        <v>Loading...</v>
      </c>
    </row>
    <row r="8616" spans="1:2" ht="14.25" customHeight="1">
      <c r="A8616" s="2" t="s">
        <v>8266</v>
      </c>
      <c r="B8616" s="2" t="str">
        <f ca="1">IFERROR(__xludf.DUMMYFUNCTION("GOOGLETRANSLATE(A8616,""auto"",""en"")"),"Loading...")</f>
        <v>Loading...</v>
      </c>
    </row>
    <row r="8617" spans="1:2" ht="14.25" customHeight="1">
      <c r="A8617" s="2" t="s">
        <v>8267</v>
      </c>
      <c r="B8617" s="2" t="str">
        <f ca="1">IFERROR(__xludf.DUMMYFUNCTION("GOOGLETRANSLATE(A8617,""auto"",""en"")"),"Loading...")</f>
        <v>Loading...</v>
      </c>
    </row>
    <row r="8618" spans="1:2" ht="14.25" customHeight="1">
      <c r="A8618" s="2" t="s">
        <v>8268</v>
      </c>
      <c r="B8618" s="2" t="str">
        <f ca="1">IFERROR(__xludf.DUMMYFUNCTION("GOOGLETRANSLATE(A8618,""auto"",""en"")"),"Loading...")</f>
        <v>Loading...</v>
      </c>
    </row>
    <row r="8619" spans="1:2" ht="14.25" customHeight="1">
      <c r="A8619" s="2" t="s">
        <v>8269</v>
      </c>
      <c r="B8619" s="2" t="str">
        <f ca="1">IFERROR(__xludf.DUMMYFUNCTION("GOOGLETRANSLATE(A8619,""auto"",""en"")"),"Loading...")</f>
        <v>Loading...</v>
      </c>
    </row>
    <row r="8620" spans="1:2" ht="14.25" customHeight="1">
      <c r="A8620" s="2" t="s">
        <v>8270</v>
      </c>
      <c r="B8620" s="2" t="str">
        <f ca="1">IFERROR(__xludf.DUMMYFUNCTION("GOOGLETRANSLATE(A8620,""auto"",""en"")"),"Loading...")</f>
        <v>Loading...</v>
      </c>
    </row>
    <row r="8621" spans="1:2" ht="14.25" customHeight="1">
      <c r="A8621" s="2" t="s">
        <v>8271</v>
      </c>
      <c r="B8621" s="2" t="str">
        <f ca="1">IFERROR(__xludf.DUMMYFUNCTION("GOOGLETRANSLATE(A8621,""auto"",""en"")"),"Loading...")</f>
        <v>Loading...</v>
      </c>
    </row>
    <row r="8622" spans="1:2" ht="14.25" customHeight="1">
      <c r="A8622" s="2" t="s">
        <v>8272</v>
      </c>
      <c r="B8622" s="2" t="str">
        <f ca="1">IFERROR(__xludf.DUMMYFUNCTION("GOOGLETRANSLATE(A8622,""auto"",""en"")"),"Loading...")</f>
        <v>Loading...</v>
      </c>
    </row>
    <row r="8623" spans="1:2" ht="14.25" customHeight="1">
      <c r="A8623" s="4" t="s">
        <v>8273</v>
      </c>
      <c r="B8623" s="2" t="str">
        <f ca="1">IFERROR(__xludf.DUMMYFUNCTION("GOOGLETRANSLATE(A8623,""auto"",""en"")"),"Loading...")</f>
        <v>Loading...</v>
      </c>
    </row>
    <row r="8624" spans="1:2" ht="14.25" customHeight="1">
      <c r="A8624" s="2" t="s">
        <v>8274</v>
      </c>
      <c r="B8624" s="2" t="str">
        <f ca="1">IFERROR(__xludf.DUMMYFUNCTION("GOOGLETRANSLATE(A8624,""auto"",""en"")"),"Loading...")</f>
        <v>Loading...</v>
      </c>
    </row>
    <row r="8625" spans="1:2" ht="14.25" customHeight="1">
      <c r="A8625" s="2" t="s">
        <v>8275</v>
      </c>
      <c r="B8625" s="2" t="str">
        <f ca="1">IFERROR(__xludf.DUMMYFUNCTION("GOOGLETRANSLATE(A8625,""auto"",""en"")"),"Loading...")</f>
        <v>Loading...</v>
      </c>
    </row>
    <row r="8626" spans="1:2" ht="14.25" customHeight="1">
      <c r="A8626" s="2" t="s">
        <v>8276</v>
      </c>
      <c r="B8626" s="2" t="str">
        <f ca="1">IFERROR(__xludf.DUMMYFUNCTION("GOOGLETRANSLATE(A8626,""auto"",""en"")"),"Loading...")</f>
        <v>Loading...</v>
      </c>
    </row>
    <row r="8627" spans="1:2" ht="14.25" customHeight="1">
      <c r="A8627" s="4" t="s">
        <v>8277</v>
      </c>
      <c r="B8627" s="2" t="str">
        <f ca="1">IFERROR(__xludf.DUMMYFUNCTION("GOOGLETRANSLATE(A8627,""auto"",""en"")"),"Whatever happens, this time it will cross 400. 🔥❤ Jai Hind 🇮🇳")</f>
        <v>Whatever happens, this time it will cross 400. 🔥❤ Jai Hind 🇮🇳</v>
      </c>
    </row>
    <row r="8628" spans="1:2" ht="14.25" customHeight="1">
      <c r="A8628" s="2" t="s">
        <v>8278</v>
      </c>
      <c r="B8628" s="2" t="str">
        <f ca="1">IFERROR(__xludf.DUMMYFUNCTION("GOOGLETRANSLATE(A8628,""auto"",""en"")"),"Loading...")</f>
        <v>Loading...</v>
      </c>
    </row>
    <row r="8629" spans="1:2" ht="14.25" customHeight="1">
      <c r="A8629" s="6" t="s">
        <v>8279</v>
      </c>
      <c r="B8629" s="2" t="str">
        <f ca="1">IFERROR(__xludf.DUMMYFUNCTION("GOOGLETRANSLATE(A8629,""auto"",""en"")"),"Loading...")</f>
        <v>Loading...</v>
      </c>
    </row>
    <row r="8630" spans="1:2" ht="14.25" customHeight="1">
      <c r="A8630" s="2" t="s">
        <v>8280</v>
      </c>
      <c r="B8630" s="2" t="str">
        <f ca="1">IFERROR(__xludf.DUMMYFUNCTION("GOOGLETRANSLATE(A8630,""auto"",""en"")"),"Loading...")</f>
        <v>Loading...</v>
      </c>
    </row>
    <row r="8631" spans="1:2" ht="14.25" customHeight="1">
      <c r="A8631" s="4" t="s">
        <v>8281</v>
      </c>
      <c r="B8631" s="2" t="str">
        <f ca="1">IFERROR(__xludf.DUMMYFUNCTION("GOOGLETRANSLATE(A8631,""auto"",""en"")"),"They are not denying, they know the result, BJP is winning.")</f>
        <v>They are not denying, they know the result, BJP is winning.</v>
      </c>
    </row>
    <row r="8632" spans="1:2" ht="14.25" customHeight="1">
      <c r="A8632" s="2" t="s">
        <v>8282</v>
      </c>
      <c r="B8632" s="2" t="str">
        <f ca="1">IFERROR(__xludf.DUMMYFUNCTION("GOOGLETRANSLATE(A8632,""auto"",""en"")"),"Loading...")</f>
        <v>Loading...</v>
      </c>
    </row>
    <row r="8633" spans="1:2" ht="14.25" customHeight="1">
      <c r="A8633" s="4" t="s">
        <v>8283</v>
      </c>
      <c r="B8633" s="2" t="str">
        <f ca="1">IFERROR(__xludf.DUMMYFUNCTION("GOOGLETRANSLATE(A8633,""auto"",""en"")"),"Do not leave the place until the complete counting of votes is done. If you go, you will be in trouble, so be careful not to go astray.")</f>
        <v>Do not leave the place until the complete counting of votes is done. If you go, you will be in trouble, so be careful not to go astray.</v>
      </c>
    </row>
    <row r="8634" spans="1:2" ht="14.25" customHeight="1">
      <c r="A8634" s="2" t="s">
        <v>8284</v>
      </c>
      <c r="B8634" s="2" t="str">
        <f ca="1">IFERROR(__xludf.DUMMYFUNCTION("GOOGLETRANSLATE(A8634,""auto"",""en"")"),"Loading...")</f>
        <v>Loading...</v>
      </c>
    </row>
    <row r="8635" spans="1:2" ht="14.25" customHeight="1">
      <c r="A8635" s="2" t="s">
        <v>8285</v>
      </c>
      <c r="B8635" s="2" t="str">
        <f ca="1">IFERROR(__xludf.DUMMYFUNCTION("GOOGLETRANSLATE(A8635,""auto"",""en"")"),"Loading...")</f>
        <v>Loading...</v>
      </c>
    </row>
    <row r="8636" spans="1:2" ht="14.25" customHeight="1">
      <c r="A8636" s="2" t="s">
        <v>8286</v>
      </c>
      <c r="B8636" s="2" t="str">
        <f ca="1">IFERROR(__xludf.DUMMYFUNCTION("GOOGLETRANSLATE(A8636,""auto"",""en"")"),"Loading...")</f>
        <v>Loading...</v>
      </c>
    </row>
    <row r="8637" spans="1:2" ht="14.25" customHeight="1">
      <c r="A8637" s="2" t="s">
        <v>8287</v>
      </c>
      <c r="B8637" s="2" t="str">
        <f ca="1">IFERROR(__xludf.DUMMYFUNCTION("GOOGLETRANSLATE(A8637,""auto"",""en"")"),"Loading...")</f>
        <v>Loading...</v>
      </c>
    </row>
    <row r="8638" spans="1:2" ht="14.25" customHeight="1">
      <c r="A8638" s="4" t="s">
        <v>8288</v>
      </c>
      <c r="B8638" s="2" t="str">
        <f ca="1">IFERROR(__xludf.DUMMYFUNCTION("GOOGLETRANSLATE(A8638,""auto"",""en"")"),"Loading...")</f>
        <v>Loading...</v>
      </c>
    </row>
    <row r="8639" spans="1:2" ht="14.25" customHeight="1">
      <c r="A8639" s="2" t="s">
        <v>8289</v>
      </c>
      <c r="B8639" s="2" t="str">
        <f ca="1">IFERROR(__xludf.DUMMYFUNCTION("GOOGLETRANSLATE(A8639,""auto"",""en"")"),"Loading...")</f>
        <v>Loading...</v>
      </c>
    </row>
    <row r="8640" spans="1:2" ht="14.25" customHeight="1">
      <c r="A8640" s="4" t="s">
        <v>8290</v>
      </c>
      <c r="B8640" s="2" t="str">
        <f ca="1">IFERROR(__xludf.DUMMYFUNCTION("GOOGLETRANSLATE(A8640,""auto"",""en"")"),"Shut down EVMs. First of all shut down all party EVMs.")</f>
        <v>Shut down EVMs. First of all shut down all party EVMs.</v>
      </c>
    </row>
    <row r="8641" spans="1:2" ht="14.25" customHeight="1">
      <c r="A8641" s="4" t="s">
        <v>8291</v>
      </c>
      <c r="B8641" s="2" t="str">
        <f ca="1">IFERROR(__xludf.DUMMYFUNCTION("GOOGLETRANSLATE(A8641,""auto"",""en"")"),"Loading...")</f>
        <v>Loading...</v>
      </c>
    </row>
    <row r="8642" spans="1:2" ht="14.25" customHeight="1">
      <c r="A8642" s="4" t="s">
        <v>8292</v>
      </c>
      <c r="B8642" s="2" t="str">
        <f ca="1">IFERROR(__xludf.DUMMYFUNCTION("GOOGLETRANSLATE(A8642,""auto"",""en"")"),"Loading...")</f>
        <v>Loading...</v>
      </c>
    </row>
    <row r="8643" spans="1:2" ht="14.25" customHeight="1">
      <c r="A8643" s="2" t="s">
        <v>8293</v>
      </c>
      <c r="B8643" s="2" t="str">
        <f ca="1">IFERROR(__xludf.DUMMYFUNCTION("GOOGLETRANSLATE(A8643,""auto"",""en"")"),"Loading...")</f>
        <v>Loading...</v>
      </c>
    </row>
    <row r="8644" spans="1:2" ht="14.25" customHeight="1">
      <c r="A8644" s="2" t="s">
        <v>8294</v>
      </c>
      <c r="B8644" s="2" t="str">
        <f ca="1">IFERROR(__xludf.DUMMYFUNCTION("GOOGLETRANSLATE(A8644,""auto"",""en"")"),"Jb")</f>
        <v>Jb</v>
      </c>
    </row>
    <row r="8645" spans="1:2" ht="14.25" customHeight="1">
      <c r="A8645" s="2" t="s">
        <v>8295</v>
      </c>
      <c r="B8645" s="2" t="str">
        <f ca="1">IFERROR(__xludf.DUMMYFUNCTION("GOOGLETRANSLATE(A8645,""auto"",""en"")"),"Loading...")</f>
        <v>Loading...</v>
      </c>
    </row>
    <row r="8646" spans="1:2" ht="14.25" customHeight="1">
      <c r="A8646" s="2" t="s">
        <v>8296</v>
      </c>
      <c r="B8646" s="2" t="str">
        <f ca="1">IFERROR(__xludf.DUMMYFUNCTION("GOOGLETRANSLATE(A8646,""auto"",""en"")"),"Loading...")</f>
        <v>Loading...</v>
      </c>
    </row>
    <row r="8647" spans="1:2" ht="14.25" customHeight="1">
      <c r="A8647" s="2" t="s">
        <v>8297</v>
      </c>
      <c r="B8647" s="2" t="str">
        <f ca="1">IFERROR(__xludf.DUMMYFUNCTION("GOOGLETRANSLATE(A8647,""auto"",""en"")"),"Loading...")</f>
        <v>Loading...</v>
      </c>
    </row>
    <row r="8648" spans="1:2" ht="14.25" customHeight="1">
      <c r="A8648" s="2" t="s">
        <v>8298</v>
      </c>
      <c r="B8648" s="2" t="str">
        <f ca="1">IFERROR(__xludf.DUMMYFUNCTION("GOOGLETRANSLATE(A8648,""auto"",""en"")"),"Loading...")</f>
        <v>Loading...</v>
      </c>
    </row>
    <row r="8649" spans="1:2" ht="14.25" customHeight="1">
      <c r="A8649" s="2" t="s">
        <v>2756</v>
      </c>
      <c r="B8649" s="2" t="str">
        <f ca="1">IFERROR(__xludf.DUMMYFUNCTION("GOOGLETRANSLATE(A8649,""auto"",""en"")"),"Loading...")</f>
        <v>Loading...</v>
      </c>
    </row>
    <row r="8650" spans="1:2" ht="14.25" customHeight="1">
      <c r="A8650" s="2" t="s">
        <v>8299</v>
      </c>
      <c r="B8650" s="2" t="str">
        <f ca="1">IFERROR(__xludf.DUMMYFUNCTION("GOOGLETRANSLATE(A8650,""auto"",""en"")"),"Loading...")</f>
        <v>Loading...</v>
      </c>
    </row>
    <row r="8651" spans="1:2" ht="14.25" customHeight="1">
      <c r="A8651" s="2" t="s">
        <v>8300</v>
      </c>
      <c r="B8651" s="2" t="str">
        <f ca="1">IFERROR(__xludf.DUMMYFUNCTION("GOOGLETRANSLATE(A8651,""auto"",""en"")"),"Loading...")</f>
        <v>Loading...</v>
      </c>
    </row>
    <row r="8652" spans="1:2" ht="14.25" customHeight="1">
      <c r="A8652" s="4" t="s">
        <v>8301</v>
      </c>
      <c r="B8652" s="2" t="str">
        <f ca="1">IFERROR(__xludf.DUMMYFUNCTION("GOOGLETRANSLATE(A8652,""auto"",""en"")"),"Loading...")</f>
        <v>Loading...</v>
      </c>
    </row>
    <row r="8653" spans="1:2" ht="14.25" customHeight="1">
      <c r="A8653" s="2" t="s">
        <v>8302</v>
      </c>
      <c r="B8653" s="2" t="str">
        <f ca="1">IFERROR(__xludf.DUMMYFUNCTION("GOOGLETRANSLATE(A8653,""auto"",""en"")"),"Loading...")</f>
        <v>Loading...</v>
      </c>
    </row>
    <row r="8654" spans="1:2" ht="14.25" customHeight="1">
      <c r="A8654" s="2" t="s">
        <v>8303</v>
      </c>
      <c r="B8654" s="2" t="str">
        <f ca="1">IFERROR(__xludf.DUMMYFUNCTION("GOOGLETRANSLATE(A8654,""auto"",""en"")"),"Loading...")</f>
        <v>Loading...</v>
      </c>
    </row>
    <row r="8655" spans="1:2" ht="14.25" customHeight="1">
      <c r="A8655" s="2" t="s">
        <v>8304</v>
      </c>
      <c r="B8655" s="2" t="str">
        <f ca="1">IFERROR(__xludf.DUMMYFUNCTION("GOOGLETRANSLATE(A8655,""auto"",""en"")"),"Loading...")</f>
        <v>Loading...</v>
      </c>
    </row>
    <row r="8656" spans="1:2" ht="14.25" customHeight="1">
      <c r="A8656" s="2" t="s">
        <v>8305</v>
      </c>
      <c r="B8656" s="2" t="str">
        <f ca="1">IFERROR(__xludf.DUMMYFUNCTION("GOOGLETRANSLATE(A8656,""auto"",""en"")"),"Loading...")</f>
        <v>Loading...</v>
      </c>
    </row>
    <row r="8657" spans="1:2" ht="14.25" customHeight="1">
      <c r="A8657" s="2" t="s">
        <v>8306</v>
      </c>
      <c r="B8657" s="2" t="str">
        <f ca="1">IFERROR(__xludf.DUMMYFUNCTION("GOOGLETRANSLATE(A8657,""auto"",""en"")"),"Loading...")</f>
        <v>Loading...</v>
      </c>
    </row>
    <row r="8658" spans="1:2" ht="14.25" customHeight="1">
      <c r="A8658" s="2" t="s">
        <v>8307</v>
      </c>
      <c r="B8658" s="2" t="str">
        <f ca="1">IFERROR(__xludf.DUMMYFUNCTION("GOOGLETRANSLATE(A8658,""auto"",""en"")"),"Loading...")</f>
        <v>Loading...</v>
      </c>
    </row>
    <row r="8659" spans="1:2" ht="14.25" customHeight="1">
      <c r="A8659" s="2" t="s">
        <v>8308</v>
      </c>
      <c r="B8659" s="2" t="str">
        <f ca="1">IFERROR(__xludf.DUMMYFUNCTION("GOOGLETRANSLATE(A8659,""auto"",""en"")"),"😅25- me 33😂😂")</f>
        <v>😅25- me 33😂😂</v>
      </c>
    </row>
    <row r="8660" spans="1:2" ht="14.25" customHeight="1">
      <c r="A8660" s="2" t="s">
        <v>8309</v>
      </c>
      <c r="B8660" s="2" t="str">
        <f ca="1">IFERROR(__xludf.DUMMYFUNCTION("GOOGLETRANSLATE(A8660,""auto"",""en"")"),"Loading...")</f>
        <v>Loading...</v>
      </c>
    </row>
    <row r="8661" spans="1:2" ht="14.25" customHeight="1">
      <c r="A8661" s="4" t="s">
        <v>8310</v>
      </c>
      <c r="B8661" s="2" t="str">
        <f ca="1">IFERROR(__xludf.DUMMYFUNCTION("GOOGLETRANSLATE(A8661,""auto"",""en"")"),"Ravish dog, now both you and Jairam Ramesh go and give proof as to which DM you have talked to.")</f>
        <v>Ravish dog, now both you and Jairam Ramesh go and give proof as to which DM you have talked to.</v>
      </c>
    </row>
    <row r="8662" spans="1:2" ht="14.25" customHeight="1">
      <c r="A8662" s="4" t="s">
        <v>8311</v>
      </c>
      <c r="B8662" s="2" t="str">
        <f ca="1">IFERROR(__xludf.DUMMYFUNCTION("GOOGLETRANSLATE(A8662,""auto"",""en"")"),"Loading...")</f>
        <v>Loading...</v>
      </c>
    </row>
    <row r="8663" spans="1:2" ht="14.25" customHeight="1">
      <c r="A8663" s="5" t="s">
        <v>8312</v>
      </c>
      <c r="B8663" s="2" t="str">
        <f ca="1">IFERROR(__xludf.DUMMYFUNCTION("GOOGLETRANSLATE(A8663,""auto"",""en"")"),"Loading...")</f>
        <v>Loading...</v>
      </c>
    </row>
    <row r="8664" spans="1:2" ht="14.25" customHeight="1">
      <c r="A8664" s="5" t="s">
        <v>8313</v>
      </c>
      <c r="B8664" s="2" t="str">
        <f ca="1">IFERROR(__xludf.DUMMYFUNCTION("GOOGLETRANSLATE(A8664,""auto"",""en"")"),"Loading...")</f>
        <v>Loading...</v>
      </c>
    </row>
    <row r="8665" spans="1:2" ht="14.25" customHeight="1">
      <c r="A8665" s="6" t="s">
        <v>8314</v>
      </c>
      <c r="B8665" s="2" t="str">
        <f ca="1">IFERROR(__xludf.DUMMYFUNCTION("GOOGLETRANSLATE(A8665,""auto"",""en"")"),"No matter where the party is,
I will always be proud that I am 
Dedicated my first vote in the interest of the country 👍👍👍👍")</f>
        <v>No matter where the party is,
I will always be proud that I am 
Dedicated my first vote in the interest of the country 👍👍👍👍</v>
      </c>
    </row>
    <row r="8666" spans="1:2" ht="14.25" customHeight="1">
      <c r="A8666" s="4" t="s">
        <v>8315</v>
      </c>
      <c r="B8666" s="2" t="str">
        <f ca="1">IFERROR(__xludf.DUMMYFUNCTION("GOOGLETRANSLATE(A8666,""auto"",""en"")"),"Loading...")</f>
        <v>Loading...</v>
      </c>
    </row>
    <row r="8667" spans="1:2" ht="14.25" customHeight="1">
      <c r="A8667" s="2" t="s">
        <v>8316</v>
      </c>
      <c r="B8667" s="2" t="str">
        <f ca="1">IFERROR(__xludf.DUMMYFUNCTION("GOOGLETRANSLATE(A8667,""auto"",""en"")"),"Loading...")</f>
        <v>Loading...</v>
      </c>
    </row>
    <row r="8668" spans="1:2" ht="14.25" customHeight="1">
      <c r="A8668" s="2" t="s">
        <v>8317</v>
      </c>
      <c r="B8668" s="2" t="str">
        <f ca="1">IFERROR(__xludf.DUMMYFUNCTION("GOOGLETRANSLATE(A8668,""auto"",""en"")"),"Loading...")</f>
        <v>Loading...</v>
      </c>
    </row>
    <row r="8669" spans="1:2" ht="14.25" customHeight="1">
      <c r="A8669" s="2" t="s">
        <v>8318</v>
      </c>
      <c r="B8669" s="2" t="str">
        <f ca="1">IFERROR(__xludf.DUMMYFUNCTION("GOOGLETRANSLATE(A8669,""auto"",""en"")"),"Loading...")</f>
        <v>Loading...</v>
      </c>
    </row>
    <row r="8670" spans="1:2" ht="14.25" customHeight="1">
      <c r="A8670" s="2" t="s">
        <v>8319</v>
      </c>
      <c r="B8670" s="2" t="str">
        <f ca="1">IFERROR(__xludf.DUMMYFUNCTION("GOOGLETRANSLATE(A8670,""auto"",""en"")"),"Loading...")</f>
        <v>Loading...</v>
      </c>
    </row>
    <row r="8671" spans="1:2" ht="14.25" customHeight="1">
      <c r="A8671" s="2" t="s">
        <v>8320</v>
      </c>
      <c r="B8671" s="2" t="str">
        <f ca="1">IFERROR(__xludf.DUMMYFUNCTION("GOOGLETRANSLATE(A8671,""auto"",""en"")"),"India will win just keep Sudarshan Chakra in hand for few hours")</f>
        <v>India will win just keep Sudarshan Chakra in hand for few hours</v>
      </c>
    </row>
    <row r="8672" spans="1:2" ht="14.25" customHeight="1">
      <c r="A8672" s="6" t="s">
        <v>8321</v>
      </c>
      <c r="B8672" s="2" t="str">
        <f ca="1">IFERROR(__xludf.DUMMYFUNCTION("GOOGLETRANSLATE(A8672,""auto"",""en"")"),"Loading...")</f>
        <v>Loading...</v>
      </c>
    </row>
    <row r="8673" spans="1:2" ht="14.25" customHeight="1">
      <c r="A8673" s="2" t="s">
        <v>8322</v>
      </c>
      <c r="B8673" s="2" t="str">
        <f ca="1">IFERROR(__xludf.DUMMYFUNCTION("GOOGLETRANSLATE(A8673,""auto"",""en"")"),"Loading...")</f>
        <v>Loading...</v>
      </c>
    </row>
    <row r="8674" spans="1:2" ht="14.25" customHeight="1">
      <c r="A8674" s="2" t="s">
        <v>8323</v>
      </c>
      <c r="B8674" s="2" t="str">
        <f ca="1">IFERROR(__xludf.DUMMYFUNCTION("GOOGLETRANSLATE(A8674,""auto"",""en"")"),"Loading...")</f>
        <v>Loading...</v>
      </c>
    </row>
    <row r="8675" spans="1:2" ht="14.25" customHeight="1">
      <c r="A8675" s="2" t="s">
        <v>8324</v>
      </c>
      <c r="B8675" s="2" t="str">
        <f ca="1">IFERROR(__xludf.DUMMYFUNCTION("GOOGLETRANSLATE(A8675,""auto"",""en"")"),"Loading...")</f>
        <v>Loading...</v>
      </c>
    </row>
    <row r="8676" spans="1:2" ht="14.25" customHeight="1">
      <c r="A8676" s="2" t="s">
        <v>8325</v>
      </c>
      <c r="B8676" s="2" t="str">
        <f ca="1">IFERROR(__xludf.DUMMYFUNCTION("GOOGLETRANSLATE(A8676,""auto"",""en"")"),"Loading...")</f>
        <v>Loading...</v>
      </c>
    </row>
    <row r="8677" spans="1:2" ht="14.25" customHeight="1">
      <c r="A8677" s="2" t="s">
        <v>8326</v>
      </c>
      <c r="B8677" s="2" t="str">
        <f ca="1">IFERROR(__xludf.DUMMYFUNCTION("GOOGLETRANSLATE(A8677,""auto"",""en"")"),"Loading...")</f>
        <v>Loading...</v>
      </c>
    </row>
    <row r="8678" spans="1:2" ht="14.25" customHeight="1">
      <c r="A8678" s="2" t="s">
        <v>8327</v>
      </c>
      <c r="B8678" s="2" t="str">
        <f ca="1">IFERROR(__xludf.DUMMYFUNCTION("GOOGLETRANSLATE(A8678,""auto"",""en"")"),"PM to Rahul Gandhi")</f>
        <v>PM to Rahul Gandhi</v>
      </c>
    </row>
    <row r="8679" spans="1:2" ht="14.25" customHeight="1">
      <c r="A8679" s="2" t="s">
        <v>8328</v>
      </c>
      <c r="B8679" s="2" t="str">
        <f ca="1">IFERROR(__xludf.DUMMYFUNCTION("GOOGLETRANSLATE(A8679,""auto"",""en"")"),"Loading...")</f>
        <v>Loading...</v>
      </c>
    </row>
    <row r="8680" spans="1:2" ht="14.25" customHeight="1">
      <c r="A8680" s="2" t="s">
        <v>8329</v>
      </c>
      <c r="B8680" s="2" t="str">
        <f ca="1">IFERROR(__xludf.DUMMYFUNCTION("GOOGLETRANSLATE(A8680,""auto"",""en"")"),"Loading...")</f>
        <v>Loading...</v>
      </c>
    </row>
    <row r="8681" spans="1:2" ht="14.25" customHeight="1">
      <c r="A8681" s="2" t="s">
        <v>8330</v>
      </c>
      <c r="B8681" s="2" t="str">
        <f ca="1">IFERROR(__xludf.DUMMYFUNCTION("GOOGLETRANSLATE(A8681,""auto"",""en"")"),"Loading...")</f>
        <v>Loading...</v>
      </c>
    </row>
    <row r="8682" spans="1:2" ht="14.25" customHeight="1">
      <c r="A8682" s="2" t="s">
        <v>8331</v>
      </c>
      <c r="B8682" s="2" t="str">
        <f ca="1">IFERROR(__xludf.DUMMYFUNCTION("GOOGLETRANSLATE(A8682,""auto"",""en"")"),"Loading...")</f>
        <v>Loading...</v>
      </c>
    </row>
    <row r="8683" spans="1:2" ht="14.25" customHeight="1">
      <c r="A8683" s="2" t="s">
        <v>8332</v>
      </c>
      <c r="B8683" s="2" t="str">
        <f ca="1">IFERROR(__xludf.DUMMYFUNCTION("GOOGLETRANSLATE(A8683,""auto"",""en"")"),"NDA 35-40 in Karnataka 6-8 in Bihar 18-22 in Jharkhand 4-6 in Bengal 14-16 in Orissa 8-10 Modi has lost 130 seats since 2019 India alliance is having a huge majority")</f>
        <v>NDA 35-40 in Karnataka 6-8 in Bihar 18-22 in Jharkhand 4-6 in Bengal 14-16 in Orissa 8-10 Modi has lost 130 seats since 2019 India alliance is having a huge majority</v>
      </c>
    </row>
    <row r="8684" spans="1:2" ht="14.25" customHeight="1">
      <c r="A8684" s="2" t="s">
        <v>8333</v>
      </c>
      <c r="B8684" s="2" t="str">
        <f ca="1">IFERROR(__xludf.DUMMYFUNCTION("GOOGLETRANSLATE(A8684,""auto"",""en"")"),"Loading...")</f>
        <v>Loading...</v>
      </c>
    </row>
    <row r="8685" spans="1:2" ht="14.25" customHeight="1">
      <c r="A8685" s="4" t="s">
        <v>8334</v>
      </c>
      <c r="B8685" s="2" t="str">
        <f ca="1">IFERROR(__xludf.DUMMYFUNCTION("GOOGLETRANSLATE(A8685,""auto"",""en"")"),"Loading...")</f>
        <v>Loading...</v>
      </c>
    </row>
    <row r="8686" spans="1:2" ht="14.25" customHeight="1">
      <c r="A8686" s="2" t="s">
        <v>8335</v>
      </c>
      <c r="B8686" s="2" t="str">
        <f ca="1">IFERROR(__xludf.DUMMYFUNCTION("GOOGLETRANSLATE(A8686,""auto"",""en"")"),"Ruhal Gandhi zindabad")</f>
        <v>Ruhal Gandhi zindabad</v>
      </c>
    </row>
    <row r="8687" spans="1:2" ht="14.25" customHeight="1">
      <c r="A8687" s="2" t="s">
        <v>8336</v>
      </c>
      <c r="B8687" s="2" t="str">
        <f ca="1">IFERROR(__xludf.DUMMYFUNCTION("GOOGLETRANSLATE(A8687,""auto"",""en"")"),"Loading...")</f>
        <v>Loading...</v>
      </c>
    </row>
    <row r="8688" spans="1:2" ht="14.25" customHeight="1">
      <c r="A8688" s="2" t="s">
        <v>1548</v>
      </c>
      <c r="B8688" s="2" t="str">
        <f ca="1">IFERROR(__xludf.DUMMYFUNCTION("GOOGLETRANSLATE(A8688,""auto"",""en"")"),"Loading...")</f>
        <v>Loading...</v>
      </c>
    </row>
    <row r="8689" spans="1:2" ht="14.25" customHeight="1">
      <c r="A8689" s="2" t="s">
        <v>8337</v>
      </c>
      <c r="B8689" s="2" t="str">
        <f ca="1">IFERROR(__xludf.DUMMYFUNCTION("GOOGLETRANSLATE(A8689,""auto"",""en"")"),"Loading...")</f>
        <v>Loading...</v>
      </c>
    </row>
    <row r="8690" spans="1:2" ht="14.25" customHeight="1">
      <c r="A8690" s="6" t="s">
        <v>8338</v>
      </c>
      <c r="B8690" s="2" t="str">
        <f ca="1">IFERROR(__xludf.DUMMYFUNCTION("GOOGLETRANSLATE(A8690,""auto"",""en"")"),"Loading...")</f>
        <v>Loading...</v>
      </c>
    </row>
    <row r="8691" spans="1:2" ht="14.25" customHeight="1">
      <c r="A8691" s="2" t="s">
        <v>8339</v>
      </c>
      <c r="B8691" s="2" t="str">
        <f ca="1">IFERROR(__xludf.DUMMYFUNCTION("GOOGLETRANSLATE(A8691,""auto"",""en"")"),"Loading...")</f>
        <v>Loading...</v>
      </c>
    </row>
    <row r="8692" spans="1:2" ht="14.25" customHeight="1">
      <c r="A8692" s="2" t="s">
        <v>8340</v>
      </c>
      <c r="B8692" s="2" t="str">
        <f ca="1">IFERROR(__xludf.DUMMYFUNCTION("GOOGLETRANSLATE(A8692,""auto"",""en"")"),"Loading...")</f>
        <v>Loading...</v>
      </c>
    </row>
    <row r="8693" spans="1:2" ht="14.25" customHeight="1">
      <c r="A8693" s="4" t="s">
        <v>8341</v>
      </c>
      <c r="B8693" s="2" t="str">
        <f ca="1">IFERROR(__xludf.DUMMYFUNCTION("GOOGLETRANSLATE(A8693,""auto"",""en"")"),"Loading...")</f>
        <v>Loading...</v>
      </c>
    </row>
    <row r="8694" spans="1:2" ht="14.25" customHeight="1">
      <c r="A8694" s="2" t="s">
        <v>8342</v>
      </c>
      <c r="B8694" s="2" t="str">
        <f ca="1">IFERROR(__xludf.DUMMYFUNCTION("GOOGLETRANSLATE(A8694,""auto"",""en"")"),"Loading...")</f>
        <v>Loading...</v>
      </c>
    </row>
    <row r="8695" spans="1:2" ht="14.25" customHeight="1">
      <c r="A8695" s="2" t="s">
        <v>8343</v>
      </c>
      <c r="B8695" s="2" t="str">
        <f ca="1">IFERROR(__xludf.DUMMYFUNCTION("GOOGLETRANSLATE(A8695,""auto"",""en"")"),"Loading...")</f>
        <v>Loading...</v>
      </c>
    </row>
    <row r="8696" spans="1:2" ht="14.25" customHeight="1">
      <c r="A8696" s="2" t="s">
        <v>8344</v>
      </c>
      <c r="B8696" s="2" t="str">
        <f ca="1">IFERROR(__xludf.DUMMYFUNCTION("GOOGLETRANSLATE(A8696,""auto"",""en"")"),"GODI MEDIA CHUNAV AYOG SHAME OF YOU 1 CRORE VOTE BADHA KE JITA RAHI HAI HARAM KHOR")</f>
        <v>GODI MEDIA CHUNAV AYOG SHAME OF YOU 1 CRORE VOTE BADHA KE JITA RAHI HAI HARAM KHOR</v>
      </c>
    </row>
    <row r="8697" spans="1:2" ht="14.25" customHeight="1">
      <c r="A8697" s="2" t="s">
        <v>8345</v>
      </c>
      <c r="B8697" s="2" t="str">
        <f ca="1">IFERROR(__xludf.DUMMYFUNCTION("GOOGLETRANSLATE(A8697,""auto"",""en"")"),"Loading...")</f>
        <v>Loading...</v>
      </c>
    </row>
    <row r="8698" spans="1:2" ht="14.25" customHeight="1">
      <c r="A8698" s="2" t="s">
        <v>7187</v>
      </c>
      <c r="B8698" s="2" t="str">
        <f ca="1">IFERROR(__xludf.DUMMYFUNCTION("GOOGLETRANSLATE(A8698,""auto"",""en"")"),"Loading...")</f>
        <v>Loading...</v>
      </c>
    </row>
    <row r="8699" spans="1:2" ht="14.25" customHeight="1">
      <c r="A8699" s="2" t="s">
        <v>8346</v>
      </c>
      <c r="B8699" s="2" t="str">
        <f ca="1">IFERROR(__xludf.DUMMYFUNCTION("GOOGLETRANSLATE(A8699,""auto"",""en"")"),"Loading...")</f>
        <v>Loading...</v>
      </c>
    </row>
    <row r="8700" spans="1:2" ht="14.25" customHeight="1">
      <c r="A8700" s="2" t="s">
        <v>8347</v>
      </c>
      <c r="B8700" s="2" t="str">
        <f ca="1">IFERROR(__xludf.DUMMYFUNCTION("GOOGLETRANSLATE(A8700,""auto"",""en"")"),"Loading...")</f>
        <v>Loading...</v>
      </c>
    </row>
    <row r="8701" spans="1:2" ht="14.25" customHeight="1">
      <c r="A8701" s="4" t="s">
        <v>8348</v>
      </c>
      <c r="B8701" s="2" t="str">
        <f ca="1">IFERROR(__xludf.DUMMYFUNCTION("GOOGLETRANSLATE(A8701,""auto"",""en"")"),"Loading...")</f>
        <v>Loading...</v>
      </c>
    </row>
    <row r="8702" spans="1:2" ht="14.25" customHeight="1">
      <c r="A8702" s="2" t="s">
        <v>8349</v>
      </c>
      <c r="B8702" s="2" t="str">
        <f ca="1">IFERROR(__xludf.DUMMYFUNCTION("GOOGLETRANSLATE(A8702,""auto"",""en"")"),"Loading...")</f>
        <v>Loading...</v>
      </c>
    </row>
    <row r="8703" spans="1:2" ht="14.25" customHeight="1">
      <c r="A8703" s="2" t="s">
        <v>8350</v>
      </c>
      <c r="B8703" s="2" t="str">
        <f ca="1">IFERROR(__xludf.DUMMYFUNCTION("GOOGLETRANSLATE(A8703,""auto"",""en"")"),"Loading...")</f>
        <v>Loading...</v>
      </c>
    </row>
    <row r="8704" spans="1:2" ht="14.25" customHeight="1">
      <c r="A8704" s="4" t="s">
        <v>8351</v>
      </c>
      <c r="B8704" s="2" t="str">
        <f ca="1">IFERROR(__xludf.DUMMYFUNCTION("GOOGLETRANSLATE(A8704,""auto"",""en"")"),"Loading...")</f>
        <v>Loading...</v>
      </c>
    </row>
    <row r="8705" spans="1:2" ht="14.25" customHeight="1">
      <c r="A8705" s="2" t="s">
        <v>8352</v>
      </c>
      <c r="B8705" s="2" t="str">
        <f ca="1">IFERROR(__xludf.DUMMYFUNCTION("GOOGLETRANSLATE(A8705,""auto"",""en"")"),"Loading...")</f>
        <v>Loading...</v>
      </c>
    </row>
    <row r="8706" spans="1:2" ht="14.25" customHeight="1">
      <c r="A8706" s="2" t="s">
        <v>8353</v>
      </c>
      <c r="B8706" s="2" t="str">
        <f ca="1">IFERROR(__xludf.DUMMYFUNCTION("GOOGLETRANSLATE(A8706,""auto"",""en"")"),"Loading...")</f>
        <v>Loading...</v>
      </c>
    </row>
    <row r="8707" spans="1:2" ht="14.25" customHeight="1">
      <c r="A8707" s="2" t="s">
        <v>8354</v>
      </c>
      <c r="B8707" s="2" t="str">
        <f ca="1">IFERROR(__xludf.DUMMYFUNCTION("GOOGLETRANSLATE(A8707,""auto"",""en"")"),"Loading...")</f>
        <v>Loading...</v>
      </c>
    </row>
    <row r="8708" spans="1:2" ht="14.25" customHeight="1">
      <c r="A8708" s="2" t="s">
        <v>8355</v>
      </c>
      <c r="B8708" s="2" t="str">
        <f ca="1">IFERROR(__xludf.DUMMYFUNCTION("GOOGLETRANSLATE(A8708,""auto"",""en"")"),"Loading...")</f>
        <v>Loading...</v>
      </c>
    </row>
    <row r="8709" spans="1:2" ht="14.25" customHeight="1">
      <c r="A8709" s="2" t="s">
        <v>8356</v>
      </c>
      <c r="B8709" s="2" t="str">
        <f ca="1">IFERROR(__xludf.DUMMYFUNCTION("GOOGLETRANSLATE(A8709,""auto"",""en"")"),"Loading...")</f>
        <v>Loading...</v>
      </c>
    </row>
    <row r="8710" spans="1:2" ht="14.25" customHeight="1">
      <c r="A8710" s="2" t="s">
        <v>8355</v>
      </c>
      <c r="B8710" s="2" t="str">
        <f ca="1">IFERROR(__xludf.DUMMYFUNCTION("GOOGLETRANSLATE(A8710,""auto"",""en"")"),"Loading...")</f>
        <v>Loading...</v>
      </c>
    </row>
    <row r="8711" spans="1:2" ht="14.25" customHeight="1">
      <c r="A8711" s="2" t="s">
        <v>8357</v>
      </c>
      <c r="B8711" s="2" t="str">
        <f ca="1">IFERROR(__xludf.DUMMYFUNCTION("GOOGLETRANSLATE(A8711,""auto"",""en"")"),"Loading...")</f>
        <v>Loading...</v>
      </c>
    </row>
    <row r="8712" spans="1:2" ht="14.25" customHeight="1">
      <c r="A8712" s="2" t="s">
        <v>8358</v>
      </c>
      <c r="B8712" s="2" t="str">
        <f ca="1">IFERROR(__xludf.DUMMYFUNCTION("GOOGLETRANSLATE(A8712,""auto"",""en"")"),"Loading...")</f>
        <v>Loading...</v>
      </c>
    </row>
    <row r="8713" spans="1:2" ht="14.25" customHeight="1">
      <c r="A8713" s="2" t="s">
        <v>8359</v>
      </c>
      <c r="B8713" s="2" t="str">
        <f ca="1">IFERROR(__xludf.DUMMYFUNCTION("GOOGLETRANSLATE(A8713,""auto"",""en"")"),"Loading...")</f>
        <v>Loading...</v>
      </c>
    </row>
    <row r="8714" spans="1:2" ht="14.25" customHeight="1">
      <c r="A8714" s="2" t="s">
        <v>8360</v>
      </c>
      <c r="B8714" s="2" t="str">
        <f ca="1">IFERROR(__xludf.DUMMYFUNCTION("GOOGLETRANSLATE(A8714,""auto"",""en"")"),"fake video editor patarkar")</f>
        <v>fake video editor patarkar</v>
      </c>
    </row>
    <row r="8715" spans="1:2" ht="14.25" customHeight="1">
      <c r="A8715" s="2" t="s">
        <v>8360</v>
      </c>
      <c r="B8715" s="2" t="str">
        <f ca="1">IFERROR(__xludf.DUMMYFUNCTION("GOOGLETRANSLATE(A8715,""auto"",""en"")"),"fake video editor patarkar")</f>
        <v>fake video editor patarkar</v>
      </c>
    </row>
    <row r="8716" spans="1:2" ht="14.25" customHeight="1">
      <c r="A8716" s="2" t="s">
        <v>8361</v>
      </c>
      <c r="B8716" s="2" t="str">
        <f ca="1">IFERROR(__xludf.DUMMYFUNCTION("GOOGLETRANSLATE(A8716,""auto"",""en"")"),"Loading...")</f>
        <v>Loading...</v>
      </c>
    </row>
    <row r="8717" spans="1:2" ht="14.25" customHeight="1">
      <c r="A8717" s="2" t="s">
        <v>8360</v>
      </c>
      <c r="B8717" s="2" t="str">
        <f ca="1">IFERROR(__xludf.DUMMYFUNCTION("GOOGLETRANSLATE(A8717,""auto"",""en"")"),"fake video editor patarkar")</f>
        <v>fake video editor patarkar</v>
      </c>
    </row>
    <row r="8718" spans="1:2" ht="14.25" customHeight="1">
      <c r="A8718" s="2" t="s">
        <v>8362</v>
      </c>
      <c r="B8718" s="2" t="str">
        <f ca="1">IFERROR(__xludf.DUMMYFUNCTION("GOOGLETRANSLATE(A8718,""auto"",""en"")"),"Loading...")</f>
        <v>Loading...</v>
      </c>
    </row>
    <row r="8719" spans="1:2" ht="14.25" customHeight="1">
      <c r="A8719" s="2" t="s">
        <v>8363</v>
      </c>
      <c r="B8719" s="2" t="str">
        <f ca="1">IFERROR(__xludf.DUMMYFUNCTION("GOOGLETRANSLATE(A8719,""auto"",""en"")"),"Loading...")</f>
        <v>Loading...</v>
      </c>
    </row>
    <row r="8720" spans="1:2" ht="14.25" customHeight="1">
      <c r="A8720" s="2" t="s">
        <v>8364</v>
      </c>
      <c r="B8720" s="2" t="str">
        <f ca="1">IFERROR(__xludf.DUMMYFUNCTION("GOOGLETRANSLATE(A8720,""auto"",""en"")"),"Loading...")</f>
        <v>Loading...</v>
      </c>
    </row>
    <row r="8721" spans="1:2" ht="14.25" customHeight="1">
      <c r="A8721" s="2" t="s">
        <v>8365</v>
      </c>
      <c r="B8721" s="2" t="str">
        <f ca="1">IFERROR(__xludf.DUMMYFUNCTION("GOOGLETRANSLATE(A8721,""auto"",""en"")"),"Loading...")</f>
        <v>Loading...</v>
      </c>
    </row>
    <row r="8722" spans="1:2" ht="14.25" customHeight="1">
      <c r="A8722" s="2" t="s">
        <v>8366</v>
      </c>
      <c r="B8722" s="2" t="str">
        <f ca="1">IFERROR(__xludf.DUMMYFUNCTION("GOOGLETRANSLATE(A8722,""auto"",""en"")"),"Loading...")</f>
        <v>Loading...</v>
      </c>
    </row>
    <row r="8723" spans="1:2" ht="14.25" customHeight="1">
      <c r="A8723" s="2" t="s">
        <v>8367</v>
      </c>
      <c r="B8723" s="2" t="str">
        <f ca="1">IFERROR(__xludf.DUMMYFUNCTION("GOOGLETRANSLATE(A8723,""auto"",""en"")"),"Loading...")</f>
        <v>Loading...</v>
      </c>
    </row>
    <row r="8724" spans="1:2" ht="14.25" customHeight="1">
      <c r="A8724" s="4" t="s">
        <v>8368</v>
      </c>
      <c r="B8724" s="2" t="str">
        <f ca="1">IFERROR(__xludf.DUMMYFUNCTION("GOOGLETRANSLATE(A8724,""auto"",""en"")"),"Loading...")</f>
        <v>Loading...</v>
      </c>
    </row>
    <row r="8725" spans="1:2" ht="14.25" customHeight="1">
      <c r="A8725" s="4" t="s">
        <v>8369</v>
      </c>
      <c r="B8725" s="2" t="str">
        <f ca="1">IFERROR(__xludf.DUMMYFUNCTION("GOOGLETRANSLATE(A8725,""auto"",""en"")"),"Loading...")</f>
        <v>Loading...</v>
      </c>
    </row>
    <row r="8726" spans="1:2" ht="14.25" customHeight="1">
      <c r="A8726" s="4" t="s">
        <v>8370</v>
      </c>
      <c r="B8726" s="2" t="str">
        <f ca="1">IFERROR(__xludf.DUMMYFUNCTION("GOOGLETRANSLATE(A8726,""auto"",""en"")"),"Loading...")</f>
        <v>Loading...</v>
      </c>
    </row>
    <row r="8727" spans="1:2" ht="14.25" customHeight="1">
      <c r="A8727" s="2" t="s">
        <v>8371</v>
      </c>
      <c r="B8727" s="2" t="str">
        <f ca="1">IFERROR(__xludf.DUMMYFUNCTION("GOOGLETRANSLATE(A8727,""auto"",""en"")"),"In NDA Government 23 km road constructed every day, they building proper infrastructure in our country,  our economy stands on 5th position, we want the stable government with decision making leader not a puppet government...")</f>
        <v>In NDA Government 23 km road constructed every day, they building proper infrastructure in our country,  our economy stands on 5th position, we want the stable government with decision making leader not a puppet government...</v>
      </c>
    </row>
    <row r="8728" spans="1:2" ht="14.25" customHeight="1">
      <c r="A8728" s="2" t="s">
        <v>8372</v>
      </c>
      <c r="B8728" s="2" t="str">
        <f ca="1">IFERROR(__xludf.DUMMYFUNCTION("GOOGLETRANSLATE(A8728,""auto"",""en"")"),"Loading...")</f>
        <v>Loading...</v>
      </c>
    </row>
    <row r="8729" spans="1:2" ht="14.25" customHeight="1">
      <c r="A8729" s="2" t="s">
        <v>8373</v>
      </c>
      <c r="B8729" s="2" t="str">
        <f ca="1">IFERROR(__xludf.DUMMYFUNCTION("GOOGLETRANSLATE(A8729,""auto"",""en"")"),"Loading...")</f>
        <v>Loading...</v>
      </c>
    </row>
    <row r="8730" spans="1:2" ht="14.25" customHeight="1">
      <c r="A8730" s="2" t="s">
        <v>8374</v>
      </c>
      <c r="B8730" s="2" t="str">
        <f ca="1">IFERROR(__xludf.DUMMYFUNCTION("GOOGLETRANSLATE(A8730,""auto"",""en"")"),"Loading...")</f>
        <v>Loading...</v>
      </c>
    </row>
    <row r="8731" spans="1:2" ht="14.25" customHeight="1">
      <c r="A8731" s="2" t="s">
        <v>8375</v>
      </c>
      <c r="B8731" s="2" t="str">
        <f ca="1">IFERROR(__xludf.DUMMYFUNCTION("GOOGLETRANSLATE(A8731,""auto"",""en"")"),"Loading...")</f>
        <v>Loading...</v>
      </c>
    </row>
    <row r="8732" spans="1:2" ht="14.25" customHeight="1">
      <c r="A8732" s="2" t="s">
        <v>8376</v>
      </c>
      <c r="B8732" s="2" t="str">
        <f ca="1">IFERROR(__xludf.DUMMYFUNCTION("GOOGLETRANSLATE(A8732,""auto"",""en"")"),"Loading...")</f>
        <v>Loading...</v>
      </c>
    </row>
    <row r="8733" spans="1:2" ht="14.25" customHeight="1">
      <c r="A8733" s="6" t="s">
        <v>8377</v>
      </c>
      <c r="B8733" s="2" t="str">
        <f ca="1">IFERROR(__xludf.DUMMYFUNCTION("GOOGLETRANSLATE(A8733,""auto"",""en"")"),"Loading...")</f>
        <v>Loading...</v>
      </c>
    </row>
    <row r="8734" spans="1:2" ht="14.25" customHeight="1">
      <c r="A8734" s="4" t="s">
        <v>8378</v>
      </c>
      <c r="B8734" s="2" t="str">
        <f ca="1">IFERROR(__xludf.DUMMYFUNCTION("GOOGLETRANSLATE(A8734,""auto"",""en"")"),"Loading...")</f>
        <v>Loading...</v>
      </c>
    </row>
    <row r="8735" spans="1:2" ht="14.25" customHeight="1">
      <c r="A8735" s="2" t="s">
        <v>8379</v>
      </c>
      <c r="B8735" s="2" t="str">
        <f ca="1">IFERROR(__xludf.DUMMYFUNCTION("GOOGLETRANSLATE(A8735,""auto"",""en"")"),"Loading...")</f>
        <v>Loading...</v>
      </c>
    </row>
    <row r="8736" spans="1:2" ht="14.25" customHeight="1">
      <c r="A8736" s="2" t="s">
        <v>8380</v>
      </c>
      <c r="B8736" s="2" t="str">
        <f ca="1">IFERROR(__xludf.DUMMYFUNCTION("GOOGLETRANSLATE(A8736,""auto"",""en"")"),"Loading...")</f>
        <v>Loading...</v>
      </c>
    </row>
    <row r="8737" spans="1:2" ht="14.25" customHeight="1">
      <c r="A8737" s="2" t="s">
        <v>8381</v>
      </c>
      <c r="B8737" s="2" t="str">
        <f ca="1">IFERROR(__xludf.DUMMYFUNCTION("GOOGLETRANSLATE(A8737,""auto"",""en"")"),"Loading...")</f>
        <v>Loading...</v>
      </c>
    </row>
    <row r="8738" spans="1:2" ht="14.25" customHeight="1">
      <c r="A8738" s="2" t="s">
        <v>8380</v>
      </c>
      <c r="B8738" s="2" t="str">
        <f ca="1">IFERROR(__xludf.DUMMYFUNCTION("GOOGLETRANSLATE(A8738,""auto"",""en"")"),"Loading...")</f>
        <v>Loading...</v>
      </c>
    </row>
    <row r="8739" spans="1:2" ht="14.25" customHeight="1">
      <c r="A8739" s="2" t="s">
        <v>8380</v>
      </c>
      <c r="B8739" s="2" t="str">
        <f ca="1">IFERROR(__xludf.DUMMYFUNCTION("GOOGLETRANSLATE(A8739,""auto"",""en"")"),"Loading...")</f>
        <v>Loading...</v>
      </c>
    </row>
    <row r="8740" spans="1:2" ht="14.25" customHeight="1">
      <c r="A8740" s="2" t="s">
        <v>8380</v>
      </c>
      <c r="B8740" s="2" t="str">
        <f ca="1">IFERROR(__xludf.DUMMYFUNCTION("GOOGLETRANSLATE(A8740,""auto"",""en"")"),"Loading...")</f>
        <v>Loading...</v>
      </c>
    </row>
    <row r="8741" spans="1:2" ht="14.25" customHeight="1">
      <c r="A8741" s="4" t="s">
        <v>8382</v>
      </c>
      <c r="B8741" s="2" t="str">
        <f ca="1">IFERROR(__xludf.DUMMYFUNCTION("GOOGLETRANSLATE(A8741,""auto"",""en"")"),"Loading...")</f>
        <v>Loading...</v>
      </c>
    </row>
    <row r="8742" spans="1:2" ht="14.25" customHeight="1">
      <c r="A8742" s="2" t="s">
        <v>8383</v>
      </c>
      <c r="B8742" s="2" t="str">
        <f ca="1">IFERROR(__xludf.DUMMYFUNCTION("GOOGLETRANSLATE(A8742,""auto"",""en"")"),"Chhutti Lele Bhai, all the Pracharaks are resting Chhuttiya Lekar, you too will be happy by preaching.")</f>
        <v>Chhutti Lele Bhai, all the Pracharaks are resting Chhuttiya Lekar, you too will be happy by preaching.</v>
      </c>
    </row>
    <row r="8743" spans="1:2" ht="14.25" customHeight="1">
      <c r="A8743" s="4" t="s">
        <v>8384</v>
      </c>
      <c r="B8743" s="2" t="str">
        <f ca="1">IFERROR(__xludf.DUMMYFUNCTION("GOOGLETRANSLATE(A8743,""auto"",""en"")"),"Loading...")</f>
        <v>Loading...</v>
      </c>
    </row>
    <row r="8744" spans="1:2" ht="14.25" customHeight="1">
      <c r="A8744" s="2" t="s">
        <v>151</v>
      </c>
      <c r="B8744" s="2" t="str">
        <f ca="1">IFERROR(__xludf.DUMMYFUNCTION("GOOGLETRANSLATE(A8744,""auto"",""en"")"),"Loading...")</f>
        <v>Loading...</v>
      </c>
    </row>
    <row r="8745" spans="1:2" ht="14.25" customHeight="1">
      <c r="A8745" s="2" t="s">
        <v>8385</v>
      </c>
      <c r="B8745" s="2" t="str">
        <f ca="1">IFERROR(__xludf.DUMMYFUNCTION("GOOGLETRANSLATE(A8745,""auto"",""en"")"),"Loading...")</f>
        <v>Loading...</v>
      </c>
    </row>
    <row r="8746" spans="1:2" ht="14.25" customHeight="1">
      <c r="A8746" s="2" t="s">
        <v>8386</v>
      </c>
      <c r="B8746" s="2" t="str">
        <f ca="1">IFERROR(__xludf.DUMMYFUNCTION("GOOGLETRANSLATE(A8746,""auto"",""en"")"),"Loading...")</f>
        <v>Loading...</v>
      </c>
    </row>
    <row r="8747" spans="1:2" ht="14.25" customHeight="1">
      <c r="A8747" s="5" t="s">
        <v>8387</v>
      </c>
      <c r="B8747" s="2" t="str">
        <f ca="1">IFERROR(__xludf.DUMMYFUNCTION("GOOGLETRANSLATE(A8747,""auto"",""en"")"),"Loading...")</f>
        <v>Loading...</v>
      </c>
    </row>
    <row r="8748" spans="1:2" ht="14.25" customHeight="1">
      <c r="A8748" s="6" t="s">
        <v>8388</v>
      </c>
      <c r="B8748" s="2" t="str">
        <f ca="1">IFERROR(__xludf.DUMMYFUNCTION("GOOGLETRANSLATE(A8748,""auto"",""en"")"),"Loading...")</f>
        <v>Loading...</v>
      </c>
    </row>
    <row r="8749" spans="1:2" ht="14.25" customHeight="1">
      <c r="A8749" s="2" t="s">
        <v>8389</v>
      </c>
      <c r="B8749" s="2" t="str">
        <f ca="1">IFERROR(__xludf.DUMMYFUNCTION("GOOGLETRANSLATE(A8749,""auto"",""en"")"),"Loading...")</f>
        <v>Loading...</v>
      </c>
    </row>
    <row r="8750" spans="1:2" ht="14.25" customHeight="1">
      <c r="A8750" s="2" t="s">
        <v>8390</v>
      </c>
      <c r="B8750" s="2" t="str">
        <f ca="1">IFERROR(__xludf.DUMMYFUNCTION("GOOGLETRANSLATE(A8750,""auto"",""en"")"),"Loading...")</f>
        <v>Loading...</v>
      </c>
    </row>
    <row r="8751" spans="1:2" ht="14.25" customHeight="1">
      <c r="A8751" s="4" t="s">
        <v>8391</v>
      </c>
      <c r="B8751" s="2" t="str">
        <f ca="1">IFERROR(__xludf.DUMMYFUNCTION("GOOGLETRANSLATE(A8751,""auto"",""en"")"),"Loading...")</f>
        <v>Loading...</v>
      </c>
    </row>
    <row r="8752" spans="1:2" ht="14.25" customHeight="1">
      <c r="A8752" s="2" t="s">
        <v>8392</v>
      </c>
      <c r="B8752" s="2" t="str">
        <f ca="1">IFERROR(__xludf.DUMMYFUNCTION("GOOGLETRANSLATE(A8752,""auto"",""en"")"),"Loading...")</f>
        <v>Loading...</v>
      </c>
    </row>
    <row r="8753" spans="1:2" ht="14.25" customHeight="1">
      <c r="A8753" s="2" t="s">
        <v>8393</v>
      </c>
      <c r="B8753" s="2" t="str">
        <f ca="1">IFERROR(__xludf.DUMMYFUNCTION("GOOGLETRANSLATE(A8753,""auto"",""en"")"),"Loading...")</f>
        <v>Loading...</v>
      </c>
    </row>
    <row r="8754" spans="1:2" ht="14.25" customHeight="1">
      <c r="A8754" s="4" t="s">
        <v>8394</v>
      </c>
      <c r="B8754" s="2" t="str">
        <f ca="1">IFERROR(__xludf.DUMMYFUNCTION("GOOGLETRANSLATE(A8754,""auto"",""en"")"),"Loading...")</f>
        <v>Loading...</v>
      </c>
    </row>
    <row r="8755" spans="1:2" ht="14.25" customHeight="1">
      <c r="A8755" s="2" t="s">
        <v>8395</v>
      </c>
      <c r="B8755" s="2" t="str">
        <f ca="1">IFERROR(__xludf.DUMMYFUNCTION("GOOGLETRANSLATE(A8755,""auto"",""en"")"),"Loading...")</f>
        <v>Loading...</v>
      </c>
    </row>
    <row r="8756" spans="1:2" ht="14.25" customHeight="1">
      <c r="A8756" s="2" t="s">
        <v>8396</v>
      </c>
      <c r="B8756" s="2" t="str">
        <f ca="1">IFERROR(__xludf.DUMMYFUNCTION("GOOGLETRANSLATE(A8756,""auto"",""en"")"),"Loading...")</f>
        <v>Loading...</v>
      </c>
    </row>
    <row r="8757" spans="1:2" ht="14.25" customHeight="1">
      <c r="A8757" s="2" t="s">
        <v>8397</v>
      </c>
      <c r="B8757" s="2" t="str">
        <f ca="1">IFERROR(__xludf.DUMMYFUNCTION("GOOGLETRANSLATE(A8757,""auto"",""en"")"),"Loading...")</f>
        <v>Loading...</v>
      </c>
    </row>
    <row r="8758" spans="1:2" ht="14.25" customHeight="1">
      <c r="A8758" s="2" t="s">
        <v>8398</v>
      </c>
      <c r="B8758" s="2" t="str">
        <f ca="1">IFERROR(__xludf.DUMMYFUNCTION("GOOGLETRANSLATE(A8758,""auto"",""en"")"),"Loading...")</f>
        <v>Loading...</v>
      </c>
    </row>
    <row r="8759" spans="1:2" ht="14.25" customHeight="1">
      <c r="A8759" s="2" t="s">
        <v>8399</v>
      </c>
      <c r="B8759" s="2" t="str">
        <f ca="1">IFERROR(__xludf.DUMMYFUNCTION("GOOGLETRANSLATE(A8759,""auto"",""en"")"),"Loading...")</f>
        <v>Loading...</v>
      </c>
    </row>
    <row r="8760" spans="1:2" ht="14.25" customHeight="1">
      <c r="A8760" s="2" t="s">
        <v>8400</v>
      </c>
      <c r="B8760" s="2" t="str">
        <f ca="1">IFERROR(__xludf.DUMMYFUNCTION("GOOGLETRANSLATE(A8760,""auto"",""en"")"),"Loading...")</f>
        <v>Loading...</v>
      </c>
    </row>
    <row r="8761" spans="1:2" ht="14.25" customHeight="1">
      <c r="A8761" s="2" t="s">
        <v>8401</v>
      </c>
      <c r="B8761" s="2" t="str">
        <f ca="1">IFERROR(__xludf.DUMMYFUNCTION("GOOGLETRANSLATE(A8761,""auto"",""en"")"),"Loading...")</f>
        <v>Loading...</v>
      </c>
    </row>
    <row r="8762" spans="1:2" ht="14.25" customHeight="1">
      <c r="A8762" s="2" t="s">
        <v>8402</v>
      </c>
      <c r="B8762" s="2" t="str">
        <f ca="1">IFERROR(__xludf.DUMMYFUNCTION("GOOGLETRANSLATE(A8762,""auto"",""en"")"),"Loading...")</f>
        <v>Loading...</v>
      </c>
    </row>
    <row r="8763" spans="1:2" ht="14.25" customHeight="1">
      <c r="A8763" s="2" t="s">
        <v>8403</v>
      </c>
      <c r="B8763" s="2" t="str">
        <f ca="1">IFERROR(__xludf.DUMMYFUNCTION("GOOGLETRANSLATE(A8763,""auto"",""en"")"),"Loading...")</f>
        <v>Loading...</v>
      </c>
    </row>
    <row r="8764" spans="1:2" ht="14.25" customHeight="1">
      <c r="A8764" s="2" t="s">
        <v>8404</v>
      </c>
      <c r="B8764" s="2" t="str">
        <f ca="1">IFERROR(__xludf.DUMMYFUNCTION("GOOGLETRANSLATE(A8764,""auto"",""en"")"),"Loading...")</f>
        <v>Loading...</v>
      </c>
    </row>
    <row r="8765" spans="1:2" ht="14.25" customHeight="1">
      <c r="A8765" s="2" t="s">
        <v>8405</v>
      </c>
      <c r="B8765" s="2" t="str">
        <f ca="1">IFERROR(__xludf.DUMMYFUNCTION("GOOGLETRANSLATE(A8765,""auto"",""en"")"),"Loading...")</f>
        <v>Loading...</v>
      </c>
    </row>
    <row r="8766" spans="1:2" ht="14.25" customHeight="1">
      <c r="A8766" s="2" t="s">
        <v>8406</v>
      </c>
      <c r="B8766" s="2" t="str">
        <f ca="1">IFERROR(__xludf.DUMMYFUNCTION("GOOGLETRANSLATE(A8766,""auto"",""en"")"),"Loading...")</f>
        <v>Loading...</v>
      </c>
    </row>
    <row r="8767" spans="1:2" ht="14.25" customHeight="1">
      <c r="A8767" s="2" t="s">
        <v>8407</v>
      </c>
      <c r="B8767" s="2" t="str">
        <f ca="1">IFERROR(__xludf.DUMMYFUNCTION("GOOGLETRANSLATE(A8767,""auto"",""en"")"),"Loading...")</f>
        <v>Loading...</v>
      </c>
    </row>
    <row r="8768" spans="1:2" ht="14.25" customHeight="1">
      <c r="A8768" s="2" t="s">
        <v>8408</v>
      </c>
      <c r="B8768" s="2" t="str">
        <f ca="1">IFERROR(__xludf.DUMMYFUNCTION("GOOGLETRANSLATE(A8768,""auto"",""en"")"),"Sare Godi media SarkariExitpole ek jaisaBeimaani Karane keliyeMahol bana raha h")</f>
        <v>Sare Godi media SarkariExitpole ek jaisaBeimaani Karane keliyeMahol bana raha h</v>
      </c>
    </row>
    <row r="8769" spans="1:2" ht="14.25" customHeight="1">
      <c r="A8769" s="4" t="s">
        <v>8409</v>
      </c>
      <c r="B8769" s="2" t="str">
        <f ca="1">IFERROR(__xludf.DUMMYFUNCTION("GOOGLETRANSLATE(A8769,""auto"",""en"")"),"Loading...")</f>
        <v>Loading...</v>
      </c>
    </row>
    <row r="8770" spans="1:2" ht="14.25" customHeight="1">
      <c r="A8770" s="2" t="s">
        <v>8410</v>
      </c>
      <c r="B8770" s="2" t="str">
        <f ca="1">IFERROR(__xludf.DUMMYFUNCTION("GOOGLETRANSLATE(A8770,""auto"",""en"")"),"Loading...")</f>
        <v>Loading...</v>
      </c>
    </row>
    <row r="8771" spans="1:2" ht="14.25" customHeight="1">
      <c r="A8771" s="2" t="s">
        <v>8411</v>
      </c>
      <c r="B8771" s="2" t="str">
        <f ca="1">IFERROR(__xludf.DUMMYFUNCTION("GOOGLETRANSLATE(A8771,""auto"",""en"")"),"Loading...")</f>
        <v>Loading...</v>
      </c>
    </row>
    <row r="8772" spans="1:2" ht="14.25" customHeight="1">
      <c r="A8772" s="2" t="s">
        <v>8412</v>
      </c>
      <c r="B8772" s="2" t="str">
        <f ca="1">IFERROR(__xludf.DUMMYFUNCTION("GOOGLETRANSLATE(A8772,""auto"",""en"")"),"Loading...")</f>
        <v>Loading...</v>
      </c>
    </row>
    <row r="8773" spans="1:2" ht="14.25" customHeight="1">
      <c r="A8773" s="2" t="s">
        <v>8413</v>
      </c>
      <c r="B8773" s="2" t="str">
        <f ca="1">IFERROR(__xludf.DUMMYFUNCTION("GOOGLETRANSLATE(A8773,""auto"",""en"")"),"Loading...")</f>
        <v>Loading...</v>
      </c>
    </row>
    <row r="8774" spans="1:2" ht="14.25" customHeight="1">
      <c r="A8774" s="4" t="s">
        <v>8414</v>
      </c>
      <c r="B8774" s="2" t="str">
        <f ca="1">IFERROR(__xludf.DUMMYFUNCTION("GOOGLETRANSLATE(A8774,""auto"",""en"")"),"Loading...")</f>
        <v>Loading...</v>
      </c>
    </row>
    <row r="8775" spans="1:2" ht="14.25" customHeight="1">
      <c r="A8775" s="4" t="s">
        <v>8415</v>
      </c>
      <c r="B8775" s="2" t="str">
        <f ca="1">IFERROR(__xludf.DUMMYFUNCTION("GOOGLETRANSLATE(A8775,""auto"",""en"")"),"The truth is that the Election Commission has set the numbers in favor of the BJP alliance in the EVMs and because there were less points raised on that number, Godi media has been instructed to show it in the exit poll, that is, the results of the exit p"&amp;"oll only. Will come when EVMs open")</f>
        <v>The truth is that the Election Commission has set the numbers in favor of the BJP alliance in the EVMs and because there were less points raised on that number, Godi media has been instructed to show it in the exit poll, that is, the results of the exit poll only. Will come when EVMs open</v>
      </c>
    </row>
    <row r="8776" spans="1:2" ht="14.25" customHeight="1">
      <c r="A8776" s="2" t="s">
        <v>8416</v>
      </c>
      <c r="B8776" s="2" t="str">
        <f ca="1">IFERROR(__xludf.DUMMYFUNCTION("GOOGLETRANSLATE(A8776,""auto"",""en"")"),"Loading...")</f>
        <v>Loading...</v>
      </c>
    </row>
    <row r="8777" spans="1:2" ht="14.25" customHeight="1">
      <c r="A8777" s="2" t="s">
        <v>8417</v>
      </c>
      <c r="B8777" s="2" t="str">
        <f ca="1">IFERROR(__xludf.DUMMYFUNCTION("GOOGLETRANSLATE(A8777,""auto"",""en"")"),"Loading...")</f>
        <v>Loading...</v>
      </c>
    </row>
    <row r="8778" spans="1:2" ht="14.25" customHeight="1">
      <c r="A8778" s="4" t="s">
        <v>8418</v>
      </c>
      <c r="B8778" s="2" t="str">
        <f ca="1">IFERROR(__xludf.DUMMYFUNCTION("GOOGLETRANSLATE(A8778,""auto"",""en"")"),"Loading...")</f>
        <v>Loading...</v>
      </c>
    </row>
    <row r="8779" spans="1:2" ht="14.25" customHeight="1">
      <c r="A8779" s="2" t="s">
        <v>8419</v>
      </c>
      <c r="B8779" s="2" t="str">
        <f ca="1">IFERROR(__xludf.DUMMYFUNCTION("GOOGLETRANSLATE(A8779,""auto"",""en"")"),"Loading...")</f>
        <v>Loading...</v>
      </c>
    </row>
    <row r="8780" spans="1:2" ht="14.25" customHeight="1">
      <c r="A8780" s="6" t="s">
        <v>8420</v>
      </c>
      <c r="B8780" s="2" t="str">
        <f ca="1">IFERROR(__xludf.DUMMYFUNCTION("GOOGLETRANSLATE(A8780,""auto"",""en"")"),"Loading...")</f>
        <v>Loading...</v>
      </c>
    </row>
    <row r="8781" spans="1:2" ht="14.25" customHeight="1">
      <c r="A8781" s="2" t="s">
        <v>8421</v>
      </c>
      <c r="B8781" s="2" t="str">
        <f ca="1">IFERROR(__xludf.DUMMYFUNCTION("GOOGLETRANSLATE(A8781,""auto"",""en"")"),"Loading...")</f>
        <v>Loading...</v>
      </c>
    </row>
    <row r="8782" spans="1:2" ht="14.25" customHeight="1">
      <c r="A8782" s="6" t="s">
        <v>8422</v>
      </c>
      <c r="B8782" s="2" t="str">
        <f ca="1">IFERROR(__xludf.DUMMYFUNCTION("GOOGLETRANSLATE(A8782,""auto"",""en"")"),"Battery is playing 
This time the battery is discharged, this problem occurs mostly at the booth.")</f>
        <v>Battery is playing 
This time the battery is discharged, this problem occurs mostly at the booth.</v>
      </c>
    </row>
    <row r="8783" spans="1:2" ht="14.25" customHeight="1">
      <c r="A8783" s="2" t="s">
        <v>8423</v>
      </c>
      <c r="B8783" s="2" t="str">
        <f ca="1">IFERROR(__xludf.DUMMYFUNCTION("GOOGLETRANSLATE(A8783,""auto"",""en"")"),"Loading...")</f>
        <v>Loading...</v>
      </c>
    </row>
    <row r="8784" spans="1:2" ht="14.25" customHeight="1">
      <c r="A8784" s="6" t="s">
        <v>8424</v>
      </c>
      <c r="B8784" s="2" t="str">
        <f ca="1">IFERROR(__xludf.DUMMYFUNCTION("GOOGLETRANSLATE(A8784,""auto"",""en"")"),"It seems that God has given every channel a divine pen. 
Which all have the same exit pole")</f>
        <v>It seems that God has given every channel a divine pen. 
Which all have the same exit pole</v>
      </c>
    </row>
    <row r="8785" spans="1:2" ht="14.25" customHeight="1">
      <c r="A8785" s="4" t="s">
        <v>8425</v>
      </c>
      <c r="B8785" s="2" t="str">
        <f ca="1">IFERROR(__xludf.DUMMYFUNCTION("GOOGLETRANSLATE(A8785,""auto"",""en"")"),"Loading...")</f>
        <v>Loading...</v>
      </c>
    </row>
    <row r="8786" spans="1:2" ht="14.25" customHeight="1">
      <c r="A8786" s="2" t="s">
        <v>8426</v>
      </c>
      <c r="B8786" s="2" t="str">
        <f ca="1">IFERROR(__xludf.DUMMYFUNCTION("GOOGLETRANSLATE(A8786,""auto"",""en"")"),"Loading...")</f>
        <v>Loading...</v>
      </c>
    </row>
    <row r="8787" spans="1:2" ht="14.25" customHeight="1">
      <c r="A8787" s="2" t="s">
        <v>8427</v>
      </c>
      <c r="B8787" s="2" t="str">
        <f ca="1">IFERROR(__xludf.DUMMYFUNCTION("GOOGLETRANSLATE(A8787,""auto"",""en"")"),"Loading...")</f>
        <v>Loading...</v>
      </c>
    </row>
    <row r="8788" spans="1:2" ht="14.25" customHeight="1">
      <c r="A8788" s="2" t="s">
        <v>8428</v>
      </c>
      <c r="B8788" s="2" t="str">
        <f ca="1">IFERROR(__xludf.DUMMYFUNCTION("GOOGLETRANSLATE(A8788,""auto"",""en"")"),"Loading...")</f>
        <v>Loading...</v>
      </c>
    </row>
    <row r="8789" spans="1:2" ht="14.25" customHeight="1">
      <c r="A8789" s="2" t="s">
        <v>8429</v>
      </c>
      <c r="B8789" s="2" t="str">
        <f ca="1">IFERROR(__xludf.DUMMYFUNCTION("GOOGLETRANSLATE(A8789,""auto"",""en"")"),"Loading...")</f>
        <v>Loading...</v>
      </c>
    </row>
    <row r="8790" spans="1:2" ht="14.25" customHeight="1">
      <c r="A8790" s="2" t="s">
        <v>8430</v>
      </c>
      <c r="B8790" s="2" t="str">
        <f ca="1">IFERROR(__xludf.DUMMYFUNCTION("GOOGLETRANSLATE(A8790,""auto"",""en"")"),"Loading...")</f>
        <v>Loading...</v>
      </c>
    </row>
    <row r="8791" spans="1:2" ht="14.25" customHeight="1">
      <c r="A8791" s="2" t="s">
        <v>8431</v>
      </c>
      <c r="B8791" s="2" t="str">
        <f ca="1">IFERROR(__xludf.DUMMYFUNCTION("GOOGLETRANSLATE(A8791,""auto"",""en"")"),"Loading...")</f>
        <v>Loading...</v>
      </c>
    </row>
    <row r="8792" spans="1:2" ht="14.25" customHeight="1">
      <c r="A8792" s="2" t="s">
        <v>8432</v>
      </c>
      <c r="B8792" s="2" t="str">
        <f ca="1">IFERROR(__xludf.DUMMYFUNCTION("GOOGLETRANSLATE(A8792,""auto"",""en"")"),"Loading...")</f>
        <v>Loading...</v>
      </c>
    </row>
    <row r="8793" spans="1:2" ht="14.25" customHeight="1">
      <c r="A8793" s="2" t="s">
        <v>8433</v>
      </c>
      <c r="B8793" s="2" t="str">
        <f ca="1">IFERROR(__xludf.DUMMYFUNCTION("GOOGLETRANSLATE(A8793,""auto"",""en"")"),"Tum pakka dogala hai re")</f>
        <v>Tum pakka dogala hai re</v>
      </c>
    </row>
    <row r="8794" spans="1:2" ht="14.25" customHeight="1">
      <c r="A8794" s="2" t="s">
        <v>8434</v>
      </c>
      <c r="B8794" s="2" t="str">
        <f ca="1">IFERROR(__xludf.DUMMYFUNCTION("GOOGLETRANSLATE(A8794,""auto"",""en"")"),"Loading...")</f>
        <v>Loading...</v>
      </c>
    </row>
    <row r="8795" spans="1:2" ht="14.25" customHeight="1">
      <c r="A8795" s="2" t="s">
        <v>8435</v>
      </c>
      <c r="B8795" s="2" t="str">
        <f ca="1">IFERROR(__xludf.DUMMYFUNCTION("GOOGLETRANSLATE(A8795,""auto"",""en"")"),"Loading...")</f>
        <v>Loading...</v>
      </c>
    </row>
    <row r="8796" spans="1:2" ht="14.25" customHeight="1">
      <c r="A8796" s="2" t="s">
        <v>8436</v>
      </c>
      <c r="B8796" s="2" t="str">
        <f ca="1">IFERROR(__xludf.DUMMYFUNCTION("GOOGLETRANSLATE(A8796,""auto"",""en"")"),"Loading...")</f>
        <v>Loading...</v>
      </c>
    </row>
    <row r="8797" spans="1:2" ht="14.25" customHeight="1">
      <c r="A8797" s="2" t="s">
        <v>8437</v>
      </c>
      <c r="B8797" s="2" t="str">
        <f ca="1">IFERROR(__xludf.DUMMYFUNCTION("GOOGLETRANSLATE(A8797,""auto"",""en"")"),"Loading...")</f>
        <v>Loading...</v>
      </c>
    </row>
    <row r="8798" spans="1:2" ht="14.25" customHeight="1">
      <c r="A8798" s="6" t="s">
        <v>8438</v>
      </c>
      <c r="B8798" s="2" t="str">
        <f ca="1">IFERROR(__xludf.DUMMYFUNCTION("GOOGLETRANSLATE(A8798,""auto"",""en"")"),"Loading...")</f>
        <v>Loading...</v>
      </c>
    </row>
    <row r="8799" spans="1:2" ht="14.25" customHeight="1">
      <c r="A8799" s="2" t="s">
        <v>8439</v>
      </c>
      <c r="B8799" s="2" t="str">
        <f ca="1">IFERROR(__xludf.DUMMYFUNCTION("GOOGLETRANSLATE(A8799,""auto"",""en"")"),"Loading...")</f>
        <v>Loading...</v>
      </c>
    </row>
    <row r="8800" spans="1:2" ht="14.25" customHeight="1">
      <c r="A8800" s="2" t="s">
        <v>8440</v>
      </c>
      <c r="B8800" s="2" t="str">
        <f ca="1">IFERROR(__xludf.DUMMYFUNCTION("GOOGLETRANSLATE(A8800,""auto"",""en"")"),"Loading...")</f>
        <v>Loading...</v>
      </c>
    </row>
    <row r="8801" spans="1:2" ht="14.25" customHeight="1">
      <c r="A8801" s="2" t="s">
        <v>8441</v>
      </c>
      <c r="B8801" s="2" t="str">
        <f ca="1">IFERROR(__xludf.DUMMYFUNCTION("GOOGLETRANSLATE(A8801,""auto"",""en"")"),"Loading...")</f>
        <v>Loading...</v>
      </c>
    </row>
    <row r="8802" spans="1:2" ht="14.25" customHeight="1">
      <c r="A8802" s="2" t="s">
        <v>8442</v>
      </c>
      <c r="B8802" s="2" t="str">
        <f ca="1">IFERROR(__xludf.DUMMYFUNCTION("GOOGLETRANSLATE(A8802,""auto"",""en"")"),"Loading...")</f>
        <v>Loading...</v>
      </c>
    </row>
    <row r="8803" spans="1:2" ht="14.25" customHeight="1">
      <c r="A8803" s="2" t="s">
        <v>8443</v>
      </c>
      <c r="B8803" s="2" t="str">
        <f ca="1">IFERROR(__xludf.DUMMYFUNCTION("GOOGLETRANSLATE(A8803,""auto"",""en"")"),"Loading...")</f>
        <v>Loading...</v>
      </c>
    </row>
    <row r="8804" spans="1:2" ht="14.25" customHeight="1">
      <c r="A8804" s="2" t="s">
        <v>8444</v>
      </c>
      <c r="B8804" s="2" t="str">
        <f ca="1">IFERROR(__xludf.DUMMYFUNCTION("GOOGLETRANSLATE(A8804,""auto"",""en"")"),"Loading...")</f>
        <v>Loading...</v>
      </c>
    </row>
    <row r="8805" spans="1:2" ht="14.25" customHeight="1">
      <c r="A8805" s="2" t="s">
        <v>6105</v>
      </c>
      <c r="B8805" s="2" t="str">
        <f ca="1">IFERROR(__xludf.DUMMYFUNCTION("GOOGLETRANSLATE(A8805,""auto"",""en"")"),"Loading...")</f>
        <v>Loading...</v>
      </c>
    </row>
    <row r="8806" spans="1:2" ht="14.25" customHeight="1">
      <c r="A8806" s="2" t="s">
        <v>8445</v>
      </c>
      <c r="B8806" s="2" t="str">
        <f ca="1">IFERROR(__xludf.DUMMYFUNCTION("GOOGLETRANSLATE(A8806,""auto"",""en"")"),"Loading...")</f>
        <v>Loading...</v>
      </c>
    </row>
    <row r="8807" spans="1:2" ht="14.25" customHeight="1">
      <c r="A8807" s="2" t="s">
        <v>8446</v>
      </c>
      <c r="B8807" s="2" t="str">
        <f ca="1">IFERROR(__xludf.DUMMYFUNCTION("GOOGLETRANSLATE(A8807,""auto"",""en"")"),"Loading...")</f>
        <v>Loading...</v>
      </c>
    </row>
    <row r="8808" spans="1:2" ht="14.25" customHeight="1">
      <c r="A8808" s="2" t="s">
        <v>8447</v>
      </c>
      <c r="B8808" s="2" t="str">
        <f ca="1">IFERROR(__xludf.DUMMYFUNCTION("GOOGLETRANSLATE(A8808,""auto"",""en"")"),"Loading...")</f>
        <v>Loading...</v>
      </c>
    </row>
    <row r="8809" spans="1:2" ht="14.25" customHeight="1">
      <c r="A8809" s="2" t="s">
        <v>8448</v>
      </c>
      <c r="B8809" s="2" t="str">
        <f ca="1">IFERROR(__xludf.DUMMYFUNCTION("GOOGLETRANSLATE(A8809,""auto"",""en"")"),"Loading...")</f>
        <v>Loading...</v>
      </c>
    </row>
    <row r="8810" spans="1:2" ht="14.25" customHeight="1">
      <c r="A8810" s="2" t="s">
        <v>8449</v>
      </c>
      <c r="B8810" s="2" t="str">
        <f ca="1">IFERROR(__xludf.DUMMYFUNCTION("GOOGLETRANSLATE(A8810,""auto"",""en"")"),"Loading...")</f>
        <v>Loading...</v>
      </c>
    </row>
    <row r="8811" spans="1:2" ht="14.25" customHeight="1">
      <c r="A8811" s="2" t="s">
        <v>8450</v>
      </c>
      <c r="B8811" s="2" t="str">
        <f ca="1">IFERROR(__xludf.DUMMYFUNCTION("GOOGLETRANSLATE(A8811,""auto"",""en"")"),"Loading...")</f>
        <v>Loading...</v>
      </c>
    </row>
    <row r="8812" spans="1:2" ht="14.25" customHeight="1">
      <c r="A8812" s="2" t="s">
        <v>8451</v>
      </c>
      <c r="B8812" s="2" t="str">
        <f ca="1">IFERROR(__xludf.DUMMYFUNCTION("GOOGLETRANSLATE(A8812,""auto"",""en"")"),"Loading...")</f>
        <v>Loading...</v>
      </c>
    </row>
    <row r="8813" spans="1:2" ht="14.25" customHeight="1">
      <c r="A8813" s="2" t="s">
        <v>8452</v>
      </c>
      <c r="B8813" s="2" t="str">
        <f ca="1">IFERROR(__xludf.DUMMYFUNCTION("GOOGLETRANSLATE(A8813,""auto"",""en"")"),"Loading...")</f>
        <v>Loading...</v>
      </c>
    </row>
    <row r="8814" spans="1:2" ht="14.25" customHeight="1">
      <c r="A8814" s="2" t="s">
        <v>8453</v>
      </c>
      <c r="B8814" s="2" t="str">
        <f ca="1">IFERROR(__xludf.DUMMYFUNCTION("GOOGLETRANSLATE(A8814,""auto"",""en"")"),"Just checking")</f>
        <v>Just checking</v>
      </c>
    </row>
    <row r="8815" spans="1:2" ht="14.25" customHeight="1">
      <c r="A8815" s="2" t="s">
        <v>8454</v>
      </c>
      <c r="B8815" s="2" t="str">
        <f ca="1">IFERROR(__xludf.DUMMYFUNCTION("GOOGLETRANSLATE(A8815,""auto"",""en"")"),"Loading...")</f>
        <v>Loading...</v>
      </c>
    </row>
    <row r="8816" spans="1:2" ht="14.25" customHeight="1">
      <c r="A8816" s="2" t="s">
        <v>8455</v>
      </c>
      <c r="B8816" s="2" t="str">
        <f ca="1">IFERROR(__xludf.DUMMYFUNCTION("GOOGLETRANSLATE(A8816,""auto"",""en"")"),"Loading...")</f>
        <v>Loading...</v>
      </c>
    </row>
    <row r="8817" spans="1:2" ht="14.25" customHeight="1">
      <c r="A8817" s="2" t="s">
        <v>8456</v>
      </c>
      <c r="B8817" s="2" t="str">
        <f ca="1">IFERROR(__xludf.DUMMYFUNCTION("GOOGLETRANSLATE(A8817,""auto"",""en"")"),"Loading...")</f>
        <v>Loading...</v>
      </c>
    </row>
    <row r="8818" spans="1:2" ht="14.25" customHeight="1">
      <c r="A8818" s="6" t="s">
        <v>8457</v>
      </c>
      <c r="B8818" s="2" t="str">
        <f ca="1">IFERROR(__xludf.DUMMYFUNCTION("GOOGLETRANSLATE(A8818,""auto"",""en"")"),"Loading...")</f>
        <v>Loading...</v>
      </c>
    </row>
    <row r="8819" spans="1:2" ht="14.25" customHeight="1">
      <c r="A8819" s="2" t="s">
        <v>8458</v>
      </c>
      <c r="B8819" s="2" t="str">
        <f ca="1">IFERROR(__xludf.DUMMYFUNCTION("GOOGLETRANSLATE(A8819,""auto"",""en"")"),"Loading...")</f>
        <v>Loading...</v>
      </c>
    </row>
    <row r="8820" spans="1:2" ht="14.25" customHeight="1">
      <c r="A8820" s="4" t="s">
        <v>8459</v>
      </c>
      <c r="B8820" s="2" t="str">
        <f ca="1">IFERROR(__xludf.DUMMYFUNCTION("GOOGLETRANSLATE(A8820,""auto"",""en"")"),"Loading...")</f>
        <v>Loading...</v>
      </c>
    </row>
    <row r="8821" spans="1:2" ht="14.25" customHeight="1">
      <c r="A8821" s="2" t="s">
        <v>8460</v>
      </c>
      <c r="B8821" s="2" t="str">
        <f ca="1">IFERROR(__xludf.DUMMYFUNCTION("GOOGLETRANSLATE(A8821,""auto"",""en"")"),"India 300 per day")</f>
        <v>India 300 per day</v>
      </c>
    </row>
    <row r="8822" spans="1:2" ht="14.25" customHeight="1">
      <c r="A8822" s="2" t="s">
        <v>8461</v>
      </c>
      <c r="B8822" s="2" t="str">
        <f ca="1">IFERROR(__xludf.DUMMYFUNCTION("GOOGLETRANSLATE(A8822,""auto"",""en"")"),"Loading...")</f>
        <v>Loading...</v>
      </c>
    </row>
    <row r="8823" spans="1:2" ht="14.25" customHeight="1">
      <c r="A8823" s="2" t="s">
        <v>8462</v>
      </c>
      <c r="B8823" s="2" t="str">
        <f ca="1">IFERROR(__xludf.DUMMYFUNCTION("GOOGLETRANSLATE(A8823,""auto"",""en"")"),"Loading...")</f>
        <v>Loading...</v>
      </c>
    </row>
    <row r="8824" spans="1:2" ht="14.25" customHeight="1">
      <c r="A8824" s="5" t="s">
        <v>8463</v>
      </c>
      <c r="B8824" s="2" t="str">
        <f ca="1">IFERROR(__xludf.DUMMYFUNCTION("GOOGLETRANSLATE(A8824,""auto"",""en"")"),"Loading...")</f>
        <v>Loading...</v>
      </c>
    </row>
    <row r="8825" spans="1:2" ht="14.25" customHeight="1">
      <c r="A8825" s="2" t="s">
        <v>405</v>
      </c>
      <c r="B8825" s="2" t="str">
        <f ca="1">IFERROR(__xludf.DUMMYFUNCTION("GOOGLETRANSLATE(A8825,""auto"",""en"")"),"Loading...")</f>
        <v>Loading...</v>
      </c>
    </row>
    <row r="8826" spans="1:2" ht="14.25" customHeight="1">
      <c r="A8826" s="2" t="s">
        <v>8464</v>
      </c>
      <c r="B8826" s="2" t="str">
        <f ca="1">IFERROR(__xludf.DUMMYFUNCTION("GOOGLETRANSLATE(A8826,""auto"",""en"")"),"Loading...")</f>
        <v>Loading...</v>
      </c>
    </row>
    <row r="8827" spans="1:2" ht="14.25" customHeight="1">
      <c r="A8827" s="4" t="s">
        <v>8465</v>
      </c>
      <c r="B8827" s="2" t="str">
        <f ca="1">IFERROR(__xludf.DUMMYFUNCTION("GOOGLETRANSLATE(A8827,""auto"",""en"")"),"Loading...")</f>
        <v>Loading...</v>
      </c>
    </row>
    <row r="8828" spans="1:2" ht="14.25" customHeight="1">
      <c r="A8828" s="6" t="s">
        <v>8466</v>
      </c>
      <c r="B8828" s="2" t="str">
        <f ca="1">IFERROR(__xludf.DUMMYFUNCTION("GOOGLETRANSLATE(A8828,""auto"",""en"")"),"Loading...")</f>
        <v>Loading...</v>
      </c>
    </row>
    <row r="8829" spans="1:2" ht="14.25" customHeight="1">
      <c r="A8829" s="2" t="s">
        <v>76</v>
      </c>
      <c r="B8829" s="2" t="str">
        <f ca="1">IFERROR(__xludf.DUMMYFUNCTION("GOOGLETRANSLATE(A8829,""auto"",""en"")"),"Loading...")</f>
        <v>Loading...</v>
      </c>
    </row>
    <row r="8830" spans="1:2" ht="14.25" customHeight="1">
      <c r="A8830" s="2" t="s">
        <v>8467</v>
      </c>
      <c r="B8830" s="2" t="str">
        <f ca="1">IFERROR(__xludf.DUMMYFUNCTION("GOOGLETRANSLATE(A8830,""auto"",""en"")"),"Loading...")</f>
        <v>Loading...</v>
      </c>
    </row>
    <row r="8831" spans="1:2" ht="14.25" customHeight="1">
      <c r="A8831" s="2" t="s">
        <v>8468</v>
      </c>
      <c r="B8831" s="2" t="str">
        <f ca="1">IFERROR(__xludf.DUMMYFUNCTION("GOOGLETRANSLATE(A8831,""auto"",""en"")"),"Loading...")</f>
        <v>Loading...</v>
      </c>
    </row>
    <row r="8832" spans="1:2" ht="14.25" customHeight="1">
      <c r="A8832" s="4" t="s">
        <v>8469</v>
      </c>
      <c r="B8832" s="2" t="str">
        <f ca="1">IFERROR(__xludf.DUMMYFUNCTION("GOOGLETRANSLATE(A8832,""auto"",""en"")"),"This Ravish has only to argue, when the Poles were forming the opposition government in the states like Delhi, Punjab, Karnataka, Jharkhand, Kerala, Tamil Nadu, Bengal etc., then were they not afraid?? What answer will Ravish give on 4th June? You have be"&amp;"come mare media only in protest against Modi. The opposition is dying down due to anti-Hindu activities.")</f>
        <v>This Ravish has only to argue, when the Poles were forming the opposition government in the states like Delhi, Punjab, Karnataka, Jharkhand, Kerala, Tamil Nadu, Bengal etc., then were they not afraid?? What answer will Ravish give on 4th June? You have become mare media only in protest against Modi. The opposition is dying down due to anti-Hindu activities.</v>
      </c>
    </row>
    <row r="8833" spans="1:2" ht="14.25" customHeight="1">
      <c r="A8833" s="2" t="s">
        <v>7</v>
      </c>
      <c r="B8833" s="2" t="str">
        <f ca="1">IFERROR(__xludf.DUMMYFUNCTION("GOOGLETRANSLATE(A8833,""auto"",""en"")"),"Loading...")</f>
        <v>Loading...</v>
      </c>
    </row>
    <row r="8834" spans="1:2" ht="14.25" customHeight="1">
      <c r="A8834" s="4" t="s">
        <v>8470</v>
      </c>
      <c r="B8834" s="2" t="str">
        <f ca="1">IFERROR(__xludf.DUMMYFUNCTION("GOOGLETRANSLATE(A8834,""auto"",""en"")"),"Loading...")</f>
        <v>Loading...</v>
      </c>
    </row>
    <row r="8835" spans="1:2" ht="14.25" customHeight="1">
      <c r="A8835" s="4" t="s">
        <v>8471</v>
      </c>
      <c r="B8835" s="2" t="str">
        <f ca="1">IFERROR(__xludf.DUMMYFUNCTION("GOOGLETRANSLATE(A8835,""auto"",""en"")"),"Loading...")</f>
        <v>Loading...</v>
      </c>
    </row>
    <row r="8836" spans="1:2" ht="14.25" customHeight="1">
      <c r="A8836" s="2" t="s">
        <v>8472</v>
      </c>
      <c r="B8836" s="2" t="str">
        <f ca="1">IFERROR(__xludf.DUMMYFUNCTION("GOOGLETRANSLATE(A8836,""auto"",""en"")"),"Loading...")</f>
        <v>Loading...</v>
      </c>
    </row>
    <row r="8837" spans="1:2" ht="14.25" customHeight="1">
      <c r="A8837" s="2" t="s">
        <v>8473</v>
      </c>
      <c r="B8837" s="2" t="str">
        <f ca="1">IFERROR(__xludf.DUMMYFUNCTION("GOOGLETRANSLATE(A8837,""auto"",""en"")"),"Loading...")</f>
        <v>Loading...</v>
      </c>
    </row>
    <row r="8838" spans="1:2" ht="14.25" customHeight="1">
      <c r="A8838" s="2" t="s">
        <v>8474</v>
      </c>
      <c r="B8838" s="2" t="str">
        <f ca="1">IFERROR(__xludf.DUMMYFUNCTION("GOOGLETRANSLATE(A8838,""auto"",""en"")"),"Loading...")</f>
        <v>Loading...</v>
      </c>
    </row>
    <row r="8839" spans="1:2" ht="14.25" customHeight="1">
      <c r="A8839" s="4" t="s">
        <v>8475</v>
      </c>
      <c r="B8839" s="2" t="str">
        <f ca="1">IFERROR(__xludf.DUMMYFUNCTION("GOOGLETRANSLATE(A8839,""auto"",""en"")"),"Loading...")</f>
        <v>Loading...</v>
      </c>
    </row>
    <row r="8840" spans="1:2" ht="14.25" customHeight="1">
      <c r="A8840" s="4" t="s">
        <v>8476</v>
      </c>
      <c r="B8840" s="2" t="str">
        <f ca="1">IFERROR(__xludf.DUMMYFUNCTION("GOOGLETRANSLATE(A8840,""auto"",""en"")"),"Loading...")</f>
        <v>Loading...</v>
      </c>
    </row>
    <row r="8841" spans="1:2" ht="14.25" customHeight="1">
      <c r="A8841" s="4" t="s">
        <v>8477</v>
      </c>
      <c r="B8841" s="2" t="str">
        <f ca="1">IFERROR(__xludf.DUMMYFUNCTION("GOOGLETRANSLATE(A8841,""auto"",""en"")"),"Loading...")</f>
        <v>Loading...</v>
      </c>
    </row>
    <row r="8842" spans="1:2" ht="14.25" customHeight="1">
      <c r="A8842" s="2" t="s">
        <v>8478</v>
      </c>
      <c r="B8842" s="2" t="str">
        <f ca="1">IFERROR(__xludf.DUMMYFUNCTION("GOOGLETRANSLATE(A8842,""auto"",""en"")"),"I looked at it at 1.5x and it looks normal.")</f>
        <v>I looked at it at 1.5x and it looks normal.</v>
      </c>
    </row>
    <row r="8843" spans="1:2" ht="14.25" customHeight="1">
      <c r="A8843" s="2" t="s">
        <v>8479</v>
      </c>
      <c r="B8843" s="2" t="str">
        <f ca="1">IFERROR(__xludf.DUMMYFUNCTION("GOOGLETRANSLATE(A8843,""auto"",""en"")"),"Loading...")</f>
        <v>Loading...</v>
      </c>
    </row>
    <row r="8844" spans="1:2" ht="14.25" customHeight="1">
      <c r="A8844" s="5" t="s">
        <v>8480</v>
      </c>
      <c r="B8844" s="2" t="str">
        <f ca="1">IFERROR(__xludf.DUMMYFUNCTION("GOOGLETRANSLATE(A8844,""auto"",""en"")"),"Loading...")</f>
        <v>Loading...</v>
      </c>
    </row>
    <row r="8845" spans="1:2" ht="14.25" customHeight="1">
      <c r="A8845" s="4" t="s">
        <v>8481</v>
      </c>
      <c r="B8845" s="2" t="str">
        <f ca="1">IFERROR(__xludf.DUMMYFUNCTION("GOOGLETRANSLATE(A8845,""auto"",""en"")"),"Loading...")</f>
        <v>Loading...</v>
      </c>
    </row>
    <row r="8846" spans="1:2" ht="14.25" customHeight="1">
      <c r="A8846" s="2" t="s">
        <v>8482</v>
      </c>
      <c r="B8846" s="2" t="str">
        <f ca="1">IFERROR(__xludf.DUMMYFUNCTION("GOOGLETRANSLATE(A8846,""auto"",""en"")"),"Rahul gandi will become PM in 2049")</f>
        <v>Rahul gandi will become PM in 2049</v>
      </c>
    </row>
    <row r="8847" spans="1:2" ht="14.25" customHeight="1">
      <c r="A8847" s="4" t="s">
        <v>8483</v>
      </c>
      <c r="B8847" s="2" t="str">
        <f ca="1">IFERROR(__xludf.DUMMYFUNCTION("GOOGLETRANSLATE(A8847,""auto"",""en"")"),"Loading...")</f>
        <v>Loading...</v>
      </c>
    </row>
    <row r="8848" spans="1:2" ht="14.25" customHeight="1">
      <c r="A8848" s="2" t="s">
        <v>8484</v>
      </c>
      <c r="B8848" s="2" t="str">
        <f ca="1">IFERROR(__xludf.DUMMYFUNCTION("GOOGLETRANSLATE(A8848,""auto"",""en"")"),"Loading...")</f>
        <v>Loading...</v>
      </c>
    </row>
    <row r="8849" spans="1:2" ht="14.25" customHeight="1">
      <c r="A8849" s="2" t="s">
        <v>8485</v>
      </c>
      <c r="B8849" s="2" t="str">
        <f ca="1">IFERROR(__xludf.DUMMYFUNCTION("GOOGLETRANSLATE(A8849,""auto"",""en"")"),"Loading...")</f>
        <v>Loading...</v>
      </c>
    </row>
    <row r="8850" spans="1:2" ht="14.25" customHeight="1">
      <c r="A8850" s="2" t="s">
        <v>8486</v>
      </c>
      <c r="B8850" s="2" t="str">
        <f ca="1">IFERROR(__xludf.DUMMYFUNCTION("GOOGLETRANSLATE(A8850,""auto"",""en"")"),"Loading...")</f>
        <v>Loading...</v>
      </c>
    </row>
    <row r="8851" spans="1:2" ht="14.25" customHeight="1">
      <c r="A8851" s="2" t="s">
        <v>8487</v>
      </c>
      <c r="B8851" s="2" t="str">
        <f ca="1">IFERROR(__xludf.DUMMYFUNCTION("GOOGLETRANSLATE(A8851,""auto"",""en"")"),"420 ravish kumar")</f>
        <v>420 ravish kumar</v>
      </c>
    </row>
    <row r="8852" spans="1:2" ht="14.25" customHeight="1">
      <c r="A8852" s="2" t="s">
        <v>8488</v>
      </c>
      <c r="B8852" s="2" t="str">
        <f ca="1">IFERROR(__xludf.DUMMYFUNCTION("GOOGLETRANSLATE(A8852,""auto"",""en"")"),"Loading...")</f>
        <v>Loading...</v>
      </c>
    </row>
    <row r="8853" spans="1:2" ht="14.25" customHeight="1">
      <c r="A8853" s="2" t="s">
        <v>8489</v>
      </c>
      <c r="B8853" s="2" t="str">
        <f ca="1">IFERROR(__xludf.DUMMYFUNCTION("GOOGLETRANSLATE(A8853,""auto"",""en"")"),"Loading...")</f>
        <v>Loading...</v>
      </c>
    </row>
    <row r="8854" spans="1:2" ht="14.25" customHeight="1">
      <c r="A8854" s="4" t="s">
        <v>8490</v>
      </c>
      <c r="B8854" s="2" t="str">
        <f ca="1">IFERROR(__xludf.DUMMYFUNCTION("GOOGLETRANSLATE(A8854,""auto"",""en"")"),"Loading...")</f>
        <v>Loading...</v>
      </c>
    </row>
    <row r="8855" spans="1:2" ht="14.25" customHeight="1">
      <c r="A8855" s="2" t="s">
        <v>8491</v>
      </c>
      <c r="B8855" s="2" t="str">
        <f ca="1">IFERROR(__xludf.DUMMYFUNCTION("GOOGLETRANSLATE(A8855,""auto"",""en"")"),"everything is fine")</f>
        <v>everything is fine</v>
      </c>
    </row>
    <row r="8856" spans="1:2" ht="14.25" customHeight="1">
      <c r="A8856" s="2" t="s">
        <v>8492</v>
      </c>
      <c r="B8856" s="2" t="str">
        <f ca="1">IFERROR(__xludf.DUMMYFUNCTION("GOOGLETRANSLATE(A8856,""auto"",""en"")"),"Loading...")</f>
        <v>Loading...</v>
      </c>
    </row>
    <row r="8857" spans="1:2" ht="14.25" customHeight="1">
      <c r="A8857" s="4" t="s">
        <v>8493</v>
      </c>
      <c r="B8857" s="2" t="str">
        <f ca="1">IFERROR(__xludf.DUMMYFUNCTION("GOOGLETRANSLATE(A8857,""auto"",""en"")"),"Loading...")</f>
        <v>Loading...</v>
      </c>
    </row>
    <row r="8858" spans="1:2" ht="14.25" customHeight="1">
      <c r="A8858" s="2" t="s">
        <v>8494</v>
      </c>
      <c r="B8858" s="2" t="str">
        <f ca="1">IFERROR(__xludf.DUMMYFUNCTION("GOOGLETRANSLATE(A8858,""auto"",""en"")"),"Loading...")</f>
        <v>Loading...</v>
      </c>
    </row>
    <row r="8859" spans="1:2" ht="14.25" customHeight="1">
      <c r="A8859" s="2" t="s">
        <v>8495</v>
      </c>
      <c r="B8859" s="2" t="str">
        <f ca="1">IFERROR(__xludf.DUMMYFUNCTION("GOOGLETRANSLATE(A8859,""auto"",""en"")"),"Loading...")</f>
        <v>Loading...</v>
      </c>
    </row>
    <row r="8860" spans="1:2" ht="14.25" customHeight="1">
      <c r="A8860" s="2" t="s">
        <v>8496</v>
      </c>
      <c r="B8860" s="2" t="str">
        <f ca="1">IFERROR(__xludf.DUMMYFUNCTION("GOOGLETRANSLATE(A8860,""auto"",""en"")"),"Loading...")</f>
        <v>Loading...</v>
      </c>
    </row>
    <row r="8861" spans="1:2" ht="14.25" customHeight="1">
      <c r="A8861" s="4" t="s">
        <v>8497</v>
      </c>
      <c r="B8861" s="2" t="str">
        <f ca="1">IFERROR(__xludf.DUMMYFUNCTION("GOOGLETRANSLATE(A8861,""auto"",""en"")"),"Loading...")</f>
        <v>Loading...</v>
      </c>
    </row>
    <row r="8862" spans="1:2" ht="14.25" customHeight="1">
      <c r="A8862" s="5" t="s">
        <v>8498</v>
      </c>
      <c r="B8862" s="2" t="str">
        <f ca="1">IFERROR(__xludf.DUMMYFUNCTION("GOOGLETRANSLATE(A8862,""auto"",""en"")"),"Loading...")</f>
        <v>Loading...</v>
      </c>
    </row>
    <row r="8863" spans="1:2" ht="14.25" customHeight="1">
      <c r="A8863" s="2" t="s">
        <v>8499</v>
      </c>
      <c r="B8863" s="2" t="str">
        <f ca="1">IFERROR(__xludf.DUMMYFUNCTION("GOOGLETRANSLATE(A8863,""auto"",""en"")"),"Loading...")</f>
        <v>Loading...</v>
      </c>
    </row>
    <row r="8864" spans="1:2" ht="14.25" customHeight="1">
      <c r="A8864" s="2" t="s">
        <v>8500</v>
      </c>
      <c r="B8864" s="2" t="str">
        <f ca="1">IFERROR(__xludf.DUMMYFUNCTION("GOOGLETRANSLATE(A8864,""auto"",""en"")"),"Chaiwala steals his vote, if he steals it he will go out on the road and bring his rights to the Supreme Court, vote for him, vote for him, vote for him, vote for him,")</f>
        <v>Chaiwala steals his vote, if he steals it he will go out on the road and bring his rights to the Supreme Court, vote for him, vote for him, vote for him, vote for him,</v>
      </c>
    </row>
    <row r="8865" spans="1:2" ht="14.25" customHeight="1">
      <c r="A8865" s="2" t="s">
        <v>8501</v>
      </c>
      <c r="B8865" s="2" t="str">
        <f ca="1">IFERROR(__xludf.DUMMYFUNCTION("GOOGLETRANSLATE(A8865,""auto"",""en"")"),"Loading...")</f>
        <v>Loading...</v>
      </c>
    </row>
    <row r="8866" spans="1:2" ht="14.25" customHeight="1">
      <c r="A8866" s="2" t="s">
        <v>8502</v>
      </c>
      <c r="B8866" s="2" t="str">
        <f ca="1">IFERROR(__xludf.DUMMYFUNCTION("GOOGLETRANSLATE(A8866,""auto"",""en"")"),"Ravish, your mother's bow Shree, you are Congress's daughter, see Lena, your mother herself will come on 4th June, I did not watch your video, I am counting on you, you are Congress's daughter.")</f>
        <v>Ravish, your mother's bow Shree, you are Congress's daughter, see Lena, your mother herself will come on 4th June, I did not watch your video, I am counting on you, you are Congress's daughter.</v>
      </c>
    </row>
    <row r="8867" spans="1:2" ht="14.25" customHeight="1">
      <c r="A8867" s="2" t="s">
        <v>8503</v>
      </c>
      <c r="B8867" s="2" t="str">
        <f ca="1">IFERROR(__xludf.DUMMYFUNCTION("GOOGLETRANSLATE(A8867,""auto"",""en"")"),"Loading...")</f>
        <v>Loading...</v>
      </c>
    </row>
    <row r="8868" spans="1:2" ht="14.25" customHeight="1">
      <c r="A8868" s="2" t="s">
        <v>8504</v>
      </c>
      <c r="B8868" s="2" t="str">
        <f ca="1">IFERROR(__xludf.DUMMYFUNCTION("GOOGLETRANSLATE(A8868,""auto"",""en"")"),"Loading...")</f>
        <v>Loading...</v>
      </c>
    </row>
    <row r="8869" spans="1:2" ht="14.25" customHeight="1">
      <c r="A8869" s="2" t="s">
        <v>8505</v>
      </c>
      <c r="B8869" s="2" t="str">
        <f ca="1">IFERROR(__xludf.DUMMYFUNCTION("GOOGLETRANSLATE(A8869,""auto"",""en"")"),"Loading...")</f>
        <v>Loading...</v>
      </c>
    </row>
    <row r="8870" spans="1:2" ht="14.25" customHeight="1">
      <c r="A8870" s="4" t="s">
        <v>8506</v>
      </c>
      <c r="B8870" s="2" t="str">
        <f ca="1">IFERROR(__xludf.DUMMYFUNCTION("GOOGLETRANSLATE(A8870,""auto"",""en"")"),"Loading...")</f>
        <v>Loading...</v>
      </c>
    </row>
    <row r="8871" spans="1:2" ht="14.25" customHeight="1">
      <c r="A8871" s="2" t="s">
        <v>8507</v>
      </c>
      <c r="B8871" s="2" t="str">
        <f ca="1">IFERROR(__xludf.DUMMYFUNCTION("GOOGLETRANSLATE(A8871,""auto"",""en"")"),"Loading...")</f>
        <v>Loading...</v>
      </c>
    </row>
    <row r="8872" spans="1:2" ht="14.25" customHeight="1">
      <c r="A8872" s="2" t="s">
        <v>8508</v>
      </c>
      <c r="B8872" s="2" t="str">
        <f ca="1">IFERROR(__xludf.DUMMYFUNCTION("GOOGLETRANSLATE(A8872,""auto"",""en"")"),"Any telecast like exit poll should be banned because it seems like a mockery of democracy and voting. Many more inconsistencies come to light")</f>
        <v>Any telecast like exit poll should be banned because it seems like a mockery of democracy and voting. Many more inconsistencies come to light</v>
      </c>
    </row>
    <row r="8873" spans="1:2" ht="14.25" customHeight="1">
      <c r="A8873" s="2" t="s">
        <v>8509</v>
      </c>
      <c r="B8873" s="2" t="str">
        <f ca="1">IFERROR(__xludf.DUMMYFUNCTION("GOOGLETRANSLATE(A8873,""auto"",""en"")"),"Loading...")</f>
        <v>Loading...</v>
      </c>
    </row>
    <row r="8874" spans="1:2" ht="14.25" customHeight="1">
      <c r="A8874" s="2" t="s">
        <v>8510</v>
      </c>
      <c r="B8874" s="2" t="str">
        <f ca="1">IFERROR(__xludf.DUMMYFUNCTION("GOOGLETRANSLATE(A8874,""auto"",""en"")"),"Loading...")</f>
        <v>Loading...</v>
      </c>
    </row>
    <row r="8875" spans="1:2" ht="14.25" customHeight="1">
      <c r="A8875" s="2" t="s">
        <v>8511</v>
      </c>
      <c r="B8875" s="2" t="str">
        <f ca="1">IFERROR(__xludf.DUMMYFUNCTION("GOOGLETRANSLATE(A8875,""auto"",""en"")"),"Loading...")</f>
        <v>Loading...</v>
      </c>
    </row>
    <row r="8876" spans="1:2" ht="14.25" customHeight="1">
      <c r="A8876" s="2" t="s">
        <v>8512</v>
      </c>
      <c r="B8876" s="2" t="str">
        <f ca="1">IFERROR(__xludf.DUMMYFUNCTION("GOOGLETRANSLATE(A8876,""auto"",""en"")"),"Loading...")</f>
        <v>Loading...</v>
      </c>
    </row>
    <row r="8877" spans="1:2" ht="14.25" customHeight="1">
      <c r="A8877" s="2" t="s">
        <v>1562</v>
      </c>
      <c r="B8877" s="2" t="str">
        <f ca="1">IFERROR(__xludf.DUMMYFUNCTION("GOOGLETRANSLATE(A8877,""auto"",""en"")"),"Loading...")</f>
        <v>Loading...</v>
      </c>
    </row>
    <row r="8878" spans="1:2" ht="14.25" customHeight="1">
      <c r="A8878" s="6" t="s">
        <v>8513</v>
      </c>
      <c r="B8878" s="2" t="str">
        <f ca="1">IFERROR(__xludf.DUMMYFUNCTION("GOOGLETRANSLATE(A8878,""auto"",""en"")"),"Loading...")</f>
        <v>Loading...</v>
      </c>
    </row>
    <row r="8879" spans="1:2" ht="14.25" customHeight="1">
      <c r="A8879" s="2" t="s">
        <v>8514</v>
      </c>
      <c r="B8879" s="2" t="str">
        <f ca="1">IFERROR(__xludf.DUMMYFUNCTION("GOOGLETRANSLATE(A8879,""auto"",""en"")"),"Loading...")</f>
        <v>Loading...</v>
      </c>
    </row>
    <row r="8880" spans="1:2" ht="14.25" customHeight="1">
      <c r="A8880" s="2" t="s">
        <v>8515</v>
      </c>
      <c r="B8880" s="2" t="str">
        <f ca="1">IFERROR(__xludf.DUMMYFUNCTION("GOOGLETRANSLATE(A8880,""auto"",""en"")"),"Loading...")</f>
        <v>Loading...</v>
      </c>
    </row>
    <row r="8881" spans="1:2" ht="14.25" customHeight="1">
      <c r="A8881" s="2" t="s">
        <v>8516</v>
      </c>
      <c r="B8881" s="2" t="str">
        <f ca="1">IFERROR(__xludf.DUMMYFUNCTION("GOOGLETRANSLATE(A8881,""auto"",""en"")"),"Rabish Kumar is the best anchor")</f>
        <v>Rabish Kumar is the best anchor</v>
      </c>
    </row>
    <row r="8882" spans="1:2" ht="14.25" customHeight="1">
      <c r="A8882" s="2" t="s">
        <v>8517</v>
      </c>
      <c r="B8882" s="2" t="str">
        <f ca="1">IFERROR(__xludf.DUMMYFUNCTION("GOOGLETRANSLATE(A8882,""auto"",""en"")"),"Loading...")</f>
        <v>Loading...</v>
      </c>
    </row>
    <row r="8883" spans="1:2" ht="14.25" customHeight="1">
      <c r="A8883" s="2" t="s">
        <v>8518</v>
      </c>
      <c r="B8883" s="2" t="str">
        <f ca="1">IFERROR(__xludf.DUMMYFUNCTION("GOOGLETRANSLATE(A8883,""auto"",""en"")"),"Loading...")</f>
        <v>Loading...</v>
      </c>
    </row>
    <row r="8884" spans="1:2" ht="14.25" customHeight="1">
      <c r="A8884" s="2" t="s">
        <v>8519</v>
      </c>
      <c r="B8884" s="2" t="str">
        <f ca="1">IFERROR(__xludf.DUMMYFUNCTION("GOOGLETRANSLATE(A8884,""auto"",""en"")"),"Loading...")</f>
        <v>Loading...</v>
      </c>
    </row>
    <row r="8885" spans="1:2" ht="14.25" customHeight="1">
      <c r="A8885" s="2" t="s">
        <v>8520</v>
      </c>
      <c r="B8885" s="2" t="str">
        <f ca="1">IFERROR(__xludf.DUMMYFUNCTION("GOOGLETRANSLATE(A8885,""auto"",""en"")"),"Loading...")</f>
        <v>Loading...</v>
      </c>
    </row>
    <row r="8886" spans="1:2" ht="14.25" customHeight="1">
      <c r="A8886" s="2" t="s">
        <v>8521</v>
      </c>
      <c r="B8886" s="2" t="str">
        <f ca="1">IFERROR(__xludf.DUMMYFUNCTION("GOOGLETRANSLATE(A8886,""auto"",""en"")"),"Loading...")</f>
        <v>Loading...</v>
      </c>
    </row>
    <row r="8887" spans="1:2" ht="14.25" customHeight="1">
      <c r="A8887" s="2" t="s">
        <v>310</v>
      </c>
      <c r="B8887" s="2" t="str">
        <f ca="1">IFERROR(__xludf.DUMMYFUNCTION("GOOGLETRANSLATE(A8887,""auto"",""en"")"),"Loading...")</f>
        <v>Loading...</v>
      </c>
    </row>
    <row r="8888" spans="1:2" ht="14.25" customHeight="1">
      <c r="A8888" s="4" t="s">
        <v>8522</v>
      </c>
      <c r="B8888" s="2" t="str">
        <f ca="1">IFERROR(__xludf.DUMMYFUNCTION("GOOGLETRANSLATE(A8888,""auto"",""en"")"),"Loading...")</f>
        <v>Loading...</v>
      </c>
    </row>
    <row r="8889" spans="1:2" ht="14.25" customHeight="1">
      <c r="A8889" s="5" t="s">
        <v>8523</v>
      </c>
      <c r="B8889" s="2" t="str">
        <f ca="1">IFERROR(__xludf.DUMMYFUNCTION("GOOGLETRANSLATE(A8889,""auto"",""en"")"),"Loading...")</f>
        <v>Loading...</v>
      </c>
    </row>
    <row r="8890" spans="1:2" ht="14.25" customHeight="1">
      <c r="A8890" s="2" t="s">
        <v>6479</v>
      </c>
      <c r="B8890" s="2" t="str">
        <f ca="1">IFERROR(__xludf.DUMMYFUNCTION("GOOGLETRANSLATE(A8890,""auto"",""en"")"),"Loading...")</f>
        <v>Loading...</v>
      </c>
    </row>
    <row r="8891" spans="1:2" ht="14.25" customHeight="1">
      <c r="A8891" s="2" t="s">
        <v>8524</v>
      </c>
      <c r="B8891" s="2" t="str">
        <f ca="1">IFERROR(__xludf.DUMMYFUNCTION("GOOGLETRANSLATE(A8891,""auto"",""en"")"),"Loading...")</f>
        <v>Loading...</v>
      </c>
    </row>
    <row r="8892" spans="1:2" ht="14.25" customHeight="1">
      <c r="A8892" s="2" t="s">
        <v>8525</v>
      </c>
      <c r="B8892" s="2" t="str">
        <f ca="1">IFERROR(__xludf.DUMMYFUNCTION("GOOGLETRANSLATE(A8892,""auto"",""en"")"),"Loading...")</f>
        <v>Loading...</v>
      </c>
    </row>
    <row r="8893" spans="1:2" ht="14.25" customHeight="1">
      <c r="A8893" s="4" t="s">
        <v>8526</v>
      </c>
      <c r="B8893" s="2" t="str">
        <f ca="1">IFERROR(__xludf.DUMMYFUNCTION("GOOGLETRANSLATE(A8893,""auto"",""en"")"),"Loading...")</f>
        <v>Loading...</v>
      </c>
    </row>
    <row r="8894" spans="1:2" ht="14.25" customHeight="1">
      <c r="A8894" s="2" t="s">
        <v>8527</v>
      </c>
      <c r="B8894" s="2" t="str">
        <f ca="1">IFERROR(__xludf.DUMMYFUNCTION("GOOGLETRANSLATE(A8894,""auto"",""en"")"),"Loading...")</f>
        <v>Loading...</v>
      </c>
    </row>
    <row r="8895" spans="1:2" ht="14.25" customHeight="1">
      <c r="A8895" s="2" t="s">
        <v>8528</v>
      </c>
      <c r="B8895" s="2" t="str">
        <f ca="1">IFERROR(__xludf.DUMMYFUNCTION("GOOGLETRANSLATE(A8895,""auto"",""en"")"),"S")</f>
        <v>S</v>
      </c>
    </row>
    <row r="8896" spans="1:2" ht="14.25" customHeight="1">
      <c r="A8896" s="2" t="s">
        <v>8529</v>
      </c>
      <c r="B8896" s="2" t="str">
        <f ca="1">IFERROR(__xludf.DUMMYFUNCTION("GOOGLETRANSLATE(A8896,""auto"",""en"")"),"Loading...")</f>
        <v>Loading...</v>
      </c>
    </row>
    <row r="8897" spans="1:2" ht="14.25" customHeight="1">
      <c r="A8897" s="2" t="s">
        <v>8530</v>
      </c>
      <c r="B8897" s="2" t="str">
        <f ca="1">IFERROR(__xludf.DUMMYFUNCTION("GOOGLETRANSLATE(A8897,""auto"",""en"")"),"Loading...")</f>
        <v>Loading...</v>
      </c>
    </row>
    <row r="8898" spans="1:2" ht="14.25" customHeight="1">
      <c r="A8898" s="2" t="s">
        <v>8531</v>
      </c>
      <c r="B8898" s="2" t="str">
        <f ca="1">IFERROR(__xludf.DUMMYFUNCTION("GOOGLETRANSLATE(A8898,""auto"",""en"")"),"Tell your Indian alliance to prepare for 2029, Because they have no chance in 2024 .. Jai Hind 🙏")</f>
        <v>Tell your Indian alliance to prepare for 2029, Because they have no chance in 2024 .. Jai Hind 🙏</v>
      </c>
    </row>
    <row r="8899" spans="1:2" ht="14.25" customHeight="1">
      <c r="A8899" s="2" t="s">
        <v>8532</v>
      </c>
      <c r="B8899" s="2" t="str">
        <f ca="1">IFERROR(__xludf.DUMMYFUNCTION("GOOGLETRANSLATE(A8899,""auto"",""en"")"),"Loading...")</f>
        <v>Loading...</v>
      </c>
    </row>
    <row r="8900" spans="1:2" ht="14.25" customHeight="1">
      <c r="A8900" s="2" t="s">
        <v>8533</v>
      </c>
      <c r="B8900" s="2" t="str">
        <f ca="1">IFERROR(__xludf.DUMMYFUNCTION("GOOGLETRANSLATE(A8900,""auto"",""en"")"),"Loading...")</f>
        <v>Loading...</v>
      </c>
    </row>
    <row r="8901" spans="1:2" ht="14.25" customHeight="1">
      <c r="A8901" s="2" t="s">
        <v>8527</v>
      </c>
      <c r="B8901" s="2" t="str">
        <f ca="1">IFERROR(__xludf.DUMMYFUNCTION("GOOGLETRANSLATE(A8901,""auto"",""en"")"),"Loading...")</f>
        <v>Loading...</v>
      </c>
    </row>
    <row r="8902" spans="1:2" ht="14.25" customHeight="1">
      <c r="A8902" s="2" t="s">
        <v>8534</v>
      </c>
      <c r="B8902" s="2" t="str">
        <f ca="1">IFERROR(__xludf.DUMMYFUNCTION("GOOGLETRANSLATE(A8902,""auto"",""en"")"),"Loading...")</f>
        <v>Loading...</v>
      </c>
    </row>
    <row r="8903" spans="1:2" ht="14.25" customHeight="1">
      <c r="A8903" s="2" t="s">
        <v>764</v>
      </c>
      <c r="B8903" s="2" t="str">
        <f ca="1">IFERROR(__xludf.DUMMYFUNCTION("GOOGLETRANSLATE(A8903,""auto"",""en"")"),"Loading...")</f>
        <v>Loading...</v>
      </c>
    </row>
    <row r="8904" spans="1:2" ht="14.25" customHeight="1">
      <c r="A8904" s="4" t="s">
        <v>8535</v>
      </c>
      <c r="B8904" s="2" t="str">
        <f ca="1">IFERROR(__xludf.DUMMYFUNCTION("GOOGLETRANSLATE(A8904,""auto"",""en"")"),"Loading...")</f>
        <v>Loading...</v>
      </c>
    </row>
    <row r="8905" spans="1:2" ht="14.25" customHeight="1">
      <c r="A8905" s="2" t="s">
        <v>8536</v>
      </c>
      <c r="B8905" s="2" t="str">
        <f ca="1">IFERROR(__xludf.DUMMYFUNCTION("GOOGLETRANSLATE(A8905,""auto"",""en"")"),"Loading...")</f>
        <v>Loading...</v>
      </c>
    </row>
    <row r="8906" spans="1:2" ht="14.25" customHeight="1">
      <c r="A8906" s="2" t="s">
        <v>8537</v>
      </c>
      <c r="B8906" s="2" t="str">
        <f ca="1">IFERROR(__xludf.DUMMYFUNCTION("GOOGLETRANSLATE(A8906,""auto"",""en"")"),"Loading...")</f>
        <v>Loading...</v>
      </c>
    </row>
    <row r="8907" spans="1:2" ht="14.25" customHeight="1">
      <c r="A8907" s="4" t="s">
        <v>8538</v>
      </c>
      <c r="B8907" s="2" t="str">
        <f ca="1">IFERROR(__xludf.DUMMYFUNCTION("GOOGLETRANSLATE(A8907,""auto"",""en"")"),"Loading...")</f>
        <v>Loading...</v>
      </c>
    </row>
    <row r="8908" spans="1:2" ht="14.25" customHeight="1">
      <c r="A8908" s="4" t="s">
        <v>8539</v>
      </c>
      <c r="B8908" s="2" t="str">
        <f ca="1">IFERROR(__xludf.DUMMYFUNCTION("GOOGLETRANSLATE(A8908,""auto"",""en"")"),"Loading...")</f>
        <v>Loading...</v>
      </c>
    </row>
    <row r="8909" spans="1:2" ht="14.25" customHeight="1">
      <c r="A8909" s="2" t="s">
        <v>4873</v>
      </c>
      <c r="B8909" s="2" t="str">
        <f ca="1">IFERROR(__xludf.DUMMYFUNCTION("GOOGLETRANSLATE(A8909,""auto"",""en"")"),"Loading...")</f>
        <v>Loading...</v>
      </c>
    </row>
    <row r="8910" spans="1:2" ht="14.25" customHeight="1">
      <c r="A8910" s="2" t="s">
        <v>8540</v>
      </c>
      <c r="B8910" s="2" t="str">
        <f ca="1">IFERROR(__xludf.DUMMYFUNCTION("GOOGLETRANSLATE(A8910,""auto"",""en"")"),"Loading...")</f>
        <v>Loading...</v>
      </c>
    </row>
    <row r="8911" spans="1:2" ht="14.25" customHeight="1">
      <c r="A8911" s="4" t="s">
        <v>8541</v>
      </c>
      <c r="B8911" s="2" t="str">
        <f ca="1">IFERROR(__xludf.DUMMYFUNCTION("GOOGLETRANSLATE(A8911,""auto"",""en"")"),"Loading...")</f>
        <v>Loading...</v>
      </c>
    </row>
    <row r="8912" spans="1:2" ht="14.25" customHeight="1">
      <c r="A8912" s="6" t="s">
        <v>8542</v>
      </c>
      <c r="B8912" s="2" t="str">
        <f ca="1">IFERROR(__xludf.DUMMYFUNCTION("GOOGLETRANSLATE(A8912,""auto"",""en"")"),"Loading...")</f>
        <v>Loading...</v>
      </c>
    </row>
    <row r="8913" spans="1:2" ht="14.25" customHeight="1">
      <c r="A8913" s="2" t="s">
        <v>8543</v>
      </c>
      <c r="B8913" s="2" t="str">
        <f ca="1">IFERROR(__xludf.DUMMYFUNCTION("GOOGLETRANSLATE(A8913,""auto"",""en"")"),"Loading...")</f>
        <v>Loading...</v>
      </c>
    </row>
    <row r="8914" spans="1:2" ht="14.25" customHeight="1">
      <c r="A8914" s="2" t="s">
        <v>8544</v>
      </c>
      <c r="B8914" s="2" t="str">
        <f ca="1">IFERROR(__xludf.DUMMYFUNCTION("GOOGLETRANSLATE(A8914,""auto"",""en"")"),"Loading...")</f>
        <v>Loading...</v>
      </c>
    </row>
    <row r="8915" spans="1:2" ht="14.25" customHeight="1">
      <c r="A8915" s="2" t="s">
        <v>8545</v>
      </c>
      <c r="B8915" s="2" t="str">
        <f ca="1">IFERROR(__xludf.DUMMYFUNCTION("GOOGLETRANSLATE(A8915,""auto"",""en"")"),"Loading...")</f>
        <v>Loading...</v>
      </c>
    </row>
    <row r="8916" spans="1:2" ht="14.25" customHeight="1">
      <c r="A8916" s="2" t="s">
        <v>8546</v>
      </c>
      <c r="B8916" s="2" t="str">
        <f ca="1">IFERROR(__xludf.DUMMYFUNCTION("GOOGLETRANSLATE(A8916,""auto"",""en"")"),"Loading...")</f>
        <v>Loading...</v>
      </c>
    </row>
    <row r="8917" spans="1:2" ht="14.25" customHeight="1">
      <c r="A8917" s="4" t="s">
        <v>8547</v>
      </c>
      <c r="B8917" s="2" t="str">
        <f ca="1">IFERROR(__xludf.DUMMYFUNCTION("GOOGLETRANSLATE(A8917,""auto"",""en"")"),"Ravi ji salute you 👍🙏")</f>
        <v>Ravi ji salute you 👍🙏</v>
      </c>
    </row>
    <row r="8918" spans="1:2" ht="14.25" customHeight="1">
      <c r="A8918" s="2" t="s">
        <v>8548</v>
      </c>
      <c r="B8918" s="2" t="str">
        <f ca="1">IFERROR(__xludf.DUMMYFUNCTION("GOOGLETRANSLATE(A8918,""auto"",""en"")"),"Loading...")</f>
        <v>Loading...</v>
      </c>
    </row>
    <row r="8919" spans="1:2" ht="14.25" customHeight="1">
      <c r="A8919" s="2" t="s">
        <v>8549</v>
      </c>
      <c r="B8919" s="2" t="str">
        <f ca="1">IFERROR(__xludf.DUMMYFUNCTION("GOOGLETRANSLATE(A8919,""auto"",""en"")"),"Loading...")</f>
        <v>Loading...</v>
      </c>
    </row>
    <row r="8920" spans="1:2" ht="14.25" customHeight="1">
      <c r="A8920" s="2" t="s">
        <v>8550</v>
      </c>
      <c r="B8920" s="2" t="str">
        <f ca="1">IFERROR(__xludf.DUMMYFUNCTION("GOOGLETRANSLATE(A8920,""auto"",""en"")"),"Loading...")</f>
        <v>Loading...</v>
      </c>
    </row>
    <row r="8921" spans="1:2" ht="14.25" customHeight="1">
      <c r="A8921" s="2" t="s">
        <v>8551</v>
      </c>
      <c r="B8921" s="2" t="str">
        <f ca="1">IFERROR(__xludf.DUMMYFUNCTION("GOOGLETRANSLATE(A8921,""auto"",""en"")"),"Loading...")</f>
        <v>Loading...</v>
      </c>
    </row>
    <row r="8922" spans="1:2" ht="14.25" customHeight="1">
      <c r="A8922" s="6" t="s">
        <v>8552</v>
      </c>
      <c r="B8922" s="2" t="str">
        <f ca="1">IFERROR(__xludf.DUMMYFUNCTION("GOOGLETRANSLATE(A8922,""auto"",""en"")"),"Loading...")</f>
        <v>Loading...</v>
      </c>
    </row>
    <row r="8923" spans="1:2" ht="14.25" customHeight="1">
      <c r="A8923" s="4" t="s">
        <v>8553</v>
      </c>
      <c r="B8923" s="2" t="str">
        <f ca="1">IFERROR(__xludf.DUMMYFUNCTION("GOOGLETRANSLATE(A8923,""auto"",""en"")"),"Loading...")</f>
        <v>Loading...</v>
      </c>
    </row>
    <row r="8924" spans="1:2" ht="14.25" customHeight="1">
      <c r="A8924" s="2" t="s">
        <v>8554</v>
      </c>
      <c r="B8924" s="2" t="str">
        <f ca="1">IFERROR(__xludf.DUMMYFUNCTION("GOOGLETRANSLATE(A8924,""auto"",""en"")"),"Loading...")</f>
        <v>Loading...</v>
      </c>
    </row>
    <row r="8925" spans="1:2" ht="14.25" customHeight="1">
      <c r="A8925" s="2" t="s">
        <v>151</v>
      </c>
      <c r="B8925" s="2" t="str">
        <f ca="1">IFERROR(__xludf.DUMMYFUNCTION("GOOGLETRANSLATE(A8925,""auto"",""en"")"),"Loading...")</f>
        <v>Loading...</v>
      </c>
    </row>
    <row r="8926" spans="1:2" ht="14.25" customHeight="1">
      <c r="A8926" s="2" t="s">
        <v>8555</v>
      </c>
      <c r="B8926" s="2" t="str">
        <f ca="1">IFERROR(__xludf.DUMMYFUNCTION("GOOGLETRANSLATE(A8926,""auto"",""en"")"),"There should be a bathroom at the exit pole.")</f>
        <v>There should be a bathroom at the exit pole.</v>
      </c>
    </row>
    <row r="8927" spans="1:2" ht="14.25" customHeight="1">
      <c r="A8927" s="2" t="s">
        <v>8556</v>
      </c>
      <c r="B8927" s="2" t="str">
        <f ca="1">IFERROR(__xludf.DUMMYFUNCTION("GOOGLETRANSLATE(A8927,""auto"",""en"")"),"Loading...")</f>
        <v>Loading...</v>
      </c>
    </row>
    <row r="8928" spans="1:2" ht="14.25" customHeight="1">
      <c r="A8928" s="2" t="s">
        <v>8557</v>
      </c>
      <c r="B8928" s="2" t="str">
        <f ca="1">IFERROR(__xludf.DUMMYFUNCTION("GOOGLETRANSLATE(A8928,""auto"",""en"")"),"Loading...")</f>
        <v>Loading...</v>
      </c>
    </row>
    <row r="8929" spans="1:2" ht="14.25" customHeight="1">
      <c r="A8929" s="2" t="s">
        <v>8558</v>
      </c>
      <c r="B8929" s="2" t="str">
        <f ca="1">IFERROR(__xludf.DUMMYFUNCTION("GOOGLETRANSLATE(A8929,""auto"",""en"")"),"Loading...")</f>
        <v>Loading...</v>
      </c>
    </row>
    <row r="8930" spans="1:2" ht="14.25" customHeight="1">
      <c r="A8930" s="2" t="s">
        <v>8559</v>
      </c>
      <c r="B8930" s="2" t="str">
        <f ca="1">IFERROR(__xludf.DUMMYFUNCTION("GOOGLETRANSLATE(A8930,""auto"",""en"")"),"Loading...")</f>
        <v>Loading...</v>
      </c>
    </row>
    <row r="8931" spans="1:2" ht="14.25" customHeight="1">
      <c r="A8931" s="2" t="s">
        <v>8560</v>
      </c>
      <c r="B8931" s="2" t="str">
        <f ca="1">IFERROR(__xludf.DUMMYFUNCTION("GOOGLETRANSLATE(A8931,""auto"",""en"")"),"Loading...")</f>
        <v>Loading...</v>
      </c>
    </row>
    <row r="8932" spans="1:2" ht="14.25" customHeight="1">
      <c r="A8932" s="2" t="s">
        <v>8561</v>
      </c>
      <c r="B8932" s="2" t="str">
        <f ca="1">IFERROR(__xludf.DUMMYFUNCTION("GOOGLETRANSLATE(A8932,""auto"",""en"")"),"Loading...")</f>
        <v>Loading...</v>
      </c>
    </row>
    <row r="8933" spans="1:2" ht="14.25" customHeight="1">
      <c r="A8933" s="2" t="s">
        <v>1771</v>
      </c>
      <c r="B8933" s="2" t="str">
        <f ca="1">IFERROR(__xludf.DUMMYFUNCTION("GOOGLETRANSLATE(A8933,""auto"",""en"")"),"Loading...")</f>
        <v>Loading...</v>
      </c>
    </row>
    <row r="8934" spans="1:2" ht="14.25" customHeight="1">
      <c r="A8934" s="2" t="s">
        <v>8562</v>
      </c>
      <c r="B8934" s="2" t="str">
        <f ca="1">IFERROR(__xludf.DUMMYFUNCTION("GOOGLETRANSLATE(A8934,""auto"",""en"")"),"Loading...")</f>
        <v>Loading...</v>
      </c>
    </row>
    <row r="8935" spans="1:2" ht="14.25" customHeight="1">
      <c r="A8935" s="4" t="s">
        <v>8563</v>
      </c>
      <c r="B8935" s="2" t="str">
        <f ca="1">IFERROR(__xludf.DUMMYFUNCTION("GOOGLETRANSLATE(A8935,""auto"",""en"")"),"Loading...")</f>
        <v>Loading...</v>
      </c>
    </row>
    <row r="8936" spans="1:2" ht="14.25" customHeight="1">
      <c r="A8936" s="5" t="s">
        <v>8564</v>
      </c>
      <c r="B8936" s="2" t="str">
        <f ca="1">IFERROR(__xludf.DUMMYFUNCTION("GOOGLETRANSLATE(A8936,""auto"",""en"")"),"Loading...")</f>
        <v>Loading...</v>
      </c>
    </row>
    <row r="8937" spans="1:2" ht="14.25" customHeight="1">
      <c r="A8937" s="2" t="s">
        <v>8565</v>
      </c>
      <c r="B8937" s="2" t="str">
        <f ca="1">IFERROR(__xludf.DUMMYFUNCTION("GOOGLETRANSLATE(A8937,""auto"",""en"")"),"Loading...")</f>
        <v>Loading...</v>
      </c>
    </row>
    <row r="8938" spans="1:2" ht="14.25" customHeight="1">
      <c r="A8938" s="2" t="s">
        <v>8566</v>
      </c>
      <c r="B8938" s="2" t="str">
        <f ca="1">IFERROR(__xludf.DUMMYFUNCTION("GOOGLETRANSLATE(A8938,""auto"",""en"")"),"Loading...")</f>
        <v>Loading...</v>
      </c>
    </row>
    <row r="8939" spans="1:2" ht="14.25" customHeight="1">
      <c r="A8939" s="2" t="s">
        <v>8567</v>
      </c>
      <c r="B8939" s="2" t="str">
        <f ca="1">IFERROR(__xludf.DUMMYFUNCTION("GOOGLETRANSLATE(A8939,""auto"",""en"")"),"Loading...")</f>
        <v>Loading...</v>
      </c>
    </row>
    <row r="8940" spans="1:2" ht="14.25" customHeight="1">
      <c r="A8940" s="2" t="s">
        <v>8568</v>
      </c>
      <c r="B8940" s="2" t="str">
        <f ca="1">IFERROR(__xludf.DUMMYFUNCTION("GOOGLETRANSLATE(A8940,""auto"",""en"")"),"Loading...")</f>
        <v>Loading...</v>
      </c>
    </row>
    <row r="8941" spans="1:2" ht="14.25" customHeight="1">
      <c r="A8941" s="4" t="s">
        <v>8569</v>
      </c>
      <c r="B8941" s="2" t="str">
        <f ca="1">IFERROR(__xludf.DUMMYFUNCTION("GOOGLETRANSLATE(A8941,""auto"",""en"")"),"Loading...")</f>
        <v>Loading...</v>
      </c>
    </row>
    <row r="8942" spans="1:2" ht="14.25" customHeight="1">
      <c r="A8942" s="2" t="s">
        <v>8570</v>
      </c>
      <c r="B8942" s="2" t="str">
        <f ca="1">IFERROR(__xludf.DUMMYFUNCTION("GOOGLETRANSLATE(A8942,""auto"",""en"")"),"Loading...")</f>
        <v>Loading...</v>
      </c>
    </row>
    <row r="8943" spans="1:2" ht="14.25" customHeight="1">
      <c r="A8943" s="2" t="s">
        <v>8571</v>
      </c>
      <c r="B8943" s="2" t="str">
        <f ca="1">IFERROR(__xludf.DUMMYFUNCTION("GOOGLETRANSLATE(A8943,""auto"",""en"")"),"Loading...")</f>
        <v>Loading...</v>
      </c>
    </row>
    <row r="8944" spans="1:2" ht="14.25" customHeight="1">
      <c r="A8944" s="2" t="s">
        <v>8572</v>
      </c>
      <c r="B8944" s="2" t="str">
        <f ca="1">IFERROR(__xludf.DUMMYFUNCTION("GOOGLETRANSLATE(A8944,""auto"",""en"")"),"Next PM Rahul Gandhi ji only 100% INDIA alliance will win 🥳🎊🤝🏻")</f>
        <v>Next PM Rahul Gandhi ji only 100% INDIA alliance will win 🥳🎊🤝🏻</v>
      </c>
    </row>
    <row r="8945" spans="1:2" ht="14.25" customHeight="1">
      <c r="A8945" s="4" t="s">
        <v>8573</v>
      </c>
      <c r="B8945" s="2" t="str">
        <f ca="1">IFERROR(__xludf.DUMMYFUNCTION("GOOGLETRANSLATE(A8945,""auto"",""en"")"),"Loading...")</f>
        <v>Loading...</v>
      </c>
    </row>
    <row r="8946" spans="1:2" ht="14.25" customHeight="1">
      <c r="A8946" s="2" t="s">
        <v>8574</v>
      </c>
      <c r="B8946" s="2" t="str">
        <f ca="1">IFERROR(__xludf.DUMMYFUNCTION("GOOGLETRANSLATE(A8946,""auto"",""en"")"),"Loading...")</f>
        <v>Loading...</v>
      </c>
    </row>
    <row r="8947" spans="1:2" ht="14.25" customHeight="1">
      <c r="A8947" s="2" t="s">
        <v>8575</v>
      </c>
      <c r="B8947" s="2" t="str">
        <f ca="1">IFERROR(__xludf.DUMMYFUNCTION("GOOGLETRANSLATE(A8947,""auto"",""en"")"),"Loading...")</f>
        <v>Loading...</v>
      </c>
    </row>
    <row r="8948" spans="1:2" ht="14.25" customHeight="1">
      <c r="A8948" s="4" t="s">
        <v>8576</v>
      </c>
      <c r="B8948" s="2" t="str">
        <f ca="1">IFERROR(__xludf.DUMMYFUNCTION("GOOGLETRANSLATE(A8948,""auto"",""en"")"),"Loading...")</f>
        <v>Loading...</v>
      </c>
    </row>
    <row r="8949" spans="1:2" ht="14.25" customHeight="1">
      <c r="A8949" s="2" t="s">
        <v>8577</v>
      </c>
      <c r="B8949" s="2" t="str">
        <f ca="1">IFERROR(__xludf.DUMMYFUNCTION("GOOGLETRANSLATE(A8949,""auto"",""en"")"),"Loading...")</f>
        <v>Loading...</v>
      </c>
    </row>
    <row r="8950" spans="1:2" ht="14.25" customHeight="1">
      <c r="A8950" s="2" t="s">
        <v>8578</v>
      </c>
      <c r="B8950" s="2" t="str">
        <f ca="1">IFERROR(__xludf.DUMMYFUNCTION("GOOGLETRANSLATE(A8950,""auto"",""en"")"),"Loading...")</f>
        <v>Loading...</v>
      </c>
    </row>
    <row r="8951" spans="1:2" ht="14.25" customHeight="1">
      <c r="A8951" s="2" t="s">
        <v>8579</v>
      </c>
      <c r="B8951" s="2" t="str">
        <f ca="1">IFERROR(__xludf.DUMMYFUNCTION("GOOGLETRANSLATE(A8951,""auto"",""en"")"),"Loading...")</f>
        <v>Loading...</v>
      </c>
    </row>
    <row r="8952" spans="1:2" ht="14.25" customHeight="1">
      <c r="A8952" s="4" t="s">
        <v>8580</v>
      </c>
      <c r="B8952" s="2" t="str">
        <f ca="1">IFERROR(__xludf.DUMMYFUNCTION("GOOGLETRANSLATE(A8952,""auto"",""en"")"),"Congress")</f>
        <v>Congress</v>
      </c>
    </row>
    <row r="8953" spans="1:2" ht="14.25" customHeight="1">
      <c r="A8953" s="2" t="s">
        <v>8581</v>
      </c>
      <c r="B8953" s="2" t="str">
        <f ca="1">IFERROR(__xludf.DUMMYFUNCTION("GOOGLETRANSLATE(A8953,""auto"",""en"")"),"Counting time alert⚠️")</f>
        <v>Counting time alert⚠️</v>
      </c>
    </row>
    <row r="8954" spans="1:2" ht="14.25" customHeight="1">
      <c r="A8954" s="2" t="s">
        <v>8582</v>
      </c>
      <c r="B8954" s="2" t="str">
        <f ca="1">IFERROR(__xludf.DUMMYFUNCTION("GOOGLETRANSLATE(A8954,""auto"",""en"")"),"Loading...")</f>
        <v>Loading...</v>
      </c>
    </row>
    <row r="8955" spans="1:2" ht="14.25" customHeight="1">
      <c r="A8955" s="2" t="s">
        <v>8583</v>
      </c>
      <c r="B8955" s="2" t="str">
        <f ca="1">IFERROR(__xludf.DUMMYFUNCTION("GOOGLETRANSLATE(A8955,""auto"",""en"")"),"Loading...")</f>
        <v>Loading...</v>
      </c>
    </row>
    <row r="8956" spans="1:2" ht="14.25" customHeight="1">
      <c r="A8956" s="2" t="s">
        <v>8584</v>
      </c>
      <c r="B8956" s="2" t="str">
        <f ca="1">IFERROR(__xludf.DUMMYFUNCTION("GOOGLETRANSLATE(A8956,""auto"",""en"")"),"Loading...")</f>
        <v>Loading...</v>
      </c>
    </row>
    <row r="8957" spans="1:2" ht="14.25" customHeight="1">
      <c r="A8957" s="2" t="s">
        <v>8585</v>
      </c>
      <c r="B8957" s="2" t="str">
        <f ca="1">IFERROR(__xludf.DUMMYFUNCTION("GOOGLETRANSLATE(A8957,""auto"",""en"")"),"Loading...")</f>
        <v>Loading...</v>
      </c>
    </row>
    <row r="8958" spans="1:2" ht="14.25" customHeight="1">
      <c r="A8958" s="2" t="s">
        <v>8586</v>
      </c>
      <c r="B8958" s="2" t="str">
        <f ca="1">IFERROR(__xludf.DUMMYFUNCTION("GOOGLETRANSLATE(A8958,""auto"",""en"")"),"Do not try to misunderstand the orders given by the Supreme Court regarding EVMs.")</f>
        <v>Do not try to misunderstand the orders given by the Supreme Court regarding EVMs.</v>
      </c>
    </row>
    <row r="8959" spans="1:2" ht="14.25" customHeight="1">
      <c r="A8959" s="2" t="s">
        <v>8587</v>
      </c>
      <c r="B8959" s="2" t="str">
        <f ca="1">IFERROR(__xludf.DUMMYFUNCTION("GOOGLETRANSLATE(A8959,""auto"",""en"")"),"Loading...")</f>
        <v>Loading...</v>
      </c>
    </row>
    <row r="8960" spans="1:2" ht="14.25" customHeight="1">
      <c r="A8960" s="2" t="s">
        <v>8588</v>
      </c>
      <c r="B8960" s="2" t="str">
        <f ca="1">IFERROR(__xludf.DUMMYFUNCTION("GOOGLETRANSLATE(A8960,""auto"",""en"")"),"Loading...")</f>
        <v>Loading...</v>
      </c>
    </row>
    <row r="8961" spans="1:2" ht="14.25" customHeight="1">
      <c r="A8961" s="2" t="s">
        <v>8589</v>
      </c>
      <c r="B8961" s="2" t="str">
        <f ca="1">IFERROR(__xludf.DUMMYFUNCTION("GOOGLETRANSLATE(A8961,""auto"",""en"")"),"Questions should not be stopped on whether the government should be changed, all these governments openly fight for the people.")</f>
        <v>Questions should not be stopped on whether the government should be changed, all these governments openly fight for the people.</v>
      </c>
    </row>
    <row r="8962" spans="1:2" ht="14.25" customHeight="1">
      <c r="A8962" s="2" t="s">
        <v>8590</v>
      </c>
      <c r="B8962" s="2" t="str">
        <f ca="1">IFERROR(__xludf.DUMMYFUNCTION("GOOGLETRANSLATE(A8962,""auto"",""en"")"),"Loading...")</f>
        <v>Loading...</v>
      </c>
    </row>
    <row r="8963" spans="1:2" ht="14.25" customHeight="1">
      <c r="A8963" s="2" t="s">
        <v>8591</v>
      </c>
      <c r="B8963" s="2" t="str">
        <f ca="1">IFERROR(__xludf.DUMMYFUNCTION("GOOGLETRANSLATE(A8963,""auto"",""en"")"),"Brother, how much has your father given you?")</f>
        <v>Brother, how much has your father given you?</v>
      </c>
    </row>
    <row r="8964" spans="1:2" ht="14.25" customHeight="1">
      <c r="A8964" s="4" t="s">
        <v>8592</v>
      </c>
      <c r="B8964" s="2" t="str">
        <f ca="1">IFERROR(__xludf.DUMMYFUNCTION("GOOGLETRANSLATE(A8964,""auto"",""en"")"),"Loading...")</f>
        <v>Loading...</v>
      </c>
    </row>
    <row r="8965" spans="1:2" ht="14.25" customHeight="1">
      <c r="A8965" s="4" t="s">
        <v>8593</v>
      </c>
      <c r="B8965" s="2" t="str">
        <f ca="1">IFERROR(__xludf.DUMMYFUNCTION("GOOGLETRANSLATE(A8965,""auto"",""en"")"),"Loading...")</f>
        <v>Loading...</v>
      </c>
    </row>
    <row r="8966" spans="1:2" ht="14.25" customHeight="1">
      <c r="A8966" s="2" t="s">
        <v>8594</v>
      </c>
      <c r="B8966" s="2" t="str">
        <f ca="1">IFERROR(__xludf.DUMMYFUNCTION("GOOGLETRANSLATE(A8966,""auto"",""en"")"),"Loading...")</f>
        <v>Loading...</v>
      </c>
    </row>
    <row r="8967" spans="1:2" ht="14.25" customHeight="1">
      <c r="A8967" s="2" t="s">
        <v>8595</v>
      </c>
      <c r="B8967" s="2" t="str">
        <f ca="1">IFERROR(__xludf.DUMMYFUNCTION("GOOGLETRANSLATE(A8967,""auto"",""en"")"),"Loading...")</f>
        <v>Loading...</v>
      </c>
    </row>
    <row r="8968" spans="1:2" ht="14.25" customHeight="1">
      <c r="A8968" s="2" t="s">
        <v>8596</v>
      </c>
      <c r="B8968" s="2" t="str">
        <f ca="1">IFERROR(__xludf.DUMMYFUNCTION("GOOGLETRANSLATE(A8968,""auto"",""en"")"),"Loading...")</f>
        <v>Loading...</v>
      </c>
    </row>
    <row r="8969" spans="1:2" ht="14.25" customHeight="1">
      <c r="A8969" s="2" t="s">
        <v>8597</v>
      </c>
      <c r="B8969" s="2" t="str">
        <f ca="1">IFERROR(__xludf.DUMMYFUNCTION("GOOGLETRANSLATE(A8969,""auto"",""en"")"),"Loading...")</f>
        <v>Loading...</v>
      </c>
    </row>
    <row r="8970" spans="1:2" ht="14.25" customHeight="1">
      <c r="A8970" s="4" t="s">
        <v>8598</v>
      </c>
      <c r="B8970" s="2" t="str">
        <f ca="1">IFERROR(__xludf.DUMMYFUNCTION("GOOGLETRANSLATE(A8970,""auto"",""en"")"),"Loading...")</f>
        <v>Loading...</v>
      </c>
    </row>
    <row r="8971" spans="1:2" ht="14.25" customHeight="1">
      <c r="A8971" s="2" t="s">
        <v>8599</v>
      </c>
      <c r="B8971" s="2" t="str">
        <f ca="1">IFERROR(__xludf.DUMMYFUNCTION("GOOGLETRANSLATE(A8971,""auto"",""en"")"),"Who thinks Modi media poll is wrong??")</f>
        <v>Who thinks Modi media poll is wrong??</v>
      </c>
    </row>
    <row r="8972" spans="1:2" ht="14.25" customHeight="1">
      <c r="A8972" s="4" t="s">
        <v>8600</v>
      </c>
      <c r="B8972" s="2" t="str">
        <f ca="1">IFERROR(__xludf.DUMMYFUNCTION("GOOGLETRANSLATE(A8972,""auto"",""en"")"),"Loading...")</f>
        <v>Loading...</v>
      </c>
    </row>
    <row r="8973" spans="1:2" ht="14.25" customHeight="1">
      <c r="A8973" s="2" t="s">
        <v>8601</v>
      </c>
      <c r="B8973" s="2" t="str">
        <f ca="1">IFERROR(__xludf.DUMMYFUNCTION("GOOGLETRANSLATE(A8973,""auto"",""en"")"),"Please call your student German shepherd.....")</f>
        <v>Please call your student German shepherd.....</v>
      </c>
    </row>
    <row r="8974" spans="1:2" ht="14.25" customHeight="1">
      <c r="A8974" s="2" t="s">
        <v>8602</v>
      </c>
      <c r="B8974" s="2" t="str">
        <f ca="1">IFERROR(__xludf.DUMMYFUNCTION("GOOGLETRANSLATE(A8974,""auto"",""en"")"),"Are you the wife of TMC this year?")</f>
        <v>Are you the wife of TMC this year?</v>
      </c>
    </row>
    <row r="8975" spans="1:2" ht="14.25" customHeight="1">
      <c r="A8975" s="2" t="s">
        <v>8603</v>
      </c>
      <c r="B8975" s="2" t="str">
        <f ca="1">IFERROR(__xludf.DUMMYFUNCTION("GOOGLETRANSLATE(A8975,""auto"",""en"")"),"Loading...")</f>
        <v>Loading...</v>
      </c>
    </row>
    <row r="8976" spans="1:2" ht="14.25" customHeight="1">
      <c r="A8976" s="2" t="s">
        <v>8604</v>
      </c>
      <c r="B8976" s="2" t="str">
        <f ca="1">IFERROR(__xludf.DUMMYFUNCTION("GOOGLETRANSLATE(A8976,""auto"",""en"")"),"Loading...")</f>
        <v>Loading...</v>
      </c>
    </row>
    <row r="8977" spans="1:2" ht="14.25" customHeight="1">
      <c r="A8977" s="2" t="s">
        <v>8605</v>
      </c>
      <c r="B8977" s="2" t="str">
        <f ca="1">IFERROR(__xludf.DUMMYFUNCTION("GOOGLETRANSLATE(A8977,""auto"",""en"")"),"Loading...")</f>
        <v>Loading...</v>
      </c>
    </row>
    <row r="8978" spans="1:2" ht="14.25" customHeight="1">
      <c r="A8978" s="4" t="s">
        <v>8606</v>
      </c>
      <c r="B8978" s="2" t="str">
        <f ca="1">IFERROR(__xludf.DUMMYFUNCTION("GOOGLETRANSLATE(A8978,""auto"",""en"")"),"Ravish why is your ass burning?")</f>
        <v>Ravish why is your ass burning?</v>
      </c>
    </row>
    <row r="8979" spans="1:2" ht="14.25" customHeight="1">
      <c r="A8979" s="2" t="s">
        <v>8607</v>
      </c>
      <c r="B8979" s="2" t="str">
        <f ca="1">IFERROR(__xludf.DUMMYFUNCTION("GOOGLETRANSLATE(A8979,""auto"",""en"")"),"Loading...")</f>
        <v>Loading...</v>
      </c>
    </row>
    <row r="8980" spans="1:2" ht="14.25" customHeight="1">
      <c r="A8980" s="4" t="s">
        <v>8608</v>
      </c>
      <c r="B8980" s="2" t="str">
        <f ca="1">IFERROR(__xludf.DUMMYFUNCTION("GOOGLETRANSLATE(A8980,""auto"",""en"")"),"Loading...")</f>
        <v>Loading...</v>
      </c>
    </row>
    <row r="8981" spans="1:2" ht="14.25" customHeight="1">
      <c r="A8981" s="2" t="s">
        <v>8609</v>
      </c>
      <c r="B8981" s="2" t="str">
        <f ca="1">IFERROR(__xludf.DUMMYFUNCTION("GOOGLETRANSLATE(A8981,""auto"",""en"")"),"Loading...")</f>
        <v>Loading...</v>
      </c>
    </row>
    <row r="8982" spans="1:2" ht="14.25" customHeight="1">
      <c r="A8982" s="2" t="s">
        <v>8610</v>
      </c>
      <c r="B8982" s="2" t="str">
        <f ca="1">IFERROR(__xludf.DUMMYFUNCTION("GOOGLETRANSLATE(A8982,""auto"",""en"")"),"Loading...")</f>
        <v>Loading...</v>
      </c>
    </row>
    <row r="8983" spans="1:2" ht="14.25" customHeight="1">
      <c r="A8983" s="2" t="s">
        <v>8611</v>
      </c>
      <c r="B8983" s="2" t="str">
        <f ca="1">IFERROR(__xludf.DUMMYFUNCTION("GOOGLETRANSLATE(A8983,""auto"",""en"")"),"Loading...")</f>
        <v>Loading...</v>
      </c>
    </row>
    <row r="8984" spans="1:2" ht="14.25" customHeight="1">
      <c r="A8984" s="2" t="s">
        <v>8612</v>
      </c>
      <c r="B8984" s="2" t="str">
        <f ca="1">IFERROR(__xludf.DUMMYFUNCTION("GOOGLETRANSLATE(A8984,""auto"",""en"")"),"Loading...")</f>
        <v>Loading...</v>
      </c>
    </row>
    <row r="8985" spans="1:2" ht="14.25" customHeight="1">
      <c r="A8985" s="2" t="s">
        <v>8613</v>
      </c>
      <c r="B8985" s="2" t="str">
        <f ca="1">IFERROR(__xludf.DUMMYFUNCTION("GOOGLETRANSLATE(A8985,""auto"",""en"")"),"Loading...")</f>
        <v>Loading...</v>
      </c>
    </row>
    <row r="8986" spans="1:2" ht="14.25" customHeight="1">
      <c r="A8986" s="2" t="s">
        <v>8614</v>
      </c>
      <c r="B8986" s="2" t="str">
        <f ca="1">IFERROR(__xludf.DUMMYFUNCTION("GOOGLETRANSLATE(A8986,""auto"",""en"")"),"Loading...")</f>
        <v>Loading...</v>
      </c>
    </row>
    <row r="8987" spans="1:2" ht="14.25" customHeight="1">
      <c r="A8987" s="2" t="s">
        <v>8615</v>
      </c>
      <c r="B8987" s="2" t="str">
        <f ca="1">IFERROR(__xludf.DUMMYFUNCTION("GOOGLETRANSLATE(A8987,""auto"",""en"")"),"Loading...")</f>
        <v>Loading...</v>
      </c>
    </row>
    <row r="8988" spans="1:2" ht="14.25" customHeight="1">
      <c r="A8988" s="2" t="s">
        <v>8616</v>
      </c>
      <c r="B8988" s="2" t="str">
        <f ca="1">IFERROR(__xludf.DUMMYFUNCTION("GOOGLETRANSLATE(A8988,""auto"",""en"")"),"Loading...")</f>
        <v>Loading...</v>
      </c>
    </row>
    <row r="8989" spans="1:2" ht="14.25" customHeight="1">
      <c r="A8989" s="6" t="s">
        <v>8617</v>
      </c>
      <c r="B8989" s="2" t="str">
        <f ca="1">IFERROR(__xludf.DUMMYFUNCTION("GOOGLETRANSLATE(A8989,""auto"",""en"")"),"Loading...")</f>
        <v>Loading...</v>
      </c>
    </row>
    <row r="8990" spans="1:2" ht="14.25" customHeight="1">
      <c r="A8990" s="2" t="s">
        <v>8618</v>
      </c>
      <c r="B8990" s="2" t="str">
        <f ca="1">IFERROR(__xludf.DUMMYFUNCTION("GOOGLETRANSLATE(A8990,""auto"",""en"")"),"Loading...")</f>
        <v>Loading...</v>
      </c>
    </row>
    <row r="8991" spans="1:2" ht="14.25" customHeight="1">
      <c r="A8991" s="2" t="s">
        <v>8619</v>
      </c>
      <c r="B8991" s="2" t="str">
        <f ca="1">IFERROR(__xludf.DUMMYFUNCTION("GOOGLETRANSLATE(A8991,""auto"",""en"")"),"Loading...")</f>
        <v>Loading...</v>
      </c>
    </row>
    <row r="8992" spans="1:2" ht="14.25" customHeight="1">
      <c r="A8992" s="2" t="s">
        <v>8620</v>
      </c>
      <c r="B8992" s="2" t="str">
        <f ca="1">IFERROR(__xludf.DUMMYFUNCTION("GOOGLETRANSLATE(A8992,""auto"",""en"")"),"Loading...")</f>
        <v>Loading...</v>
      </c>
    </row>
    <row r="8993" spans="1:2" ht="14.25" customHeight="1">
      <c r="A8993" s="2" t="s">
        <v>8621</v>
      </c>
      <c r="B8993" s="2" t="str">
        <f ca="1">IFERROR(__xludf.DUMMYFUNCTION("GOOGLETRANSLATE(A8993,""auto"",""en"")"),"Godimidiya")</f>
        <v>Godimidiya</v>
      </c>
    </row>
    <row r="8994" spans="1:2" ht="14.25" customHeight="1">
      <c r="A8994" s="2" t="s">
        <v>8622</v>
      </c>
      <c r="B8994" s="2" t="str">
        <f ca="1">IFERROR(__xludf.DUMMYFUNCTION("GOOGLETRANSLATE(A8994,""auto"",""en"")"),"Pappu, after 4 years of Aram, you will have to unite India again.")</f>
        <v>Pappu, after 4 years of Aram, you will have to unite India again.</v>
      </c>
    </row>
    <row r="8995" spans="1:2" ht="14.25" customHeight="1">
      <c r="A8995" s="2" t="s">
        <v>8623</v>
      </c>
      <c r="B8995" s="2" t="str">
        <f ca="1">IFERROR(__xludf.DUMMYFUNCTION("GOOGLETRANSLATE(A8995,""auto"",""en"")"),"Loading...")</f>
        <v>Loading...</v>
      </c>
    </row>
    <row r="8996" spans="1:2" ht="14.25" customHeight="1">
      <c r="A8996" s="2" t="s">
        <v>8624</v>
      </c>
      <c r="B8996" s="2" t="str">
        <f ca="1">IFERROR(__xludf.DUMMYFUNCTION("GOOGLETRANSLATE(A8996,""auto"",""en"")"),"Loading...")</f>
        <v>Loading...</v>
      </c>
    </row>
    <row r="8997" spans="1:2" ht="14.25" customHeight="1">
      <c r="A8997" s="2" t="s">
        <v>8625</v>
      </c>
      <c r="B8997" s="2" t="str">
        <f ca="1">IFERROR(__xludf.DUMMYFUNCTION("GOOGLETRANSLATE(A8997,""auto"",""en"")"),"Loading...")</f>
        <v>Loading...</v>
      </c>
    </row>
    <row r="8998" spans="1:2" ht="14.25" customHeight="1">
      <c r="A8998" s="4" t="s">
        <v>8626</v>
      </c>
      <c r="B8998" s="2" t="str">
        <f ca="1">IFERROR(__xludf.DUMMYFUNCTION("GOOGLETRANSLATE(A8998,""auto"",""en"")"),"Loading...")</f>
        <v>Loading...</v>
      </c>
    </row>
    <row r="8999" spans="1:2" ht="14.25" customHeight="1">
      <c r="A8999" s="2" t="s">
        <v>8627</v>
      </c>
      <c r="B8999" s="2" t="str">
        <f ca="1">IFERROR(__xludf.DUMMYFUNCTION("GOOGLETRANSLATE(A8999,""auto"",""en"")"),"Loading...")</f>
        <v>Loading...</v>
      </c>
    </row>
    <row r="9000" spans="1:2" ht="14.25" customHeight="1">
      <c r="A9000" s="4" t="s">
        <v>8628</v>
      </c>
      <c r="B9000" s="2" t="str">
        <f ca="1">IFERROR(__xludf.DUMMYFUNCTION("GOOGLETRANSLATE(A9000,""auto"",""en"")"),"Loading...")</f>
        <v>Loading...</v>
      </c>
    </row>
    <row r="9001" spans="1:2" ht="14.25" customHeight="1">
      <c r="A9001" s="5" t="s">
        <v>8629</v>
      </c>
      <c r="B9001" s="2" t="str">
        <f ca="1">IFERROR(__xludf.DUMMYFUNCTION("GOOGLETRANSLATE(A9001,""auto"",""en"")"),"Loading...")</f>
        <v>Loading...</v>
      </c>
    </row>
    <row r="9002" spans="1:2" ht="14.25" customHeight="1">
      <c r="A9002" s="2" t="s">
        <v>8630</v>
      </c>
      <c r="B9002" s="2" t="str">
        <f ca="1">IFERROR(__xludf.DUMMYFUNCTION("GOOGLETRANSLATE(A9002,""auto"",""en"")"),"Loading...")</f>
        <v>Loading...</v>
      </c>
    </row>
    <row r="9003" spans="1:2" ht="14.25" customHeight="1">
      <c r="A9003" s="2" t="s">
        <v>8631</v>
      </c>
      <c r="B9003" s="2" t="str">
        <f ca="1">IFERROR(__xludf.DUMMYFUNCTION("GOOGLETRANSLATE(A9003,""auto"",""en"")"),"Loading...")</f>
        <v>Loading...</v>
      </c>
    </row>
    <row r="9004" spans="1:2" ht="14.25" customHeight="1">
      <c r="A9004" s="4" t="s">
        <v>8632</v>
      </c>
      <c r="B9004" s="2" t="str">
        <f ca="1">IFERROR(__xludf.DUMMYFUNCTION("GOOGLETRANSLATE(A9004,""auto"",""en"")"),"Loading...")</f>
        <v>Loading...</v>
      </c>
    </row>
    <row r="9005" spans="1:2" ht="14.25" customHeight="1">
      <c r="A9005" s="6" t="s">
        <v>8633</v>
      </c>
      <c r="B9005" s="2" t="str">
        <f ca="1">IFERROR(__xludf.DUMMYFUNCTION("GOOGLETRANSLATE(A9005,""auto"",""en"")"),"Loading...")</f>
        <v>Loading...</v>
      </c>
    </row>
    <row r="9006" spans="1:2" ht="14.25" customHeight="1">
      <c r="A9006" s="4" t="s">
        <v>8634</v>
      </c>
      <c r="B9006" s="2" t="str">
        <f ca="1">IFERROR(__xludf.DUMMYFUNCTION("GOOGLETRANSLATE(A9006,""auto"",""en"")"),"Loading...")</f>
        <v>Loading...</v>
      </c>
    </row>
    <row r="9007" spans="1:2" ht="14.25" customHeight="1">
      <c r="A9007" s="2" t="s">
        <v>8635</v>
      </c>
      <c r="B9007" s="2" t="str">
        <f ca="1">IFERROR(__xludf.DUMMYFUNCTION("GOOGLETRANSLATE(A9007,""auto"",""en"")"),"And God is the media, you are also a follower of some party's God, Modi.")</f>
        <v>And God is the media, you are also a follower of some party's God, Modi.</v>
      </c>
    </row>
    <row r="9008" spans="1:2" ht="14.25" customHeight="1">
      <c r="A9008" s="4" t="s">
        <v>8636</v>
      </c>
      <c r="B9008" s="2" t="str">
        <f ca="1">IFERROR(__xludf.DUMMYFUNCTION("GOOGLETRANSLATE(A9008,""auto"",""en"")"),"Loading...")</f>
        <v>Loading...</v>
      </c>
    </row>
    <row r="9009" spans="1:2" ht="14.25" customHeight="1">
      <c r="A9009" s="4" t="s">
        <v>8637</v>
      </c>
      <c r="B9009" s="2" t="str">
        <f ca="1">IFERROR(__xludf.DUMMYFUNCTION("GOOGLETRANSLATE(A9009,""auto"",""en"")"),"Loading...")</f>
        <v>Loading...</v>
      </c>
    </row>
    <row r="9010" spans="1:2" ht="14.25" customHeight="1">
      <c r="A9010" s="2" t="s">
        <v>8638</v>
      </c>
      <c r="B9010" s="2" t="str">
        <f ca="1">IFERROR(__xludf.DUMMYFUNCTION("GOOGLETRANSLATE(A9010,""auto"",""en"")"),"Loading...")</f>
        <v>Loading...</v>
      </c>
    </row>
    <row r="9011" spans="1:2" ht="14.25" customHeight="1">
      <c r="A9011" s="2" t="s">
        <v>8639</v>
      </c>
      <c r="B9011" s="2" t="str">
        <f ca="1">IFERROR(__xludf.DUMMYFUNCTION("GOOGLETRANSLATE(A9011,""auto"",""en"")"),"Loading...")</f>
        <v>Loading...</v>
      </c>
    </row>
    <row r="9012" spans="1:2" ht="14.25" customHeight="1">
      <c r="A9012" s="2" t="s">
        <v>8640</v>
      </c>
      <c r="B9012" s="2" t="str">
        <f ca="1">IFERROR(__xludf.DUMMYFUNCTION("GOOGLETRANSLATE(A9012,""auto"",""en"")"),"India ❤❤❤❤")</f>
        <v>India ❤❤❤❤</v>
      </c>
    </row>
    <row r="9013" spans="1:2" ht="14.25" customHeight="1">
      <c r="A9013" s="2" t="s">
        <v>8641</v>
      </c>
      <c r="B9013" s="2" t="str">
        <f ca="1">IFERROR(__xludf.DUMMYFUNCTION("GOOGLETRANSLATE(A9013,""auto"",""en"")"),"Loading...")</f>
        <v>Loading...</v>
      </c>
    </row>
    <row r="9014" spans="1:2" ht="14.25" customHeight="1">
      <c r="A9014" s="2" t="s">
        <v>8642</v>
      </c>
      <c r="B9014" s="2" t="str">
        <f ca="1">IFERROR(__xludf.DUMMYFUNCTION("GOOGLETRANSLATE(A9014,""auto"",""en"")"),"Loading...")</f>
        <v>Loading...</v>
      </c>
    </row>
    <row r="9015" spans="1:2" ht="14.25" customHeight="1">
      <c r="A9015" s="2" t="s">
        <v>7084</v>
      </c>
      <c r="B9015" s="2" t="str">
        <f ca="1">IFERROR(__xludf.DUMMYFUNCTION("GOOGLETRANSLATE(A9015,""auto"",""en"")"),"Loading...")</f>
        <v>Loading...</v>
      </c>
    </row>
    <row r="9016" spans="1:2" ht="14.25" customHeight="1">
      <c r="A9016" s="2" t="s">
        <v>8643</v>
      </c>
      <c r="B9016" s="2" t="str">
        <f ca="1">IFERROR(__xludf.DUMMYFUNCTION("GOOGLETRANSLATE(A9016,""auto"",""en"")"),"Loading...")</f>
        <v>Loading...</v>
      </c>
    </row>
    <row r="9017" spans="1:2" ht="14.25" customHeight="1">
      <c r="A9017" s="4" t="s">
        <v>8644</v>
      </c>
      <c r="B9017" s="2" t="str">
        <f ca="1">IFERROR(__xludf.DUMMYFUNCTION("GOOGLETRANSLATE(A9017,""auto"",""en"")"),"Loading...")</f>
        <v>Loading...</v>
      </c>
    </row>
    <row r="9018" spans="1:2" ht="14.25" customHeight="1">
      <c r="A9018" s="6" t="s">
        <v>8645</v>
      </c>
      <c r="B9018" s="2" t="str">
        <f ca="1">IFERROR(__xludf.DUMMYFUNCTION("GOOGLETRANSLATE(A9018,""auto"",""en"")"),"Loading...")</f>
        <v>Loading...</v>
      </c>
    </row>
    <row r="9019" spans="1:2" ht="14.25" customHeight="1">
      <c r="A9019" s="2" t="s">
        <v>8646</v>
      </c>
      <c r="B9019" s="2" t="str">
        <f ca="1">IFERROR(__xludf.DUMMYFUNCTION("GOOGLETRANSLATE(A9019,""auto"",""en"")"),"Loading...")</f>
        <v>Loading...</v>
      </c>
    </row>
    <row r="9020" spans="1:2" ht="14.25" customHeight="1">
      <c r="A9020" s="4" t="s">
        <v>8647</v>
      </c>
      <c r="B9020" s="2" t="str">
        <f ca="1">IFERROR(__xludf.DUMMYFUNCTION("GOOGLETRANSLATE(A9020,""auto"",""en"")"),"Loading...")</f>
        <v>Loading...</v>
      </c>
    </row>
    <row r="9021" spans="1:2" ht="14.25" customHeight="1">
      <c r="A9021" s="2" t="s">
        <v>8648</v>
      </c>
      <c r="B9021" s="2" t="str">
        <f ca="1">IFERROR(__xludf.DUMMYFUNCTION("GOOGLETRANSLATE(A9021,""auto"",""en"")"),"Loading...")</f>
        <v>Loading...</v>
      </c>
    </row>
    <row r="9022" spans="1:2" ht="14.25" customHeight="1">
      <c r="A9022" s="2" t="s">
        <v>8649</v>
      </c>
      <c r="B9022" s="2" t="str">
        <f ca="1">IFERROR(__xludf.DUMMYFUNCTION("GOOGLETRANSLATE(A9022,""auto"",""en"")"),"Loading...")</f>
        <v>Loading...</v>
      </c>
    </row>
    <row r="9023" spans="1:2" ht="14.25" customHeight="1">
      <c r="A9023" s="2" t="s">
        <v>8650</v>
      </c>
      <c r="B9023" s="2" t="str">
        <f ca="1">IFERROR(__xludf.DUMMYFUNCTION("GOOGLETRANSLATE(A9023,""auto"",""en"")"),"Ravish ji has given the result of the day by making the voice of the media, he has made his presence felt and kept it as a great nation in India.")</f>
        <v>Ravish ji has given the result of the day by making the voice of the media, he has made his presence felt and kept it as a great nation in India.</v>
      </c>
    </row>
    <row r="9024" spans="1:2" ht="14.25" customHeight="1">
      <c r="A9024" s="2" t="s">
        <v>8651</v>
      </c>
      <c r="B9024" s="2" t="str">
        <f ca="1">IFERROR(__xludf.DUMMYFUNCTION("GOOGLETRANSLATE(A9024,""auto"",""en"")"),"Loading...")</f>
        <v>Loading...</v>
      </c>
    </row>
    <row r="9025" spans="1:2" ht="14.25" customHeight="1">
      <c r="A9025" s="2" t="s">
        <v>8652</v>
      </c>
      <c r="B9025" s="2" t="str">
        <f ca="1">IFERROR(__xludf.DUMMYFUNCTION("GOOGLETRANSLATE(A9025,""auto"",""en"")"),"Loading...")</f>
        <v>Loading...</v>
      </c>
    </row>
    <row r="9026" spans="1:2" ht="14.25" customHeight="1">
      <c r="A9026" s="2" t="s">
        <v>1389</v>
      </c>
      <c r="B9026" s="2" t="str">
        <f ca="1">IFERROR(__xludf.DUMMYFUNCTION("GOOGLETRANSLATE(A9026,""auto"",""en"")"),"Loading...")</f>
        <v>Loading...</v>
      </c>
    </row>
    <row r="9027" spans="1:2" ht="14.25" customHeight="1">
      <c r="A9027" s="2" t="s">
        <v>151</v>
      </c>
      <c r="B9027" s="2" t="str">
        <f ca="1">IFERROR(__xludf.DUMMYFUNCTION("GOOGLETRANSLATE(A9027,""auto"",""en"")"),"Loading...")</f>
        <v>Loading...</v>
      </c>
    </row>
    <row r="9028" spans="1:2" ht="14.25" customHeight="1">
      <c r="A9028" s="2" t="s">
        <v>8653</v>
      </c>
      <c r="B9028" s="2" t="str">
        <f ca="1">IFERROR(__xludf.DUMMYFUNCTION("GOOGLETRANSLATE(A9028,""auto"",""en"")"),"Loading...")</f>
        <v>Loading...</v>
      </c>
    </row>
    <row r="9029" spans="1:2" ht="14.25" customHeight="1">
      <c r="A9029" s="2" t="s">
        <v>8654</v>
      </c>
      <c r="B9029" s="2" t="str">
        <f ca="1">IFERROR(__xludf.DUMMYFUNCTION("GOOGLETRANSLATE(A9029,""auto"",""en"")"),"Loading...")</f>
        <v>Loading...</v>
      </c>
    </row>
    <row r="9030" spans="1:2" ht="14.25" customHeight="1">
      <c r="A9030" s="2" t="s">
        <v>8655</v>
      </c>
      <c r="B9030" s="2" t="str">
        <f ca="1">IFERROR(__xludf.DUMMYFUNCTION("GOOGLETRANSLATE(A9030,""auto"",""en"")"),"Loading...")</f>
        <v>Loading...</v>
      </c>
    </row>
    <row r="9031" spans="1:2" ht="14.25" customHeight="1">
      <c r="A9031" s="2" t="s">
        <v>8656</v>
      </c>
      <c r="B9031" s="2" t="str">
        <f ca="1">IFERROR(__xludf.DUMMYFUNCTION("GOOGLETRANSLATE(A9031,""auto"",""en"")"),"Loading...")</f>
        <v>Loading...</v>
      </c>
    </row>
    <row r="9032" spans="1:2" ht="14.25" customHeight="1">
      <c r="A9032" s="2" t="s">
        <v>8657</v>
      </c>
      <c r="B9032" s="2" t="str">
        <f ca="1">IFERROR(__xludf.DUMMYFUNCTION("GOOGLETRANSLATE(A9032,""auto"",""en"")"),"Loading...")</f>
        <v>Loading...</v>
      </c>
    </row>
    <row r="9033" spans="1:2" ht="14.25" customHeight="1">
      <c r="A9033" s="2" t="s">
        <v>8658</v>
      </c>
      <c r="B9033" s="2" t="str">
        <f ca="1">IFERROR(__xludf.DUMMYFUNCTION("GOOGLETRANSLATE(A9033,""auto"",""en"")"),"Loading...")</f>
        <v>Loading...</v>
      </c>
    </row>
    <row r="9034" spans="1:2" ht="14.25" customHeight="1">
      <c r="A9034" s="2" t="s">
        <v>1451</v>
      </c>
      <c r="B9034" s="2" t="str">
        <f ca="1">IFERROR(__xludf.DUMMYFUNCTION("GOOGLETRANSLATE(A9034,""auto"",""en"")"),"Loading...")</f>
        <v>Loading...</v>
      </c>
    </row>
    <row r="9035" spans="1:2" ht="14.25" customHeight="1">
      <c r="A9035" s="2" t="s">
        <v>8659</v>
      </c>
      <c r="B9035" s="2" t="str">
        <f ca="1">IFERROR(__xludf.DUMMYFUNCTION("GOOGLETRANSLATE(A9035,""auto"",""en"")"),"Loading...")</f>
        <v>Loading...</v>
      </c>
    </row>
    <row r="9036" spans="1:2" ht="14.25" customHeight="1">
      <c r="A9036" s="2" t="s">
        <v>8660</v>
      </c>
      <c r="B9036" s="2" t="str">
        <f ca="1">IFERROR(__xludf.DUMMYFUNCTION("GOOGLETRANSLATE(A9036,""auto"",""en"")"),"Loading...")</f>
        <v>Loading...</v>
      </c>
    </row>
    <row r="9037" spans="1:2" ht="14.25" customHeight="1">
      <c r="A9037" s="4" t="s">
        <v>8661</v>
      </c>
      <c r="B9037" s="2" t="str">
        <f ca="1">IFERROR(__xludf.DUMMYFUNCTION("GOOGLETRANSLATE(A9037,""auto"",""en"")"),"Loading...")</f>
        <v>Loading...</v>
      </c>
    </row>
    <row r="9038" spans="1:2" ht="14.25" customHeight="1">
      <c r="A9038" s="4" t="s">
        <v>8662</v>
      </c>
      <c r="B9038" s="2" t="str">
        <f ca="1">IFERROR(__xludf.DUMMYFUNCTION("GOOGLETRANSLATE(A9038,""auto"",""en"")"),"Loading...")</f>
        <v>Loading...</v>
      </c>
    </row>
    <row r="9039" spans="1:2" ht="14.25" customHeight="1">
      <c r="A9039" s="4" t="s">
        <v>8663</v>
      </c>
      <c r="B9039" s="2" t="str">
        <f ca="1">IFERROR(__xludf.DUMMYFUNCTION("GOOGLETRANSLATE(A9039,""auto"",""en"")"),"Loading...")</f>
        <v>Loading...</v>
      </c>
    </row>
    <row r="9040" spans="1:2" ht="14.25" customHeight="1">
      <c r="A9040" s="2" t="s">
        <v>8664</v>
      </c>
      <c r="B9040" s="2" t="str">
        <f ca="1">IFERROR(__xludf.DUMMYFUNCTION("GOOGLETRANSLATE(A9040,""auto"",""en"")"),"Loading...")</f>
        <v>Loading...</v>
      </c>
    </row>
    <row r="9041" spans="1:2" ht="14.25" customHeight="1">
      <c r="A9041" s="2" t="s">
        <v>8665</v>
      </c>
      <c r="B9041" s="2" t="str">
        <f ca="1">IFERROR(__xludf.DUMMYFUNCTION("GOOGLETRANSLATE(A9041,""auto"",""en"")"),"Loading...")</f>
        <v>Loading...</v>
      </c>
    </row>
    <row r="9042" spans="1:2" ht="14.25" customHeight="1">
      <c r="A9042" s="2" t="s">
        <v>8666</v>
      </c>
      <c r="B9042" s="2" t="str">
        <f ca="1">IFERROR(__xludf.DUMMYFUNCTION("GOOGLETRANSLATE(A9042,""auto"",""en"")"),"Loading...")</f>
        <v>Loading...</v>
      </c>
    </row>
    <row r="9043" spans="1:2" ht="14.25" customHeight="1">
      <c r="A9043" s="2" t="s">
        <v>8667</v>
      </c>
      <c r="B9043" s="2" t="str">
        <f ca="1">IFERROR(__xludf.DUMMYFUNCTION("GOOGLETRANSLATE(A9043,""auto"",""en"")"),"Next PM RAHUL GANDHI JI 🙏🙏🙏❤️🇮🇳🇮🇳🇮🇳🇮🇳")</f>
        <v>Next PM RAHUL GANDHI JI 🙏🙏🙏❤️🇮🇳🇮🇳🇮🇳🇮🇳</v>
      </c>
    </row>
    <row r="9044" spans="1:2" ht="14.25" customHeight="1">
      <c r="A9044" s="2" t="s">
        <v>8668</v>
      </c>
      <c r="B9044" s="2" t="str">
        <f ca="1">IFERROR(__xludf.DUMMYFUNCTION("GOOGLETRANSLATE(A9044,""auto"",""en"")"),"Loading...")</f>
        <v>Loading...</v>
      </c>
    </row>
    <row r="9045" spans="1:2" ht="14.25" customHeight="1">
      <c r="A9045" s="2" t="s">
        <v>148</v>
      </c>
      <c r="B9045" s="2" t="str">
        <f ca="1">IFERROR(__xludf.DUMMYFUNCTION("GOOGLETRANSLATE(A9045,""auto"",""en"")"),"Loading...")</f>
        <v>Loading...</v>
      </c>
    </row>
    <row r="9046" spans="1:2" ht="14.25" customHeight="1">
      <c r="A9046" s="2" t="s">
        <v>8669</v>
      </c>
      <c r="B9046" s="2" t="str">
        <f ca="1">IFERROR(__xludf.DUMMYFUNCTION("GOOGLETRANSLATE(A9046,""auto"",""en"")"),"modi media sell paper")</f>
        <v>modi media sell paper</v>
      </c>
    </row>
    <row r="9047" spans="1:2" ht="14.25" customHeight="1">
      <c r="A9047" s="2" t="s">
        <v>8670</v>
      </c>
      <c r="B9047" s="2" t="str">
        <f ca="1">IFERROR(__xludf.DUMMYFUNCTION("GOOGLETRANSLATE(A9047,""auto"",""en"")"),"Loading...")</f>
        <v>Loading...</v>
      </c>
    </row>
    <row r="9048" spans="1:2" ht="14.25" customHeight="1">
      <c r="A9048" s="2" t="s">
        <v>8671</v>
      </c>
      <c r="B9048" s="2" t="str">
        <f ca="1">IFERROR(__xludf.DUMMYFUNCTION("GOOGLETRANSLATE(A9048,""auto"",""en"")"),"Loading...")</f>
        <v>Loading...</v>
      </c>
    </row>
    <row r="9049" spans="1:2" ht="14.25" customHeight="1">
      <c r="A9049" s="4" t="s">
        <v>8672</v>
      </c>
      <c r="B9049" s="2" t="str">
        <f ca="1">IFERROR(__xludf.DUMMYFUNCTION("GOOGLETRANSLATE(A9049,""auto"",""en"")"),"Loading...")</f>
        <v>Loading...</v>
      </c>
    </row>
    <row r="9050" spans="1:2" ht="14.25" customHeight="1">
      <c r="A9050" s="2" t="s">
        <v>4839</v>
      </c>
      <c r="B9050" s="2" t="str">
        <f ca="1">IFERROR(__xludf.DUMMYFUNCTION("GOOGLETRANSLATE(A9050,""auto"",""en"")"),"400 pairs")</f>
        <v>400 pairs</v>
      </c>
    </row>
    <row r="9051" spans="1:2" ht="14.25" customHeight="1">
      <c r="A9051" s="2" t="s">
        <v>8673</v>
      </c>
      <c r="B9051" s="2" t="str">
        <f ca="1">IFERROR(__xludf.DUMMYFUNCTION("GOOGLETRANSLATE(A9051,""auto"",""en"")"),"Loading...")</f>
        <v>Loading...</v>
      </c>
    </row>
    <row r="9052" spans="1:2" ht="14.25" customHeight="1">
      <c r="A9052" s="2" t="s">
        <v>8674</v>
      </c>
      <c r="B9052" s="2" t="str">
        <f ca="1">IFERROR(__xludf.DUMMYFUNCTION("GOOGLETRANSLATE(A9052,""auto"",""en"")"),"Loading...")</f>
        <v>Loading...</v>
      </c>
    </row>
    <row r="9053" spans="1:2" ht="14.25" customHeight="1">
      <c r="A9053" s="2" t="s">
        <v>8675</v>
      </c>
      <c r="B9053" s="2" t="str">
        <f ca="1">IFERROR(__xludf.DUMMYFUNCTION("GOOGLETRANSLATE(A9053,""auto"",""en"")"),"Loading...")</f>
        <v>Loading...</v>
      </c>
    </row>
    <row r="9054" spans="1:2" ht="14.25" customHeight="1">
      <c r="A9054" s="4" t="s">
        <v>8676</v>
      </c>
      <c r="B9054" s="2" t="str">
        <f ca="1">IFERROR(__xludf.DUMMYFUNCTION("GOOGLETRANSLATE(A9054,""auto"",""en"")"),"Loading...")</f>
        <v>Loading...</v>
      </c>
    </row>
    <row r="9055" spans="1:2" ht="14.25" customHeight="1">
      <c r="A9055" s="2" t="s">
        <v>8677</v>
      </c>
      <c r="B9055" s="2" t="str">
        <f ca="1">IFERROR(__xludf.DUMMYFUNCTION("GOOGLETRANSLATE(A9055,""auto"",""en"")"),"Loading...")</f>
        <v>Loading...</v>
      </c>
    </row>
    <row r="9056" spans="1:2" ht="14.25" customHeight="1">
      <c r="A9056" s="2" t="s">
        <v>8678</v>
      </c>
      <c r="B9056" s="2" t="str">
        <f ca="1">IFERROR(__xludf.DUMMYFUNCTION("GOOGLETRANSLATE(A9056,""auto"",""en"")"),"Loading...")</f>
        <v>Loading...</v>
      </c>
    </row>
    <row r="9057" spans="1:2" ht="14.25" customHeight="1">
      <c r="A9057" s="2" t="s">
        <v>8679</v>
      </c>
      <c r="B9057" s="2" t="str">
        <f ca="1">IFERROR(__xludf.DUMMYFUNCTION("GOOGLETRANSLATE(A9057,""auto"",""en"")"),"Loading...")</f>
        <v>Loading...</v>
      </c>
    </row>
    <row r="9058" spans="1:2" ht="14.25" customHeight="1">
      <c r="A9058" s="6" t="s">
        <v>8680</v>
      </c>
      <c r="B9058" s="2" t="str">
        <f ca="1">IFERROR(__xludf.DUMMYFUNCTION("GOOGLETRANSLATE(A9058,""auto"",""en"")"),"You are doing journalism in frustration.... don't worry .you will remain frustrated 😂😂😂
4 June ko chillana ke evm me gadbd h.
#chamchaPatrakaar")</f>
        <v>You are doing journalism in frustration.... don't worry .you will remain frustrated 😂😂😂
4 June ko chillana ke evm me gadbd h.
#chamchaPatrakaar</v>
      </c>
    </row>
    <row r="9059" spans="1:2" ht="14.25" customHeight="1">
      <c r="A9059" s="2" t="s">
        <v>8681</v>
      </c>
      <c r="B9059" s="2" t="str">
        <f ca="1">IFERROR(__xludf.DUMMYFUNCTION("GOOGLETRANSLATE(A9059,""auto"",""en"")"),"Godi media shame me")</f>
        <v>Godi media shame me</v>
      </c>
    </row>
    <row r="9060" spans="1:2" ht="14.25" customHeight="1">
      <c r="A9060" s="2" t="s">
        <v>8682</v>
      </c>
      <c r="B9060" s="2" t="str">
        <f ca="1">IFERROR(__xludf.DUMMYFUNCTION("GOOGLETRANSLATE(A9060,""auto"",""en"")"),"Loading...")</f>
        <v>Loading...</v>
      </c>
    </row>
    <row r="9061" spans="1:2" ht="14.25" customHeight="1">
      <c r="A9061" s="2" t="s">
        <v>8683</v>
      </c>
      <c r="B9061" s="2" t="str">
        <f ca="1">IFERROR(__xludf.DUMMYFUNCTION("GOOGLETRANSLATE(A9061,""auto"",""en"")"),"Loading...")</f>
        <v>Loading...</v>
      </c>
    </row>
    <row r="9062" spans="1:2" ht="14.25" customHeight="1">
      <c r="A9062" s="2" t="s">
        <v>8684</v>
      </c>
      <c r="B9062" s="2" t="str">
        <f ca="1">IFERROR(__xludf.DUMMYFUNCTION("GOOGLETRANSLATE(A9062,""auto"",""en"")"),"Loading...")</f>
        <v>Loading...</v>
      </c>
    </row>
    <row r="9063" spans="1:2" ht="14.25" customHeight="1">
      <c r="A9063" s="2" t="s">
        <v>78</v>
      </c>
      <c r="B9063" s="2" t="str">
        <f ca="1">IFERROR(__xludf.DUMMYFUNCTION("GOOGLETRANSLATE(A9063,""auto"",""en"")"),"Loading...")</f>
        <v>Loading...</v>
      </c>
    </row>
    <row r="9064" spans="1:2" ht="14.25" customHeight="1">
      <c r="A9064" s="2" t="s">
        <v>8685</v>
      </c>
      <c r="B9064" s="2" t="str">
        <f ca="1">IFERROR(__xludf.DUMMYFUNCTION("GOOGLETRANSLATE(A9064,""auto"",""en"")"),"Loading...")</f>
        <v>Loading...</v>
      </c>
    </row>
    <row r="9065" spans="1:2" ht="14.25" customHeight="1">
      <c r="A9065" s="4" t="s">
        <v>8686</v>
      </c>
      <c r="B9065" s="2" t="str">
        <f ca="1">IFERROR(__xludf.DUMMYFUNCTION("GOOGLETRANSLATE(A9065,""auto"",""en"")"),"Loading...")</f>
        <v>Loading...</v>
      </c>
    </row>
    <row r="9066" spans="1:2" ht="14.25" customHeight="1">
      <c r="A9066" s="2" t="s">
        <v>8687</v>
      </c>
      <c r="B9066" s="2" t="str">
        <f ca="1">IFERROR(__xludf.DUMMYFUNCTION("GOOGLETRANSLATE(A9066,""auto"",""en"")"),"Loading...")</f>
        <v>Loading...</v>
      </c>
    </row>
    <row r="9067" spans="1:2" ht="14.25" customHeight="1">
      <c r="A9067" s="4" t="s">
        <v>8688</v>
      </c>
      <c r="B9067" s="2" t="str">
        <f ca="1">IFERROR(__xludf.DUMMYFUNCTION("GOOGLETRANSLATE(A9067,""auto"",""en"")"),"Loading...")</f>
        <v>Loading...</v>
      </c>
    </row>
    <row r="9068" spans="1:2" ht="14.25" customHeight="1">
      <c r="A9068" s="2" t="s">
        <v>8689</v>
      </c>
      <c r="B9068" s="2" t="str">
        <f ca="1">IFERROR(__xludf.DUMMYFUNCTION("GOOGLETRANSLATE(A9068,""auto"",""en"")"),"Loading...")</f>
        <v>Loading...</v>
      </c>
    </row>
    <row r="9069" spans="1:2" ht="14.25" customHeight="1">
      <c r="A9069" s="2" t="s">
        <v>8690</v>
      </c>
      <c r="B9069" s="2" t="str">
        <f ca="1">IFERROR(__xludf.DUMMYFUNCTION("GOOGLETRANSLATE(A9069,""auto"",""en"")"),"Loading...")</f>
        <v>Loading...</v>
      </c>
    </row>
    <row r="9070" spans="1:2" ht="14.25" customHeight="1">
      <c r="A9070" s="2" t="s">
        <v>8691</v>
      </c>
      <c r="B9070" s="2" t="str">
        <f ca="1">IFERROR(__xludf.DUMMYFUNCTION("GOOGLETRANSLATE(A9070,""auto"",""en"")"),"Loading...")</f>
        <v>Loading...</v>
      </c>
    </row>
    <row r="9071" spans="1:2" ht="14.25" customHeight="1">
      <c r="A9071" s="2" t="s">
        <v>594</v>
      </c>
      <c r="B9071" s="2" t="str">
        <f ca="1">IFERROR(__xludf.DUMMYFUNCTION("GOOGLETRANSLATE(A9071,""auto"",""en"")"),"❤")</f>
        <v>❤</v>
      </c>
    </row>
    <row r="9072" spans="1:2" ht="14.25" customHeight="1">
      <c r="A9072" s="2" t="s">
        <v>8692</v>
      </c>
      <c r="B9072" s="2" t="str">
        <f ca="1">IFERROR(__xludf.DUMMYFUNCTION("GOOGLETRANSLATE(A9072,""auto"",""en"")"),"Loading...")</f>
        <v>Loading...</v>
      </c>
    </row>
    <row r="9073" spans="1:2" ht="14.25" customHeight="1">
      <c r="A9073" s="2" t="s">
        <v>8693</v>
      </c>
      <c r="B9073" s="2" t="str">
        <f ca="1">IFERROR(__xludf.DUMMYFUNCTION("GOOGLETRANSLATE(A9073,""auto"",""en"")"),"Fantasy poll 😂😂😂")</f>
        <v>Fantasy poll 😂😂😂</v>
      </c>
    </row>
    <row r="9074" spans="1:2" ht="14.25" customHeight="1">
      <c r="A9074" s="2" t="s">
        <v>8694</v>
      </c>
      <c r="B9074" s="2" t="str">
        <f ca="1">IFERROR(__xludf.DUMMYFUNCTION("GOOGLETRANSLATE(A9074,""auto"",""en"")"),"Loading...")</f>
        <v>Loading...</v>
      </c>
    </row>
    <row r="9075" spans="1:2" ht="14.25" customHeight="1">
      <c r="A9075" s="2" t="s">
        <v>8695</v>
      </c>
      <c r="B9075" s="2" t="str">
        <f ca="1">IFERROR(__xludf.DUMMYFUNCTION("GOOGLETRANSLATE(A9075,""auto"",""en"")"),"Loading...")</f>
        <v>Loading...</v>
      </c>
    </row>
    <row r="9076" spans="1:2" ht="14.25" customHeight="1">
      <c r="A9076" s="2" t="s">
        <v>8696</v>
      </c>
      <c r="B9076" s="2" t="str">
        <f ca="1">IFERROR(__xludf.DUMMYFUNCTION("GOOGLETRANSLATE(A9076,""auto"",""en"")"),"Loading...")</f>
        <v>Loading...</v>
      </c>
    </row>
    <row r="9077" spans="1:2" ht="14.25" customHeight="1">
      <c r="A9077" s="2" t="s">
        <v>2756</v>
      </c>
      <c r="B9077" s="2" t="str">
        <f ca="1">IFERROR(__xludf.DUMMYFUNCTION("GOOGLETRANSLATE(A9077,""auto"",""en"")"),"Loading...")</f>
        <v>Loading...</v>
      </c>
    </row>
    <row r="9078" spans="1:2" ht="14.25" customHeight="1">
      <c r="A9078" s="6" t="s">
        <v>8697</v>
      </c>
      <c r="B9078" s="2" t="str">
        <f ca="1">IFERROR(__xludf.DUMMYFUNCTION("GOOGLETRANSLATE(A9078,""auto"",""en"")"),"Loading...")</f>
        <v>Loading...</v>
      </c>
    </row>
    <row r="9079" spans="1:2" ht="14.25" customHeight="1">
      <c r="A9079" s="2" t="s">
        <v>8698</v>
      </c>
      <c r="B9079" s="2" t="str">
        <f ca="1">IFERROR(__xludf.DUMMYFUNCTION("GOOGLETRANSLATE(A9079,""auto"",""en"")"),"Loading...")</f>
        <v>Loading...</v>
      </c>
    </row>
    <row r="9080" spans="1:2" ht="14.25" customHeight="1">
      <c r="A9080" s="4" t="s">
        <v>8699</v>
      </c>
      <c r="B9080" s="2" t="str">
        <f ca="1">IFERROR(__xludf.DUMMYFUNCTION("GOOGLETRANSLATE(A9080,""auto"",""en"")"),"Loading...")</f>
        <v>Loading...</v>
      </c>
    </row>
    <row r="9081" spans="1:2" ht="14.25" customHeight="1">
      <c r="A9081" s="2" t="s">
        <v>8700</v>
      </c>
      <c r="B9081" s="2" t="str">
        <f ca="1">IFERROR(__xludf.DUMMYFUNCTION("GOOGLETRANSLATE(A9081,""auto"",""en"")"),"Loading...")</f>
        <v>Loading...</v>
      </c>
    </row>
    <row r="9082" spans="1:2" ht="14.25" customHeight="1">
      <c r="A9082" s="2" t="s">
        <v>8701</v>
      </c>
      <c r="B9082" s="2" t="str">
        <f ca="1">IFERROR(__xludf.DUMMYFUNCTION("GOOGLETRANSLATE(A9082,""auto"",""en"")"),"Loading...")</f>
        <v>Loading...</v>
      </c>
    </row>
    <row r="9083" spans="1:2" ht="14.25" customHeight="1">
      <c r="A9083" s="2" t="s">
        <v>8702</v>
      </c>
      <c r="B9083" s="2" t="str">
        <f ca="1">IFERROR(__xludf.DUMMYFUNCTION("GOOGLETRANSLATE(A9083,""auto"",""en"")"),"Loading...")</f>
        <v>Loading...</v>
      </c>
    </row>
    <row r="9084" spans="1:2" ht="14.25" customHeight="1">
      <c r="A9084" s="2" t="s">
        <v>310</v>
      </c>
      <c r="B9084" s="2" t="str">
        <f ca="1">IFERROR(__xludf.DUMMYFUNCTION("GOOGLETRANSLATE(A9084,""auto"",""en"")"),"Loading...")</f>
        <v>Loading...</v>
      </c>
    </row>
    <row r="9085" spans="1:2" ht="14.25" customHeight="1">
      <c r="A9085" s="2" t="s">
        <v>8703</v>
      </c>
      <c r="B9085" s="2" t="str">
        <f ca="1">IFERROR(__xludf.DUMMYFUNCTION("GOOGLETRANSLATE(A9085,""auto"",""en"")"),"Loading...")</f>
        <v>Loading...</v>
      </c>
    </row>
    <row r="9086" spans="1:2" ht="14.25" customHeight="1">
      <c r="A9086" s="2" t="s">
        <v>8704</v>
      </c>
      <c r="B9086" s="2" t="str">
        <f ca="1">IFERROR(__xludf.DUMMYFUNCTION("GOOGLETRANSLATE(A9086,""auto"",""en"")"),"Loading...")</f>
        <v>Loading...</v>
      </c>
    </row>
    <row r="9087" spans="1:2" ht="14.25" customHeight="1">
      <c r="A9087" s="2" t="s">
        <v>8705</v>
      </c>
      <c r="B9087" s="2" t="str">
        <f ca="1">IFERROR(__xludf.DUMMYFUNCTION("GOOGLETRANSLATE(A9087,""auto"",""en"")"),"This time Gandhi government. Sahamat ho to like thoko")</f>
        <v>This time Gandhi government. Sahamat ho to like thoko</v>
      </c>
    </row>
    <row r="9088" spans="1:2" ht="14.25" customHeight="1">
      <c r="A9088" s="4" t="s">
        <v>8706</v>
      </c>
      <c r="B9088" s="2" t="str">
        <f ca="1">IFERROR(__xludf.DUMMYFUNCTION("GOOGLETRANSLATE(A9088,""auto"",""en"")"),"Loading...")</f>
        <v>Loading...</v>
      </c>
    </row>
    <row r="9089" spans="1:2" ht="14.25" customHeight="1">
      <c r="A9089" s="2" t="s">
        <v>8707</v>
      </c>
      <c r="B9089" s="2" t="str">
        <f ca="1">IFERROR(__xludf.DUMMYFUNCTION("GOOGLETRANSLATE(A9089,""auto"",""en"")"),"Sir ravish Kumar are you great")</f>
        <v>Sir ravish Kumar are you great</v>
      </c>
    </row>
    <row r="9090" spans="1:2" ht="14.25" customHeight="1">
      <c r="A9090" s="4" t="s">
        <v>8708</v>
      </c>
      <c r="B9090" s="2" t="str">
        <f ca="1">IFERROR(__xludf.DUMMYFUNCTION("GOOGLETRANSLATE(A9090,""auto"",""en"")"),"Loading...")</f>
        <v>Loading...</v>
      </c>
    </row>
    <row r="9091" spans="1:2" ht="14.25" customHeight="1">
      <c r="A9091" s="2" t="s">
        <v>8709</v>
      </c>
      <c r="B9091" s="2" t="str">
        <f ca="1">IFERROR(__xludf.DUMMYFUNCTION("GOOGLETRANSLATE(A9091,""auto"",""en"")"),"Loading...")</f>
        <v>Loading...</v>
      </c>
    </row>
    <row r="9092" spans="1:2" ht="14.25" customHeight="1">
      <c r="A9092" s="2" t="s">
        <v>8710</v>
      </c>
      <c r="B9092" s="2" t="str">
        <f ca="1">IFERROR(__xludf.DUMMYFUNCTION("GOOGLETRANSLATE(A9092,""auto"",""en"")"),"Loading...")</f>
        <v>Loading...</v>
      </c>
    </row>
    <row r="9093" spans="1:2" ht="14.25" customHeight="1">
      <c r="A9093" s="4" t="s">
        <v>8711</v>
      </c>
      <c r="B9093" s="2" t="str">
        <f ca="1">IFERROR(__xludf.DUMMYFUNCTION("GOOGLETRANSLATE(A9093,""auto"",""en"")"),"Loading...")</f>
        <v>Loading...</v>
      </c>
    </row>
    <row r="9094" spans="1:2" ht="14.25" customHeight="1">
      <c r="A9094" s="2" t="s">
        <v>8712</v>
      </c>
      <c r="B9094" s="2" t="str">
        <f ca="1">IFERROR(__xludf.DUMMYFUNCTION("GOOGLETRANSLATE(A9094,""auto"",""en"")"),"Loading...")</f>
        <v>Loading...</v>
      </c>
    </row>
    <row r="9095" spans="1:2" ht="14.25" customHeight="1">
      <c r="A9095" s="2" t="s">
        <v>8713</v>
      </c>
      <c r="B9095" s="2" t="str">
        <f ca="1">IFERROR(__xludf.DUMMYFUNCTION("GOOGLETRANSLATE(A9095,""auto"",""en"")"),"Loading...")</f>
        <v>Loading...</v>
      </c>
    </row>
    <row r="9096" spans="1:2" ht="14.25" customHeight="1">
      <c r="A9096" s="2" t="s">
        <v>8714</v>
      </c>
      <c r="B9096" s="2" t="str">
        <f ca="1">IFERROR(__xludf.DUMMYFUNCTION("GOOGLETRANSLATE(A9096,""auto"",""en"")"),"Loading...")</f>
        <v>Loading...</v>
      </c>
    </row>
    <row r="9097" spans="1:2" ht="14.25" customHeight="1">
      <c r="A9097" s="2" t="s">
        <v>8715</v>
      </c>
      <c r="B9097" s="2" t="str">
        <f ca="1">IFERROR(__xludf.DUMMYFUNCTION("GOOGLETRANSLATE(A9097,""auto"",""en"")"),"Loading...")</f>
        <v>Loading...</v>
      </c>
    </row>
    <row r="9098" spans="1:2" ht="14.25" customHeight="1">
      <c r="A9098" s="2" t="s">
        <v>8716</v>
      </c>
      <c r="B9098" s="2" t="str">
        <f ca="1">IFERROR(__xludf.DUMMYFUNCTION("GOOGLETRANSLATE(A9098,""auto"",""en"")"),"These kind of fake journalist should be put behind jail,they are danger to India")</f>
        <v>These kind of fake journalist should be put behind jail,they are danger to India</v>
      </c>
    </row>
    <row r="9099" spans="1:2" ht="14.25" customHeight="1">
      <c r="A9099" s="4" t="s">
        <v>8717</v>
      </c>
      <c r="B9099" s="2" t="str">
        <f ca="1">IFERROR(__xludf.DUMMYFUNCTION("GOOGLETRANSLATE(A9099,""auto"",""en"")"),"Theirs burst even before the result.")</f>
        <v>Theirs burst even before the result.</v>
      </c>
    </row>
    <row r="9100" spans="1:2" ht="14.25" customHeight="1">
      <c r="A9100" s="2" t="s">
        <v>8718</v>
      </c>
      <c r="B9100" s="2" t="str">
        <f ca="1">IFERROR(__xludf.DUMMYFUNCTION("GOOGLETRANSLATE(A9100,""auto"",""en"")"),"Loading...")</f>
        <v>Loading...</v>
      </c>
    </row>
    <row r="9101" spans="1:2" ht="14.25" customHeight="1">
      <c r="A9101" s="6" t="s">
        <v>8719</v>
      </c>
      <c r="B9101" s="2" t="str">
        <f ca="1">IFERROR(__xludf.DUMMYFUNCTION("GOOGLETRANSLATE(A9101,""auto"",""en"")"),"Loading...")</f>
        <v>Loading...</v>
      </c>
    </row>
    <row r="9102" spans="1:2" ht="14.25" customHeight="1">
      <c r="A9102" s="4" t="s">
        <v>8720</v>
      </c>
      <c r="B9102" s="2" t="str">
        <f ca="1">IFERROR(__xludf.DUMMYFUNCTION("GOOGLETRANSLATE(A9102,""auto"",""en"")"),"Loading...")</f>
        <v>Loading...</v>
      </c>
    </row>
    <row r="9103" spans="1:2" ht="14.25" customHeight="1">
      <c r="A9103" s="6" t="s">
        <v>8721</v>
      </c>
      <c r="B9103" s="2" t="str">
        <f ca="1">IFERROR(__xludf.DUMMYFUNCTION("GOOGLETRANSLATE(A9103,""auto"",""en"")"),"Loading...")</f>
        <v>Loading...</v>
      </c>
    </row>
    <row r="9104" spans="1:2" ht="14.25" customHeight="1">
      <c r="A9104" s="2" t="s">
        <v>8722</v>
      </c>
      <c r="B9104" s="2" t="str">
        <f ca="1">IFERROR(__xludf.DUMMYFUNCTION("GOOGLETRANSLATE(A9104,""auto"",""en"")"),"Loading...")</f>
        <v>Loading...</v>
      </c>
    </row>
    <row r="9105" spans="1:2" ht="14.25" customHeight="1">
      <c r="A9105" s="6" t="s">
        <v>8723</v>
      </c>
      <c r="B9105" s="2" t="str">
        <f ca="1">IFERROR(__xludf.DUMMYFUNCTION("GOOGLETRANSLATE(A9105,""auto"",""en"")"),"Loading...")</f>
        <v>Loading...</v>
      </c>
    </row>
    <row r="9106" spans="1:2" ht="14.25" customHeight="1">
      <c r="A9106" s="2" t="s">
        <v>8724</v>
      </c>
      <c r="B9106" s="2" t="str">
        <f ca="1">IFERROR(__xludf.DUMMYFUNCTION("GOOGLETRANSLATE(A9106,""auto"",""en"")"),"Loading...")</f>
        <v>Loading...</v>
      </c>
    </row>
    <row r="9107" spans="1:2" ht="14.25" customHeight="1">
      <c r="A9107" s="2" t="s">
        <v>60</v>
      </c>
      <c r="B9107" s="2" t="str">
        <f ca="1">IFERROR(__xludf.DUMMYFUNCTION("GOOGLETRANSLATE(A9107,""auto"",""en"")"),"Loading...")</f>
        <v>Loading...</v>
      </c>
    </row>
    <row r="9108" spans="1:2" ht="14.25" customHeight="1">
      <c r="A9108" s="2" t="s">
        <v>8725</v>
      </c>
      <c r="B9108" s="2" t="str">
        <f ca="1">IFERROR(__xludf.DUMMYFUNCTION("GOOGLETRANSLATE(A9108,""auto"",""en"")"),"Loading...")</f>
        <v>Loading...</v>
      </c>
    </row>
    <row r="9109" spans="1:2" ht="14.25" customHeight="1">
      <c r="A9109" s="6" t="s">
        <v>8726</v>
      </c>
      <c r="B9109" s="2" t="str">
        <f ca="1">IFERROR(__xludf.DUMMYFUNCTION("GOOGLETRANSLATE(A9109,""auto"",""en"")"),"Loading...")</f>
        <v>Loading...</v>
      </c>
    </row>
    <row r="9110" spans="1:2" ht="14.25" customHeight="1">
      <c r="A9110" s="2" t="s">
        <v>8727</v>
      </c>
      <c r="B9110" s="2" t="str">
        <f ca="1">IFERROR(__xludf.DUMMYFUNCTION("GOOGLETRANSLATE(A9110,""auto"",""en"")"),"Loading...")</f>
        <v>Loading...</v>
      </c>
    </row>
    <row r="9111" spans="1:2" ht="14.25" customHeight="1">
      <c r="A9111" s="4" t="s">
        <v>8728</v>
      </c>
      <c r="B9111" s="2" t="str">
        <f ca="1">IFERROR(__xludf.DUMMYFUNCTION("GOOGLETRANSLATE(A9111,""auto"",""en"")"),"Loading...")</f>
        <v>Loading...</v>
      </c>
    </row>
    <row r="9112" spans="1:2" ht="14.25" customHeight="1">
      <c r="A9112" s="2" t="s">
        <v>8729</v>
      </c>
      <c r="B9112" s="2" t="str">
        <f ca="1">IFERROR(__xludf.DUMMYFUNCTION("GOOGLETRANSLATE(A9112,""auto"",""en"")"),"Everyone loves media and you yourself did not show even a single statement of the government in your one hour show!")</f>
        <v>Everyone loves media and you yourself did not show even a single statement of the government in your one hour show!</v>
      </c>
    </row>
    <row r="9113" spans="1:2" ht="14.25" customHeight="1">
      <c r="A9113" s="2" t="s">
        <v>8730</v>
      </c>
      <c r="B9113" s="2" t="str">
        <f ca="1">IFERROR(__xludf.DUMMYFUNCTION("GOOGLETRANSLATE(A9113,""auto"",""en"")"),"Loading...")</f>
        <v>Loading...</v>
      </c>
    </row>
    <row r="9114" spans="1:2" ht="14.25" customHeight="1">
      <c r="A9114" s="4" t="s">
        <v>8731</v>
      </c>
      <c r="B9114" s="2" t="str">
        <f ca="1">IFERROR(__xludf.DUMMYFUNCTION("GOOGLETRANSLATE(A9114,""auto"",""en"")"),"Loading...")</f>
        <v>Loading...</v>
      </c>
    </row>
    <row r="9115" spans="1:2" ht="14.25" customHeight="1">
      <c r="A9115" s="2" t="s">
        <v>8732</v>
      </c>
      <c r="B9115" s="2" t="str">
        <f ca="1">IFERROR(__xludf.DUMMYFUNCTION("GOOGLETRANSLATE(A9115,""auto"",""en"")"),"Loading...")</f>
        <v>Loading...</v>
      </c>
    </row>
    <row r="9116" spans="1:2" ht="14.25" customHeight="1">
      <c r="A9116" s="2" t="s">
        <v>8733</v>
      </c>
      <c r="B9116" s="2" t="str">
        <f ca="1">IFERROR(__xludf.DUMMYFUNCTION("GOOGLETRANSLATE(A9116,""auto"",""en"")"),"Loading...")</f>
        <v>Loading...</v>
      </c>
    </row>
    <row r="9117" spans="1:2" ht="14.25" customHeight="1">
      <c r="A9117" s="2" t="s">
        <v>8734</v>
      </c>
      <c r="B9117" s="2" t="str">
        <f ca="1">IFERROR(__xludf.DUMMYFUNCTION("GOOGLETRANSLATE(A9117,""auto"",""en"")"),"Loading...")</f>
        <v>Loading...</v>
      </c>
    </row>
    <row r="9118" spans="1:2" ht="14.25" customHeight="1">
      <c r="A9118" s="2" t="s">
        <v>8735</v>
      </c>
      <c r="B9118" s="2" t="str">
        <f ca="1">IFERROR(__xludf.DUMMYFUNCTION("GOOGLETRANSLATE(A9118,""auto"",""en"")"),"Loading...")</f>
        <v>Loading...</v>
      </c>
    </row>
    <row r="9119" spans="1:2" ht="14.25" customHeight="1">
      <c r="A9119" s="2" t="s">
        <v>8736</v>
      </c>
      <c r="B9119" s="2" t="str">
        <f ca="1">IFERROR(__xludf.DUMMYFUNCTION("GOOGLETRANSLATE(A9119,""auto"",""en"")"),"Loading...")</f>
        <v>Loading...</v>
      </c>
    </row>
    <row r="9120" spans="1:2" ht="14.25" customHeight="1">
      <c r="A9120" s="2" t="s">
        <v>8737</v>
      </c>
      <c r="B9120" s="2" t="str">
        <f ca="1">IFERROR(__xludf.DUMMYFUNCTION("GOOGLETRANSLATE(A9120,""auto"",""en"")"),"Loading...")</f>
        <v>Loading...</v>
      </c>
    </row>
    <row r="9121" spans="1:2" ht="14.25" customHeight="1">
      <c r="A9121" s="2" t="s">
        <v>8738</v>
      </c>
      <c r="B9121" s="2" t="str">
        <f ca="1">IFERROR(__xludf.DUMMYFUNCTION("GOOGLETRANSLATE(A9121,""auto"",""en"")"),"Loading...")</f>
        <v>Loading...</v>
      </c>
    </row>
    <row r="9122" spans="1:2" ht="14.25" customHeight="1">
      <c r="A9122" s="2" t="s">
        <v>8739</v>
      </c>
      <c r="B9122" s="2" t="str">
        <f ca="1">IFERROR(__xludf.DUMMYFUNCTION("GOOGLETRANSLATE(A9122,""auto"",""en"")"),"Loading...")</f>
        <v>Loading...</v>
      </c>
    </row>
    <row r="9123" spans="1:2" ht="14.25" customHeight="1">
      <c r="A9123" s="2" t="s">
        <v>8740</v>
      </c>
      <c r="B9123" s="2" t="str">
        <f ca="1">IFERROR(__xludf.DUMMYFUNCTION("GOOGLETRANSLATE(A9123,""auto"",""en"")"),"Loading...")</f>
        <v>Loading...</v>
      </c>
    </row>
    <row r="9124" spans="1:2" ht="14.25" customHeight="1">
      <c r="A9124" s="2" t="s">
        <v>8741</v>
      </c>
      <c r="B9124" s="2" t="str">
        <f ca="1">IFERROR(__xludf.DUMMYFUNCTION("GOOGLETRANSLATE(A9124,""auto"",""en"")"),"Loading...")</f>
        <v>Loading...</v>
      </c>
    </row>
    <row r="9125" spans="1:2" ht="14.25" customHeight="1">
      <c r="A9125" s="4" t="s">
        <v>8742</v>
      </c>
      <c r="B9125" s="2" t="str">
        <f ca="1">IFERROR(__xludf.DUMMYFUNCTION("GOOGLETRANSLATE(A9125,""auto"",""en"")"),"Loading...")</f>
        <v>Loading...</v>
      </c>
    </row>
    <row r="9126" spans="1:2" ht="14.25" customHeight="1">
      <c r="A9126" s="4" t="s">
        <v>8743</v>
      </c>
      <c r="B9126" s="2" t="str">
        <f ca="1">IFERROR(__xludf.DUMMYFUNCTION("GOOGLETRANSLATE(A9126,""auto"",""en"")"),"Loading...")</f>
        <v>Loading...</v>
      </c>
    </row>
    <row r="9127" spans="1:2" ht="14.25" customHeight="1">
      <c r="A9127" s="2" t="s">
        <v>8744</v>
      </c>
      <c r="B9127" s="2" t="str">
        <f ca="1">IFERROR(__xludf.DUMMYFUNCTION("GOOGLETRANSLATE(A9127,""auto"",""en"")"),"Loading...")</f>
        <v>Loading...</v>
      </c>
    </row>
    <row r="9128" spans="1:2" ht="14.25" customHeight="1">
      <c r="A9128" s="2" t="s">
        <v>8745</v>
      </c>
      <c r="B9128" s="2" t="str">
        <f ca="1">IFERROR(__xludf.DUMMYFUNCTION("GOOGLETRANSLATE(A9128,""auto"",""en"")"),"Loading...")</f>
        <v>Loading...</v>
      </c>
    </row>
    <row r="9129" spans="1:2" ht="14.25" customHeight="1">
      <c r="A9129" s="4" t="s">
        <v>8746</v>
      </c>
      <c r="B9129" s="2" t="str">
        <f ca="1">IFERROR(__xludf.DUMMYFUNCTION("GOOGLETRANSLATE(A9129,""auto"",""en"")"),"Loading...")</f>
        <v>Loading...</v>
      </c>
    </row>
    <row r="9130" spans="1:2" ht="14.25" customHeight="1">
      <c r="A9130" s="2" t="s">
        <v>8747</v>
      </c>
      <c r="B9130" s="2" t="str">
        <f ca="1">IFERROR(__xludf.DUMMYFUNCTION("GOOGLETRANSLATE(A9130,""auto"",""en"")"),"Loading...")</f>
        <v>Loading...</v>
      </c>
    </row>
    <row r="9131" spans="1:2" ht="14.25" customHeight="1">
      <c r="A9131" s="2" t="s">
        <v>8748</v>
      </c>
      <c r="B9131" s="2" t="str">
        <f ca="1">IFERROR(__xludf.DUMMYFUNCTION("GOOGLETRANSLATE(A9131,""auto"",""en"")"),"Loading...")</f>
        <v>Loading...</v>
      </c>
    </row>
    <row r="9132" spans="1:2" ht="14.25" customHeight="1">
      <c r="A9132" s="2" t="s">
        <v>8749</v>
      </c>
      <c r="B9132" s="2" t="str">
        <f ca="1">IFERROR(__xludf.DUMMYFUNCTION("GOOGLETRANSLATE(A9132,""auto"",""en"")"),"Loading...")</f>
        <v>Loading...</v>
      </c>
    </row>
    <row r="9133" spans="1:2" ht="14.25" customHeight="1">
      <c r="A9133" s="2" t="s">
        <v>8750</v>
      </c>
      <c r="B9133" s="2" t="str">
        <f ca="1">IFERROR(__xludf.DUMMYFUNCTION("GOOGLETRANSLATE(A9133,""auto"",""en"")"),"Come on, go and abuse her.")</f>
        <v>Come on, go and abuse her.</v>
      </c>
    </row>
    <row r="9134" spans="1:2" ht="14.25" customHeight="1">
      <c r="A9134" s="2" t="s">
        <v>8751</v>
      </c>
      <c r="B9134" s="2" t="str">
        <f ca="1">IFERROR(__xludf.DUMMYFUNCTION("GOOGLETRANSLATE(A9134,""auto"",""en"")"),"Aacha ab exit poll tumhe sahi nahi rahe rahe hai and then on 4th June I met Bawasir Kumar ji..whenever you told me some more news and you keep on doing modi modi modi modi.")</f>
        <v>Aacha ab exit poll tumhe sahi nahi rahe rahe hai and then on 4th June I met Bawasir Kumar ji..whenever you told me some more news and you keep on doing modi modi modi modi.</v>
      </c>
    </row>
    <row r="9135" spans="1:2" ht="14.25" customHeight="1">
      <c r="A9135" s="2" t="s">
        <v>8752</v>
      </c>
      <c r="B9135" s="2" t="str">
        <f ca="1">IFERROR(__xludf.DUMMYFUNCTION("GOOGLETRANSLATE(A9135,""auto"",""en"")"),"Loading...")</f>
        <v>Loading...</v>
      </c>
    </row>
    <row r="9136" spans="1:2" ht="14.25" customHeight="1">
      <c r="A9136" s="4" t="s">
        <v>8753</v>
      </c>
      <c r="B9136" s="2" t="str">
        <f ca="1">IFERROR(__xludf.DUMMYFUNCTION("GOOGLETRANSLATE(A9136,""auto"",""en"")"),"Loading...")</f>
        <v>Loading...</v>
      </c>
    </row>
    <row r="9137" spans="1:2" ht="14.25" customHeight="1">
      <c r="A9137" s="2" t="s">
        <v>8754</v>
      </c>
      <c r="B9137" s="2" t="str">
        <f ca="1">IFERROR(__xludf.DUMMYFUNCTION("GOOGLETRANSLATE(A9137,""auto"",""en"")"),"Loading...")</f>
        <v>Loading...</v>
      </c>
    </row>
    <row r="9138" spans="1:2" ht="14.25" customHeight="1">
      <c r="A9138" s="4" t="s">
        <v>8755</v>
      </c>
      <c r="B9138" s="2" t="str">
        <f ca="1">IFERROR(__xludf.DUMMYFUNCTION("GOOGLETRANSLATE(A9138,""auto"",""en"")"),"Loading...")</f>
        <v>Loading...</v>
      </c>
    </row>
    <row r="9139" spans="1:2" ht="14.25" customHeight="1">
      <c r="A9139" s="2" t="s">
        <v>8756</v>
      </c>
      <c r="B9139" s="2" t="str">
        <f ca="1">IFERROR(__xludf.DUMMYFUNCTION("GOOGLETRANSLATE(A9139,""auto"",""en"")"),"Loading...")</f>
        <v>Loading...</v>
      </c>
    </row>
    <row r="9140" spans="1:2" ht="14.25" customHeight="1">
      <c r="A9140" s="5" t="s">
        <v>8757</v>
      </c>
      <c r="B9140" s="2" t="str">
        <f ca="1">IFERROR(__xludf.DUMMYFUNCTION("GOOGLETRANSLATE(A9140,""auto"",""en"")"),"Loading...")</f>
        <v>Loading...</v>
      </c>
    </row>
    <row r="9141" spans="1:2" ht="14.25" customHeight="1">
      <c r="A9141" s="2" t="s">
        <v>8758</v>
      </c>
      <c r="B9141" s="2" t="str">
        <f ca="1">IFERROR(__xludf.DUMMYFUNCTION("GOOGLETRANSLATE(A9141,""auto"",""en"")"),"Loading...")</f>
        <v>Loading...</v>
      </c>
    </row>
    <row r="9142" spans="1:2" ht="14.25" customHeight="1">
      <c r="A9142" s="4" t="s">
        <v>8759</v>
      </c>
      <c r="B9142" s="2" t="str">
        <f ca="1">IFERROR(__xludf.DUMMYFUNCTION("GOOGLETRANSLATE(A9142,""auto"",""en"")"),"Loading...")</f>
        <v>Loading...</v>
      </c>
    </row>
    <row r="9143" spans="1:2" ht="14.25" customHeight="1">
      <c r="A9143" s="2" t="s">
        <v>8760</v>
      </c>
      <c r="B9143" s="2" t="str">
        <f ca="1">IFERROR(__xludf.DUMMYFUNCTION("GOOGLETRANSLATE(A9143,""auto"",""en"")"),"Loading...")</f>
        <v>Loading...</v>
      </c>
    </row>
    <row r="9144" spans="1:2" ht="14.25" customHeight="1">
      <c r="A9144" s="2" t="s">
        <v>8761</v>
      </c>
      <c r="B9144" s="2" t="str">
        <f ca="1">IFERROR(__xludf.DUMMYFUNCTION("GOOGLETRANSLATE(A9144,""auto"",""en"")"),"Loading...")</f>
        <v>Loading...</v>
      </c>
    </row>
    <row r="9145" spans="1:2" ht="14.25" customHeight="1">
      <c r="A9145" s="2" t="s">
        <v>8762</v>
      </c>
      <c r="B9145" s="2" t="str">
        <f ca="1">IFERROR(__xludf.DUMMYFUNCTION("GOOGLETRANSLATE(A9145,""auto"",""en"")"),"Loading...")</f>
        <v>Loading...</v>
      </c>
    </row>
    <row r="9146" spans="1:2" ht="14.25" customHeight="1">
      <c r="A9146" s="4" t="s">
        <v>8763</v>
      </c>
      <c r="B9146" s="2" t="str">
        <f ca="1">IFERROR(__xludf.DUMMYFUNCTION("GOOGLETRANSLATE(A9146,""auto"",""en"")"),"Loading...")</f>
        <v>Loading...</v>
      </c>
    </row>
    <row r="9147" spans="1:2" ht="14.25" customHeight="1">
      <c r="A9147" s="2" t="s">
        <v>8764</v>
      </c>
      <c r="B9147" s="2" t="str">
        <f ca="1">IFERROR(__xludf.DUMMYFUNCTION("GOOGLETRANSLATE(A9147,""auto"",""en"")"),"Loading...")</f>
        <v>Loading...</v>
      </c>
    </row>
    <row r="9148" spans="1:2" ht="14.25" customHeight="1">
      <c r="A9148" s="2" t="s">
        <v>8765</v>
      </c>
      <c r="B9148" s="2" t="str">
        <f ca="1">IFERROR(__xludf.DUMMYFUNCTION("GOOGLETRANSLATE(A9148,""auto"",""en"")"),"Loading...")</f>
        <v>Loading...</v>
      </c>
    </row>
    <row r="9149" spans="1:2" ht="14.25" customHeight="1">
      <c r="A9149" s="2" t="s">
        <v>8766</v>
      </c>
      <c r="B9149" s="2" t="str">
        <f ca="1">IFERROR(__xludf.DUMMYFUNCTION("GOOGLETRANSLATE(A9149,""auto"",""en"")"),"Loading...")</f>
        <v>Loading...</v>
      </c>
    </row>
    <row r="9150" spans="1:2" ht="14.25" customHeight="1">
      <c r="A9150" s="6" t="s">
        <v>8767</v>
      </c>
      <c r="B9150" s="2" t="str">
        <f ca="1">IFERROR(__xludf.DUMMYFUNCTION("GOOGLETRANSLATE(A9150,""auto"",""en"")"),"Amit Shah can do anything.
There is power for this chair. Men")</f>
        <v>Amit Shah can do anything.
There is power for this chair. Men</v>
      </c>
    </row>
    <row r="9151" spans="1:2" ht="14.25" customHeight="1">
      <c r="A9151" s="2" t="s">
        <v>8768</v>
      </c>
      <c r="B9151" s="2" t="str">
        <f ca="1">IFERROR(__xludf.DUMMYFUNCTION("GOOGLETRANSLATE(A9151,""auto"",""en"")"),"Loading...")</f>
        <v>Loading...</v>
      </c>
    </row>
    <row r="9152" spans="1:2" ht="14.25" customHeight="1">
      <c r="A9152" s="4" t="s">
        <v>8769</v>
      </c>
      <c r="B9152" s="2" t="str">
        <f ca="1">IFERROR(__xludf.DUMMYFUNCTION("GOOGLETRANSLATE(A9152,""auto"",""en"")"),"Loading...")</f>
        <v>Loading...</v>
      </c>
    </row>
    <row r="9153" spans="1:2" ht="14.25" customHeight="1">
      <c r="A9153" s="4" t="s">
        <v>8770</v>
      </c>
      <c r="B9153" s="2" t="str">
        <f ca="1">IFERROR(__xludf.DUMMYFUNCTION("GOOGLETRANSLATE(A9153,""auto"",""en"")"),"Loading...")</f>
        <v>Loading...</v>
      </c>
    </row>
    <row r="9154" spans="1:2" ht="14.25" customHeight="1">
      <c r="A9154" s="4" t="s">
        <v>8771</v>
      </c>
      <c r="B9154" s="2" t="str">
        <f ca="1">IFERROR(__xludf.DUMMYFUNCTION("GOOGLETRANSLATE(A9154,""auto"",""en"")"),"Loading...")</f>
        <v>Loading...</v>
      </c>
    </row>
    <row r="9155" spans="1:2" ht="14.25" customHeight="1">
      <c r="A9155" s="2" t="s">
        <v>8772</v>
      </c>
      <c r="B9155" s="2" t="str">
        <f ca="1">IFERROR(__xludf.DUMMYFUNCTION("GOOGLETRANSLATE(A9155,""auto"",""en"")"),"Loading...")</f>
        <v>Loading...</v>
      </c>
    </row>
    <row r="9156" spans="1:2" ht="14.25" customHeight="1">
      <c r="A9156" s="2" t="s">
        <v>8773</v>
      </c>
      <c r="B9156" s="2" t="str">
        <f ca="1">IFERROR(__xludf.DUMMYFUNCTION("GOOGLETRANSLATE(A9156,""auto"",""en"")"),"Loading...")</f>
        <v>Loading...</v>
      </c>
    </row>
    <row r="9157" spans="1:2" ht="14.25" customHeight="1">
      <c r="A9157" s="2" t="s">
        <v>8774</v>
      </c>
      <c r="B9157" s="2" t="str">
        <f ca="1">IFERROR(__xludf.DUMMYFUNCTION("GOOGLETRANSLATE(A9157,""auto"",""en"")"),"Loading...")</f>
        <v>Loading...</v>
      </c>
    </row>
    <row r="9158" spans="1:2" ht="14.25" customHeight="1">
      <c r="A9158" s="2" t="s">
        <v>8775</v>
      </c>
      <c r="B9158" s="2" t="str">
        <f ca="1">IFERROR(__xludf.DUMMYFUNCTION("GOOGLETRANSLATE(A9158,""auto"",""en"")"),"Loading...")</f>
        <v>Loading...</v>
      </c>
    </row>
    <row r="9159" spans="1:2" ht="14.25" customHeight="1">
      <c r="A9159" s="4" t="s">
        <v>8776</v>
      </c>
      <c r="B9159" s="2" t="str">
        <f ca="1">IFERROR(__xludf.DUMMYFUNCTION("GOOGLETRANSLATE(A9159,""auto"",""en"")"),"Loading...")</f>
        <v>Loading...</v>
      </c>
    </row>
    <row r="9160" spans="1:2" ht="14.25" customHeight="1">
      <c r="A9160" s="2" t="s">
        <v>8777</v>
      </c>
      <c r="B9160" s="2" t="str">
        <f ca="1">IFERROR(__xludf.DUMMYFUNCTION("GOOGLETRANSLATE(A9160,""auto"",""en"")"),"Loading...")</f>
        <v>Loading...</v>
      </c>
    </row>
    <row r="9161" spans="1:2" ht="14.25" customHeight="1">
      <c r="A9161" s="2" t="s">
        <v>8778</v>
      </c>
      <c r="B9161" s="2" t="str">
        <f ca="1">IFERROR(__xludf.DUMMYFUNCTION("GOOGLETRANSLATE(A9161,""auto"",""en"")"),"BJP's very bad situation is going on inshallah.")</f>
        <v>BJP's very bad situation is going on inshallah.</v>
      </c>
    </row>
    <row r="9162" spans="1:2" ht="14.25" customHeight="1">
      <c r="A9162" s="4" t="s">
        <v>8779</v>
      </c>
      <c r="B9162" s="2" t="str">
        <f ca="1">IFERROR(__xludf.DUMMYFUNCTION("GOOGLETRANSLATE(A9162,""auto"",""en"")"),"Loading...")</f>
        <v>Loading...</v>
      </c>
    </row>
    <row r="9163" spans="1:2" ht="14.25" customHeight="1">
      <c r="A9163" s="2" t="s">
        <v>8780</v>
      </c>
      <c r="B9163" s="2" t="str">
        <f ca="1">IFERROR(__xludf.DUMMYFUNCTION("GOOGLETRANSLATE(A9163,""auto"",""en"")"),"Loading...")</f>
        <v>Loading...</v>
      </c>
    </row>
    <row r="9164" spans="1:2" ht="14.25" customHeight="1">
      <c r="A9164" s="2" t="s">
        <v>8781</v>
      </c>
      <c r="B9164" s="2" t="str">
        <f ca="1">IFERROR(__xludf.DUMMYFUNCTION("GOOGLETRANSLATE(A9164,""auto"",""en"")"),"Godi media blindfold cut h")</f>
        <v>Godi media blindfold cut h</v>
      </c>
    </row>
    <row r="9165" spans="1:2" ht="14.25" customHeight="1">
      <c r="A9165" s="2" t="s">
        <v>8782</v>
      </c>
      <c r="B9165" s="2" t="str">
        <f ca="1">IFERROR(__xludf.DUMMYFUNCTION("GOOGLETRANSLATE(A9165,""auto"",""en"")"),"Loading...")</f>
        <v>Loading...</v>
      </c>
    </row>
    <row r="9166" spans="1:2" ht="14.25" customHeight="1">
      <c r="A9166" s="2" t="s">
        <v>8783</v>
      </c>
      <c r="B9166" s="2" t="str">
        <f ca="1">IFERROR(__xludf.DUMMYFUNCTION("GOOGLETRANSLATE(A9166,""auto"",""en"")"),"Loading...")</f>
        <v>Loading...</v>
      </c>
    </row>
    <row r="9167" spans="1:2" ht="14.25" customHeight="1">
      <c r="A9167" s="2" t="s">
        <v>8784</v>
      </c>
      <c r="B9167" s="2" t="str">
        <f ca="1">IFERROR(__xludf.DUMMYFUNCTION("GOOGLETRANSLATE(A9167,""auto"",""en"")"),"Loading...")</f>
        <v>Loading...</v>
      </c>
    </row>
    <row r="9168" spans="1:2" ht="14.25" customHeight="1">
      <c r="A9168" s="2" t="s">
        <v>8785</v>
      </c>
      <c r="B9168" s="2" t="str">
        <f ca="1">IFERROR(__xludf.DUMMYFUNCTION("GOOGLETRANSLATE(A9168,""auto"",""en"")"),"Actually, this is not an exit poll, but, Godiji, the biggest of Bhartiya Jhootha Party and Embarrassing Commission of India (ECI), i.e. 'JHOL' is bigger than Electoral Bond!")</f>
        <v>Actually, this is not an exit poll, but, Godiji, the biggest of Bhartiya Jhootha Party and Embarrassing Commission of India (ECI), i.e. 'JHOL' is bigger than Electoral Bond!</v>
      </c>
    </row>
    <row r="9169" spans="1:2" ht="14.25" customHeight="1">
      <c r="A9169" s="2" t="s">
        <v>8786</v>
      </c>
      <c r="B9169" s="2" t="str">
        <f ca="1">IFERROR(__xludf.DUMMYFUNCTION("GOOGLETRANSLATE(A9169,""auto"",""en"")"),"Loading...")</f>
        <v>Loading...</v>
      </c>
    </row>
    <row r="9170" spans="1:2" ht="14.25" customHeight="1">
      <c r="A9170" s="2" t="s">
        <v>626</v>
      </c>
      <c r="B9170" s="2" t="str">
        <f ca="1">IFERROR(__xludf.DUMMYFUNCTION("GOOGLETRANSLATE(A9170,""auto"",""en"")"),"Loading...")</f>
        <v>Loading...</v>
      </c>
    </row>
    <row r="9171" spans="1:2" ht="14.25" customHeight="1">
      <c r="A9171" s="2" t="s">
        <v>8787</v>
      </c>
      <c r="B9171" s="2" t="str">
        <f ca="1">IFERROR(__xludf.DUMMYFUNCTION("GOOGLETRANSLATE(A9171,""auto"",""en"")"),"Loading...")</f>
        <v>Loading...</v>
      </c>
    </row>
    <row r="9172" spans="1:2" ht="14.25" customHeight="1">
      <c r="A9172" s="6" t="s">
        <v>8788</v>
      </c>
      <c r="B9172" s="2" t="str">
        <f ca="1">IFERROR(__xludf.DUMMYFUNCTION("GOOGLETRANSLATE(A9172,""auto"",""en"")"),"Loading...")</f>
        <v>Loading...</v>
      </c>
    </row>
    <row r="9173" spans="1:2" ht="14.25" customHeight="1">
      <c r="A9173" s="2" t="s">
        <v>8789</v>
      </c>
      <c r="B9173" s="2" t="str">
        <f ca="1">IFERROR(__xludf.DUMMYFUNCTION("GOOGLETRANSLATE(A9173,""auto"",""en"")"),"Loading...")</f>
        <v>Loading...</v>
      </c>
    </row>
    <row r="9174" spans="1:2" ht="14.25" customHeight="1">
      <c r="A9174" s="2" t="s">
        <v>8790</v>
      </c>
      <c r="B9174" s="2" t="str">
        <f ca="1">IFERROR(__xludf.DUMMYFUNCTION("GOOGLETRANSLATE(A9174,""auto"",""en"")"),"Loading...")</f>
        <v>Loading...</v>
      </c>
    </row>
    <row r="9175" spans="1:2" ht="14.25" customHeight="1">
      <c r="A9175" s="2" t="s">
        <v>8791</v>
      </c>
      <c r="B9175" s="2" t="str">
        <f ca="1">IFERROR(__xludf.DUMMYFUNCTION("GOOGLETRANSLATE(A9175,""auto"",""en"")"),"Loading...")</f>
        <v>Loading...</v>
      </c>
    </row>
    <row r="9176" spans="1:2" ht="14.25" customHeight="1">
      <c r="A9176" s="2" t="s">
        <v>8792</v>
      </c>
      <c r="B9176" s="2" t="str">
        <f ca="1">IFERROR(__xludf.DUMMYFUNCTION("GOOGLETRANSLATE(A9176,""auto"",""en"")"),"Loading...")</f>
        <v>Loading...</v>
      </c>
    </row>
    <row r="9177" spans="1:2" ht="14.25" customHeight="1">
      <c r="A9177" s="4" t="s">
        <v>8793</v>
      </c>
      <c r="B9177" s="2" t="str">
        <f ca="1">IFERROR(__xludf.DUMMYFUNCTION("GOOGLETRANSLATE(A9177,""auto"",""en"")"),"Loading...")</f>
        <v>Loading...</v>
      </c>
    </row>
    <row r="9178" spans="1:2" ht="14.25" customHeight="1">
      <c r="A9178" s="2" t="s">
        <v>8794</v>
      </c>
      <c r="B9178" s="2" t="str">
        <f ca="1">IFERROR(__xludf.DUMMYFUNCTION("GOOGLETRANSLATE(A9178,""auto"",""en"")"),"We will also have to cry on 4th June.")</f>
        <v>We will also have to cry on 4th June.</v>
      </c>
    </row>
    <row r="9179" spans="1:2" ht="14.25" customHeight="1">
      <c r="A9179" s="2" t="s">
        <v>8795</v>
      </c>
      <c r="B9179" s="2" t="str">
        <f ca="1">IFERROR(__xludf.DUMMYFUNCTION("GOOGLETRANSLATE(A9179,""auto"",""en"")"),"Loading...")</f>
        <v>Loading...</v>
      </c>
    </row>
    <row r="9180" spans="1:2" ht="14.25" customHeight="1">
      <c r="A9180" s="2" t="s">
        <v>8796</v>
      </c>
      <c r="B9180" s="2" t="str">
        <f ca="1">IFERROR(__xludf.DUMMYFUNCTION("GOOGLETRANSLATE(A9180,""auto"",""en"")"),"Loading...")</f>
        <v>Loading...</v>
      </c>
    </row>
    <row r="9181" spans="1:2" ht="14.25" customHeight="1">
      <c r="A9181" s="2" t="s">
        <v>8797</v>
      </c>
      <c r="B9181" s="2" t="str">
        <f ca="1">IFERROR(__xludf.DUMMYFUNCTION("GOOGLETRANSLATE(A9181,""auto"",""en"")"),"Loading...")</f>
        <v>Loading...</v>
      </c>
    </row>
    <row r="9182" spans="1:2" ht="14.25" customHeight="1">
      <c r="A9182" s="2" t="s">
        <v>8798</v>
      </c>
      <c r="B9182" s="2" t="str">
        <f ca="1">IFERROR(__xludf.DUMMYFUNCTION("GOOGLETRANSLATE(A9182,""auto"",""en"")"),"Loading...")</f>
        <v>Loading...</v>
      </c>
    </row>
    <row r="9183" spans="1:2" ht="14.25" customHeight="1">
      <c r="A9183" s="6" t="s">
        <v>8799</v>
      </c>
      <c r="B9183" s="2" t="str">
        <f ca="1">IFERROR(__xludf.DUMMYFUNCTION("GOOGLETRANSLATE(A9183,""auto"",""en"")"),"Loading...")</f>
        <v>Loading...</v>
      </c>
    </row>
    <row r="9184" spans="1:2" ht="14.25" customHeight="1">
      <c r="A9184" s="2" t="s">
        <v>8800</v>
      </c>
      <c r="B9184" s="2" t="str">
        <f ca="1">IFERROR(__xludf.DUMMYFUNCTION("GOOGLETRANSLATE(A9184,""auto"",""en"")"),"Loading...")</f>
        <v>Loading...</v>
      </c>
    </row>
    <row r="9185" spans="1:2" ht="14.25" customHeight="1">
      <c r="A9185" s="2" t="s">
        <v>8801</v>
      </c>
      <c r="B9185" s="2" t="str">
        <f ca="1">IFERROR(__xludf.DUMMYFUNCTION("GOOGLETRANSLATE(A9185,""auto"",""en"")"),"Loading...")</f>
        <v>Loading...</v>
      </c>
    </row>
    <row r="9186" spans="1:2" ht="14.25" customHeight="1">
      <c r="A9186" s="2" t="s">
        <v>8802</v>
      </c>
      <c r="B9186" s="2" t="str">
        <f ca="1">IFERROR(__xludf.DUMMYFUNCTION("GOOGLETRANSLATE(A9186,""auto"",""en"")"),"This exit poll is being shown to weaken the alliance and divert the attention of the opposition.")</f>
        <v>This exit poll is being shown to weaken the alliance and divert the attention of the opposition.</v>
      </c>
    </row>
    <row r="9187" spans="1:2" ht="14.25" customHeight="1">
      <c r="A9187" s="2" t="s">
        <v>8803</v>
      </c>
      <c r="B9187" s="2" t="str">
        <f ca="1">IFERROR(__xludf.DUMMYFUNCTION("GOOGLETRANSLATE(A9187,""auto"",""en"")"),"Modi has started opposing,,,,News means it is necessary to show balance.")</f>
        <v>Modi has started opposing,,,,News means it is necessary to show balance.</v>
      </c>
    </row>
    <row r="9188" spans="1:2" ht="14.25" customHeight="1">
      <c r="A9188" s="2" t="s">
        <v>8804</v>
      </c>
      <c r="B9188" s="2" t="str">
        <f ca="1">IFERROR(__xludf.DUMMYFUNCTION("GOOGLETRANSLATE(A9188,""auto"",""en"")"),"India jot zindabad")</f>
        <v>India jot zindabad</v>
      </c>
    </row>
    <row r="9189" spans="1:2" ht="14.25" customHeight="1">
      <c r="A9189" s="2" t="s">
        <v>8805</v>
      </c>
      <c r="B9189" s="2" t="str">
        <f ca="1">IFERROR(__xludf.DUMMYFUNCTION("GOOGLETRANSLATE(A9189,""auto"",""en"")"),"Loading...")</f>
        <v>Loading...</v>
      </c>
    </row>
    <row r="9190" spans="1:2" ht="14.25" customHeight="1">
      <c r="A9190" s="2" t="s">
        <v>8806</v>
      </c>
      <c r="B9190" s="2" t="str">
        <f ca="1">IFERROR(__xludf.DUMMYFUNCTION("GOOGLETRANSLATE(A9190,""auto"",""en"")"),"Loading...")</f>
        <v>Loading...</v>
      </c>
    </row>
    <row r="9191" spans="1:2" ht="14.25" customHeight="1">
      <c r="A9191" s="2" t="s">
        <v>8807</v>
      </c>
      <c r="B9191" s="2" t="str">
        <f ca="1">IFERROR(__xludf.DUMMYFUNCTION("GOOGLETRANSLATE(A9191,""auto"",""en"")"),"Loading...")</f>
        <v>Loading...</v>
      </c>
    </row>
    <row r="9192" spans="1:2" ht="14.25" customHeight="1">
      <c r="A9192" s="2" t="s">
        <v>8808</v>
      </c>
      <c r="B9192" s="2" t="str">
        <f ca="1">IFERROR(__xludf.DUMMYFUNCTION("GOOGLETRANSLATE(A9192,""auto"",""en"")"),"Loading...")</f>
        <v>Loading...</v>
      </c>
    </row>
    <row r="9193" spans="1:2" ht="14.25" customHeight="1">
      <c r="A9193" s="2" t="s">
        <v>8809</v>
      </c>
      <c r="B9193" s="2" t="str">
        <f ca="1">IFERROR(__xludf.DUMMYFUNCTION("GOOGLETRANSLATE(A9193,""auto"",""en"")"),"Loading...")</f>
        <v>Loading...</v>
      </c>
    </row>
    <row r="9194" spans="1:2" ht="14.25" customHeight="1">
      <c r="A9194" s="6" t="s">
        <v>8810</v>
      </c>
      <c r="B9194" s="2" t="str">
        <f ca="1">IFERROR(__xludf.DUMMYFUNCTION("GOOGLETRANSLATE(A9194,""auto"",""en"")"),"Loading...")</f>
        <v>Loading...</v>
      </c>
    </row>
    <row r="9195" spans="1:2" ht="14.25" customHeight="1">
      <c r="A9195" s="2" t="s">
        <v>8811</v>
      </c>
      <c r="B9195" s="2" t="str">
        <f ca="1">IFERROR(__xludf.DUMMYFUNCTION("GOOGLETRANSLATE(A9195,""auto"",""en"")"),"Loading...")</f>
        <v>Loading...</v>
      </c>
    </row>
    <row r="9196" spans="1:2" ht="14.25" customHeight="1">
      <c r="A9196" s="5" t="s">
        <v>8812</v>
      </c>
      <c r="B9196" s="2" t="str">
        <f ca="1">IFERROR(__xludf.DUMMYFUNCTION("GOOGLETRANSLATE(A9196,""auto"",""en"")"),"Loading...")</f>
        <v>Loading...</v>
      </c>
    </row>
    <row r="9197" spans="1:2" ht="14.25" customHeight="1">
      <c r="A9197" s="2" t="s">
        <v>8813</v>
      </c>
      <c r="B9197" s="2" t="str">
        <f ca="1">IFERROR(__xludf.DUMMYFUNCTION("GOOGLETRANSLATE(A9197,""auto"",""en"")"),"As you have understood the lessons")</f>
        <v>As you have understood the lessons</v>
      </c>
    </row>
    <row r="9198" spans="1:2" ht="14.25" customHeight="1">
      <c r="A9198" s="2" t="s">
        <v>8814</v>
      </c>
      <c r="B9198" s="2" t="str">
        <f ca="1">IFERROR(__xludf.DUMMYFUNCTION("GOOGLETRANSLATE(A9198,""auto"",""en"")"),"Loading...")</f>
        <v>Loading...</v>
      </c>
    </row>
    <row r="9199" spans="1:2" ht="14.25" customHeight="1">
      <c r="A9199" s="2" t="s">
        <v>8815</v>
      </c>
      <c r="B9199" s="2" t="str">
        <f ca="1">IFERROR(__xludf.DUMMYFUNCTION("GOOGLETRANSLATE(A9199,""auto"",""en"")"),"Loading...")</f>
        <v>Loading...</v>
      </c>
    </row>
    <row r="9200" spans="1:2" ht="14.25" customHeight="1">
      <c r="A9200" s="2" t="s">
        <v>8816</v>
      </c>
      <c r="B9200" s="2" t="str">
        <f ca="1">IFERROR(__xludf.DUMMYFUNCTION("GOOGLETRANSLATE(A9200,""auto"",""en"")"),"295❤❤❤")</f>
        <v>295❤❤❤</v>
      </c>
    </row>
    <row r="9201" spans="1:2" ht="14.25" customHeight="1">
      <c r="A9201" s="2" t="s">
        <v>8817</v>
      </c>
      <c r="B9201" s="2" t="str">
        <f ca="1">IFERROR(__xludf.DUMMYFUNCTION("GOOGLETRANSLATE(A9201,""auto"",""en"")"),"Rudali party practice on 4th June")</f>
        <v>Rudali party practice on 4th June</v>
      </c>
    </row>
    <row r="9202" spans="1:2" ht="14.25" customHeight="1">
      <c r="A9202" s="2" t="s">
        <v>8818</v>
      </c>
      <c r="B9202" s="2" t="str">
        <f ca="1">IFERROR(__xludf.DUMMYFUNCTION("GOOGLETRANSLATE(A9202,""auto"",""en"")"),"Loading...")</f>
        <v>Loading...</v>
      </c>
    </row>
    <row r="9203" spans="1:2" ht="14.25" customHeight="1">
      <c r="A9203" s="2" t="s">
        <v>8814</v>
      </c>
      <c r="B9203" s="2" t="str">
        <f ca="1">IFERROR(__xludf.DUMMYFUNCTION("GOOGLETRANSLATE(A9203,""auto"",""en"")"),"Loading...")</f>
        <v>Loading...</v>
      </c>
    </row>
    <row r="9204" spans="1:2" ht="14.25" customHeight="1">
      <c r="A9204" s="2" t="s">
        <v>8819</v>
      </c>
      <c r="B9204" s="2" t="str">
        <f ca="1">IFERROR(__xludf.DUMMYFUNCTION("GOOGLETRANSLATE(A9204,""auto"",""en"")"),"Loading...")</f>
        <v>Loading...</v>
      </c>
    </row>
    <row r="9205" spans="1:2" ht="14.25" customHeight="1">
      <c r="A9205" s="2" t="s">
        <v>8820</v>
      </c>
      <c r="B9205" s="2" t="str">
        <f ca="1">IFERROR(__xludf.DUMMYFUNCTION("GOOGLETRANSLATE(A9205,""auto"",""en"")"),"Loading...")</f>
        <v>Loading...</v>
      </c>
    </row>
    <row r="9206" spans="1:2" ht="14.25" customHeight="1">
      <c r="A9206" s="5" t="s">
        <v>8821</v>
      </c>
      <c r="B9206" s="2" t="str">
        <f ca="1">IFERROR(__xludf.DUMMYFUNCTION("GOOGLETRANSLATE(A9206,""auto"",""en"")"),"Loading...")</f>
        <v>Loading...</v>
      </c>
    </row>
    <row r="9207" spans="1:2" ht="14.25" customHeight="1">
      <c r="A9207" s="4" t="s">
        <v>8822</v>
      </c>
      <c r="B9207" s="2" t="str">
        <f ca="1">IFERROR(__xludf.DUMMYFUNCTION("GOOGLETRANSLATE(A9207,""auto"",""en"")"),"Loading...")</f>
        <v>Loading...</v>
      </c>
    </row>
    <row r="9208" spans="1:2" ht="14.25" customHeight="1">
      <c r="A9208" s="2" t="s">
        <v>8823</v>
      </c>
      <c r="B9208" s="2" t="str">
        <f ca="1">IFERROR(__xludf.DUMMYFUNCTION("GOOGLETRANSLATE(A9208,""auto"",""en"")"),"Loading...")</f>
        <v>Loading...</v>
      </c>
    </row>
    <row r="9209" spans="1:2" ht="14.25" customHeight="1">
      <c r="A9209" s="4" t="s">
        <v>8824</v>
      </c>
      <c r="B9209" s="2" t="str">
        <f ca="1">IFERROR(__xludf.DUMMYFUNCTION("GOOGLETRANSLATE(A9209,""auto"",""en"")"),"Loading...")</f>
        <v>Loading...</v>
      </c>
    </row>
    <row r="9210" spans="1:2" ht="14.25" customHeight="1">
      <c r="A9210" s="6" t="s">
        <v>8825</v>
      </c>
      <c r="B9210" s="2" t="str">
        <f ca="1">IFERROR(__xludf.DUMMYFUNCTION("GOOGLETRANSLATE(A9210,""auto"",""en"")"),"Loading...")</f>
        <v>Loading...</v>
      </c>
    </row>
    <row r="9211" spans="1:2" ht="14.25" customHeight="1">
      <c r="A9211" s="2" t="s">
        <v>386</v>
      </c>
      <c r="B9211" s="2" t="str">
        <f ca="1">IFERROR(__xludf.DUMMYFUNCTION("GOOGLETRANSLATE(A9211,""auto"",""en"")"),"Loading...")</f>
        <v>Loading...</v>
      </c>
    </row>
    <row r="9212" spans="1:2" ht="14.25" customHeight="1">
      <c r="A9212" s="2" t="s">
        <v>8826</v>
      </c>
      <c r="B9212" s="2" t="str">
        <f ca="1">IFERROR(__xludf.DUMMYFUNCTION("GOOGLETRANSLATE(A9212,""auto"",""en"")"),"Why are you talking, you and the German Shepherd together got BJP's picture, now what happened in my heart, whatever God wanted.")</f>
        <v>Why are you talking, you and the German Shepherd together got BJP's picture, now what happened in my heart, whatever God wanted.</v>
      </c>
    </row>
    <row r="9213" spans="1:2" ht="14.25" customHeight="1">
      <c r="A9213" s="4" t="s">
        <v>8827</v>
      </c>
      <c r="B9213" s="2" t="str">
        <f ca="1">IFERROR(__xludf.DUMMYFUNCTION("GOOGLETRANSLATE(A9213,""auto"",""en"")"),"There was no wave of BJP anywhere on the ground, now BJP has majority in the exit poll. This is the same media which did not question Modi's absurd speech. What can we expect from such media?")</f>
        <v>There was no wave of BJP anywhere on the ground, now BJP has majority in the exit poll. This is the same media which did not question Modi's absurd speech. What can we expect from such media?</v>
      </c>
    </row>
    <row r="9214" spans="1:2" ht="14.25" customHeight="1">
      <c r="A9214" s="4" t="s">
        <v>8828</v>
      </c>
      <c r="B9214" s="2" t="str">
        <f ca="1">IFERROR(__xludf.DUMMYFUNCTION("GOOGLETRANSLATE(A9214,""auto"",""en"")"),"Bilkumahal.is.being.built..this.is.the.truth.")</f>
        <v>Bilkumahal.is.being.built..this.is.the.truth.</v>
      </c>
    </row>
    <row r="9215" spans="1:2" ht="14.25" customHeight="1">
      <c r="A9215" s="2" t="s">
        <v>8829</v>
      </c>
      <c r="B9215" s="2" t="str">
        <f ca="1">IFERROR(__xludf.DUMMYFUNCTION("GOOGLETRANSLATE(A9215,""auto"",""en"")"),"Loading...")</f>
        <v>Loading...</v>
      </c>
    </row>
    <row r="9216" spans="1:2" ht="14.25" customHeight="1">
      <c r="A9216" s="2" t="s">
        <v>8830</v>
      </c>
      <c r="B9216" s="2" t="str">
        <f ca="1">IFERROR(__xludf.DUMMYFUNCTION("GOOGLETRANSLATE(A9216,""auto"",""en"")"),"Loading...")</f>
        <v>Loading...</v>
      </c>
    </row>
    <row r="9217" spans="1:2" ht="14.25" customHeight="1">
      <c r="A9217" s="2" t="s">
        <v>8831</v>
      </c>
      <c r="B9217" s="3" t="str">
        <f ca="1">IFERROR(__xludf.DUMMYFUNCTION("GOOGLETRANSLATE(A9217,""auto"",""en"")"),"Loading...")</f>
        <v>Loading...</v>
      </c>
    </row>
    <row r="9218" spans="1:2" ht="14.25" customHeight="1">
      <c r="A9218" s="2" t="s">
        <v>8832</v>
      </c>
      <c r="B9218" s="2" t="str">
        <f ca="1">IFERROR(__xludf.DUMMYFUNCTION("GOOGLETRANSLATE(A9218,""auto"",""en"")"),"Loading...")</f>
        <v>Loading...</v>
      </c>
    </row>
    <row r="9219" spans="1:2" ht="14.25" customHeight="1">
      <c r="A9219" s="4" t="s">
        <v>8833</v>
      </c>
      <c r="B9219" s="2" t="str">
        <f ca="1">IFERROR(__xludf.DUMMYFUNCTION("GOOGLETRANSLATE(A9219,""auto"",""en"")"),"Loading...")</f>
        <v>Loading...</v>
      </c>
    </row>
    <row r="9220" spans="1:2" ht="14.25" customHeight="1">
      <c r="A9220" s="2" t="s">
        <v>8834</v>
      </c>
      <c r="B9220" s="2" t="str">
        <f ca="1">IFERROR(__xludf.DUMMYFUNCTION("GOOGLETRANSLATE(A9220,""auto"",""en"")"),"Loading...")</f>
        <v>Loading...</v>
      </c>
    </row>
    <row r="9221" spans="1:2" ht="14.25" customHeight="1">
      <c r="A9221" s="2" t="s">
        <v>8835</v>
      </c>
      <c r="B9221" s="2" t="str">
        <f ca="1">IFERROR(__xludf.DUMMYFUNCTION("GOOGLETRANSLATE(A9221,""auto"",""en"")"),"Loading...")</f>
        <v>Loading...</v>
      </c>
    </row>
    <row r="9222" spans="1:2" ht="14.25" customHeight="1">
      <c r="A9222" s="2" t="s">
        <v>8836</v>
      </c>
      <c r="B9222" s="2" t="str">
        <f ca="1">IFERROR(__xludf.DUMMYFUNCTION("GOOGLETRANSLATE(A9222,""auto"",""en"")"),"Bjp😭😭😭😭😭")</f>
        <v>Bjp😭😭😭😭😭</v>
      </c>
    </row>
    <row r="9223" spans="1:2" ht="14.25" customHeight="1">
      <c r="A9223" s="2" t="s">
        <v>8837</v>
      </c>
      <c r="B9223" s="2" t="str">
        <f ca="1">IFERROR(__xludf.DUMMYFUNCTION("GOOGLETRANSLATE(A9223,""auto"",""en"")"),"Loading...")</f>
        <v>Loading...</v>
      </c>
    </row>
    <row r="9224" spans="1:2" ht="14.25" customHeight="1">
      <c r="A9224" s="2" t="s">
        <v>8838</v>
      </c>
      <c r="B9224" s="2" t="str">
        <f ca="1">IFERROR(__xludf.DUMMYFUNCTION("GOOGLETRANSLATE(A9224,""auto"",""en"")"),"Some media are working in favor of Modi ji, some are working against the main body, you are here, see for yourself.")</f>
        <v>Some media are working in favor of Modi ji, some are working against the main body, you are here, see for yourself.</v>
      </c>
    </row>
    <row r="9225" spans="1:2" ht="14.25" customHeight="1">
      <c r="A9225" s="2" t="s">
        <v>8839</v>
      </c>
      <c r="B9225" s="2" t="str">
        <f ca="1">IFERROR(__xludf.DUMMYFUNCTION("GOOGLETRANSLATE(A9225,""auto"",""en"")"),"Loading...")</f>
        <v>Loading...</v>
      </c>
    </row>
    <row r="9226" spans="1:2" ht="14.25" customHeight="1">
      <c r="A9226" s="2" t="s">
        <v>8840</v>
      </c>
      <c r="B9226" s="2" t="str">
        <f ca="1">IFERROR(__xludf.DUMMYFUNCTION("GOOGLETRANSLATE(A9226,""auto"",""en"")"),"Loading...")</f>
        <v>Loading...</v>
      </c>
    </row>
    <row r="9227" spans="1:2" ht="14.25" customHeight="1">
      <c r="A9227" s="2" t="s">
        <v>8841</v>
      </c>
      <c r="B9227" s="2" t="str">
        <f ca="1">IFERROR(__xludf.DUMMYFUNCTION("GOOGLETRANSLATE(A9227,""auto"",""en"")"),"Loading...")</f>
        <v>Loading...</v>
      </c>
    </row>
    <row r="9228" spans="1:2" ht="14.25" customHeight="1">
      <c r="A9228" s="2" t="s">
        <v>585</v>
      </c>
      <c r="B9228" s="2" t="str">
        <f ca="1">IFERROR(__xludf.DUMMYFUNCTION("GOOGLETRANSLATE(A9228,""auto"",""en"")"),"Loading...")</f>
        <v>Loading...</v>
      </c>
    </row>
    <row r="9229" spans="1:2" ht="14.25" customHeight="1">
      <c r="A9229" s="2" t="s">
        <v>4829</v>
      </c>
      <c r="B9229" s="2" t="str">
        <f ca="1">IFERROR(__xludf.DUMMYFUNCTION("GOOGLETRANSLATE(A9229,""auto"",""en"")"),"Loading...")</f>
        <v>Loading...</v>
      </c>
    </row>
    <row r="9230" spans="1:2" ht="14.25" customHeight="1">
      <c r="A9230" s="2" t="s">
        <v>8842</v>
      </c>
      <c r="B9230" s="2" t="str">
        <f ca="1">IFERROR(__xludf.DUMMYFUNCTION("GOOGLETRANSLATE(A9230,""auto"",""en"")"),"Loading...")</f>
        <v>Loading...</v>
      </c>
    </row>
    <row r="9231" spans="1:2" ht="14.25" customHeight="1">
      <c r="A9231" s="2" t="s">
        <v>8843</v>
      </c>
      <c r="B9231" s="2" t="str">
        <f ca="1">IFERROR(__xludf.DUMMYFUNCTION("GOOGLETRANSLATE(A9231,""auto"",""en"")"),"Loading...")</f>
        <v>Loading...</v>
      </c>
    </row>
    <row r="9232" spans="1:2" ht="14.25" customHeight="1">
      <c r="A9232" s="2" t="s">
        <v>8844</v>
      </c>
      <c r="B9232" s="2" t="str">
        <f ca="1">IFERROR(__xludf.DUMMYFUNCTION("GOOGLETRANSLATE(A9232,""auto"",""en"")"),"Loading...")</f>
        <v>Loading...</v>
      </c>
    </row>
    <row r="9233" spans="1:2" ht="14.25" customHeight="1">
      <c r="A9233" s="2" t="s">
        <v>8845</v>
      </c>
      <c r="B9233" s="2" t="str">
        <f ca="1">IFERROR(__xludf.DUMMYFUNCTION("GOOGLETRANSLATE(A9233,""auto"",""en"")"),"Loading...")</f>
        <v>Loading...</v>
      </c>
    </row>
    <row r="9234" spans="1:2" ht="14.25" customHeight="1">
      <c r="A9234" s="4" t="s">
        <v>8846</v>
      </c>
      <c r="B9234" s="2" t="str">
        <f ca="1">IFERROR(__xludf.DUMMYFUNCTION("GOOGLETRANSLATE(A9234,""auto"",""en"")"),"Loading...")</f>
        <v>Loading...</v>
      </c>
    </row>
    <row r="9235" spans="1:2" ht="14.25" customHeight="1">
      <c r="A9235" s="2" t="s">
        <v>8847</v>
      </c>
      <c r="B9235" s="2" t="str">
        <f ca="1">IFERROR(__xludf.DUMMYFUNCTION("GOOGLETRANSLATE(A9235,""auto"",""en"")"),"Loading...")</f>
        <v>Loading...</v>
      </c>
    </row>
    <row r="9236" spans="1:2" ht="14.25" customHeight="1">
      <c r="A9236" s="4" t="s">
        <v>8848</v>
      </c>
      <c r="B9236" s="2" t="str">
        <f ca="1">IFERROR(__xludf.DUMMYFUNCTION("GOOGLETRANSLATE(A9236,""auto"",""en"")"),"Loading...")</f>
        <v>Loading...</v>
      </c>
    </row>
    <row r="9237" spans="1:2" ht="14.25" customHeight="1">
      <c r="A9237" s="2" t="s">
        <v>8849</v>
      </c>
      <c r="B9237" s="2" t="str">
        <f ca="1">IFERROR(__xludf.DUMMYFUNCTION("GOOGLETRANSLATE(A9237,""auto"",""en"")"),"Loading...")</f>
        <v>Loading...</v>
      </c>
    </row>
    <row r="9238" spans="1:2" ht="14.25" customHeight="1">
      <c r="A9238" s="2" t="s">
        <v>8850</v>
      </c>
      <c r="B9238" s="2" t="str">
        <f ca="1">IFERROR(__xludf.DUMMYFUNCTION("GOOGLETRANSLATE(A9238,""auto"",""en"")"),"Loading...")</f>
        <v>Loading...</v>
      </c>
    </row>
    <row r="9239" spans="1:2" ht="14.25" customHeight="1">
      <c r="A9239" s="2" t="s">
        <v>8851</v>
      </c>
      <c r="B9239" s="2" t="str">
        <f ca="1">IFERROR(__xludf.DUMMYFUNCTION("GOOGLETRANSLATE(A9239,""auto"",""en"")"),"Loading...")</f>
        <v>Loading...</v>
      </c>
    </row>
    <row r="9240" spans="1:2" ht="14.25" customHeight="1">
      <c r="A9240" s="2" t="s">
        <v>8852</v>
      </c>
      <c r="B9240" s="2" t="str">
        <f ca="1">IFERROR(__xludf.DUMMYFUNCTION("GOOGLETRANSLATE(A9240,""auto"",""en"")"),"Loading...")</f>
        <v>Loading...</v>
      </c>
    </row>
    <row r="9241" spans="1:2" ht="14.25" customHeight="1">
      <c r="A9241" s="2" t="s">
        <v>8853</v>
      </c>
      <c r="B9241" s="2" t="str">
        <f ca="1">IFERROR(__xludf.DUMMYFUNCTION("GOOGLETRANSLATE(A9241,""auto"",""en"")"),"Loading...")</f>
        <v>Loading...</v>
      </c>
    </row>
    <row r="9242" spans="1:2" ht="14.25" customHeight="1">
      <c r="A9242" s="2" t="s">
        <v>8854</v>
      </c>
      <c r="B9242" s="2" t="str">
        <f ca="1">IFERROR(__xludf.DUMMYFUNCTION("GOOGLETRANSLATE(A9242,""auto"",""en"")"),"Loading...")</f>
        <v>Loading...</v>
      </c>
    </row>
    <row r="9243" spans="1:2" ht="14.25" customHeight="1">
      <c r="A9243" s="2" t="s">
        <v>8855</v>
      </c>
      <c r="B9243" s="2" t="str">
        <f ca="1">IFERROR(__xludf.DUMMYFUNCTION("GOOGLETRANSLATE(A9243,""auto"",""en"")"),"Loading...")</f>
        <v>Loading...</v>
      </c>
    </row>
    <row r="9244" spans="1:2" ht="14.25" customHeight="1">
      <c r="A9244" s="2" t="s">
        <v>8856</v>
      </c>
      <c r="B9244" s="2" t="str">
        <f ca="1">IFERROR(__xludf.DUMMYFUNCTION("GOOGLETRANSLATE(A9244,""auto"",""en"")"),"Loading...")</f>
        <v>Loading...</v>
      </c>
    </row>
    <row r="9245" spans="1:2" ht="14.25" customHeight="1">
      <c r="A9245" s="2" t="s">
        <v>8857</v>
      </c>
      <c r="B9245" s="2" t="str">
        <f ca="1">IFERROR(__xludf.DUMMYFUNCTION("GOOGLETRANSLATE(A9245,""auto"",""en"")"),"Loading...")</f>
        <v>Loading...</v>
      </c>
    </row>
    <row r="9246" spans="1:2" ht="14.25" customHeight="1">
      <c r="A9246" s="2" t="s">
        <v>60</v>
      </c>
      <c r="B9246" s="2" t="str">
        <f ca="1">IFERROR(__xludf.DUMMYFUNCTION("GOOGLETRANSLATE(A9246,""auto"",""en"")"),"Loading...")</f>
        <v>Loading...</v>
      </c>
    </row>
    <row r="9247" spans="1:2" ht="14.25" customHeight="1">
      <c r="A9247" s="4" t="s">
        <v>8858</v>
      </c>
      <c r="B9247" s="2" t="str">
        <f ca="1">IFERROR(__xludf.DUMMYFUNCTION("GOOGLETRANSLATE(A9247,""auto"",""en"")"),"Loading...")</f>
        <v>Loading...</v>
      </c>
    </row>
    <row r="9248" spans="1:2" ht="14.25" customHeight="1">
      <c r="A9248" s="4" t="s">
        <v>8859</v>
      </c>
      <c r="B9248" s="2" t="str">
        <f ca="1">IFERROR(__xludf.DUMMYFUNCTION("GOOGLETRANSLATE(A9248,""auto"",""en"")"),"Dear Sir, a guess is a guess, please tell me the exit poll, you are fearless and brave.")</f>
        <v>Dear Sir, a guess is a guess, please tell me the exit poll, you are fearless and brave.</v>
      </c>
    </row>
    <row r="9249" spans="1:2" ht="14.25" customHeight="1">
      <c r="A9249" s="2" t="s">
        <v>2214</v>
      </c>
      <c r="B9249" s="2" t="str">
        <f ca="1">IFERROR(__xludf.DUMMYFUNCTION("GOOGLETRANSLATE(A9249,""auto"",""en"")"),"Modi")</f>
        <v>Modi</v>
      </c>
    </row>
    <row r="9250" spans="1:2" ht="14.25" customHeight="1">
      <c r="A9250" s="2" t="s">
        <v>8860</v>
      </c>
      <c r="B9250" s="2" t="str">
        <f ca="1">IFERROR(__xludf.DUMMYFUNCTION("GOOGLETRANSLATE(A9250,""auto"",""en"")"),"Just look at Rudali, my heart is happy.")</f>
        <v>Just look at Rudali, my heart is happy.</v>
      </c>
    </row>
    <row r="9251" spans="1:2" ht="14.25" customHeight="1">
      <c r="A9251" s="2" t="s">
        <v>8861</v>
      </c>
      <c r="B9251" s="2" t="str">
        <f ca="1">IFERROR(__xludf.DUMMYFUNCTION("GOOGLETRANSLATE(A9251,""auto"",""en"")"),"Loading...")</f>
        <v>Loading...</v>
      </c>
    </row>
    <row r="9252" spans="1:2" ht="14.25" customHeight="1">
      <c r="A9252" s="2" t="s">
        <v>8862</v>
      </c>
      <c r="B9252" s="2" t="str">
        <f ca="1">IFERROR(__xludf.DUMMYFUNCTION("GOOGLETRANSLATE(A9252,""auto"",""en"")"),"Loading...")</f>
        <v>Loading...</v>
      </c>
    </row>
    <row r="9253" spans="1:2" ht="14.25" customHeight="1">
      <c r="A9253" s="2" t="s">
        <v>8863</v>
      </c>
      <c r="B9253" s="2" t="str">
        <f ca="1">IFERROR(__xludf.DUMMYFUNCTION("GOOGLETRANSLATE(A9253,""auto"",""en"")"),"Loading...")</f>
        <v>Loading...</v>
      </c>
    </row>
    <row r="9254" spans="1:2" ht="14.25" customHeight="1">
      <c r="A9254" s="4" t="s">
        <v>8864</v>
      </c>
      <c r="B9254" s="2" t="str">
        <f ca="1">IFERROR(__xludf.DUMMYFUNCTION("GOOGLETRANSLATE(A9254,""auto"",""en"")"),"Loading...")</f>
        <v>Loading...</v>
      </c>
    </row>
    <row r="9255" spans="1:2" ht="14.25" customHeight="1">
      <c r="A9255" s="2" t="s">
        <v>8865</v>
      </c>
      <c r="B9255" s="2" t="str">
        <f ca="1">IFERROR(__xludf.DUMMYFUNCTION("GOOGLETRANSLATE(A9255,""auto"",""en"")"),"Loading...")</f>
        <v>Loading...</v>
      </c>
    </row>
    <row r="9256" spans="1:2" ht="14.25" customHeight="1">
      <c r="A9256" s="2" t="s">
        <v>8866</v>
      </c>
      <c r="B9256" s="2" t="str">
        <f ca="1">IFERROR(__xludf.DUMMYFUNCTION("GOOGLETRANSLATE(A9256,""auto"",""en"")"),"Loading...")</f>
        <v>Loading...</v>
      </c>
    </row>
    <row r="9257" spans="1:2" ht="14.25" customHeight="1">
      <c r="A9257" s="2" t="s">
        <v>8867</v>
      </c>
      <c r="B9257" s="2" t="str">
        <f ca="1">IFERROR(__xludf.DUMMYFUNCTION("GOOGLETRANSLATE(A9257,""auto"",""en"")"),"Loading...")</f>
        <v>Loading...</v>
      </c>
    </row>
    <row r="9258" spans="1:2" ht="14.25" customHeight="1">
      <c r="A9258" s="2" t="s">
        <v>6142</v>
      </c>
      <c r="B9258" s="2" t="str">
        <f ca="1">IFERROR(__xludf.DUMMYFUNCTION("GOOGLETRANSLATE(A9258,""auto"",""en"")"),"Right")</f>
        <v>Right</v>
      </c>
    </row>
    <row r="9259" spans="1:2" ht="14.25" customHeight="1">
      <c r="A9259" s="2" t="s">
        <v>8868</v>
      </c>
      <c r="B9259" s="2" t="str">
        <f ca="1">IFERROR(__xludf.DUMMYFUNCTION("GOOGLETRANSLATE(A9259,""auto"",""en"")"),"Loading...")</f>
        <v>Loading...</v>
      </c>
    </row>
    <row r="9260" spans="1:2" ht="14.25" customHeight="1">
      <c r="A9260" s="2" t="s">
        <v>8869</v>
      </c>
      <c r="B9260" s="2" t="str">
        <f ca="1">IFERROR(__xludf.DUMMYFUNCTION("GOOGLETRANSLATE(A9260,""auto"",""en"")"),"Loading...")</f>
        <v>Loading...</v>
      </c>
    </row>
    <row r="9261" spans="1:2" ht="14.25" customHeight="1">
      <c r="A9261" s="2" t="s">
        <v>8870</v>
      </c>
      <c r="B9261" s="2" t="str">
        <f ca="1">IFERROR(__xludf.DUMMYFUNCTION("GOOGLETRANSLATE(A9261,""auto"",""en"")"),"Loading...")</f>
        <v>Loading...</v>
      </c>
    </row>
    <row r="9262" spans="1:2" ht="14.25" customHeight="1">
      <c r="A9262" s="2" t="s">
        <v>8871</v>
      </c>
      <c r="B9262" s="2" t="str">
        <f ca="1">IFERROR(__xludf.DUMMYFUNCTION("GOOGLETRANSLATE(A9262,""auto"",""en"")"),"Loading...")</f>
        <v>Loading...</v>
      </c>
    </row>
    <row r="9263" spans="1:2" ht="14.25" customHeight="1">
      <c r="A9263" s="2" t="s">
        <v>8872</v>
      </c>
      <c r="B9263" s="2" t="str">
        <f ca="1">IFERROR(__xludf.DUMMYFUNCTION("GOOGLETRANSLATE(A9263,""auto"",""en"")"),"Loading...")</f>
        <v>Loading...</v>
      </c>
    </row>
    <row r="9264" spans="1:2" ht="14.25" customHeight="1">
      <c r="A9264" s="2" t="s">
        <v>8873</v>
      </c>
      <c r="B9264" s="2" t="str">
        <f ca="1">IFERROR(__xludf.DUMMYFUNCTION("GOOGLETRANSLATE(A9264,""auto"",""en"")"),"Loading...")</f>
        <v>Loading...</v>
      </c>
    </row>
    <row r="9265" spans="1:2" ht="14.25" customHeight="1">
      <c r="A9265" s="2" t="s">
        <v>8874</v>
      </c>
      <c r="B9265" s="2" t="str">
        <f ca="1">IFERROR(__xludf.DUMMYFUNCTION("GOOGLETRANSLATE(A9265,""auto"",""en"")"),"Loading...")</f>
        <v>Loading...</v>
      </c>
    </row>
    <row r="9266" spans="1:2" ht="14.25" customHeight="1">
      <c r="A9266" s="2" t="s">
        <v>8875</v>
      </c>
      <c r="B9266" s="2" t="str">
        <f ca="1">IFERROR(__xludf.DUMMYFUNCTION("GOOGLETRANSLATE(A9266,""auto"",""en"")"),"Loading...")</f>
        <v>Loading...</v>
      </c>
    </row>
    <row r="9267" spans="1:2" ht="14.25" customHeight="1">
      <c r="A9267" s="4" t="s">
        <v>8876</v>
      </c>
      <c r="B9267" s="2" t="str">
        <f ca="1">IFERROR(__xludf.DUMMYFUNCTION("GOOGLETRANSLATE(A9267,""auto"",""en"")"),"Loading...")</f>
        <v>Loading...</v>
      </c>
    </row>
    <row r="9268" spans="1:2" ht="14.25" customHeight="1">
      <c r="A9268" s="2" t="s">
        <v>8877</v>
      </c>
      <c r="B9268" s="2" t="str">
        <f ca="1">IFERROR(__xludf.DUMMYFUNCTION("GOOGLETRANSLATE(A9268,""auto"",""en"")"),"Loading...")</f>
        <v>Loading...</v>
      </c>
    </row>
    <row r="9269" spans="1:2" ht="14.25" customHeight="1">
      <c r="A9269" s="2" t="s">
        <v>8878</v>
      </c>
      <c r="B9269" s="2" t="str">
        <f ca="1">IFERROR(__xludf.DUMMYFUNCTION("GOOGLETRANSLATE(A9269,""auto"",""en"")"),"Loading...")</f>
        <v>Loading...</v>
      </c>
    </row>
    <row r="9270" spans="1:2" ht="14.25" customHeight="1">
      <c r="A9270" s="2" t="s">
        <v>8879</v>
      </c>
      <c r="B9270" s="2" t="str">
        <f ca="1">IFERROR(__xludf.DUMMYFUNCTION("GOOGLETRANSLATE(A9270,""auto"",""en"")"),"India Gathbandhan 400 par also true.")</f>
        <v>India Gathbandhan 400 par also true.</v>
      </c>
    </row>
    <row r="9271" spans="1:2" ht="14.25" customHeight="1">
      <c r="A9271" s="4" t="s">
        <v>8880</v>
      </c>
      <c r="B9271" s="2" t="str">
        <f ca="1">IFERROR(__xludf.DUMMYFUNCTION("GOOGLETRANSLATE(A9271,""auto"",""en"")"),"Loading...")</f>
        <v>Loading...</v>
      </c>
    </row>
    <row r="9272" spans="1:2" ht="14.25" customHeight="1">
      <c r="A9272" s="2" t="s">
        <v>8881</v>
      </c>
      <c r="B9272" s="2" t="str">
        <f ca="1">IFERROR(__xludf.DUMMYFUNCTION("GOOGLETRANSLATE(A9272,""auto"",""en"")"),"Loading...")</f>
        <v>Loading...</v>
      </c>
    </row>
    <row r="9273" spans="1:2" ht="14.25" customHeight="1">
      <c r="A9273" s="2" t="s">
        <v>8882</v>
      </c>
      <c r="B9273" s="2" t="str">
        <f ca="1">IFERROR(__xludf.DUMMYFUNCTION("GOOGLETRANSLATE(A9273,""auto"",""en"")"),"Loading...")</f>
        <v>Loading...</v>
      </c>
    </row>
    <row r="9274" spans="1:2" ht="14.25" customHeight="1">
      <c r="A9274" s="2" t="s">
        <v>8883</v>
      </c>
      <c r="B9274" s="2" t="str">
        <f ca="1">IFERROR(__xludf.DUMMYFUNCTION("GOOGLETRANSLATE(A9274,""auto"",""en"")"),"If opposition workers start counting then it will take some time to reach you and count the Congress.")</f>
        <v>If opposition workers start counting then it will take some time to reach you and count the Congress.</v>
      </c>
    </row>
    <row r="9275" spans="1:2" ht="14.25" customHeight="1">
      <c r="A9275" s="2" t="s">
        <v>8884</v>
      </c>
      <c r="B9275" s="2" t="str">
        <f ca="1">IFERROR(__xludf.DUMMYFUNCTION("GOOGLETRANSLATE(A9275,""auto"",""en"")"),"Long live RJD and Congress party which will give jobs to the people. Tegaswi Yadav Modi is with them and will win 400 rupees.")</f>
        <v>Long live RJD and Congress party which will give jobs to the people. Tegaswi Yadav Modi is with them and will win 400 rupees.</v>
      </c>
    </row>
    <row r="9276" spans="1:2" ht="14.25" customHeight="1">
      <c r="A9276" s="4" t="s">
        <v>2359</v>
      </c>
      <c r="B9276" s="2" t="str">
        <f ca="1">IFERROR(__xludf.DUMMYFUNCTION("GOOGLETRANSLATE(A9276,""auto"",""en"")"),"Only Modi will come")</f>
        <v>Only Modi will come</v>
      </c>
    </row>
    <row r="9277" spans="1:2" ht="14.25" customHeight="1">
      <c r="A9277" s="2" t="s">
        <v>8885</v>
      </c>
      <c r="B9277" s="2" t="str">
        <f ca="1">IFERROR(__xludf.DUMMYFUNCTION("GOOGLETRANSLATE(A9277,""auto"",""en"")"),"Loading...")</f>
        <v>Loading...</v>
      </c>
    </row>
    <row r="9278" spans="1:2" ht="14.25" customHeight="1">
      <c r="A9278" s="2" t="s">
        <v>8886</v>
      </c>
      <c r="B9278" s="2" t="str">
        <f ca="1">IFERROR(__xludf.DUMMYFUNCTION("GOOGLETRANSLATE(A9278,""auto"",""en"")"),"Loading...")</f>
        <v>Loading...</v>
      </c>
    </row>
    <row r="9279" spans="1:2" ht="14.25" customHeight="1">
      <c r="A9279" s="2" t="s">
        <v>8887</v>
      </c>
      <c r="B9279" s="2" t="str">
        <f ca="1">IFERROR(__xludf.DUMMYFUNCTION("GOOGLETRANSLATE(A9279,""auto"",""en"")"),"Loading...")</f>
        <v>Loading...</v>
      </c>
    </row>
    <row r="9280" spans="1:2" ht="14.25" customHeight="1">
      <c r="A9280" s="2" t="s">
        <v>8888</v>
      </c>
      <c r="B9280" s="2" t="str">
        <f ca="1">IFERROR(__xludf.DUMMYFUNCTION("GOOGLETRANSLATE(A9280,""auto"",""en"")"),"Loading...")</f>
        <v>Loading...</v>
      </c>
    </row>
    <row r="9281" spans="1:2" ht="14.25" customHeight="1">
      <c r="A9281" s="2" t="s">
        <v>8889</v>
      </c>
      <c r="B9281" s="2" t="str">
        <f ca="1">IFERROR(__xludf.DUMMYFUNCTION("GOOGLETRANSLATE(A9281,""auto"",""en"")"),"BJP's Sharada is clean")</f>
        <v>BJP's Sharada is clean</v>
      </c>
    </row>
    <row r="9282" spans="1:2" ht="14.25" customHeight="1">
      <c r="A9282" s="2" t="s">
        <v>8890</v>
      </c>
      <c r="B9282" s="2" t="str">
        <f ca="1">IFERROR(__xludf.DUMMYFUNCTION("GOOGLETRANSLATE(A9282,""auto"",""en"")"),"Loading...")</f>
        <v>Loading...</v>
      </c>
    </row>
    <row r="9283" spans="1:2" ht="14.25" customHeight="1">
      <c r="A9283" s="4" t="s">
        <v>8891</v>
      </c>
      <c r="B9283" s="2" t="str">
        <f ca="1">IFERROR(__xludf.DUMMYFUNCTION("GOOGLETRANSLATE(A9283,""auto"",""en"")"),"Loading...")</f>
        <v>Loading...</v>
      </c>
    </row>
    <row r="9284" spans="1:2" ht="14.25" customHeight="1">
      <c r="A9284" s="2" t="s">
        <v>8892</v>
      </c>
      <c r="B9284" s="2" t="str">
        <f ca="1">IFERROR(__xludf.DUMMYFUNCTION("GOOGLETRANSLATE(A9284,""auto"",""en"")"),"EC is all set to make BJP win.  ECI machinery is frightened of HM/PM.  THERE IS NO WAY TO STOP EC. India is furious with EC.")</f>
        <v>EC is all set to make BJP win.  ECI machinery is frightened of HM/PM.  THERE IS NO WAY TO STOP EC. India is furious with EC.</v>
      </c>
    </row>
    <row r="9285" spans="1:2" ht="14.25" customHeight="1">
      <c r="A9285" s="2" t="s">
        <v>310</v>
      </c>
      <c r="B9285" s="2" t="str">
        <f ca="1">IFERROR(__xludf.DUMMYFUNCTION("GOOGLETRANSLATE(A9285,""auto"",""en"")"),"Loading...")</f>
        <v>Loading...</v>
      </c>
    </row>
    <row r="9286" spans="1:2" ht="14.25" customHeight="1">
      <c r="A9286" s="2" t="s">
        <v>8893</v>
      </c>
      <c r="B9286" s="2" t="str">
        <f ca="1">IFERROR(__xludf.DUMMYFUNCTION("GOOGLETRANSLATE(A9286,""auto"",""en"")"),"Loading...")</f>
        <v>Loading...</v>
      </c>
    </row>
    <row r="9287" spans="1:2" ht="14.25" customHeight="1">
      <c r="A9287" s="2" t="s">
        <v>8892</v>
      </c>
      <c r="B9287" s="2" t="str">
        <f ca="1">IFERROR(__xludf.DUMMYFUNCTION("GOOGLETRANSLATE(A9287,""auto"",""en"")"),"EC is all set to make BJP win.  ECI machinery is frightened of HM/PM.  THERE IS NO WAY TO STOP EC. India is furious with EC.")</f>
        <v>EC is all set to make BJP win.  ECI machinery is frightened of HM/PM.  THERE IS NO WAY TO STOP EC. India is furious with EC.</v>
      </c>
    </row>
    <row r="9288" spans="1:2" ht="14.25" customHeight="1">
      <c r="A9288" s="2" t="s">
        <v>8894</v>
      </c>
      <c r="B9288" s="2" t="str">
        <f ca="1">IFERROR(__xludf.DUMMYFUNCTION("GOOGLETRANSLATE(A9288,""auto"",""en"")"),"Loading...")</f>
        <v>Loading...</v>
      </c>
    </row>
    <row r="9289" spans="1:2" ht="14.25" customHeight="1">
      <c r="A9289" s="2" t="s">
        <v>8895</v>
      </c>
      <c r="B9289" s="2" t="str">
        <f ca="1">IFERROR(__xludf.DUMMYFUNCTION("GOOGLETRANSLATE(A9289,""auto"",""en"")"),"Loading...")</f>
        <v>Loading...</v>
      </c>
    </row>
    <row r="9290" spans="1:2" ht="14.25" customHeight="1">
      <c r="A9290" s="2" t="s">
        <v>8896</v>
      </c>
      <c r="B9290" s="2" t="str">
        <f ca="1">IFERROR(__xludf.DUMMYFUNCTION("GOOGLETRANSLATE(A9290,""auto"",""en"")"),"Loading...")</f>
        <v>Loading...</v>
      </c>
    </row>
    <row r="9291" spans="1:2" ht="14.25" customHeight="1">
      <c r="A9291" s="2" t="s">
        <v>8813</v>
      </c>
      <c r="B9291" s="2" t="str">
        <f ca="1">IFERROR(__xludf.DUMMYFUNCTION("GOOGLETRANSLATE(A9291,""auto"",""en"")"),"As you have understood the lessons")</f>
        <v>As you have understood the lessons</v>
      </c>
    </row>
    <row r="9292" spans="1:2" ht="14.25" customHeight="1">
      <c r="A9292" s="2" t="s">
        <v>8897</v>
      </c>
      <c r="B9292" s="2" t="str">
        <f ca="1">IFERROR(__xludf.DUMMYFUNCTION("GOOGLETRANSLATE(A9292,""auto"",""en"")"),"Loading...")</f>
        <v>Loading...</v>
      </c>
    </row>
    <row r="9293" spans="1:2" ht="14.25" customHeight="1">
      <c r="A9293" s="2" t="s">
        <v>5192</v>
      </c>
      <c r="B9293" s="2" t="str">
        <f ca="1">IFERROR(__xludf.DUMMYFUNCTION("GOOGLETRANSLATE(A9293,""auto"",""en"")"),"Loading...")</f>
        <v>Loading...</v>
      </c>
    </row>
    <row r="9294" spans="1:2" ht="14.25" customHeight="1">
      <c r="A9294" s="2" t="s">
        <v>8898</v>
      </c>
      <c r="B9294" s="2" t="str">
        <f ca="1">IFERROR(__xludf.DUMMYFUNCTION("GOOGLETRANSLATE(A9294,""auto"",""en"")"),"Loading...")</f>
        <v>Loading...</v>
      </c>
    </row>
    <row r="9295" spans="1:2" ht="14.25" customHeight="1">
      <c r="A9295" s="2" t="s">
        <v>8899</v>
      </c>
      <c r="B9295" s="2" t="str">
        <f ca="1">IFERROR(__xludf.DUMMYFUNCTION("GOOGLETRANSLATE(A9295,""auto"",""en"")"),"4 Ko sabko pata chaleega jo jo fake bol rahe ha ???")</f>
        <v>4 Ko sabko pata chaleega jo jo fake bol rahe ha ???</v>
      </c>
    </row>
    <row r="9296" spans="1:2" ht="14.25" customHeight="1">
      <c r="A9296" s="2" t="s">
        <v>8900</v>
      </c>
      <c r="B9296" s="2" t="str">
        <f ca="1">IFERROR(__xludf.DUMMYFUNCTION("GOOGLETRANSLATE(A9296,""auto"",""en"")"),"Not 59million; it's 593 million views")</f>
        <v>Not 59million; it's 593 million views</v>
      </c>
    </row>
    <row r="9297" spans="1:2" ht="14.25" customHeight="1">
      <c r="A9297" s="2" t="s">
        <v>8901</v>
      </c>
      <c r="B9297" s="2" t="str">
        <f ca="1">IFERROR(__xludf.DUMMYFUNCTION("GOOGLETRANSLATE(A9297,""auto"",""en"")"),"Loading...")</f>
        <v>Loading...</v>
      </c>
    </row>
    <row r="9298" spans="1:2" ht="14.25" customHeight="1">
      <c r="A9298" s="2" t="s">
        <v>8902</v>
      </c>
      <c r="B9298" s="2" t="str">
        <f ca="1">IFERROR(__xludf.DUMMYFUNCTION("GOOGLETRANSLATE(A9298,""auto"",""en"")"),"Godi media ko sab log unsubscribe karo bhai log kal tak jmin par aa jaaye gi Godi media pazz bhai log")</f>
        <v>Godi media ko sab log unsubscribe karo bhai log kal tak jmin par aa jaaye gi Godi media pazz bhai log</v>
      </c>
    </row>
    <row r="9299" spans="1:2" ht="14.25" customHeight="1">
      <c r="A9299" s="2" t="s">
        <v>8903</v>
      </c>
      <c r="B9299" s="2" t="str">
        <f ca="1">IFERROR(__xludf.DUMMYFUNCTION("GOOGLETRANSLATE(A9299,""auto"",""en"")"),"Loading...")</f>
        <v>Loading...</v>
      </c>
    </row>
    <row r="9300" spans="1:2" ht="14.25" customHeight="1">
      <c r="A9300" s="2" t="s">
        <v>8904</v>
      </c>
      <c r="B9300" s="2" t="str">
        <f ca="1">IFERROR(__xludf.DUMMYFUNCTION("GOOGLETRANSLATE(A9300,""auto"",""en"")"),"Loading...")</f>
        <v>Loading...</v>
      </c>
    </row>
    <row r="9301" spans="1:2" ht="14.25" customHeight="1">
      <c r="A9301" s="2" t="s">
        <v>8905</v>
      </c>
      <c r="B9301" s="2" t="str">
        <f ca="1">IFERROR(__xludf.DUMMYFUNCTION("GOOGLETRANSLATE(A9301,""auto"",""en"")"),"BJP's pass seats have been taken out from Imandari, 100 to 150 seats have been stolen from AVM, no one can stop India alliance from Jeet.")</f>
        <v>BJP's pass seats have been taken out from Imandari, 100 to 150 seats have been stolen from AVM, no one can stop India alliance from Jeet.</v>
      </c>
    </row>
    <row r="9302" spans="1:2" ht="14.25" customHeight="1">
      <c r="A9302" s="4" t="s">
        <v>8906</v>
      </c>
      <c r="B9302" s="2" t="str">
        <f ca="1">IFERROR(__xludf.DUMMYFUNCTION("GOOGLETRANSLATE(A9302,""auto"",""en"")"),"Loading...")</f>
        <v>Loading...</v>
      </c>
    </row>
    <row r="9303" spans="1:2" ht="14.25" customHeight="1">
      <c r="A9303" s="2" t="s">
        <v>8907</v>
      </c>
      <c r="B9303" s="2" t="str">
        <f ca="1">IFERROR(__xludf.DUMMYFUNCTION("GOOGLETRANSLATE(A9303,""auto"",""en"")"),"Loading...")</f>
        <v>Loading...</v>
      </c>
    </row>
    <row r="9304" spans="1:2" ht="14.25" customHeight="1">
      <c r="A9304" s="2" t="s">
        <v>8908</v>
      </c>
      <c r="B9304" s="2" t="str">
        <f ca="1">IFERROR(__xludf.DUMMYFUNCTION("GOOGLETRANSLATE(A9304,""auto"",""en"")"),"Loading...")</f>
        <v>Loading...</v>
      </c>
    </row>
    <row r="9305" spans="1:2" ht="14.25" customHeight="1">
      <c r="A9305" s="4" t="s">
        <v>8909</v>
      </c>
      <c r="B9305" s="2" t="str">
        <f ca="1">IFERROR(__xludf.DUMMYFUNCTION("GOOGLETRANSLATE(A9305,""auto"",""en"")"),"You bastards will leave the country after ruining it, this time they will finish off whatever is left.")</f>
        <v>You bastards will leave the country after ruining it, this time they will finish off whatever is left.</v>
      </c>
    </row>
    <row r="9306" spans="1:2" ht="14.25" customHeight="1">
      <c r="A9306" s="2" t="s">
        <v>8910</v>
      </c>
      <c r="B9306" s="2" t="str">
        <f ca="1">IFERROR(__xludf.DUMMYFUNCTION("GOOGLETRANSLATE(A9306,""auto"",""en"")"),"Indian Zindabad")</f>
        <v>Indian Zindabad</v>
      </c>
    </row>
    <row r="9307" spans="1:2" ht="14.25" customHeight="1">
      <c r="A9307" s="2" t="s">
        <v>8911</v>
      </c>
      <c r="B9307" s="2" t="str">
        <f ca="1">IFERROR(__xludf.DUMMYFUNCTION("GOOGLETRANSLATE(A9307,""auto"",""en"")"),"Loading...")</f>
        <v>Loading...</v>
      </c>
    </row>
    <row r="9308" spans="1:2" ht="14.25" customHeight="1">
      <c r="A9308" s="2" t="s">
        <v>8912</v>
      </c>
      <c r="B9308" s="2" t="str">
        <f ca="1">IFERROR(__xludf.DUMMYFUNCTION("GOOGLETRANSLATE(A9308,""auto"",""en"")"),"NDA wins")</f>
        <v>NDA wins</v>
      </c>
    </row>
    <row r="9309" spans="1:2" ht="14.25" customHeight="1">
      <c r="A9309" s="2" t="s">
        <v>1268</v>
      </c>
      <c r="B9309" s="2" t="str">
        <f ca="1">IFERROR(__xludf.DUMMYFUNCTION("GOOGLETRANSLATE(A9309,""auto"",""en"")"),"Loading...")</f>
        <v>Loading...</v>
      </c>
    </row>
    <row r="9310" spans="1:2" ht="14.25" customHeight="1">
      <c r="A9310" s="2" t="s">
        <v>8913</v>
      </c>
      <c r="B9310" s="2" t="str">
        <f ca="1">IFERROR(__xludf.DUMMYFUNCTION("GOOGLETRANSLATE(A9310,""auto"",""en"")"),"Loading...")</f>
        <v>Loading...</v>
      </c>
    </row>
    <row r="9311" spans="1:2" ht="14.25" customHeight="1">
      <c r="A9311" s="2" t="s">
        <v>8914</v>
      </c>
      <c r="B9311" s="2" t="str">
        <f ca="1">IFERROR(__xludf.DUMMYFUNCTION("GOOGLETRANSLATE(A9311,""auto"",""en"")"),"Loading...")</f>
        <v>Loading...</v>
      </c>
    </row>
    <row r="9312" spans="1:2" ht="14.25" customHeight="1">
      <c r="A9312" s="2" t="s">
        <v>8915</v>
      </c>
      <c r="B9312" s="2" t="str">
        <f ca="1">IFERROR(__xludf.DUMMYFUNCTION("GOOGLETRANSLATE(A9312,""auto"",""en"")"),"Loading...")</f>
        <v>Loading...</v>
      </c>
    </row>
    <row r="9313" spans="1:2" ht="14.25" customHeight="1">
      <c r="A9313" s="2" t="s">
        <v>8916</v>
      </c>
      <c r="B9313" s="2" t="str">
        <f ca="1">IFERROR(__xludf.DUMMYFUNCTION("GOOGLETRANSLATE(A9313,""auto"",""en"")"),"I always get hurt because of the media's khilaaf, after the media is dead.")</f>
        <v>I always get hurt because of the media's khilaaf, after the media is dead.</v>
      </c>
    </row>
    <row r="9314" spans="1:2" ht="14.25" customHeight="1">
      <c r="A9314" s="2" t="s">
        <v>8917</v>
      </c>
      <c r="B9314" s="2" t="str">
        <f ca="1">IFERROR(__xludf.DUMMYFUNCTION("GOOGLETRANSLATE(A9314,""auto"",""en"")"),"Loading...")</f>
        <v>Loading...</v>
      </c>
    </row>
    <row r="9315" spans="1:2" ht="14.25" customHeight="1">
      <c r="A9315" s="4" t="s">
        <v>8918</v>
      </c>
      <c r="B9315" s="2" t="str">
        <f ca="1">IFERROR(__xludf.DUMMYFUNCTION("GOOGLETRANSLATE(A9315,""auto"",""en"")"),"Loading...")</f>
        <v>Loading...</v>
      </c>
    </row>
    <row r="9316" spans="1:2" ht="14.25" customHeight="1">
      <c r="A9316" s="2" t="s">
        <v>8919</v>
      </c>
      <c r="B9316" s="2" t="str">
        <f ca="1">IFERROR(__xludf.DUMMYFUNCTION("GOOGLETRANSLATE(A9316,""auto"",""en"")"),"Well done 👏👏👏👏")</f>
        <v>Well done 👏👏👏👏</v>
      </c>
    </row>
    <row r="9317" spans="1:2" ht="14.25" customHeight="1">
      <c r="A9317" s="6" t="s">
        <v>8920</v>
      </c>
      <c r="B9317" s="2" t="str">
        <f ca="1">IFERROR(__xludf.DUMMYFUNCTION("GOOGLETRANSLATE(A9317,""auto"",""en"")"),"Jai Congress Jai Rahul Gandhi Ji
PM of INDIA Rahul Gandhi is alive")</f>
        <v>Jai Congress Jai Rahul Gandhi Ji
PM of INDIA Rahul Gandhi is alive</v>
      </c>
    </row>
    <row r="9318" spans="1:2" ht="14.25" customHeight="1">
      <c r="A9318" s="2" t="s">
        <v>8921</v>
      </c>
      <c r="B9318" s="2" t="str">
        <f ca="1">IFERROR(__xludf.DUMMYFUNCTION("GOOGLETRANSLATE(A9318,""auto"",""en"")"),"Loading...")</f>
        <v>Loading...</v>
      </c>
    </row>
    <row r="9319" spans="1:2" ht="14.25" customHeight="1">
      <c r="A9319" s="2" t="s">
        <v>8922</v>
      </c>
      <c r="B9319" s="2" t="str">
        <f ca="1">IFERROR(__xludf.DUMMYFUNCTION("GOOGLETRANSLATE(A9319,""auto"",""en"")"),"Rahul's confidence on ""295"" was literally a lit statement 🔥")</f>
        <v>Rahul's confidence on "295" was literally a lit statement 🔥</v>
      </c>
    </row>
    <row r="9320" spans="1:2" ht="14.25" customHeight="1">
      <c r="A9320" s="2" t="s">
        <v>8923</v>
      </c>
      <c r="B9320" s="2" t="str">
        <f ca="1">IFERROR(__xludf.DUMMYFUNCTION("GOOGLETRANSLATE(A9320,""auto"",""en"")"),"Loading...")</f>
        <v>Loading...</v>
      </c>
    </row>
    <row r="9321" spans="1:2" ht="14.25" customHeight="1">
      <c r="A9321" s="4" t="s">
        <v>8924</v>
      </c>
      <c r="B9321" s="2" t="str">
        <f ca="1">IFERROR(__xludf.DUMMYFUNCTION("GOOGLETRANSLATE(A9321,""auto"",""en"")"),"Loading...")</f>
        <v>Loading...</v>
      </c>
    </row>
    <row r="9322" spans="1:2" ht="14.25" customHeight="1">
      <c r="A9322" s="2" t="s">
        <v>8925</v>
      </c>
      <c r="B9322" s="2" t="str">
        <f ca="1">IFERROR(__xludf.DUMMYFUNCTION("GOOGLETRANSLATE(A9322,""auto"",""en"")"),"Loading...")</f>
        <v>Loading...</v>
      </c>
    </row>
    <row r="9323" spans="1:2" ht="14.25" customHeight="1">
      <c r="A9323" s="6" t="s">
        <v>8926</v>
      </c>
      <c r="B9323" s="2" t="str">
        <f ca="1">IFERROR(__xludf.DUMMYFUNCTION("GOOGLETRANSLATE(A9323,""auto"",""en"")"),"Loading...")</f>
        <v>Loading...</v>
      </c>
    </row>
    <row r="9324" spans="1:2" ht="14.25" customHeight="1">
      <c r="A9324" s="2" t="s">
        <v>8927</v>
      </c>
      <c r="B9324" s="2" t="str">
        <f ca="1">IFERROR(__xludf.DUMMYFUNCTION("GOOGLETRANSLATE(A9324,""auto"",""en"")"),"Loading...")</f>
        <v>Loading...</v>
      </c>
    </row>
    <row r="9325" spans="1:2" ht="14.25" customHeight="1">
      <c r="A9325" s="2" t="s">
        <v>8928</v>
      </c>
      <c r="B9325" s="2" t="str">
        <f ca="1">IFERROR(__xludf.DUMMYFUNCTION("GOOGLETRANSLATE(A9325,""auto"",""en"")"),"Loading...")</f>
        <v>Loading...</v>
      </c>
    </row>
    <row r="9326" spans="1:2" ht="14.25" customHeight="1">
      <c r="A9326" s="2" t="s">
        <v>8929</v>
      </c>
      <c r="B9326" s="2" t="str">
        <f ca="1">IFERROR(__xludf.DUMMYFUNCTION("GOOGLETRANSLATE(A9326,""auto"",""en"")"),"Loading...")</f>
        <v>Loading...</v>
      </c>
    </row>
    <row r="9327" spans="1:2" ht="14.25" customHeight="1">
      <c r="A9327" s="6" t="s">
        <v>8930</v>
      </c>
      <c r="B9327" s="2" t="str">
        <f ca="1">IFERROR(__xludf.DUMMYFUNCTION("GOOGLETRANSLATE(A9327,""auto"",""en"")"),"Loading...")</f>
        <v>Loading...</v>
      </c>
    </row>
    <row r="9328" spans="1:2" ht="14.25" customHeight="1">
      <c r="A9328" s="6" t="s">
        <v>8931</v>
      </c>
      <c r="B9328" s="2" t="str">
        <f ca="1">IFERROR(__xludf.DUMMYFUNCTION("GOOGLETRANSLATE(A9328,""auto"",""en"")"),"Loading...")</f>
        <v>Loading...</v>
      </c>
    </row>
    <row r="9329" spans="1:2" ht="14.25" customHeight="1">
      <c r="A9329" s="2" t="s">
        <v>8932</v>
      </c>
      <c r="B9329" s="2" t="str">
        <f ca="1">IFERROR(__xludf.DUMMYFUNCTION("GOOGLETRANSLATE(A9329,""auto"",""en"")"),"Loading...")</f>
        <v>Loading...</v>
      </c>
    </row>
    <row r="9330" spans="1:2" ht="14.25" customHeight="1">
      <c r="A9330" s="2" t="s">
        <v>8933</v>
      </c>
      <c r="B9330" s="2" t="str">
        <f ca="1">IFERROR(__xludf.DUMMYFUNCTION("GOOGLETRANSLATE(A9330,""auto"",""en"")"),"Loading...")</f>
        <v>Loading...</v>
      </c>
    </row>
    <row r="9331" spans="1:2" ht="14.25" customHeight="1">
      <c r="A9331" s="4" t="s">
        <v>8934</v>
      </c>
      <c r="B9331" s="2" t="str">
        <f ca="1">IFERROR(__xludf.DUMMYFUNCTION("GOOGLETRANSLATE(A9331,""auto"",""en"")"),"Loading...")</f>
        <v>Loading...</v>
      </c>
    </row>
    <row r="9332" spans="1:2" ht="14.25" customHeight="1">
      <c r="A9332" s="2" t="s">
        <v>8935</v>
      </c>
      <c r="B9332" s="2" t="str">
        <f ca="1">IFERROR(__xludf.DUMMYFUNCTION("GOOGLETRANSLATE(A9332,""auto"",""en"")"),"Loading...")</f>
        <v>Loading...</v>
      </c>
    </row>
    <row r="9333" spans="1:2" ht="14.25" customHeight="1">
      <c r="A9333" s="4" t="s">
        <v>8936</v>
      </c>
      <c r="B9333" s="2" t="str">
        <f ca="1">IFERROR(__xludf.DUMMYFUNCTION("GOOGLETRANSLATE(A9333,""auto"",""en"")"),"Loading...")</f>
        <v>Loading...</v>
      </c>
    </row>
    <row r="9334" spans="1:2" ht="14.25" customHeight="1">
      <c r="A9334" s="4" t="s">
        <v>8937</v>
      </c>
      <c r="B9334" s="2" t="str">
        <f ca="1">IFERROR(__xludf.DUMMYFUNCTION("GOOGLETRANSLATE(A9334,""auto"",""en"")"),"Loading...")</f>
        <v>Loading...</v>
      </c>
    </row>
    <row r="9335" spans="1:2" ht="14.25" customHeight="1">
      <c r="A9335" s="5" t="s">
        <v>8938</v>
      </c>
      <c r="B9335" s="2" t="str">
        <f ca="1">IFERROR(__xludf.DUMMYFUNCTION("GOOGLETRANSLATE(A9335,""auto"",""en"")"),"Loading...")</f>
        <v>Loading...</v>
      </c>
    </row>
    <row r="9336" spans="1:2" ht="14.25" customHeight="1">
      <c r="A9336" s="4" t="s">
        <v>8939</v>
      </c>
      <c r="B9336" s="2" t="str">
        <f ca="1">IFERROR(__xludf.DUMMYFUNCTION("GOOGLETRANSLATE(A9336,""auto"",""en"")"),"Loading...")</f>
        <v>Loading...</v>
      </c>
    </row>
    <row r="9337" spans="1:2" ht="14.25" customHeight="1">
      <c r="A9337" s="4" t="s">
        <v>8940</v>
      </c>
      <c r="B9337" s="2" t="str">
        <f ca="1">IFERROR(__xludf.DUMMYFUNCTION("GOOGLETRANSLATE(A9337,""auto"",""en"")"),"Loading...")</f>
        <v>Loading...</v>
      </c>
    </row>
    <row r="9338" spans="1:2" ht="14.25" customHeight="1">
      <c r="A9338" s="2" t="s">
        <v>8941</v>
      </c>
      <c r="B9338" s="2" t="str">
        <f ca="1">IFERROR(__xludf.DUMMYFUNCTION("GOOGLETRANSLATE(A9338,""auto"",""en"")"),"Loading...")</f>
        <v>Loading...</v>
      </c>
    </row>
    <row r="9339" spans="1:2" ht="14.25" customHeight="1">
      <c r="A9339" s="2" t="s">
        <v>8942</v>
      </c>
      <c r="B9339" s="2" t="str">
        <f ca="1">IFERROR(__xludf.DUMMYFUNCTION("GOOGLETRANSLATE(A9339,""auto"",""en"")"),"Loading...")</f>
        <v>Loading...</v>
      </c>
    </row>
    <row r="9340" spans="1:2" ht="14.25" customHeight="1">
      <c r="A9340" s="6" t="s">
        <v>8943</v>
      </c>
      <c r="B9340" s="2" t="str">
        <f ca="1">IFERROR(__xludf.DUMMYFUNCTION("GOOGLETRANSLATE(A9340,""auto"",""en"")"),"Loading...")</f>
        <v>Loading...</v>
      </c>
    </row>
    <row r="9341" spans="1:2" ht="14.25" customHeight="1">
      <c r="A9341" s="2" t="s">
        <v>8942</v>
      </c>
      <c r="B9341" s="2" t="str">
        <f ca="1">IFERROR(__xludf.DUMMYFUNCTION("GOOGLETRANSLATE(A9341,""auto"",""en"")"),"Loading...")</f>
        <v>Loading...</v>
      </c>
    </row>
    <row r="9342" spans="1:2" ht="14.25" customHeight="1">
      <c r="A9342" s="2" t="s">
        <v>8944</v>
      </c>
      <c r="B9342" s="2" t="str">
        <f ca="1">IFERROR(__xludf.DUMMYFUNCTION("GOOGLETRANSLATE(A9342,""auto"",""en"")"),"Raga &amp; Ravish❤")</f>
        <v>Raga &amp; Ravish❤</v>
      </c>
    </row>
    <row r="9343" spans="1:2" ht="14.25" customHeight="1">
      <c r="A9343" s="2" t="s">
        <v>8945</v>
      </c>
      <c r="B9343" s="2" t="str">
        <f ca="1">IFERROR(__xludf.DUMMYFUNCTION("GOOGLETRANSLATE(A9343,""auto"",""en"")"),"Loading...")</f>
        <v>Loading...</v>
      </c>
    </row>
    <row r="9344" spans="1:2" ht="14.25" customHeight="1">
      <c r="A9344" s="2" t="s">
        <v>8946</v>
      </c>
      <c r="B9344" s="2" t="str">
        <f ca="1">IFERROR(__xludf.DUMMYFUNCTION("GOOGLETRANSLATE(A9344,""auto"",""en"")"),"Loading...")</f>
        <v>Loading...</v>
      </c>
    </row>
    <row r="9345" spans="1:2" ht="14.25" customHeight="1">
      <c r="A9345" s="2" t="s">
        <v>594</v>
      </c>
      <c r="B9345" s="2" t="str">
        <f ca="1">IFERROR(__xludf.DUMMYFUNCTION("GOOGLETRANSLATE(A9345,""auto"",""en"")"),"❤")</f>
        <v>❤</v>
      </c>
    </row>
    <row r="9346" spans="1:2" ht="14.25" customHeight="1">
      <c r="A9346" s="2" t="s">
        <v>8947</v>
      </c>
      <c r="B9346" s="2" t="str">
        <f ca="1">IFERROR(__xludf.DUMMYFUNCTION("GOOGLETRANSLATE(A9346,""auto"",""en"")"),"Loading...")</f>
        <v>Loading...</v>
      </c>
    </row>
    <row r="9347" spans="1:2" ht="14.25" customHeight="1">
      <c r="A9347" s="2" t="s">
        <v>8948</v>
      </c>
      <c r="B9347" s="2" t="str">
        <f ca="1">IFERROR(__xludf.DUMMYFUNCTION("GOOGLETRANSLATE(A9347,""auto"",""en"")"),"Loading...")</f>
        <v>Loading...</v>
      </c>
    </row>
    <row r="9348" spans="1:2" ht="14.25" customHeight="1">
      <c r="A9348" s="6" t="s">
        <v>8949</v>
      </c>
      <c r="B9348" s="2" t="str">
        <f ca="1">IFERROR(__xludf.DUMMYFUNCTION("GOOGLETRANSLATE(A9348,""auto"",""en"")"),"Loading...")</f>
        <v>Loading...</v>
      </c>
    </row>
    <row r="9349" spans="1:2" ht="14.25" customHeight="1">
      <c r="A9349" s="2" t="s">
        <v>8950</v>
      </c>
      <c r="B9349" s="2" t="str">
        <f ca="1">IFERROR(__xludf.DUMMYFUNCTION("GOOGLETRANSLATE(A9349,""auto"",""en"")"),"Loading...")</f>
        <v>Loading...</v>
      </c>
    </row>
    <row r="9350" spans="1:2" ht="14.25" customHeight="1">
      <c r="A9350" s="2" t="s">
        <v>8951</v>
      </c>
      <c r="B9350" s="2" t="str">
        <f ca="1">IFERROR(__xludf.DUMMYFUNCTION("GOOGLETRANSLATE(A9350,""auto"",""en"")"),"Loading...")</f>
        <v>Loading...</v>
      </c>
    </row>
    <row r="9351" spans="1:2" ht="14.25" customHeight="1">
      <c r="A9351" s="2" t="s">
        <v>8952</v>
      </c>
      <c r="B9351" s="2" t="str">
        <f ca="1">IFERROR(__xludf.DUMMYFUNCTION("GOOGLETRANSLATE(A9351,""auto"",""en"")"),"Loading...")</f>
        <v>Loading...</v>
      </c>
    </row>
    <row r="9352" spans="1:2" ht="14.25" customHeight="1">
      <c r="A9352" s="2" t="s">
        <v>8953</v>
      </c>
      <c r="B9352" s="2" t="str">
        <f ca="1">IFERROR(__xludf.DUMMYFUNCTION("GOOGLETRANSLATE(A9352,""auto"",""en"")"),"Loading...")</f>
        <v>Loading...</v>
      </c>
    </row>
    <row r="9353" spans="1:2" ht="14.25" customHeight="1">
      <c r="A9353" s="2" t="s">
        <v>8954</v>
      </c>
      <c r="B9353" s="2" t="str">
        <f ca="1">IFERROR(__xludf.DUMMYFUNCTION("GOOGLETRANSLATE(A9353,""auto"",""en"")"),"Loading...")</f>
        <v>Loading...</v>
      </c>
    </row>
    <row r="9354" spans="1:2" ht="14.25" customHeight="1">
      <c r="A9354" s="2" t="s">
        <v>8942</v>
      </c>
      <c r="B9354" s="2" t="str">
        <f ca="1">IFERROR(__xludf.DUMMYFUNCTION("GOOGLETRANSLATE(A9354,""auto"",""en"")"),"Loading...")</f>
        <v>Loading...</v>
      </c>
    </row>
    <row r="9355" spans="1:2" ht="14.25" customHeight="1">
      <c r="A9355" s="2" t="s">
        <v>8955</v>
      </c>
      <c r="B9355" s="2" t="str">
        <f ca="1">IFERROR(__xludf.DUMMYFUNCTION("GOOGLETRANSLATE(A9355,""auto"",""en"")"),"Loading...")</f>
        <v>Loading...</v>
      </c>
    </row>
    <row r="9356" spans="1:2" ht="14.25" customHeight="1">
      <c r="A9356" s="4" t="s">
        <v>8956</v>
      </c>
      <c r="B9356" s="2" t="str">
        <f ca="1">IFERROR(__xludf.DUMMYFUNCTION("GOOGLETRANSLATE(A9356,""auto"",""en"")"),"Loading...")</f>
        <v>Loading...</v>
      </c>
    </row>
    <row r="9357" spans="1:2" ht="14.25" customHeight="1">
      <c r="A9357" s="2" t="s">
        <v>8957</v>
      </c>
      <c r="B9357" s="2" t="str">
        <f ca="1">IFERROR(__xludf.DUMMYFUNCTION("GOOGLETRANSLATE(A9357,""auto"",""en"")"),"Loading...")</f>
        <v>Loading...</v>
      </c>
    </row>
    <row r="9358" spans="1:2" ht="14.25" customHeight="1">
      <c r="A9358" s="2" t="s">
        <v>8958</v>
      </c>
      <c r="B9358" s="2" t="str">
        <f ca="1">IFERROR(__xludf.DUMMYFUNCTION("GOOGLETRANSLATE(A9358,""auto"",""en"")"),"Loading...")</f>
        <v>Loading...</v>
      </c>
    </row>
    <row r="9359" spans="1:2" ht="14.25" customHeight="1">
      <c r="A9359" s="6" t="s">
        <v>8959</v>
      </c>
      <c r="B9359" s="2" t="str">
        <f ca="1">IFERROR(__xludf.DUMMYFUNCTION("GOOGLETRANSLATE(A9359,""auto"",""en"")"),"Loading...")</f>
        <v>Loading...</v>
      </c>
    </row>
    <row r="9360" spans="1:2" ht="14.25" customHeight="1">
      <c r="A9360" s="4" t="s">
        <v>8960</v>
      </c>
      <c r="B9360" s="2" t="str">
        <f ca="1">IFERROR(__xludf.DUMMYFUNCTION("GOOGLETRANSLATE(A9360,""auto"",""en"")"),"Loading...")</f>
        <v>Loading...</v>
      </c>
    </row>
    <row r="9361" spans="1:2" ht="14.25" customHeight="1">
      <c r="A9361" s="2" t="s">
        <v>75</v>
      </c>
      <c r="B9361" s="2" t="str">
        <f ca="1">IFERROR(__xludf.DUMMYFUNCTION("GOOGLETRANSLATE(A9361,""auto"",""en"")"),"Loading...")</f>
        <v>Loading...</v>
      </c>
    </row>
    <row r="9362" spans="1:2" ht="14.25" customHeight="1">
      <c r="A9362" s="2" t="s">
        <v>8961</v>
      </c>
      <c r="B9362" s="2" t="str">
        <f ca="1">IFERROR(__xludf.DUMMYFUNCTION("GOOGLETRANSLATE(A9362,""auto"",""en"")"),"Loading...")</f>
        <v>Loading...</v>
      </c>
    </row>
    <row r="9363" spans="1:2" ht="14.25" customHeight="1">
      <c r="A9363" s="2" t="s">
        <v>8962</v>
      </c>
      <c r="B9363" s="2" t="str">
        <f ca="1">IFERROR(__xludf.DUMMYFUNCTION("GOOGLETRANSLATE(A9363,""auto"",""en"")"),"Loading...")</f>
        <v>Loading...</v>
      </c>
    </row>
    <row r="9364" spans="1:2" ht="14.25" customHeight="1">
      <c r="A9364" s="6" t="s">
        <v>8963</v>
      </c>
      <c r="B9364" s="2" t="str">
        <f ca="1">IFERROR(__xludf.DUMMYFUNCTION("GOOGLETRANSLATE(A9364,""auto"",""en"")"),"If this is the time again when BJP has come to power then the main one would be blocking all the so called anti Modi journalists on social media.
These people always keep showing false dreams to run their shops.
They don't know much, just speak against Mo"&amp;"di and get anti Modi viewership.
Even at the last moment, he continued to talk like this and then he became PM.")</f>
        <v>If this is the time again when BJP has come to power then the main one would be blocking all the so called anti Modi journalists on social media.
These people always keep showing false dreams to run their shops.
They don't know much, just speak against Modi and get anti Modi viewership.
Even at the last moment, he continued to talk like this and then he became PM.</v>
      </c>
    </row>
    <row r="9365" spans="1:2" ht="14.25" customHeight="1">
      <c r="A9365" s="5" t="s">
        <v>8964</v>
      </c>
      <c r="B9365" s="2" t="str">
        <f ca="1">IFERROR(__xludf.DUMMYFUNCTION("GOOGLETRANSLATE(A9365,""auto"",""en"")"),"Loading...")</f>
        <v>Loading...</v>
      </c>
    </row>
    <row r="9366" spans="1:2" ht="14.25" customHeight="1">
      <c r="A9366" s="2" t="s">
        <v>8965</v>
      </c>
      <c r="B9366" s="2" t="str">
        <f ca="1">IFERROR(__xludf.DUMMYFUNCTION("GOOGLETRANSLATE(A9366,""auto"",""en"")"),"Loading...")</f>
        <v>Loading...</v>
      </c>
    </row>
    <row r="9367" spans="1:2" ht="14.25" customHeight="1">
      <c r="A9367" s="2" t="s">
        <v>8966</v>
      </c>
      <c r="B9367" s="2" t="str">
        <f ca="1">IFERROR(__xludf.DUMMYFUNCTION("GOOGLETRANSLATE(A9367,""auto"",""en"")"),"Loading...")</f>
        <v>Loading...</v>
      </c>
    </row>
    <row r="9368" spans="1:2" ht="14.25" customHeight="1">
      <c r="A9368" s="2" t="s">
        <v>8967</v>
      </c>
      <c r="B9368" s="2" t="str">
        <f ca="1">IFERROR(__xludf.DUMMYFUNCTION("GOOGLETRANSLATE(A9368,""auto"",""en"")"),"Loading...")</f>
        <v>Loading...</v>
      </c>
    </row>
    <row r="9369" spans="1:2" ht="14.25" customHeight="1">
      <c r="A9369" s="4" t="s">
        <v>8968</v>
      </c>
      <c r="B9369" s="2" t="str">
        <f ca="1">IFERROR(__xludf.DUMMYFUNCTION("GOOGLETRANSLATE(A9369,""auto"",""en"")"),"Godi media has lost the trust of the public. The people of India do not trust on Godi📺 Media📺.")</f>
        <v>Godi media has lost the trust of the public. The people of India do not trust on Godi📺 Media📺.</v>
      </c>
    </row>
    <row r="9370" spans="1:2" ht="14.25" customHeight="1">
      <c r="A9370" s="2" t="s">
        <v>8969</v>
      </c>
      <c r="B9370" s="2" t="str">
        <f ca="1">IFERROR(__xludf.DUMMYFUNCTION("GOOGLETRANSLATE(A9370,""auto"",""en"")"),"Loading...")</f>
        <v>Loading...</v>
      </c>
    </row>
    <row r="9371" spans="1:2" ht="14.25" customHeight="1">
      <c r="A9371" s="4" t="s">
        <v>8970</v>
      </c>
      <c r="B9371" s="2" t="str">
        <f ca="1">IFERROR(__xludf.DUMMYFUNCTION("GOOGLETRANSLATE(A9371,""auto"",""en"")"),"Loading...")</f>
        <v>Loading...</v>
      </c>
    </row>
    <row r="9372" spans="1:2" ht="14.25" customHeight="1">
      <c r="A9372" s="2" t="s">
        <v>8971</v>
      </c>
      <c r="B9372" s="2" t="str">
        <f ca="1">IFERROR(__xludf.DUMMYFUNCTION("GOOGLETRANSLATE(A9372,""auto"",""en"")"),"Loading...")</f>
        <v>Loading...</v>
      </c>
    </row>
    <row r="9373" spans="1:2" ht="14.25" customHeight="1">
      <c r="A9373" s="2" t="s">
        <v>8972</v>
      </c>
      <c r="B9373" s="2" t="str">
        <f ca="1">IFERROR(__xludf.DUMMYFUNCTION("GOOGLETRANSLATE(A9373,""auto"",""en"")"),"Loading...")</f>
        <v>Loading...</v>
      </c>
    </row>
    <row r="9374" spans="1:2" ht="14.25" customHeight="1">
      <c r="A9374" s="2" t="s">
        <v>8973</v>
      </c>
      <c r="B9374" s="2" t="str">
        <f ca="1">IFERROR(__xludf.DUMMYFUNCTION("GOOGLETRANSLATE(A9374,""auto"",""en"")"),"Loading...")</f>
        <v>Loading...</v>
      </c>
    </row>
    <row r="9375" spans="1:2" ht="14.25" customHeight="1">
      <c r="A9375" s="2" t="s">
        <v>8974</v>
      </c>
      <c r="B9375" s="2" t="str">
        <f ca="1">IFERROR(__xludf.DUMMYFUNCTION("GOOGLETRANSLATE(A9375,""auto"",""en"")"),"Polling counter mat chona")</f>
        <v>Polling counter mat chona</v>
      </c>
    </row>
    <row r="9376" spans="1:2" ht="14.25" customHeight="1">
      <c r="A9376" s="2" t="s">
        <v>8975</v>
      </c>
      <c r="B9376" s="2" t="str">
        <f ca="1">IFERROR(__xludf.DUMMYFUNCTION("GOOGLETRANSLATE(A9376,""auto"",""en"")"),"Loading...")</f>
        <v>Loading...</v>
      </c>
    </row>
    <row r="9377" spans="1:2" ht="14.25" customHeight="1">
      <c r="A9377" s="4" t="s">
        <v>8976</v>
      </c>
      <c r="B9377" s="2" t="str">
        <f ca="1">IFERROR(__xludf.DUMMYFUNCTION("GOOGLETRANSLATE(A9377,""auto"",""en"")"),"Loading...")</f>
        <v>Loading...</v>
      </c>
    </row>
    <row r="9378" spans="1:2" ht="14.25" customHeight="1">
      <c r="A9378" s="2" t="s">
        <v>8977</v>
      </c>
      <c r="B9378" s="2" t="str">
        <f ca="1">IFERROR(__xludf.DUMMYFUNCTION("GOOGLETRANSLATE(A9378,""auto"",""en"")"),"😢")</f>
        <v>😢</v>
      </c>
    </row>
    <row r="9379" spans="1:2" ht="14.25" customHeight="1">
      <c r="A9379" s="4" t="s">
        <v>8978</v>
      </c>
      <c r="B9379" s="2" t="str">
        <f ca="1">IFERROR(__xludf.DUMMYFUNCTION("GOOGLETRANSLATE(A9379,""auto"",""en"")"),"This time we will not remain silent, BJP is doing absolutely badly in this.")</f>
        <v>This time we will not remain silent, BJP is doing absolutely badly in this.</v>
      </c>
    </row>
    <row r="9380" spans="1:2" ht="14.25" customHeight="1">
      <c r="A9380" s="2" t="s">
        <v>8979</v>
      </c>
      <c r="B9380" s="2" t="str">
        <f ca="1">IFERROR(__xludf.DUMMYFUNCTION("GOOGLETRANSLATE(A9380,""auto"",""en"")"),"Ravish Kumar")</f>
        <v>Ravish Kumar</v>
      </c>
    </row>
    <row r="9381" spans="1:2" ht="14.25" customHeight="1">
      <c r="A9381" s="2" t="s">
        <v>8980</v>
      </c>
      <c r="B9381" s="2" t="str">
        <f ca="1">IFERROR(__xludf.DUMMYFUNCTION("GOOGLETRANSLATE(A9381,""auto"",""en"")"),"Loading...")</f>
        <v>Loading...</v>
      </c>
    </row>
    <row r="9382" spans="1:2" ht="14.25" customHeight="1">
      <c r="A9382" s="2" t="s">
        <v>8981</v>
      </c>
      <c r="B9382" s="2" t="str">
        <f ca="1">IFERROR(__xludf.DUMMYFUNCTION("GOOGLETRANSLATE(A9382,""auto"",""en"")"),"Loading...")</f>
        <v>Loading...</v>
      </c>
    </row>
    <row r="9383" spans="1:2" ht="14.25" customHeight="1">
      <c r="A9383" s="4" t="s">
        <v>8982</v>
      </c>
      <c r="B9383" s="2" t="str">
        <f ca="1">IFERROR(__xludf.DUMMYFUNCTION("GOOGLETRANSLATE(A9383,""auto"",""en"")"),"Loading...")</f>
        <v>Loading...</v>
      </c>
    </row>
    <row r="9384" spans="1:2" ht="14.25" customHeight="1">
      <c r="A9384" s="2" t="s">
        <v>8983</v>
      </c>
      <c r="B9384" s="2" t="str">
        <f ca="1">IFERROR(__xludf.DUMMYFUNCTION("GOOGLETRANSLATE(A9384,""auto"",""en"")"),"Loading...")</f>
        <v>Loading...</v>
      </c>
    </row>
    <row r="9385" spans="1:2" ht="14.25" customHeight="1">
      <c r="A9385" s="4" t="s">
        <v>8984</v>
      </c>
      <c r="B9385" s="2" t="str">
        <f ca="1">IFERROR(__xludf.DUMMYFUNCTION("GOOGLETRANSLATE(A9385,""auto"",""en"")"),"Loading...")</f>
        <v>Loading...</v>
      </c>
    </row>
    <row r="9386" spans="1:2" ht="14.25" customHeight="1">
      <c r="A9386" s="2" t="s">
        <v>8985</v>
      </c>
      <c r="B9386" s="2" t="str">
        <f ca="1">IFERROR(__xludf.DUMMYFUNCTION("GOOGLETRANSLATE(A9386,""auto"",""en"")"),"How many Anil Masihs will there be this time and how many such officers will they serve?")</f>
        <v>How many Anil Masihs will there be this time and how many such officers will they serve?</v>
      </c>
    </row>
    <row r="9387" spans="1:2" ht="14.25" customHeight="1">
      <c r="A9387" s="2" t="s">
        <v>8986</v>
      </c>
      <c r="B9387" s="2" t="str">
        <f ca="1">IFERROR(__xludf.DUMMYFUNCTION("GOOGLETRANSLATE(A9387,""auto"",""en"")"),"Loading...")</f>
        <v>Loading...</v>
      </c>
    </row>
    <row r="9388" spans="1:2" ht="14.25" customHeight="1">
      <c r="A9388" s="2" t="s">
        <v>8987</v>
      </c>
      <c r="B9388" s="2" t="str">
        <f ca="1">IFERROR(__xludf.DUMMYFUNCTION("GOOGLETRANSLATE(A9388,""auto"",""en"")"),"Loading...")</f>
        <v>Loading...</v>
      </c>
    </row>
    <row r="9389" spans="1:2" ht="14.25" customHeight="1">
      <c r="A9389" s="2" t="s">
        <v>8988</v>
      </c>
      <c r="B9389" s="3" t="str">
        <f ca="1">IFERROR(__xludf.DUMMYFUNCTION("GOOGLETRANSLATE(A9389,""auto"",""en"")"),"Loading...")</f>
        <v>Loading...</v>
      </c>
    </row>
    <row r="9390" spans="1:2" ht="14.25" customHeight="1">
      <c r="A9390" s="2" t="s">
        <v>8989</v>
      </c>
      <c r="B9390" s="2" t="str">
        <f ca="1">IFERROR(__xludf.DUMMYFUNCTION("GOOGLETRANSLATE(A9390,""auto"",""en"")"),"Loading...")</f>
        <v>Loading...</v>
      </c>
    </row>
    <row r="9391" spans="1:2" ht="14.25" customHeight="1">
      <c r="A9391" s="5" t="s">
        <v>8990</v>
      </c>
      <c r="B9391" s="2" t="str">
        <f ca="1">IFERROR(__xludf.DUMMYFUNCTION("GOOGLETRANSLATE(A9391,""auto"",""en"")"),"Then once Modi wins, this person will be even happier than Modi... I can say this with full confidence.
Nothing is bigger than a sinful stomach. Employment should continue..")</f>
        <v>Then once Modi wins, this person will be even happier than Modi... I can say this with full confidence.
Nothing is bigger than a sinful stomach. Employment should continue..</v>
      </c>
    </row>
    <row r="9392" spans="1:2" ht="14.25" customHeight="1">
      <c r="A9392" s="2" t="s">
        <v>8991</v>
      </c>
      <c r="B9392" s="2" t="str">
        <f ca="1">IFERROR(__xludf.DUMMYFUNCTION("GOOGLETRANSLATE(A9392,""auto"",""en"")"),"Yes, the exit poll has been conducted in such a way that NDA is not destroyed... everyone remains in the dark... But Modi G has to make an excuse to look into the cave before he has taken out the light...")</f>
        <v>Yes, the exit poll has been conducted in such a way that NDA is not destroyed... everyone remains in the dark... But Modi G has to make an excuse to look into the cave before he has taken out the light...</v>
      </c>
    </row>
    <row r="9393" spans="1:2" ht="14.25" customHeight="1">
      <c r="A9393" s="2" t="s">
        <v>8992</v>
      </c>
      <c r="B9393" s="2" t="str">
        <f ca="1">IFERROR(__xludf.DUMMYFUNCTION("GOOGLETRANSLATE(A9393,""auto"",""en"")"),"Loading...")</f>
        <v>Loading...</v>
      </c>
    </row>
    <row r="9394" spans="1:2" ht="14.25" customHeight="1">
      <c r="A9394" s="4" t="s">
        <v>8993</v>
      </c>
      <c r="B9394" s="2" t="str">
        <f ca="1">IFERROR(__xludf.DUMMYFUNCTION("GOOGLETRANSLATE(A9394,""auto"",""en"")"),"Greeting sir")</f>
        <v>Greeting sir</v>
      </c>
    </row>
    <row r="9395" spans="1:2" ht="14.25" customHeight="1">
      <c r="A9395" s="2" t="s">
        <v>8994</v>
      </c>
      <c r="B9395" s="2" t="str">
        <f ca="1">IFERROR(__xludf.DUMMYFUNCTION("GOOGLETRANSLATE(A9395,""auto"",""en"")"),"Loading...")</f>
        <v>Loading...</v>
      </c>
    </row>
    <row r="9396" spans="1:2" ht="14.25" customHeight="1">
      <c r="A9396" s="2" t="s">
        <v>8995</v>
      </c>
      <c r="B9396" s="2" t="str">
        <f ca="1">IFERROR(__xludf.DUMMYFUNCTION("GOOGLETRANSLATE(A9396,""auto"",""en"")"),"Loading...")</f>
        <v>Loading...</v>
      </c>
    </row>
    <row r="9397" spans="1:2" ht="14.25" customHeight="1">
      <c r="A9397" s="2" t="s">
        <v>8996</v>
      </c>
      <c r="B9397" s="2" t="str">
        <f ca="1">IFERROR(__xludf.DUMMYFUNCTION("GOOGLETRANSLATE(A9397,""auto"",""en"")"),"Loading...")</f>
        <v>Loading...</v>
      </c>
    </row>
    <row r="9398" spans="1:2" ht="14.25" customHeight="1">
      <c r="A9398" s="5" t="s">
        <v>8997</v>
      </c>
      <c r="B9398" s="2" t="str">
        <f ca="1">IFERROR(__xludf.DUMMYFUNCTION("GOOGLETRANSLATE(A9398,""auto"",""en"")"),"Loading...")</f>
        <v>Loading...</v>
      </c>
    </row>
    <row r="9399" spans="1:2" ht="14.25" customHeight="1">
      <c r="A9399" s="6" t="s">
        <v>8998</v>
      </c>
      <c r="B9399" s="2" t="str">
        <f ca="1">IFERROR(__xludf.DUMMYFUNCTION("GOOGLETRANSLATE(A9399,""auto"",""en"")"),"Loading...")</f>
        <v>Loading...</v>
      </c>
    </row>
    <row r="9400" spans="1:2" ht="14.25" customHeight="1">
      <c r="A9400" s="2" t="s">
        <v>8999</v>
      </c>
      <c r="B9400" s="2" t="str">
        <f ca="1">IFERROR(__xludf.DUMMYFUNCTION("GOOGLETRANSLATE(A9400,""auto"",""en"")"),"Loading...")</f>
        <v>Loading...</v>
      </c>
    </row>
    <row r="9401" spans="1:2" ht="14.25" customHeight="1">
      <c r="A9401" s="4" t="s">
        <v>9000</v>
      </c>
      <c r="B9401" s="2" t="str">
        <f ca="1">IFERROR(__xludf.DUMMYFUNCTION("GOOGLETRANSLATE(A9401,""auto"",""en"")"),"Loading...")</f>
        <v>Loading...</v>
      </c>
    </row>
    <row r="9402" spans="1:2" ht="14.25" customHeight="1">
      <c r="A9402" s="4" t="s">
        <v>9001</v>
      </c>
      <c r="B9402" s="2" t="str">
        <f ca="1">IFERROR(__xludf.DUMMYFUNCTION("GOOGLETRANSLATE(A9402,""auto"",""en"")"),"Loading...")</f>
        <v>Loading...</v>
      </c>
    </row>
    <row r="9403" spans="1:2" ht="14.25" customHeight="1">
      <c r="A9403" s="2" t="s">
        <v>9002</v>
      </c>
      <c r="B9403" s="2" t="str">
        <f ca="1">IFERROR(__xludf.DUMMYFUNCTION("GOOGLETRANSLATE(A9403,""auto"",""en"")"),"Loading...")</f>
        <v>Loading...</v>
      </c>
    </row>
    <row r="9404" spans="1:2" ht="14.25" customHeight="1">
      <c r="A9404" s="4" t="s">
        <v>9003</v>
      </c>
      <c r="B9404" s="2" t="str">
        <f ca="1">IFERROR(__xludf.DUMMYFUNCTION("GOOGLETRANSLATE(A9404,""auto"",""en"")"),"Loading...")</f>
        <v>Loading...</v>
      </c>
    </row>
    <row r="9405" spans="1:2" ht="14.25" customHeight="1">
      <c r="A9405" s="2" t="s">
        <v>9004</v>
      </c>
      <c r="B9405" s="2" t="str">
        <f ca="1">IFERROR(__xludf.DUMMYFUNCTION("GOOGLETRANSLATE(A9405,""auto"",""en"")"),"Loading...")</f>
        <v>Loading...</v>
      </c>
    </row>
    <row r="9406" spans="1:2" ht="14.25" customHeight="1">
      <c r="A9406" s="6" t="s">
        <v>9005</v>
      </c>
      <c r="B9406" s="2" t="str">
        <f ca="1">IFERROR(__xludf.DUMMYFUNCTION("GOOGLETRANSLATE(A9406,""auto"",""en"")"),"Loading...")</f>
        <v>Loading...</v>
      </c>
    </row>
    <row r="9407" spans="1:2" ht="14.25" customHeight="1">
      <c r="A9407" s="4" t="s">
        <v>9006</v>
      </c>
      <c r="B9407" s="2" t="str">
        <f ca="1">IFERROR(__xludf.DUMMYFUNCTION("GOOGLETRANSLATE(A9407,""auto"",""en"")"),"fucked dock media")</f>
        <v>fucked dock media</v>
      </c>
    </row>
    <row r="9408" spans="1:2" ht="14.25" customHeight="1">
      <c r="A9408" s="4" t="s">
        <v>9007</v>
      </c>
      <c r="B9408" s="2" t="str">
        <f ca="1">IFERROR(__xludf.DUMMYFUNCTION("GOOGLETRANSLATE(A9408,""auto"",""en"")"),"Loading...")</f>
        <v>Loading...</v>
      </c>
    </row>
    <row r="9409" spans="1:2" ht="14.25" customHeight="1">
      <c r="A9409" s="2" t="s">
        <v>9008</v>
      </c>
      <c r="B9409" s="2" t="str">
        <f ca="1">IFERROR(__xludf.DUMMYFUNCTION("GOOGLETRANSLATE(A9409,""auto"",""en"")"),"Loading...")</f>
        <v>Loading...</v>
      </c>
    </row>
    <row r="9410" spans="1:2" ht="14.25" customHeight="1">
      <c r="A9410" s="4" t="s">
        <v>9009</v>
      </c>
      <c r="B9410" s="2" t="str">
        <f ca="1">IFERROR(__xludf.DUMMYFUNCTION("GOOGLETRANSLATE(A9410,""auto"",""en"")"),"Loading...")</f>
        <v>Loading...</v>
      </c>
    </row>
    <row r="9411" spans="1:2" ht="14.25" customHeight="1">
      <c r="A9411" s="2" t="s">
        <v>9010</v>
      </c>
      <c r="B9411" s="2" t="str">
        <f ca="1">IFERROR(__xludf.DUMMYFUNCTION("GOOGLETRANSLATE(A9411,""auto"",""en"")"),"Loading...")</f>
        <v>Loading...</v>
      </c>
    </row>
    <row r="9412" spans="1:2" ht="14.25" customHeight="1">
      <c r="A9412" s="2" t="s">
        <v>9011</v>
      </c>
      <c r="B9412" s="2" t="str">
        <f ca="1">IFERROR(__xludf.DUMMYFUNCTION("GOOGLETRANSLATE(A9412,""auto"",""en"")"),"You keep shouting.")</f>
        <v>You keep shouting.</v>
      </c>
    </row>
    <row r="9413" spans="1:2" ht="14.25" customHeight="1">
      <c r="A9413" s="2" t="s">
        <v>9012</v>
      </c>
      <c r="B9413" s="2" t="str">
        <f ca="1">IFERROR(__xludf.DUMMYFUNCTION("GOOGLETRANSLATE(A9413,""auto"",""en"")"),"You will start crying whore on 4th June")</f>
        <v>You will start crying whore on 4th June</v>
      </c>
    </row>
    <row r="9414" spans="1:2" ht="14.25" customHeight="1">
      <c r="A9414" s="4" t="s">
        <v>9013</v>
      </c>
      <c r="B9414" s="2" t="str">
        <f ca="1">IFERROR(__xludf.DUMMYFUNCTION("GOOGLETRANSLATE(A9414,""auto"",""en"")"),"Loading...")</f>
        <v>Loading...</v>
      </c>
    </row>
    <row r="9415" spans="1:2" ht="14.25" customHeight="1">
      <c r="A9415" s="4" t="s">
        <v>9014</v>
      </c>
      <c r="B9415" s="2" t="str">
        <f ca="1">IFERROR(__xludf.DUMMYFUNCTION("GOOGLETRANSLATE(A9415,""auto"",""en"")"),"Ravish, you are also cheap and so are your pappu and spoons, till yesterday you too were a senior editor in a TV channel, at that time the surveys were correct, how come they are wrong today?")</f>
        <v>Ravish, you are also cheap and so are your pappu and spoons, till yesterday you too were a senior editor in a TV channel, at that time the surveys were correct, how come they are wrong today?</v>
      </c>
    </row>
    <row r="9416" spans="1:2" ht="14.25" customHeight="1">
      <c r="A9416" s="2" t="s">
        <v>9015</v>
      </c>
      <c r="B9416" s="2" t="str">
        <f ca="1">IFERROR(__xludf.DUMMYFUNCTION("GOOGLETRANSLATE(A9416,""auto"",""en"")"),"Loading...")</f>
        <v>Loading...</v>
      </c>
    </row>
    <row r="9417" spans="1:2" ht="14.25" customHeight="1">
      <c r="A9417" s="4" t="s">
        <v>9016</v>
      </c>
      <c r="B9417" s="2" t="str">
        <f ca="1">IFERROR(__xludf.DUMMYFUNCTION("GOOGLETRANSLATE(A9417,""auto"",""en"")"),"Loading...")</f>
        <v>Loading...</v>
      </c>
    </row>
    <row r="9418" spans="1:2" ht="14.25" customHeight="1">
      <c r="A9418" s="2" t="s">
        <v>9017</v>
      </c>
      <c r="B9418" s="2" t="str">
        <f ca="1">IFERROR(__xludf.DUMMYFUNCTION("GOOGLETRANSLATE(A9418,""auto"",""en"")"),"Loading...")</f>
        <v>Loading...</v>
      </c>
    </row>
    <row r="9419" spans="1:2" ht="14.25" customHeight="1">
      <c r="A9419" s="2" t="s">
        <v>9018</v>
      </c>
      <c r="B9419" s="2" t="str">
        <f ca="1">IFERROR(__xludf.DUMMYFUNCTION("GOOGLETRANSLATE(A9419,""auto"",""en"")"),"Loading...")</f>
        <v>Loading...</v>
      </c>
    </row>
    <row r="9420" spans="1:2" ht="14.25" customHeight="1">
      <c r="A9420" s="2" t="s">
        <v>9019</v>
      </c>
      <c r="B9420" s="2" t="str">
        <f ca="1">IFERROR(__xludf.DUMMYFUNCTION("GOOGLETRANSLATE(A9420,""auto"",""en"")"),"Loading...")</f>
        <v>Loading...</v>
      </c>
    </row>
    <row r="9421" spans="1:2" ht="14.25" customHeight="1">
      <c r="A9421" s="6" t="s">
        <v>9020</v>
      </c>
      <c r="B9421" s="2" t="str">
        <f ca="1">IFERROR(__xludf.DUMMYFUNCTION("GOOGLETRANSLATE(A9421,""auto"",""en"")"),"Loading...")</f>
        <v>Loading...</v>
      </c>
    </row>
    <row r="9422" spans="1:2" ht="14.25" customHeight="1">
      <c r="A9422" s="2" t="s">
        <v>9021</v>
      </c>
      <c r="B9422" s="2" t="str">
        <f ca="1">IFERROR(__xludf.DUMMYFUNCTION("GOOGLETRANSLATE(A9422,""auto"",""en"")"),"Why don't you cry?")</f>
        <v>Why don't you cry?</v>
      </c>
    </row>
    <row r="9423" spans="1:2" ht="14.25" customHeight="1">
      <c r="A9423" s="4" t="s">
        <v>9022</v>
      </c>
      <c r="B9423" s="2" t="str">
        <f ca="1">IFERROR(__xludf.DUMMYFUNCTION("GOOGLETRANSLATE(A9423,""auto"",""en"")"),"Loading...")</f>
        <v>Loading...</v>
      </c>
    </row>
    <row r="9424" spans="1:2" ht="14.25" customHeight="1">
      <c r="A9424" s="2" t="s">
        <v>9023</v>
      </c>
      <c r="B9424" s="2" t="str">
        <f ca="1">IFERROR(__xludf.DUMMYFUNCTION("GOOGLETRANSLATE(A9424,""auto"",""en"")"),"Loading...")</f>
        <v>Loading...</v>
      </c>
    </row>
    <row r="9425" spans="1:2" ht="14.25" customHeight="1">
      <c r="A9425" s="2" t="s">
        <v>9024</v>
      </c>
      <c r="B9425" s="2" t="str">
        <f ca="1">IFERROR(__xludf.DUMMYFUNCTION("GOOGLETRANSLATE(A9425,""auto"",""en"")"),"ndtv also has exit poll in this")</f>
        <v>ndtv also has exit poll in this</v>
      </c>
    </row>
    <row r="9426" spans="1:2" ht="14.25" customHeight="1">
      <c r="A9426" s="4" t="s">
        <v>9025</v>
      </c>
      <c r="B9426" s="2" t="str">
        <f ca="1">IFERROR(__xludf.DUMMYFUNCTION("GOOGLETRANSLATE(A9426,""auto"",""en"")"),"Loading...")</f>
        <v>Loading...</v>
      </c>
    </row>
    <row r="9427" spans="1:2" ht="14.25" customHeight="1">
      <c r="A9427" s="4" t="s">
        <v>9026</v>
      </c>
      <c r="B9427" s="2" t="str">
        <f ca="1">IFERROR(__xludf.DUMMYFUNCTION("GOOGLETRANSLATE(A9427,""auto"",""en"")"),"Loading...")</f>
        <v>Loading...</v>
      </c>
    </row>
    <row r="9428" spans="1:2" ht="14.25" customHeight="1">
      <c r="A9428" s="2" t="s">
        <v>9027</v>
      </c>
      <c r="B9428" s="2" t="str">
        <f ca="1">IFERROR(__xludf.DUMMYFUNCTION("GOOGLETRANSLATE(A9428,""auto"",""en"")"),"Loading...")</f>
        <v>Loading...</v>
      </c>
    </row>
    <row r="9429" spans="1:2" ht="14.25" customHeight="1">
      <c r="A9429" s="4" t="s">
        <v>9028</v>
      </c>
      <c r="B9429" s="2" t="str">
        <f ca="1">IFERROR(__xludf.DUMMYFUNCTION("GOOGLETRANSLATE(A9429,""auto"",""en"")"),"Loading...")</f>
        <v>Loading...</v>
      </c>
    </row>
    <row r="9430" spans="1:2" ht="14.25" customHeight="1">
      <c r="A9430" s="2" t="s">
        <v>9029</v>
      </c>
      <c r="B9430" s="2" t="str">
        <f ca="1">IFERROR(__xludf.DUMMYFUNCTION("GOOGLETRANSLATE(A9430,""auto"",""en"")"),"Loading...")</f>
        <v>Loading...</v>
      </c>
    </row>
    <row r="9431" spans="1:2" ht="14.25" customHeight="1">
      <c r="A9431" s="2" t="s">
        <v>9030</v>
      </c>
      <c r="B9431" s="2" t="str">
        <f ca="1">IFERROR(__xludf.DUMMYFUNCTION("GOOGLETRANSLATE(A9431,""auto"",""en"")"),"Rabish Kumar was writing Rahul's letter at that time.")</f>
        <v>Rabish Kumar was writing Rahul's letter at that time.</v>
      </c>
    </row>
    <row r="9432" spans="1:2" ht="14.25" customHeight="1">
      <c r="A9432" s="2" t="s">
        <v>9031</v>
      </c>
      <c r="B9432" s="2" t="str">
        <f ca="1">IFERROR(__xludf.DUMMYFUNCTION("GOOGLETRANSLATE(A9432,""auto"",""en"")"),"Loading...")</f>
        <v>Loading...</v>
      </c>
    </row>
    <row r="9433" spans="1:2" ht="14.25" customHeight="1">
      <c r="A9433" s="2" t="s">
        <v>9032</v>
      </c>
      <c r="B9433" s="2" t="str">
        <f ca="1">IFERROR(__xludf.DUMMYFUNCTION("GOOGLETRANSLATE(A9433,""auto"",""en"")"),"BJP had won honestly in 2014, since then it has won through rigging.")</f>
        <v>BJP had won honestly in 2014, since then it has won through rigging.</v>
      </c>
    </row>
    <row r="9434" spans="1:2" ht="14.25" customHeight="1">
      <c r="A9434" s="2" t="s">
        <v>9033</v>
      </c>
      <c r="B9434" s="2" t="str">
        <f ca="1">IFERROR(__xludf.DUMMYFUNCTION("GOOGLETRANSLATE(A9434,""auto"",""en"")"),"Loading...")</f>
        <v>Loading...</v>
      </c>
    </row>
    <row r="9435" spans="1:2" ht="14.25" customHeight="1">
      <c r="A9435" s="4" t="s">
        <v>9034</v>
      </c>
      <c r="B9435" s="2" t="str">
        <f ca="1">IFERROR(__xludf.DUMMYFUNCTION("GOOGLETRANSLATE(A9435,""auto"",""en"")"),"Loading...")</f>
        <v>Loading...</v>
      </c>
    </row>
    <row r="9436" spans="1:2" ht="14.25" customHeight="1">
      <c r="A9436" s="4" t="s">
        <v>9035</v>
      </c>
      <c r="B9436" s="2" t="str">
        <f ca="1">IFERROR(__xludf.DUMMYFUNCTION("GOOGLETRANSLATE(A9436,""auto"",""en"")"),"Loading...")</f>
        <v>Loading...</v>
      </c>
    </row>
    <row r="9437" spans="1:2" ht="14.25" customHeight="1">
      <c r="A9437" s="2" t="s">
        <v>9036</v>
      </c>
      <c r="B9437" s="2" t="str">
        <f ca="1">IFERROR(__xludf.DUMMYFUNCTION("GOOGLETRANSLATE(A9437,""auto"",""en"")"),"Loading...")</f>
        <v>Loading...</v>
      </c>
    </row>
    <row r="9438" spans="1:2" ht="14.25" customHeight="1">
      <c r="A9438" s="2" t="s">
        <v>9037</v>
      </c>
      <c r="B9438" s="2" t="str">
        <f ca="1">IFERROR(__xludf.DUMMYFUNCTION("GOOGLETRANSLATE(A9438,""auto"",""en"")"),"Loading...")</f>
        <v>Loading...</v>
      </c>
    </row>
    <row r="9439" spans="1:2" ht="14.25" customHeight="1">
      <c r="A9439" s="2" t="s">
        <v>9038</v>
      </c>
      <c r="B9439" s="2" t="str">
        <f ca="1">IFERROR(__xludf.DUMMYFUNCTION("GOOGLETRANSLATE(A9439,""auto"",""en"")"),"Loading...")</f>
        <v>Loading...</v>
      </c>
    </row>
    <row r="9440" spans="1:2" ht="14.25" customHeight="1">
      <c r="A9440" s="2" t="s">
        <v>9039</v>
      </c>
      <c r="B9440" s="2" t="str">
        <f ca="1">IFERROR(__xludf.DUMMYFUNCTION("GOOGLETRANSLATE(A9440,""auto"",""en"")"),"The dog will fall to the bill and the man will come to one place.")</f>
        <v>The dog will fall to the bill and the man will come to one place.</v>
      </c>
    </row>
    <row r="9441" spans="1:2" ht="14.25" customHeight="1">
      <c r="A9441" s="2" t="s">
        <v>9040</v>
      </c>
      <c r="B9441" s="2" t="str">
        <f ca="1">IFERROR(__xludf.DUMMYFUNCTION("GOOGLETRANSLATE(A9441,""auto"",""en"")"),"Loading...")</f>
        <v>Loading...</v>
      </c>
    </row>
    <row r="9442" spans="1:2" ht="14.25" customHeight="1">
      <c r="A9442" s="2" t="s">
        <v>9041</v>
      </c>
      <c r="B9442" s="2" t="str">
        <f ca="1">IFERROR(__xludf.DUMMYFUNCTION("GOOGLETRANSLATE(A9442,""auto"",""en"")"),"Loading...")</f>
        <v>Loading...</v>
      </c>
    </row>
    <row r="9443" spans="1:2" ht="14.25" customHeight="1">
      <c r="A9443" s="2" t="s">
        <v>9042</v>
      </c>
      <c r="B9443" s="2" t="str">
        <f ca="1">IFERROR(__xludf.DUMMYFUNCTION("GOOGLETRANSLATE(A9443,""auto"",""en"")"),"Loading...")</f>
        <v>Loading...</v>
      </c>
    </row>
    <row r="9444" spans="1:2" ht="14.25" customHeight="1">
      <c r="A9444" s="2" t="s">
        <v>9043</v>
      </c>
      <c r="B9444" s="2" t="str">
        <f ca="1">IFERROR(__xludf.DUMMYFUNCTION("GOOGLETRANSLATE(A9444,""auto"",""en"")"),"Loading...")</f>
        <v>Loading...</v>
      </c>
    </row>
    <row r="9445" spans="1:2" ht="14.25" customHeight="1">
      <c r="A9445" s="2" t="s">
        <v>458</v>
      </c>
      <c r="B9445" s="2" t="str">
        <f ca="1">IFERROR(__xludf.DUMMYFUNCTION("GOOGLETRANSLATE(A9445,""auto"",""en"")"),"Loading...")</f>
        <v>Loading...</v>
      </c>
    </row>
    <row r="9446" spans="1:2" ht="14.25" customHeight="1">
      <c r="A9446" s="2" t="s">
        <v>9044</v>
      </c>
      <c r="B9446" s="2" t="str">
        <f ca="1">IFERROR(__xludf.DUMMYFUNCTION("GOOGLETRANSLATE(A9446,""auto"",""en"")"),"Loading...")</f>
        <v>Loading...</v>
      </c>
    </row>
    <row r="9447" spans="1:2" ht="14.25" customHeight="1">
      <c r="A9447" s="4" t="s">
        <v>9045</v>
      </c>
      <c r="B9447" s="2" t="str">
        <f ca="1">IFERROR(__xludf.DUMMYFUNCTION("GOOGLETRANSLATE(A9447,""auto"",""en"")"),"Loading...")</f>
        <v>Loading...</v>
      </c>
    </row>
    <row r="9448" spans="1:2" ht="14.25" customHeight="1">
      <c r="A9448" s="2" t="s">
        <v>9046</v>
      </c>
      <c r="B9448" s="2" t="str">
        <f ca="1">IFERROR(__xludf.DUMMYFUNCTION("GOOGLETRANSLATE(A9448,""auto"",""en"")"),"Loading...")</f>
        <v>Loading...</v>
      </c>
    </row>
    <row r="9449" spans="1:2" ht="14.25" customHeight="1">
      <c r="A9449" s="2" t="s">
        <v>9047</v>
      </c>
      <c r="B9449" s="2" t="str">
        <f ca="1">IFERROR(__xludf.DUMMYFUNCTION("GOOGLETRANSLATE(A9449,""auto"",""en"")"),"Loading...")</f>
        <v>Loading...</v>
      </c>
    </row>
    <row r="9450" spans="1:2" ht="14.25" customHeight="1">
      <c r="A9450" s="2" t="s">
        <v>9048</v>
      </c>
      <c r="B9450" s="2" t="str">
        <f ca="1">IFERROR(__xludf.DUMMYFUNCTION("GOOGLETRANSLATE(A9450,""auto"",""en"")"),"Download paper selection will be done to pure India, BJP will not get more than 5 seats, they will steal from AVM, they will also do some things, they will not be able to get assambhav.")</f>
        <v>Download paper selection will be done to pure India, BJP will not get more than 5 seats, they will steal from AVM, they will also do some things, they will not be able to get assambhav.</v>
      </c>
    </row>
    <row r="9451" spans="1:2" ht="14.25" customHeight="1">
      <c r="A9451" s="2" t="s">
        <v>9049</v>
      </c>
      <c r="B9451" s="2" t="str">
        <f ca="1">IFERROR(__xludf.DUMMYFUNCTION("GOOGLETRANSLATE(A9451,""auto"",""en"")"),"Loading...")</f>
        <v>Loading...</v>
      </c>
    </row>
    <row r="9452" spans="1:2" ht="14.25" customHeight="1">
      <c r="A9452" s="2" t="s">
        <v>1240</v>
      </c>
      <c r="B9452" s="2" t="str">
        <f ca="1">IFERROR(__xludf.DUMMYFUNCTION("GOOGLETRANSLATE(A9452,""auto"",""en"")"),"Loading...")</f>
        <v>Loading...</v>
      </c>
    </row>
    <row r="9453" spans="1:2" ht="14.25" customHeight="1">
      <c r="A9453" s="2" t="s">
        <v>9050</v>
      </c>
      <c r="B9453" s="2" t="str">
        <f ca="1">IFERROR(__xludf.DUMMYFUNCTION("GOOGLETRANSLATE(A9453,""auto"",""en"")"),"Loading...")</f>
        <v>Loading...</v>
      </c>
    </row>
    <row r="9454" spans="1:2" ht="14.25" customHeight="1">
      <c r="A9454" s="2" t="s">
        <v>9051</v>
      </c>
      <c r="B9454" s="2" t="str">
        <f ca="1">IFERROR(__xludf.DUMMYFUNCTION("GOOGLETRANSLATE(A9454,""auto"",""en"")"),"Loading...")</f>
        <v>Loading...</v>
      </c>
    </row>
    <row r="9455" spans="1:2" ht="14.25" customHeight="1">
      <c r="A9455" s="2" t="s">
        <v>9052</v>
      </c>
      <c r="B9455" s="2" t="str">
        <f ca="1">IFERROR(__xludf.DUMMYFUNCTION("GOOGLETRANSLATE(A9455,""auto"",""en"")"),"Loading...")</f>
        <v>Loading...</v>
      </c>
    </row>
    <row r="9456" spans="1:2" ht="14.25" customHeight="1">
      <c r="A9456" s="2" t="s">
        <v>9053</v>
      </c>
      <c r="B9456" s="2" t="str">
        <f ca="1">IFERROR(__xludf.DUMMYFUNCTION("GOOGLETRANSLATE(A9456,""auto"",""en"")"),"Loading...")</f>
        <v>Loading...</v>
      </c>
    </row>
    <row r="9457" spans="1:2" ht="14.25" customHeight="1">
      <c r="A9457" s="2" t="s">
        <v>9054</v>
      </c>
      <c r="B9457" s="2" t="str">
        <f ca="1">IFERROR(__xludf.DUMMYFUNCTION("GOOGLETRANSLATE(A9457,""auto"",""en"")"),"Loading...")</f>
        <v>Loading...</v>
      </c>
    </row>
    <row r="9458" spans="1:2" ht="14.25" customHeight="1">
      <c r="A9458" s="4" t="s">
        <v>9055</v>
      </c>
      <c r="B9458" s="2" t="str">
        <f ca="1">IFERROR(__xludf.DUMMYFUNCTION("GOOGLETRANSLATE(A9458,""auto"",""en"")"),"Loading...")</f>
        <v>Loading...</v>
      </c>
    </row>
    <row r="9459" spans="1:2" ht="14.25" customHeight="1">
      <c r="A9459" s="2" t="s">
        <v>9056</v>
      </c>
      <c r="B9459" s="2" t="str">
        <f ca="1">IFERROR(__xludf.DUMMYFUNCTION("GOOGLETRANSLATE(A9459,""auto"",""en"")"),"Loading...")</f>
        <v>Loading...</v>
      </c>
    </row>
    <row r="9460" spans="1:2" ht="14.25" customHeight="1">
      <c r="A9460" s="2" t="s">
        <v>9057</v>
      </c>
      <c r="B9460" s="2" t="str">
        <f ca="1">IFERROR(__xludf.DUMMYFUNCTION("GOOGLETRANSLATE(A9460,""auto"",""en"")"),"Loading...")</f>
        <v>Loading...</v>
      </c>
    </row>
    <row r="9461" spans="1:2" ht="14.25" customHeight="1">
      <c r="A9461" s="4" t="s">
        <v>9058</v>
      </c>
      <c r="B9461" s="2" t="str">
        <f ca="1">IFERROR(__xludf.DUMMYFUNCTION("GOOGLETRANSLATE(A9461,""auto"",""en"")"),"Loading...")</f>
        <v>Loading...</v>
      </c>
    </row>
    <row r="9462" spans="1:2" ht="14.25" customHeight="1">
      <c r="A9462" s="2" t="s">
        <v>9059</v>
      </c>
      <c r="B9462" s="2" t="str">
        <f ca="1">IFERROR(__xludf.DUMMYFUNCTION("GOOGLETRANSLATE(A9462,""auto"",""en"")"),"Loading...")</f>
        <v>Loading...</v>
      </c>
    </row>
    <row r="9463" spans="1:2" ht="14.25" customHeight="1">
      <c r="A9463" s="2" t="s">
        <v>9060</v>
      </c>
      <c r="B9463" s="2" t="str">
        <f ca="1">IFERROR(__xludf.DUMMYFUNCTION("GOOGLETRANSLATE(A9463,""auto"",""en"")"),"Loading...")</f>
        <v>Loading...</v>
      </c>
    </row>
    <row r="9464" spans="1:2" ht="14.25" customHeight="1">
      <c r="A9464" s="4" t="s">
        <v>9061</v>
      </c>
      <c r="B9464" s="2" t="str">
        <f ca="1">IFERROR(__xludf.DUMMYFUNCTION("GOOGLETRANSLATE(A9464,""auto"",""en"")"),"Loading...")</f>
        <v>Loading...</v>
      </c>
    </row>
    <row r="9465" spans="1:2" ht="14.25" customHeight="1">
      <c r="A9465" s="2" t="s">
        <v>9062</v>
      </c>
      <c r="B9465" s="2" t="str">
        <f ca="1">IFERROR(__xludf.DUMMYFUNCTION("GOOGLETRANSLATE(A9465,""auto"",""en"")"),"Loading...")</f>
        <v>Loading...</v>
      </c>
    </row>
    <row r="9466" spans="1:2" ht="14.25" customHeight="1">
      <c r="A9466" s="4" t="s">
        <v>9063</v>
      </c>
      <c r="B9466" s="2" t="str">
        <f ca="1">IFERROR(__xludf.DUMMYFUNCTION("GOOGLETRANSLATE(A9466,""auto"",""en"")"),"BJP's Raj religion is Hindu Muslim temples, mosques and riots, BJP is creating division among all Hindu Muslims by using communal incitement, Hindu Muslims are united in the bosom of India.")</f>
        <v>BJP's Raj religion is Hindu Muslim temples, mosques and riots, BJP is creating division among all Hindu Muslims by using communal incitement, Hindu Muslims are united in the bosom of India.</v>
      </c>
    </row>
    <row r="9467" spans="1:2" ht="14.25" customHeight="1">
      <c r="A9467" s="2" t="s">
        <v>9064</v>
      </c>
      <c r="B9467" s="2" t="str">
        <f ca="1">IFERROR(__xludf.DUMMYFUNCTION("GOOGLETRANSLATE(A9467,""auto"",""en"")"),"Loading...")</f>
        <v>Loading...</v>
      </c>
    </row>
    <row r="9468" spans="1:2" ht="14.25" customHeight="1">
      <c r="A9468" s="2" t="s">
        <v>9065</v>
      </c>
      <c r="B9468" s="2" t="str">
        <f ca="1">IFERROR(__xludf.DUMMYFUNCTION("GOOGLETRANSLATE(A9468,""auto"",""en"")"),"Loading...")</f>
        <v>Loading...</v>
      </c>
    </row>
    <row r="9469" spans="1:2" ht="14.25" customHeight="1">
      <c r="A9469" s="4" t="s">
        <v>9066</v>
      </c>
      <c r="B9469" s="2" t="str">
        <f ca="1">IFERROR(__xludf.DUMMYFUNCTION("GOOGLETRANSLATE(A9469,""auto"",""en"")"),"Loading...")</f>
        <v>Loading...</v>
      </c>
    </row>
    <row r="9470" spans="1:2" ht="14.25" customHeight="1">
      <c r="A9470" s="2" t="s">
        <v>9067</v>
      </c>
      <c r="B9470" s="2" t="str">
        <f ca="1">IFERROR(__xludf.DUMMYFUNCTION("GOOGLETRANSLATE(A9470,""auto"",""en"")"),"Loading...")</f>
        <v>Loading...</v>
      </c>
    </row>
    <row r="9471" spans="1:2" ht="14.25" customHeight="1">
      <c r="A9471" s="2" t="s">
        <v>9068</v>
      </c>
      <c r="B9471" s="2" t="str">
        <f ca="1">IFERROR(__xludf.DUMMYFUNCTION("GOOGLETRANSLATE(A9471,""auto"",""en"")"),"Loading...")</f>
        <v>Loading...</v>
      </c>
    </row>
    <row r="9472" spans="1:2" ht="14.25" customHeight="1">
      <c r="A9472" s="2" t="s">
        <v>9069</v>
      </c>
      <c r="B9472" s="2" t="str">
        <f ca="1">IFERROR(__xludf.DUMMYFUNCTION("GOOGLETRANSLATE(A9472,""auto"",""en"")"),"Loading...")</f>
        <v>Loading...</v>
      </c>
    </row>
    <row r="9473" spans="1:2" ht="14.25" customHeight="1">
      <c r="A9473" s="2" t="s">
        <v>9070</v>
      </c>
      <c r="B9473" s="2" t="str">
        <f ca="1">IFERROR(__xludf.DUMMYFUNCTION("GOOGLETRANSLATE(A9473,""auto"",""en"")"),"Loading...")</f>
        <v>Loading...</v>
      </c>
    </row>
    <row r="9474" spans="1:2" ht="14.25" customHeight="1">
      <c r="A9474" s="2" t="s">
        <v>9071</v>
      </c>
      <c r="B9474" s="2" t="str">
        <f ca="1">IFERROR(__xludf.DUMMYFUNCTION("GOOGLETRANSLATE(A9474,""auto"",""en"")"),"Loading...")</f>
        <v>Loading...</v>
      </c>
    </row>
    <row r="9475" spans="1:2" ht="14.25" customHeight="1">
      <c r="A9475" s="2" t="s">
        <v>9072</v>
      </c>
      <c r="B9475" s="2" t="str">
        <f ca="1">IFERROR(__xludf.DUMMYFUNCTION("GOOGLETRANSLATE(A9475,""auto"",""en"")"),"Loading...")</f>
        <v>Loading...</v>
      </c>
    </row>
    <row r="9476" spans="1:2" ht="14.25" customHeight="1">
      <c r="A9476" s="6" t="s">
        <v>9073</v>
      </c>
      <c r="B9476" s="2" t="str">
        <f ca="1">IFERROR(__xludf.DUMMYFUNCTION("GOOGLETRANSLATE(A9476,""auto"",""en"")"),"Loading...")</f>
        <v>Loading...</v>
      </c>
    </row>
    <row r="9477" spans="1:2" ht="14.25" customHeight="1">
      <c r="A9477" s="2" t="s">
        <v>9074</v>
      </c>
      <c r="B9477" s="2" t="str">
        <f ca="1">IFERROR(__xludf.DUMMYFUNCTION("GOOGLETRANSLATE(A9477,""auto"",""en"")"),"Loading...")</f>
        <v>Loading...</v>
      </c>
    </row>
    <row r="9478" spans="1:2" ht="14.25" customHeight="1">
      <c r="A9478" s="2" t="s">
        <v>9075</v>
      </c>
      <c r="B9478" s="2" t="str">
        <f ca="1">IFERROR(__xludf.DUMMYFUNCTION("GOOGLETRANSLATE(A9478,""auto"",""en"")"),"Loading...")</f>
        <v>Loading...</v>
      </c>
    </row>
    <row r="9479" spans="1:2" ht="14.25" customHeight="1">
      <c r="A9479" s="4" t="s">
        <v>9076</v>
      </c>
      <c r="B9479" s="2" t="str">
        <f ca="1">IFERROR(__xludf.DUMMYFUNCTION("GOOGLETRANSLATE(A9479,""auto"",""en"")"),"Loading...")</f>
        <v>Loading...</v>
      </c>
    </row>
    <row r="9480" spans="1:2" ht="14.25" customHeight="1">
      <c r="A9480" s="2" t="s">
        <v>9077</v>
      </c>
      <c r="B9480" s="2" t="str">
        <f ca="1">IFERROR(__xludf.DUMMYFUNCTION("GOOGLETRANSLATE(A9480,""auto"",""en"")"),"Loading...")</f>
        <v>Loading...</v>
      </c>
    </row>
    <row r="9481" spans="1:2" ht="14.25" customHeight="1">
      <c r="A9481" s="2" t="s">
        <v>9078</v>
      </c>
      <c r="B9481" s="2" t="str">
        <f ca="1">IFERROR(__xludf.DUMMYFUNCTION("GOOGLETRANSLATE(A9481,""auto"",""en"")"),"Loading...")</f>
        <v>Loading...</v>
      </c>
    </row>
    <row r="9482" spans="1:2" ht="14.25" customHeight="1">
      <c r="A9482" s="2" t="s">
        <v>9079</v>
      </c>
      <c r="B9482" s="2" t="str">
        <f ca="1">IFERROR(__xludf.DUMMYFUNCTION("GOOGLETRANSLATE(A9482,""auto"",""en"")"),"Loading...")</f>
        <v>Loading...</v>
      </c>
    </row>
    <row r="9483" spans="1:2" ht="14.25" customHeight="1">
      <c r="A9483" s="4" t="s">
        <v>9080</v>
      </c>
      <c r="B9483" s="2" t="str">
        <f ca="1">IFERROR(__xludf.DUMMYFUNCTION("GOOGLETRANSLATE(A9483,""auto"",""en"")"),"Loading...")</f>
        <v>Loading...</v>
      </c>
    </row>
    <row r="9484" spans="1:2" ht="14.25" customHeight="1">
      <c r="A9484" s="2" t="s">
        <v>9081</v>
      </c>
      <c r="B9484" s="2" t="str">
        <f ca="1">IFERROR(__xludf.DUMMYFUNCTION("GOOGLETRANSLATE(A9484,""auto"",""en"")"),"Loading...")</f>
        <v>Loading...</v>
      </c>
    </row>
    <row r="9485" spans="1:2" ht="14.25" customHeight="1">
      <c r="A9485" s="4" t="s">
        <v>9082</v>
      </c>
      <c r="B9485" s="2" t="str">
        <f ca="1">IFERROR(__xludf.DUMMYFUNCTION("GOOGLETRANSLATE(A9485,""auto"",""en"")"),"Loading...")</f>
        <v>Loading...</v>
      </c>
    </row>
    <row r="9486" spans="1:2" ht="14.25" customHeight="1">
      <c r="A9486" s="5" t="s">
        <v>9083</v>
      </c>
      <c r="B9486" s="2" t="str">
        <f ca="1">IFERROR(__xludf.DUMMYFUNCTION("GOOGLETRANSLATE(A9486,""auto"",""en"")"),"Loading...")</f>
        <v>Loading...</v>
      </c>
    </row>
    <row r="9487" spans="1:2" ht="14.25" customHeight="1">
      <c r="A9487" s="4" t="s">
        <v>9084</v>
      </c>
      <c r="B9487" s="2" t="str">
        <f ca="1">IFERROR(__xludf.DUMMYFUNCTION("GOOGLETRANSLATE(A9487,""auto"",""en"")"),"Loading...")</f>
        <v>Loading...</v>
      </c>
    </row>
    <row r="9488" spans="1:2" ht="14.25" customHeight="1">
      <c r="A9488" s="2" t="s">
        <v>9085</v>
      </c>
      <c r="B9488" s="2" t="str">
        <f ca="1">IFERROR(__xludf.DUMMYFUNCTION("GOOGLETRANSLATE(A9488,""auto"",""en"")"),"Loading...")</f>
        <v>Loading...</v>
      </c>
    </row>
    <row r="9489" spans="1:2" ht="14.25" customHeight="1">
      <c r="A9489" s="6" t="s">
        <v>9086</v>
      </c>
      <c r="B9489" s="2" t="str">
        <f ca="1">IFERROR(__xludf.DUMMYFUNCTION("GOOGLETRANSLATE(A9489,""auto"",""en"")"),"Loading...")</f>
        <v>Loading...</v>
      </c>
    </row>
    <row r="9490" spans="1:2" ht="14.25" customHeight="1">
      <c r="A9490" s="4" t="s">
        <v>9087</v>
      </c>
      <c r="B9490" s="2" t="str">
        <f ca="1">IFERROR(__xludf.DUMMYFUNCTION("GOOGLETRANSLATE(A9490,""auto"",""en"")"),"Loading...")</f>
        <v>Loading...</v>
      </c>
    </row>
    <row r="9491" spans="1:2" ht="14.25" customHeight="1">
      <c r="A9491" s="4" t="s">
        <v>9088</v>
      </c>
      <c r="B9491" s="2" t="str">
        <f ca="1">IFERROR(__xludf.DUMMYFUNCTION("GOOGLETRANSLATE(A9491,""auto"",""en"")"),"Loading...")</f>
        <v>Loading...</v>
      </c>
    </row>
    <row r="9492" spans="1:2" ht="14.25" customHeight="1">
      <c r="A9492" s="2" t="s">
        <v>9089</v>
      </c>
      <c r="B9492" s="2" t="str">
        <f ca="1">IFERROR(__xludf.DUMMYFUNCTION("GOOGLETRANSLATE(A9492,""auto"",""en"")"),"Abhi say ass phat nay laga")</f>
        <v>Abhi say ass phat nay laga</v>
      </c>
    </row>
    <row r="9493" spans="1:2" ht="14.25" customHeight="1">
      <c r="A9493" s="4" t="s">
        <v>9090</v>
      </c>
      <c r="B9493" s="2" t="str">
        <f ca="1">IFERROR(__xludf.DUMMYFUNCTION("GOOGLETRANSLATE(A9493,""auto"",""en"")"),"Loading...")</f>
        <v>Loading...</v>
      </c>
    </row>
    <row r="9494" spans="1:2" ht="14.25" customHeight="1">
      <c r="A9494" s="2" t="s">
        <v>9091</v>
      </c>
      <c r="B9494" s="2" t="str">
        <f ca="1">IFERROR(__xludf.DUMMYFUNCTION("GOOGLETRANSLATE(A9494,""auto"",""en"")"),"Loading...")</f>
        <v>Loading...</v>
      </c>
    </row>
    <row r="9495" spans="1:2" ht="14.25" customHeight="1">
      <c r="A9495" s="2" t="s">
        <v>9092</v>
      </c>
      <c r="B9495" s="2" t="str">
        <f ca="1">IFERROR(__xludf.DUMMYFUNCTION("GOOGLETRANSLATE(A9495,""auto"",""en"")"),"Loading...")</f>
        <v>Loading...</v>
      </c>
    </row>
    <row r="9496" spans="1:2" ht="14.25" customHeight="1">
      <c r="A9496" s="2" t="s">
        <v>9093</v>
      </c>
      <c r="B9496" s="2" t="str">
        <f ca="1">IFERROR(__xludf.DUMMYFUNCTION("GOOGLETRANSLATE(A9496,""auto"",""en"")"),"Loading...")</f>
        <v>Loading...</v>
      </c>
    </row>
    <row r="9497" spans="1:2" ht="14.25" customHeight="1">
      <c r="A9497" s="4" t="s">
        <v>9094</v>
      </c>
      <c r="B9497" s="2" t="str">
        <f ca="1">IFERROR(__xludf.DUMMYFUNCTION("GOOGLETRANSLATE(A9497,""auto"",""en"")"),"Loading...")</f>
        <v>Loading...</v>
      </c>
    </row>
    <row r="9498" spans="1:2" ht="14.25" customHeight="1">
      <c r="A9498" s="2" t="s">
        <v>9095</v>
      </c>
      <c r="B9498" s="2" t="str">
        <f ca="1">IFERROR(__xludf.DUMMYFUNCTION("GOOGLETRANSLATE(A9498,""auto"",""en"")"),"Loading...")</f>
        <v>Loading...</v>
      </c>
    </row>
    <row r="9499" spans="1:2" ht="14.25" customHeight="1">
      <c r="A9499" s="2" t="s">
        <v>9096</v>
      </c>
      <c r="B9499" s="2" t="str">
        <f ca="1">IFERROR(__xludf.DUMMYFUNCTION("GOOGLETRANSLATE(A9499,""auto"",""en"")"),"Loading...")</f>
        <v>Loading...</v>
      </c>
    </row>
    <row r="9500" spans="1:2" ht="14.25" customHeight="1">
      <c r="A9500" s="2" t="s">
        <v>9097</v>
      </c>
      <c r="B9500" s="2" t="str">
        <f ca="1">IFERROR(__xludf.DUMMYFUNCTION("GOOGLETRANSLATE(A9500,""auto"",""en"")"),"Loading...")</f>
        <v>Loading...</v>
      </c>
    </row>
    <row r="9501" spans="1:2" ht="14.25" customHeight="1">
      <c r="A9501" s="5" t="s">
        <v>9098</v>
      </c>
      <c r="B9501" s="2" t="str">
        <f ca="1">IFERROR(__xludf.DUMMYFUNCTION("GOOGLETRANSLATE(A9501,""auto"",""en"")"),"Loading...")</f>
        <v>Loading...</v>
      </c>
    </row>
    <row r="9502" spans="1:2" ht="14.25" customHeight="1">
      <c r="A9502" s="2" t="s">
        <v>9099</v>
      </c>
      <c r="B9502" s="2" t="str">
        <f ca="1">IFERROR(__xludf.DUMMYFUNCTION("GOOGLETRANSLATE(A9502,""auto"",""en"")"),"Loading...")</f>
        <v>Loading...</v>
      </c>
    </row>
    <row r="9503" spans="1:2" ht="14.25" customHeight="1">
      <c r="A9503" s="2" t="s">
        <v>9100</v>
      </c>
      <c r="B9503" s="2" t="str">
        <f ca="1">IFERROR(__xludf.DUMMYFUNCTION("GOOGLETRANSLATE(A9503,""auto"",""en"")"),"This time 400 par"" has been taken full care of. Godi media.")</f>
        <v>This time 400 par" has been taken full care of. Godi media.</v>
      </c>
    </row>
    <row r="9504" spans="1:2" ht="14.25" customHeight="1">
      <c r="A9504" s="2" t="s">
        <v>313</v>
      </c>
      <c r="B9504" s="2" t="str">
        <f ca="1">IFERROR(__xludf.DUMMYFUNCTION("GOOGLETRANSLATE(A9504,""auto"",""en"")"),"Loading...")</f>
        <v>Loading...</v>
      </c>
    </row>
    <row r="9505" spans="1:2" ht="14.25" customHeight="1">
      <c r="A9505" s="4" t="s">
        <v>9101</v>
      </c>
      <c r="B9505" s="2" t="str">
        <f ca="1">IFERROR(__xludf.DUMMYFUNCTION("GOOGLETRANSLATE(A9505,""auto"",""en"")"),"Loading...")</f>
        <v>Loading...</v>
      </c>
    </row>
    <row r="9506" spans="1:2" ht="14.25" customHeight="1">
      <c r="A9506" s="2" t="s">
        <v>9102</v>
      </c>
      <c r="B9506" s="2" t="str">
        <f ca="1">IFERROR(__xludf.DUMMYFUNCTION("GOOGLETRANSLATE(A9506,""auto"",""en"")"),"Loading...")</f>
        <v>Loading...</v>
      </c>
    </row>
    <row r="9507" spans="1:2" ht="14.25" customHeight="1">
      <c r="A9507" s="2" t="s">
        <v>9103</v>
      </c>
      <c r="B9507" s="2" t="str">
        <f ca="1">IFERROR(__xludf.DUMMYFUNCTION("GOOGLETRANSLATE(A9507,""auto"",""en"")"),"Loading...")</f>
        <v>Loading...</v>
      </c>
    </row>
    <row r="9508" spans="1:2" ht="14.25" customHeight="1">
      <c r="A9508" s="2" t="s">
        <v>9104</v>
      </c>
      <c r="B9508" s="2" t="str">
        <f ca="1">IFERROR(__xludf.DUMMYFUNCTION("GOOGLETRANSLATE(A9508,""auto"",""en"")"),"Loading...")</f>
        <v>Loading...</v>
      </c>
    </row>
    <row r="9509" spans="1:2" ht="14.25" customHeight="1">
      <c r="A9509" s="4" t="s">
        <v>9105</v>
      </c>
      <c r="B9509" s="2" t="str">
        <f ca="1">IFERROR(__xludf.DUMMYFUNCTION("GOOGLETRANSLATE(A9509,""auto"",""en"")"),"Loading...")</f>
        <v>Loading...</v>
      </c>
    </row>
    <row r="9510" spans="1:2" ht="14.25" customHeight="1">
      <c r="A9510" s="2" t="s">
        <v>9106</v>
      </c>
      <c r="B9510" s="2" t="str">
        <f ca="1">IFERROR(__xludf.DUMMYFUNCTION("GOOGLETRANSLATE(A9510,""auto"",""en"")"),"Loading...")</f>
        <v>Loading...</v>
      </c>
    </row>
    <row r="9511" spans="1:2" ht="14.25" customHeight="1">
      <c r="A9511" s="6" t="s">
        <v>9107</v>
      </c>
      <c r="B9511" s="2" t="str">
        <f ca="1">IFERROR(__xludf.DUMMYFUNCTION("GOOGLETRANSLATE(A9511,""auto"",""en"")"),"Loading...")</f>
        <v>Loading...</v>
      </c>
    </row>
    <row r="9512" spans="1:2" ht="14.25" customHeight="1">
      <c r="A9512" s="2" t="s">
        <v>9108</v>
      </c>
      <c r="B9512" s="2" t="str">
        <f ca="1">IFERROR(__xludf.DUMMYFUNCTION("GOOGLETRANSLATE(A9512,""auto"",""en"")"),"Loading...")</f>
        <v>Loading...</v>
      </c>
    </row>
    <row r="9513" spans="1:2" ht="14.25" customHeight="1">
      <c r="A9513" s="6" t="s">
        <v>9109</v>
      </c>
      <c r="B9513" s="2" t="str">
        <f ca="1">IFERROR(__xludf.DUMMYFUNCTION("GOOGLETRANSLATE(A9513,""auto"",""en"")"),"He has done PhD. n
What is used? Know more about data collection.")</f>
        <v>He has done PhD. n
What is used? Know more about data collection.</v>
      </c>
    </row>
    <row r="9514" spans="1:2" ht="14.25" customHeight="1">
      <c r="A9514" s="4" t="s">
        <v>9110</v>
      </c>
      <c r="B9514" s="2" t="str">
        <f ca="1">IFERROR(__xludf.DUMMYFUNCTION("GOOGLETRANSLATE(A9514,""auto"",""en"")"),"Loading...")</f>
        <v>Loading...</v>
      </c>
    </row>
    <row r="9515" spans="1:2" ht="14.25" customHeight="1">
      <c r="A9515" s="4" t="s">
        <v>9111</v>
      </c>
      <c r="B9515" s="2" t="str">
        <f ca="1">IFERROR(__xludf.DUMMYFUNCTION("GOOGLETRANSLATE(A9515,""auto"",""en"")"),"Loading...")</f>
        <v>Loading...</v>
      </c>
    </row>
    <row r="9516" spans="1:2" ht="14.25" customHeight="1">
      <c r="A9516" s="2" t="s">
        <v>9112</v>
      </c>
      <c r="B9516" s="2" t="str">
        <f ca="1">IFERROR(__xludf.DUMMYFUNCTION("GOOGLETRANSLATE(A9516,""auto"",""en"")"),"Loading...")</f>
        <v>Loading...</v>
      </c>
    </row>
    <row r="9517" spans="1:2" ht="14.25" customHeight="1">
      <c r="A9517" s="2" t="s">
        <v>9113</v>
      </c>
      <c r="B9517" s="2" t="str">
        <f ca="1">IFERROR(__xludf.DUMMYFUNCTION("GOOGLETRANSLATE(A9517,""auto"",""en"")"),"Godi media again said that Congress has hacked the EVM and that is why exit poll has been done.")</f>
        <v>Godi media again said that Congress has hacked the EVM and that is why exit poll has been done.</v>
      </c>
    </row>
    <row r="9518" spans="1:2" ht="14.25" customHeight="1">
      <c r="A9518" s="2" t="s">
        <v>9114</v>
      </c>
      <c r="B9518" s="2" t="str">
        <f ca="1">IFERROR(__xludf.DUMMYFUNCTION("GOOGLETRANSLATE(A9518,""auto"",""en"")"),"India alliance hi jitega congratulations 👏👏👏")</f>
        <v>India alliance hi jitega congratulations 👏👏👏</v>
      </c>
    </row>
    <row r="9519" spans="1:2" ht="14.25" customHeight="1">
      <c r="A9519" s="4" t="s">
        <v>9115</v>
      </c>
      <c r="B9519" s="2" t="str">
        <f ca="1">IFERROR(__xludf.DUMMYFUNCTION("GOOGLETRANSLATE(A9519,""auto"",""en"")"),"Loading...")</f>
        <v>Loading...</v>
      </c>
    </row>
    <row r="9520" spans="1:2" ht="14.25" customHeight="1">
      <c r="A9520" s="2" t="s">
        <v>9116</v>
      </c>
      <c r="B9520" s="2" t="str">
        <f ca="1">IFERROR(__xludf.DUMMYFUNCTION("GOOGLETRANSLATE(A9520,""auto"",""en"")"),"Loading...")</f>
        <v>Loading...</v>
      </c>
    </row>
    <row r="9521" spans="1:2" ht="14.25" customHeight="1">
      <c r="A9521" s="2" t="s">
        <v>9117</v>
      </c>
      <c r="B9521" s="2" t="str">
        <f ca="1">IFERROR(__xludf.DUMMYFUNCTION("GOOGLETRANSLATE(A9521,""auto"",""en"")"),"Loading...")</f>
        <v>Loading...</v>
      </c>
    </row>
    <row r="9522" spans="1:2" ht="14.25" customHeight="1">
      <c r="A9522" s="4" t="s">
        <v>9118</v>
      </c>
      <c r="B9522" s="2" t="str">
        <f ca="1">IFERROR(__xludf.DUMMYFUNCTION("GOOGLETRANSLATE(A9522,""auto"",""en"")"),"Loading...")</f>
        <v>Loading...</v>
      </c>
    </row>
    <row r="9523" spans="1:2" ht="14.25" customHeight="1">
      <c r="A9523" s="2" t="s">
        <v>9119</v>
      </c>
      <c r="B9523" s="2" t="str">
        <f ca="1">IFERROR(__xludf.DUMMYFUNCTION("GOOGLETRANSLATE(A9523,""auto"",""en"")"),"Loading...")</f>
        <v>Loading...</v>
      </c>
    </row>
    <row r="9524" spans="1:2" ht="14.25" customHeight="1">
      <c r="A9524" s="2" t="s">
        <v>9120</v>
      </c>
      <c r="B9524" s="2" t="str">
        <f ca="1">IFERROR(__xludf.DUMMYFUNCTION("GOOGLETRANSLATE(A9524,""auto"",""en"")"),"Loading...")</f>
        <v>Loading...</v>
      </c>
    </row>
    <row r="9525" spans="1:2" ht="14.25" customHeight="1">
      <c r="A9525" s="2" t="s">
        <v>9121</v>
      </c>
      <c r="B9525" s="2" t="str">
        <f ca="1">IFERROR(__xludf.DUMMYFUNCTION("GOOGLETRANSLATE(A9525,""auto"",""en"")"),"Loading...")</f>
        <v>Loading...</v>
      </c>
    </row>
    <row r="9526" spans="1:2" ht="14.25" customHeight="1">
      <c r="A9526" s="2" t="s">
        <v>9122</v>
      </c>
      <c r="B9526" s="2" t="str">
        <f ca="1">IFERROR(__xludf.DUMMYFUNCTION("GOOGLETRANSLATE(A9526,""auto"",""en"")"),"Loading...")</f>
        <v>Loading...</v>
      </c>
    </row>
    <row r="9527" spans="1:2" ht="14.25" customHeight="1">
      <c r="A9527" s="2" t="s">
        <v>9123</v>
      </c>
      <c r="B9527" s="2" t="str">
        <f ca="1">IFERROR(__xludf.DUMMYFUNCTION("GOOGLETRANSLATE(A9527,""auto"",""en"")"),"Loading...")</f>
        <v>Loading...</v>
      </c>
    </row>
    <row r="9528" spans="1:2" ht="14.25" customHeight="1">
      <c r="A9528" s="2" t="s">
        <v>9124</v>
      </c>
      <c r="B9528" s="2" t="str">
        <f ca="1">IFERROR(__xludf.DUMMYFUNCTION("GOOGLETRANSLATE(A9528,""auto"",""en"")"),"Loading...")</f>
        <v>Loading...</v>
      </c>
    </row>
    <row r="9529" spans="1:2" ht="14.25" customHeight="1">
      <c r="A9529" s="2" t="s">
        <v>9125</v>
      </c>
      <c r="B9529" s="2" t="str">
        <f ca="1">IFERROR(__xludf.DUMMYFUNCTION("GOOGLETRANSLATE(A9529,""auto"",""en"")"),"Loading...")</f>
        <v>Loading...</v>
      </c>
    </row>
    <row r="9530" spans="1:2" ht="14.25" customHeight="1">
      <c r="A9530" s="2" t="s">
        <v>9126</v>
      </c>
      <c r="B9530" s="2" t="str">
        <f ca="1">IFERROR(__xludf.DUMMYFUNCTION("GOOGLETRANSLATE(A9530,""auto"",""en"")"),"Loading...")</f>
        <v>Loading...</v>
      </c>
    </row>
    <row r="9531" spans="1:2" ht="14.25" customHeight="1">
      <c r="A9531" s="4" t="s">
        <v>9127</v>
      </c>
      <c r="B9531" s="2" t="str">
        <f ca="1">IFERROR(__xludf.DUMMYFUNCTION("GOOGLETRANSLATE(A9531,""auto"",""en"")"),"Loading...")</f>
        <v>Loading...</v>
      </c>
    </row>
    <row r="9532" spans="1:2" ht="14.25" customHeight="1">
      <c r="A9532" s="2" t="s">
        <v>9128</v>
      </c>
      <c r="B9532" s="2" t="str">
        <f ca="1">IFERROR(__xludf.DUMMYFUNCTION("GOOGLETRANSLATE(A9532,""auto"",""en"")"),"+ I am getting votes.")</f>
        <v>+ I am getting votes.</v>
      </c>
    </row>
    <row r="9533" spans="1:2" ht="14.25" customHeight="1">
      <c r="A9533" s="2" t="s">
        <v>9129</v>
      </c>
      <c r="B9533" s="2" t="str">
        <f ca="1">IFERROR(__xludf.DUMMYFUNCTION("GOOGLETRANSLATE(A9533,""auto"",""en"")"),"Loading...")</f>
        <v>Loading...</v>
      </c>
    </row>
    <row r="9534" spans="1:2" ht="14.25" customHeight="1">
      <c r="A9534" s="2" t="s">
        <v>9130</v>
      </c>
      <c r="B9534" s="2" t="str">
        <f ca="1">IFERROR(__xludf.DUMMYFUNCTION("GOOGLETRANSLATE(A9534,""auto"",""en"")"),"Loading...")</f>
        <v>Loading...</v>
      </c>
    </row>
    <row r="9535" spans="1:2" ht="14.25" customHeight="1">
      <c r="A9535" s="2" t="s">
        <v>9131</v>
      </c>
      <c r="B9535" s="2" t="str">
        <f ca="1">IFERROR(__xludf.DUMMYFUNCTION("GOOGLETRANSLATE(A9535,""auto"",""en"")"),"Loading...")</f>
        <v>Loading...</v>
      </c>
    </row>
    <row r="9536" spans="1:2" ht="14.25" customHeight="1">
      <c r="A9536" s="4" t="s">
        <v>9132</v>
      </c>
      <c r="B9536" s="2" t="str">
        <f ca="1">IFERROR(__xludf.DUMMYFUNCTION("GOOGLETRANSLATE(A9536,""auto"",""en"")"),"The cry of King Rabies continues. Just wait for June 4th. Don't know how to dance, the courtyard is crooked. The naughty cat scratched the pole")</f>
        <v>The cry of King Rabies continues. Just wait for June 4th. Don't know how to dance, the courtyard is crooked. The naughty cat scratched the pole</v>
      </c>
    </row>
    <row r="9537" spans="1:2" ht="14.25" customHeight="1">
      <c r="A9537" s="4" t="s">
        <v>9133</v>
      </c>
      <c r="B9537" s="2" t="str">
        <f ca="1">IFERROR(__xludf.DUMMYFUNCTION("GOOGLETRANSLATE(A9537,""auto"",""en"")"),"Loading...")</f>
        <v>Loading...</v>
      </c>
    </row>
    <row r="9538" spans="1:2" ht="14.25" customHeight="1">
      <c r="A9538" s="6" t="s">
        <v>9134</v>
      </c>
      <c r="B9538" s="2" t="str">
        <f ca="1">IFERROR(__xludf.DUMMYFUNCTION("GOOGLETRANSLATE(A9538,""auto"",""en"")"),"You always speak the opposite.
Never talk to logic again")</f>
        <v>You always speak the opposite.
Never talk to logic again</v>
      </c>
    </row>
    <row r="9539" spans="1:2" ht="14.25" customHeight="1">
      <c r="A9539" s="4" t="s">
        <v>9135</v>
      </c>
      <c r="B9539" s="2" t="str">
        <f ca="1">IFERROR(__xludf.DUMMYFUNCTION("GOOGLETRANSLATE(A9539,""auto"",""en"")"),"Loading...")</f>
        <v>Loading...</v>
      </c>
    </row>
    <row r="9540" spans="1:2" ht="14.25" customHeight="1">
      <c r="A9540" s="4" t="s">
        <v>9136</v>
      </c>
      <c r="B9540" s="2" t="str">
        <f ca="1">IFERROR(__xludf.DUMMYFUNCTION("GOOGLETRANSLATE(A9540,""auto"",""en"")"),"Loading...")</f>
        <v>Loading...</v>
      </c>
    </row>
    <row r="9541" spans="1:2" ht="14.25" customHeight="1">
      <c r="A9541" s="2" t="s">
        <v>9137</v>
      </c>
      <c r="B9541" s="2" t="str">
        <f ca="1">IFERROR(__xludf.DUMMYFUNCTION("GOOGLETRANSLATE(A9541,""auto"",""en"")"),"Loading...")</f>
        <v>Loading...</v>
      </c>
    </row>
    <row r="9542" spans="1:2" ht="14.25" customHeight="1">
      <c r="A9542" s="4" t="s">
        <v>9138</v>
      </c>
      <c r="B9542" s="2" t="str">
        <f ca="1">IFERROR(__xludf.DUMMYFUNCTION("GOOGLETRANSLATE(A9542,""auto"",""en"")"),"Loading...")</f>
        <v>Loading...</v>
      </c>
    </row>
    <row r="9543" spans="1:2" ht="14.25" customHeight="1">
      <c r="A9543" s="4" t="s">
        <v>9139</v>
      </c>
      <c r="B9543" s="2" t="str">
        <f ca="1">IFERROR(__xludf.DUMMYFUNCTION("GOOGLETRANSLATE(A9543,""auto"",""en"")"),"Loading...")</f>
        <v>Loading...</v>
      </c>
    </row>
    <row r="9544" spans="1:2" ht="14.25" customHeight="1">
      <c r="A9544" s="2" t="s">
        <v>9140</v>
      </c>
      <c r="B9544" s="2" t="str">
        <f ca="1">IFERROR(__xludf.DUMMYFUNCTION("GOOGLETRANSLATE(A9544,""auto"",""en"")"),"Loading...")</f>
        <v>Loading...</v>
      </c>
    </row>
    <row r="9545" spans="1:2" ht="14.25" customHeight="1">
      <c r="A9545" s="2" t="s">
        <v>9141</v>
      </c>
      <c r="B9545" s="2" t="str">
        <f ca="1">IFERROR(__xludf.DUMMYFUNCTION("GOOGLETRANSLATE(A9545,""auto"",""en"")"),"Loading...")</f>
        <v>Loading...</v>
      </c>
    </row>
    <row r="9546" spans="1:2" ht="14.25" customHeight="1">
      <c r="A9546" s="2" t="s">
        <v>9142</v>
      </c>
      <c r="B9546" s="2" t="str">
        <f ca="1">IFERROR(__xludf.DUMMYFUNCTION("GOOGLETRANSLATE(A9546,""auto"",""en"")"),"Loading...")</f>
        <v>Loading...</v>
      </c>
    </row>
    <row r="9547" spans="1:2" ht="14.25" customHeight="1">
      <c r="A9547" s="4" t="s">
        <v>9143</v>
      </c>
      <c r="B9547" s="2" t="str">
        <f ca="1">IFERROR(__xludf.DUMMYFUNCTION("GOOGLETRANSLATE(A9547,""auto"",""en"")"),"Loading...")</f>
        <v>Loading...</v>
      </c>
    </row>
    <row r="9548" spans="1:2" ht="14.25" customHeight="1">
      <c r="A9548" s="5" t="s">
        <v>9144</v>
      </c>
      <c r="B9548" s="2" t="str">
        <f ca="1">IFERROR(__xludf.DUMMYFUNCTION("GOOGLETRANSLATE(A9548,""auto"",""en"")"),"Loading...")</f>
        <v>Loading...</v>
      </c>
    </row>
    <row r="9549" spans="1:2" ht="14.25" customHeight="1">
      <c r="A9549" s="2" t="s">
        <v>9145</v>
      </c>
      <c r="B9549" s="2" t="str">
        <f ca="1">IFERROR(__xludf.DUMMYFUNCTION("GOOGLETRANSLATE(A9549,""auto"",""en"")"),"Hello Ravi ji, you are happy.")</f>
        <v>Hello Ravi ji, you are happy.</v>
      </c>
    </row>
    <row r="9550" spans="1:2" ht="14.25" customHeight="1">
      <c r="A9550" s="2" t="s">
        <v>1534</v>
      </c>
      <c r="B9550" s="2" t="str">
        <f ca="1">IFERROR(__xludf.DUMMYFUNCTION("GOOGLETRANSLATE(A9550,""auto"",""en"")"),"Loading...")</f>
        <v>Loading...</v>
      </c>
    </row>
    <row r="9551" spans="1:2" ht="14.25" customHeight="1">
      <c r="A9551" s="2" t="s">
        <v>9146</v>
      </c>
      <c r="B9551" s="2" t="str">
        <f ca="1">IFERROR(__xludf.DUMMYFUNCTION("GOOGLETRANSLATE(A9551,""auto"",""en"")"),"Loading...")</f>
        <v>Loading...</v>
      </c>
    </row>
    <row r="9552" spans="1:2" ht="14.25" customHeight="1">
      <c r="A9552" s="5" t="s">
        <v>9147</v>
      </c>
      <c r="B9552" s="2" t="str">
        <f ca="1">IFERROR(__xludf.DUMMYFUNCTION("GOOGLETRANSLATE(A9552,""auto"",""en"")"),"Loading...")</f>
        <v>Loading...</v>
      </c>
    </row>
    <row r="9553" spans="1:2" ht="14.25" customHeight="1">
      <c r="A9553" s="2" t="s">
        <v>1534</v>
      </c>
      <c r="B9553" s="2" t="str">
        <f ca="1">IFERROR(__xludf.DUMMYFUNCTION("GOOGLETRANSLATE(A9553,""auto"",""en"")"),"Loading...")</f>
        <v>Loading...</v>
      </c>
    </row>
    <row r="9554" spans="1:2" ht="14.25" customHeight="1">
      <c r="A9554" s="2" t="s">
        <v>9148</v>
      </c>
      <c r="B9554" s="2" t="str">
        <f ca="1">IFERROR(__xludf.DUMMYFUNCTION("GOOGLETRANSLATE(A9554,""auto"",""en"")"),"Loading...")</f>
        <v>Loading...</v>
      </c>
    </row>
    <row r="9555" spans="1:2" ht="14.25" customHeight="1">
      <c r="A9555" s="5" t="s">
        <v>9149</v>
      </c>
      <c r="B9555" s="2" t="str">
        <f ca="1">IFERROR(__xludf.DUMMYFUNCTION("GOOGLETRANSLATE(A9555,""auto"",""en"")"),"Loading...")</f>
        <v>Loading...</v>
      </c>
    </row>
    <row r="9556" spans="1:2" ht="14.25" customHeight="1">
      <c r="A9556" s="2" t="s">
        <v>9150</v>
      </c>
      <c r="B9556" s="2" t="str">
        <f ca="1">IFERROR(__xludf.DUMMYFUNCTION("GOOGLETRANSLATE(A9556,""auto"",""en"")"),"Loading...")</f>
        <v>Loading...</v>
      </c>
    </row>
    <row r="9557" spans="1:2" ht="14.25" customHeight="1">
      <c r="A9557" s="2" t="s">
        <v>9151</v>
      </c>
      <c r="B9557" s="2" t="str">
        <f ca="1">IFERROR(__xludf.DUMMYFUNCTION("GOOGLETRANSLATE(A9557,""auto"",""en"")"),"Loading...")</f>
        <v>Loading...</v>
      </c>
    </row>
    <row r="9558" spans="1:2" ht="14.25" customHeight="1">
      <c r="A9558" s="2" t="s">
        <v>9152</v>
      </c>
      <c r="B9558" s="2" t="str">
        <f ca="1">IFERROR(__xludf.DUMMYFUNCTION("GOOGLETRANSLATE(A9558,""auto"",""en"")"),"Loading...")</f>
        <v>Loading...</v>
      </c>
    </row>
    <row r="9559" spans="1:2" ht="14.25" customHeight="1">
      <c r="A9559" s="2" t="s">
        <v>9153</v>
      </c>
      <c r="B9559" s="2" t="str">
        <f ca="1">IFERROR(__xludf.DUMMYFUNCTION("GOOGLETRANSLATE(A9559,""auto"",""en"")"),"Loading...")</f>
        <v>Loading...</v>
      </c>
    </row>
    <row r="9560" spans="1:2" ht="14.25" customHeight="1">
      <c r="A9560" s="6" t="s">
        <v>9154</v>
      </c>
      <c r="B9560" s="2" t="str">
        <f ca="1">IFERROR(__xludf.DUMMYFUNCTION("GOOGLETRANSLATE(A9560,""auto"",""en"")"),"Loading...")</f>
        <v>Loading...</v>
      </c>
    </row>
    <row r="9561" spans="1:2" ht="14.25" customHeight="1">
      <c r="A9561" s="6" t="s">
        <v>9155</v>
      </c>
      <c r="B9561" s="2" t="str">
        <f ca="1">IFERROR(__xludf.DUMMYFUNCTION("GOOGLETRANSLATE(A9561,""auto"",""en"")"),"Loading...")</f>
        <v>Loading...</v>
      </c>
    </row>
    <row r="9562" spans="1:2" ht="14.25" customHeight="1">
      <c r="A9562" s="2" t="s">
        <v>9156</v>
      </c>
      <c r="B9562" s="2" t="str">
        <f ca="1">IFERROR(__xludf.DUMMYFUNCTION("GOOGLETRANSLATE(A9562,""auto"",""en"")"),"Rveddh who took care of me did not make you disappear.")</f>
        <v>Rveddh who took care of me did not make you disappear.</v>
      </c>
    </row>
    <row r="9563" spans="1:2" ht="14.25" customHeight="1">
      <c r="A9563" s="2" t="s">
        <v>9157</v>
      </c>
      <c r="B9563" s="2" t="str">
        <f ca="1">IFERROR(__xludf.DUMMYFUNCTION("GOOGLETRANSLATE(A9563,""auto"",""en"")"),"Loading...")</f>
        <v>Loading...</v>
      </c>
    </row>
    <row r="9564" spans="1:2" ht="14.25" customHeight="1">
      <c r="A9564" s="2" t="s">
        <v>9158</v>
      </c>
      <c r="B9564" s="2" t="str">
        <f ca="1">IFERROR(__xludf.DUMMYFUNCTION("GOOGLETRANSLATE(A9564,""auto"",""en"")"),"Loading...")</f>
        <v>Loading...</v>
      </c>
    </row>
    <row r="9565" spans="1:2" ht="14.25" customHeight="1">
      <c r="A9565" s="2" t="s">
        <v>9159</v>
      </c>
      <c r="B9565" s="2" t="str">
        <f ca="1">IFERROR(__xludf.DUMMYFUNCTION("GOOGLETRANSLATE(A9565,""auto"",""en"")"),"Loading...")</f>
        <v>Loading...</v>
      </c>
    </row>
    <row r="9566" spans="1:2" ht="14.25" customHeight="1">
      <c r="A9566" s="2" t="s">
        <v>9160</v>
      </c>
      <c r="B9566" s="2" t="str">
        <f ca="1">IFERROR(__xludf.DUMMYFUNCTION("GOOGLETRANSLATE(A9566,""auto"",""en"")"),"Loading...")</f>
        <v>Loading...</v>
      </c>
    </row>
    <row r="9567" spans="1:2" ht="14.25" customHeight="1">
      <c r="A9567" s="2" t="s">
        <v>9161</v>
      </c>
      <c r="B9567" s="2" t="str">
        <f ca="1">IFERROR(__xludf.DUMMYFUNCTION("GOOGLETRANSLATE(A9567,""auto"",""en"")"),"Loading...")</f>
        <v>Loading...</v>
      </c>
    </row>
    <row r="9568" spans="1:2" ht="14.25" customHeight="1">
      <c r="A9568" s="2" t="s">
        <v>9162</v>
      </c>
      <c r="B9568" s="2" t="str">
        <f ca="1">IFERROR(__xludf.DUMMYFUNCTION("GOOGLETRANSLATE(A9568,""auto"",""en"")"),"Look, the truth is that Congress has won and here the two fools have come to know that BJP will come and will keep 90% seats in 2029.")</f>
        <v>Look, the truth is that Congress has won and here the two fools have come to know that BJP will come and will keep 90% seats in 2029.</v>
      </c>
    </row>
    <row r="9569" spans="1:2" ht="14.25" customHeight="1">
      <c r="A9569" s="5" t="s">
        <v>9163</v>
      </c>
      <c r="B9569" s="2" t="str">
        <f ca="1">IFERROR(__xludf.DUMMYFUNCTION("GOOGLETRANSLATE(A9569,""auto"",""en"")"),"Poor people, how will they sleep? 
  Modi 350 plus will go.
Write this down and take it.")</f>
        <v>Poor people, how will they sleep? 
  Modi 350 plus will go.
Write this down and take it.</v>
      </c>
    </row>
    <row r="9570" spans="1:2" ht="14.25" customHeight="1">
      <c r="A9570" s="2" t="s">
        <v>9164</v>
      </c>
      <c r="B9570" s="2" t="str">
        <f ca="1">IFERROR(__xludf.DUMMYFUNCTION("GOOGLETRANSLATE(A9570,""auto"",""en"")"),"Loading...")</f>
        <v>Loading...</v>
      </c>
    </row>
    <row r="9571" spans="1:2" ht="14.25" customHeight="1">
      <c r="A9571" s="2" t="s">
        <v>9165</v>
      </c>
      <c r="B9571" s="2" t="str">
        <f ca="1">IFERROR(__xludf.DUMMYFUNCTION("GOOGLETRANSLATE(A9571,""auto"",""en"")"),"Loading...")</f>
        <v>Loading...</v>
      </c>
    </row>
    <row r="9572" spans="1:2" ht="14.25" customHeight="1">
      <c r="A9572" s="2" t="s">
        <v>9166</v>
      </c>
      <c r="B9572" s="2" t="str">
        <f ca="1">IFERROR(__xludf.DUMMYFUNCTION("GOOGLETRANSLATE(A9572,""auto"",""en"")"),"Loading...")</f>
        <v>Loading...</v>
      </c>
    </row>
    <row r="9573" spans="1:2" ht="14.25" customHeight="1">
      <c r="A9573" s="2" t="s">
        <v>9167</v>
      </c>
      <c r="B9573" s="2" t="str">
        <f ca="1">IFERROR(__xludf.DUMMYFUNCTION("GOOGLETRANSLATE(A9573,""auto"",""en"")"),"Loading...")</f>
        <v>Loading...</v>
      </c>
    </row>
    <row r="9574" spans="1:2" ht="14.25" customHeight="1">
      <c r="A9574" s="2" t="s">
        <v>9168</v>
      </c>
      <c r="B9574" s="2" t="str">
        <f ca="1">IFERROR(__xludf.DUMMYFUNCTION("GOOGLETRANSLATE(A9574,""auto"",""en"")"),"Loading...")</f>
        <v>Loading...</v>
      </c>
    </row>
    <row r="9575" spans="1:2" ht="14.25" customHeight="1">
      <c r="A9575" s="2" t="s">
        <v>9169</v>
      </c>
      <c r="B9575" s="2" t="str">
        <f ca="1">IFERROR(__xludf.DUMMYFUNCTION("GOOGLETRANSLATE(A9575,""auto"",""en"")"),"Loading...")</f>
        <v>Loading...</v>
      </c>
    </row>
    <row r="9576" spans="1:2" ht="14.25" customHeight="1">
      <c r="A9576" s="2" t="s">
        <v>9170</v>
      </c>
      <c r="B9576" s="2" t="str">
        <f ca="1">IFERROR(__xludf.DUMMYFUNCTION("GOOGLETRANSLATE(A9576,""auto"",""en"")"),"Loading...")</f>
        <v>Loading...</v>
      </c>
    </row>
    <row r="9577" spans="1:2" ht="14.25" customHeight="1">
      <c r="A9577" s="2" t="s">
        <v>9171</v>
      </c>
      <c r="B9577" s="2" t="str">
        <f ca="1">IFERROR(__xludf.DUMMYFUNCTION("GOOGLETRANSLATE(A9577,""auto"",""en"")"),"Now you are crazy!")</f>
        <v>Now you are crazy!</v>
      </c>
    </row>
    <row r="9578" spans="1:2" ht="14.25" customHeight="1">
      <c r="A9578" s="2" t="s">
        <v>9172</v>
      </c>
      <c r="B9578" s="2" t="str">
        <f ca="1">IFERROR(__xludf.DUMMYFUNCTION("GOOGLETRANSLATE(A9578,""auto"",""en"")"),"Loading...")</f>
        <v>Loading...</v>
      </c>
    </row>
    <row r="9579" spans="1:2" ht="14.25" customHeight="1">
      <c r="A9579" s="4" t="s">
        <v>9173</v>
      </c>
      <c r="B9579" s="2" t="str">
        <f ca="1">IFERROR(__xludf.DUMMYFUNCTION("GOOGLETRANSLATE(A9579,""auto"",""en"")"),"Loading...")</f>
        <v>Loading...</v>
      </c>
    </row>
    <row r="9580" spans="1:2" ht="14.25" customHeight="1">
      <c r="A9580" s="2" t="s">
        <v>9174</v>
      </c>
      <c r="B9580" s="2" t="str">
        <f ca="1">IFERROR(__xludf.DUMMYFUNCTION("GOOGLETRANSLATE(A9580,""auto"",""en"")"),"Loading...")</f>
        <v>Loading...</v>
      </c>
    </row>
    <row r="9581" spans="1:2" ht="14.25" customHeight="1">
      <c r="A9581" s="4" t="s">
        <v>9175</v>
      </c>
      <c r="B9581" s="2" t="str">
        <f ca="1">IFERROR(__xludf.DUMMYFUNCTION("GOOGLETRANSLATE(A9581,""auto"",""en"")"),"Loading...")</f>
        <v>Loading...</v>
      </c>
    </row>
    <row r="9582" spans="1:2" ht="14.25" customHeight="1">
      <c r="A9582" s="2" t="s">
        <v>9176</v>
      </c>
      <c r="B9582" s="2" t="str">
        <f ca="1">IFERROR(__xludf.DUMMYFUNCTION("GOOGLETRANSLATE(A9582,""auto"",""en"")"),"Loading...")</f>
        <v>Loading...</v>
      </c>
    </row>
    <row r="9583" spans="1:2" ht="14.25" customHeight="1">
      <c r="A9583" s="2" t="s">
        <v>9177</v>
      </c>
      <c r="B9583" s="2" t="str">
        <f ca="1">IFERROR(__xludf.DUMMYFUNCTION("GOOGLETRANSLATE(A9583,""auto"",""en"")"),"Loading...")</f>
        <v>Loading...</v>
      </c>
    </row>
    <row r="9584" spans="1:2" ht="14.25" customHeight="1">
      <c r="A9584" s="6" t="s">
        <v>9178</v>
      </c>
      <c r="B9584" s="2" t="str">
        <f ca="1">IFERROR(__xludf.DUMMYFUNCTION("GOOGLETRANSLATE(A9584,""auto"",""en"")"),"Loading...")</f>
        <v>Loading...</v>
      </c>
    </row>
    <row r="9585" spans="1:2" ht="14.25" customHeight="1">
      <c r="A9585" s="2" t="s">
        <v>9179</v>
      </c>
      <c r="B9585" s="2" t="str">
        <f ca="1">IFERROR(__xludf.DUMMYFUNCTION("GOOGLETRANSLATE(A9585,""auto"",""en"")"),"Loading...")</f>
        <v>Loading...</v>
      </c>
    </row>
    <row r="9586" spans="1:2" ht="14.25" customHeight="1">
      <c r="A9586" s="2" t="s">
        <v>9180</v>
      </c>
      <c r="B9586" s="2" t="str">
        <f ca="1">IFERROR(__xludf.DUMMYFUNCTION("GOOGLETRANSLATE(A9586,""auto"",""en"")"),"Loading...")</f>
        <v>Loading...</v>
      </c>
    </row>
    <row r="9587" spans="1:2" ht="14.25" customHeight="1">
      <c r="A9587" s="2" t="s">
        <v>9181</v>
      </c>
      <c r="B9587" s="2" t="str">
        <f ca="1">IFERROR(__xludf.DUMMYFUNCTION("GOOGLETRANSLATE(A9587,""auto"",""en"")"),"Loading...")</f>
        <v>Loading...</v>
      </c>
    </row>
    <row r="9588" spans="1:2" ht="14.25" customHeight="1">
      <c r="A9588" s="4" t="s">
        <v>9182</v>
      </c>
      <c r="B9588" s="2" t="str">
        <f ca="1">IFERROR(__xludf.DUMMYFUNCTION("GOOGLETRANSLATE(A9588,""auto"",""en"")"),"I am from Nepal and I see in the daily news of India that everyone is saying Modi Modi Modi Modi Modi Modi Modi Modi Modi Modi Modi but this time Modi's game is over, this time Congress will come.")</f>
        <v>I am from Nepal and I see in the daily news of India that everyone is saying Modi Modi Modi Modi Modi Modi Modi Modi Modi Modi Modi but this time Modi's game is over, this time Congress will come.</v>
      </c>
    </row>
    <row r="9589" spans="1:2" ht="14.25" customHeight="1">
      <c r="A9589" s="2" t="s">
        <v>2740</v>
      </c>
      <c r="B9589" s="2" t="str">
        <f ca="1">IFERROR(__xludf.DUMMYFUNCTION("GOOGLETRANSLATE(A9589,""auto"",""en"")"),"Rahul Gandhi next pm")</f>
        <v>Rahul Gandhi next pm</v>
      </c>
    </row>
    <row r="9590" spans="1:2" ht="14.25" customHeight="1">
      <c r="A9590" s="2" t="s">
        <v>9183</v>
      </c>
      <c r="B9590" s="2" t="str">
        <f ca="1">IFERROR(__xludf.DUMMYFUNCTION("GOOGLETRANSLATE(A9590,""auto"",""en"")"),"Loading...")</f>
        <v>Loading...</v>
      </c>
    </row>
    <row r="9591" spans="1:2" ht="14.25" customHeight="1">
      <c r="A9591" s="2" t="s">
        <v>9184</v>
      </c>
      <c r="B9591" s="2" t="str">
        <f ca="1">IFERROR(__xludf.DUMMYFUNCTION("GOOGLETRANSLATE(A9591,""auto"",""en"")"),"Loading...")</f>
        <v>Loading...</v>
      </c>
    </row>
    <row r="9592" spans="1:2" ht="14.25" customHeight="1">
      <c r="A9592" s="2" t="s">
        <v>9185</v>
      </c>
      <c r="B9592" s="2" t="str">
        <f ca="1">IFERROR(__xludf.DUMMYFUNCTION("GOOGLETRANSLATE(A9592,""auto"",""en"")"),"Modi ji is worried about those people whose neighbors gave them toffee when they were children and then they asked their father why their real father forbids them to eat toffee.")</f>
        <v>Modi ji is worried about those people whose neighbors gave them toffee when they were children and then they asked their father why their real father forbids them to eat toffee.</v>
      </c>
    </row>
    <row r="9593" spans="1:2" ht="14.25" customHeight="1">
      <c r="A9593" s="2" t="s">
        <v>9186</v>
      </c>
      <c r="B9593" s="2" t="str">
        <f ca="1">IFERROR(__xludf.DUMMYFUNCTION("GOOGLETRANSLATE(A9593,""auto"",""en"")"),"Loading...")</f>
        <v>Loading...</v>
      </c>
    </row>
    <row r="9594" spans="1:2" ht="14.25" customHeight="1">
      <c r="A9594" s="2" t="s">
        <v>9187</v>
      </c>
      <c r="B9594" s="2" t="str">
        <f ca="1">IFERROR(__xludf.DUMMYFUNCTION("GOOGLETRANSLATE(A9594,""auto"",""en"")"),"Loading...")</f>
        <v>Loading...</v>
      </c>
    </row>
    <row r="9595" spans="1:2" ht="14.25" customHeight="1">
      <c r="A9595" s="2" t="s">
        <v>9188</v>
      </c>
      <c r="B9595" s="2" t="str">
        <f ca="1">IFERROR(__xludf.DUMMYFUNCTION("GOOGLETRANSLATE(A9595,""auto"",""en"")"),"Loading...")</f>
        <v>Loading...</v>
      </c>
    </row>
    <row r="9596" spans="1:2" ht="14.25" customHeight="1">
      <c r="A9596" s="2" t="s">
        <v>9189</v>
      </c>
      <c r="B9596" s="2" t="str">
        <f ca="1">IFERROR(__xludf.DUMMYFUNCTION("GOOGLETRANSLATE(A9596,""auto"",""en"")"),"Loading...")</f>
        <v>Loading...</v>
      </c>
    </row>
    <row r="9597" spans="1:2" ht="14.25" customHeight="1">
      <c r="A9597" s="2" t="s">
        <v>9190</v>
      </c>
      <c r="B9597" s="2" t="str">
        <f ca="1">IFERROR(__xludf.DUMMYFUNCTION("GOOGLETRANSLATE(A9597,""auto"",""en"")"),"Loading...")</f>
        <v>Loading...</v>
      </c>
    </row>
    <row r="9598" spans="1:2" ht="14.25" customHeight="1">
      <c r="A9598" s="4" t="s">
        <v>9191</v>
      </c>
      <c r="B9598" s="2" t="str">
        <f ca="1">IFERROR(__xludf.DUMMYFUNCTION("GOOGLETRANSLATE(A9598,""auto"",""en"")"),"Loading...")</f>
        <v>Loading...</v>
      </c>
    </row>
    <row r="9599" spans="1:2" ht="14.25" customHeight="1">
      <c r="A9599" s="2" t="s">
        <v>9192</v>
      </c>
      <c r="B9599" s="2" t="str">
        <f ca="1">IFERROR(__xludf.DUMMYFUNCTION("GOOGLETRANSLATE(A9599,""auto"",""en"")"),"Loading...")</f>
        <v>Loading...</v>
      </c>
    </row>
    <row r="9600" spans="1:2" ht="14.25" customHeight="1">
      <c r="A9600" s="2" t="s">
        <v>9193</v>
      </c>
      <c r="B9600" s="2" t="str">
        <f ca="1">IFERROR(__xludf.DUMMYFUNCTION("GOOGLETRANSLATE(A9600,""auto"",""en"")"),"Loading...")</f>
        <v>Loading...</v>
      </c>
    </row>
    <row r="9601" spans="1:2" ht="14.25" customHeight="1">
      <c r="A9601" s="2" t="s">
        <v>9194</v>
      </c>
      <c r="B9601" s="2" t="str">
        <f ca="1">IFERROR(__xludf.DUMMYFUNCTION("GOOGLETRANSLATE(A9601,""auto"",""en"")"),"Loading...")</f>
        <v>Loading...</v>
      </c>
    </row>
    <row r="9602" spans="1:2" ht="14.25" customHeight="1">
      <c r="A9602" s="4" t="s">
        <v>9195</v>
      </c>
      <c r="B9602" s="2" t="str">
        <f ca="1">IFERROR(__xludf.DUMMYFUNCTION("GOOGLETRANSLATE(A9602,""auto"",""en"")"),"They are lying even while leaving, the truth is that Congress has got a lot of votes.")</f>
        <v>They are lying even while leaving, the truth is that Congress has got a lot of votes.</v>
      </c>
    </row>
    <row r="9603" spans="1:2" ht="14.25" customHeight="1">
      <c r="A9603" s="2" t="s">
        <v>9196</v>
      </c>
      <c r="B9603" s="2" t="str">
        <f ca="1">IFERROR(__xludf.DUMMYFUNCTION("GOOGLETRANSLATE(A9603,""auto"",""en"")"),"Loading...")</f>
        <v>Loading...</v>
      </c>
    </row>
    <row r="9604" spans="1:2" ht="14.25" customHeight="1">
      <c r="A9604" s="2" t="s">
        <v>9197</v>
      </c>
      <c r="B9604" s="2" t="str">
        <f ca="1">IFERROR(__xludf.DUMMYFUNCTION("GOOGLETRANSLATE(A9604,""auto"",""en"")"),"Loading...")</f>
        <v>Loading...</v>
      </c>
    </row>
    <row r="9605" spans="1:2" ht="14.25" customHeight="1">
      <c r="A9605" s="2" t="s">
        <v>9198</v>
      </c>
      <c r="B9605" s="2" t="str">
        <f ca="1">IFERROR(__xludf.DUMMYFUNCTION("GOOGLETRANSLATE(A9605,""auto"",""en"")"),"Loading...")</f>
        <v>Loading...</v>
      </c>
    </row>
    <row r="9606" spans="1:2" ht="14.25" customHeight="1">
      <c r="A9606" s="5" t="s">
        <v>9199</v>
      </c>
      <c r="B9606" s="2" t="str">
        <f ca="1">IFERROR(__xludf.DUMMYFUNCTION("GOOGLETRANSLATE(A9606,""auto"",""en"")"),"Loading...")</f>
        <v>Loading...</v>
      </c>
    </row>
    <row r="9607" spans="1:2" ht="14.25" customHeight="1">
      <c r="A9607" s="2" t="s">
        <v>9200</v>
      </c>
      <c r="B9607" s="2" t="str">
        <f ca="1">IFERROR(__xludf.DUMMYFUNCTION("GOOGLETRANSLATE(A9607,""auto"",""en"")"),"Loading...")</f>
        <v>Loading...</v>
      </c>
    </row>
    <row r="9608" spans="1:2" ht="14.25" customHeight="1">
      <c r="A9608" s="5" t="s">
        <v>9201</v>
      </c>
      <c r="B9608" s="2" t="str">
        <f ca="1">IFERROR(__xludf.DUMMYFUNCTION("GOOGLETRANSLATE(A9608,""auto"",""en"")"),"Loading...")</f>
        <v>Loading...</v>
      </c>
    </row>
    <row r="9609" spans="1:2" ht="14.25" customHeight="1">
      <c r="A9609" s="4" t="s">
        <v>9202</v>
      </c>
      <c r="B9609" s="2" t="str">
        <f ca="1">IFERROR(__xludf.DUMMYFUNCTION("GOOGLETRANSLATE(A9609,""auto"",""en"")"),"It is becoming easy for Modi ji's Election Commission to do anything to make BJP win.")</f>
        <v>It is becoming easy for Modi ji's Election Commission to do anything to make BJP win.</v>
      </c>
    </row>
    <row r="9610" spans="1:2" ht="14.25" customHeight="1">
      <c r="A9610" s="4" t="s">
        <v>9203</v>
      </c>
      <c r="B9610" s="2" t="str">
        <f ca="1">IFERROR(__xludf.DUMMYFUNCTION("GOOGLETRANSLATE(A9610,""auto"",""en"")"),"Loading...")</f>
        <v>Loading...</v>
      </c>
    </row>
    <row r="9611" spans="1:2" ht="14.25" customHeight="1">
      <c r="A9611" s="2" t="s">
        <v>9204</v>
      </c>
      <c r="B9611" s="2" t="str">
        <f ca="1">IFERROR(__xludf.DUMMYFUNCTION("GOOGLETRANSLATE(A9611,""auto"",""en"")"),"Loading...")</f>
        <v>Loading...</v>
      </c>
    </row>
    <row r="9612" spans="1:2" ht="14.25" customHeight="1">
      <c r="A9612" s="4" t="s">
        <v>9205</v>
      </c>
      <c r="B9612" s="2" t="str">
        <f ca="1">IFERROR(__xludf.DUMMYFUNCTION("GOOGLETRANSLATE(A9612,""auto"",""en"")"),"Loading...")</f>
        <v>Loading...</v>
      </c>
    </row>
    <row r="9613" spans="1:2" ht="14.25" customHeight="1">
      <c r="A9613" s="2" t="s">
        <v>9206</v>
      </c>
      <c r="B9613" s="2" t="str">
        <f ca="1">IFERROR(__xludf.DUMMYFUNCTION("GOOGLETRANSLATE(A9613,""auto"",""en"")"),"Loading...")</f>
        <v>Loading...</v>
      </c>
    </row>
    <row r="9614" spans="1:2" ht="14.25" customHeight="1">
      <c r="A9614" s="6" t="s">
        <v>9207</v>
      </c>
      <c r="B9614" s="2" t="str">
        <f ca="1">IFERROR(__xludf.DUMMYFUNCTION("GOOGLETRANSLATE(A9614,""auto"",""en"")"),"Loading...")</f>
        <v>Loading...</v>
      </c>
    </row>
    <row r="9615" spans="1:2" ht="14.25" customHeight="1">
      <c r="A9615" s="4" t="s">
        <v>9208</v>
      </c>
      <c r="B9615" s="2" t="str">
        <f ca="1">IFERROR(__xludf.DUMMYFUNCTION("GOOGLETRANSLATE(A9615,""auto"",""en"")"),"Loading...")</f>
        <v>Loading...</v>
      </c>
    </row>
    <row r="9616" spans="1:2" ht="14.25" customHeight="1">
      <c r="A9616" s="2" t="s">
        <v>9209</v>
      </c>
      <c r="B9616" s="2" t="str">
        <f ca="1">IFERROR(__xludf.DUMMYFUNCTION("GOOGLETRANSLATE(A9616,""auto"",""en"")"),"Loading...")</f>
        <v>Loading...</v>
      </c>
    </row>
    <row r="9617" spans="1:2" ht="14.25" customHeight="1">
      <c r="A9617" s="2" t="s">
        <v>9210</v>
      </c>
      <c r="B9617" s="2" t="str">
        <f ca="1">IFERROR(__xludf.DUMMYFUNCTION("GOOGLETRANSLATE(A9617,""auto"",""en"")"),"Loading...")</f>
        <v>Loading...</v>
      </c>
    </row>
    <row r="9618" spans="1:2" ht="14.25" customHeight="1">
      <c r="A9618" s="2" t="s">
        <v>9211</v>
      </c>
      <c r="B9618" s="2" t="str">
        <f ca="1">IFERROR(__xludf.DUMMYFUNCTION("GOOGLETRANSLATE(A9618,""auto"",""en"")"),"Loading...")</f>
        <v>Loading...</v>
      </c>
    </row>
    <row r="9619" spans="1:2" ht="14.25" customHeight="1">
      <c r="A9619" s="2" t="s">
        <v>9212</v>
      </c>
      <c r="B9619" s="2" t="str">
        <f ca="1">IFERROR(__xludf.DUMMYFUNCTION("GOOGLETRANSLATE(A9619,""auto"",""en"")"),"Loading...")</f>
        <v>Loading...</v>
      </c>
    </row>
    <row r="9620" spans="1:2" ht="14.25" customHeight="1">
      <c r="A9620" s="2" t="s">
        <v>9213</v>
      </c>
      <c r="B9620" s="2" t="str">
        <f ca="1">IFERROR(__xludf.DUMMYFUNCTION("GOOGLETRANSLATE(A9620,""auto"",""en"")"),"Loading...")</f>
        <v>Loading...</v>
      </c>
    </row>
    <row r="9621" spans="1:2" ht="14.25" customHeight="1">
      <c r="A9621" s="4" t="s">
        <v>9214</v>
      </c>
      <c r="B9621" s="2" t="str">
        <f ca="1">IFERROR(__xludf.DUMMYFUNCTION("GOOGLETRANSLATE(A9621,""auto"",""en"")"),"Loading...")</f>
        <v>Loading...</v>
      </c>
    </row>
    <row r="9622" spans="1:2" ht="14.25" customHeight="1">
      <c r="A9622" s="4" t="s">
        <v>9215</v>
      </c>
      <c r="B9622" s="2" t="str">
        <f ca="1">IFERROR(__xludf.DUMMYFUNCTION("GOOGLETRANSLATE(A9622,""auto"",""en"")"),"Loading...")</f>
        <v>Loading...</v>
      </c>
    </row>
    <row r="9623" spans="1:2" ht="14.25" customHeight="1">
      <c r="A9623" s="2" t="s">
        <v>9216</v>
      </c>
      <c r="B9623" s="2" t="str">
        <f ca="1">IFERROR(__xludf.DUMMYFUNCTION("GOOGLETRANSLATE(A9623,""auto"",""en"")"),"Loading...")</f>
        <v>Loading...</v>
      </c>
    </row>
    <row r="9624" spans="1:2" ht="14.25" customHeight="1">
      <c r="A9624" s="2" t="s">
        <v>9217</v>
      </c>
      <c r="B9624" s="2" t="str">
        <f ca="1">IFERROR(__xludf.DUMMYFUNCTION("GOOGLETRANSLATE(A9624,""auto"",""en"")"),"Loading...")</f>
        <v>Loading...</v>
      </c>
    </row>
    <row r="9625" spans="1:2" ht="14.25" customHeight="1">
      <c r="A9625" s="2" t="s">
        <v>9218</v>
      </c>
      <c r="B9625" s="2" t="str">
        <f ca="1">IFERROR(__xludf.DUMMYFUNCTION("GOOGLETRANSLATE(A9625,""auto"",""en"")"),"Loading...")</f>
        <v>Loading...</v>
      </c>
    </row>
    <row r="9626" spans="1:2" ht="14.25" customHeight="1">
      <c r="A9626" s="2" t="s">
        <v>9219</v>
      </c>
      <c r="B9626" s="2" t="str">
        <f ca="1">IFERROR(__xludf.DUMMYFUNCTION("GOOGLETRANSLATE(A9626,""auto"",""en"")"),"Loading...")</f>
        <v>Loading...</v>
      </c>
    </row>
    <row r="9627" spans="1:2" ht="14.25" customHeight="1">
      <c r="A9627" s="2" t="s">
        <v>9220</v>
      </c>
      <c r="B9627" s="2" t="str">
        <f ca="1">IFERROR(__xludf.DUMMYFUNCTION("GOOGLETRANSLATE(A9627,""auto"",""en"")"),"Loading...")</f>
        <v>Loading...</v>
      </c>
    </row>
    <row r="9628" spans="1:2" ht="14.25" customHeight="1">
      <c r="A9628" s="4" t="s">
        <v>9221</v>
      </c>
      <c r="B9628" s="2" t="str">
        <f ca="1">IFERROR(__xludf.DUMMYFUNCTION("GOOGLETRANSLATE(A9628,""auto"",""en"")"),"Loading...")</f>
        <v>Loading...</v>
      </c>
    </row>
    <row r="9629" spans="1:2" ht="14.25" customHeight="1">
      <c r="A9629" s="4" t="s">
        <v>9222</v>
      </c>
      <c r="B9629" s="2" t="str">
        <f ca="1">IFERROR(__xludf.DUMMYFUNCTION("GOOGLETRANSLATE(A9629,""auto"",""en"")"),"Loading...")</f>
        <v>Loading...</v>
      </c>
    </row>
    <row r="9630" spans="1:2" ht="14.25" customHeight="1">
      <c r="A9630" s="2" t="s">
        <v>9223</v>
      </c>
      <c r="B9630" s="2" t="str">
        <f ca="1">IFERROR(__xludf.DUMMYFUNCTION("GOOGLETRANSLATE(A9630,""auto"",""en"")"),"Loading...")</f>
        <v>Loading...</v>
      </c>
    </row>
    <row r="9631" spans="1:2" ht="14.25" customHeight="1">
      <c r="A9631" s="2" t="s">
        <v>9224</v>
      </c>
      <c r="B9631" s="2" t="str">
        <f ca="1">IFERROR(__xludf.DUMMYFUNCTION("GOOGLETRANSLATE(A9631,""auto"",""en"")"),"Loading...")</f>
        <v>Loading...</v>
      </c>
    </row>
    <row r="9632" spans="1:2" ht="14.25" customHeight="1">
      <c r="A9632" s="2" t="s">
        <v>9225</v>
      </c>
      <c r="B9632" s="2" t="str">
        <f ca="1">IFERROR(__xludf.DUMMYFUNCTION("GOOGLETRANSLATE(A9632,""auto"",""en"")"),"Loading...")</f>
        <v>Loading...</v>
      </c>
    </row>
    <row r="9633" spans="1:2" ht="14.25" customHeight="1">
      <c r="A9633" s="5" t="s">
        <v>9226</v>
      </c>
      <c r="B9633" s="2" t="str">
        <f ca="1">IFERROR(__xludf.DUMMYFUNCTION("GOOGLETRANSLATE(A9633,""auto"",""en"")"),"Loading...")</f>
        <v>Loading...</v>
      </c>
    </row>
    <row r="9634" spans="1:2" ht="14.25" customHeight="1">
      <c r="A9634" s="2" t="s">
        <v>9227</v>
      </c>
      <c r="B9634" s="2" t="str">
        <f ca="1">IFERROR(__xludf.DUMMYFUNCTION("GOOGLETRANSLATE(A9634,""auto"",""en"")"),"Loading...")</f>
        <v>Loading...</v>
      </c>
    </row>
    <row r="9635" spans="1:2" ht="14.25" customHeight="1">
      <c r="A9635" s="4" t="s">
        <v>9228</v>
      </c>
      <c r="B9635" s="2" t="str">
        <f ca="1">IFERROR(__xludf.DUMMYFUNCTION("GOOGLETRANSLATE(A9635,""auto"",""en"")"),"Loading...")</f>
        <v>Loading...</v>
      </c>
    </row>
    <row r="9636" spans="1:2" ht="14.25" customHeight="1">
      <c r="A9636" s="4" t="s">
        <v>9229</v>
      </c>
      <c r="B9636" s="2" t="str">
        <f ca="1">IFERROR(__xludf.DUMMYFUNCTION("GOOGLETRANSLATE(A9636,""auto"",""en"")"),"Loading...")</f>
        <v>Loading...</v>
      </c>
    </row>
    <row r="9637" spans="1:2" ht="14.25" customHeight="1">
      <c r="A9637" s="2" t="s">
        <v>9230</v>
      </c>
      <c r="B9637" s="2" t="str">
        <f ca="1">IFERROR(__xludf.DUMMYFUNCTION("GOOGLETRANSLATE(A9637,""auto"",""en"")"),"Loading...")</f>
        <v>Loading...</v>
      </c>
    </row>
    <row r="9638" spans="1:2" ht="14.25" customHeight="1">
      <c r="A9638" s="2" t="s">
        <v>9231</v>
      </c>
      <c r="B9638" s="2" t="str">
        <f ca="1">IFERROR(__xludf.DUMMYFUNCTION("GOOGLETRANSLATE(A9638,""auto"",""en"")"),"Loading...")</f>
        <v>Loading...</v>
      </c>
    </row>
    <row r="9639" spans="1:2" ht="14.25" customHeight="1">
      <c r="A9639" s="2" t="s">
        <v>9232</v>
      </c>
      <c r="B9639" s="2" t="str">
        <f ca="1">IFERROR(__xludf.DUMMYFUNCTION("GOOGLETRANSLATE(A9639,""auto"",""en"")"),"Loading...")</f>
        <v>Loading...</v>
      </c>
    </row>
    <row r="9640" spans="1:2" ht="14.25" customHeight="1">
      <c r="A9640" s="2" t="s">
        <v>9233</v>
      </c>
      <c r="B9640" s="2" t="str">
        <f ca="1">IFERROR(__xludf.DUMMYFUNCTION("GOOGLETRANSLATE(A9640,""auto"",""en"")"),"Loading...")</f>
        <v>Loading...</v>
      </c>
    </row>
    <row r="9641" spans="1:2" ht="14.25" customHeight="1">
      <c r="A9641" s="2" t="s">
        <v>9234</v>
      </c>
      <c r="B9641" s="2" t="str">
        <f ca="1">IFERROR(__xludf.DUMMYFUNCTION("GOOGLETRANSLATE(A9641,""auto"",""en"")"),"Loading...")</f>
        <v>Loading...</v>
      </c>
    </row>
    <row r="9642" spans="1:2" ht="14.25" customHeight="1">
      <c r="A9642" s="2" t="s">
        <v>9235</v>
      </c>
      <c r="B9642" s="2" t="str">
        <f ca="1">IFERROR(__xludf.DUMMYFUNCTION("GOOGLETRANSLATE(A9642,""auto"",""en"")"),"Loading...")</f>
        <v>Loading...</v>
      </c>
    </row>
    <row r="9643" spans="1:2" ht="14.25" customHeight="1">
      <c r="A9643" s="2" t="s">
        <v>9236</v>
      </c>
      <c r="B9643" s="2" t="str">
        <f ca="1">IFERROR(__xludf.DUMMYFUNCTION("GOOGLETRANSLATE(A9643,""auto"",""en"")"),"Loading...")</f>
        <v>Loading...</v>
      </c>
    </row>
    <row r="9644" spans="1:2" ht="14.25" customHeight="1">
      <c r="A9644" s="2" t="s">
        <v>9237</v>
      </c>
      <c r="B9644" s="2" t="str">
        <f ca="1">IFERROR(__xludf.DUMMYFUNCTION("GOOGLETRANSLATE(A9644,""auto"",""en"")"),"Loading...")</f>
        <v>Loading...</v>
      </c>
    </row>
    <row r="9645" spans="1:2" ht="14.25" customHeight="1">
      <c r="A9645" s="2" t="s">
        <v>9238</v>
      </c>
      <c r="B9645" s="2" t="str">
        <f ca="1">IFERROR(__xludf.DUMMYFUNCTION("GOOGLETRANSLATE(A9645,""auto"",""en"")"),"Loading...")</f>
        <v>Loading...</v>
      </c>
    </row>
    <row r="9646" spans="1:2" ht="14.25" customHeight="1">
      <c r="A9646" s="2" t="s">
        <v>9239</v>
      </c>
      <c r="B9646" s="2" t="str">
        <f ca="1">IFERROR(__xludf.DUMMYFUNCTION("GOOGLETRANSLATE(A9646,""auto"",""en"")"),"You are a super hero sir❤")</f>
        <v>You are a super hero sir❤</v>
      </c>
    </row>
    <row r="9647" spans="1:2" ht="14.25" customHeight="1">
      <c r="A9647" s="2" t="s">
        <v>9240</v>
      </c>
      <c r="B9647" s="2" t="str">
        <f ca="1">IFERROR(__xludf.DUMMYFUNCTION("GOOGLETRANSLATE(A9647,""auto"",""en"")"),"Loading...")</f>
        <v>Loading...</v>
      </c>
    </row>
    <row r="9648" spans="1:2" ht="14.25" customHeight="1">
      <c r="A9648" s="2" t="s">
        <v>9241</v>
      </c>
      <c r="B9648" s="2" t="str">
        <f ca="1">IFERROR(__xludf.DUMMYFUNCTION("GOOGLETRANSLATE(A9648,""auto"",""en"")"),"Loading...")</f>
        <v>Loading...</v>
      </c>
    </row>
    <row r="9649" spans="1:2" ht="14.25" customHeight="1">
      <c r="A9649" s="2" t="s">
        <v>9242</v>
      </c>
      <c r="B9649" s="2" t="str">
        <f ca="1">IFERROR(__xludf.DUMMYFUNCTION("GOOGLETRANSLATE(A9649,""auto"",""en"")"),"Loading...")</f>
        <v>Loading...</v>
      </c>
    </row>
    <row r="9650" spans="1:2" ht="14.25" customHeight="1">
      <c r="A9650" s="4" t="s">
        <v>9243</v>
      </c>
      <c r="B9650" s="2" t="str">
        <f ca="1">IFERROR(__xludf.DUMMYFUNCTION("GOOGLETRANSLATE(A9650,""auto"",""en"")"),"Loading...")</f>
        <v>Loading...</v>
      </c>
    </row>
    <row r="9651" spans="1:2" ht="14.25" customHeight="1">
      <c r="A9651" s="2" t="s">
        <v>9244</v>
      </c>
      <c r="B9651" s="2" t="str">
        <f ca="1">IFERROR(__xludf.DUMMYFUNCTION("GOOGLETRANSLATE(A9651,""auto"",""en"")"),"Loading...")</f>
        <v>Loading...</v>
      </c>
    </row>
    <row r="9652" spans="1:2" ht="14.25" customHeight="1">
      <c r="A9652" s="6" t="s">
        <v>9245</v>
      </c>
      <c r="B9652" s="2" t="str">
        <f ca="1">IFERROR(__xludf.DUMMYFUNCTION("GOOGLETRANSLATE(A9652,""auto"",""en"")"),"Loading...")</f>
        <v>Loading...</v>
      </c>
    </row>
    <row r="9653" spans="1:2" ht="14.25" customHeight="1">
      <c r="A9653" s="4" t="s">
        <v>9246</v>
      </c>
      <c r="B9653" s="2" t="str">
        <f ca="1">IFERROR(__xludf.DUMMYFUNCTION("GOOGLETRANSLATE(A9653,""auto"",""en"")"),"Loading...")</f>
        <v>Loading...</v>
      </c>
    </row>
    <row r="9654" spans="1:2" ht="14.25" customHeight="1">
      <c r="A9654" s="2" t="s">
        <v>9247</v>
      </c>
      <c r="B9654" s="2" t="str">
        <f ca="1">IFERROR(__xludf.DUMMYFUNCTION("GOOGLETRANSLATE(A9654,""auto"",""en"")"),"Loading...")</f>
        <v>Loading...</v>
      </c>
    </row>
    <row r="9655" spans="1:2" ht="14.25" customHeight="1">
      <c r="A9655" s="2" t="s">
        <v>9248</v>
      </c>
      <c r="B9655" s="2" t="str">
        <f ca="1">IFERROR(__xludf.DUMMYFUNCTION("GOOGLETRANSLATE(A9655,""auto"",""en"")"),"Loading...")</f>
        <v>Loading...</v>
      </c>
    </row>
    <row r="9656" spans="1:2" ht="14.25" customHeight="1">
      <c r="A9656" s="2" t="s">
        <v>9249</v>
      </c>
      <c r="B9656" s="2" t="str">
        <f ca="1">IFERROR(__xludf.DUMMYFUNCTION("GOOGLETRANSLATE(A9656,""auto"",""en"")"),"Evm is with modi election commission officers with modi bjp 💯 present win on 4th June congress can't do anything")</f>
        <v>Evm is with modi election commission officers with modi bjp 💯 present win on 4th June congress can't do anything</v>
      </c>
    </row>
    <row r="9657" spans="1:2" ht="14.25" customHeight="1">
      <c r="A9657" s="2" t="s">
        <v>9250</v>
      </c>
      <c r="B9657" s="2" t="str">
        <f ca="1">IFERROR(__xludf.DUMMYFUNCTION("GOOGLETRANSLATE(A9657,""auto"",""en"")"),"Loading...")</f>
        <v>Loading...</v>
      </c>
    </row>
    <row r="9658" spans="1:2" ht="14.25" customHeight="1">
      <c r="A9658" s="4" t="s">
        <v>9251</v>
      </c>
      <c r="B9658" s="2" t="str">
        <f ca="1">IFERROR(__xludf.DUMMYFUNCTION("GOOGLETRANSLATE(A9658,""auto"",""en"")"),"Loading...")</f>
        <v>Loading...</v>
      </c>
    </row>
    <row r="9659" spans="1:2" ht="14.25" customHeight="1">
      <c r="A9659" s="2" t="s">
        <v>9252</v>
      </c>
      <c r="B9659" s="2" t="str">
        <f ca="1">IFERROR(__xludf.DUMMYFUNCTION("GOOGLETRANSLATE(A9659,""auto"",""en"")"),"Loading...")</f>
        <v>Loading...</v>
      </c>
    </row>
    <row r="9660" spans="1:2" ht="14.25" customHeight="1">
      <c r="A9660" s="2" t="s">
        <v>4010</v>
      </c>
      <c r="B9660" s="2" t="str">
        <f ca="1">IFERROR(__xludf.DUMMYFUNCTION("GOOGLETRANSLATE(A9660,""auto"",""en"")"),"Loading...")</f>
        <v>Loading...</v>
      </c>
    </row>
    <row r="9661" spans="1:2" ht="14.25" customHeight="1">
      <c r="A9661" s="2" t="s">
        <v>9253</v>
      </c>
      <c r="B9661" s="2" t="str">
        <f ca="1">IFERROR(__xludf.DUMMYFUNCTION("GOOGLETRANSLATE(A9661,""auto"",""en"")"),"Loading...")</f>
        <v>Loading...</v>
      </c>
    </row>
    <row r="9662" spans="1:2" ht="14.25" customHeight="1">
      <c r="A9662" s="2" t="s">
        <v>9254</v>
      </c>
      <c r="B9662" s="2" t="str">
        <f ca="1">IFERROR(__xludf.DUMMYFUNCTION("GOOGLETRANSLATE(A9662,""auto"",""en"")"),"TRUE JOURNALISM")</f>
        <v>TRUE JOURNALISM</v>
      </c>
    </row>
    <row r="9663" spans="1:2" ht="14.25" customHeight="1">
      <c r="A9663" s="2" t="s">
        <v>9255</v>
      </c>
      <c r="B9663" s="2" t="str">
        <f ca="1">IFERROR(__xludf.DUMMYFUNCTION("GOOGLETRANSLATE(A9663,""auto"",""en"")"),"Loading...")</f>
        <v>Loading...</v>
      </c>
    </row>
    <row r="9664" spans="1:2" ht="14.25" customHeight="1">
      <c r="A9664" s="2" t="s">
        <v>9256</v>
      </c>
      <c r="B9664" s="2" t="str">
        <f ca="1">IFERROR(__xludf.DUMMYFUNCTION("GOOGLETRANSLATE(A9664,""auto"",""en"")"),"Loading...")</f>
        <v>Loading...</v>
      </c>
    </row>
    <row r="9665" spans="1:2" ht="14.25" customHeight="1">
      <c r="A9665" s="2" t="s">
        <v>9257</v>
      </c>
      <c r="B9665" s="2" t="str">
        <f ca="1">IFERROR(__xludf.DUMMYFUNCTION("GOOGLETRANSLATE(A9665,""auto"",""en"")"),"Loading...")</f>
        <v>Loading...</v>
      </c>
    </row>
    <row r="9666" spans="1:2" ht="14.25" customHeight="1">
      <c r="A9666" s="2" t="s">
        <v>9258</v>
      </c>
      <c r="B9666" s="2" t="str">
        <f ca="1">IFERROR(__xludf.DUMMYFUNCTION("GOOGLETRANSLATE(A9666,""auto"",""en"")"),"Loading...")</f>
        <v>Loading...</v>
      </c>
    </row>
    <row r="9667" spans="1:2" ht="14.25" customHeight="1">
      <c r="A9667" s="2" t="s">
        <v>9259</v>
      </c>
      <c r="B9667" s="2" t="str">
        <f ca="1">IFERROR(__xludf.DUMMYFUNCTION("GOOGLETRANSLATE(A9667,""auto"",""en"")"),"Loading...")</f>
        <v>Loading...</v>
      </c>
    </row>
    <row r="9668" spans="1:2" ht="14.25" customHeight="1">
      <c r="A9668" s="5" t="s">
        <v>9260</v>
      </c>
      <c r="B9668" s="2" t="str">
        <f ca="1">IFERROR(__xludf.DUMMYFUNCTION("GOOGLETRANSLATE(A9668,""auto"",""en"")"),"Loading...")</f>
        <v>Loading...</v>
      </c>
    </row>
    <row r="9669" spans="1:2" ht="14.25" customHeight="1">
      <c r="A9669" s="2" t="s">
        <v>9261</v>
      </c>
      <c r="B9669" s="2" t="str">
        <f ca="1">IFERROR(__xludf.DUMMYFUNCTION("GOOGLETRANSLATE(A9669,""auto"",""en"")"),"Loading...")</f>
        <v>Loading...</v>
      </c>
    </row>
    <row r="9670" spans="1:2" ht="14.25" customHeight="1">
      <c r="A9670" s="2" t="s">
        <v>9262</v>
      </c>
      <c r="B9670" s="2" t="str">
        <f ca="1">IFERROR(__xludf.DUMMYFUNCTION("GOOGLETRANSLATE(A9670,""auto"",""en"")"),"Loading...")</f>
        <v>Loading...</v>
      </c>
    </row>
    <row r="9671" spans="1:2" ht="14.25" customHeight="1">
      <c r="A9671" s="2" t="s">
        <v>9263</v>
      </c>
      <c r="B9671" s="2" t="str">
        <f ca="1">IFERROR(__xludf.DUMMYFUNCTION("GOOGLETRANSLATE(A9671,""auto"",""en"")"),"Loading...")</f>
        <v>Loading...</v>
      </c>
    </row>
    <row r="9672" spans="1:2" ht="14.25" customHeight="1">
      <c r="A9672" s="2" t="s">
        <v>9264</v>
      </c>
      <c r="B9672" s="2" t="str">
        <f ca="1">IFERROR(__xludf.DUMMYFUNCTION("GOOGLETRANSLATE(A9672,""auto"",""en"")"),"Loading...")</f>
        <v>Loading...</v>
      </c>
    </row>
    <row r="9673" spans="1:2" ht="14.25" customHeight="1">
      <c r="A9673" s="2" t="s">
        <v>9265</v>
      </c>
      <c r="B9673" s="2" t="str">
        <f ca="1">IFERROR(__xludf.DUMMYFUNCTION("GOOGLETRANSLATE(A9673,""auto"",""en"")"),"Loading...")</f>
        <v>Loading...</v>
      </c>
    </row>
    <row r="9674" spans="1:2" ht="14.25" customHeight="1">
      <c r="A9674" s="2" t="s">
        <v>9266</v>
      </c>
      <c r="B9674" s="2" t="str">
        <f ca="1">IFERROR(__xludf.DUMMYFUNCTION("GOOGLETRANSLATE(A9674,""auto"",""en"")"),"Loading...")</f>
        <v>Loading...</v>
      </c>
    </row>
    <row r="9675" spans="1:2" ht="14.25" customHeight="1">
      <c r="A9675" s="2" t="s">
        <v>9267</v>
      </c>
      <c r="B9675" s="2" t="str">
        <f ca="1">IFERROR(__xludf.DUMMYFUNCTION("GOOGLETRANSLATE(A9675,""auto"",""en"")"),"Loading...")</f>
        <v>Loading...</v>
      </c>
    </row>
    <row r="9676" spans="1:2" ht="14.25" customHeight="1">
      <c r="A9676" s="2" t="s">
        <v>9268</v>
      </c>
      <c r="B9676" s="2" t="str">
        <f ca="1">IFERROR(__xludf.DUMMYFUNCTION("GOOGLETRANSLATE(A9676,""auto"",""en"")"),"Congress party long live Rahul Gandhi long live Arvind Kejriwal long live")</f>
        <v>Congress party long live Rahul Gandhi long live Arvind Kejriwal long live</v>
      </c>
    </row>
    <row r="9677" spans="1:2" ht="14.25" customHeight="1">
      <c r="A9677" s="4" t="s">
        <v>9269</v>
      </c>
      <c r="B9677" s="2" t="str">
        <f ca="1">IFERROR(__xludf.DUMMYFUNCTION("GOOGLETRANSLATE(A9677,""auto"",""en"")"),"If the exit poll is wrong twice in a row, that channel will be banned from exit polls.")</f>
        <v>If the exit poll is wrong twice in a row, that channel will be banned from exit polls.</v>
      </c>
    </row>
    <row r="9678" spans="1:2" ht="14.25" customHeight="1">
      <c r="A9678" s="2" t="s">
        <v>9270</v>
      </c>
      <c r="B9678" s="2" t="str">
        <f ca="1">IFERROR(__xludf.DUMMYFUNCTION("GOOGLETRANSLATE(A9678,""auto"",""en"")"),"Loading...")</f>
        <v>Loading...</v>
      </c>
    </row>
    <row r="9679" spans="1:2" ht="14.25" customHeight="1">
      <c r="A9679" s="2" t="s">
        <v>9271</v>
      </c>
      <c r="B9679" s="2" t="str">
        <f ca="1">IFERROR(__xludf.DUMMYFUNCTION("GOOGLETRANSLATE(A9679,""auto"",""en"")"),"Loading...")</f>
        <v>Loading...</v>
      </c>
    </row>
    <row r="9680" spans="1:2" ht="14.25" customHeight="1">
      <c r="A9680" s="2" t="s">
        <v>5192</v>
      </c>
      <c r="B9680" s="2" t="str">
        <f ca="1">IFERROR(__xludf.DUMMYFUNCTION("GOOGLETRANSLATE(A9680,""auto"",""en"")"),"Loading...")</f>
        <v>Loading...</v>
      </c>
    </row>
    <row r="9681" spans="1:2" ht="14.25" customHeight="1">
      <c r="A9681" s="4" t="s">
        <v>9272</v>
      </c>
      <c r="B9681" s="2" t="str">
        <f ca="1">IFERROR(__xludf.DUMMYFUNCTION("GOOGLETRANSLATE(A9681,""auto"",""en"")"),"More and more Hindu terrorists voted for Modi, so perhaps the exit poll would be correct, otherwise our Pappu would have won.")</f>
        <v>More and more Hindu terrorists voted for Modi, so perhaps the exit poll would be correct, otherwise our Pappu would have won.</v>
      </c>
    </row>
    <row r="9682" spans="1:2" ht="14.25" customHeight="1">
      <c r="A9682" s="2" t="s">
        <v>9273</v>
      </c>
      <c r="B9682" s="2" t="str">
        <f ca="1">IFERROR(__xludf.DUMMYFUNCTION("GOOGLETRANSLATE(A9682,""auto"",""en"")"),"Loading...")</f>
        <v>Loading...</v>
      </c>
    </row>
    <row r="9683" spans="1:2" ht="14.25" customHeight="1">
      <c r="A9683" s="2" t="s">
        <v>9274</v>
      </c>
      <c r="B9683" s="2" t="str">
        <f ca="1">IFERROR(__xludf.DUMMYFUNCTION("GOOGLETRANSLATE(A9683,""auto"",""en"")"),"Long live RJD and Congress party which will give jobs to the people. Tegaswi Yadav is with us.")</f>
        <v>Long live RJD and Congress party which will give jobs to the people. Tegaswi Yadav is with us.</v>
      </c>
    </row>
    <row r="9684" spans="1:2" ht="14.25" customHeight="1">
      <c r="A9684" s="6" t="s">
        <v>9275</v>
      </c>
      <c r="B9684" s="2" t="str">
        <f ca="1">IFERROR(__xludf.DUMMYFUNCTION("GOOGLETRANSLATE(A9684,""auto"",""en"")"),"Loading...")</f>
        <v>Loading...</v>
      </c>
    </row>
    <row r="9685" spans="1:2" ht="14.25" customHeight="1">
      <c r="A9685" s="4" t="s">
        <v>9276</v>
      </c>
      <c r="B9685" s="2" t="str">
        <f ca="1">IFERROR(__xludf.DUMMYFUNCTION("GOOGLETRANSLATE(A9685,""auto"",""en"")"),"Loading...")</f>
        <v>Loading...</v>
      </c>
    </row>
    <row r="9686" spans="1:2" ht="14.25" customHeight="1">
      <c r="A9686" s="2" t="s">
        <v>9277</v>
      </c>
      <c r="B9686" s="2" t="str">
        <f ca="1">IFERROR(__xludf.DUMMYFUNCTION("GOOGLETRANSLATE(A9686,""auto"",""en"")"),"Loading...")</f>
        <v>Loading...</v>
      </c>
    </row>
    <row r="9687" spans="1:2" ht="14.25" customHeight="1">
      <c r="A9687" s="4" t="s">
        <v>9278</v>
      </c>
      <c r="B9687" s="2" t="str">
        <f ca="1">IFERROR(__xludf.DUMMYFUNCTION("GOOGLETRANSLATE(A9687,""auto"",""en"")"),"Loading...")</f>
        <v>Loading...</v>
      </c>
    </row>
    <row r="9688" spans="1:2" ht="14.25" customHeight="1">
      <c r="A9688" s="2" t="s">
        <v>9279</v>
      </c>
      <c r="B9688" s="2" t="str">
        <f ca="1">IFERROR(__xludf.DUMMYFUNCTION("GOOGLETRANSLATE(A9688,""auto"",""en"")"),"Loading...")</f>
        <v>Loading...</v>
      </c>
    </row>
    <row r="9689" spans="1:2" ht="14.25" customHeight="1">
      <c r="A9689" s="2" t="s">
        <v>9280</v>
      </c>
      <c r="B9689" s="2" t="str">
        <f ca="1">IFERROR(__xludf.DUMMYFUNCTION("GOOGLETRANSLATE(A9689,""auto"",""en"")"),"In the next 5 years your shop has started becoming a complete band!")</f>
        <v>In the next 5 years your shop has started becoming a complete band!</v>
      </c>
    </row>
    <row r="9690" spans="1:2" ht="14.25" customHeight="1">
      <c r="A9690" s="6" t="s">
        <v>9281</v>
      </c>
      <c r="B9690" s="2" t="str">
        <f ca="1">IFERROR(__xludf.DUMMYFUNCTION("GOOGLETRANSLATE(A9690,""auto"",""en"")"),"Loading...")</f>
        <v>Loading...</v>
      </c>
    </row>
    <row r="9691" spans="1:2" ht="14.25" customHeight="1">
      <c r="A9691" s="2" t="s">
        <v>9282</v>
      </c>
      <c r="B9691" s="2" t="str">
        <f ca="1">IFERROR(__xludf.DUMMYFUNCTION("GOOGLETRANSLATE(A9691,""auto"",""en"")"),"Loading...")</f>
        <v>Loading...</v>
      </c>
    </row>
    <row r="9692" spans="1:2" ht="14.25" customHeight="1">
      <c r="A9692" s="2" t="s">
        <v>9283</v>
      </c>
      <c r="B9692" s="2" t="str">
        <f ca="1">IFERROR(__xludf.DUMMYFUNCTION("GOOGLETRANSLATE(A9692,""auto"",""en"")"),"Loading...")</f>
        <v>Loading...</v>
      </c>
    </row>
    <row r="9693" spans="1:2" ht="14.25" customHeight="1">
      <c r="A9693" s="2" t="s">
        <v>9284</v>
      </c>
      <c r="B9693" s="2" t="str">
        <f ca="1">IFERROR(__xludf.DUMMYFUNCTION("GOOGLETRANSLATE(A9693,""auto"",""en"")"),"Loading...")</f>
        <v>Loading...</v>
      </c>
    </row>
    <row r="9694" spans="1:2" ht="14.25" customHeight="1">
      <c r="A9694" s="2" t="s">
        <v>9285</v>
      </c>
      <c r="B9694" s="2" t="str">
        <f ca="1">IFERROR(__xludf.DUMMYFUNCTION("GOOGLETRANSLATE(A9694,""auto"",""en"")"),"Loading...")</f>
        <v>Loading...</v>
      </c>
    </row>
    <row r="9695" spans="1:2" ht="14.25" customHeight="1">
      <c r="A9695" s="4" t="s">
        <v>9286</v>
      </c>
      <c r="B9695" s="2" t="str">
        <f ca="1">IFERROR(__xludf.DUMMYFUNCTION("GOOGLETRANSLATE(A9695,""auto"",""en"")"),"Loading...")</f>
        <v>Loading...</v>
      </c>
    </row>
    <row r="9696" spans="1:2" ht="14.25" customHeight="1">
      <c r="A9696" s="2" t="s">
        <v>9287</v>
      </c>
      <c r="B9696" s="2" t="str">
        <f ca="1">IFERROR(__xludf.DUMMYFUNCTION("GOOGLETRANSLATE(A9696,""auto"",""en"")"),"Loading...")</f>
        <v>Loading...</v>
      </c>
    </row>
    <row r="9697" spans="1:2" ht="14.25" customHeight="1">
      <c r="A9697" s="2" t="s">
        <v>9288</v>
      </c>
      <c r="B9697" s="2" t="str">
        <f ca="1">IFERROR(__xludf.DUMMYFUNCTION("GOOGLETRANSLATE(A9697,""auto"",""en"")"),"Loading...")</f>
        <v>Loading...</v>
      </c>
    </row>
    <row r="9698" spans="1:2" ht="14.25" customHeight="1">
      <c r="A9698" s="2" t="s">
        <v>9289</v>
      </c>
      <c r="B9698" s="2" t="str">
        <f ca="1">IFERROR(__xludf.DUMMYFUNCTION("GOOGLETRANSLATE(A9698,""auto"",""en"")"),"Loading...")</f>
        <v>Loading...</v>
      </c>
    </row>
    <row r="9699" spans="1:2" ht="14.25" customHeight="1">
      <c r="A9699" s="2" t="s">
        <v>9290</v>
      </c>
      <c r="B9699" s="2" t="str">
        <f ca="1">IFERROR(__xludf.DUMMYFUNCTION("GOOGLETRANSLATE(A9699,""auto"",""en"")"),"Loading...")</f>
        <v>Loading...</v>
      </c>
    </row>
    <row r="9700" spans="1:2" ht="14.25" customHeight="1">
      <c r="A9700" s="2" t="s">
        <v>9291</v>
      </c>
      <c r="B9700" s="2" t="str">
        <f ca="1">IFERROR(__xludf.DUMMYFUNCTION("GOOGLETRANSLATE(A9700,""auto"",""en"")"),"Loading...")</f>
        <v>Loading...</v>
      </c>
    </row>
    <row r="9701" spans="1:2" ht="14.25" customHeight="1">
      <c r="A9701" s="6" t="s">
        <v>9292</v>
      </c>
      <c r="B9701" s="2" t="str">
        <f ca="1">IFERROR(__xludf.DUMMYFUNCTION("GOOGLETRANSLATE(A9701,""auto"",""en"")"),"Loading...")</f>
        <v>Loading...</v>
      </c>
    </row>
    <row r="9702" spans="1:2" ht="14.25" customHeight="1">
      <c r="A9702" s="2" t="s">
        <v>9293</v>
      </c>
      <c r="B9702" s="2" t="str">
        <f ca="1">IFERROR(__xludf.DUMMYFUNCTION("GOOGLETRANSLATE(A9702,""auto"",""en"")"),"Loading...")</f>
        <v>Loading...</v>
      </c>
    </row>
    <row r="9703" spans="1:2" ht="14.25" customHeight="1">
      <c r="A9703" s="2" t="s">
        <v>9294</v>
      </c>
      <c r="B9703" s="2" t="str">
        <f ca="1">IFERROR(__xludf.DUMMYFUNCTION("GOOGLETRANSLATE(A9703,""auto"",""en"")"),"Loading...")</f>
        <v>Loading...</v>
      </c>
    </row>
    <row r="9704" spans="1:2" ht="14.25" customHeight="1">
      <c r="A9704" s="2" t="s">
        <v>9295</v>
      </c>
      <c r="B9704" s="2" t="str">
        <f ca="1">IFERROR(__xludf.DUMMYFUNCTION("GOOGLETRANSLATE(A9704,""auto"",""en"")"),"Loading...")</f>
        <v>Loading...</v>
      </c>
    </row>
    <row r="9705" spans="1:2" ht="14.25" customHeight="1">
      <c r="A9705" s="2" t="s">
        <v>9296</v>
      </c>
      <c r="B9705" s="2" t="str">
        <f ca="1">IFERROR(__xludf.DUMMYFUNCTION("GOOGLETRANSLATE(A9705,""auto"",""en"")"),"Loading...")</f>
        <v>Loading...</v>
      </c>
    </row>
    <row r="9706" spans="1:2" ht="14.25" customHeight="1">
      <c r="A9706" s="2" t="s">
        <v>9297</v>
      </c>
      <c r="B9706" s="2" t="str">
        <f ca="1">IFERROR(__xludf.DUMMYFUNCTION("GOOGLETRANSLATE(A9706,""auto"",""en"")"),"Loading...")</f>
        <v>Loading...</v>
      </c>
    </row>
    <row r="9707" spans="1:2" ht="14.25" customHeight="1">
      <c r="A9707" s="2" t="s">
        <v>9298</v>
      </c>
      <c r="B9707" s="2" t="str">
        <f ca="1">IFERROR(__xludf.DUMMYFUNCTION("GOOGLETRANSLATE(A9707,""auto"",""en"")"),"You are a bastard and will remain a bastard")</f>
        <v>You are a bastard and will remain a bastard</v>
      </c>
    </row>
    <row r="9708" spans="1:2" ht="14.25" customHeight="1">
      <c r="A9708" s="2" t="s">
        <v>9299</v>
      </c>
      <c r="B9708" s="2" t="str">
        <f ca="1">IFERROR(__xludf.DUMMYFUNCTION("GOOGLETRANSLATE(A9708,""auto"",""en"")"),"Loading...")</f>
        <v>Loading...</v>
      </c>
    </row>
    <row r="9709" spans="1:2" ht="14.25" customHeight="1">
      <c r="A9709" s="2" t="s">
        <v>9300</v>
      </c>
      <c r="B9709" s="2" t="str">
        <f ca="1">IFERROR(__xludf.DUMMYFUNCTION("GOOGLETRANSLATE(A9709,""auto"",""en"")"),"Loading...")</f>
        <v>Loading...</v>
      </c>
    </row>
    <row r="9710" spans="1:2" ht="14.25" customHeight="1">
      <c r="A9710" s="2" t="s">
        <v>9301</v>
      </c>
      <c r="B9710" s="2" t="str">
        <f ca="1">IFERROR(__xludf.DUMMYFUNCTION("GOOGLETRANSLATE(A9710,""auto"",""en"")"),"Loading...")</f>
        <v>Loading...</v>
      </c>
    </row>
    <row r="9711" spans="1:2" ht="14.25" customHeight="1">
      <c r="A9711" s="4" t="s">
        <v>9302</v>
      </c>
      <c r="B9711" s="2" t="str">
        <f ca="1">IFERROR(__xludf.DUMMYFUNCTION("GOOGLETRANSLATE(A9711,""auto"",""en"")"),"Loading...")</f>
        <v>Loading...</v>
      </c>
    </row>
    <row r="9712" spans="1:2" ht="14.25" customHeight="1">
      <c r="A9712" s="2" t="s">
        <v>9303</v>
      </c>
      <c r="B9712" s="2" t="str">
        <f ca="1">IFERROR(__xludf.DUMMYFUNCTION("GOOGLETRANSLATE(A9712,""auto"",""en"")"),"Loading...")</f>
        <v>Loading...</v>
      </c>
    </row>
    <row r="9713" spans="1:2" ht="14.25" customHeight="1">
      <c r="A9713" s="2" t="s">
        <v>9304</v>
      </c>
      <c r="B9713" s="2" t="str">
        <f ca="1">IFERROR(__xludf.DUMMYFUNCTION("GOOGLETRANSLATE(A9713,""auto"",""en"")"),"Loading...")</f>
        <v>Loading...</v>
      </c>
    </row>
    <row r="9714" spans="1:2" ht="14.25" customHeight="1">
      <c r="A9714" s="2" t="s">
        <v>9305</v>
      </c>
      <c r="B9714" s="2" t="str">
        <f ca="1">IFERROR(__xludf.DUMMYFUNCTION("GOOGLETRANSLATE(A9714,""auto"",""en"")"),"Rahul Gandhi is finish gone in gutter shame chors")</f>
        <v>Rahul Gandhi is finish gone in gutter shame chors</v>
      </c>
    </row>
    <row r="9715" spans="1:2" ht="14.25" customHeight="1">
      <c r="A9715" s="2" t="s">
        <v>4684</v>
      </c>
      <c r="B9715" s="2" t="str">
        <f ca="1">IFERROR(__xludf.DUMMYFUNCTION("GOOGLETRANSLATE(A9715,""auto"",""en"")"),"Loading...")</f>
        <v>Loading...</v>
      </c>
    </row>
    <row r="9716" spans="1:2" ht="14.25" customHeight="1">
      <c r="A9716" s="2" t="s">
        <v>9306</v>
      </c>
      <c r="B9716" s="2" t="str">
        <f ca="1">IFERROR(__xludf.DUMMYFUNCTION("GOOGLETRANSLATE(A9716,""auto"",""en"")"),"Loading...")</f>
        <v>Loading...</v>
      </c>
    </row>
    <row r="9717" spans="1:2" ht="14.25" customHeight="1">
      <c r="A9717" s="2" t="s">
        <v>9307</v>
      </c>
      <c r="B9717" s="2" t="str">
        <f ca="1">IFERROR(__xludf.DUMMYFUNCTION("GOOGLETRANSLATE(A9717,""auto"",""en"")"),"Loading...")</f>
        <v>Loading...</v>
      </c>
    </row>
    <row r="9718" spans="1:2" ht="14.25" customHeight="1">
      <c r="A9718" s="2" t="s">
        <v>9308</v>
      </c>
      <c r="B9718" s="2" t="str">
        <f ca="1">IFERROR(__xludf.DUMMYFUNCTION("GOOGLETRANSLATE(A9718,""auto"",""en"")"),"Loading...")</f>
        <v>Loading...</v>
      </c>
    </row>
    <row r="9719" spans="1:2" ht="14.25" customHeight="1">
      <c r="A9719" s="2" t="s">
        <v>9309</v>
      </c>
      <c r="B9719" s="2" t="str">
        <f ca="1">IFERROR(__xludf.DUMMYFUNCTION("GOOGLETRANSLATE(A9719,""auto"",""en"")"),"Sir I am from Punjab. I get calls again and again asking who has voted for you. A survey is being conducted in Punjab to find out who the people of Punjab have voted for.")</f>
        <v>Sir I am from Punjab. I get calls again and again asking who has voted for you. A survey is being conducted in Punjab to find out who the people of Punjab have voted for.</v>
      </c>
    </row>
    <row r="9720" spans="1:2" ht="14.25" customHeight="1">
      <c r="A9720" s="4" t="s">
        <v>9310</v>
      </c>
      <c r="B9720" s="2" t="str">
        <f ca="1">IFERROR(__xludf.DUMMYFUNCTION("GOOGLETRANSLATE(A9720,""auto"",""en"")"),"Loading...")</f>
        <v>Loading...</v>
      </c>
    </row>
    <row r="9721" spans="1:2" ht="14.25" customHeight="1">
      <c r="A9721" s="2" t="s">
        <v>9311</v>
      </c>
      <c r="B9721" s="2" t="str">
        <f ca="1">IFERROR(__xludf.DUMMYFUNCTION("GOOGLETRANSLATE(A9721,""auto"",""en"")"),"Loading...")</f>
        <v>Loading...</v>
      </c>
    </row>
    <row r="9722" spans="1:2" ht="14.25" customHeight="1">
      <c r="A9722" s="2" t="s">
        <v>9312</v>
      </c>
      <c r="B9722" s="2" t="str">
        <f ca="1">IFERROR(__xludf.DUMMYFUNCTION("GOOGLETRANSLATE(A9722,""auto"",""en"")"),"aayenge to modi hi jay bjp jay shree ram ❤")</f>
        <v>aayenge to modi hi jay bjp jay shree ram ❤</v>
      </c>
    </row>
    <row r="9723" spans="1:2" ht="14.25" customHeight="1">
      <c r="A9723" s="2" t="s">
        <v>9313</v>
      </c>
      <c r="B9723" s="2" t="str">
        <f ca="1">IFERROR(__xludf.DUMMYFUNCTION("GOOGLETRANSLATE(A9723,""auto"",""en"")"),"Loading...")</f>
        <v>Loading...</v>
      </c>
    </row>
    <row r="9724" spans="1:2" ht="14.25" customHeight="1">
      <c r="A9724" s="2" t="s">
        <v>7</v>
      </c>
      <c r="B9724" s="2" t="str">
        <f ca="1">IFERROR(__xludf.DUMMYFUNCTION("GOOGLETRANSLATE(A9724,""auto"",""en"")"),"Loading...")</f>
        <v>Loading...</v>
      </c>
    </row>
    <row r="9725" spans="1:2" ht="14.25" customHeight="1">
      <c r="A9725" s="4" t="s">
        <v>9314</v>
      </c>
      <c r="B9725" s="2" t="str">
        <f ca="1">IFERROR(__xludf.DUMMYFUNCTION("GOOGLETRANSLATE(A9725,""auto"",""en"")"),"Loading...")</f>
        <v>Loading...</v>
      </c>
    </row>
    <row r="9726" spans="1:2" ht="14.25" customHeight="1">
      <c r="A9726" s="2" t="s">
        <v>9315</v>
      </c>
      <c r="B9726" s="2" t="str">
        <f ca="1">IFERROR(__xludf.DUMMYFUNCTION("GOOGLETRANSLATE(A9726,""auto"",""en"")"),"Loading...")</f>
        <v>Loading...</v>
      </c>
    </row>
    <row r="9727" spans="1:2" ht="14.25" customHeight="1">
      <c r="A9727" s="2" t="s">
        <v>9316</v>
      </c>
      <c r="B9727" s="2" t="str">
        <f ca="1">IFERROR(__xludf.DUMMYFUNCTION("GOOGLETRANSLATE(A9727,""auto"",""en"")"),"Loading...")</f>
        <v>Loading...</v>
      </c>
    </row>
    <row r="9728" spans="1:2" ht="14.25" customHeight="1">
      <c r="A9728" s="2" t="s">
        <v>9317</v>
      </c>
      <c r="B9728" s="2" t="str">
        <f ca="1">IFERROR(__xludf.DUMMYFUNCTION("GOOGLETRANSLATE(A9728,""auto"",""en"")"),"Loading...")</f>
        <v>Loading...</v>
      </c>
    </row>
    <row r="9729" spans="1:2" ht="14.25" customHeight="1">
      <c r="A9729" s="2" t="s">
        <v>9318</v>
      </c>
      <c r="B9729" s="2" t="str">
        <f ca="1">IFERROR(__xludf.DUMMYFUNCTION("GOOGLETRANSLATE(A9729,""auto"",""en"")"),"Loading...")</f>
        <v>Loading...</v>
      </c>
    </row>
    <row r="9730" spans="1:2" ht="14.25" customHeight="1">
      <c r="A9730" s="2" t="s">
        <v>9319</v>
      </c>
      <c r="B9730" s="2" t="str">
        <f ca="1">IFERROR(__xludf.DUMMYFUNCTION("GOOGLETRANSLATE(A9730,""auto"",""en"")"),"Loading...")</f>
        <v>Loading...</v>
      </c>
    </row>
    <row r="9731" spans="1:2" ht="14.25" customHeight="1">
      <c r="A9731" s="4" t="s">
        <v>9320</v>
      </c>
      <c r="B9731" s="2" t="str">
        <f ca="1">IFERROR(__xludf.DUMMYFUNCTION("GOOGLETRANSLATE(A9731,""auto"",""en"")"),"Loading...")</f>
        <v>Loading...</v>
      </c>
    </row>
    <row r="9732" spans="1:2" ht="14.25" customHeight="1">
      <c r="A9732" s="4" t="s">
        <v>9321</v>
      </c>
      <c r="B9732" s="2" t="str">
        <f ca="1">IFERROR(__xludf.DUMMYFUNCTION("GOOGLETRANSLATE(A9732,""auto"",""en"")"),"Loading...")</f>
        <v>Loading...</v>
      </c>
    </row>
    <row r="9733" spans="1:2" ht="14.25" customHeight="1">
      <c r="A9733" s="2" t="s">
        <v>9322</v>
      </c>
      <c r="B9733" s="2" t="str">
        <f ca="1">IFERROR(__xludf.DUMMYFUNCTION("GOOGLETRANSLATE(A9733,""auto"",""en"")"),"Loading...")</f>
        <v>Loading...</v>
      </c>
    </row>
    <row r="9734" spans="1:2" ht="14.25" customHeight="1">
      <c r="A9734" s="2" t="s">
        <v>9323</v>
      </c>
      <c r="B9734" s="2" t="str">
        <f ca="1">IFERROR(__xludf.DUMMYFUNCTION("GOOGLETRANSLATE(A9734,""auto"",""en"")"),"Loading...")</f>
        <v>Loading...</v>
      </c>
    </row>
    <row r="9735" spans="1:2" ht="14.25" customHeight="1">
      <c r="A9735" s="2" t="s">
        <v>9324</v>
      </c>
      <c r="B9735" s="2" t="str">
        <f ca="1">IFERROR(__xludf.DUMMYFUNCTION("GOOGLETRANSLATE(A9735,""auto"",""en"")"),"Loading...")</f>
        <v>Loading...</v>
      </c>
    </row>
    <row r="9736" spans="1:2" ht="14.25" customHeight="1">
      <c r="A9736" s="4" t="s">
        <v>9325</v>
      </c>
      <c r="B9736" s="2" t="str">
        <f ca="1">IFERROR(__xludf.DUMMYFUNCTION("GOOGLETRANSLATE(A9736,""auto"",""en"")"),"Loading...")</f>
        <v>Loading...</v>
      </c>
    </row>
    <row r="9737" spans="1:2" ht="14.25" customHeight="1">
      <c r="A9737" s="4" t="s">
        <v>9326</v>
      </c>
      <c r="B9737" s="2" t="str">
        <f ca="1">IFERROR(__xludf.DUMMYFUNCTION("GOOGLETRANSLATE(A9737,""auto"",""en"")"),"Loading...")</f>
        <v>Loading...</v>
      </c>
    </row>
    <row r="9738" spans="1:2" ht="14.25" customHeight="1">
      <c r="A9738" s="2" t="s">
        <v>9327</v>
      </c>
      <c r="B9738" s="2" t="str">
        <f ca="1">IFERROR(__xludf.DUMMYFUNCTION("GOOGLETRANSLATE(A9738,""auto"",""en"")"),"Loading...")</f>
        <v>Loading...</v>
      </c>
    </row>
    <row r="9739" spans="1:2" ht="14.25" customHeight="1">
      <c r="A9739" s="2" t="s">
        <v>9328</v>
      </c>
      <c r="B9739" s="2" t="str">
        <f ca="1">IFERROR(__xludf.DUMMYFUNCTION("GOOGLETRANSLATE(A9739,""auto"",""en"")"),"Loading...")</f>
        <v>Loading...</v>
      </c>
    </row>
    <row r="9740" spans="1:2" ht="14.25" customHeight="1">
      <c r="A9740" s="2" t="s">
        <v>9329</v>
      </c>
      <c r="B9740" s="2" t="str">
        <f ca="1">IFERROR(__xludf.DUMMYFUNCTION("GOOGLETRANSLATE(A9740,""auto"",""en"")"),"Loading...")</f>
        <v>Loading...</v>
      </c>
    </row>
    <row r="9741" spans="1:2" ht="14.25" customHeight="1">
      <c r="A9741" s="2" t="s">
        <v>9330</v>
      </c>
      <c r="B9741" s="2" t="str">
        <f ca="1">IFERROR(__xludf.DUMMYFUNCTION("GOOGLETRANSLATE(A9741,""auto"",""en"")"),"Loading...")</f>
        <v>Loading...</v>
      </c>
    </row>
    <row r="9742" spans="1:2" ht="14.25" customHeight="1">
      <c r="A9742" s="2" t="s">
        <v>9331</v>
      </c>
      <c r="B9742" s="2" t="str">
        <f ca="1">IFERROR(__xludf.DUMMYFUNCTION("GOOGLETRANSLATE(A9742,""auto"",""en"")"),"Loading...")</f>
        <v>Loading...</v>
      </c>
    </row>
    <row r="9743" spans="1:2" ht="14.25" customHeight="1">
      <c r="A9743" s="5" t="s">
        <v>9332</v>
      </c>
      <c r="B9743" s="2" t="str">
        <f ca="1">IFERROR(__xludf.DUMMYFUNCTION("GOOGLETRANSLATE(A9743,""auto"",""en"")"),"Loading...")</f>
        <v>Loading...</v>
      </c>
    </row>
    <row r="9744" spans="1:2" ht="14.25" customHeight="1">
      <c r="A9744" s="2" t="s">
        <v>9333</v>
      </c>
      <c r="B9744" s="2" t="str">
        <f ca="1">IFERROR(__xludf.DUMMYFUNCTION("GOOGLETRANSLATE(A9744,""auto"",""en"")"),"Loading...")</f>
        <v>Loading...</v>
      </c>
    </row>
    <row r="9745" spans="1:2" ht="14.25" customHeight="1">
      <c r="A9745" s="2" t="s">
        <v>9334</v>
      </c>
      <c r="B9745" s="2" t="str">
        <f ca="1">IFERROR(__xludf.DUMMYFUNCTION("GOOGLETRANSLATE(A9745,""auto"",""en"")"),"The method and point of stealing from the exit poll is revealed.")</f>
        <v>The method and point of stealing from the exit poll is revealed.</v>
      </c>
    </row>
    <row r="9746" spans="1:2" ht="14.25" customHeight="1">
      <c r="A9746" s="2" t="s">
        <v>9335</v>
      </c>
      <c r="B9746" s="2" t="str">
        <f ca="1">IFERROR(__xludf.DUMMYFUNCTION("GOOGLETRANSLATE(A9746,""auto"",""en"")"),"Loading...")</f>
        <v>Loading...</v>
      </c>
    </row>
    <row r="9747" spans="1:2" ht="14.25" customHeight="1">
      <c r="A9747" s="4" t="s">
        <v>9336</v>
      </c>
      <c r="B9747" s="2" t="str">
        <f ca="1">IFERROR(__xludf.DUMMYFUNCTION("GOOGLETRANSLATE(A9747,""auto"",""en"")"),"Loading...")</f>
        <v>Loading...</v>
      </c>
    </row>
    <row r="9748" spans="1:2" ht="14.25" customHeight="1">
      <c r="A9748" s="2" t="s">
        <v>9337</v>
      </c>
      <c r="B9748" s="2" t="str">
        <f ca="1">IFERROR(__xludf.DUMMYFUNCTION("GOOGLETRANSLATE(A9748,""auto"",""en"")"),"Loading...")</f>
        <v>Loading...</v>
      </c>
    </row>
    <row r="9749" spans="1:2" ht="14.25" customHeight="1">
      <c r="A9749" s="4" t="s">
        <v>9338</v>
      </c>
      <c r="B9749" s="2" t="str">
        <f ca="1">IFERROR(__xludf.DUMMYFUNCTION("GOOGLETRANSLATE(A9749,""auto"",""en"")"),"Loading...")</f>
        <v>Loading...</v>
      </c>
    </row>
    <row r="9750" spans="1:2" ht="14.25" customHeight="1">
      <c r="A9750" s="4" t="s">
        <v>9339</v>
      </c>
      <c r="B9750" s="2" t="str">
        <f ca="1">IFERROR(__xludf.DUMMYFUNCTION("GOOGLETRANSLATE(A9750,""auto"",""en"")"),"Loading...")</f>
        <v>Loading...</v>
      </c>
    </row>
    <row r="9751" spans="1:2" ht="14.25" customHeight="1">
      <c r="A9751" s="2" t="s">
        <v>9340</v>
      </c>
      <c r="B9751" s="3" t="str">
        <f ca="1">IFERROR(__xludf.DUMMYFUNCTION("GOOGLETRANSLATE(A9751,""auto"",""en"")"),"Loading...")</f>
        <v>Loading...</v>
      </c>
    </row>
    <row r="9752" spans="1:2" ht="14.25" customHeight="1">
      <c r="A9752" s="2" t="s">
        <v>9341</v>
      </c>
      <c r="B9752" s="2" t="str">
        <f ca="1">IFERROR(__xludf.DUMMYFUNCTION("GOOGLETRANSLATE(A9752,""auto"",""en"")"),"Loading...")</f>
        <v>Loading...</v>
      </c>
    </row>
    <row r="9753" spans="1:2" ht="14.25" customHeight="1">
      <c r="A9753" s="2" t="s">
        <v>9342</v>
      </c>
      <c r="B9753" s="2" t="str">
        <f ca="1">IFERROR(__xludf.DUMMYFUNCTION("GOOGLETRANSLATE(A9753,""auto"",""en"")"),"Iso pappu pole chahiye")</f>
        <v>Iso pappu pole chahiye</v>
      </c>
    </row>
    <row r="9754" spans="1:2" ht="14.25" customHeight="1">
      <c r="A9754" s="2" t="s">
        <v>9343</v>
      </c>
      <c r="B9754" s="2" t="str">
        <f ca="1">IFERROR(__xludf.DUMMYFUNCTION("GOOGLETRANSLATE(A9754,""auto"",""en"")"),"Loading...")</f>
        <v>Loading...</v>
      </c>
    </row>
    <row r="9755" spans="1:2" ht="14.25" customHeight="1">
      <c r="A9755" s="2" t="s">
        <v>9344</v>
      </c>
      <c r="B9755" s="2" t="str">
        <f ca="1">IFERROR(__xludf.DUMMYFUNCTION("GOOGLETRANSLATE(A9755,""auto"",""en"")"),"Loading...")</f>
        <v>Loading...</v>
      </c>
    </row>
    <row r="9756" spans="1:2" ht="14.25" customHeight="1">
      <c r="A9756" s="2" t="s">
        <v>9345</v>
      </c>
      <c r="B9756" s="2" t="str">
        <f ca="1">IFERROR(__xludf.DUMMYFUNCTION("GOOGLETRANSLATE(A9756,""auto"",""en"")"),"If media fear predicting BJP losing in exit polls, how are they going to report the election results on 4th June?!🤔")</f>
        <v>If media fear predicting BJP losing in exit polls, how are they going to report the election results on 4th June?!🤔</v>
      </c>
    </row>
    <row r="9757" spans="1:2" ht="14.25" customHeight="1">
      <c r="A9757" s="2" t="s">
        <v>9346</v>
      </c>
      <c r="B9757" s="2" t="str">
        <f ca="1">IFERROR(__xludf.DUMMYFUNCTION("GOOGLETRANSLATE(A9757,""auto"",""en"")"),"Opposition should not believe in midi’s exit pole")</f>
        <v>Opposition should not believe in midi’s exit pole</v>
      </c>
    </row>
    <row r="9758" spans="1:2" ht="14.25" customHeight="1">
      <c r="A9758" s="2" t="s">
        <v>9347</v>
      </c>
      <c r="B9758" s="2" t="str">
        <f ca="1">IFERROR(__xludf.DUMMYFUNCTION("GOOGLETRANSLATE(A9758,""auto"",""en"")"),"Loading...")</f>
        <v>Loading...</v>
      </c>
    </row>
    <row r="9759" spans="1:2" ht="14.25" customHeight="1">
      <c r="A9759" s="2" t="s">
        <v>9348</v>
      </c>
      <c r="B9759" s="2" t="str">
        <f ca="1">IFERROR(__xludf.DUMMYFUNCTION("GOOGLETRANSLATE(A9759,""auto"",""en"")"),"Loading...")</f>
        <v>Loading...</v>
      </c>
    </row>
    <row r="9760" spans="1:2" ht="14.25" customHeight="1">
      <c r="A9760" s="2" t="s">
        <v>9349</v>
      </c>
      <c r="B9760" s="2" t="str">
        <f ca="1">IFERROR(__xludf.DUMMYFUNCTION("GOOGLETRANSLATE(A9760,""auto"",""en"")"),"Loading...")</f>
        <v>Loading...</v>
      </c>
    </row>
    <row r="9761" spans="1:2" ht="14.25" customHeight="1">
      <c r="A9761" s="2" t="s">
        <v>9350</v>
      </c>
      <c r="B9761" s="2" t="str">
        <f ca="1">IFERROR(__xludf.DUMMYFUNCTION("GOOGLETRANSLATE(A9761,""auto"",""en"")"),"Loading...")</f>
        <v>Loading...</v>
      </c>
    </row>
    <row r="9762" spans="1:2" ht="14.25" customHeight="1">
      <c r="A9762" s="2" t="s">
        <v>9351</v>
      </c>
      <c r="B9762" s="2" t="str">
        <f ca="1">IFERROR(__xludf.DUMMYFUNCTION("GOOGLETRANSLATE(A9762,""auto"",""en"")"),"Loading...")</f>
        <v>Loading...</v>
      </c>
    </row>
    <row r="9763" spans="1:2" ht="14.25" customHeight="1">
      <c r="A9763" s="4" t="s">
        <v>9352</v>
      </c>
      <c r="B9763" s="2" t="str">
        <f ca="1">IFERROR(__xludf.DUMMYFUNCTION("GOOGLETRANSLATE(A9763,""auto"",""en"")"),"Loading...")</f>
        <v>Loading...</v>
      </c>
    </row>
    <row r="9764" spans="1:2" ht="14.25" customHeight="1">
      <c r="A9764" s="2" t="s">
        <v>9353</v>
      </c>
      <c r="B9764" s="2" t="str">
        <f ca="1">IFERROR(__xludf.DUMMYFUNCTION("GOOGLETRANSLATE(A9764,""auto"",""en"")"),"Loading...")</f>
        <v>Loading...</v>
      </c>
    </row>
    <row r="9765" spans="1:2" ht="14.25" customHeight="1">
      <c r="A9765" s="2" t="s">
        <v>9354</v>
      </c>
      <c r="B9765" s="2" t="str">
        <f ca="1">IFERROR(__xludf.DUMMYFUNCTION("GOOGLETRANSLATE(A9765,""auto"",""en"")"),"Loading...")</f>
        <v>Loading...</v>
      </c>
    </row>
    <row r="9766" spans="1:2" ht="14.25" customHeight="1">
      <c r="A9766" s="2" t="s">
        <v>9355</v>
      </c>
      <c r="B9766" s="2" t="str">
        <f ca="1">IFERROR(__xludf.DUMMYFUNCTION("GOOGLETRANSLATE(A9766,""auto"",""en"")"),"Loading...")</f>
        <v>Loading...</v>
      </c>
    </row>
    <row r="9767" spans="1:2" ht="14.25" customHeight="1">
      <c r="A9767" s="5" t="s">
        <v>9356</v>
      </c>
      <c r="B9767" s="2" t="str">
        <f ca="1">IFERROR(__xludf.DUMMYFUNCTION("GOOGLETRANSLATE(A9767,""auto"",""en"")"),"Loading...")</f>
        <v>Loading...</v>
      </c>
    </row>
    <row r="9768" spans="1:2" ht="14.25" customHeight="1">
      <c r="A9768" s="2" t="s">
        <v>9357</v>
      </c>
      <c r="B9768" s="2" t="str">
        <f ca="1">IFERROR(__xludf.DUMMYFUNCTION("GOOGLETRANSLATE(A9768,""auto"",""en"")"),"Loading...")</f>
        <v>Loading...</v>
      </c>
    </row>
    <row r="9769" spans="1:2" ht="14.25" customHeight="1">
      <c r="A9769" s="2" t="s">
        <v>9358</v>
      </c>
      <c r="B9769" s="2" t="str">
        <f ca="1">IFERROR(__xludf.DUMMYFUNCTION("GOOGLETRANSLATE(A9769,""auto"",""en"")"),"Loading...")</f>
        <v>Loading...</v>
      </c>
    </row>
    <row r="9770" spans="1:2" ht="14.25" customHeight="1">
      <c r="A9770" s="2" t="s">
        <v>9359</v>
      </c>
      <c r="B9770" s="2" t="str">
        <f ca="1">IFERROR(__xludf.DUMMYFUNCTION("GOOGLETRANSLATE(A9770,""auto"",""en"")"),"Loading...")</f>
        <v>Loading...</v>
      </c>
    </row>
    <row r="9771" spans="1:2" ht="14.25" customHeight="1">
      <c r="A9771" s="2" t="s">
        <v>847</v>
      </c>
      <c r="B9771" s="2" t="str">
        <f ca="1">IFERROR(__xludf.DUMMYFUNCTION("GOOGLETRANSLATE(A9771,""auto"",""en"")"),"Loading...")</f>
        <v>Loading...</v>
      </c>
    </row>
    <row r="9772" spans="1:2" ht="14.25" customHeight="1">
      <c r="A9772" s="2" t="s">
        <v>9360</v>
      </c>
      <c r="B9772" s="2" t="str">
        <f ca="1">IFERROR(__xludf.DUMMYFUNCTION("GOOGLETRANSLATE(A9772,""auto"",""en"")"),"Jutte khaye gi bjp")</f>
        <v>Jutte khaye gi bjp</v>
      </c>
    </row>
    <row r="9773" spans="1:2" ht="14.25" customHeight="1">
      <c r="A9773" s="2" t="s">
        <v>9361</v>
      </c>
      <c r="B9773" s="2" t="str">
        <f ca="1">IFERROR(__xludf.DUMMYFUNCTION("GOOGLETRANSLATE(A9773,""auto"",""en"")"),"Loading...")</f>
        <v>Loading...</v>
      </c>
    </row>
    <row r="9774" spans="1:2" ht="14.25" customHeight="1">
      <c r="A9774" s="2" t="s">
        <v>9362</v>
      </c>
      <c r="B9774" s="2" t="str">
        <f ca="1">IFERROR(__xludf.DUMMYFUNCTION("GOOGLETRANSLATE(A9774,""auto"",""en"")"),"Loading...")</f>
        <v>Loading...</v>
      </c>
    </row>
    <row r="9775" spans="1:2" ht="14.25" customHeight="1">
      <c r="A9775" s="6" t="s">
        <v>9363</v>
      </c>
      <c r="B9775" s="2" t="str">
        <f ca="1">IFERROR(__xludf.DUMMYFUNCTION("GOOGLETRANSLATE(A9775,""auto"",""en"")"),"Loading...")</f>
        <v>Loading...</v>
      </c>
    </row>
    <row r="9776" spans="1:2" ht="14.25" customHeight="1">
      <c r="A9776" s="2" t="s">
        <v>9364</v>
      </c>
      <c r="B9776" s="2" t="str">
        <f ca="1">IFERROR(__xludf.DUMMYFUNCTION("GOOGLETRANSLATE(A9776,""auto"",""en"")"),"Modi media is spreading scam in 3 days, that's why 3005 shows are being shown.")</f>
        <v>Modi media is spreading scam in 3 days, that's why 3005 shows are being shown.</v>
      </c>
    </row>
    <row r="9777" spans="1:2" ht="14.25" customHeight="1">
      <c r="A9777" s="2" t="s">
        <v>9359</v>
      </c>
      <c r="B9777" s="2" t="str">
        <f ca="1">IFERROR(__xludf.DUMMYFUNCTION("GOOGLETRANSLATE(A9777,""auto"",""en"")"),"Loading...")</f>
        <v>Loading...</v>
      </c>
    </row>
    <row r="9778" spans="1:2" ht="14.25" customHeight="1">
      <c r="A9778" s="2" t="s">
        <v>9365</v>
      </c>
      <c r="B9778" s="2" t="str">
        <f ca="1">IFERROR(__xludf.DUMMYFUNCTION("GOOGLETRANSLATE(A9778,""auto"",""en"")"),"Loading...")</f>
        <v>Loading...</v>
      </c>
    </row>
    <row r="9779" spans="1:2" ht="14.25" customHeight="1">
      <c r="A9779" s="2" t="s">
        <v>9366</v>
      </c>
      <c r="B9779" s="2" t="str">
        <f ca="1">IFERROR(__xludf.DUMMYFUNCTION("GOOGLETRANSLATE(A9779,""auto"",""en"")"),"Loading...")</f>
        <v>Loading...</v>
      </c>
    </row>
    <row r="9780" spans="1:2" ht="14.25" customHeight="1">
      <c r="A9780" s="2" t="s">
        <v>9296</v>
      </c>
      <c r="B9780" s="2" t="str">
        <f ca="1">IFERROR(__xludf.DUMMYFUNCTION("GOOGLETRANSLATE(A9780,""auto"",""en"")"),"Loading...")</f>
        <v>Loading...</v>
      </c>
    </row>
    <row r="9781" spans="1:2" ht="14.25" customHeight="1">
      <c r="A9781" s="2" t="s">
        <v>9367</v>
      </c>
      <c r="B9781" s="2" t="str">
        <f ca="1">IFERROR(__xludf.DUMMYFUNCTION("GOOGLETRANSLATE(A9781,""auto"",""en"")"),"Loading...")</f>
        <v>Loading...</v>
      </c>
    </row>
    <row r="9782" spans="1:2" ht="14.25" customHeight="1">
      <c r="A9782" s="2" t="s">
        <v>9368</v>
      </c>
      <c r="B9782" s="2" t="str">
        <f ca="1">IFERROR(__xludf.DUMMYFUNCTION("GOOGLETRANSLATE(A9782,""auto"",""en"")"),"Loading...")</f>
        <v>Loading...</v>
      </c>
    </row>
    <row r="9783" spans="1:2" ht="14.25" customHeight="1">
      <c r="A9783" s="2" t="s">
        <v>9369</v>
      </c>
      <c r="B9783" s="2" t="str">
        <f ca="1">IFERROR(__xludf.DUMMYFUNCTION("GOOGLETRANSLATE(A9783,""auto"",""en"")"),"Loading...")</f>
        <v>Loading...</v>
      </c>
    </row>
    <row r="9784" spans="1:2" ht="14.25" customHeight="1">
      <c r="A9784" s="6" t="s">
        <v>9370</v>
      </c>
      <c r="B9784" s="2" t="str">
        <f ca="1">IFERROR(__xludf.DUMMYFUNCTION("GOOGLETRANSLATE(A9784,""auto"",""en"")"),"Loading...")</f>
        <v>Loading...</v>
      </c>
    </row>
    <row r="9785" spans="1:2" ht="14.25" customHeight="1">
      <c r="A9785" s="2" t="s">
        <v>9371</v>
      </c>
      <c r="B9785" s="2" t="str">
        <f ca="1">IFERROR(__xludf.DUMMYFUNCTION("GOOGLETRANSLATE(A9785,""auto"",""en"")"),"Loading...")</f>
        <v>Loading...</v>
      </c>
    </row>
    <row r="9786" spans="1:2" ht="14.25" customHeight="1">
      <c r="A9786" s="2" t="s">
        <v>9372</v>
      </c>
      <c r="B9786" s="2" t="str">
        <f ca="1">IFERROR(__xludf.DUMMYFUNCTION("GOOGLETRANSLATE(A9786,""auto"",""en"")"),"Congress will never come")</f>
        <v>Congress will never come</v>
      </c>
    </row>
    <row r="9787" spans="1:2" ht="14.25" customHeight="1">
      <c r="A9787" s="2" t="s">
        <v>9373</v>
      </c>
      <c r="B9787" s="2" t="str">
        <f ca="1">IFERROR(__xludf.DUMMYFUNCTION("GOOGLETRANSLATE(A9787,""auto"",""en"")"),"Loading...")</f>
        <v>Loading...</v>
      </c>
    </row>
    <row r="9788" spans="1:2" ht="14.25" customHeight="1">
      <c r="A9788" s="6" t="s">
        <v>9374</v>
      </c>
      <c r="B9788" s="2" t="str">
        <f ca="1">IFERROR(__xludf.DUMMYFUNCTION("GOOGLETRANSLATE(A9788,""auto"",""en"")"),"Loading...")</f>
        <v>Loading...</v>
      </c>
    </row>
    <row r="9789" spans="1:2" ht="14.25" customHeight="1">
      <c r="A9789" s="6" t="s">
        <v>9375</v>
      </c>
      <c r="B9789" s="2" t="str">
        <f ca="1">IFERROR(__xludf.DUMMYFUNCTION("GOOGLETRANSLATE(A9789,""auto"",""en"")"),"Loading...")</f>
        <v>Loading...</v>
      </c>
    </row>
    <row r="9790" spans="1:2" ht="14.25" customHeight="1">
      <c r="A9790" s="2" t="s">
        <v>9376</v>
      </c>
      <c r="B9790" s="2" t="str">
        <f ca="1">IFERROR(__xludf.DUMMYFUNCTION("GOOGLETRANSLATE(A9790,""auto"",""en"")"),"Loading...")</f>
        <v>Loading...</v>
      </c>
    </row>
    <row r="9791" spans="1:2" ht="14.25" customHeight="1">
      <c r="A9791" s="2" t="s">
        <v>9377</v>
      </c>
      <c r="B9791" s="2" t="str">
        <f ca="1">IFERROR(__xludf.DUMMYFUNCTION("GOOGLETRANSLATE(A9791,""auto"",""en"")"),"Loading...")</f>
        <v>Loading...</v>
      </c>
    </row>
    <row r="9792" spans="1:2" ht="14.25" customHeight="1">
      <c r="A9792" s="2" t="s">
        <v>9378</v>
      </c>
      <c r="B9792" s="2" t="str">
        <f ca="1">IFERROR(__xludf.DUMMYFUNCTION("GOOGLETRANSLATE(A9792,""auto"",""en"")"),"Loading...")</f>
        <v>Loading...</v>
      </c>
    </row>
    <row r="9793" spans="1:2" ht="14.25" customHeight="1">
      <c r="A9793" s="2" t="s">
        <v>9359</v>
      </c>
      <c r="B9793" s="2" t="str">
        <f ca="1">IFERROR(__xludf.DUMMYFUNCTION("GOOGLETRANSLATE(A9793,""auto"",""en"")"),"Loading...")</f>
        <v>Loading...</v>
      </c>
    </row>
    <row r="9794" spans="1:2" ht="14.25" customHeight="1">
      <c r="A9794" s="2" t="s">
        <v>9379</v>
      </c>
      <c r="B9794" s="2" t="str">
        <f ca="1">IFERROR(__xludf.DUMMYFUNCTION("GOOGLETRANSLATE(A9794,""auto"",""en"")"),"Loading...")</f>
        <v>Loading...</v>
      </c>
    </row>
    <row r="9795" spans="1:2" ht="14.25" customHeight="1">
      <c r="A9795" s="4" t="s">
        <v>9380</v>
      </c>
      <c r="B9795" s="2" t="str">
        <f ca="1">IFERROR(__xludf.DUMMYFUNCTION("GOOGLETRANSLATE(A9795,""auto"",""en"")"),"Loading...")</f>
        <v>Loading...</v>
      </c>
    </row>
    <row r="9796" spans="1:2" ht="14.25" customHeight="1">
      <c r="A9796" s="6" t="s">
        <v>9381</v>
      </c>
      <c r="B9796" s="2" t="str">
        <f ca="1">IFERROR(__xludf.DUMMYFUNCTION("GOOGLETRANSLATE(A9796,""auto"",""en"")"),"Loading...")</f>
        <v>Loading...</v>
      </c>
    </row>
    <row r="9797" spans="1:2" ht="14.25" customHeight="1">
      <c r="A9797" s="2" t="s">
        <v>9382</v>
      </c>
      <c r="B9797" s="2" t="str">
        <f ca="1">IFERROR(__xludf.DUMMYFUNCTION("GOOGLETRANSLATE(A9797,""auto"",""en"")"),"Loading...")</f>
        <v>Loading...</v>
      </c>
    </row>
    <row r="9798" spans="1:2" ht="14.25" customHeight="1">
      <c r="A9798" s="2" t="s">
        <v>9367</v>
      </c>
      <c r="B9798" s="2" t="str">
        <f ca="1">IFERROR(__xludf.DUMMYFUNCTION("GOOGLETRANSLATE(A9798,""auto"",""en"")"),"Loading...")</f>
        <v>Loading...</v>
      </c>
    </row>
    <row r="9799" spans="1:2" ht="14.25" customHeight="1">
      <c r="A9799" s="4" t="s">
        <v>9383</v>
      </c>
      <c r="B9799" s="2" t="str">
        <f ca="1">IFERROR(__xludf.DUMMYFUNCTION("GOOGLETRANSLATE(A9799,""auto"",""en"")"),"Loading...")</f>
        <v>Loading...</v>
      </c>
    </row>
    <row r="9800" spans="1:2" ht="14.25" customHeight="1">
      <c r="A9800" s="2" t="s">
        <v>9384</v>
      </c>
      <c r="B9800" s="2" t="str">
        <f ca="1">IFERROR(__xludf.DUMMYFUNCTION("GOOGLETRANSLATE(A9800,""auto"",""en"")"),"Loading...")</f>
        <v>Loading...</v>
      </c>
    </row>
    <row r="9801" spans="1:2" ht="14.25" customHeight="1">
      <c r="A9801" s="2" t="s">
        <v>9385</v>
      </c>
      <c r="B9801" s="2" t="str">
        <f ca="1">IFERROR(__xludf.DUMMYFUNCTION("GOOGLETRANSLATE(A9801,""auto"",""en"")"),"Loading...")</f>
        <v>Loading...</v>
      </c>
    </row>
    <row r="9802" spans="1:2" ht="14.25" customHeight="1">
      <c r="A9802" s="2" t="s">
        <v>9386</v>
      </c>
      <c r="B9802" s="2" t="str">
        <f ca="1">IFERROR(__xludf.DUMMYFUNCTION("GOOGLETRANSLATE(A9802,""auto"",""en"")"),"Loading...")</f>
        <v>Loading...</v>
      </c>
    </row>
    <row r="9803" spans="1:2" ht="14.25" customHeight="1">
      <c r="A9803" s="2" t="s">
        <v>9387</v>
      </c>
      <c r="B9803" s="2" t="str">
        <f ca="1">IFERROR(__xludf.DUMMYFUNCTION("GOOGLETRANSLATE(A9803,""auto"",""en"")"),"Loading...")</f>
        <v>Loading...</v>
      </c>
    </row>
    <row r="9804" spans="1:2" ht="14.25" customHeight="1">
      <c r="A9804" s="5" t="s">
        <v>9388</v>
      </c>
      <c r="B9804" s="2" t="str">
        <f ca="1">IFERROR(__xludf.DUMMYFUNCTION("GOOGLETRANSLATE(A9804,""auto"",""en"")"),"Exit poll is fake...
General election is fake...
EVM is fake...
The election results will also be fake...
If the spoons that have been licking the soles for centuries are real then they are real.
How will it work like this, uncle?")</f>
        <v>Exit poll is fake...
General election is fake...
EVM is fake...
The election results will also be fake...
If the spoons that have been licking the soles for centuries are real then they are real.
How will it work like this, uncle?</v>
      </c>
    </row>
    <row r="9805" spans="1:2" ht="14.25" customHeight="1">
      <c r="A9805" s="4" t="s">
        <v>9389</v>
      </c>
      <c r="B9805" s="2" t="str">
        <f ca="1">IFERROR(__xludf.DUMMYFUNCTION("GOOGLETRANSLATE(A9805,""auto"",""en"")"),"Loading...")</f>
        <v>Loading...</v>
      </c>
    </row>
    <row r="9806" spans="1:2" ht="14.25" customHeight="1">
      <c r="A9806" s="2" t="s">
        <v>9390</v>
      </c>
      <c r="B9806" s="2" t="str">
        <f ca="1">IFERROR(__xludf.DUMMYFUNCTION("GOOGLETRANSLATE(A9806,""auto"",""en"")"),"Loading...")</f>
        <v>Loading...</v>
      </c>
    </row>
    <row r="9807" spans="1:2" ht="14.25" customHeight="1">
      <c r="A9807" s="4" t="s">
        <v>9391</v>
      </c>
      <c r="B9807" s="2" t="str">
        <f ca="1">IFERROR(__xludf.DUMMYFUNCTION("GOOGLETRANSLATE(A9807,""auto"",""en"")"),"Loading...")</f>
        <v>Loading...</v>
      </c>
    </row>
    <row r="9808" spans="1:2" ht="14.25" customHeight="1">
      <c r="A9808" s="2" t="s">
        <v>9392</v>
      </c>
      <c r="B9808" s="2" t="str">
        <f ca="1">IFERROR(__xludf.DUMMYFUNCTION("GOOGLETRANSLATE(A9808,""auto"",""en"")"),"He has gone mad before 4.")</f>
        <v>He has gone mad before 4.</v>
      </c>
    </row>
    <row r="9809" spans="1:2" ht="14.25" customHeight="1">
      <c r="A9809" s="2" t="s">
        <v>9393</v>
      </c>
      <c r="B9809" s="2" t="str">
        <f ca="1">IFERROR(__xludf.DUMMYFUNCTION("GOOGLETRANSLATE(A9809,""auto"",""en"")"),"Loading...")</f>
        <v>Loading...</v>
      </c>
    </row>
    <row r="9810" spans="1:2" ht="14.25" customHeight="1">
      <c r="A9810" s="2" t="s">
        <v>9394</v>
      </c>
      <c r="B9810" s="2" t="str">
        <f ca="1">IFERROR(__xludf.DUMMYFUNCTION("GOOGLETRANSLATE(A9810,""auto"",""en"")"),"Loading...")</f>
        <v>Loading...</v>
      </c>
    </row>
    <row r="9811" spans="1:2" ht="14.25" customHeight="1">
      <c r="A9811" s="5" t="s">
        <v>9395</v>
      </c>
      <c r="B9811" s="2" t="str">
        <f ca="1">IFERROR(__xludf.DUMMYFUNCTION("GOOGLETRANSLATE(A9811,""auto"",""en"")"),"Loading...")</f>
        <v>Loading...</v>
      </c>
    </row>
    <row r="9812" spans="1:2" ht="14.25" customHeight="1">
      <c r="A9812" s="2" t="s">
        <v>9396</v>
      </c>
      <c r="B9812" s="2" t="str">
        <f ca="1">IFERROR(__xludf.DUMMYFUNCTION("GOOGLETRANSLATE(A9812,""auto"",""en"")"),"Loading...")</f>
        <v>Loading...</v>
      </c>
    </row>
    <row r="9813" spans="1:2" ht="14.25" customHeight="1">
      <c r="A9813" s="4" t="s">
        <v>9397</v>
      </c>
      <c r="B9813" s="2" t="str">
        <f ca="1">IFERROR(__xludf.DUMMYFUNCTION("GOOGLETRANSLATE(A9813,""auto"",""en"")"),"Loading...")</f>
        <v>Loading...</v>
      </c>
    </row>
    <row r="9814" spans="1:2" ht="14.25" customHeight="1">
      <c r="A9814" s="4" t="s">
        <v>9398</v>
      </c>
      <c r="B9814" s="2" t="str">
        <f ca="1">IFERROR(__xludf.DUMMYFUNCTION("GOOGLETRANSLATE(A9814,""auto"",""en"")"),"Loading...")</f>
        <v>Loading...</v>
      </c>
    </row>
    <row r="9815" spans="1:2" ht="14.25" customHeight="1">
      <c r="A9815" s="5" t="s">
        <v>9399</v>
      </c>
      <c r="B9815" s="2" t="str">
        <f ca="1">IFERROR(__xludf.DUMMYFUNCTION("GOOGLETRANSLATE(A9815,""auto"",""en"")"),"Loading...")</f>
        <v>Loading...</v>
      </c>
    </row>
    <row r="9816" spans="1:2" ht="14.25" customHeight="1">
      <c r="A9816" s="2" t="s">
        <v>9400</v>
      </c>
      <c r="B9816" s="2" t="str">
        <f ca="1">IFERROR(__xludf.DUMMYFUNCTION("GOOGLETRANSLATE(A9816,""auto"",""en"")"),"Nispaksh patarkar... ravish kumar...i seluty sir")</f>
        <v>Nispaksh patarkar... ravish kumar...i seluty sir</v>
      </c>
    </row>
    <row r="9817" spans="1:2" ht="14.25" customHeight="1">
      <c r="A9817" s="2" t="s">
        <v>9401</v>
      </c>
      <c r="B9817" s="2" t="str">
        <f ca="1">IFERROR(__xludf.DUMMYFUNCTION("GOOGLETRANSLATE(A9817,""auto"",""en"")"),"Loading...")</f>
        <v>Loading...</v>
      </c>
    </row>
    <row r="9818" spans="1:2" ht="14.25" customHeight="1">
      <c r="A9818" s="6" t="s">
        <v>9402</v>
      </c>
      <c r="B9818" s="2" t="str">
        <f ca="1">IFERROR(__xludf.DUMMYFUNCTION("GOOGLETRANSLATE(A9818,""auto"",""en"")"),"Loading...")</f>
        <v>Loading...</v>
      </c>
    </row>
    <row r="9819" spans="1:2" ht="14.25" customHeight="1">
      <c r="A9819" s="2" t="s">
        <v>9403</v>
      </c>
      <c r="B9819" s="2" t="str">
        <f ca="1">IFERROR(__xludf.DUMMYFUNCTION("GOOGLETRANSLATE(A9819,""auto"",""en"")"),"Loading...")</f>
        <v>Loading...</v>
      </c>
    </row>
    <row r="9820" spans="1:2" ht="14.25" customHeight="1">
      <c r="A9820" s="6" t="s">
        <v>9404</v>
      </c>
      <c r="B9820" s="2" t="str">
        <f ca="1">IFERROR(__xludf.DUMMYFUNCTION("GOOGLETRANSLATE(A9820,""auto"",""en"")"),"Loading...")</f>
        <v>Loading...</v>
      </c>
    </row>
    <row r="9821" spans="1:2" ht="14.25" customHeight="1">
      <c r="A9821" s="2" t="s">
        <v>9405</v>
      </c>
      <c r="B9821" s="2" t="str">
        <f ca="1">IFERROR(__xludf.DUMMYFUNCTION("GOOGLETRANSLATE(A9821,""auto"",""en"")"),"❤❤❤❤❤❤❤love you")</f>
        <v>❤❤❤❤❤❤❤love you</v>
      </c>
    </row>
    <row r="9822" spans="1:2" ht="14.25" customHeight="1">
      <c r="A9822" s="2" t="s">
        <v>9406</v>
      </c>
      <c r="B9822" s="2" t="str">
        <f ca="1">IFERROR(__xludf.DUMMYFUNCTION("GOOGLETRANSLATE(A9822,""auto"",""en"")"),"Rubesh kumar😢😢😢😢😢😢")</f>
        <v>Rubesh kumar😢😢😢😢😢😢</v>
      </c>
    </row>
    <row r="9823" spans="1:2" ht="14.25" customHeight="1">
      <c r="A9823" s="2" t="s">
        <v>9407</v>
      </c>
      <c r="B9823" s="2" t="str">
        <f ca="1">IFERROR(__xludf.DUMMYFUNCTION("GOOGLETRANSLATE(A9823,""auto"",""en"")"),"Loading...")</f>
        <v>Loading...</v>
      </c>
    </row>
    <row r="9824" spans="1:2" ht="14.25" customHeight="1">
      <c r="A9824" s="6" t="s">
        <v>9408</v>
      </c>
      <c r="B9824" s="2" t="str">
        <f ca="1">IFERROR(__xludf.DUMMYFUNCTION("GOOGLETRANSLATE(A9824,""auto"",""en"")"),"Loading...")</f>
        <v>Loading...</v>
      </c>
    </row>
    <row r="9825" spans="1:2" ht="14.25" customHeight="1">
      <c r="A9825" s="2" t="s">
        <v>9409</v>
      </c>
      <c r="B9825" s="2" t="str">
        <f ca="1">IFERROR(__xludf.DUMMYFUNCTION("GOOGLETRANSLATE(A9825,""auto"",""en"")"),"Loading...")</f>
        <v>Loading...</v>
      </c>
    </row>
    <row r="9826" spans="1:2" ht="14.25" customHeight="1">
      <c r="A9826" s="2" t="s">
        <v>9410</v>
      </c>
      <c r="B9826" s="2" t="str">
        <f ca="1">IFERROR(__xludf.DUMMYFUNCTION("GOOGLETRANSLATE(A9826,""auto"",""en"")"),"Loading...")</f>
        <v>Loading...</v>
      </c>
    </row>
    <row r="9827" spans="1:2" ht="14.25" customHeight="1">
      <c r="A9827" s="2" t="s">
        <v>9411</v>
      </c>
      <c r="B9827" s="2" t="str">
        <f ca="1">IFERROR(__xludf.DUMMYFUNCTION("GOOGLETRANSLATE(A9827,""auto"",""en"")"),"Loading...")</f>
        <v>Loading...</v>
      </c>
    </row>
    <row r="9828" spans="1:2" ht="14.25" customHeight="1">
      <c r="A9828" s="2" t="s">
        <v>9412</v>
      </c>
      <c r="B9828" s="2" t="str">
        <f ca="1">IFERROR(__xludf.DUMMYFUNCTION("GOOGLETRANSLATE(A9828,""auto"",""en"")"),"❤❤❤❤❤❤❤❤❤❤❤❤❤❤❤❤❤❤❤❤❤❤❤❤❤❤❤")</f>
        <v>❤❤❤❤❤❤❤❤❤❤❤❤❤❤❤❤❤❤❤❤❤❤❤❤❤❤❤</v>
      </c>
    </row>
    <row r="9829" spans="1:2" ht="14.25" customHeight="1">
      <c r="A9829" s="2" t="s">
        <v>9413</v>
      </c>
      <c r="B9829" s="2" t="str">
        <f ca="1">IFERROR(__xludf.DUMMYFUNCTION("GOOGLETRANSLATE(A9829,""auto"",""en"")"),"Loading...")</f>
        <v>Loading...</v>
      </c>
    </row>
    <row r="9830" spans="1:2" ht="14.25" customHeight="1">
      <c r="A9830" s="2" t="s">
        <v>9414</v>
      </c>
      <c r="B9830" s="2" t="str">
        <f ca="1">IFERROR(__xludf.DUMMYFUNCTION("GOOGLETRANSLATE(A9830,""auto"",""en"")"),"Loading...")</f>
        <v>Loading...</v>
      </c>
    </row>
    <row r="9831" spans="1:2" ht="14.25" customHeight="1">
      <c r="A9831" s="2" t="s">
        <v>9415</v>
      </c>
      <c r="B9831" s="2" t="str">
        <f ca="1">IFERROR(__xludf.DUMMYFUNCTION("GOOGLETRANSLATE(A9831,""auto"",""en"")"),"Loading...")</f>
        <v>Loading...</v>
      </c>
    </row>
    <row r="9832" spans="1:2" ht="14.25" customHeight="1">
      <c r="A9832" s="2" t="s">
        <v>9416</v>
      </c>
      <c r="B9832" s="2" t="str">
        <f ca="1">IFERROR(__xludf.DUMMYFUNCTION("GOOGLETRANSLATE(A9832,""auto"",""en"")"),"Loading...")</f>
        <v>Loading...</v>
      </c>
    </row>
    <row r="9833" spans="1:2" ht="14.25" customHeight="1">
      <c r="A9833" s="2" t="s">
        <v>9417</v>
      </c>
      <c r="B9833" s="2" t="str">
        <f ca="1">IFERROR(__xludf.DUMMYFUNCTION("GOOGLETRANSLATE(A9833,""auto"",""en"")"),"Loading...")</f>
        <v>Loading...</v>
      </c>
    </row>
    <row r="9834" spans="1:2" ht="14.25" customHeight="1">
      <c r="A9834" s="2" t="s">
        <v>9418</v>
      </c>
      <c r="B9834" s="2" t="str">
        <f ca="1">IFERROR(__xludf.DUMMYFUNCTION("GOOGLETRANSLATE(A9834,""auto"",""en"")"),"Loading...")</f>
        <v>Loading...</v>
      </c>
    </row>
    <row r="9835" spans="1:2" ht="14.25" customHeight="1">
      <c r="A9835" s="6" t="s">
        <v>9419</v>
      </c>
      <c r="B9835" s="2" t="str">
        <f ca="1">IFERROR(__xludf.DUMMYFUNCTION("GOOGLETRANSLATE(A9835,""auto"",""en"")"),"The figure of 400 is C.E.C. And E.V.M. has decided 
Now Modi has definitely won. 
Only one announcement remains to be made 
Modi's government will make 'Andh Bhakt' petrol cross Rs 400 
diesel 350 par 
Gas crossed 2000 
He sold his kidneys and bought oil;"&amp;" good days are about to come.")</f>
        <v>The figure of 400 is C.E.C. And E.V.M. has decided 
Now Modi has definitely won. 
Only one announcement remains to be made 
Modi's government will make 'Andh Bhakt' petrol cross Rs 400 
diesel 350 par 
Gas crossed 2000 
He sold his kidneys and bought oil; good days are about to come.</v>
      </c>
    </row>
    <row r="9836" spans="1:2" ht="14.25" customHeight="1">
      <c r="A9836" s="2" t="s">
        <v>9420</v>
      </c>
      <c r="B9836" s="2" t="str">
        <f ca="1">IFERROR(__xludf.DUMMYFUNCTION("GOOGLETRANSLATE(A9836,""auto"",""en"")"),"Loading...")</f>
        <v>Loading...</v>
      </c>
    </row>
    <row r="9837" spans="1:2" ht="14.25" customHeight="1">
      <c r="A9837" s="4" t="s">
        <v>9421</v>
      </c>
      <c r="B9837" s="2" t="str">
        <f ca="1">IFERROR(__xludf.DUMMYFUNCTION("GOOGLETRANSLATE(A9837,""auto"",""en"")"),"Loading...")</f>
        <v>Loading...</v>
      </c>
    </row>
    <row r="9838" spans="1:2" ht="14.25" customHeight="1">
      <c r="A9838" s="2" t="s">
        <v>9422</v>
      </c>
      <c r="B9838" s="2" t="str">
        <f ca="1">IFERROR(__xludf.DUMMYFUNCTION("GOOGLETRANSLATE(A9838,""auto"",""en"")"),"""Bangladesh election model"" Maine election SE was told 2/3 months ago......")</f>
        <v>"Bangladesh election model" Maine election SE was told 2/3 months ago......</v>
      </c>
    </row>
    <row r="9839" spans="1:2" ht="14.25" customHeight="1">
      <c r="A9839" s="2" t="s">
        <v>9423</v>
      </c>
      <c r="B9839" s="2" t="str">
        <f ca="1">IFERROR(__xludf.DUMMYFUNCTION("GOOGLETRANSLATE(A9839,""auto"",""en"")"),"Loading...")</f>
        <v>Loading...</v>
      </c>
    </row>
    <row r="9840" spans="1:2" ht="14.25" customHeight="1">
      <c r="A9840" s="2" t="s">
        <v>9424</v>
      </c>
      <c r="B9840" s="2" t="str">
        <f ca="1">IFERROR(__xludf.DUMMYFUNCTION("GOOGLETRANSLATE(A9840,""auto"",""en"")"),"Loading...")</f>
        <v>Loading...</v>
      </c>
    </row>
    <row r="9841" spans="1:2" ht="14.25" customHeight="1">
      <c r="A9841" s="2" t="s">
        <v>9425</v>
      </c>
      <c r="B9841" s="2" t="str">
        <f ca="1">IFERROR(__xludf.DUMMYFUNCTION("GOOGLETRANSLATE(A9841,""auto"",""en"")"),"Loading...")</f>
        <v>Loading...</v>
      </c>
    </row>
    <row r="9842" spans="1:2" ht="14.25" customHeight="1">
      <c r="A9842" s="2" t="s">
        <v>9426</v>
      </c>
      <c r="B9842" s="2" t="str">
        <f ca="1">IFERROR(__xludf.DUMMYFUNCTION("GOOGLETRANSLATE(A9842,""auto"",""en"")"),"Loading...")</f>
        <v>Loading...</v>
      </c>
    </row>
    <row r="9843" spans="1:2" ht="14.25" customHeight="1">
      <c r="A9843" s="4" t="s">
        <v>9427</v>
      </c>
      <c r="B9843" s="2" t="str">
        <f ca="1">IFERROR(__xludf.DUMMYFUNCTION("GOOGLETRANSLATE(A9843,""auto"",""en"")"),"Ravi ji, four pillars of media are actually safe, one is Ravish Kumar, Prasun Bajpai, Ajit Anjum and one more is our fourth position, we are standing in the media.")</f>
        <v>Ravi ji, four pillars of media are actually safe, one is Ravish Kumar, Prasun Bajpai, Ajit Anjum and one more is our fourth position, we are standing in the media.</v>
      </c>
    </row>
    <row r="9844" spans="1:2" ht="14.25" customHeight="1">
      <c r="A9844" s="6" t="s">
        <v>9428</v>
      </c>
      <c r="B9844" s="2" t="str">
        <f ca="1">IFERROR(__xludf.DUMMYFUNCTION("GOOGLETRANSLATE(A9844,""auto"",""en"")"),"Loading...")</f>
        <v>Loading...</v>
      </c>
    </row>
    <row r="9845" spans="1:2" ht="14.25" customHeight="1">
      <c r="A9845" s="2" t="s">
        <v>9429</v>
      </c>
      <c r="B9845" s="2" t="str">
        <f ca="1">IFERROR(__xludf.DUMMYFUNCTION("GOOGLETRANSLATE(A9845,""auto"",""en"")"),"Loading...")</f>
        <v>Loading...</v>
      </c>
    </row>
    <row r="9846" spans="1:2" ht="14.25" customHeight="1">
      <c r="A9846" s="2" t="s">
        <v>9430</v>
      </c>
      <c r="B9846" s="2" t="str">
        <f ca="1">IFERROR(__xludf.DUMMYFUNCTION("GOOGLETRANSLATE(A9846,""auto"",""en"")"),"Loading...")</f>
        <v>Loading...</v>
      </c>
    </row>
    <row r="9847" spans="1:2" ht="14.25" customHeight="1">
      <c r="A9847" s="2" t="s">
        <v>9431</v>
      </c>
      <c r="B9847" s="2" t="str">
        <f ca="1">IFERROR(__xludf.DUMMYFUNCTION("GOOGLETRANSLATE(A9847,""auto"",""en"")"),"Loading...")</f>
        <v>Loading...</v>
      </c>
    </row>
    <row r="9848" spans="1:2" ht="14.25" customHeight="1">
      <c r="A9848" s="2" t="s">
        <v>9432</v>
      </c>
      <c r="B9848" s="2" t="str">
        <f ca="1">IFERROR(__xludf.DUMMYFUNCTION("GOOGLETRANSLATE(A9848,""auto"",""en"")"),"Loading...")</f>
        <v>Loading...</v>
      </c>
    </row>
    <row r="9849" spans="1:2" ht="14.25" customHeight="1">
      <c r="A9849" s="2" t="s">
        <v>9433</v>
      </c>
      <c r="B9849" s="2" t="str">
        <f ca="1">IFERROR(__xludf.DUMMYFUNCTION("GOOGLETRANSLATE(A9849,""auto"",""en"")"),"Loading...")</f>
        <v>Loading...</v>
      </c>
    </row>
    <row r="9850" spans="1:2" ht="14.25" customHeight="1">
      <c r="A9850" s="4" t="s">
        <v>8477</v>
      </c>
      <c r="B9850" s="2" t="str">
        <f ca="1">IFERROR(__xludf.DUMMYFUNCTION("GOOGLETRANSLATE(A9850,""auto"",""en"")"),"Loading...")</f>
        <v>Loading...</v>
      </c>
    </row>
    <row r="9851" spans="1:2" ht="14.25" customHeight="1">
      <c r="A9851" s="2" t="s">
        <v>9434</v>
      </c>
      <c r="B9851" s="2" t="str">
        <f ca="1">IFERROR(__xludf.DUMMYFUNCTION("GOOGLETRANSLATE(A9851,""auto"",""en"")"),"Godi media 500par")</f>
        <v>Godi media 500par</v>
      </c>
    </row>
    <row r="9852" spans="1:2" ht="14.25" customHeight="1">
      <c r="A9852" s="2" t="s">
        <v>9435</v>
      </c>
      <c r="B9852" s="2" t="str">
        <f ca="1">IFERROR(__xludf.DUMMYFUNCTION("GOOGLETRANSLATE(A9852,""auto"",""en"")"),"Loading...")</f>
        <v>Loading...</v>
      </c>
    </row>
    <row r="9853" spans="1:2" ht="14.25" customHeight="1">
      <c r="A9853" s="2" t="s">
        <v>9436</v>
      </c>
      <c r="B9853" s="2" t="str">
        <f ca="1">IFERROR(__xludf.DUMMYFUNCTION("GOOGLETRANSLATE(A9853,""auto"",""en"")"),"Loading...")</f>
        <v>Loading...</v>
      </c>
    </row>
    <row r="9854" spans="1:2" ht="14.25" customHeight="1">
      <c r="A9854" s="2" t="s">
        <v>9437</v>
      </c>
      <c r="B9854" s="2" t="str">
        <f ca="1">IFERROR(__xludf.DUMMYFUNCTION("GOOGLETRANSLATE(A9854,""auto"",""en"")"),"Loading...")</f>
        <v>Loading...</v>
      </c>
    </row>
    <row r="9855" spans="1:2" ht="14.25" customHeight="1">
      <c r="A9855" s="6" t="s">
        <v>9438</v>
      </c>
      <c r="B9855" s="2" t="str">
        <f ca="1">IFERROR(__xludf.DUMMYFUNCTION("GOOGLETRANSLATE(A9855,""auto"",""en"")"),"Loading...")</f>
        <v>Loading...</v>
      </c>
    </row>
    <row r="9856" spans="1:2" ht="14.25" customHeight="1">
      <c r="A9856" s="4" t="s">
        <v>9439</v>
      </c>
      <c r="B9856" s="2" t="str">
        <f ca="1">IFERROR(__xludf.DUMMYFUNCTION("GOOGLETRANSLATE(A9856,""auto"",""en"")"),"Loading...")</f>
        <v>Loading...</v>
      </c>
    </row>
    <row r="9857" spans="1:2" ht="14.25" customHeight="1">
      <c r="A9857" s="4" t="s">
        <v>9440</v>
      </c>
      <c r="B9857" s="2" t="str">
        <f ca="1">IFERROR(__xludf.DUMMYFUNCTION("GOOGLETRANSLATE(A9857,""auto"",""en"")"),"Loading...")</f>
        <v>Loading...</v>
      </c>
    </row>
    <row r="9858" spans="1:2" ht="14.25" customHeight="1">
      <c r="A9858" s="2" t="s">
        <v>9441</v>
      </c>
      <c r="B9858" s="2" t="str">
        <f ca="1">IFERROR(__xludf.DUMMYFUNCTION("GOOGLETRANSLATE(A9858,""auto"",""en"")"),"Rahul Gandhi will become PM.")</f>
        <v>Rahul Gandhi will become PM.</v>
      </c>
    </row>
    <row r="9859" spans="1:2" ht="14.25" customHeight="1">
      <c r="A9859" s="2" t="s">
        <v>9442</v>
      </c>
      <c r="B9859" s="2" t="str">
        <f ca="1">IFERROR(__xludf.DUMMYFUNCTION("GOOGLETRANSLATE(A9859,""auto"",""en"")"),"Loading...")</f>
        <v>Loading...</v>
      </c>
    </row>
    <row r="9860" spans="1:2" ht="14.25" customHeight="1">
      <c r="A9860" s="2" t="s">
        <v>9443</v>
      </c>
      <c r="B9860" s="2" t="str">
        <f ca="1">IFERROR(__xludf.DUMMYFUNCTION("GOOGLETRANSLATE(A9860,""auto"",""en"")"),"Loading...")</f>
        <v>Loading...</v>
      </c>
    </row>
    <row r="9861" spans="1:2" ht="14.25" customHeight="1">
      <c r="A9861" s="2" t="s">
        <v>9444</v>
      </c>
      <c r="B9861" s="2" t="str">
        <f ca="1">IFERROR(__xludf.DUMMYFUNCTION("GOOGLETRANSLATE(A9861,""auto"",""en"")"),"Loading...")</f>
        <v>Loading...</v>
      </c>
    </row>
    <row r="9862" spans="1:2" ht="14.25" customHeight="1">
      <c r="A9862" s="6" t="s">
        <v>9445</v>
      </c>
      <c r="B9862" s="2" t="str">
        <f ca="1">IFERROR(__xludf.DUMMYFUNCTION("GOOGLETRANSLATE(A9862,""auto"",""en"")"),"Loading...")</f>
        <v>Loading...</v>
      </c>
    </row>
    <row r="9863" spans="1:2" ht="14.25" customHeight="1">
      <c r="A9863" s="2" t="s">
        <v>9446</v>
      </c>
      <c r="B9863" s="2" t="str">
        <f ca="1">IFERROR(__xludf.DUMMYFUNCTION("GOOGLETRANSLATE(A9863,""auto"",""en"")"),"Loading...")</f>
        <v>Loading...</v>
      </c>
    </row>
    <row r="9864" spans="1:2" ht="14.25" customHeight="1">
      <c r="A9864" s="2" t="s">
        <v>9447</v>
      </c>
      <c r="B9864" s="2" t="str">
        <f ca="1">IFERROR(__xludf.DUMMYFUNCTION("GOOGLETRANSLATE(A9864,""auto"",""en"")"),"Loading...")</f>
        <v>Loading...</v>
      </c>
    </row>
    <row r="9865" spans="1:2" ht="14.25" customHeight="1">
      <c r="A9865" s="2" t="s">
        <v>9448</v>
      </c>
      <c r="B9865" s="2" t="str">
        <f ca="1">IFERROR(__xludf.DUMMYFUNCTION("GOOGLETRANSLATE(A9865,""auto"",""en"")"),"Loading...")</f>
        <v>Loading...</v>
      </c>
    </row>
    <row r="9866" spans="1:2" ht="14.25" customHeight="1">
      <c r="A9866" s="2" t="s">
        <v>9449</v>
      </c>
      <c r="B9866" s="2" t="str">
        <f ca="1">IFERROR(__xludf.DUMMYFUNCTION("GOOGLETRANSLATE(A9866,""auto"",""en"")"),"Loading...")</f>
        <v>Loading...</v>
      </c>
    </row>
    <row r="9867" spans="1:2" ht="14.25" customHeight="1">
      <c r="A9867" s="2" t="s">
        <v>9450</v>
      </c>
      <c r="B9867" s="2" t="str">
        <f ca="1">IFERROR(__xludf.DUMMYFUNCTION("GOOGLETRANSLATE(A9867,""auto"",""en"")"),"Loading...")</f>
        <v>Loading...</v>
      </c>
    </row>
    <row r="9868" spans="1:2" ht="14.25" customHeight="1">
      <c r="A9868" s="2" t="s">
        <v>9451</v>
      </c>
      <c r="B9868" s="2" t="str">
        <f ca="1">IFERROR(__xludf.DUMMYFUNCTION("GOOGLETRANSLATE(A9868,""auto"",""en"")"),"Loading...")</f>
        <v>Loading...</v>
      </c>
    </row>
    <row r="9869" spans="1:2" ht="14.25" customHeight="1">
      <c r="A9869" s="2" t="s">
        <v>9452</v>
      </c>
      <c r="B9869" s="2" t="str">
        <f ca="1">IFERROR(__xludf.DUMMYFUNCTION("GOOGLETRANSLATE(A9869,""auto"",""en"")"),"Loading...")</f>
        <v>Loading...</v>
      </c>
    </row>
    <row r="9870" spans="1:2" ht="14.25" customHeight="1">
      <c r="A9870" s="2" t="s">
        <v>9453</v>
      </c>
      <c r="B9870" s="2" t="str">
        <f ca="1">IFERROR(__xludf.DUMMYFUNCTION("GOOGLETRANSLATE(A9870,""auto"",""en"")"),"Loading...")</f>
        <v>Loading...</v>
      </c>
    </row>
    <row r="9871" spans="1:2" ht="14.25" customHeight="1">
      <c r="A9871" s="4" t="s">
        <v>9454</v>
      </c>
      <c r="B9871" s="2" t="str">
        <f ca="1">IFERROR(__xludf.DUMMYFUNCTION("GOOGLETRANSLATE(A9871,""auto"",""en"")"),"Godi made Modi win")</f>
        <v>Godi made Modi win</v>
      </c>
    </row>
    <row r="9872" spans="1:2" ht="14.25" customHeight="1">
      <c r="A9872" s="2" t="s">
        <v>1892</v>
      </c>
      <c r="B9872" s="2" t="str">
        <f ca="1">IFERROR(__xludf.DUMMYFUNCTION("GOOGLETRANSLATE(A9872,""auto"",""en"")"),"Loading...")</f>
        <v>Loading...</v>
      </c>
    </row>
    <row r="9873" spans="1:2" ht="14.25" customHeight="1">
      <c r="A9873" s="2" t="s">
        <v>9455</v>
      </c>
      <c r="B9873" s="2" t="str">
        <f ca="1">IFERROR(__xludf.DUMMYFUNCTION("GOOGLETRANSLATE(A9873,""auto"",""en"")"),"3 people are responsible for feeding BJP, 1st Rahul Gandhi, 2nd Dhuve Rathi and 3rd Ravi sir.")</f>
        <v>3 people are responsible for feeding BJP, 1st Rahul Gandhi, 2nd Dhuve Rathi and 3rd Ravi sir.</v>
      </c>
    </row>
    <row r="9874" spans="1:2" ht="14.25" customHeight="1">
      <c r="A9874" s="2" t="s">
        <v>9456</v>
      </c>
      <c r="B9874" s="2" t="str">
        <f ca="1">IFERROR(__xludf.DUMMYFUNCTION("GOOGLETRANSLATE(A9874,""auto"",""en"")"),"Loading...")</f>
        <v>Loading...</v>
      </c>
    </row>
    <row r="9875" spans="1:2" ht="14.25" customHeight="1">
      <c r="A9875" s="2" t="s">
        <v>9457</v>
      </c>
      <c r="B9875" s="2" t="str">
        <f ca="1">IFERROR(__xludf.DUMMYFUNCTION("GOOGLETRANSLATE(A9875,""auto"",""en"")"),"Loading...")</f>
        <v>Loading...</v>
      </c>
    </row>
    <row r="9876" spans="1:2" ht="14.25" customHeight="1">
      <c r="A9876" s="6" t="s">
        <v>9458</v>
      </c>
      <c r="B9876" s="2" t="str">
        <f ca="1">IFERROR(__xludf.DUMMYFUNCTION("GOOGLETRANSLATE(A9876,""auto"",""en"")"),"Loading...")</f>
        <v>Loading...</v>
      </c>
    </row>
    <row r="9877" spans="1:2" ht="14.25" customHeight="1">
      <c r="A9877" s="6" t="s">
        <v>9459</v>
      </c>
      <c r="B9877" s="2" t="str">
        <f ca="1">IFERROR(__xludf.DUMMYFUNCTION("GOOGLETRANSLATE(A9877,""auto"",""en"")"),"Loading...")</f>
        <v>Loading...</v>
      </c>
    </row>
    <row r="9878" spans="1:2" ht="14.25" customHeight="1">
      <c r="A9878" s="2" t="s">
        <v>9460</v>
      </c>
      <c r="B9878" s="2" t="str">
        <f ca="1">IFERROR(__xludf.DUMMYFUNCTION("GOOGLETRANSLATE(A9878,""auto"",""en"")"),"😭😭😭😭😭😭😭😭😭😭😭😭😭😭😭😭😭")</f>
        <v>😭😭😭😭😭😭😭😭😭😭😭😭😭😭😭😭😭</v>
      </c>
    </row>
    <row r="9879" spans="1:2" ht="14.25" customHeight="1">
      <c r="A9879" s="2" t="s">
        <v>9461</v>
      </c>
      <c r="B9879" s="2" t="str">
        <f ca="1">IFERROR(__xludf.DUMMYFUNCTION("GOOGLETRANSLATE(A9879,""auto"",""en"")"),"Loading...")</f>
        <v>Loading...</v>
      </c>
    </row>
    <row r="9880" spans="1:2" ht="14.25" customHeight="1">
      <c r="A9880" s="2" t="s">
        <v>9462</v>
      </c>
      <c r="B9880" s="2" t="str">
        <f ca="1">IFERROR(__xludf.DUMMYFUNCTION("GOOGLETRANSLATE(A9880,""auto"",""en"")"),"Loading...")</f>
        <v>Loading...</v>
      </c>
    </row>
    <row r="9881" spans="1:2" ht="14.25" customHeight="1">
      <c r="A9881" s="4" t="s">
        <v>9463</v>
      </c>
      <c r="B9881" s="2" t="str">
        <f ca="1">IFERROR(__xludf.DUMMYFUNCTION("GOOGLETRANSLATE(A9881,""auto"",""en"")"),"Loading...")</f>
        <v>Loading...</v>
      </c>
    </row>
    <row r="9882" spans="1:2" ht="14.25" customHeight="1">
      <c r="A9882" s="4" t="s">
        <v>9464</v>
      </c>
      <c r="B9882" s="2" t="str">
        <f ca="1">IFERROR(__xludf.DUMMYFUNCTION("GOOGLETRANSLATE(A9882,""auto"",""en"")"),"Loading...")</f>
        <v>Loading...</v>
      </c>
    </row>
    <row r="9883" spans="1:2" ht="14.25" customHeight="1">
      <c r="A9883" s="2" t="s">
        <v>9465</v>
      </c>
      <c r="B9883" s="2" t="str">
        <f ca="1">IFERROR(__xludf.DUMMYFUNCTION("GOOGLETRANSLATE(A9883,""auto"",""en"")"),"Loading...")</f>
        <v>Loading...</v>
      </c>
    </row>
    <row r="9884" spans="1:2" ht="14.25" customHeight="1">
      <c r="A9884" s="2" t="s">
        <v>9466</v>
      </c>
      <c r="B9884" s="2" t="str">
        <f ca="1">IFERROR(__xludf.DUMMYFUNCTION("GOOGLETRANSLATE(A9884,""auto"",""en"")"),"295 aa raha h to ku dukhi ho,")</f>
        <v>295 aa raha h to ku dukhi ho,</v>
      </c>
    </row>
    <row r="9885" spans="1:2" ht="14.25" customHeight="1">
      <c r="A9885" s="2" t="s">
        <v>9467</v>
      </c>
      <c r="B9885" s="2" t="str">
        <f ca="1">IFERROR(__xludf.DUMMYFUNCTION("GOOGLETRANSLATE(A9885,""auto"",""en"")"),"Loading...")</f>
        <v>Loading...</v>
      </c>
    </row>
    <row r="9886" spans="1:2" ht="14.25" customHeight="1">
      <c r="A9886" s="2" t="s">
        <v>9468</v>
      </c>
      <c r="B9886" s="2" t="str">
        <f ca="1">IFERROR(__xludf.DUMMYFUNCTION("GOOGLETRANSLATE(A9886,""auto"",""en"")"),"Voice of people is the voice of God.")</f>
        <v>Voice of people is the voice of God.</v>
      </c>
    </row>
    <row r="9887" spans="1:2" ht="14.25" customHeight="1">
      <c r="A9887" s="2" t="s">
        <v>6479</v>
      </c>
      <c r="B9887" s="2" t="str">
        <f ca="1">IFERROR(__xludf.DUMMYFUNCTION("GOOGLETRANSLATE(A9887,""auto"",""en"")"),"Loading...")</f>
        <v>Loading...</v>
      </c>
    </row>
    <row r="9888" spans="1:2" ht="14.25" customHeight="1">
      <c r="A9888" s="2" t="s">
        <v>9469</v>
      </c>
      <c r="B9888" s="2" t="str">
        <f ca="1">IFERROR(__xludf.DUMMYFUNCTION("GOOGLETRANSLATE(A9888,""auto"",""en"")"),"Loading...")</f>
        <v>Loading...</v>
      </c>
    </row>
    <row r="9889" spans="1:2" ht="14.25" customHeight="1">
      <c r="A9889" s="4" t="s">
        <v>9470</v>
      </c>
      <c r="B9889" s="2" t="str">
        <f ca="1">IFERROR(__xludf.DUMMYFUNCTION("GOOGLETRANSLATE(A9889,""auto"",""en"")"),"Loading...")</f>
        <v>Loading...</v>
      </c>
    </row>
    <row r="9890" spans="1:2" ht="14.25" customHeight="1">
      <c r="A9890" s="4" t="s">
        <v>9471</v>
      </c>
      <c r="B9890" s="2" t="str">
        <f ca="1">IFERROR(__xludf.DUMMYFUNCTION("GOOGLETRANSLATE(A9890,""auto"",""en"")"),"Loading...")</f>
        <v>Loading...</v>
      </c>
    </row>
    <row r="9891" spans="1:2" ht="14.25" customHeight="1">
      <c r="A9891" s="2" t="s">
        <v>9472</v>
      </c>
      <c r="B9891" s="2" t="str">
        <f ca="1">IFERROR(__xludf.DUMMYFUNCTION("GOOGLETRANSLATE(A9891,""auto"",""en"")"),"Loading...")</f>
        <v>Loading...</v>
      </c>
    </row>
    <row r="9892" spans="1:2" ht="14.25" customHeight="1">
      <c r="A9892" s="6" t="s">
        <v>9473</v>
      </c>
      <c r="B9892" s="2" t="str">
        <f ca="1">IFERROR(__xludf.DUMMYFUNCTION("GOOGLETRANSLATE(A9892,""auto"",""en"")"),"Loading...")</f>
        <v>Loading...</v>
      </c>
    </row>
    <row r="9893" spans="1:2" ht="14.25" customHeight="1">
      <c r="A9893" s="2" t="s">
        <v>9474</v>
      </c>
      <c r="B9893" s="2" t="str">
        <f ca="1">IFERROR(__xludf.DUMMYFUNCTION("GOOGLETRANSLATE(A9893,""auto"",""en"")"),"Modi hi jeete ge")</f>
        <v>Modi hi jeete ge</v>
      </c>
    </row>
    <row r="9894" spans="1:2" ht="14.25" customHeight="1">
      <c r="A9894" s="2" t="s">
        <v>9475</v>
      </c>
      <c r="B9894" s="2" t="str">
        <f ca="1">IFERROR(__xludf.DUMMYFUNCTION("GOOGLETRANSLATE(A9894,""auto"",""en"")"),"Abhi, speak as much as you want.")</f>
        <v>Abhi, speak as much as you want.</v>
      </c>
    </row>
    <row r="9895" spans="1:2" ht="14.25" customHeight="1">
      <c r="A9895" s="2" t="s">
        <v>9476</v>
      </c>
      <c r="B9895" s="2" t="str">
        <f ca="1">IFERROR(__xludf.DUMMYFUNCTION("GOOGLETRANSLATE(A9895,""auto"",""en"")"),"Loading...")</f>
        <v>Loading...</v>
      </c>
    </row>
    <row r="9896" spans="1:2" ht="14.25" customHeight="1">
      <c r="A9896" s="2" t="s">
        <v>9477</v>
      </c>
      <c r="B9896" s="2" t="str">
        <f ca="1">IFERROR(__xludf.DUMMYFUNCTION("GOOGLETRANSLATE(A9896,""auto"",""en"")"),"Loading...")</f>
        <v>Loading...</v>
      </c>
    </row>
    <row r="9897" spans="1:2" ht="14.25" customHeight="1">
      <c r="A9897" s="4" t="s">
        <v>9478</v>
      </c>
      <c r="B9897" s="2" t="str">
        <f ca="1">IFERROR(__xludf.DUMMYFUNCTION("GOOGLETRANSLATE(A9897,""auto"",""en"")"),"Loading...")</f>
        <v>Loading...</v>
      </c>
    </row>
    <row r="9898" spans="1:2" ht="14.25" customHeight="1">
      <c r="A9898" s="2" t="s">
        <v>9479</v>
      </c>
      <c r="B9898" s="2" t="str">
        <f ca="1">IFERROR(__xludf.DUMMYFUNCTION("GOOGLETRANSLATE(A9898,""auto"",""en"")"),"Loading...")</f>
        <v>Loading...</v>
      </c>
    </row>
    <row r="9899" spans="1:2" ht="14.25" customHeight="1">
      <c r="A9899" s="2" t="s">
        <v>9480</v>
      </c>
      <c r="B9899" s="2" t="str">
        <f ca="1">IFERROR(__xludf.DUMMYFUNCTION("GOOGLETRANSLATE(A9899,""auto"",""en"")"),"Loading...")</f>
        <v>Loading...</v>
      </c>
    </row>
    <row r="9900" spans="1:2" ht="14.25" customHeight="1">
      <c r="A9900" s="2" t="s">
        <v>9481</v>
      </c>
      <c r="B9900" s="2" t="str">
        <f ca="1">IFERROR(__xludf.DUMMYFUNCTION("GOOGLETRANSLATE(A9900,""auto"",""en"")"),"Loading...")</f>
        <v>Loading...</v>
      </c>
    </row>
    <row r="9901" spans="1:2" ht="14.25" customHeight="1">
      <c r="A9901" s="2" t="s">
        <v>9482</v>
      </c>
      <c r="B9901" s="2" t="str">
        <f ca="1">IFERROR(__xludf.DUMMYFUNCTION("GOOGLETRANSLATE(A9901,""auto"",""en"")"),"Loading...")</f>
        <v>Loading...</v>
      </c>
    </row>
    <row r="9902" spans="1:2" ht="14.25" customHeight="1">
      <c r="A9902" s="2" t="s">
        <v>9483</v>
      </c>
      <c r="B9902" s="2" t="str">
        <f ca="1">IFERROR(__xludf.DUMMYFUNCTION("GOOGLETRANSLATE(A9902,""auto"",""en"")"),"who are you")</f>
        <v>who are you</v>
      </c>
    </row>
    <row r="9903" spans="1:2" ht="14.25" customHeight="1">
      <c r="A9903" s="4" t="s">
        <v>9484</v>
      </c>
      <c r="B9903" s="2" t="str">
        <f ca="1">IFERROR(__xludf.DUMMYFUNCTION("GOOGLETRANSLATE(A9903,""auto"",""en"")"),"Loading...")</f>
        <v>Loading...</v>
      </c>
    </row>
    <row r="9904" spans="1:2" ht="14.25" customHeight="1">
      <c r="A9904" s="2" t="s">
        <v>9485</v>
      </c>
      <c r="B9904" s="2" t="str">
        <f ca="1">IFERROR(__xludf.DUMMYFUNCTION("GOOGLETRANSLATE(A9904,""auto"",""en"")"),"Godi, why is the media so happy? It is only from this that we find out what is the truth. Truth will prevail. Jai Bheem Jai Bharat Jai Savidhan")</f>
        <v>Godi, why is the media so happy? It is only from this that we find out what is the truth. Truth will prevail. Jai Bheem Jai Bharat Jai Savidhan</v>
      </c>
    </row>
    <row r="9905" spans="1:2" ht="14.25" customHeight="1">
      <c r="A9905" s="2" t="s">
        <v>9486</v>
      </c>
      <c r="B9905" s="2" t="str">
        <f ca="1">IFERROR(__xludf.DUMMYFUNCTION("GOOGLETRANSLATE(A9905,""auto"",""en"")"),"Loading...")</f>
        <v>Loading...</v>
      </c>
    </row>
    <row r="9906" spans="1:2" ht="14.25" customHeight="1">
      <c r="A9906" s="2" t="s">
        <v>9487</v>
      </c>
      <c r="B9906" s="2" t="str">
        <f ca="1">IFERROR(__xludf.DUMMYFUNCTION("GOOGLETRANSLATE(A9906,""auto"",""en"")"),"sir election to bong cargill like big badi agencies are being led na ki modi and rahul and bjp will win who is the main dam to tell about these agencies")</f>
        <v>sir election to bong cargill like big badi agencies are being led na ki modi and rahul and bjp will win who is the main dam to tell about these agencies</v>
      </c>
    </row>
    <row r="9907" spans="1:2" ht="14.25" customHeight="1">
      <c r="A9907" s="5" t="s">
        <v>9488</v>
      </c>
      <c r="B9907" s="2" t="str">
        <f ca="1">IFERROR(__xludf.DUMMYFUNCTION("GOOGLETRANSLATE(A9907,""auto"",""en"")"),"Loading...")</f>
        <v>Loading...</v>
      </c>
    </row>
    <row r="9908" spans="1:2" ht="14.25" customHeight="1">
      <c r="A9908" s="6" t="s">
        <v>9489</v>
      </c>
      <c r="B9908" s="2" t="str">
        <f ca="1">IFERROR(__xludf.DUMMYFUNCTION("GOOGLETRANSLATE(A9908,""auto"",""en"")"),"Loading...")</f>
        <v>Loading...</v>
      </c>
    </row>
    <row r="9909" spans="1:2" ht="14.25" customHeight="1">
      <c r="A9909" s="2" t="s">
        <v>49</v>
      </c>
      <c r="B9909" s="2" t="str">
        <f ca="1">IFERROR(__xludf.DUMMYFUNCTION("GOOGLETRANSLATE(A9909,""auto"",""en"")"),"❤❤❤❤❤❤")</f>
        <v>❤❤❤❤❤❤</v>
      </c>
    </row>
    <row r="9910" spans="1:2" ht="14.25" customHeight="1">
      <c r="A9910" s="4" t="s">
        <v>9490</v>
      </c>
      <c r="B9910" s="2" t="str">
        <f ca="1">IFERROR(__xludf.DUMMYFUNCTION("GOOGLETRANSLATE(A9910,""auto"",""en"")"),"Loading...")</f>
        <v>Loading...</v>
      </c>
    </row>
    <row r="9911" spans="1:2" ht="14.25" customHeight="1">
      <c r="A9911" s="2" t="s">
        <v>9491</v>
      </c>
      <c r="B9911" s="2" t="str">
        <f ca="1">IFERROR(__xludf.DUMMYFUNCTION("GOOGLETRANSLATE(A9911,""auto"",""en"")"),"Loading...")</f>
        <v>Loading...</v>
      </c>
    </row>
    <row r="9912" spans="1:2" ht="14.25" customHeight="1">
      <c r="A9912" s="2" t="s">
        <v>9492</v>
      </c>
      <c r="B9912" s="2" t="str">
        <f ca="1">IFERROR(__xludf.DUMMYFUNCTION("GOOGLETRANSLATE(A9912,""auto"",""en"")"),"Loading...")</f>
        <v>Loading...</v>
      </c>
    </row>
    <row r="9913" spans="1:2" ht="14.25" customHeight="1">
      <c r="A9913" s="2" t="s">
        <v>9493</v>
      </c>
      <c r="B9913" s="2" t="str">
        <f ca="1">IFERROR(__xludf.DUMMYFUNCTION("GOOGLETRANSLATE(A9913,""auto"",""en"")"),"Loading...")</f>
        <v>Loading...</v>
      </c>
    </row>
    <row r="9914" spans="1:2" ht="14.25" customHeight="1">
      <c r="A9914" s="4" t="s">
        <v>9494</v>
      </c>
      <c r="B9914" s="2" t="str">
        <f ca="1">IFERROR(__xludf.DUMMYFUNCTION("GOOGLETRANSLATE(A9914,""auto"",""en"")"),"Loading...")</f>
        <v>Loading...</v>
      </c>
    </row>
    <row r="9915" spans="1:2" ht="14.25" customHeight="1">
      <c r="A9915" s="2" t="s">
        <v>9495</v>
      </c>
      <c r="B9915" s="2" t="str">
        <f ca="1">IFERROR(__xludf.DUMMYFUNCTION("GOOGLETRANSLATE(A9915,""auto"",""en"")"),"Loading...")</f>
        <v>Loading...</v>
      </c>
    </row>
    <row r="9916" spans="1:2" ht="14.25" customHeight="1">
      <c r="A9916" s="4" t="s">
        <v>9496</v>
      </c>
      <c r="B9916" s="2" t="str">
        <f ca="1">IFERROR(__xludf.DUMMYFUNCTION("GOOGLETRANSLATE(A9916,""auto"",""en"")"),"Loading...")</f>
        <v>Loading...</v>
      </c>
    </row>
    <row r="9917" spans="1:2" ht="14.25" customHeight="1">
      <c r="A9917" s="5" t="s">
        <v>9497</v>
      </c>
      <c r="B9917" s="2" t="str">
        <f ca="1">IFERROR(__xludf.DUMMYFUNCTION("GOOGLETRANSLATE(A9917,""auto"",""en"")"),"Loading...")</f>
        <v>Loading...</v>
      </c>
    </row>
    <row r="9918" spans="1:2" ht="14.25" customHeight="1">
      <c r="A9918" s="6" t="s">
        <v>9498</v>
      </c>
      <c r="B9918" s="2" t="str">
        <f ca="1">IFERROR(__xludf.DUMMYFUNCTION("GOOGLETRANSLATE(A9918,""auto"",""en"")"),"Loading...")</f>
        <v>Loading...</v>
      </c>
    </row>
    <row r="9919" spans="1:2" ht="14.25" customHeight="1">
      <c r="A9919" s="2" t="s">
        <v>9499</v>
      </c>
      <c r="B9919" s="2" t="str">
        <f ca="1">IFERROR(__xludf.DUMMYFUNCTION("GOOGLETRANSLATE(A9919,""auto"",""en"")"),"Loading...")</f>
        <v>Loading...</v>
      </c>
    </row>
    <row r="9920" spans="1:2" ht="14.25" customHeight="1">
      <c r="A9920" s="2" t="s">
        <v>9500</v>
      </c>
      <c r="B9920" s="2" t="str">
        <f ca="1">IFERROR(__xludf.DUMMYFUNCTION("GOOGLETRANSLATE(A9920,""auto"",""en"")"),"Loading...")</f>
        <v>Loading...</v>
      </c>
    </row>
    <row r="9921" spans="1:2" ht="14.25" customHeight="1">
      <c r="A9921" s="6" t="s">
        <v>9501</v>
      </c>
      <c r="B9921" s="2" t="str">
        <f ca="1">IFERROR(__xludf.DUMMYFUNCTION("GOOGLETRANSLATE(A9921,""auto"",""en"")"),"Loading...")</f>
        <v>Loading...</v>
      </c>
    </row>
    <row r="9922" spans="1:2" ht="14.25" customHeight="1">
      <c r="A9922" s="2" t="s">
        <v>9502</v>
      </c>
      <c r="B9922" s="2" t="str">
        <f ca="1">IFERROR(__xludf.DUMMYFUNCTION("GOOGLETRANSLATE(A9922,""auto"",""en"")"),"Loading...")</f>
        <v>Loading...</v>
      </c>
    </row>
    <row r="9923" spans="1:2" ht="14.25" customHeight="1">
      <c r="A9923" s="6" t="s">
        <v>9503</v>
      </c>
      <c r="B9923" s="2" t="str">
        <f ca="1">IFERROR(__xludf.DUMMYFUNCTION("GOOGLETRANSLATE(A9923,""auto"",""en"")"),"Loading...")</f>
        <v>Loading...</v>
      </c>
    </row>
    <row r="9924" spans="1:2" ht="14.25" customHeight="1">
      <c r="A9924" s="2" t="s">
        <v>9504</v>
      </c>
      <c r="B9924" s="2" t="str">
        <f ca="1">IFERROR(__xludf.DUMMYFUNCTION("GOOGLETRANSLATE(A9924,""auto"",""en"")"),"1 day more boyzz")</f>
        <v>1 day more boyzz</v>
      </c>
    </row>
    <row r="9925" spans="1:2" ht="14.25" customHeight="1">
      <c r="A9925" s="4" t="s">
        <v>9505</v>
      </c>
      <c r="B9925" s="2" t="str">
        <f ca="1">IFERROR(__xludf.DUMMYFUNCTION("GOOGLETRANSLATE(A9925,""auto"",""en"")"),"Loading...")</f>
        <v>Loading...</v>
      </c>
    </row>
    <row r="9926" spans="1:2" ht="14.25" customHeight="1">
      <c r="A9926" s="2" t="s">
        <v>9506</v>
      </c>
      <c r="B9926" s="2" t="str">
        <f ca="1">IFERROR(__xludf.DUMMYFUNCTION("GOOGLETRANSLATE(A9926,""auto"",""en"")"),"Loading...")</f>
        <v>Loading...</v>
      </c>
    </row>
    <row r="9927" spans="1:2" ht="14.25" customHeight="1">
      <c r="A9927" s="2" t="s">
        <v>9507</v>
      </c>
      <c r="B9927" s="2" t="str">
        <f ca="1">IFERROR(__xludf.DUMMYFUNCTION("GOOGLETRANSLATE(A9927,""auto"",""en"")"),"Loading...")</f>
        <v>Loading...</v>
      </c>
    </row>
    <row r="9928" spans="1:2" ht="14.25" customHeight="1">
      <c r="A9928" s="2" t="s">
        <v>9508</v>
      </c>
      <c r="B9928" s="2" t="str">
        <f ca="1">IFERROR(__xludf.DUMMYFUNCTION("GOOGLETRANSLATE(A9928,""auto"",""en"")"),"Loading...")</f>
        <v>Loading...</v>
      </c>
    </row>
    <row r="9929" spans="1:2" ht="14.25" customHeight="1">
      <c r="A9929" s="2" t="s">
        <v>9509</v>
      </c>
      <c r="B9929" s="2" t="str">
        <f ca="1">IFERROR(__xludf.DUMMYFUNCTION("GOOGLETRANSLATE(A9929,""auto"",""en"")"),"Loading...")</f>
        <v>Loading...</v>
      </c>
    </row>
    <row r="9930" spans="1:2" ht="14.25" customHeight="1">
      <c r="A9930" s="2" t="s">
        <v>9510</v>
      </c>
      <c r="B9930" s="2" t="str">
        <f ca="1">IFERROR(__xludf.DUMMYFUNCTION("GOOGLETRANSLATE(A9930,""auto"",""en"")"),"Loading...")</f>
        <v>Loading...</v>
      </c>
    </row>
    <row r="9931" spans="1:2" ht="14.25" customHeight="1">
      <c r="A9931" s="2" t="s">
        <v>847</v>
      </c>
      <c r="B9931" s="2" t="str">
        <f ca="1">IFERROR(__xludf.DUMMYFUNCTION("GOOGLETRANSLATE(A9931,""auto"",""en"")"),"Loading...")</f>
        <v>Loading...</v>
      </c>
    </row>
    <row r="9932" spans="1:2" ht="14.25" customHeight="1">
      <c r="A9932" s="2" t="s">
        <v>9511</v>
      </c>
      <c r="B9932" s="2" t="str">
        <f ca="1">IFERROR(__xludf.DUMMYFUNCTION("GOOGLETRANSLATE(A9932,""auto"",""en"")"),"There is no possibility of gaddling in EVM.")</f>
        <v>There is no possibility of gaddling in EVM.</v>
      </c>
    </row>
    <row r="9933" spans="1:2" ht="14.25" customHeight="1">
      <c r="A9933" s="2" t="s">
        <v>9512</v>
      </c>
      <c r="B9933" s="2" t="str">
        <f ca="1">IFERROR(__xludf.DUMMYFUNCTION("GOOGLETRANSLATE(A9933,""auto"",""en"")"),"Loading...")</f>
        <v>Loading...</v>
      </c>
    </row>
    <row r="9934" spans="1:2" ht="14.25" customHeight="1">
      <c r="A9934" s="2" t="s">
        <v>9513</v>
      </c>
      <c r="B9934" s="2" t="str">
        <f ca="1">IFERROR(__xludf.DUMMYFUNCTION("GOOGLETRANSLATE(A9934,""auto"",""en"")"),"Rahul zindabad")</f>
        <v>Rahul zindabad</v>
      </c>
    </row>
    <row r="9935" spans="1:2" ht="14.25" customHeight="1">
      <c r="A9935" s="2" t="s">
        <v>9514</v>
      </c>
      <c r="B9935" s="2" t="str">
        <f ca="1">IFERROR(__xludf.DUMMYFUNCTION("GOOGLETRANSLATE(A9935,""auto"",""en"")"),"Loading...")</f>
        <v>Loading...</v>
      </c>
    </row>
    <row r="9936" spans="1:2" ht="14.25" customHeight="1">
      <c r="A9936" s="2" t="s">
        <v>9515</v>
      </c>
      <c r="B9936" s="2" t="str">
        <f ca="1">IFERROR(__xludf.DUMMYFUNCTION("GOOGLETRANSLATE(A9936,""auto"",""en"")"),"Loading...")</f>
        <v>Loading...</v>
      </c>
    </row>
    <row r="9937" spans="1:2" ht="14.25" customHeight="1">
      <c r="A9937" s="6" t="s">
        <v>9516</v>
      </c>
      <c r="B9937" s="2" t="str">
        <f ca="1">IFERROR(__xludf.DUMMYFUNCTION("GOOGLETRANSLATE(A9937,""auto"",""en"")"),"Loading...")</f>
        <v>Loading...</v>
      </c>
    </row>
    <row r="9938" spans="1:2" ht="14.25" customHeight="1">
      <c r="A9938" s="2" t="s">
        <v>9517</v>
      </c>
      <c r="B9938" s="2" t="str">
        <f ca="1">IFERROR(__xludf.DUMMYFUNCTION("GOOGLETRANSLATE(A9938,""auto"",""en"")"),"Loading...")</f>
        <v>Loading...</v>
      </c>
    </row>
    <row r="9939" spans="1:2" ht="14.25" customHeight="1">
      <c r="A9939" s="2" t="s">
        <v>9518</v>
      </c>
      <c r="B9939" s="2" t="str">
        <f ca="1">IFERROR(__xludf.DUMMYFUNCTION("GOOGLETRANSLATE(A9939,""auto"",""en"")"),"Loading...")</f>
        <v>Loading...</v>
      </c>
    </row>
    <row r="9940" spans="1:2" ht="14.25" customHeight="1">
      <c r="A9940" s="2" t="s">
        <v>9519</v>
      </c>
      <c r="B9940" s="2" t="str">
        <f ca="1">IFERROR(__xludf.DUMMYFUNCTION("GOOGLETRANSLATE(A9940,""auto"",""en"")"),"Sir ye pharju")</f>
        <v>Sir ye pharju</v>
      </c>
    </row>
    <row r="9941" spans="1:2" ht="14.25" customHeight="1">
      <c r="A9941" s="2" t="s">
        <v>9520</v>
      </c>
      <c r="B9941" s="2" t="str">
        <f ca="1">IFERROR(__xludf.DUMMYFUNCTION("GOOGLETRANSLATE(A9941,""auto"",""en"")"),"Loading...")</f>
        <v>Loading...</v>
      </c>
    </row>
    <row r="9942" spans="1:2" ht="14.25" customHeight="1">
      <c r="A9942" s="4" t="s">
        <v>9521</v>
      </c>
      <c r="B9942" s="2" t="str">
        <f ca="1">IFERROR(__xludf.DUMMYFUNCTION("GOOGLETRANSLATE(A9942,""auto"",""en"")"),"Loading...")</f>
        <v>Loading...</v>
      </c>
    </row>
    <row r="9943" spans="1:2" ht="14.25" customHeight="1">
      <c r="A9943" s="4" t="s">
        <v>9522</v>
      </c>
      <c r="B9943" s="2" t="str">
        <f ca="1">IFERROR(__xludf.DUMMYFUNCTION("GOOGLETRANSLATE(A9943,""auto"",""en"")"),"Loading...")</f>
        <v>Loading...</v>
      </c>
    </row>
    <row r="9944" spans="1:2" ht="14.25" customHeight="1">
      <c r="A9944" s="4" t="s">
        <v>9523</v>
      </c>
      <c r="B9944" s="2" t="str">
        <f ca="1">IFERROR(__xludf.DUMMYFUNCTION("GOOGLETRANSLATE(A9944,""auto"",""en"")"),"Loading...")</f>
        <v>Loading...</v>
      </c>
    </row>
    <row r="9945" spans="1:2" ht="14.25" customHeight="1">
      <c r="A9945" s="2" t="s">
        <v>9524</v>
      </c>
      <c r="B9945" s="2" t="str">
        <f ca="1">IFERROR(__xludf.DUMMYFUNCTION("GOOGLETRANSLATE(A9945,""auto"",""en"")"),"Loading...")</f>
        <v>Loading...</v>
      </c>
    </row>
    <row r="9946" spans="1:2" ht="14.25" customHeight="1">
      <c r="A9946" s="2" t="s">
        <v>9525</v>
      </c>
      <c r="B9946" s="2" t="str">
        <f ca="1">IFERROR(__xludf.DUMMYFUNCTION("GOOGLETRANSLATE(A9946,""auto"",""en"")"),"Loading...")</f>
        <v>Loading...</v>
      </c>
    </row>
    <row r="9947" spans="1:2" ht="14.25" customHeight="1">
      <c r="A9947" s="2" t="s">
        <v>9526</v>
      </c>
      <c r="B9947" s="2" t="str">
        <f ca="1">IFERROR(__xludf.DUMMYFUNCTION("GOOGLETRANSLATE(A9947,""auto"",""en"")"),"Loading...")</f>
        <v>Loading...</v>
      </c>
    </row>
    <row r="9948" spans="1:2" ht="14.25" customHeight="1">
      <c r="A9948" s="2" t="s">
        <v>9527</v>
      </c>
      <c r="B9948" s="2" t="str">
        <f ca="1">IFERROR(__xludf.DUMMYFUNCTION("GOOGLETRANSLATE(A9948,""auto"",""en"")"),"Loading...")</f>
        <v>Loading...</v>
      </c>
    </row>
    <row r="9949" spans="1:2" ht="14.25" customHeight="1">
      <c r="A9949" s="2" t="s">
        <v>327</v>
      </c>
      <c r="B9949" s="2" t="str">
        <f ca="1">IFERROR(__xludf.DUMMYFUNCTION("GOOGLETRANSLATE(A9949,""auto"",""en"")"),"Loading...")</f>
        <v>Loading...</v>
      </c>
    </row>
    <row r="9950" spans="1:2" ht="14.25" customHeight="1">
      <c r="A9950" s="2" t="s">
        <v>9528</v>
      </c>
      <c r="B9950" s="2" t="str">
        <f ca="1">IFERROR(__xludf.DUMMYFUNCTION("GOOGLETRANSLATE(A9950,""auto"",""en"")"),"Loading...")</f>
        <v>Loading...</v>
      </c>
    </row>
    <row r="9951" spans="1:2" ht="14.25" customHeight="1">
      <c r="A9951" s="2" t="s">
        <v>9529</v>
      </c>
      <c r="B9951" s="2" t="str">
        <f ca="1">IFERROR(__xludf.DUMMYFUNCTION("GOOGLETRANSLATE(A9951,""auto"",""en"")"),"Loading...")</f>
        <v>Loading...</v>
      </c>
    </row>
    <row r="9952" spans="1:2" ht="14.25" customHeight="1">
      <c r="A9952" s="4" t="s">
        <v>9530</v>
      </c>
      <c r="B9952" s="2" t="str">
        <f ca="1">IFERROR(__xludf.DUMMYFUNCTION("GOOGLETRANSLATE(A9952,""auto"",""en"")"),"Loading...")</f>
        <v>Loading...</v>
      </c>
    </row>
    <row r="9953" spans="1:2" ht="14.25" customHeight="1">
      <c r="A9953" s="2" t="s">
        <v>9531</v>
      </c>
      <c r="B9953" s="2" t="str">
        <f ca="1">IFERROR(__xludf.DUMMYFUNCTION("GOOGLETRANSLATE(A9953,""auto"",""en"")"),"Loading...")</f>
        <v>Loading...</v>
      </c>
    </row>
    <row r="9954" spans="1:2" ht="14.25" customHeight="1">
      <c r="A9954" s="4" t="s">
        <v>9532</v>
      </c>
      <c r="B9954" s="2" t="str">
        <f ca="1">IFERROR(__xludf.DUMMYFUNCTION("GOOGLETRANSLATE(A9954,""auto"",""en"")"),"Loading...")</f>
        <v>Loading...</v>
      </c>
    </row>
    <row r="9955" spans="1:2" ht="14.25" customHeight="1">
      <c r="A9955" s="5" t="s">
        <v>9533</v>
      </c>
      <c r="B9955" s="2" t="str">
        <f ca="1">IFERROR(__xludf.DUMMYFUNCTION("GOOGLETRANSLATE(A9955,""auto"",""en"")"),"Loading...")</f>
        <v>Loading...</v>
      </c>
    </row>
    <row r="9956" spans="1:2" ht="14.25" customHeight="1">
      <c r="A9956" s="2" t="s">
        <v>9534</v>
      </c>
      <c r="B9956" s="2" t="str">
        <f ca="1">IFERROR(__xludf.DUMMYFUNCTION("GOOGLETRANSLATE(A9956,""auto"",""en"")"),"Loading...")</f>
        <v>Loading...</v>
      </c>
    </row>
    <row r="9957" spans="1:2" ht="14.25" customHeight="1">
      <c r="A9957" s="2" t="s">
        <v>9535</v>
      </c>
      <c r="B9957" s="2" t="str">
        <f ca="1">IFERROR(__xludf.DUMMYFUNCTION("GOOGLETRANSLATE(A9957,""auto"",""en"")"),"Loading...")</f>
        <v>Loading...</v>
      </c>
    </row>
    <row r="9958" spans="1:2" ht="14.25" customHeight="1">
      <c r="A9958" s="2" t="s">
        <v>9536</v>
      </c>
      <c r="B9958" s="2" t="str">
        <f ca="1">IFERROR(__xludf.DUMMYFUNCTION("GOOGLETRANSLATE(A9958,""auto"",""en"")"),"Loading...")</f>
        <v>Loading...</v>
      </c>
    </row>
    <row r="9959" spans="1:2" ht="14.25" customHeight="1">
      <c r="A9959" s="2" t="s">
        <v>9537</v>
      </c>
      <c r="B9959" s="2" t="str">
        <f ca="1">IFERROR(__xludf.DUMMYFUNCTION("GOOGLETRANSLATE(A9959,""auto"",""en"")"),"Loading...")</f>
        <v>Loading...</v>
      </c>
    </row>
    <row r="9960" spans="1:2" ht="14.25" customHeight="1">
      <c r="A9960" s="2" t="s">
        <v>1343</v>
      </c>
      <c r="B9960" s="2" t="str">
        <f ca="1">IFERROR(__xludf.DUMMYFUNCTION("GOOGLETRANSLATE(A9960,""auto"",""en"")"),"Loading...")</f>
        <v>Loading...</v>
      </c>
    </row>
    <row r="9961" spans="1:2" ht="14.25" customHeight="1">
      <c r="A9961" s="2" t="s">
        <v>9538</v>
      </c>
      <c r="B9961" s="2" t="str">
        <f ca="1">IFERROR(__xludf.DUMMYFUNCTION("GOOGLETRANSLATE(A9961,""auto"",""en"")"),"The answer is that the people will not rule again and the dictatorship will continue. The more people become aware, the more blood will be shed for freedom.")</f>
        <v>The answer is that the people will not rule again and the dictatorship will continue. The more people become aware, the more blood will be shed for freedom.</v>
      </c>
    </row>
    <row r="9962" spans="1:2" ht="14.25" customHeight="1">
      <c r="A9962" s="4" t="s">
        <v>9539</v>
      </c>
      <c r="B9962" s="2" t="str">
        <f ca="1">IFERROR(__xludf.DUMMYFUNCTION("GOOGLETRANSLATE(A9962,""auto"",""en"")"),"Loading...")</f>
        <v>Loading...</v>
      </c>
    </row>
    <row r="9963" spans="1:2" ht="14.25" customHeight="1">
      <c r="A9963" s="2" t="s">
        <v>9540</v>
      </c>
      <c r="B9963" s="2" t="str">
        <f ca="1">IFERROR(__xludf.DUMMYFUNCTION("GOOGLETRANSLATE(A9963,""auto"",""en"")"),"Loading...")</f>
        <v>Loading...</v>
      </c>
    </row>
    <row r="9964" spans="1:2" ht="14.25" customHeight="1">
      <c r="A9964" s="2" t="s">
        <v>9541</v>
      </c>
      <c r="B9964" s="2" t="str">
        <f ca="1">IFERROR(__xludf.DUMMYFUNCTION("GOOGLETRANSLATE(A9964,""auto"",""en"")"),"Loading...")</f>
        <v>Loading...</v>
      </c>
    </row>
    <row r="9965" spans="1:2" ht="14.25" customHeight="1">
      <c r="A9965" s="4" t="s">
        <v>9542</v>
      </c>
      <c r="B9965" s="2" t="str">
        <f ca="1">IFERROR(__xludf.DUMMYFUNCTION("GOOGLETRANSLATE(A9965,""auto"",""en"")"),"This idiot is from Congress only.")</f>
        <v>This idiot is from Congress only.</v>
      </c>
    </row>
    <row r="9966" spans="1:2" ht="14.25" customHeight="1">
      <c r="A9966" s="2" t="s">
        <v>9543</v>
      </c>
      <c r="B9966" s="2" t="str">
        <f ca="1">IFERROR(__xludf.DUMMYFUNCTION("GOOGLETRANSLATE(A9966,""auto"",""en"")"),"Loading...")</f>
        <v>Loading...</v>
      </c>
    </row>
    <row r="9967" spans="1:2" ht="14.25" customHeight="1">
      <c r="A9967" s="2" t="s">
        <v>9540</v>
      </c>
      <c r="B9967" s="2" t="str">
        <f ca="1">IFERROR(__xludf.DUMMYFUNCTION("GOOGLETRANSLATE(A9967,""auto"",""en"")"),"Loading...")</f>
        <v>Loading...</v>
      </c>
    </row>
    <row r="9968" spans="1:2" ht="14.25" customHeight="1">
      <c r="A9968" s="2" t="s">
        <v>9544</v>
      </c>
      <c r="B9968" s="2" t="str">
        <f ca="1">IFERROR(__xludf.DUMMYFUNCTION("GOOGLETRANSLATE(A9968,""auto"",""en"")"),"Loading...")</f>
        <v>Loading...</v>
      </c>
    </row>
    <row r="9969" spans="1:2" ht="14.25" customHeight="1">
      <c r="A9969" s="2" t="s">
        <v>9545</v>
      </c>
      <c r="B9969" s="2" t="str">
        <f ca="1">IFERROR(__xludf.DUMMYFUNCTION("GOOGLETRANSLATE(A9969,""auto"",""en"")"),"Loading...")</f>
        <v>Loading...</v>
      </c>
    </row>
    <row r="9970" spans="1:2" ht="14.25" customHeight="1">
      <c r="A9970" s="2" t="s">
        <v>9546</v>
      </c>
      <c r="B9970" s="2" t="str">
        <f ca="1">IFERROR(__xludf.DUMMYFUNCTION("GOOGLETRANSLATE(A9970,""auto"",""en"")"),"Loading...")</f>
        <v>Loading...</v>
      </c>
    </row>
    <row r="9971" spans="1:2" ht="14.25" customHeight="1">
      <c r="A9971" s="2" t="s">
        <v>9547</v>
      </c>
      <c r="B9971" s="2" t="str">
        <f ca="1">IFERROR(__xludf.DUMMYFUNCTION("GOOGLETRANSLATE(A9971,""auto"",""en"")"),"Very good Great News sir 🎉❤🎉")</f>
        <v>Very good Great News sir 🎉❤🎉</v>
      </c>
    </row>
    <row r="9972" spans="1:2" ht="14.25" customHeight="1">
      <c r="A9972" s="2" t="s">
        <v>9548</v>
      </c>
      <c r="B9972" s="2" t="str">
        <f ca="1">IFERROR(__xludf.DUMMYFUNCTION("GOOGLETRANSLATE(A9972,""auto"",""en"")"),"Loading...")</f>
        <v>Loading...</v>
      </c>
    </row>
    <row r="9973" spans="1:2" ht="14.25" customHeight="1">
      <c r="A9973" s="2" t="s">
        <v>9549</v>
      </c>
      <c r="B9973" s="2" t="str">
        <f ca="1">IFERROR(__xludf.DUMMYFUNCTION("GOOGLETRANSLATE(A9973,""auto"",""en"")"),"Loading...")</f>
        <v>Loading...</v>
      </c>
    </row>
    <row r="9974" spans="1:2" ht="14.25" customHeight="1">
      <c r="A9974" s="4" t="s">
        <v>9550</v>
      </c>
      <c r="B9974" s="2" t="str">
        <f ca="1">IFERROR(__xludf.DUMMYFUNCTION("GOOGLETRANSLATE(A9974,""auto"",""en"")"),"Loading...")</f>
        <v>Loading...</v>
      </c>
    </row>
    <row r="9975" spans="1:2" ht="14.25" customHeight="1">
      <c r="A9975" s="2" t="s">
        <v>9551</v>
      </c>
      <c r="B9975" s="2" t="str">
        <f ca="1">IFERROR(__xludf.DUMMYFUNCTION("GOOGLETRANSLATE(A9975,""auto"",""en"")"),"Loading...")</f>
        <v>Loading...</v>
      </c>
    </row>
    <row r="9976" spans="1:2" ht="14.25" customHeight="1">
      <c r="A9976" s="2" t="s">
        <v>9552</v>
      </c>
      <c r="B9976" s="2" t="str">
        <f ca="1">IFERROR(__xludf.DUMMYFUNCTION("GOOGLETRANSLATE(A9976,""auto"",""en"")"),"Loading...")</f>
        <v>Loading...</v>
      </c>
    </row>
    <row r="9977" spans="1:2" ht="14.25" customHeight="1">
      <c r="A9977" s="4" t="s">
        <v>9553</v>
      </c>
      <c r="B9977" s="2" t="str">
        <f ca="1">IFERROR(__xludf.DUMMYFUNCTION("GOOGLETRANSLATE(A9977,""auto"",""en"")"),"Loading...")</f>
        <v>Loading...</v>
      </c>
    </row>
    <row r="9978" spans="1:2" ht="14.25" customHeight="1">
      <c r="A9978" s="2" t="s">
        <v>9554</v>
      </c>
      <c r="B9978" s="2" t="str">
        <f ca="1">IFERROR(__xludf.DUMMYFUNCTION("GOOGLETRANSLATE(A9978,""auto"",""en"")"),"Loading...")</f>
        <v>Loading...</v>
      </c>
    </row>
    <row r="9979" spans="1:2" ht="14.25" customHeight="1">
      <c r="A9979" s="2" t="s">
        <v>9555</v>
      </c>
      <c r="B9979" s="2" t="str">
        <f ca="1">IFERROR(__xludf.DUMMYFUNCTION("GOOGLETRANSLATE(A9979,""auto"",""en"")"),"Loading...")</f>
        <v>Loading...</v>
      </c>
    </row>
    <row r="9980" spans="1:2" ht="14.25" customHeight="1">
      <c r="A9980" s="2" t="s">
        <v>9556</v>
      </c>
      <c r="B9980" s="2" t="str">
        <f ca="1">IFERROR(__xludf.DUMMYFUNCTION("GOOGLETRANSLATE(A9980,""auto"",""en"")"),"Loading...")</f>
        <v>Loading...</v>
      </c>
    </row>
    <row r="9981" spans="1:2" ht="14.25" customHeight="1">
      <c r="A9981" s="4" t="s">
        <v>9557</v>
      </c>
      <c r="B9981" s="2" t="str">
        <f ca="1">IFERROR(__xludf.DUMMYFUNCTION("GOOGLETRANSLATE(A9981,""auto"",""en"")"),"Also tell me in whose lap you are sitting. Also share the information about who is funding you.")</f>
        <v>Also tell me in whose lap you are sitting. Also share the information about who is funding you.</v>
      </c>
    </row>
    <row r="9982" spans="1:2" ht="14.25" customHeight="1">
      <c r="A9982" s="2" t="s">
        <v>9540</v>
      </c>
      <c r="B9982" s="2" t="str">
        <f ca="1">IFERROR(__xludf.DUMMYFUNCTION("GOOGLETRANSLATE(A9982,""auto"",""en"")"),"Loading...")</f>
        <v>Loading...</v>
      </c>
    </row>
    <row r="9983" spans="1:2" ht="14.25" customHeight="1">
      <c r="A9983" s="2" t="s">
        <v>9558</v>
      </c>
      <c r="B9983" s="2" t="str">
        <f ca="1">IFERROR(__xludf.DUMMYFUNCTION("GOOGLETRANSLATE(A9983,""auto"",""en"")"),"Loading...")</f>
        <v>Loading...</v>
      </c>
    </row>
    <row r="9984" spans="1:2" ht="14.25" customHeight="1">
      <c r="A9984" s="2" t="s">
        <v>9559</v>
      </c>
      <c r="B9984" s="2" t="str">
        <f ca="1">IFERROR(__xludf.DUMMYFUNCTION("GOOGLETRANSLATE(A9984,""auto"",""en"")"),"Loading...")</f>
        <v>Loading...</v>
      </c>
    </row>
    <row r="9985" spans="1:2" ht="14.25" customHeight="1">
      <c r="A9985" s="2" t="s">
        <v>1864</v>
      </c>
      <c r="B9985" s="2" t="str">
        <f ca="1">IFERROR(__xludf.DUMMYFUNCTION("GOOGLETRANSLATE(A9985,""auto"",""en"")"),"Loading...")</f>
        <v>Loading...</v>
      </c>
    </row>
    <row r="9986" spans="1:2" ht="14.25" customHeight="1">
      <c r="A9986" s="2" t="s">
        <v>9560</v>
      </c>
      <c r="B9986" s="2" t="str">
        <f ca="1">IFERROR(__xludf.DUMMYFUNCTION("GOOGLETRANSLATE(A9986,""auto"",""en"")"),"Loading...")</f>
        <v>Loading...</v>
      </c>
    </row>
    <row r="9987" spans="1:2" ht="14.25" customHeight="1">
      <c r="A9987" s="2" t="s">
        <v>9561</v>
      </c>
      <c r="B9987" s="2" t="str">
        <f ca="1">IFERROR(__xludf.DUMMYFUNCTION("GOOGLETRANSLATE(A9987,""auto"",""en"")"),"Kayi officers have told about this business unofficially")</f>
        <v>Kayi officers have told about this business unofficially</v>
      </c>
    </row>
    <row r="9988" spans="1:2" ht="14.25" customHeight="1">
      <c r="A9988" s="4" t="s">
        <v>9562</v>
      </c>
      <c r="B9988" s="2" t="str">
        <f ca="1">IFERROR(__xludf.DUMMYFUNCTION("GOOGLETRANSLATE(A9988,""auto"",""en"")"),"Loading...")</f>
        <v>Loading...</v>
      </c>
    </row>
    <row r="9989" spans="1:2" ht="14.25" customHeight="1">
      <c r="A9989" s="4" t="s">
        <v>9563</v>
      </c>
      <c r="B9989" s="2" t="str">
        <f ca="1">IFERROR(__xludf.DUMMYFUNCTION("GOOGLETRANSLATE(A9989,""auto"",""en"")"),"Loading...")</f>
        <v>Loading...</v>
      </c>
    </row>
    <row r="9990" spans="1:2" ht="14.25" customHeight="1">
      <c r="A9990" s="2" t="s">
        <v>9564</v>
      </c>
      <c r="B9990" s="2" t="str">
        <f ca="1">IFERROR(__xludf.DUMMYFUNCTION("GOOGLETRANSLATE(A9990,""auto"",""en"")"),"Loading...")</f>
        <v>Loading...</v>
      </c>
    </row>
    <row r="9991" spans="1:2" ht="14.25" customHeight="1">
      <c r="A9991" s="2" t="s">
        <v>8946</v>
      </c>
      <c r="B9991" s="2" t="str">
        <f ca="1">IFERROR(__xludf.DUMMYFUNCTION("GOOGLETRANSLATE(A9991,""auto"",""en"")"),"Loading...")</f>
        <v>Loading...</v>
      </c>
    </row>
    <row r="9992" spans="1:2" ht="14.25" customHeight="1">
      <c r="A9992" s="2" t="s">
        <v>9565</v>
      </c>
      <c r="B9992" s="2" t="str">
        <f ca="1">IFERROR(__xludf.DUMMYFUNCTION("GOOGLETRANSLATE(A9992,""auto"",""en"")"),"Loading...")</f>
        <v>Loading...</v>
      </c>
    </row>
    <row r="9993" spans="1:2" ht="14.25" customHeight="1">
      <c r="A9993" s="2" t="s">
        <v>9566</v>
      </c>
      <c r="B9993" s="2" t="str">
        <f ca="1">IFERROR(__xludf.DUMMYFUNCTION("GOOGLETRANSLATE(A9993,""auto"",""en"")"),"Loading...")</f>
        <v>Loading...</v>
      </c>
    </row>
    <row r="9994" spans="1:2" ht="14.25" customHeight="1">
      <c r="A9994" s="2" t="s">
        <v>9567</v>
      </c>
      <c r="B9994" s="2" t="str">
        <f ca="1">IFERROR(__xludf.DUMMYFUNCTION("GOOGLETRANSLATE(A9994,""auto"",""en"")"),"Loading...")</f>
        <v>Loading...</v>
      </c>
    </row>
    <row r="9995" spans="1:2" ht="14.25" customHeight="1">
      <c r="A9995" s="2" t="s">
        <v>9568</v>
      </c>
      <c r="B9995" s="2" t="str">
        <f ca="1">IFERROR(__xludf.DUMMYFUNCTION("GOOGLETRANSLATE(A9995,""auto"",""en"")"),"#song 593M view")</f>
        <v>#song 593M view</v>
      </c>
    </row>
    <row r="9996" spans="1:2" ht="14.25" customHeight="1">
      <c r="A9996" s="2" t="s">
        <v>9569</v>
      </c>
      <c r="B9996" s="2" t="str">
        <f ca="1">IFERROR(__xludf.DUMMYFUNCTION("GOOGLETRANSLATE(A9996,""auto"",""en"")"),"Loading...")</f>
        <v>Loading...</v>
      </c>
    </row>
    <row r="9997" spans="1:2" ht="14.25" customHeight="1">
      <c r="A9997" s="2" t="s">
        <v>9570</v>
      </c>
      <c r="B9997" s="2" t="str">
        <f ca="1">IFERROR(__xludf.DUMMYFUNCTION("GOOGLETRANSLATE(A9997,""auto"",""en"")"),"Loading...")</f>
        <v>Loading...</v>
      </c>
    </row>
    <row r="9998" spans="1:2" ht="14.25" customHeight="1">
      <c r="A9998" s="2" t="s">
        <v>9571</v>
      </c>
      <c r="B9998" s="2" t="str">
        <f ca="1">IFERROR(__xludf.DUMMYFUNCTION("GOOGLETRANSLATE(A9998,""auto"",""en"")"),"Loading...")</f>
        <v>Loading...</v>
      </c>
    </row>
    <row r="9999" spans="1:2" ht="14.25" customHeight="1">
      <c r="A9999" s="4" t="s">
        <v>9572</v>
      </c>
      <c r="B9999" s="2" t="str">
        <f ca="1">IFERROR(__xludf.DUMMYFUNCTION("GOOGLETRANSLATE(A9999,""auto"",""en"")"),"Loading...")</f>
        <v>Loading...</v>
      </c>
    </row>
    <row r="10000" spans="1:2" ht="14.25" customHeight="1">
      <c r="A10000" s="4" t="s">
        <v>9573</v>
      </c>
      <c r="B10000" s="2" t="str">
        <f ca="1">IFERROR(__xludf.DUMMYFUNCTION("GOOGLETRANSLATE(A10000,""auto"",""en"")"),"Loading...")</f>
        <v>Loading...</v>
      </c>
    </row>
    <row r="10001" spans="1:2" ht="14.25" customHeight="1">
      <c r="A10001" s="2" t="s">
        <v>9574</v>
      </c>
      <c r="B10001" s="2" t="str">
        <f ca="1">IFERROR(__xludf.DUMMYFUNCTION("GOOGLETRANSLATE(A10001,""auto"",""en"")"),"Loading...")</f>
        <v>Loading...</v>
      </c>
    </row>
    <row r="10002" spans="1:2" ht="14.25" customHeight="1">
      <c r="A10002" s="2" t="s">
        <v>9575</v>
      </c>
      <c r="B10002" s="2" t="str">
        <f ca="1">IFERROR(__xludf.DUMMYFUNCTION("GOOGLETRANSLATE(A10002,""auto"",""en"")"),"Loading...")</f>
        <v>Loading...</v>
      </c>
    </row>
    <row r="10003" spans="1:2" ht="14.25" customHeight="1">
      <c r="A10003" s="2" t="s">
        <v>9576</v>
      </c>
      <c r="B10003" s="2" t="str">
        <f ca="1">IFERROR(__xludf.DUMMYFUNCTION("GOOGLETRANSLATE(A10003,""auto"",""en"")"),"Loading...")</f>
        <v>Loading...</v>
      </c>
    </row>
    <row r="10004" spans="1:2" ht="14.25" customHeight="1">
      <c r="A10004" s="6" t="s">
        <v>9577</v>
      </c>
      <c r="B10004" s="2" t="str">
        <f ca="1">IFERROR(__xludf.DUMMYFUNCTION("GOOGLETRANSLATE(A10004,""auto"",""en"")"),"Loading...")</f>
        <v>Loading...</v>
      </c>
    </row>
    <row r="10005" spans="1:2" ht="14.25" customHeight="1">
      <c r="A10005" s="2" t="s">
        <v>9578</v>
      </c>
      <c r="B10005" s="2" t="str">
        <f ca="1">IFERROR(__xludf.DUMMYFUNCTION("GOOGLETRANSLATE(A10005,""auto"",""en"")"),"Loading...")</f>
        <v>Loading...</v>
      </c>
    </row>
    <row r="10006" spans="1:2" ht="14.25" customHeight="1">
      <c r="A10006" s="2" t="s">
        <v>9579</v>
      </c>
      <c r="B10006" s="2" t="str">
        <f ca="1">IFERROR(__xludf.DUMMYFUNCTION("GOOGLETRANSLATE(A10006,""auto"",""en"")"),"Loading...")</f>
        <v>Loading...</v>
      </c>
    </row>
    <row r="10007" spans="1:2" ht="14.25" customHeight="1">
      <c r="A10007" s="4" t="s">
        <v>8580</v>
      </c>
      <c r="B10007" s="2" t="str">
        <f ca="1">IFERROR(__xludf.DUMMYFUNCTION("GOOGLETRANSLATE(A10007,""auto"",""en"")"),"Congress")</f>
        <v>Congress</v>
      </c>
    </row>
    <row r="10008" spans="1:2" ht="14.25" customHeight="1">
      <c r="A10008" s="6" t="s">
        <v>9580</v>
      </c>
      <c r="B10008" s="2" t="str">
        <f ca="1">IFERROR(__xludf.DUMMYFUNCTION("GOOGLETRANSLATE(A10008,""auto"",""en"")"),"Loading...")</f>
        <v>Loading...</v>
      </c>
    </row>
    <row r="10009" spans="1:2" ht="14.25" customHeight="1">
      <c r="A10009" s="2" t="s">
        <v>9581</v>
      </c>
      <c r="B10009" s="2" t="str">
        <f ca="1">IFERROR(__xludf.DUMMYFUNCTION("GOOGLETRANSLATE(A10009,""auto"",""en"")"),"How did you leave your mouth? Please think about the country sometime.")</f>
        <v>How did you leave your mouth? Please think about the country sometime.</v>
      </c>
    </row>
    <row r="10010" spans="1:2" ht="14.25" customHeight="1">
      <c r="A10010" s="6" t="s">
        <v>9582</v>
      </c>
      <c r="B10010" s="2" t="str">
        <f ca="1">IFERROR(__xludf.DUMMYFUNCTION("GOOGLETRANSLATE(A10010,""auto"",""en"")"),"Just namaskar????
Will you not say Salaamwalikum????
You are amazingly secular!!!!!!!!!
")</f>
        <v xml:space="preserve">Just namaskar????
Will you not say Salaamwalikum????
You are amazingly secular!!!!!!!!!
</v>
      </c>
    </row>
    <row r="10011" spans="1:2" ht="14.25" customHeight="1">
      <c r="A10011" s="4" t="s">
        <v>9583</v>
      </c>
      <c r="B10011" s="2" t="str">
        <f ca="1">IFERROR(__xludf.DUMMYFUNCTION("GOOGLETRANSLATE(A10011,""auto"",""en"")"),"Loading...")</f>
        <v>Loading...</v>
      </c>
    </row>
    <row r="10012" spans="1:2" ht="14.25" customHeight="1">
      <c r="A10012" s="4" t="s">
        <v>9584</v>
      </c>
      <c r="B10012" s="2" t="str">
        <f ca="1">IFERROR(__xludf.DUMMYFUNCTION("GOOGLETRANSLATE(A10012,""auto"",""en"")"),"Name was removed from voter list in our village")</f>
        <v>Name was removed from voter list in our village</v>
      </c>
    </row>
    <row r="10013" spans="1:2" ht="14.25" customHeight="1">
      <c r="A10013" s="2" t="s">
        <v>9585</v>
      </c>
      <c r="B10013" s="2" t="str">
        <f ca="1">IFERROR(__xludf.DUMMYFUNCTION("GOOGLETRANSLATE(A10013,""auto"",""en"")"),"ravish mullah")</f>
        <v>ravish mullah</v>
      </c>
    </row>
    <row r="10014" spans="1:2" ht="14.25" customHeight="1">
      <c r="A10014" s="2" t="s">
        <v>9586</v>
      </c>
      <c r="B10014" s="2" t="str">
        <f ca="1">IFERROR(__xludf.DUMMYFUNCTION("GOOGLETRANSLATE(A10014,""auto"",""en"")"),"Loading...")</f>
        <v>Loading...</v>
      </c>
    </row>
    <row r="10015" spans="1:2" ht="14.25" customHeight="1">
      <c r="A10015" s="2" t="s">
        <v>9587</v>
      </c>
      <c r="B10015" s="2" t="str">
        <f ca="1">IFERROR(__xludf.DUMMYFUNCTION("GOOGLETRANSLATE(A10015,""auto"",""en"")"),"Modi is anti-national traitor atankwadi")</f>
        <v>Modi is anti-national traitor atankwadi</v>
      </c>
    </row>
    <row r="10016" spans="1:2" ht="14.25" customHeight="1">
      <c r="A10016" s="2" t="s">
        <v>9588</v>
      </c>
      <c r="B10016" s="2" t="str">
        <f ca="1">IFERROR(__xludf.DUMMYFUNCTION("GOOGLETRANSLATE(A10016,""auto"",""en"")"),"Loading...")</f>
        <v>Loading...</v>
      </c>
    </row>
    <row r="10017" spans="1:2" ht="14.25" customHeight="1">
      <c r="A10017" s="4" t="s">
        <v>9589</v>
      </c>
      <c r="B10017" s="2" t="str">
        <f ca="1">IFERROR(__xludf.DUMMYFUNCTION("GOOGLETRANSLATE(A10017,""auto"",""en"")"),"Loading...")</f>
        <v>Loading...</v>
      </c>
    </row>
    <row r="10018" spans="1:2" ht="14.25" customHeight="1">
      <c r="A10018" s="2" t="s">
        <v>9590</v>
      </c>
      <c r="B10018" s="2" t="str">
        <f ca="1">IFERROR(__xludf.DUMMYFUNCTION("GOOGLETRANSLATE(A10018,""auto"",""en"")"),"Loading...")</f>
        <v>Loading...</v>
      </c>
    </row>
    <row r="10019" spans="1:2" ht="14.25" customHeight="1">
      <c r="A10019" s="4" t="s">
        <v>9591</v>
      </c>
      <c r="B10019" s="2" t="str">
        <f ca="1">IFERROR(__xludf.DUMMYFUNCTION("GOOGLETRANSLATE(A10019,""auto"",""en"")"),"Loading...")</f>
        <v>Loading...</v>
      </c>
    </row>
    <row r="10020" spans="1:2" ht="14.25" customHeight="1">
      <c r="A10020" s="2" t="s">
        <v>9592</v>
      </c>
      <c r="B10020" s="2" t="str">
        <f ca="1">IFERROR(__xludf.DUMMYFUNCTION("GOOGLETRANSLATE(A10020,""auto"",""en"")"),"Loading...")</f>
        <v>Loading...</v>
      </c>
    </row>
    <row r="10021" spans="1:2" ht="14.25" customHeight="1">
      <c r="A10021" s="2" t="s">
        <v>9593</v>
      </c>
      <c r="B10021" s="2" t="str">
        <f ca="1">IFERROR(__xludf.DUMMYFUNCTION("GOOGLETRANSLATE(A10021,""auto"",""en"")"),"Loading...")</f>
        <v>Loading...</v>
      </c>
    </row>
    <row r="10022" spans="1:2" ht="14.25" customHeight="1">
      <c r="A10022" s="2" t="s">
        <v>9594</v>
      </c>
      <c r="B10022" s="2" t="str">
        <f ca="1">IFERROR(__xludf.DUMMYFUNCTION("GOOGLETRANSLATE(A10022,""auto"",""en"")"),"Kishan parshan.jaban.pareshnan.or.to.or.pahelvan.pareshan.fir.bhi.bjp.wah.godi.media.ka.kam.hogya.ab.evm.ka.kamal.ho.jayga.4.tarikh.ko.kitni.dalali.karega.godi.media.")</f>
        <v>Kishan parshan.jaban.pareshnan.or.to.or.pahelvan.pareshan.fir.bhi.bjp.wah.godi.media.ka.kam.hogya.ab.evm.ka.kamal.ho.jayga.4.tarikh.ko.kitni.dalali.karega.godi.media.</v>
      </c>
    </row>
    <row r="10023" spans="1:2" ht="14.25" customHeight="1">
      <c r="A10023" s="4" t="s">
        <v>9595</v>
      </c>
      <c r="B10023" s="2" t="str">
        <f ca="1">IFERROR(__xludf.DUMMYFUNCTION("GOOGLETRANSLATE(A10023,""auto"",""en"")"),"Loading...")</f>
        <v>Loading...</v>
      </c>
    </row>
    <row r="10024" spans="1:2" ht="14.25" customHeight="1">
      <c r="A10024" s="2" t="s">
        <v>9596</v>
      </c>
      <c r="B10024" s="2" t="str">
        <f ca="1">IFERROR(__xludf.DUMMYFUNCTION("GOOGLETRANSLATE(A10024,""auto"",""en"")"),"Loading...")</f>
        <v>Loading...</v>
      </c>
    </row>
    <row r="10025" spans="1:2" ht="14.25" customHeight="1">
      <c r="A10025" s="2" t="s">
        <v>9597</v>
      </c>
      <c r="B10025" s="2" t="str">
        <f ca="1">IFERROR(__xludf.DUMMYFUNCTION("GOOGLETRANSLATE(A10025,""auto"",""en"")"),"Loading...")</f>
        <v>Loading...</v>
      </c>
    </row>
    <row r="10026" spans="1:2" ht="14.25" customHeight="1">
      <c r="A10026" s="2" t="s">
        <v>9598</v>
      </c>
      <c r="B10026" s="2" t="str">
        <f ca="1">IFERROR(__xludf.DUMMYFUNCTION("GOOGLETRANSLATE(A10026,""auto"",""en"")"),"Loading...")</f>
        <v>Loading...</v>
      </c>
    </row>
    <row r="10027" spans="1:2" ht="14.25" customHeight="1">
      <c r="A10027" s="2" t="s">
        <v>9599</v>
      </c>
      <c r="B10027" s="2" t="str">
        <f ca="1">IFERROR(__xludf.DUMMYFUNCTION("GOOGLETRANSLATE(A10027,""auto"",""en"")"),"Loading...")</f>
        <v>Loading...</v>
      </c>
    </row>
    <row r="10028" spans="1:2" ht="14.25" customHeight="1">
      <c r="A10028" s="2" t="s">
        <v>9600</v>
      </c>
      <c r="B10028" s="2" t="str">
        <f ca="1">IFERROR(__xludf.DUMMYFUNCTION("GOOGLETRANSLATE(A10028,""auto"",""en"")"),"Congress is leading by 300+ votes.")</f>
        <v>Congress is leading by 300+ votes.</v>
      </c>
    </row>
    <row r="10029" spans="1:2" ht="14.25" customHeight="1">
      <c r="A10029" s="2" t="s">
        <v>9601</v>
      </c>
      <c r="B10029" s="2" t="str">
        <f ca="1">IFERROR(__xludf.DUMMYFUNCTION("GOOGLETRANSLATE(A10029,""auto"",""en"")"),"Loading...")</f>
        <v>Loading...</v>
      </c>
    </row>
    <row r="10030" spans="1:2" ht="14.25" customHeight="1">
      <c r="A10030" s="2" t="s">
        <v>9602</v>
      </c>
      <c r="B10030" s="2" t="str">
        <f ca="1">IFERROR(__xludf.DUMMYFUNCTION("GOOGLETRANSLATE(A10030,""auto"",""en"")"),"Loading...")</f>
        <v>Loading...</v>
      </c>
    </row>
    <row r="10031" spans="1:2" ht="14.25" customHeight="1">
      <c r="A10031" s="2" t="s">
        <v>9603</v>
      </c>
      <c r="B10031" s="2" t="str">
        <f ca="1">IFERROR(__xludf.DUMMYFUNCTION("GOOGLETRANSLATE(A10031,""auto"",""en"")"),"Loading...")</f>
        <v>Loading...</v>
      </c>
    </row>
    <row r="10032" spans="1:2" ht="14.25" customHeight="1">
      <c r="A10032" s="2" t="s">
        <v>9604</v>
      </c>
      <c r="B10032" s="2" t="str">
        <f ca="1">IFERROR(__xludf.DUMMYFUNCTION("GOOGLETRANSLATE(A10032,""auto"",""en"")"),"Loading...")</f>
        <v>Loading...</v>
      </c>
    </row>
    <row r="10033" spans="1:2" ht="14.25" customHeight="1">
      <c r="A10033" s="2" t="s">
        <v>9605</v>
      </c>
      <c r="B10033" s="2" t="str">
        <f ca="1">IFERROR(__xludf.DUMMYFUNCTION("GOOGLETRANSLATE(A10033,""auto"",""en"")"),"Loading...")</f>
        <v>Loading...</v>
      </c>
    </row>
    <row r="10034" spans="1:2" ht="14.25" customHeight="1">
      <c r="A10034" s="2" t="s">
        <v>9606</v>
      </c>
      <c r="B10034" s="2" t="str">
        <f ca="1">IFERROR(__xludf.DUMMYFUNCTION("GOOGLETRANSLATE(A10034,""auto"",""en"")"),"You are NOT Pilla.. 😆 😆 😆")</f>
        <v>You are NOT Pilla.. 😆 😆 😆</v>
      </c>
    </row>
    <row r="10035" spans="1:2" ht="14.25" customHeight="1">
      <c r="A10035" s="2" t="s">
        <v>9607</v>
      </c>
      <c r="B10035" s="2" t="str">
        <f ca="1">IFERROR(__xludf.DUMMYFUNCTION("GOOGLETRANSLATE(A10035,""auto"",""en"")"),"Loading...")</f>
        <v>Loading...</v>
      </c>
    </row>
    <row r="10036" spans="1:2" ht="14.25" customHeight="1">
      <c r="A10036" s="2" t="s">
        <v>9608</v>
      </c>
      <c r="B10036" s="2" t="str">
        <f ca="1">IFERROR(__xludf.DUMMYFUNCTION("GOOGLETRANSLATE(A10036,""auto"",""en"")"),"Loading...")</f>
        <v>Loading...</v>
      </c>
    </row>
    <row r="10037" spans="1:2" ht="14.25" customHeight="1">
      <c r="A10037" s="4" t="s">
        <v>9609</v>
      </c>
      <c r="B10037" s="2" t="str">
        <f ca="1">IFERROR(__xludf.DUMMYFUNCTION("GOOGLETRANSLATE(A10037,""auto"",""en"")"),"Loading...")</f>
        <v>Loading...</v>
      </c>
    </row>
    <row r="10038" spans="1:2" ht="14.25" customHeight="1">
      <c r="A10038" s="5" t="s">
        <v>9610</v>
      </c>
      <c r="B10038" s="2" t="str">
        <f ca="1">IFERROR(__xludf.DUMMYFUNCTION("GOOGLETRANSLATE(A10038,""auto"",""en"")"),"Loading...")</f>
        <v>Loading...</v>
      </c>
    </row>
    <row r="10039" spans="1:2" ht="14.25" customHeight="1">
      <c r="A10039" s="2" t="s">
        <v>9611</v>
      </c>
      <c r="B10039" s="2" t="str">
        <f ca="1">IFERROR(__xludf.DUMMYFUNCTION("GOOGLETRANSLATE(A10039,""auto"",""en"")"),"Loading...")</f>
        <v>Loading...</v>
      </c>
    </row>
    <row r="10040" spans="1:2" ht="14.25" customHeight="1">
      <c r="A10040" s="2" t="s">
        <v>9612</v>
      </c>
      <c r="B10040" s="2" t="str">
        <f ca="1">IFERROR(__xludf.DUMMYFUNCTION("GOOGLETRANSLATE(A10040,""auto"",""en"")"),"Loading...")</f>
        <v>Loading...</v>
      </c>
    </row>
    <row r="10041" spans="1:2" ht="14.25" customHeight="1">
      <c r="A10041" s="4" t="s">
        <v>9613</v>
      </c>
      <c r="B10041" s="2" t="str">
        <f ca="1">IFERROR(__xludf.DUMMYFUNCTION("GOOGLETRANSLATE(A10041,""auto"",""en"")"),"Loading...")</f>
        <v>Loading...</v>
      </c>
    </row>
    <row r="10042" spans="1:2" ht="14.25" customHeight="1">
      <c r="A10042" s="5" t="s">
        <v>9614</v>
      </c>
      <c r="B10042" s="2" t="str">
        <f ca="1">IFERROR(__xludf.DUMMYFUNCTION("GOOGLETRANSLATE(A10042,""auto"",""en"")"),"Loading...")</f>
        <v>Loading...</v>
      </c>
    </row>
    <row r="10043" spans="1:2" ht="14.25" customHeight="1">
      <c r="A10043" s="2" t="s">
        <v>9615</v>
      </c>
      <c r="B10043" s="2" t="str">
        <f ca="1">IFERROR(__xludf.DUMMYFUNCTION("GOOGLETRANSLATE(A10043,""auto"",""en"")"),"Loading...")</f>
        <v>Loading...</v>
      </c>
    </row>
    <row r="10044" spans="1:2" ht="14.25" customHeight="1">
      <c r="A10044" s="2" t="s">
        <v>9616</v>
      </c>
      <c r="B10044" s="2" t="str">
        <f ca="1">IFERROR(__xludf.DUMMYFUNCTION("GOOGLETRANSLATE(A10044,""auto"",""en"")"),"Loading...")</f>
        <v>Loading...</v>
      </c>
    </row>
    <row r="10045" spans="1:2" ht="14.25" customHeight="1">
      <c r="A10045" s="2" t="s">
        <v>9617</v>
      </c>
      <c r="B10045" s="2" t="str">
        <f ca="1">IFERROR(__xludf.DUMMYFUNCTION("GOOGLETRANSLATE(A10045,""auto"",""en"")"),"Loading...")</f>
        <v>Loading...</v>
      </c>
    </row>
    <row r="10046" spans="1:2" ht="14.25" customHeight="1">
      <c r="A10046" s="2" t="s">
        <v>9618</v>
      </c>
      <c r="B10046" s="2" t="str">
        <f ca="1">IFERROR(__xludf.DUMMYFUNCTION("GOOGLETRANSLATE(A10046,""auto"",""en"")"),"Loading...")</f>
        <v>Loading...</v>
      </c>
    </row>
    <row r="10047" spans="1:2" ht="14.25" customHeight="1">
      <c r="A10047" s="2" t="s">
        <v>9619</v>
      </c>
      <c r="B10047" s="2" t="str">
        <f ca="1">IFERROR(__xludf.DUMMYFUNCTION("GOOGLETRANSLATE(A10047,""auto"",""en"")"),"Those who did the survey released gas from the drain.")</f>
        <v>Those who did the survey released gas from the drain.</v>
      </c>
    </row>
    <row r="10048" spans="1:2" ht="14.25" customHeight="1">
      <c r="A10048" s="2" t="s">
        <v>9620</v>
      </c>
      <c r="B10048" s="2" t="str">
        <f ca="1">IFERROR(__xludf.DUMMYFUNCTION("GOOGLETRANSLATE(A10048,""auto"",""en"")"),"Avish Kumar always great")</f>
        <v>Avish Kumar always great</v>
      </c>
    </row>
    <row r="10049" spans="1:2" ht="14.25" customHeight="1">
      <c r="A10049" s="4" t="s">
        <v>9621</v>
      </c>
      <c r="B10049" s="2" t="str">
        <f ca="1">IFERROR(__xludf.DUMMYFUNCTION("GOOGLETRANSLATE(A10049,""auto"",""en"")"),"Loading...")</f>
        <v>Loading...</v>
      </c>
    </row>
    <row r="10050" spans="1:2" ht="14.25" customHeight="1">
      <c r="A10050" s="4" t="s">
        <v>9622</v>
      </c>
      <c r="B10050" s="2" t="str">
        <f ca="1">IFERROR(__xludf.DUMMYFUNCTION("GOOGLETRANSLATE(A10050,""auto"",""en"")"),"Just as the opposition has announced victory on 295 seats. Similarly, BJP has also said that it has crossed 400.")</f>
        <v>Just as the opposition has announced victory on 295 seats. Similarly, BJP has also said that it has crossed 400.</v>
      </c>
    </row>
    <row r="10051" spans="1:2" ht="14.25" customHeight="1">
      <c r="A10051" s="2" t="s">
        <v>9623</v>
      </c>
      <c r="B10051" s="2" t="str">
        <f ca="1">IFERROR(__xludf.DUMMYFUNCTION("GOOGLETRANSLATE(A10051,""auto"",""en"")"),"Loading...")</f>
        <v>Loading...</v>
      </c>
    </row>
    <row r="10052" spans="1:2" ht="14.25" customHeight="1">
      <c r="A10052" s="2" t="s">
        <v>9624</v>
      </c>
      <c r="B10052" s="2" t="str">
        <f ca="1">IFERROR(__xludf.DUMMYFUNCTION("GOOGLETRANSLATE(A10052,""auto"",""en"")"),"Loading...")</f>
        <v>Loading...</v>
      </c>
    </row>
    <row r="10053" spans="1:2" ht="14.25" customHeight="1">
      <c r="A10053" s="2" t="s">
        <v>9625</v>
      </c>
      <c r="B10053" s="2" t="str">
        <f ca="1">IFERROR(__xludf.DUMMYFUNCTION("GOOGLETRANSLATE(A10053,""auto"",""en"")"),"Loading...")</f>
        <v>Loading...</v>
      </c>
    </row>
    <row r="10054" spans="1:2" ht="14.25" customHeight="1">
      <c r="A10054" s="2" t="s">
        <v>9626</v>
      </c>
      <c r="B10054" s="2" t="str">
        <f ca="1">IFERROR(__xludf.DUMMYFUNCTION("GOOGLETRANSLATE(A10054,""auto"",""en"")"),"Loading...")</f>
        <v>Loading...</v>
      </c>
    </row>
    <row r="10055" spans="1:2" ht="14.25" customHeight="1">
      <c r="A10055" s="2" t="s">
        <v>9627</v>
      </c>
      <c r="B10055" s="2" t="str">
        <f ca="1">IFERROR(__xludf.DUMMYFUNCTION("GOOGLETRANSLATE(A10055,""auto"",""en"")"),"Loading...")</f>
        <v>Loading...</v>
      </c>
    </row>
    <row r="10056" spans="1:2" ht="14.25" customHeight="1">
      <c r="A10056" s="4" t="s">
        <v>9628</v>
      </c>
      <c r="B10056" s="2" t="str">
        <f ca="1">IFERROR(__xludf.DUMMYFUNCTION("GOOGLETRANSLATE(A10056,""auto"",""en"")"),"I have no problem with losing. If Congress is winning from somewhere, Zero City made us elections on budget paper, we will accept defeat, this way we will never accept this, this is a lie, this is a lie, this is a lie, this is a lie, there is no law for t"&amp;"his. arrangements will not be made")</f>
        <v>I have no problem with losing. If Congress is winning from somewhere, Zero City made us elections on budget paper, we will accept defeat, this way we will never accept this, this is a lie, this is a lie, this is a lie, this is a lie, there is no law for this. arrangements will not be made</v>
      </c>
    </row>
    <row r="10057" spans="1:2" ht="14.25" customHeight="1">
      <c r="A10057" s="2" t="s">
        <v>9629</v>
      </c>
      <c r="B10057" s="2" t="str">
        <f ca="1">IFERROR(__xludf.DUMMYFUNCTION("GOOGLETRANSLATE(A10057,""auto"",""en"")"),"Loading...")</f>
        <v>Loading...</v>
      </c>
    </row>
    <row r="10058" spans="1:2" ht="14.25" customHeight="1">
      <c r="A10058" s="2" t="s">
        <v>561</v>
      </c>
      <c r="B10058" s="2" t="str">
        <f ca="1">IFERROR(__xludf.DUMMYFUNCTION("GOOGLETRANSLATE(A10058,""auto"",""en"")"),"Loading...")</f>
        <v>Loading...</v>
      </c>
    </row>
    <row r="10059" spans="1:2" ht="14.25" customHeight="1">
      <c r="A10059" s="2" t="s">
        <v>9630</v>
      </c>
      <c r="B10059" s="2" t="str">
        <f ca="1">IFERROR(__xludf.DUMMYFUNCTION("GOOGLETRANSLATE(A10059,""auto"",""en"")"),"Loading...")</f>
        <v>Loading...</v>
      </c>
    </row>
    <row r="10060" spans="1:2" ht="14.25" customHeight="1">
      <c r="A10060" s="4" t="s">
        <v>9631</v>
      </c>
      <c r="B10060" s="2" t="str">
        <f ca="1">IFERROR(__xludf.DUMMYFUNCTION("GOOGLETRANSLATE(A10060,""auto"",""en"")"),"Loading...")</f>
        <v>Loading...</v>
      </c>
    </row>
    <row r="10061" spans="1:2" ht="14.25" customHeight="1">
      <c r="A10061" s="2" t="s">
        <v>9632</v>
      </c>
      <c r="B10061" s="2" t="str">
        <f ca="1">IFERROR(__xludf.DUMMYFUNCTION("GOOGLETRANSLATE(A10061,""auto"",""en"")"),"Loading...")</f>
        <v>Loading...</v>
      </c>
    </row>
    <row r="10062" spans="1:2" ht="14.25" customHeight="1">
      <c r="A10062" s="2" t="s">
        <v>9633</v>
      </c>
      <c r="B10062" s="2" t="str">
        <f ca="1">IFERROR(__xludf.DUMMYFUNCTION("GOOGLETRANSLATE(A10062,""auto"",""en"")"),"Loading...")</f>
        <v>Loading...</v>
      </c>
    </row>
    <row r="10063" spans="1:2" ht="14.25" customHeight="1">
      <c r="A10063" s="2" t="s">
        <v>9634</v>
      </c>
      <c r="B10063" s="2" t="str">
        <f ca="1">IFERROR(__xludf.DUMMYFUNCTION("GOOGLETRANSLATE(A10063,""auto"",""en"")"),"Loading...")</f>
        <v>Loading...</v>
      </c>
    </row>
    <row r="10064" spans="1:2" ht="14.25" customHeight="1">
      <c r="A10064" s="2" t="s">
        <v>9635</v>
      </c>
      <c r="B10064" s="2" t="str">
        <f ca="1">IFERROR(__xludf.DUMMYFUNCTION("GOOGLETRANSLATE(A10064,""auto"",""en"")"),"Loading...")</f>
        <v>Loading...</v>
      </c>
    </row>
    <row r="10065" spans="1:2" ht="14.25" customHeight="1">
      <c r="A10065" s="2" t="s">
        <v>9636</v>
      </c>
      <c r="B10065" s="2" t="str">
        <f ca="1">IFERROR(__xludf.DUMMYFUNCTION("GOOGLETRANSLATE(A10065,""auto"",""en"")"),"Loading...")</f>
        <v>Loading...</v>
      </c>
    </row>
    <row r="10066" spans="1:2" ht="14.25" customHeight="1">
      <c r="A10066" s="2" t="s">
        <v>9637</v>
      </c>
      <c r="B10066" s="2" t="str">
        <f ca="1">IFERROR(__xludf.DUMMYFUNCTION("GOOGLETRANSLATE(A10066,""auto"",""en"")"),"Congresssman  exit poll...")</f>
        <v>Congresssman  exit poll...</v>
      </c>
    </row>
    <row r="10067" spans="1:2" ht="14.25" customHeight="1">
      <c r="A10067" s="2" t="s">
        <v>9638</v>
      </c>
      <c r="B10067" s="2" t="str">
        <f ca="1">IFERROR(__xludf.DUMMYFUNCTION("GOOGLETRANSLATE(A10067,""auto"",""en"")"),"Loading...")</f>
        <v>Loading...</v>
      </c>
    </row>
    <row r="10068" spans="1:2" ht="14.25" customHeight="1">
      <c r="A10068" s="2" t="s">
        <v>9639</v>
      </c>
      <c r="B10068" s="2" t="str">
        <f ca="1">IFERROR(__xludf.DUMMYFUNCTION("GOOGLETRANSLATE(A10068,""auto"",""en"")"),"Loading...")</f>
        <v>Loading...</v>
      </c>
    </row>
    <row r="10069" spans="1:2" ht="14.25" customHeight="1">
      <c r="A10069" s="2" t="s">
        <v>5765</v>
      </c>
      <c r="B10069" s="2" t="str">
        <f ca="1">IFERROR(__xludf.DUMMYFUNCTION("GOOGLETRANSLATE(A10069,""auto"",""en"")"),"Loading...")</f>
        <v>Loading...</v>
      </c>
    </row>
    <row r="10070" spans="1:2" ht="14.25" customHeight="1">
      <c r="A10070" s="2" t="s">
        <v>9640</v>
      </c>
      <c r="B10070" s="2" t="str">
        <f ca="1">IFERROR(__xludf.DUMMYFUNCTION("GOOGLETRANSLATE(A10070,""auto"",""en"")"),"Loading...")</f>
        <v>Loading...</v>
      </c>
    </row>
    <row r="10071" spans="1:2" ht="14.25" customHeight="1">
      <c r="A10071" s="2" t="s">
        <v>9641</v>
      </c>
      <c r="B10071" s="2" t="str">
        <f ca="1">IFERROR(__xludf.DUMMYFUNCTION("GOOGLETRANSLATE(A10071,""auto"",""en"")"),"Loading...")</f>
        <v>Loading...</v>
      </c>
    </row>
    <row r="10072" spans="1:2" ht="14.25" customHeight="1">
      <c r="A10072" s="2" t="s">
        <v>9642</v>
      </c>
      <c r="B10072" s="2" t="str">
        <f ca="1">IFERROR(__xludf.DUMMYFUNCTION("GOOGLETRANSLATE(A10072,""auto"",""en"")"),"Loading...")</f>
        <v>Loading...</v>
      </c>
    </row>
    <row r="10073" spans="1:2" ht="14.25" customHeight="1">
      <c r="A10073" s="6" t="s">
        <v>9643</v>
      </c>
      <c r="B10073" s="2" t="str">
        <f ca="1">IFERROR(__xludf.DUMMYFUNCTION("GOOGLETRANSLATE(A10073,""auto"",""en"")"),"Loading...")</f>
        <v>Loading...</v>
      </c>
    </row>
    <row r="10074" spans="1:2" ht="14.25" customHeight="1">
      <c r="A10074" s="2" t="s">
        <v>9644</v>
      </c>
      <c r="B10074" s="2" t="str">
        <f ca="1">IFERROR(__xludf.DUMMYFUNCTION("GOOGLETRANSLATE(A10074,""auto"",""en"")"),"Loading...")</f>
        <v>Loading...</v>
      </c>
    </row>
    <row r="10075" spans="1:2" ht="14.25" customHeight="1">
      <c r="A10075" s="2" t="s">
        <v>1389</v>
      </c>
      <c r="B10075" s="2" t="str">
        <f ca="1">IFERROR(__xludf.DUMMYFUNCTION("GOOGLETRANSLATE(A10075,""auto"",""en"")"),"Loading...")</f>
        <v>Loading...</v>
      </c>
    </row>
    <row r="10076" spans="1:2" ht="14.25" customHeight="1">
      <c r="A10076" s="2" t="s">
        <v>7458</v>
      </c>
      <c r="B10076" s="2" t="str">
        <f ca="1">IFERROR(__xludf.DUMMYFUNCTION("GOOGLETRANSLATE(A10076,""auto"",""en"")"),"Loading...")</f>
        <v>Loading...</v>
      </c>
    </row>
    <row r="10077" spans="1:2" ht="14.25" customHeight="1">
      <c r="A10077" s="2" t="s">
        <v>9645</v>
      </c>
      <c r="B10077" s="2" t="str">
        <f ca="1">IFERROR(__xludf.DUMMYFUNCTION("GOOGLETRANSLATE(A10077,""auto"",""en"")"),"Loading...")</f>
        <v>Loading...</v>
      </c>
    </row>
    <row r="10078" spans="1:2" ht="14.25" customHeight="1">
      <c r="A10078" s="2" t="s">
        <v>9646</v>
      </c>
      <c r="B10078" s="2" t="str">
        <f ca="1">IFERROR(__xludf.DUMMYFUNCTION("GOOGLETRANSLATE(A10078,""auto"",""en"")"),"Loading...")</f>
        <v>Loading...</v>
      </c>
    </row>
    <row r="10079" spans="1:2" ht="14.25" customHeight="1">
      <c r="A10079" s="2" t="s">
        <v>9647</v>
      </c>
      <c r="B10079" s="2" t="str">
        <f ca="1">IFERROR(__xludf.DUMMYFUNCTION("GOOGLETRANSLATE(A10079,""auto"",""en"")"),"Loading...")</f>
        <v>Loading...</v>
      </c>
    </row>
    <row r="10080" spans="1:2" ht="14.25" customHeight="1">
      <c r="A10080" s="2" t="s">
        <v>9648</v>
      </c>
      <c r="B10080" s="2" t="str">
        <f ca="1">IFERROR(__xludf.DUMMYFUNCTION("GOOGLETRANSLATE(A10080,""auto"",""en"")"),"Loading...")</f>
        <v>Loading...</v>
      </c>
    </row>
    <row r="10081" spans="1:2" ht="14.25" customHeight="1">
      <c r="A10081" s="4" t="s">
        <v>9649</v>
      </c>
      <c r="B10081" s="2" t="str">
        <f ca="1">IFERROR(__xludf.DUMMYFUNCTION("GOOGLETRANSLATE(A10081,""auto"",""en"")"),"Loading...")</f>
        <v>Loading...</v>
      </c>
    </row>
    <row r="10082" spans="1:2" ht="14.25" customHeight="1">
      <c r="A10082" s="2" t="s">
        <v>9650</v>
      </c>
      <c r="B10082" s="2" t="str">
        <f ca="1">IFERROR(__xludf.DUMMYFUNCTION("GOOGLETRANSLATE(A10082,""auto"",""en"")"),"Loading...")</f>
        <v>Loading...</v>
      </c>
    </row>
    <row r="10083" spans="1:2" ht="14.25" customHeight="1">
      <c r="A10083" s="2" t="s">
        <v>9651</v>
      </c>
      <c r="B10083" s="2" t="str">
        <f ca="1">IFERROR(__xludf.DUMMYFUNCTION("GOOGLETRANSLATE(A10083,""auto"",""en"")"),"Brother, the month of May will not come on the 4th.")</f>
        <v>Brother, the month of May will not come on the 4th.</v>
      </c>
    </row>
    <row r="10084" spans="1:2" ht="14.25" customHeight="1">
      <c r="A10084" s="2" t="s">
        <v>9652</v>
      </c>
      <c r="B10084" s="2" t="str">
        <f ca="1">IFERROR(__xludf.DUMMYFUNCTION("GOOGLETRANSLATE(A10084,""auto"",""en"")"),"Loading...")</f>
        <v>Loading...</v>
      </c>
    </row>
    <row r="10085" spans="1:2" ht="14.25" customHeight="1">
      <c r="A10085" s="2" t="s">
        <v>9653</v>
      </c>
      <c r="B10085" s="2" t="str">
        <f ca="1">IFERROR(__xludf.DUMMYFUNCTION("GOOGLETRANSLATE(A10085,""auto"",""en"")"),"BJP will not add 400 to 4 rupees but will form the government dishonestly. 4 will make 144 songs or else some other law.")</f>
        <v>BJP will not add 400 to 4 rupees but will form the government dishonestly. 4 will make 144 songs or else some other law.</v>
      </c>
    </row>
    <row r="10086" spans="1:2" ht="14.25" customHeight="1">
      <c r="A10086" s="4" t="s">
        <v>9654</v>
      </c>
      <c r="B10086" s="2" t="str">
        <f ca="1">IFERROR(__xludf.DUMMYFUNCTION("GOOGLETRANSLATE(A10086,""auto"",""en"")"),"All these exit polls are for sale because BJP wants to make a mess through EVM.")</f>
        <v>All these exit polls are for sale because BJP wants to make a mess through EVM.</v>
      </c>
    </row>
    <row r="10087" spans="1:2" ht="14.25" customHeight="1">
      <c r="A10087" s="6" t="s">
        <v>9655</v>
      </c>
      <c r="B10087" s="2" t="str">
        <f ca="1">IFERROR(__xludf.DUMMYFUNCTION("GOOGLETRANSLATE(A10087,""auto"",""en"")"),"Loading...")</f>
        <v>Loading...</v>
      </c>
    </row>
    <row r="10088" spans="1:2" ht="14.25" customHeight="1">
      <c r="A10088" s="2" t="s">
        <v>9656</v>
      </c>
      <c r="B10088" s="2" t="str">
        <f ca="1">IFERROR(__xludf.DUMMYFUNCTION("GOOGLETRANSLATE(A10088,""auto"",""en"")"),"Loading...")</f>
        <v>Loading...</v>
      </c>
    </row>
    <row r="10089" spans="1:2" ht="14.25" customHeight="1">
      <c r="A10089" s="4" t="s">
        <v>9657</v>
      </c>
      <c r="B10089" s="2" t="str">
        <f ca="1">IFERROR(__xludf.DUMMYFUNCTION("GOOGLETRANSLATE(A10089,""auto"",""en"")"),"Loading...")</f>
        <v>Loading...</v>
      </c>
    </row>
    <row r="10090" spans="1:2" ht="14.25" customHeight="1">
      <c r="A10090" s="2" t="s">
        <v>458</v>
      </c>
      <c r="B10090" s="2" t="str">
        <f ca="1">IFERROR(__xludf.DUMMYFUNCTION("GOOGLETRANSLATE(A10090,""auto"",""en"")"),"Loading...")</f>
        <v>Loading...</v>
      </c>
    </row>
    <row r="10091" spans="1:2" ht="14.25" customHeight="1">
      <c r="A10091" s="2" t="s">
        <v>9658</v>
      </c>
      <c r="B10091" s="2" t="str">
        <f ca="1">IFERROR(__xludf.DUMMYFUNCTION("GOOGLETRANSLATE(A10091,""auto"",""en"")"),"Loading...")</f>
        <v>Loading...</v>
      </c>
    </row>
    <row r="10092" spans="1:2" ht="14.25" customHeight="1">
      <c r="A10092" s="2" t="s">
        <v>9659</v>
      </c>
      <c r="B10092" s="2" t="str">
        <f ca="1">IFERROR(__xludf.DUMMYFUNCTION("GOOGLETRANSLATE(A10092,""auto"",""en"")"),"Loading...")</f>
        <v>Loading...</v>
      </c>
    </row>
    <row r="10093" spans="1:2" ht="14.25" customHeight="1">
      <c r="A10093" s="2" t="s">
        <v>9660</v>
      </c>
      <c r="B10093" s="2" t="str">
        <f ca="1">IFERROR(__xludf.DUMMYFUNCTION("GOOGLETRANSLATE(A10093,""auto"",""en"")"),"Loading...")</f>
        <v>Loading...</v>
      </c>
    </row>
    <row r="10094" spans="1:2" ht="14.25" customHeight="1">
      <c r="A10094" s="4" t="s">
        <v>2803</v>
      </c>
      <c r="B10094" s="2" t="str">
        <f ca="1">IFERROR(__xludf.DUMMYFUNCTION("GOOGLETRANSLATE(A10094,""auto"",""en"")"),"Loading...")</f>
        <v>Loading...</v>
      </c>
    </row>
    <row r="10095" spans="1:2" ht="14.25" customHeight="1">
      <c r="A10095" s="2" t="s">
        <v>1389</v>
      </c>
      <c r="B10095" s="2" t="str">
        <f ca="1">IFERROR(__xludf.DUMMYFUNCTION("GOOGLETRANSLATE(A10095,""auto"",""en"")"),"Loading...")</f>
        <v>Loading...</v>
      </c>
    </row>
    <row r="10096" spans="1:2" ht="14.25" customHeight="1">
      <c r="A10096" s="2" t="s">
        <v>9661</v>
      </c>
      <c r="B10096" s="2" t="str">
        <f ca="1">IFERROR(__xludf.DUMMYFUNCTION("GOOGLETRANSLATE(A10096,""auto"",""en"")"),"Loading...")</f>
        <v>Loading...</v>
      </c>
    </row>
    <row r="10097" spans="1:2" ht="14.25" customHeight="1">
      <c r="A10097" s="2" t="s">
        <v>9662</v>
      </c>
      <c r="B10097" s="2" t="str">
        <f ca="1">IFERROR(__xludf.DUMMYFUNCTION("GOOGLETRANSLATE(A10097,""auto"",""en"")"),"Loading...")</f>
        <v>Loading...</v>
      </c>
    </row>
    <row r="10098" spans="1:2" ht="14.25" customHeight="1">
      <c r="A10098" s="2" t="s">
        <v>855</v>
      </c>
      <c r="B10098" s="2" t="str">
        <f ca="1">IFERROR(__xludf.DUMMYFUNCTION("GOOGLETRANSLATE(A10098,""auto"",""en"")"),"Loading...")</f>
        <v>Loading...</v>
      </c>
    </row>
    <row r="10099" spans="1:2" ht="14.25" customHeight="1">
      <c r="A10099" s="2" t="s">
        <v>9663</v>
      </c>
      <c r="B10099" s="2" t="str">
        <f ca="1">IFERROR(__xludf.DUMMYFUNCTION("GOOGLETRANSLATE(A10099,""auto"",""en"")"),"Loading...")</f>
        <v>Loading...</v>
      </c>
    </row>
    <row r="10100" spans="1:2" ht="14.25" customHeight="1">
      <c r="A10100" s="2" t="s">
        <v>9664</v>
      </c>
      <c r="B10100" s="2" t="str">
        <f ca="1">IFERROR(__xludf.DUMMYFUNCTION("GOOGLETRANSLATE(A10100,""auto"",""en"")"),"Loading...")</f>
        <v>Loading...</v>
      </c>
    </row>
    <row r="10101" spans="1:2" ht="14.25" customHeight="1">
      <c r="A10101" s="2" t="s">
        <v>9665</v>
      </c>
      <c r="B10101" s="2" t="str">
        <f ca="1">IFERROR(__xludf.DUMMYFUNCTION("GOOGLETRANSLATE(A10101,""auto"",""en"")"),"Loading...")</f>
        <v>Loading...</v>
      </c>
    </row>
    <row r="10102" spans="1:2" ht="14.25" customHeight="1">
      <c r="A10102" s="2" t="s">
        <v>9666</v>
      </c>
      <c r="B10102" s="2" t="str">
        <f ca="1">IFERROR(__xludf.DUMMYFUNCTION("GOOGLETRANSLATE(A10102,""auto"",""en"")"),"Loading...")</f>
        <v>Loading...</v>
      </c>
    </row>
    <row r="10103" spans="1:2" ht="14.25" customHeight="1">
      <c r="A10103" s="2" t="s">
        <v>9667</v>
      </c>
      <c r="B10103" s="2" t="str">
        <f ca="1">IFERROR(__xludf.DUMMYFUNCTION("GOOGLETRANSLATE(A10103,""auto"",""en"")"),"Loading...")</f>
        <v>Loading...</v>
      </c>
    </row>
    <row r="10104" spans="1:2" ht="14.25" customHeight="1">
      <c r="A10104" s="2" t="s">
        <v>7710</v>
      </c>
      <c r="B10104" s="2" t="str">
        <f ca="1">IFERROR(__xludf.DUMMYFUNCTION("GOOGLETRANSLATE(A10104,""auto"",""en"")"),"Loading...")</f>
        <v>Loading...</v>
      </c>
    </row>
    <row r="10105" spans="1:2" ht="14.25" customHeight="1">
      <c r="A10105" s="4" t="s">
        <v>9668</v>
      </c>
      <c r="B10105" s="2" t="str">
        <f ca="1">IFERROR(__xludf.DUMMYFUNCTION("GOOGLETRANSLATE(A10105,""auto"",""en"")"),"Loading...")</f>
        <v>Loading...</v>
      </c>
    </row>
    <row r="10106" spans="1:2" ht="14.25" customHeight="1">
      <c r="A10106" s="2" t="s">
        <v>9669</v>
      </c>
      <c r="B10106" s="2" t="str">
        <f ca="1">IFERROR(__xludf.DUMMYFUNCTION("GOOGLETRANSLATE(A10106,""auto"",""en"")"),"jai congress celebratory")</f>
        <v>jai congress celebratory</v>
      </c>
    </row>
    <row r="10107" spans="1:2" ht="14.25" customHeight="1">
      <c r="A10107" s="2" t="s">
        <v>594</v>
      </c>
      <c r="B10107" s="2" t="str">
        <f ca="1">IFERROR(__xludf.DUMMYFUNCTION("GOOGLETRANSLATE(A10107,""auto"",""en"")"),"❤")</f>
        <v>❤</v>
      </c>
    </row>
    <row r="10108" spans="1:2" ht="14.25" customHeight="1">
      <c r="A10108" s="6" t="s">
        <v>9670</v>
      </c>
      <c r="B10108" s="2" t="str">
        <f ca="1">IFERROR(__xludf.DUMMYFUNCTION("GOOGLETRANSLATE(A10108,""auto"",""en"")"),"Loading...")</f>
        <v>Loading...</v>
      </c>
    </row>
    <row r="10109" spans="1:2" ht="14.25" customHeight="1">
      <c r="A10109" s="2" t="s">
        <v>9671</v>
      </c>
      <c r="B10109" s="2" t="str">
        <f ca="1">IFERROR(__xludf.DUMMYFUNCTION("GOOGLETRANSLATE(A10109,""auto"",""en"")"),"Burnol 🔥 Keep Chinese Pakistani brokers ready 😄")</f>
        <v>Burnol 🔥 Keep Chinese Pakistani brokers ready 😄</v>
      </c>
    </row>
    <row r="10110" spans="1:2" ht="14.25" customHeight="1">
      <c r="A10110" s="2" t="s">
        <v>6105</v>
      </c>
      <c r="B10110" s="2" t="str">
        <f ca="1">IFERROR(__xludf.DUMMYFUNCTION("GOOGLETRANSLATE(A10110,""auto"",""en"")"),"Loading...")</f>
        <v>Loading...</v>
      </c>
    </row>
    <row r="10111" spans="1:2" ht="14.25" customHeight="1">
      <c r="A10111" s="2" t="s">
        <v>9672</v>
      </c>
      <c r="B10111" s="2" t="str">
        <f ca="1">IFERROR(__xludf.DUMMYFUNCTION("GOOGLETRANSLATE(A10111,""auto"",""en"")"),"Loading...")</f>
        <v>Loading...</v>
      </c>
    </row>
    <row r="10112" spans="1:2" ht="14.25" customHeight="1">
      <c r="A10112" s="5" t="s">
        <v>9673</v>
      </c>
      <c r="B10112" s="2" t="str">
        <f ca="1">IFERROR(__xludf.DUMMYFUNCTION("GOOGLETRANSLATE(A10112,""auto"",""en"")"),"Loading...")</f>
        <v>Loading...</v>
      </c>
    </row>
    <row r="10113" spans="1:2" ht="14.25" customHeight="1">
      <c r="A10113" s="4" t="s">
        <v>9674</v>
      </c>
      <c r="B10113" s="2" t="str">
        <f ca="1">IFERROR(__xludf.DUMMYFUNCTION("GOOGLETRANSLATE(A10113,""auto"",""en"")"),"Loading...")</f>
        <v>Loading...</v>
      </c>
    </row>
    <row r="10114" spans="1:2" ht="14.25" customHeight="1">
      <c r="A10114" s="2" t="s">
        <v>9675</v>
      </c>
      <c r="B10114" s="2" t="str">
        <f ca="1">IFERROR(__xludf.DUMMYFUNCTION("GOOGLETRANSLATE(A10114,""auto"",""en"")"),"Loading...")</f>
        <v>Loading...</v>
      </c>
    </row>
    <row r="10115" spans="1:2" ht="14.25" customHeight="1">
      <c r="A10115" s="5" t="s">
        <v>9676</v>
      </c>
      <c r="B10115" s="2" t="str">
        <f ca="1">IFERROR(__xludf.DUMMYFUNCTION("GOOGLETRANSLATE(A10115,""auto"",""en"")"),"Loading...")</f>
        <v>Loading...</v>
      </c>
    </row>
    <row r="10116" spans="1:2" ht="14.25" customHeight="1">
      <c r="A10116" s="2" t="s">
        <v>9677</v>
      </c>
      <c r="B10116" s="2" t="str">
        <f ca="1">IFERROR(__xludf.DUMMYFUNCTION("GOOGLETRANSLATE(A10116,""auto"",""en"")"),"Loading...")</f>
        <v>Loading...</v>
      </c>
    </row>
    <row r="10117" spans="1:2" ht="14.25" customHeight="1">
      <c r="A10117" s="4" t="s">
        <v>9678</v>
      </c>
      <c r="B10117" s="2" t="str">
        <f ca="1">IFERROR(__xludf.DUMMYFUNCTION("GOOGLETRANSLATE(A10117,""auto"",""en"")"),"Loading...")</f>
        <v>Loading...</v>
      </c>
    </row>
    <row r="10118" spans="1:2" ht="14.25" customHeight="1">
      <c r="A10118" s="2" t="s">
        <v>9679</v>
      </c>
      <c r="B10118" s="2" t="str">
        <f ca="1">IFERROR(__xludf.DUMMYFUNCTION("GOOGLETRANSLATE(A10118,""auto"",""en"")"),"Even if something happens, only Modi will come 😊😊 You keep crying Ravish ji 😅")</f>
        <v>Even if something happens, only Modi will come 😊😊 You keep crying Ravish ji 😅</v>
      </c>
    </row>
    <row r="10119" spans="1:2" ht="14.25" customHeight="1">
      <c r="A10119" s="2" t="s">
        <v>9680</v>
      </c>
      <c r="B10119" s="2" t="str">
        <f ca="1">IFERROR(__xludf.DUMMYFUNCTION("GOOGLETRANSLATE(A10119,""auto"",""en"")"),"Alert the entire party that BJP doesn't have the courage to work for nothing, it doesn't even have the courage to do scams.")</f>
        <v>Alert the entire party that BJP doesn't have the courage to work for nothing, it doesn't even have the courage to do scams.</v>
      </c>
    </row>
    <row r="10120" spans="1:2" ht="14.25" customHeight="1">
      <c r="A10120" s="2" t="s">
        <v>9681</v>
      </c>
      <c r="B10120" s="2" t="str">
        <f ca="1">IFERROR(__xludf.DUMMYFUNCTION("GOOGLETRANSLATE(A10120,""auto"",""en"")"),"Loading...")</f>
        <v>Loading...</v>
      </c>
    </row>
    <row r="10121" spans="1:2" ht="14.25" customHeight="1">
      <c r="A10121" s="2" t="s">
        <v>9682</v>
      </c>
      <c r="B10121" s="2" t="str">
        <f ca="1">IFERROR(__xludf.DUMMYFUNCTION("GOOGLETRANSLATE(A10121,""auto"",""en"")"),"Loading...")</f>
        <v>Loading...</v>
      </c>
    </row>
    <row r="10122" spans="1:2" ht="14.25" customHeight="1">
      <c r="A10122" s="4" t="s">
        <v>9683</v>
      </c>
      <c r="B10122" s="2" t="str">
        <f ca="1">IFERROR(__xludf.DUMMYFUNCTION("GOOGLETRANSLATE(A10122,""auto"",""en"")"),"Loading...")</f>
        <v>Loading...</v>
      </c>
    </row>
    <row r="10123" spans="1:2" ht="14.25" customHeight="1">
      <c r="A10123" s="2" t="s">
        <v>9684</v>
      </c>
      <c r="B10123" s="2" t="str">
        <f ca="1">IFERROR(__xludf.DUMMYFUNCTION("GOOGLETRANSLATE(A10123,""auto"",""en"")"),"Loading...")</f>
        <v>Loading...</v>
      </c>
    </row>
    <row r="10124" spans="1:2" ht="14.25" customHeight="1">
      <c r="A10124" s="4" t="s">
        <v>9685</v>
      </c>
      <c r="B10124" s="2" t="str">
        <f ca="1">IFERROR(__xludf.DUMMYFUNCTION("GOOGLETRANSLATE(A10124,""auto"",""en"")"),"Loading...")</f>
        <v>Loading...</v>
      </c>
    </row>
    <row r="10125" spans="1:2" ht="14.25" customHeight="1">
      <c r="A10125" s="6" t="s">
        <v>9686</v>
      </c>
      <c r="B10125" s="2" t="str">
        <f ca="1">IFERROR(__xludf.DUMMYFUNCTION("GOOGLETRANSLATE(A10125,""auto"",""en"")"),"Loading...")</f>
        <v>Loading...</v>
      </c>
    </row>
    <row r="10126" spans="1:2" ht="14.25" customHeight="1">
      <c r="A10126" s="2" t="s">
        <v>9687</v>
      </c>
      <c r="B10126" s="2" t="str">
        <f ca="1">IFERROR(__xludf.DUMMYFUNCTION("GOOGLETRANSLATE(A10126,""auto"",""en"")"),"Loading...")</f>
        <v>Loading...</v>
      </c>
    </row>
    <row r="10127" spans="1:2" ht="14.25" customHeight="1">
      <c r="A10127" s="4" t="s">
        <v>9688</v>
      </c>
      <c r="B10127" s="2" t="str">
        <f ca="1">IFERROR(__xludf.DUMMYFUNCTION("GOOGLETRANSLATE(A10127,""auto"",""en"")"),"Loading...")</f>
        <v>Loading...</v>
      </c>
    </row>
    <row r="10128" spans="1:2" ht="14.25" customHeight="1">
      <c r="A10128" s="4" t="s">
        <v>9689</v>
      </c>
      <c r="B10128" s="2" t="str">
        <f ca="1">IFERROR(__xludf.DUMMYFUNCTION("GOOGLETRANSLATE(A10128,""auto"",""en"")"),"Loading...")</f>
        <v>Loading...</v>
      </c>
    </row>
    <row r="10129" spans="1:2" ht="14.25" customHeight="1">
      <c r="A10129" s="2" t="s">
        <v>9690</v>
      </c>
      <c r="B10129" s="2" t="str">
        <f ca="1">IFERROR(__xludf.DUMMYFUNCTION("GOOGLETRANSLATE(A10129,""auto"",""en"")"),"After June 4, EVM was hacked and its value was double.")</f>
        <v>After June 4, EVM was hacked and its value was double.</v>
      </c>
    </row>
    <row r="10130" spans="1:2" ht="14.25" customHeight="1">
      <c r="A10130" s="2" t="s">
        <v>9691</v>
      </c>
      <c r="B10130" s="2" t="str">
        <f ca="1">IFERROR(__xludf.DUMMYFUNCTION("GOOGLETRANSLATE(A10130,""auto"",""en"")"),"Loading...")</f>
        <v>Loading...</v>
      </c>
    </row>
    <row r="10131" spans="1:2" ht="14.25" customHeight="1">
      <c r="A10131" s="2" t="s">
        <v>9692</v>
      </c>
      <c r="B10131" s="2" t="str">
        <f ca="1">IFERROR(__xludf.DUMMYFUNCTION("GOOGLETRANSLATE(A10131,""auto"",""en"")"),"Loading...")</f>
        <v>Loading...</v>
      </c>
    </row>
    <row r="10132" spans="1:2" ht="14.25" customHeight="1">
      <c r="A10132" s="6" t="s">
        <v>9693</v>
      </c>
      <c r="B10132" s="2" t="str">
        <f ca="1">IFERROR(__xludf.DUMMYFUNCTION("GOOGLETRANSLATE(A10132,""auto"",""en"")"),"Loading...")</f>
        <v>Loading...</v>
      </c>
    </row>
    <row r="10133" spans="1:2" ht="14.25" customHeight="1">
      <c r="A10133" s="2" t="s">
        <v>9694</v>
      </c>
      <c r="B10133" s="2" t="str">
        <f ca="1">IFERROR(__xludf.DUMMYFUNCTION("GOOGLETRANSLATE(A10133,""auto"",""en"")"),"Loading...")</f>
        <v>Loading...</v>
      </c>
    </row>
    <row r="10134" spans="1:2" ht="14.25" customHeight="1">
      <c r="A10134" s="2" t="s">
        <v>9695</v>
      </c>
      <c r="B10134" s="2" t="str">
        <f ca="1">IFERROR(__xludf.DUMMYFUNCTION("GOOGLETRANSLATE(A10134,""auto"",""en"")"),"Loading...")</f>
        <v>Loading...</v>
      </c>
    </row>
    <row r="10135" spans="1:2" ht="14.25" customHeight="1">
      <c r="A10135" s="2" t="s">
        <v>9696</v>
      </c>
      <c r="B10135" s="2" t="str">
        <f ca="1">IFERROR(__xludf.DUMMYFUNCTION("GOOGLETRANSLATE(A10135,""auto"",""en"")"),"Loading...")</f>
        <v>Loading...</v>
      </c>
    </row>
    <row r="10136" spans="1:2" ht="14.25" customHeight="1">
      <c r="A10136" s="2" t="s">
        <v>9697</v>
      </c>
      <c r="B10136" s="2" t="str">
        <f ca="1">IFERROR(__xludf.DUMMYFUNCTION("GOOGLETRANSLATE(A10136,""auto"",""en"")"),"Loading...")</f>
        <v>Loading...</v>
      </c>
    </row>
    <row r="10137" spans="1:2" ht="14.25" customHeight="1">
      <c r="A10137" s="2" t="s">
        <v>9698</v>
      </c>
      <c r="B10137" s="2" t="str">
        <f ca="1">IFERROR(__xludf.DUMMYFUNCTION("GOOGLETRANSLATE(A10137,""auto"",""en"")"),"Loading...")</f>
        <v>Loading...</v>
      </c>
    </row>
    <row r="10138" spans="1:2" ht="14.25" customHeight="1">
      <c r="A10138" s="2" t="s">
        <v>9699</v>
      </c>
      <c r="B10138" s="2" t="str">
        <f ca="1">IFERROR(__xludf.DUMMYFUNCTION("GOOGLETRANSLATE(A10138,""auto"",""en"")"),"Loading...")</f>
        <v>Loading...</v>
      </c>
    </row>
    <row r="10139" spans="1:2" ht="14.25" customHeight="1">
      <c r="A10139" s="2" t="s">
        <v>9700</v>
      </c>
      <c r="B10139" s="2" t="str">
        <f ca="1">IFERROR(__xludf.DUMMYFUNCTION("GOOGLETRANSLATE(A10139,""auto"",""en"")"),"Loading...")</f>
        <v>Loading...</v>
      </c>
    </row>
    <row r="10140" spans="1:2" ht="14.25" customHeight="1">
      <c r="A10140" s="2" t="s">
        <v>9701</v>
      </c>
      <c r="B10140" s="2" t="str">
        <f ca="1">IFERROR(__xludf.DUMMYFUNCTION("GOOGLETRANSLATE(A10140,""auto"",""en"")"),"Loading...")</f>
        <v>Loading...</v>
      </c>
    </row>
    <row r="10141" spans="1:2" ht="14.25" customHeight="1">
      <c r="A10141" s="2" t="s">
        <v>9702</v>
      </c>
      <c r="B10141" s="2" t="str">
        <f ca="1">IFERROR(__xludf.DUMMYFUNCTION("GOOGLETRANSLATE(A10141,""auto"",""en"")"),"It is confirmed that BJP will win 172 to 182 seats.")</f>
        <v>It is confirmed that BJP will win 172 to 182 seats.</v>
      </c>
    </row>
    <row r="10142" spans="1:2" ht="14.25" customHeight="1">
      <c r="A10142" s="4" t="s">
        <v>9703</v>
      </c>
      <c r="B10142" s="2" t="str">
        <f ca="1">IFERROR(__xludf.DUMMYFUNCTION("GOOGLETRANSLATE(A10142,""auto"",""en"")"),"Loading...")</f>
        <v>Loading...</v>
      </c>
    </row>
    <row r="10143" spans="1:2" ht="14.25" customHeight="1">
      <c r="A10143" s="2" t="s">
        <v>9704</v>
      </c>
      <c r="B10143" s="2" t="str">
        <f ca="1">IFERROR(__xludf.DUMMYFUNCTION("GOOGLETRANSLATE(A10143,""auto"",""en"")"),"Loading...")</f>
        <v>Loading...</v>
      </c>
    </row>
    <row r="10144" spans="1:2" ht="14.25" customHeight="1">
      <c r="A10144" s="2" t="s">
        <v>9705</v>
      </c>
      <c r="B10144" s="2" t="str">
        <f ca="1">IFERROR(__xludf.DUMMYFUNCTION("GOOGLETRANSLATE(A10144,""auto"",""en"")"),"Loading...")</f>
        <v>Loading...</v>
      </c>
    </row>
    <row r="10145" spans="1:2" ht="14.25" customHeight="1">
      <c r="A10145" s="2" t="s">
        <v>9706</v>
      </c>
      <c r="B10145" s="2" t="str">
        <f ca="1">IFERROR(__xludf.DUMMYFUNCTION("GOOGLETRANSLATE(A10145,""auto"",""en"")"),"Loading...")</f>
        <v>Loading...</v>
      </c>
    </row>
    <row r="10146" spans="1:2" ht="14.25" customHeight="1">
      <c r="A10146" s="4" t="s">
        <v>9707</v>
      </c>
      <c r="B10146" s="2" t="str">
        <f ca="1">IFERROR(__xludf.DUMMYFUNCTION("GOOGLETRANSLATE(A10146,""auto"",""en"")"),"Loading...")</f>
        <v>Loading...</v>
      </c>
    </row>
    <row r="10147" spans="1:2" ht="14.25" customHeight="1">
      <c r="A10147" s="2" t="s">
        <v>9708</v>
      </c>
      <c r="B10147" s="2" t="str">
        <f ca="1">IFERROR(__xludf.DUMMYFUNCTION("GOOGLETRANSLATE(A10147,""auto"",""en"")"),"Ktro farji h yo")</f>
        <v>Ktro farji h yo</v>
      </c>
    </row>
    <row r="10148" spans="1:2" ht="14.25" customHeight="1">
      <c r="A10148" s="2" t="s">
        <v>9709</v>
      </c>
      <c r="B10148" s="2" t="str">
        <f ca="1">IFERROR(__xludf.DUMMYFUNCTION("GOOGLETRANSLATE(A10148,""auto"",""en"")"),"Loading...")</f>
        <v>Loading...</v>
      </c>
    </row>
    <row r="10149" spans="1:2" ht="14.25" customHeight="1">
      <c r="A10149" s="2" t="s">
        <v>9710</v>
      </c>
      <c r="B10149" s="2" t="str">
        <f ca="1">IFERROR(__xludf.DUMMYFUNCTION("GOOGLETRANSLATE(A10149,""auto"",""en"")"),"Loading...")</f>
        <v>Loading...</v>
      </c>
    </row>
    <row r="10150" spans="1:2" ht="14.25" customHeight="1">
      <c r="A10150" s="4" t="s">
        <v>9711</v>
      </c>
      <c r="B10150" s="2" t="str">
        <f ca="1">IFERROR(__xludf.DUMMYFUNCTION("GOOGLETRANSLATE(A10150,""auto"",""en"")"),"Loading...")</f>
        <v>Loading...</v>
      </c>
    </row>
    <row r="10151" spans="1:2" ht="14.25" customHeight="1">
      <c r="A10151" s="2" t="s">
        <v>151</v>
      </c>
      <c r="B10151" s="2" t="str">
        <f ca="1">IFERROR(__xludf.DUMMYFUNCTION("GOOGLETRANSLATE(A10151,""auto"",""en"")"),"Loading...")</f>
        <v>Loading...</v>
      </c>
    </row>
    <row r="10152" spans="1:2" ht="14.25" customHeight="1">
      <c r="A10152" s="2" t="s">
        <v>9712</v>
      </c>
      <c r="B10152" s="2" t="str">
        <f ca="1">IFERROR(__xludf.DUMMYFUNCTION("GOOGLETRANSLATE(A10152,""auto"",""en"")"),"Loading...")</f>
        <v>Loading...</v>
      </c>
    </row>
    <row r="10153" spans="1:2" ht="14.25" customHeight="1">
      <c r="A10153" s="2" t="s">
        <v>9713</v>
      </c>
      <c r="B10153" s="2" t="str">
        <f ca="1">IFERROR(__xludf.DUMMYFUNCTION("GOOGLETRANSLATE(A10153,""auto"",""en"")"),"Correct")</f>
        <v>Correct</v>
      </c>
    </row>
    <row r="10154" spans="1:2" ht="14.25" customHeight="1">
      <c r="A10154" s="2" t="s">
        <v>9714</v>
      </c>
      <c r="B10154" s="2" t="str">
        <f ca="1">IFERROR(__xludf.DUMMYFUNCTION("GOOGLETRANSLATE(A10154,""auto"",""en"")"),"Loading...")</f>
        <v>Loading...</v>
      </c>
    </row>
    <row r="10155" spans="1:2" ht="14.25" customHeight="1">
      <c r="A10155" s="2" t="s">
        <v>311</v>
      </c>
      <c r="B10155" s="2" t="str">
        <f ca="1">IFERROR(__xludf.DUMMYFUNCTION("GOOGLETRANSLATE(A10155,""auto"",""en"")"),"Loading...")</f>
        <v>Loading...</v>
      </c>
    </row>
    <row r="10156" spans="1:2" ht="14.25" customHeight="1">
      <c r="A10156" s="2" t="s">
        <v>9715</v>
      </c>
      <c r="B10156" s="2" t="str">
        <f ca="1">IFERROR(__xludf.DUMMYFUNCTION("GOOGLETRANSLATE(A10156,""auto"",""en"")"),"Loading...")</f>
        <v>Loading...</v>
      </c>
    </row>
    <row r="10157" spans="1:2" ht="14.25" customHeight="1">
      <c r="A10157" s="4" t="s">
        <v>9716</v>
      </c>
      <c r="B10157" s="2" t="str">
        <f ca="1">IFERROR(__xludf.DUMMYFUNCTION("GOOGLETRANSLATE(A10157,""auto"",""en"")"),"Loading...")</f>
        <v>Loading...</v>
      </c>
    </row>
    <row r="10158" spans="1:2" ht="14.25" customHeight="1">
      <c r="A10158" s="4" t="s">
        <v>9717</v>
      </c>
      <c r="B10158" s="2" t="str">
        <f ca="1">IFERROR(__xludf.DUMMYFUNCTION("GOOGLETRANSLATE(A10158,""auto"",""en"")"),"Loading...")</f>
        <v>Loading...</v>
      </c>
    </row>
    <row r="10159" spans="1:2" ht="14.25" customHeight="1">
      <c r="A10159" s="2" t="s">
        <v>9718</v>
      </c>
      <c r="B10159" s="2" t="str">
        <f ca="1">IFERROR(__xludf.DUMMYFUNCTION("GOOGLETRANSLATE(A10159,""auto"",""en"")"),"Loading...")</f>
        <v>Loading...</v>
      </c>
    </row>
    <row r="10160" spans="1:2" ht="14.25" customHeight="1">
      <c r="A10160" s="6" t="s">
        <v>9719</v>
      </c>
      <c r="B10160" s="2" t="str">
        <f ca="1">IFERROR(__xludf.DUMMYFUNCTION("GOOGLETRANSLATE(A10160,""auto"",""en"")"),"The Election Commission has elected such lambs, and after that, such lambs have never been elected. Within 18 days, the Election Commission had told how much voting had taken place, for the first time it had done so within 10-12 days.  The Election Commis"&amp;"sion has made a decision to destroy the dignity of your father. This election never seems to come down.
My father and my husband started bhashan. No reins were tightened.")</f>
        <v>The Election Commission has elected such lambs, and after that, such lambs have never been elected. Within 18 days, the Election Commission had told how much voting had taken place, for the first time it had done so within 10-12 days.  The Election Commission has made a decision to destroy the dignity of your father. This election never seems to come down.
My father and my husband started bhashan. No reins were tightened.</v>
      </c>
    </row>
    <row r="10161" spans="1:2" ht="14.25" customHeight="1">
      <c r="A10161" s="2" t="s">
        <v>9720</v>
      </c>
      <c r="B10161" s="2" t="str">
        <f ca="1">IFERROR(__xludf.DUMMYFUNCTION("GOOGLETRANSLATE(A10161,""auto"",""en"")"),"Loading...")</f>
        <v>Loading...</v>
      </c>
    </row>
    <row r="10162" spans="1:2" ht="14.25" customHeight="1">
      <c r="A10162" s="4" t="s">
        <v>9721</v>
      </c>
      <c r="B10162" s="2" t="str">
        <f ca="1">IFERROR(__xludf.DUMMYFUNCTION("GOOGLETRANSLATE(A10162,""auto"",""en"")"),"Loading...")</f>
        <v>Loading...</v>
      </c>
    </row>
    <row r="10163" spans="1:2" ht="14.25" customHeight="1">
      <c r="A10163" s="4" t="s">
        <v>9722</v>
      </c>
      <c r="B10163" s="2" t="str">
        <f ca="1">IFERROR(__xludf.DUMMYFUNCTION("GOOGLETRANSLATE(A10163,""auto"",""en"")"),"Loading...")</f>
        <v>Loading...</v>
      </c>
    </row>
    <row r="10164" spans="1:2" ht="14.25" customHeight="1">
      <c r="A10164" s="4" t="s">
        <v>9723</v>
      </c>
      <c r="B10164" s="2" t="str">
        <f ca="1">IFERROR(__xludf.DUMMYFUNCTION("GOOGLETRANSLATE(A10164,""auto"",""en"")"),"Loading...")</f>
        <v>Loading...</v>
      </c>
    </row>
    <row r="10165" spans="1:2" ht="14.25" customHeight="1">
      <c r="A10165" s="2" t="s">
        <v>9724</v>
      </c>
      <c r="B10165" s="2" t="str">
        <f ca="1">IFERROR(__xludf.DUMMYFUNCTION("GOOGLETRANSLATE(A10165,""auto"",""en"")"),"Loading...")</f>
        <v>Loading...</v>
      </c>
    </row>
    <row r="10166" spans="1:2" ht="14.25" customHeight="1">
      <c r="A10166" s="4" t="s">
        <v>9725</v>
      </c>
      <c r="B10166" s="2" t="str">
        <f ca="1">IFERROR(__xludf.DUMMYFUNCTION("GOOGLETRANSLATE(A10166,""auto"",""en"")"),"Loading...")</f>
        <v>Loading...</v>
      </c>
    </row>
    <row r="10167" spans="1:2" ht="14.25" customHeight="1">
      <c r="A10167" s="6" t="s">
        <v>9726</v>
      </c>
      <c r="B10167" s="2" t="str">
        <f ca="1">IFERROR(__xludf.DUMMYFUNCTION("GOOGLETRANSLATE(A10167,""auto"",""en"")"),"Loading...")</f>
        <v>Loading...</v>
      </c>
    </row>
    <row r="10168" spans="1:2" ht="14.25" customHeight="1">
      <c r="A10168" s="4" t="s">
        <v>9727</v>
      </c>
      <c r="B10168" s="2" t="str">
        <f ca="1">IFERROR(__xludf.DUMMYFUNCTION("GOOGLETRANSLATE(A10168,""auto"",""en"")"),"Loading...")</f>
        <v>Loading...</v>
      </c>
    </row>
    <row r="10169" spans="1:2" ht="14.25" customHeight="1">
      <c r="A10169" s="2" t="s">
        <v>9728</v>
      </c>
      <c r="B10169" s="2" t="str">
        <f ca="1">IFERROR(__xludf.DUMMYFUNCTION("GOOGLETRANSLATE(A10169,""auto"",""en"")"),"Loading...")</f>
        <v>Loading...</v>
      </c>
    </row>
    <row r="10170" spans="1:2" ht="14.25" customHeight="1">
      <c r="A10170" s="2" t="s">
        <v>9729</v>
      </c>
      <c r="B10170" s="2" t="str">
        <f ca="1">IFERROR(__xludf.DUMMYFUNCTION("GOOGLETRANSLATE(A10170,""auto"",""en"")"),"Loading...")</f>
        <v>Loading...</v>
      </c>
    </row>
    <row r="10171" spans="1:2" ht="14.25" customHeight="1">
      <c r="A10171" s="2" t="s">
        <v>9730</v>
      </c>
      <c r="B10171" s="2" t="str">
        <f ca="1">IFERROR(__xludf.DUMMYFUNCTION("GOOGLETRANSLATE(A10171,""auto"",""en"")"),"Loading...")</f>
        <v>Loading...</v>
      </c>
    </row>
    <row r="10172" spans="1:2" ht="14.25" customHeight="1">
      <c r="A10172" s="2" t="s">
        <v>9731</v>
      </c>
      <c r="B10172" s="2" t="str">
        <f ca="1">IFERROR(__xludf.DUMMYFUNCTION("GOOGLETRANSLATE(A10172,""auto"",""en"")"),"Loading...")</f>
        <v>Loading...</v>
      </c>
    </row>
    <row r="10173" spans="1:2" ht="14.25" customHeight="1">
      <c r="A10173" s="4" t="s">
        <v>9732</v>
      </c>
      <c r="B10173" s="2" t="str">
        <f ca="1">IFERROR(__xludf.DUMMYFUNCTION("GOOGLETRANSLATE(A10173,""auto"",""en"")"),"Loading...")</f>
        <v>Loading...</v>
      </c>
    </row>
    <row r="10174" spans="1:2" ht="14.25" customHeight="1">
      <c r="A10174" s="2" t="s">
        <v>9733</v>
      </c>
      <c r="B10174" s="2" t="str">
        <f ca="1">IFERROR(__xludf.DUMMYFUNCTION("GOOGLETRANSLATE(A10174,""auto"",""en"")"),"Till tomorrow you will fill my heart, Parso Saare will start crying with her.")</f>
        <v>Till tomorrow you will fill my heart, Parso Saare will start crying with her.</v>
      </c>
    </row>
    <row r="10175" spans="1:2" ht="14.25" customHeight="1">
      <c r="A10175" s="2" t="s">
        <v>9734</v>
      </c>
      <c r="B10175" s="2" t="str">
        <f ca="1">IFERROR(__xludf.DUMMYFUNCTION("GOOGLETRANSLATE(A10175,""auto"",""en"")"),"Loading...")</f>
        <v>Loading...</v>
      </c>
    </row>
    <row r="10176" spans="1:2" ht="14.25" customHeight="1">
      <c r="A10176" s="2" t="s">
        <v>9735</v>
      </c>
      <c r="B10176" s="2" t="str">
        <f ca="1">IFERROR(__xludf.DUMMYFUNCTION("GOOGLETRANSLATE(A10176,""auto"",""en"")"),"Loading...")</f>
        <v>Loading...</v>
      </c>
    </row>
    <row r="10177" spans="1:2" ht="14.25" customHeight="1">
      <c r="A10177" s="2" t="s">
        <v>9736</v>
      </c>
      <c r="B10177" s="2" t="str">
        <f ca="1">IFERROR(__xludf.DUMMYFUNCTION("GOOGLETRANSLATE(A10177,""auto"",""en"")"),"Loading...")</f>
        <v>Loading...</v>
      </c>
    </row>
    <row r="10178" spans="1:2" ht="14.25" customHeight="1">
      <c r="A10178" s="2" t="s">
        <v>9737</v>
      </c>
      <c r="B10178" s="2" t="str">
        <f ca="1">IFERROR(__xludf.DUMMYFUNCTION("GOOGLETRANSLATE(A10178,""auto"",""en"")"),"Loading...")</f>
        <v>Loading...</v>
      </c>
    </row>
    <row r="10179" spans="1:2" ht="14.25" customHeight="1">
      <c r="A10179" s="2" t="s">
        <v>9738</v>
      </c>
      <c r="B10179" s="2" t="str">
        <f ca="1">IFERROR(__xludf.DUMMYFUNCTION("GOOGLETRANSLATE(A10179,""auto"",""en"")"),"Loading...")</f>
        <v>Loading...</v>
      </c>
    </row>
    <row r="10180" spans="1:2" ht="14.25" customHeight="1">
      <c r="A10180" s="2" t="s">
        <v>9739</v>
      </c>
      <c r="B10180" s="2" t="str">
        <f ca="1">IFERROR(__xludf.DUMMYFUNCTION("GOOGLETRANSLATE(A10180,""auto"",""en"")"),"You cry as much as you cry and you will come to Modi hi.")</f>
        <v>You cry as much as you cry and you will come to Modi hi.</v>
      </c>
    </row>
    <row r="10181" spans="1:2" ht="14.25" customHeight="1">
      <c r="A10181" s="4" t="s">
        <v>9740</v>
      </c>
      <c r="B10181" s="2" t="str">
        <f ca="1">IFERROR(__xludf.DUMMYFUNCTION("GOOGLETRANSLATE(A10181,""auto"",""en"")"),"save the country")</f>
        <v>save the country</v>
      </c>
    </row>
    <row r="10182" spans="1:2" ht="14.25" customHeight="1">
      <c r="A10182" s="2" t="s">
        <v>9741</v>
      </c>
      <c r="B10182" s="2" t="str">
        <f ca="1">IFERROR(__xludf.DUMMYFUNCTION("GOOGLETRANSLATE(A10182,""auto"",""en"")"),"KYA YE POSSIBILITY THAT EXIT POLL HAS BEEN DISCUSSED OR TALAYA AFTER THE CHAR??")</f>
        <v>KYA YE POSSIBILITY THAT EXIT POLL HAS BEEN DISCUSSED OR TALAYA AFTER THE CHAR??</v>
      </c>
    </row>
    <row r="10183" spans="1:2" ht="14.25" customHeight="1">
      <c r="A10183" s="2" t="s">
        <v>9742</v>
      </c>
      <c r="B10183" s="2" t="str">
        <f ca="1">IFERROR(__xludf.DUMMYFUNCTION("GOOGLETRANSLATE(A10183,""auto"",""en"")"),"What will you say after the results come, this is hacked hai dogla ravish")</f>
        <v>What will you say after the results come, this is hacked hai dogla ravish</v>
      </c>
    </row>
    <row r="10184" spans="1:2" ht="14.25" customHeight="1">
      <c r="A10184" s="2" t="s">
        <v>9743</v>
      </c>
      <c r="B10184" s="2" t="str">
        <f ca="1">IFERROR(__xludf.DUMMYFUNCTION("GOOGLETRANSLATE(A10184,""auto"",""en"")"),"Kapil Sibal has not given the chart then why did he hesitate?")</f>
        <v>Kapil Sibal has not given the chart then why did he hesitate?</v>
      </c>
    </row>
    <row r="10185" spans="1:2" ht="14.25" customHeight="1">
      <c r="A10185" s="2" t="s">
        <v>9744</v>
      </c>
      <c r="B10185" s="2" t="str">
        <f ca="1">IFERROR(__xludf.DUMMYFUNCTION("GOOGLETRANSLATE(A10185,""auto"",""en"")"),"Loading...")</f>
        <v>Loading...</v>
      </c>
    </row>
    <row r="10186" spans="1:2" ht="14.25" customHeight="1">
      <c r="A10186" s="2" t="s">
        <v>9745</v>
      </c>
      <c r="B10186" s="2" t="str">
        <f ca="1">IFERROR(__xludf.DUMMYFUNCTION("GOOGLETRANSLATE(A10186,""auto"",""en"")"),"Loading...")</f>
        <v>Loading...</v>
      </c>
    </row>
    <row r="10187" spans="1:2" ht="14.25" customHeight="1">
      <c r="A10187" s="4" t="s">
        <v>9746</v>
      </c>
      <c r="B10187" s="2" t="str">
        <f ca="1">IFERROR(__xludf.DUMMYFUNCTION("GOOGLETRANSLATE(A10187,""auto"",""en"")"),"Loading...")</f>
        <v>Loading...</v>
      </c>
    </row>
    <row r="10188" spans="1:2" ht="14.25" customHeight="1">
      <c r="A10188" s="2" t="s">
        <v>9747</v>
      </c>
      <c r="B10188" s="2" t="str">
        <f ca="1">IFERROR(__xludf.DUMMYFUNCTION("GOOGLETRANSLATE(A10188,""auto"",""en"")"),"Loading...")</f>
        <v>Loading...</v>
      </c>
    </row>
    <row r="10189" spans="1:2" ht="14.25" customHeight="1">
      <c r="A10189" s="2" t="s">
        <v>9748</v>
      </c>
      <c r="B10189" s="2" t="str">
        <f ca="1">IFERROR(__xludf.DUMMYFUNCTION("GOOGLETRANSLATE(A10189,""auto"",""en"")"),"Loading...")</f>
        <v>Loading...</v>
      </c>
    </row>
    <row r="10190" spans="1:2" ht="14.25" customHeight="1">
      <c r="A10190" s="2" t="s">
        <v>9749</v>
      </c>
      <c r="B10190" s="2" t="str">
        <f ca="1">IFERROR(__xludf.DUMMYFUNCTION("GOOGLETRANSLATE(A10190,""auto"",""en"")"),"Kajrudin has gone too far")</f>
        <v>Kajrudin has gone too far</v>
      </c>
    </row>
    <row r="10191" spans="1:2" ht="14.25" customHeight="1">
      <c r="A10191" s="4" t="s">
        <v>9750</v>
      </c>
      <c r="B10191" s="2" t="str">
        <f ca="1">IFERROR(__xludf.DUMMYFUNCTION("GOOGLETRANSLATE(A10191,""auto"",""en"")"),"The sold out shameless journalists of Godi Media want to put pressure on the Election Commission. Because the vote can be tampered with. And they want to show that our exit poll was correct. This is a very disgusting trick of Feku Modi and Tadipar.")</f>
        <v>The sold out shameless journalists of Godi Media want to put pressure on the Election Commission. Because the vote can be tampered with. And they want to show that our exit poll was correct. This is a very disgusting trick of Feku Modi and Tadipar.</v>
      </c>
    </row>
    <row r="10192" spans="1:2" ht="14.25" customHeight="1">
      <c r="A10192" s="2" t="s">
        <v>9751</v>
      </c>
      <c r="B10192" s="2" t="str">
        <f ca="1">IFERROR(__xludf.DUMMYFUNCTION("GOOGLETRANSLATE(A10192,""auto"",""en"")"),"Bharat ka pm vilom shabd khel rahe hain bharat ke ki jisi ko koi hai")</f>
        <v>Bharat ka pm vilom shabd khel rahe hain bharat ke ki jisi ko koi hai</v>
      </c>
    </row>
    <row r="10193" spans="1:2" ht="14.25" customHeight="1">
      <c r="A10193" s="2" t="s">
        <v>9752</v>
      </c>
      <c r="B10193" s="2" t="str">
        <f ca="1">IFERROR(__xludf.DUMMYFUNCTION("GOOGLETRANSLATE(A10193,""auto"",""en"")"),"Loading...")</f>
        <v>Loading...</v>
      </c>
    </row>
    <row r="10194" spans="1:2" ht="14.25" customHeight="1">
      <c r="A10194" s="2" t="s">
        <v>9753</v>
      </c>
      <c r="B10194" s="2" t="str">
        <f ca="1">IFERROR(__xludf.DUMMYFUNCTION("GOOGLETRANSLATE(A10194,""auto"",""en"")"),"Loading...")</f>
        <v>Loading...</v>
      </c>
    </row>
    <row r="10195" spans="1:2" ht="14.25" customHeight="1">
      <c r="A10195" s="2" t="s">
        <v>9754</v>
      </c>
      <c r="B10195" s="2" t="str">
        <f ca="1">IFERROR(__xludf.DUMMYFUNCTION("GOOGLETRANSLATE(A10195,""auto"",""en"")"),"Loading...")</f>
        <v>Loading...</v>
      </c>
    </row>
    <row r="10196" spans="1:2" ht="14.25" customHeight="1">
      <c r="A10196" s="6" t="s">
        <v>9755</v>
      </c>
      <c r="B10196" s="2" t="str">
        <f ca="1">IFERROR(__xludf.DUMMYFUNCTION("GOOGLETRANSLATE(A10196,""auto"",""en"")"),"Loading...")</f>
        <v>Loading...</v>
      </c>
    </row>
    <row r="10197" spans="1:2" ht="14.25" customHeight="1">
      <c r="A10197" s="2" t="s">
        <v>9756</v>
      </c>
      <c r="B10197" s="2" t="str">
        <f ca="1">IFERROR(__xludf.DUMMYFUNCTION("GOOGLETRANSLATE(A10197,""auto"",""en"")"),"Loading...")</f>
        <v>Loading...</v>
      </c>
    </row>
    <row r="10198" spans="1:2" ht="14.25" customHeight="1">
      <c r="A10198" s="2" t="s">
        <v>9757</v>
      </c>
      <c r="B10198" s="2" t="str">
        <f ca="1">IFERROR(__xludf.DUMMYFUNCTION("GOOGLETRANSLATE(A10198,""auto"",""en"")"),"How much money did the dog get from the Congress?")</f>
        <v>How much money did the dog get from the Congress?</v>
      </c>
    </row>
    <row r="10199" spans="1:2" ht="14.25" customHeight="1">
      <c r="A10199" s="2" t="s">
        <v>9758</v>
      </c>
      <c r="B10199" s="2" t="str">
        <f ca="1">IFERROR(__xludf.DUMMYFUNCTION("GOOGLETRANSLATE(A10199,""auto"",""en"")"),"Loading...")</f>
        <v>Loading...</v>
      </c>
    </row>
    <row r="10200" spans="1:2" ht="14.25" customHeight="1">
      <c r="A10200" s="2" t="s">
        <v>9759</v>
      </c>
      <c r="B10200" s="2" t="str">
        <f ca="1">IFERROR(__xludf.DUMMYFUNCTION("GOOGLETRANSLATE(A10200,""auto"",""en"")"),"Loading...")</f>
        <v>Loading...</v>
      </c>
    </row>
    <row r="10201" spans="1:2" ht="14.25" customHeight="1">
      <c r="A10201" s="2" t="s">
        <v>9760</v>
      </c>
      <c r="B10201" s="2" t="str">
        <f ca="1">IFERROR(__xludf.DUMMYFUNCTION("GOOGLETRANSLATE(A10201,""auto"",""en"")"),"Loading...")</f>
        <v>Loading...</v>
      </c>
    </row>
    <row r="10202" spans="1:2" ht="14.25" customHeight="1">
      <c r="A10202" s="2" t="s">
        <v>9761</v>
      </c>
      <c r="B10202" s="2" t="str">
        <f ca="1">IFERROR(__xludf.DUMMYFUNCTION("GOOGLETRANSLATE(A10202,""auto"",""en"")"),"Loading...")</f>
        <v>Loading...</v>
      </c>
    </row>
    <row r="10203" spans="1:2" ht="14.25" customHeight="1">
      <c r="A10203" s="4" t="s">
        <v>9762</v>
      </c>
      <c r="B10203" s="2" t="str">
        <f ca="1">IFERROR(__xludf.DUMMYFUNCTION("GOOGLETRANSLATE(A10203,""auto"",""en"")"),"Loading...")</f>
        <v>Loading...</v>
      </c>
    </row>
    <row r="10204" spans="1:2" ht="14.25" customHeight="1">
      <c r="A10204" s="4" t="s">
        <v>9763</v>
      </c>
      <c r="B10204" s="2" t="str">
        <f ca="1">IFERROR(__xludf.DUMMYFUNCTION("GOOGLETRANSLATE(A10204,""auto"",""en"")"),"Loading...")</f>
        <v>Loading...</v>
      </c>
    </row>
    <row r="10205" spans="1:2" ht="14.25" customHeight="1">
      <c r="A10205" s="4" t="s">
        <v>9764</v>
      </c>
      <c r="B10205" s="2" t="str">
        <f ca="1">IFERROR(__xludf.DUMMYFUNCTION("GOOGLETRANSLATE(A10205,""auto"",""en"")"),"Loading...")</f>
        <v>Loading...</v>
      </c>
    </row>
    <row r="10206" spans="1:2" ht="14.25" customHeight="1">
      <c r="A10206" s="2" t="s">
        <v>9765</v>
      </c>
      <c r="B10206" s="2" t="str">
        <f ca="1">IFERROR(__xludf.DUMMYFUNCTION("GOOGLETRANSLATE(A10206,""auto"",""en"")"),"Loading...")</f>
        <v>Loading...</v>
      </c>
    </row>
    <row r="10207" spans="1:2" ht="14.25" customHeight="1">
      <c r="A10207" s="4" t="s">
        <v>9766</v>
      </c>
      <c r="B10207" s="2" t="str">
        <f ca="1">IFERROR(__xludf.DUMMYFUNCTION("GOOGLETRANSLATE(A10207,""auto"",""en"")"),"Loading...")</f>
        <v>Loading...</v>
      </c>
    </row>
    <row r="10208" spans="1:2" ht="14.25" customHeight="1">
      <c r="A10208" s="2" t="s">
        <v>9767</v>
      </c>
      <c r="B10208" s="2" t="str">
        <f ca="1">IFERROR(__xludf.DUMMYFUNCTION("GOOGLETRANSLATE(A10208,""auto"",""en"")"),"Loading...")</f>
        <v>Loading...</v>
      </c>
    </row>
    <row r="10209" spans="1:2" ht="14.25" customHeight="1">
      <c r="A10209" s="2" t="s">
        <v>9768</v>
      </c>
      <c r="B10209" s="2" t="str">
        <f ca="1">IFERROR(__xludf.DUMMYFUNCTION("GOOGLETRANSLATE(A10209,""auto"",""en"")"),"Loading...")</f>
        <v>Loading...</v>
      </c>
    </row>
    <row r="10210" spans="1:2" ht="14.25" customHeight="1">
      <c r="A10210" s="2" t="s">
        <v>9769</v>
      </c>
      <c r="B10210" s="2" t="str">
        <f ca="1">IFERROR(__xludf.DUMMYFUNCTION("GOOGLETRANSLATE(A10210,""auto"",""en"")"),"Loading...")</f>
        <v>Loading...</v>
      </c>
    </row>
    <row r="10211" spans="1:2" ht="14.25" customHeight="1">
      <c r="A10211" s="2" t="s">
        <v>9770</v>
      </c>
      <c r="B10211" s="2" t="str">
        <f ca="1">IFERROR(__xludf.DUMMYFUNCTION("GOOGLETRANSLATE(A10211,""auto"",""en"")"),"Loading...")</f>
        <v>Loading...</v>
      </c>
    </row>
    <row r="10212" spans="1:2" ht="14.25" customHeight="1">
      <c r="A10212" s="2" t="s">
        <v>9771</v>
      </c>
      <c r="B10212" s="2" t="str">
        <f ca="1">IFERROR(__xludf.DUMMYFUNCTION("GOOGLETRANSLATE(A10212,""auto"",""en"")"),"Loading...")</f>
        <v>Loading...</v>
      </c>
    </row>
    <row r="10213" spans="1:2" ht="14.25" customHeight="1">
      <c r="A10213" s="4" t="s">
        <v>9772</v>
      </c>
      <c r="B10213" s="2" t="str">
        <f ca="1">IFERROR(__xludf.DUMMYFUNCTION("GOOGLETRANSLATE(A10213,""auto"",""en"")"),"Loading...")</f>
        <v>Loading...</v>
      </c>
    </row>
    <row r="10214" spans="1:2" ht="14.25" customHeight="1">
      <c r="A10214" s="6" t="s">
        <v>9773</v>
      </c>
      <c r="B10214" s="2" t="str">
        <f ca="1">IFERROR(__xludf.DUMMYFUNCTION("GOOGLETRANSLATE(A10214,""auto"",""en"")"),"Loading...")</f>
        <v>Loading...</v>
      </c>
    </row>
    <row r="10215" spans="1:2" ht="14.25" customHeight="1">
      <c r="A10215" s="2" t="s">
        <v>9774</v>
      </c>
      <c r="B10215" s="2" t="str">
        <f ca="1">IFERROR(__xludf.DUMMYFUNCTION("GOOGLETRANSLATE(A10215,""auto"",""en"")"),"Loading...")</f>
        <v>Loading...</v>
      </c>
    </row>
    <row r="10216" spans="1:2" ht="14.25" customHeight="1">
      <c r="A10216" s="2" t="s">
        <v>1283</v>
      </c>
      <c r="B10216" s="2" t="str">
        <f ca="1">IFERROR(__xludf.DUMMYFUNCTION("GOOGLETRANSLATE(A10216,""auto"",""en"")"),"😂😂😂😂😂😂😂😂")</f>
        <v>😂😂😂😂😂😂😂😂</v>
      </c>
    </row>
    <row r="10217" spans="1:2" ht="14.25" customHeight="1">
      <c r="A10217" s="5" t="s">
        <v>9775</v>
      </c>
      <c r="B10217" s="2" t="str">
        <f ca="1">IFERROR(__xludf.DUMMYFUNCTION("GOOGLETRANSLATE(A10217,""auto"",""en"")"),"Loading...")</f>
        <v>Loading...</v>
      </c>
    </row>
    <row r="10218" spans="1:2" ht="14.25" customHeight="1">
      <c r="A10218" s="2" t="s">
        <v>9776</v>
      </c>
      <c r="B10218" s="2" t="str">
        <f ca="1">IFERROR(__xludf.DUMMYFUNCTION("GOOGLETRANSLATE(A10218,""auto"",""en"")"),"Loading...")</f>
        <v>Loading...</v>
      </c>
    </row>
    <row r="10219" spans="1:2" ht="14.25" customHeight="1">
      <c r="A10219" s="4" t="s">
        <v>9777</v>
      </c>
      <c r="B10219" s="2" t="str">
        <f ca="1">IFERROR(__xludf.DUMMYFUNCTION("GOOGLETRANSLATE(A10219,""auto"",""en"")"),"Loading...")</f>
        <v>Loading...</v>
      </c>
    </row>
    <row r="10220" spans="1:2" ht="14.25" customHeight="1">
      <c r="A10220" s="2" t="s">
        <v>9778</v>
      </c>
      <c r="B10220" s="2" t="str">
        <f ca="1">IFERROR(__xludf.DUMMYFUNCTION("GOOGLETRANSLATE(A10220,""auto"",""en"")"),"Loading...")</f>
        <v>Loading...</v>
      </c>
    </row>
    <row r="10221" spans="1:2" ht="14.25" customHeight="1">
      <c r="A10221" s="2" t="s">
        <v>9779</v>
      </c>
      <c r="B10221" s="2" t="str">
        <f ca="1">IFERROR(__xludf.DUMMYFUNCTION("GOOGLETRANSLATE(A10221,""auto"",""en"")"),"Loading...")</f>
        <v>Loading...</v>
      </c>
    </row>
    <row r="10222" spans="1:2" ht="14.25" customHeight="1">
      <c r="A10222" s="2" t="s">
        <v>9780</v>
      </c>
      <c r="B10222" s="2" t="str">
        <f ca="1">IFERROR(__xludf.DUMMYFUNCTION("GOOGLETRANSLATE(A10222,""auto"",""en"")"),"Loading...")</f>
        <v>Loading...</v>
      </c>
    </row>
    <row r="10223" spans="1:2" ht="14.25" customHeight="1">
      <c r="A10223" s="4" t="s">
        <v>9781</v>
      </c>
      <c r="B10223" s="2" t="str">
        <f ca="1">IFERROR(__xludf.DUMMYFUNCTION("GOOGLETRANSLATE(A10223,""auto"",""en"")"),"Loading...")</f>
        <v>Loading...</v>
      </c>
    </row>
    <row r="10224" spans="1:2" ht="14.25" customHeight="1">
      <c r="A10224" s="2" t="s">
        <v>9782</v>
      </c>
      <c r="B10224" s="2" t="str">
        <f ca="1">IFERROR(__xludf.DUMMYFUNCTION("GOOGLETRANSLATE(A10224,""auto"",""en"")"),"Loading...")</f>
        <v>Loading...</v>
      </c>
    </row>
    <row r="10225" spans="1:2" ht="14.25" customHeight="1">
      <c r="A10225" s="2" t="s">
        <v>9783</v>
      </c>
      <c r="B10225" s="2" t="str">
        <f ca="1">IFERROR(__xludf.DUMMYFUNCTION("GOOGLETRANSLATE(A10225,""auto"",""en"")"),"Loading...")</f>
        <v>Loading...</v>
      </c>
    </row>
    <row r="10226" spans="1:2" ht="14.25" customHeight="1">
      <c r="A10226" s="4" t="s">
        <v>9784</v>
      </c>
      <c r="B10226" s="2" t="str">
        <f ca="1">IFERROR(__xludf.DUMMYFUNCTION("GOOGLETRANSLATE(A10226,""auto"",""en"")"),"Congress should conduct an online poll")</f>
        <v>Congress should conduct an online poll</v>
      </c>
    </row>
    <row r="10227" spans="1:2" ht="14.25" customHeight="1">
      <c r="A10227" s="2" t="s">
        <v>9785</v>
      </c>
      <c r="B10227" s="2" t="str">
        <f ca="1">IFERROR(__xludf.DUMMYFUNCTION("GOOGLETRANSLATE(A10227,""auto"",""en"")"),"Loading...")</f>
        <v>Loading...</v>
      </c>
    </row>
    <row r="10228" spans="1:2" ht="14.25" customHeight="1">
      <c r="A10228" s="2" t="s">
        <v>9786</v>
      </c>
      <c r="B10228" s="2" t="str">
        <f ca="1">IFERROR(__xludf.DUMMYFUNCTION("GOOGLETRANSLATE(A10228,""auto"",""en"")"),"Loading...")</f>
        <v>Loading...</v>
      </c>
    </row>
    <row r="10229" spans="1:2" ht="14.25" customHeight="1">
      <c r="A10229" s="4" t="s">
        <v>9787</v>
      </c>
      <c r="B10229" s="2" t="str">
        <f ca="1">IFERROR(__xludf.DUMMYFUNCTION("GOOGLETRANSLATE(A10229,""auto"",""en"")"),"Loading...")</f>
        <v>Loading...</v>
      </c>
    </row>
    <row r="10230" spans="1:2" ht="14.25" customHeight="1">
      <c r="A10230" s="2" t="s">
        <v>9788</v>
      </c>
      <c r="B10230" s="2" t="str">
        <f ca="1">IFERROR(__xludf.DUMMYFUNCTION("GOOGLETRANSLATE(A10230,""auto"",""en"")"),"Loading...")</f>
        <v>Loading...</v>
      </c>
    </row>
    <row r="10231" spans="1:2" ht="14.25" customHeight="1">
      <c r="A10231" s="2" t="s">
        <v>9789</v>
      </c>
      <c r="B10231" s="2" t="str">
        <f ca="1">IFERROR(__xludf.DUMMYFUNCTION("GOOGLETRANSLATE(A10231,""auto"",""en"")"),"Loading...")</f>
        <v>Loading...</v>
      </c>
    </row>
    <row r="10232" spans="1:2" ht="14.25" customHeight="1">
      <c r="A10232" s="2" t="s">
        <v>9790</v>
      </c>
      <c r="B10232" s="2" t="str">
        <f ca="1">IFERROR(__xludf.DUMMYFUNCTION("GOOGLETRANSLATE(A10232,""auto"",""en"")"),"Loading...")</f>
        <v>Loading...</v>
      </c>
    </row>
    <row r="10233" spans="1:2" ht="14.25" customHeight="1">
      <c r="A10233" s="2" t="s">
        <v>9791</v>
      </c>
      <c r="B10233" s="2" t="str">
        <f ca="1">IFERROR(__xludf.DUMMYFUNCTION("GOOGLETRANSLATE(A10233,""auto"",""en"")"),"Loading...")</f>
        <v>Loading...</v>
      </c>
    </row>
    <row r="10234" spans="1:2" ht="14.25" customHeight="1">
      <c r="A10234" s="2" t="s">
        <v>9792</v>
      </c>
      <c r="B10234" s="2" t="str">
        <f ca="1">IFERROR(__xludf.DUMMYFUNCTION("GOOGLETRANSLATE(A10234,""auto"",""en"")"),"Loading...")</f>
        <v>Loading...</v>
      </c>
    </row>
    <row r="10235" spans="1:2" ht="14.25" customHeight="1">
      <c r="A10235" s="2" t="s">
        <v>9793</v>
      </c>
      <c r="B10235" s="2" t="str">
        <f ca="1">IFERROR(__xludf.DUMMYFUNCTION("GOOGLETRANSLATE(A10235,""auto"",""en"")"),"Loading...")</f>
        <v>Loading...</v>
      </c>
    </row>
    <row r="10236" spans="1:2" ht="14.25" customHeight="1">
      <c r="A10236" s="4" t="s">
        <v>9794</v>
      </c>
      <c r="B10236" s="2" t="str">
        <f ca="1">IFERROR(__xludf.DUMMYFUNCTION("GOOGLETRANSLATE(A10236,""auto"",""en"")"),"Loading...")</f>
        <v>Loading...</v>
      </c>
    </row>
    <row r="10237" spans="1:2" ht="14.25" customHeight="1">
      <c r="A10237" s="2" t="s">
        <v>9795</v>
      </c>
      <c r="B10237" s="2" t="str">
        <f ca="1">IFERROR(__xludf.DUMMYFUNCTION("GOOGLETRANSLATE(A10237,""auto"",""en"")"),"Loading...")</f>
        <v>Loading...</v>
      </c>
    </row>
    <row r="10238" spans="1:2" ht="14.25" customHeight="1">
      <c r="A10238" s="2" t="s">
        <v>9796</v>
      </c>
      <c r="B10238" s="2" t="str">
        <f ca="1">IFERROR(__xludf.DUMMYFUNCTION("GOOGLETRANSLATE(A10238,""auto"",""en"")"),"Loading...")</f>
        <v>Loading...</v>
      </c>
    </row>
    <row r="10239" spans="1:2" ht="14.25" customHeight="1">
      <c r="A10239" s="2" t="s">
        <v>9797</v>
      </c>
      <c r="B10239" s="2" t="str">
        <f ca="1">IFERROR(__xludf.DUMMYFUNCTION("GOOGLETRANSLATE(A10239,""auto"",""en"")"),"Loading...")</f>
        <v>Loading...</v>
      </c>
    </row>
    <row r="10240" spans="1:2" ht="14.25" customHeight="1">
      <c r="A10240" s="4" t="s">
        <v>9798</v>
      </c>
      <c r="B10240" s="2" t="str">
        <f ca="1">IFERROR(__xludf.DUMMYFUNCTION("GOOGLETRANSLATE(A10240,""auto"",""en"")"),"Just as it is prohibited to do exam analysis between SSC papers, similarly exit poll should also not be shown before the result.❤❤❤")</f>
        <v>Just as it is prohibited to do exam analysis between SSC papers, similarly exit poll should also not be shown before the result.❤❤❤</v>
      </c>
    </row>
    <row r="10241" spans="1:2" ht="14.25" customHeight="1">
      <c r="A10241" s="2" t="s">
        <v>9799</v>
      </c>
      <c r="B10241" s="2" t="str">
        <f ca="1">IFERROR(__xludf.DUMMYFUNCTION("GOOGLETRANSLATE(A10241,""auto"",""en"")"),"Loading...")</f>
        <v>Loading...</v>
      </c>
    </row>
    <row r="10242" spans="1:2" ht="14.25" customHeight="1">
      <c r="A10242" s="2" t="s">
        <v>9800</v>
      </c>
      <c r="B10242" s="2" t="str">
        <f ca="1">IFERROR(__xludf.DUMMYFUNCTION("GOOGLETRANSLATE(A10242,""auto"",""en"")"),"Loading...")</f>
        <v>Loading...</v>
      </c>
    </row>
    <row r="10243" spans="1:2" ht="14.25" customHeight="1">
      <c r="A10243" s="2" t="s">
        <v>9801</v>
      </c>
      <c r="B10243" s="2" t="str">
        <f ca="1">IFERROR(__xludf.DUMMYFUNCTION("GOOGLETRANSLATE(A10243,""auto"",""en"")"),"Loading...")</f>
        <v>Loading...</v>
      </c>
    </row>
    <row r="10244" spans="1:2" ht="14.25" customHeight="1">
      <c r="A10244" s="2" t="s">
        <v>9802</v>
      </c>
      <c r="B10244" s="2" t="str">
        <f ca="1">IFERROR(__xludf.DUMMYFUNCTION("GOOGLETRANSLATE(A10244,""auto"",""en"")"),"Loading...")</f>
        <v>Loading...</v>
      </c>
    </row>
    <row r="10245" spans="1:2" ht="14.25" customHeight="1">
      <c r="A10245" s="2" t="s">
        <v>9803</v>
      </c>
      <c r="B10245" s="2" t="str">
        <f ca="1">IFERROR(__xludf.DUMMYFUNCTION("GOOGLETRANSLATE(A10245,""auto"",""en"")"),"Loading...")</f>
        <v>Loading...</v>
      </c>
    </row>
    <row r="10246" spans="1:2" ht="14.25" customHeight="1">
      <c r="A10246" s="2" t="s">
        <v>9804</v>
      </c>
      <c r="B10246" s="2" t="str">
        <f ca="1">IFERROR(__xludf.DUMMYFUNCTION("GOOGLETRANSLATE(A10246,""auto"",""en"")"),"Loading...")</f>
        <v>Loading...</v>
      </c>
    </row>
    <row r="10247" spans="1:2" ht="14.25" customHeight="1">
      <c r="A10247" s="2" t="s">
        <v>9805</v>
      </c>
      <c r="B10247" s="2" t="str">
        <f ca="1">IFERROR(__xludf.DUMMYFUNCTION("GOOGLETRANSLATE(A10247,""auto"",""en"")"),"Loading...")</f>
        <v>Loading...</v>
      </c>
    </row>
    <row r="10248" spans="1:2" ht="14.25" customHeight="1">
      <c r="A10248" s="2" t="s">
        <v>9806</v>
      </c>
      <c r="B10248" s="2" t="str">
        <f ca="1">IFERROR(__xludf.DUMMYFUNCTION("GOOGLETRANSLATE(A10248,""auto"",""en"")"),"Loading...")</f>
        <v>Loading...</v>
      </c>
    </row>
    <row r="10249" spans="1:2" ht="14.25" customHeight="1">
      <c r="A10249" s="2" t="s">
        <v>9807</v>
      </c>
      <c r="B10249" s="2" t="str">
        <f ca="1">IFERROR(__xludf.DUMMYFUNCTION("GOOGLETRANSLATE(A10249,""auto"",""en"")"),"Loading...")</f>
        <v>Loading...</v>
      </c>
    </row>
    <row r="10250" spans="1:2" ht="14.25" customHeight="1">
      <c r="A10250" s="4" t="s">
        <v>9808</v>
      </c>
      <c r="B10250" s="2" t="str">
        <f ca="1">IFERROR(__xludf.DUMMYFUNCTION("GOOGLETRANSLATE(A10250,""auto"",""en"")"),"Loading...")</f>
        <v>Loading...</v>
      </c>
    </row>
    <row r="10251" spans="1:2" ht="14.25" customHeight="1">
      <c r="A10251" s="2" t="s">
        <v>9809</v>
      </c>
      <c r="B10251" s="2" t="str">
        <f ca="1">IFERROR(__xludf.DUMMYFUNCTION("GOOGLETRANSLATE(A10251,""auto"",""en"")"),"Loading...")</f>
        <v>Loading...</v>
      </c>
    </row>
    <row r="10252" spans="1:2" ht="14.25" customHeight="1">
      <c r="A10252" s="4" t="s">
        <v>9810</v>
      </c>
      <c r="B10252" s="2" t="str">
        <f ca="1">IFERROR(__xludf.DUMMYFUNCTION("GOOGLETRANSLATE(A10252,""auto"",""en"")"),"When the Godi media is threatened from the front, then the exit poll people are from behind, they must have been threatened.")</f>
        <v>When the Godi media is threatened from the front, then the exit poll people are from behind, they must have been threatened.</v>
      </c>
    </row>
    <row r="10253" spans="1:2" ht="14.25" customHeight="1">
      <c r="A10253" s="2" t="s">
        <v>9811</v>
      </c>
      <c r="B10253" s="2" t="str">
        <f ca="1">IFERROR(__xludf.DUMMYFUNCTION("GOOGLETRANSLATE(A10253,""auto"",""en"")"),"Loading...")</f>
        <v>Loading...</v>
      </c>
    </row>
    <row r="10254" spans="1:2" ht="14.25" customHeight="1">
      <c r="A10254" s="2" t="s">
        <v>9812</v>
      </c>
      <c r="B10254" s="2" t="str">
        <f ca="1">IFERROR(__xludf.DUMMYFUNCTION("GOOGLETRANSLATE(A10254,""auto"",""en"")"),"You can make a lot of money by showing the wrong exit pole.")</f>
        <v>You can make a lot of money by showing the wrong exit pole.</v>
      </c>
    </row>
    <row r="10255" spans="1:2" ht="14.25" customHeight="1">
      <c r="A10255" s="2" t="s">
        <v>9813</v>
      </c>
      <c r="B10255" s="2" t="str">
        <f ca="1">IFERROR(__xludf.DUMMYFUNCTION("GOOGLETRANSLATE(A10255,""auto"",""en"")"),"Loading...")</f>
        <v>Loading...</v>
      </c>
    </row>
    <row r="10256" spans="1:2" ht="14.25" customHeight="1">
      <c r="A10256" s="6" t="s">
        <v>9814</v>
      </c>
      <c r="B10256" s="2" t="str">
        <f ca="1">IFERROR(__xludf.DUMMYFUNCTION("GOOGLETRANSLATE(A10256,""auto"",""en"")"),"Ye pakka mad ho gayga
Itchy Kumar will continue to itch.")</f>
        <v>Ye pakka mad ho gayga
Itchy Kumar will continue to itch.</v>
      </c>
    </row>
    <row r="10257" spans="1:2" ht="14.25" customHeight="1">
      <c r="A10257" s="6" t="s">
        <v>9815</v>
      </c>
      <c r="B10257" s="2" t="str">
        <f ca="1">IFERROR(__xludf.DUMMYFUNCTION("GOOGLETRANSLATE(A10257,""auto"",""en"")"),"Loading...")</f>
        <v>Loading...</v>
      </c>
    </row>
    <row r="10258" spans="1:2" ht="14.25" customHeight="1">
      <c r="A10258" s="2" t="s">
        <v>9816</v>
      </c>
      <c r="B10258" s="2" t="str">
        <f ca="1">IFERROR(__xludf.DUMMYFUNCTION("GOOGLETRANSLATE(A10258,""auto"",""en"")"),"EVM hacking has been set. The opposition and the public have no doubt that is why Modi MEDIA exit poll is being shown due to HACKING.")</f>
        <v>EVM hacking has been set. The opposition and the public have no doubt that is why Modi MEDIA exit poll is being shown due to HACKING.</v>
      </c>
    </row>
    <row r="10259" spans="1:2" ht="14.25" customHeight="1">
      <c r="A10259" s="2" t="s">
        <v>7218</v>
      </c>
      <c r="B10259" s="2" t="str">
        <f ca="1">IFERROR(__xludf.DUMMYFUNCTION("GOOGLETRANSLATE(A10259,""auto"",""en"")"),"Loading...")</f>
        <v>Loading...</v>
      </c>
    </row>
    <row r="10260" spans="1:2" ht="14.25" customHeight="1">
      <c r="A10260" s="2" t="s">
        <v>9817</v>
      </c>
      <c r="B10260" s="2" t="str">
        <f ca="1">IFERROR(__xludf.DUMMYFUNCTION("GOOGLETRANSLATE(A10260,""auto"",""en"")"),"Loading...")</f>
        <v>Loading...</v>
      </c>
    </row>
    <row r="10261" spans="1:2" ht="14.25" customHeight="1">
      <c r="A10261" s="2" t="s">
        <v>9818</v>
      </c>
      <c r="B10261" s="2" t="str">
        <f ca="1">IFERROR(__xludf.DUMMYFUNCTION("GOOGLETRANSLATE(A10261,""auto"",""en"")"),"Loading...")</f>
        <v>Loading...</v>
      </c>
    </row>
    <row r="10262" spans="1:2" ht="14.25" customHeight="1">
      <c r="A10262" s="2" t="s">
        <v>9819</v>
      </c>
      <c r="B10262" s="2" t="str">
        <f ca="1">IFERROR(__xludf.DUMMYFUNCTION("GOOGLETRANSLATE(A10262,""auto"",""en"")"),"Loading...")</f>
        <v>Loading...</v>
      </c>
    </row>
    <row r="10263" spans="1:2" ht="14.25" customHeight="1">
      <c r="A10263" s="2" t="s">
        <v>9820</v>
      </c>
      <c r="B10263" s="2" t="str">
        <f ca="1">IFERROR(__xludf.DUMMYFUNCTION("GOOGLETRANSLATE(A10263,""auto"",""en"")"),"Loading...")</f>
        <v>Loading...</v>
      </c>
    </row>
    <row r="10264" spans="1:2" ht="14.25" customHeight="1">
      <c r="A10264" s="2" t="s">
        <v>9821</v>
      </c>
      <c r="B10264" s="2" t="str">
        <f ca="1">IFERROR(__xludf.DUMMYFUNCTION("GOOGLETRANSLATE(A10264,""auto"",""en"")"),"Loading...")</f>
        <v>Loading...</v>
      </c>
    </row>
    <row r="10265" spans="1:2" ht="14.25" customHeight="1">
      <c r="A10265" s="2" t="s">
        <v>9822</v>
      </c>
      <c r="B10265" s="2" t="str">
        <f ca="1">IFERROR(__xludf.DUMMYFUNCTION("GOOGLETRANSLATE(A10265,""auto"",""en"")"),"Loading...")</f>
        <v>Loading...</v>
      </c>
    </row>
    <row r="10266" spans="1:2" ht="14.25" customHeight="1">
      <c r="A10266" s="2" t="s">
        <v>9823</v>
      </c>
      <c r="B10266" s="2" t="str">
        <f ca="1">IFERROR(__xludf.DUMMYFUNCTION("GOOGLETRANSLATE(A10266,""auto"",""en"")"),"Loading...")</f>
        <v>Loading...</v>
      </c>
    </row>
    <row r="10267" spans="1:2" ht="14.25" customHeight="1">
      <c r="A10267" s="6" t="s">
        <v>9824</v>
      </c>
      <c r="B10267" s="2" t="str">
        <f ca="1">IFERROR(__xludf.DUMMYFUNCTION("GOOGLETRANSLATE(A10267,""auto"",""en"")"),"Loading...")</f>
        <v>Loading...</v>
      </c>
    </row>
    <row r="10268" spans="1:2" ht="14.25" customHeight="1">
      <c r="A10268" s="2" t="s">
        <v>9825</v>
      </c>
      <c r="B10268" s="2" t="str">
        <f ca="1">IFERROR(__xludf.DUMMYFUNCTION("GOOGLETRANSLATE(A10268,""auto"",""en"")"),"Loading...")</f>
        <v>Loading...</v>
      </c>
    </row>
    <row r="10269" spans="1:2" ht="14.25" customHeight="1">
      <c r="A10269" s="4" t="s">
        <v>9826</v>
      </c>
      <c r="B10269" s="2" t="str">
        <f ca="1">IFERROR(__xludf.DUMMYFUNCTION("GOOGLETRANSLATE(A10269,""auto"",""en"")"),"Loading...")</f>
        <v>Loading...</v>
      </c>
    </row>
    <row r="10270" spans="1:2" ht="14.25" customHeight="1">
      <c r="A10270" s="6" t="s">
        <v>9827</v>
      </c>
      <c r="B10270" s="2" t="str">
        <f ca="1">IFERROR(__xludf.DUMMYFUNCTION("GOOGLETRANSLATE(A10270,""auto"",""en"")"),"Loading...")</f>
        <v>Loading...</v>
      </c>
    </row>
    <row r="10271" spans="1:2" ht="14.25" customHeight="1">
      <c r="A10271" s="4" t="s">
        <v>9828</v>
      </c>
      <c r="B10271" s="2" t="str">
        <f ca="1">IFERROR(__xludf.DUMMYFUNCTION("GOOGLETRANSLATE(A10271,""auto"",""en"")"),"Loading...")</f>
        <v>Loading...</v>
      </c>
    </row>
    <row r="10272" spans="1:2" ht="14.25" customHeight="1">
      <c r="A10272" s="2" t="s">
        <v>9829</v>
      </c>
      <c r="B10272" s="2" t="str">
        <f ca="1">IFERROR(__xludf.DUMMYFUNCTION("GOOGLETRANSLATE(A10272,""auto"",""en"")"),"Loading...")</f>
        <v>Loading...</v>
      </c>
    </row>
    <row r="10273" spans="1:2" ht="14.25" customHeight="1">
      <c r="A10273" s="2" t="s">
        <v>9830</v>
      </c>
      <c r="B10273" s="2" t="str">
        <f ca="1">IFERROR(__xludf.DUMMYFUNCTION("GOOGLETRANSLATE(A10273,""auto"",""en"")"),"Loading...")</f>
        <v>Loading...</v>
      </c>
    </row>
    <row r="10274" spans="1:2" ht="14.25" customHeight="1">
      <c r="A10274" s="2" t="s">
        <v>9831</v>
      </c>
      <c r="B10274" s="2" t="str">
        <f ca="1">IFERROR(__xludf.DUMMYFUNCTION("GOOGLETRANSLATE(A10274,""auto"",""en"")"),"Loading...")</f>
        <v>Loading...</v>
      </c>
    </row>
    <row r="10275" spans="1:2" ht="14.25" customHeight="1">
      <c r="A10275" s="6" t="s">
        <v>9832</v>
      </c>
      <c r="B10275" s="2" t="str">
        <f ca="1">IFERROR(__xludf.DUMMYFUNCTION("GOOGLETRANSLATE(A10275,""auto"",""en"")"),"Loading...")</f>
        <v>Loading...</v>
      </c>
    </row>
    <row r="10276" spans="1:2" ht="14.25" customHeight="1">
      <c r="A10276" s="4" t="s">
        <v>9833</v>
      </c>
      <c r="B10276" s="2" t="str">
        <f ca="1">IFERROR(__xludf.DUMMYFUNCTION("GOOGLETRANSLATE(A10276,""auto"",""en"")"),"Loading...")</f>
        <v>Loading...</v>
      </c>
    </row>
    <row r="10277" spans="1:2" ht="14.25" customHeight="1">
      <c r="A10277" s="2" t="s">
        <v>9834</v>
      </c>
      <c r="B10277" s="2" t="str">
        <f ca="1">IFERROR(__xludf.DUMMYFUNCTION("GOOGLETRANSLATE(A10277,""auto"",""en"")"),"Loading...")</f>
        <v>Loading...</v>
      </c>
    </row>
    <row r="10278" spans="1:2" ht="14.25" customHeight="1">
      <c r="A10278" s="4" t="s">
        <v>9835</v>
      </c>
      <c r="B10278" s="2" t="str">
        <f ca="1">IFERROR(__xludf.DUMMYFUNCTION("GOOGLETRANSLATE(A10278,""auto"",""en"")"),"What an amazing analysis!")</f>
        <v>What an amazing analysis!</v>
      </c>
    </row>
    <row r="10279" spans="1:2" ht="14.25" customHeight="1">
      <c r="A10279" s="2" t="s">
        <v>9836</v>
      </c>
      <c r="B10279" s="2" t="str">
        <f ca="1">IFERROR(__xludf.DUMMYFUNCTION("GOOGLETRANSLATE(A10279,""auto"",""en"")"),"Loading...")</f>
        <v>Loading...</v>
      </c>
    </row>
    <row r="10280" spans="1:2" ht="14.25" customHeight="1">
      <c r="A10280" s="5" t="s">
        <v>9837</v>
      </c>
      <c r="B10280" s="2" t="str">
        <f ca="1">IFERROR(__xludf.DUMMYFUNCTION("GOOGLETRANSLATE(A10280,""auto"",""en"")"),"Loading...")</f>
        <v>Loading...</v>
      </c>
    </row>
    <row r="10281" spans="1:2" ht="14.25" customHeight="1">
      <c r="A10281" s="2" t="s">
        <v>9838</v>
      </c>
      <c r="B10281" s="2" t="str">
        <f ca="1">IFERROR(__xludf.DUMMYFUNCTION("GOOGLETRANSLATE(A10281,""auto"",""en"")"),"Loading...")</f>
        <v>Loading...</v>
      </c>
    </row>
    <row r="10282" spans="1:2" ht="14.25" customHeight="1">
      <c r="A10282" s="2" t="s">
        <v>9839</v>
      </c>
      <c r="B10282" s="2" t="str">
        <f ca="1">IFERROR(__xludf.DUMMYFUNCTION("GOOGLETRANSLATE(A10282,""auto"",""en"")"),"Loading...")</f>
        <v>Loading...</v>
      </c>
    </row>
    <row r="10283" spans="1:2" ht="14.25" customHeight="1">
      <c r="A10283" s="2" t="s">
        <v>9840</v>
      </c>
      <c r="B10283" s="2" t="str">
        <f ca="1">IFERROR(__xludf.DUMMYFUNCTION("GOOGLETRANSLATE(A10283,""auto"",""en"")"),"Loading...")</f>
        <v>Loading...</v>
      </c>
    </row>
    <row r="10284" spans="1:2" ht="14.25" customHeight="1">
      <c r="A10284" s="2" t="s">
        <v>9841</v>
      </c>
      <c r="B10284" s="2" t="str">
        <f ca="1">IFERROR(__xludf.DUMMYFUNCTION("GOOGLETRANSLATE(A10284,""auto"",""en"")"),"Loading...")</f>
        <v>Loading...</v>
      </c>
    </row>
    <row r="10285" spans="1:2" ht="14.25" customHeight="1">
      <c r="A10285" s="2" t="s">
        <v>9842</v>
      </c>
      <c r="B10285" s="2" t="str">
        <f ca="1">IFERROR(__xludf.DUMMYFUNCTION("GOOGLETRANSLATE(A10285,""auto"",""en"")"),"Loading...")</f>
        <v>Loading...</v>
      </c>
    </row>
    <row r="10286" spans="1:2" ht="14.25" customHeight="1">
      <c r="A10286" s="4" t="s">
        <v>9843</v>
      </c>
      <c r="B10286" s="2" t="str">
        <f ca="1">IFERROR(__xludf.DUMMYFUNCTION("GOOGLETRANSLATE(A10286,""auto"",""en"")"),"Loading...")</f>
        <v>Loading...</v>
      </c>
    </row>
    <row r="10287" spans="1:2" ht="14.25" customHeight="1">
      <c r="A10287" s="2" t="s">
        <v>9844</v>
      </c>
      <c r="B10287" s="2" t="str">
        <f ca="1">IFERROR(__xludf.DUMMYFUNCTION("GOOGLETRANSLATE(A10287,""auto"",""en"")"),"Loading...")</f>
        <v>Loading...</v>
      </c>
    </row>
    <row r="10288" spans="1:2" ht="14.25" customHeight="1">
      <c r="A10288" s="4" t="s">
        <v>9845</v>
      </c>
      <c r="B10288" s="2" t="str">
        <f ca="1">IFERROR(__xludf.DUMMYFUNCTION("GOOGLETRANSLATE(A10288,""auto"",""en"")"),"Loading...")</f>
        <v>Loading...</v>
      </c>
    </row>
    <row r="10289" spans="1:2" ht="14.25" customHeight="1">
      <c r="A10289" s="2" t="s">
        <v>9846</v>
      </c>
      <c r="B10289" s="2" t="str">
        <f ca="1">IFERROR(__xludf.DUMMYFUNCTION("GOOGLETRANSLATE(A10289,""auto"",""en"")"),"Loading...")</f>
        <v>Loading...</v>
      </c>
    </row>
    <row r="10290" spans="1:2" ht="14.25" customHeight="1">
      <c r="A10290" s="2" t="s">
        <v>9847</v>
      </c>
      <c r="B10290" s="2" t="str">
        <f ca="1">IFERROR(__xludf.DUMMYFUNCTION("GOOGLETRANSLATE(A10290,""auto"",""en"")"),"Loading...")</f>
        <v>Loading...</v>
      </c>
    </row>
    <row r="10291" spans="1:2" ht="14.25" customHeight="1">
      <c r="A10291" s="5" t="s">
        <v>9848</v>
      </c>
      <c r="B10291" s="2" t="str">
        <f ca="1">IFERROR(__xludf.DUMMYFUNCTION("GOOGLETRANSLATE(A10291,""auto"",""en"")"),"Why are you people paying so much attention to exit polls?
Congress party should give contract to the confectioner for making laddus on 4th. One-sided Congress government is being formed. Congress should not be so afraid of exit polls.")</f>
        <v>Why are you people paying so much attention to exit polls?
Congress party should give contract to the confectioner for making laddus on 4th. One-sided Congress government is being formed. Congress should not be so afraid of exit polls.</v>
      </c>
    </row>
    <row r="10292" spans="1:2" ht="14.25" customHeight="1">
      <c r="A10292" s="2" t="s">
        <v>9849</v>
      </c>
      <c r="B10292" s="2" t="str">
        <f ca="1">IFERROR(__xludf.DUMMYFUNCTION("GOOGLETRANSLATE(A10292,""auto"",""en"")"),"Loading...")</f>
        <v>Loading...</v>
      </c>
    </row>
    <row r="10293" spans="1:2" ht="14.25" customHeight="1">
      <c r="A10293" s="2" t="s">
        <v>9850</v>
      </c>
      <c r="B10293" s="2" t="str">
        <f ca="1">IFERROR(__xludf.DUMMYFUNCTION("GOOGLETRANSLATE(A10293,""auto"",""en"")"),"Loading...")</f>
        <v>Loading...</v>
      </c>
    </row>
    <row r="10294" spans="1:2" ht="14.25" customHeight="1">
      <c r="A10294" s="2" t="s">
        <v>9851</v>
      </c>
      <c r="B10294" s="2" t="str">
        <f ca="1">IFERROR(__xludf.DUMMYFUNCTION("GOOGLETRANSLATE(A10294,""auto"",""en"")"),"Ravish sir, you are ready to pull all these hurt people to your side.")</f>
        <v>Ravish sir, you are ready to pull all these hurt people to your side.</v>
      </c>
    </row>
    <row r="10295" spans="1:2" ht="14.25" customHeight="1">
      <c r="A10295" s="2" t="s">
        <v>9852</v>
      </c>
      <c r="B10295" s="2" t="str">
        <f ca="1">IFERROR(__xludf.DUMMYFUNCTION("GOOGLETRANSLATE(A10295,""auto"",""en"")"),"Loading...")</f>
        <v>Loading...</v>
      </c>
    </row>
    <row r="10296" spans="1:2" ht="14.25" customHeight="1">
      <c r="A10296" s="4" t="s">
        <v>9853</v>
      </c>
      <c r="B10296" s="2" t="str">
        <f ca="1">IFERROR(__xludf.DUMMYFUNCTION("GOOGLETRANSLATE(A10296,""auto"",""en"")"),"Sir Sidhu ji's song has 593 million views, not 59 million.")</f>
        <v>Sir Sidhu ji's song has 593 million views, not 59 million.</v>
      </c>
    </row>
    <row r="10297" spans="1:2" ht="14.25" customHeight="1">
      <c r="A10297" s="2" t="s">
        <v>9854</v>
      </c>
      <c r="B10297" s="2" t="str">
        <f ca="1">IFERROR(__xludf.DUMMYFUNCTION("GOOGLETRANSLATE(A10297,""auto"",""en"")"),"tum rote raho")</f>
        <v>tum rote raho</v>
      </c>
    </row>
    <row r="10298" spans="1:2" ht="14.25" customHeight="1">
      <c r="A10298" s="2" t="s">
        <v>9855</v>
      </c>
      <c r="B10298" s="2" t="str">
        <f ca="1">IFERROR(__xludf.DUMMYFUNCTION("GOOGLETRANSLATE(A10298,""auto"",""en"")"),"Brother tell me the way")</f>
        <v>Brother tell me the way</v>
      </c>
    </row>
    <row r="10299" spans="1:2" ht="14.25" customHeight="1">
      <c r="A10299" s="5" t="s">
        <v>9856</v>
      </c>
      <c r="B10299" s="2" t="str">
        <f ca="1">IFERROR(__xludf.DUMMYFUNCTION("GOOGLETRANSLATE(A10299,""auto"",""en"")"),"Loading...")</f>
        <v>Loading...</v>
      </c>
    </row>
    <row r="10300" spans="1:2" ht="14.25" customHeight="1">
      <c r="A10300" s="2" t="s">
        <v>1240</v>
      </c>
      <c r="B10300" s="2" t="str">
        <f ca="1">IFERROR(__xludf.DUMMYFUNCTION("GOOGLETRANSLATE(A10300,""auto"",""en"")"),"Loading...")</f>
        <v>Loading...</v>
      </c>
    </row>
    <row r="10301" spans="1:2" ht="14.25" customHeight="1">
      <c r="A10301" s="4" t="s">
        <v>9857</v>
      </c>
      <c r="B10301" s="2" t="str">
        <f ca="1">IFERROR(__xludf.DUMMYFUNCTION("GOOGLETRANSLATE(A10301,""auto"",""en"")"),"Loading...")</f>
        <v>Loading...</v>
      </c>
    </row>
    <row r="10302" spans="1:2" ht="14.25" customHeight="1">
      <c r="A10302" s="2" t="s">
        <v>9858</v>
      </c>
      <c r="B10302" s="2" t="str">
        <f ca="1">IFERROR(__xludf.DUMMYFUNCTION("GOOGLETRANSLATE(A10302,""auto"",""en"")"),"All Godi media down down")</f>
        <v>All Godi media down down</v>
      </c>
    </row>
    <row r="10303" spans="1:2" ht="14.25" customHeight="1">
      <c r="A10303" s="5" t="s">
        <v>9859</v>
      </c>
      <c r="B10303" s="2" t="str">
        <f ca="1">IFERROR(__xludf.DUMMYFUNCTION("GOOGLETRANSLATE(A10303,""auto"",""en"")"),"Loading...")</f>
        <v>Loading...</v>
      </c>
    </row>
    <row r="10304" spans="1:2" ht="14.25" customHeight="1">
      <c r="A10304" s="2" t="s">
        <v>9860</v>
      </c>
      <c r="B10304" s="2" t="str">
        <f ca="1">IFERROR(__xludf.DUMMYFUNCTION("GOOGLETRANSLATE(A10304,""auto"",""en"")"),"Loading...")</f>
        <v>Loading...</v>
      </c>
    </row>
    <row r="10305" spans="1:2" ht="14.25" customHeight="1">
      <c r="A10305" s="2" t="s">
        <v>6066</v>
      </c>
      <c r="B10305" s="2" t="str">
        <f ca="1">IFERROR(__xludf.DUMMYFUNCTION("GOOGLETRANSLATE(A10305,""auto"",""en"")"),"Loading...")</f>
        <v>Loading...</v>
      </c>
    </row>
    <row r="10306" spans="1:2" ht="14.25" customHeight="1">
      <c r="A10306" s="2" t="s">
        <v>9861</v>
      </c>
      <c r="B10306" s="2" t="str">
        <f ca="1">IFERROR(__xludf.DUMMYFUNCTION("GOOGLETRANSLATE(A10306,""auto"",""en"")"),"Loading...")</f>
        <v>Loading...</v>
      </c>
    </row>
    <row r="10307" spans="1:2" ht="14.25" customHeight="1">
      <c r="A10307" s="2" t="s">
        <v>9500</v>
      </c>
      <c r="B10307" s="2" t="str">
        <f ca="1">IFERROR(__xludf.DUMMYFUNCTION("GOOGLETRANSLATE(A10307,""auto"",""en"")"),"Loading...")</f>
        <v>Loading...</v>
      </c>
    </row>
    <row r="10308" spans="1:2" ht="14.25" customHeight="1">
      <c r="A10308" s="2" t="s">
        <v>9862</v>
      </c>
      <c r="B10308" s="2" t="str">
        <f ca="1">IFERROR(__xludf.DUMMYFUNCTION("GOOGLETRANSLATE(A10308,""auto"",""en"")"),"Loading...")</f>
        <v>Loading...</v>
      </c>
    </row>
    <row r="10309" spans="1:2" ht="14.25" customHeight="1">
      <c r="A10309" s="2" t="s">
        <v>9863</v>
      </c>
      <c r="B10309" s="2" t="str">
        <f ca="1">IFERROR(__xludf.DUMMYFUNCTION("GOOGLETRANSLATE(A10309,""auto"",""en"")"),"Loading...")</f>
        <v>Loading...</v>
      </c>
    </row>
    <row r="10310" spans="1:2" ht="14.25" customHeight="1">
      <c r="A10310" s="6" t="s">
        <v>9864</v>
      </c>
      <c r="B10310" s="2" t="str">
        <f ca="1">IFERROR(__xludf.DUMMYFUNCTION("GOOGLETRANSLATE(A10310,""auto"",""en"")"),"Loading...")</f>
        <v>Loading...</v>
      </c>
    </row>
    <row r="10311" spans="1:2" ht="14.25" customHeight="1">
      <c r="A10311" s="2" t="s">
        <v>9865</v>
      </c>
      <c r="B10311" s="2" t="str">
        <f ca="1">IFERROR(__xludf.DUMMYFUNCTION("GOOGLETRANSLATE(A10311,""auto"",""en"")"),"Loading...")</f>
        <v>Loading...</v>
      </c>
    </row>
    <row r="10312" spans="1:2" ht="14.25" customHeight="1">
      <c r="A10312" s="5" t="s">
        <v>9866</v>
      </c>
      <c r="B10312" s="2" t="str">
        <f ca="1">IFERROR(__xludf.DUMMYFUNCTION("GOOGLETRANSLATE(A10312,""auto"",""en"")"),"Loading...")</f>
        <v>Loading...</v>
      </c>
    </row>
    <row r="10313" spans="1:2" ht="14.25" customHeight="1">
      <c r="A10313" s="6" t="s">
        <v>9867</v>
      </c>
      <c r="B10313" s="2" t="str">
        <f ca="1">IFERROR(__xludf.DUMMYFUNCTION("GOOGLETRANSLATE(A10313,""auto"",""en"")"),"In Meghalaya exit Poll showing   both of (2) seats in favour of NDA.  
In fact NDA will not get a single seat in Meghalaya.
These are totally fake exit Poll.")</f>
        <v>In Meghalaya exit Poll showing   both of (2) seats in favour of NDA.  
In fact NDA will not get a single seat in Meghalaya.
These are totally fake exit Poll.</v>
      </c>
    </row>
    <row r="10314" spans="1:2" ht="14.25" customHeight="1">
      <c r="A10314" s="2" t="s">
        <v>9868</v>
      </c>
      <c r="B10314" s="2" t="str">
        <f ca="1">IFERROR(__xludf.DUMMYFUNCTION("GOOGLETRANSLATE(A10314,""auto"",""en"")"),"Loading...")</f>
        <v>Loading...</v>
      </c>
    </row>
    <row r="10315" spans="1:2" ht="14.25" customHeight="1">
      <c r="A10315" s="2" t="s">
        <v>9869</v>
      </c>
      <c r="B10315" s="2" t="str">
        <f ca="1">IFERROR(__xludf.DUMMYFUNCTION("GOOGLETRANSLATE(A10315,""auto"",""en"")"),"Loading...")</f>
        <v>Loading...</v>
      </c>
    </row>
    <row r="10316" spans="1:2" ht="14.25" customHeight="1">
      <c r="A10316" s="2" t="s">
        <v>9870</v>
      </c>
      <c r="B10316" s="2" t="str">
        <f ca="1">IFERROR(__xludf.DUMMYFUNCTION("GOOGLETRANSLATE(A10316,""auto"",""en"")"),"Loading...")</f>
        <v>Loading...</v>
      </c>
    </row>
    <row r="10317" spans="1:2" ht="14.25" customHeight="1">
      <c r="A10317" s="5" t="s">
        <v>9871</v>
      </c>
      <c r="B10317" s="2" t="str">
        <f ca="1">IFERROR(__xludf.DUMMYFUNCTION("GOOGLETRANSLATE(A10317,""auto"",""en"")"),"Loading...")</f>
        <v>Loading...</v>
      </c>
    </row>
    <row r="10318" spans="1:2" ht="14.25" customHeight="1">
      <c r="A10318" s="2" t="s">
        <v>9872</v>
      </c>
      <c r="B10318" s="2" t="str">
        <f ca="1">IFERROR(__xludf.DUMMYFUNCTION("GOOGLETRANSLATE(A10318,""auto"",""en"")"),"Loading...")</f>
        <v>Loading...</v>
      </c>
    </row>
    <row r="10319" spans="1:2" ht="14.25" customHeight="1">
      <c r="A10319" s="2" t="s">
        <v>9873</v>
      </c>
      <c r="B10319" s="2" t="str">
        <f ca="1">IFERROR(__xludf.DUMMYFUNCTION("GOOGLETRANSLATE(A10319,""auto"",""en"")"),"Loading...")</f>
        <v>Loading...</v>
      </c>
    </row>
    <row r="10320" spans="1:2" ht="14.25" customHeight="1">
      <c r="A10320" s="4" t="s">
        <v>9874</v>
      </c>
      <c r="B10320" s="2" t="str">
        <f ca="1">IFERROR(__xludf.DUMMYFUNCTION("GOOGLETRANSLATE(A10320,""auto"",""en"")"),"Loading...")</f>
        <v>Loading...</v>
      </c>
    </row>
    <row r="10321" spans="1:2" ht="14.25" customHeight="1">
      <c r="A10321" s="2" t="s">
        <v>9875</v>
      </c>
      <c r="B10321" s="2" t="str">
        <f ca="1">IFERROR(__xludf.DUMMYFUNCTION("GOOGLETRANSLATE(A10321,""auto"",""en"")"),"Farji poll")</f>
        <v>Farji poll</v>
      </c>
    </row>
    <row r="10322" spans="1:2" ht="14.25" customHeight="1">
      <c r="A10322" s="2" t="s">
        <v>9876</v>
      </c>
      <c r="B10322" s="2" t="str">
        <f ca="1">IFERROR(__xludf.DUMMYFUNCTION("GOOGLETRANSLATE(A10322,""auto"",""en"")"),"Loading...")</f>
        <v>Loading...</v>
      </c>
    </row>
    <row r="10323" spans="1:2" ht="14.25" customHeight="1">
      <c r="A10323" s="2" t="s">
        <v>9877</v>
      </c>
      <c r="B10323" s="2" t="str">
        <f ca="1">IFERROR(__xludf.DUMMYFUNCTION("GOOGLETRANSLATE(A10323,""auto"",""en"")"),"Loading...")</f>
        <v>Loading...</v>
      </c>
    </row>
    <row r="10324" spans="1:2" ht="14.25" customHeight="1">
      <c r="A10324" s="2" t="s">
        <v>9878</v>
      </c>
      <c r="B10324" s="2" t="str">
        <f ca="1">IFERROR(__xludf.DUMMYFUNCTION("GOOGLETRANSLATE(A10324,""auto"",""en"")"),"Loading...")</f>
        <v>Loading...</v>
      </c>
    </row>
    <row r="10325" spans="1:2" ht="14.25" customHeight="1">
      <c r="A10325" s="6" t="s">
        <v>9879</v>
      </c>
      <c r="B10325" s="2" t="str">
        <f ca="1">IFERROR(__xludf.DUMMYFUNCTION("GOOGLETRANSLATE(A10325,""auto"",""en"")"),"Loading...")</f>
        <v>Loading...</v>
      </c>
    </row>
    <row r="10326" spans="1:2" ht="14.25" customHeight="1">
      <c r="A10326" s="4" t="s">
        <v>9880</v>
      </c>
      <c r="B10326" s="2" t="str">
        <f ca="1">IFERROR(__xludf.DUMMYFUNCTION("GOOGLETRANSLATE(A10326,""auto"",""en"")"),"Loading...")</f>
        <v>Loading...</v>
      </c>
    </row>
    <row r="10327" spans="1:2" ht="14.25" customHeight="1">
      <c r="A10327" s="2" t="s">
        <v>9881</v>
      </c>
      <c r="B10327" s="2" t="str">
        <f ca="1">IFERROR(__xludf.DUMMYFUNCTION("GOOGLETRANSLATE(A10327,""auto"",""en"")"),"Loading...")</f>
        <v>Loading...</v>
      </c>
    </row>
    <row r="10328" spans="1:2" ht="14.25" customHeight="1">
      <c r="A10328" s="2" t="s">
        <v>9882</v>
      </c>
      <c r="B10328" s="3" t="str">
        <f ca="1">IFERROR(__xludf.DUMMYFUNCTION("GOOGLETRANSLATE(A10328,""auto"",""en"")"),"Loading...")</f>
        <v>Loading...</v>
      </c>
    </row>
    <row r="10329" spans="1:2" ht="14.25" customHeight="1">
      <c r="A10329" s="2" t="s">
        <v>9883</v>
      </c>
      <c r="B10329" s="2" t="str">
        <f ca="1">IFERROR(__xludf.DUMMYFUNCTION("GOOGLETRANSLATE(A10329,""auto"",""en"")"),"Loading...")</f>
        <v>Loading...</v>
      </c>
    </row>
    <row r="10330" spans="1:2" ht="14.25" customHeight="1">
      <c r="A10330" s="2" t="s">
        <v>9884</v>
      </c>
      <c r="B10330" s="2" t="str">
        <f ca="1">IFERROR(__xludf.DUMMYFUNCTION("GOOGLETRANSLATE(A10330,""auto"",""en"")"),"Fake exit pole")</f>
        <v>Fake exit pole</v>
      </c>
    </row>
    <row r="10331" spans="1:2" ht="14.25" customHeight="1">
      <c r="A10331" s="2" t="s">
        <v>311</v>
      </c>
      <c r="B10331" s="2" t="str">
        <f ca="1">IFERROR(__xludf.DUMMYFUNCTION("GOOGLETRANSLATE(A10331,""auto"",""en"")"),"Loading...")</f>
        <v>Loading...</v>
      </c>
    </row>
    <row r="10332" spans="1:2" ht="14.25" customHeight="1">
      <c r="A10332" s="6" t="s">
        <v>9885</v>
      </c>
      <c r="B10332" s="2" t="str">
        <f ca="1">IFERROR(__xludf.DUMMYFUNCTION("GOOGLETRANSLATE(A10332,""auto"",""en"")"),"As soon as someone says ""Rahul baba is great, he is going to win..."", that Exit Poll becomes 100% authentic and genuine!!!
As soon as someone tells the truth like ""NDA seems to be most probably winning"", that becomes biased, fake, EVM-ghotala based Ex"&amp;"it Poll!
Wa bhai wa!!!
Ravish bhaiyya, at least do you believe the exit polls or you are also saying ""these are fake and I.N.D.I.A. will get 295 like Kharge says"" or are you also preparing the ""EVM song"" to cry from June-4???
Brother, you are throwing"&amp;" so much away, what will you do if your honor is lost on 4th June?
Why are you throwing away so much that on June 4 you will be crushed with shame?
And who is this poll tracker???
Will he stay on 4th June or will he run away?")</f>
        <v>As soon as someone says "Rahul baba is great, he is going to win...", that Exit Poll becomes 100% authentic and genuine!!!
As soon as someone tells the truth like "NDA seems to be most probably winning", that becomes biased, fake, EVM-ghotala based Exit Poll!
Wa bhai wa!!!
Ravish bhaiyya, at least do you believe the exit polls or you are also saying "these are fake and I.N.D.I.A. will get 295 like Kharge says" or are you also preparing the "EVM song" to cry from June-4???
Brother, you are throwing so much away, what will you do if your honor is lost on 4th June?
Why are you throwing away so much that on June 4 you will be crushed with shame?
And who is this poll tracker???
Will he stay on 4th June or will he run away?</v>
      </c>
    </row>
    <row r="10333" spans="1:2" ht="14.25" customHeight="1">
      <c r="A10333" s="2" t="s">
        <v>9886</v>
      </c>
      <c r="B10333" s="2" t="str">
        <f ca="1">IFERROR(__xludf.DUMMYFUNCTION("GOOGLETRANSLATE(A10333,""auto"",""en"")"),"Loading...")</f>
        <v>Loading...</v>
      </c>
    </row>
    <row r="10334" spans="1:2" ht="14.25" customHeight="1">
      <c r="A10334" s="2" t="s">
        <v>9887</v>
      </c>
      <c r="B10334" s="2" t="str">
        <f ca="1">IFERROR(__xludf.DUMMYFUNCTION("GOOGLETRANSLATE(A10334,""auto"",""en"")"),"Loading...")</f>
        <v>Loading...</v>
      </c>
    </row>
    <row r="10335" spans="1:2" ht="14.25" customHeight="1">
      <c r="A10335" s="2" t="s">
        <v>9888</v>
      </c>
      <c r="B10335" s="2" t="str">
        <f ca="1">IFERROR(__xludf.DUMMYFUNCTION("GOOGLETRANSLATE(A10335,""auto"",""en"")"),"Loading...")</f>
        <v>Loading...</v>
      </c>
    </row>
    <row r="10336" spans="1:2" ht="14.25" customHeight="1">
      <c r="A10336" s="2" t="s">
        <v>9889</v>
      </c>
      <c r="B10336" s="2" t="str">
        <f ca="1">IFERROR(__xludf.DUMMYFUNCTION("GOOGLETRANSLATE(A10336,""auto"",""en"")"),"Loading...")</f>
        <v>Loading...</v>
      </c>
    </row>
    <row r="10337" spans="1:2" ht="14.25" customHeight="1">
      <c r="A10337" s="5" t="s">
        <v>9890</v>
      </c>
      <c r="B10337" s="2" t="str">
        <f ca="1">IFERROR(__xludf.DUMMYFUNCTION("GOOGLETRANSLATE(A10337,""auto"",""en"")"),"Loading...")</f>
        <v>Loading...</v>
      </c>
    </row>
    <row r="10338" spans="1:2" ht="14.25" customHeight="1">
      <c r="A10338" s="2" t="s">
        <v>9891</v>
      </c>
      <c r="B10338" s="2" t="str">
        <f ca="1">IFERROR(__xludf.DUMMYFUNCTION("GOOGLETRANSLATE(A10338,""auto"",""en"")"),"Loading...")</f>
        <v>Loading...</v>
      </c>
    </row>
    <row r="10339" spans="1:2" ht="14.25" customHeight="1">
      <c r="A10339" s="2" t="s">
        <v>9892</v>
      </c>
      <c r="B10339" s="2" t="str">
        <f ca="1">IFERROR(__xludf.DUMMYFUNCTION("GOOGLETRANSLATE(A10339,""auto"",""en"")"),"Loading...")</f>
        <v>Loading...</v>
      </c>
    </row>
    <row r="10340" spans="1:2" ht="14.25" customHeight="1">
      <c r="A10340" s="2" t="s">
        <v>9893</v>
      </c>
      <c r="B10340" s="2" t="str">
        <f ca="1">IFERROR(__xludf.DUMMYFUNCTION("GOOGLETRANSLATE(A10340,""auto"",""en"")"),"Loading...")</f>
        <v>Loading...</v>
      </c>
    </row>
    <row r="10341" spans="1:2" ht="14.25" customHeight="1">
      <c r="A10341" s="2" t="s">
        <v>9894</v>
      </c>
      <c r="B10341" s="2" t="str">
        <f ca="1">IFERROR(__xludf.DUMMYFUNCTION("GOOGLETRANSLATE(A10341,""auto"",""en"")"),"Loading...")</f>
        <v>Loading...</v>
      </c>
    </row>
    <row r="10342" spans="1:2" ht="14.25" customHeight="1">
      <c r="A10342" s="2" t="s">
        <v>9895</v>
      </c>
      <c r="B10342" s="2" t="str">
        <f ca="1">IFERROR(__xludf.DUMMYFUNCTION("GOOGLETRANSLATE(A10342,""auto"",""en"")"),"Loading...")</f>
        <v>Loading...</v>
      </c>
    </row>
    <row r="10343" spans="1:2" ht="14.25" customHeight="1">
      <c r="A10343" s="2" t="s">
        <v>9896</v>
      </c>
      <c r="B10343" s="2" t="str">
        <f ca="1">IFERROR(__xludf.DUMMYFUNCTION("GOOGLETRANSLATE(A10343,""auto"",""en"")"),"Loading...")</f>
        <v>Loading...</v>
      </c>
    </row>
    <row r="10344" spans="1:2" ht="14.25" customHeight="1">
      <c r="A10344" s="2" t="s">
        <v>9897</v>
      </c>
      <c r="B10344" s="2" t="str">
        <f ca="1">IFERROR(__xludf.DUMMYFUNCTION("GOOGLETRANSLATE(A10344,""auto"",""en"")"),"Loading...")</f>
        <v>Loading...</v>
      </c>
    </row>
    <row r="10345" spans="1:2" ht="14.25" customHeight="1">
      <c r="A10345" s="2" t="s">
        <v>9898</v>
      </c>
      <c r="B10345" s="2" t="str">
        <f ca="1">IFERROR(__xludf.DUMMYFUNCTION("GOOGLETRANSLATE(A10345,""auto"",""en"")"),"Loading...")</f>
        <v>Loading...</v>
      </c>
    </row>
    <row r="10346" spans="1:2" ht="14.25" customHeight="1">
      <c r="A10346" s="2" t="s">
        <v>9899</v>
      </c>
      <c r="B10346" s="2" t="str">
        <f ca="1">IFERROR(__xludf.DUMMYFUNCTION("GOOGLETRANSLATE(A10346,""auto"",""en"")"),"Loading...")</f>
        <v>Loading...</v>
      </c>
    </row>
    <row r="10347" spans="1:2" ht="14.25" customHeight="1">
      <c r="A10347" s="2" t="s">
        <v>9900</v>
      </c>
      <c r="B10347" s="2" t="str">
        <f ca="1">IFERROR(__xludf.DUMMYFUNCTION("GOOGLETRANSLATE(A10347,""auto"",""en"")"),"Loading...")</f>
        <v>Loading...</v>
      </c>
    </row>
    <row r="10348" spans="1:2" ht="14.25" customHeight="1">
      <c r="A10348" s="2" t="s">
        <v>9901</v>
      </c>
      <c r="B10348" s="2" t="str">
        <f ca="1">IFERROR(__xludf.DUMMYFUNCTION("GOOGLETRANSLATE(A10348,""auto"",""en"")"),"Loading...")</f>
        <v>Loading...</v>
      </c>
    </row>
    <row r="10349" spans="1:2" ht="14.25" customHeight="1">
      <c r="A10349" s="2" t="s">
        <v>9902</v>
      </c>
      <c r="B10349" s="2" t="str">
        <f ca="1">IFERROR(__xludf.DUMMYFUNCTION("GOOGLETRANSLATE(A10349,""auto"",""en"")"),"Loading...")</f>
        <v>Loading...</v>
      </c>
    </row>
    <row r="10350" spans="1:2" ht="14.25" customHeight="1">
      <c r="A10350" s="2" t="s">
        <v>9903</v>
      </c>
      <c r="B10350" s="2" t="str">
        <f ca="1">IFERROR(__xludf.DUMMYFUNCTION("GOOGLETRANSLATE(A10350,""auto"",""en"")"),"Loading...")</f>
        <v>Loading...</v>
      </c>
    </row>
    <row r="10351" spans="1:2" ht="14.25" customHeight="1">
      <c r="A10351" s="2" t="s">
        <v>9904</v>
      </c>
      <c r="B10351" s="2" t="str">
        <f ca="1">IFERROR(__xludf.DUMMYFUNCTION("GOOGLETRANSLATE(A10351,""auto"",""en"")"),"Ravish ji Thora piche jayeeye mjhe Thora confirm karna k log video bnate time full pant pahanten h ya nhi just for check 😊😊")</f>
        <v>Ravish ji Thora piche jayeeye mjhe Thora confirm karna k log video bnate time full pant pahanten h ya nhi just for check 😊😊</v>
      </c>
    </row>
    <row r="10352" spans="1:2" ht="14.25" customHeight="1">
      <c r="A10352" s="2" t="s">
        <v>9905</v>
      </c>
      <c r="B10352" s="2" t="str">
        <f ca="1">IFERROR(__xludf.DUMMYFUNCTION("GOOGLETRANSLATE(A10352,""auto"",""en"")"),"Loading...")</f>
        <v>Loading...</v>
      </c>
    </row>
    <row r="10353" spans="1:2" ht="14.25" customHeight="1">
      <c r="A10353" s="2" t="s">
        <v>9906</v>
      </c>
      <c r="B10353" s="2" t="str">
        <f ca="1">IFERROR(__xludf.DUMMYFUNCTION("GOOGLETRANSLATE(A10353,""auto"",""en"")"),"Loading...")</f>
        <v>Loading...</v>
      </c>
    </row>
    <row r="10354" spans="1:2" ht="14.25" customHeight="1">
      <c r="A10354" s="4" t="s">
        <v>9907</v>
      </c>
      <c r="B10354" s="2" t="str">
        <f ca="1">IFERROR(__xludf.DUMMYFUNCTION("GOOGLETRANSLATE(A10354,""auto"",""en"")"),"Loading...")</f>
        <v>Loading...</v>
      </c>
    </row>
    <row r="10355" spans="1:2" ht="14.25" customHeight="1">
      <c r="A10355" s="2" t="s">
        <v>9908</v>
      </c>
      <c r="B10355" s="2" t="str">
        <f ca="1">IFERROR(__xludf.DUMMYFUNCTION("GOOGLETRANSLATE(A10355,""auto"",""en"")"),"Loading...")</f>
        <v>Loading...</v>
      </c>
    </row>
    <row r="10356" spans="1:2" ht="14.25" customHeight="1">
      <c r="A10356" s="2" t="s">
        <v>9909</v>
      </c>
      <c r="B10356" s="2" t="str">
        <f ca="1">IFERROR(__xludf.DUMMYFUNCTION("GOOGLETRANSLATE(A10356,""auto"",""en"")"),"Loading...")</f>
        <v>Loading...</v>
      </c>
    </row>
    <row r="10357" spans="1:2" ht="14.25" customHeight="1">
      <c r="A10357" s="2" t="s">
        <v>9910</v>
      </c>
      <c r="B10357" s="2" t="str">
        <f ca="1">IFERROR(__xludf.DUMMYFUNCTION("GOOGLETRANSLATE(A10357,""auto"",""en"")"),"Jali Padi hai Khabis Kumar's is still the same here.")</f>
        <v>Jali Padi hai Khabis Kumar's is still the same here.</v>
      </c>
    </row>
    <row r="10358" spans="1:2" ht="14.25" customHeight="1">
      <c r="A10358" s="2" t="s">
        <v>9911</v>
      </c>
      <c r="B10358" s="2" t="str">
        <f ca="1">IFERROR(__xludf.DUMMYFUNCTION("GOOGLETRANSLATE(A10358,""auto"",""en"")"),"Loading...")</f>
        <v>Loading...</v>
      </c>
    </row>
    <row r="10359" spans="1:2" ht="14.25" customHeight="1">
      <c r="A10359" s="2" t="s">
        <v>9912</v>
      </c>
      <c r="B10359" s="2" t="str">
        <f ca="1">IFERROR(__xludf.DUMMYFUNCTION("GOOGLETRANSLATE(A10359,""auto"",""en"")"),"Loading...")</f>
        <v>Loading...</v>
      </c>
    </row>
    <row r="10360" spans="1:2" ht="14.25" customHeight="1">
      <c r="A10360" s="2" t="s">
        <v>9913</v>
      </c>
      <c r="B10360" s="2" t="str">
        <f ca="1">IFERROR(__xludf.DUMMYFUNCTION("GOOGLETRANSLATE(A10360,""auto"",""en"")"),"Loading...")</f>
        <v>Loading...</v>
      </c>
    </row>
    <row r="10361" spans="1:2" ht="14.25" customHeight="1">
      <c r="A10361" s="2" t="s">
        <v>9914</v>
      </c>
      <c r="B10361" s="2" t="str">
        <f ca="1">IFERROR(__xludf.DUMMYFUNCTION("GOOGLETRANSLATE(A10361,""auto"",""en"")"),"Loading...")</f>
        <v>Loading...</v>
      </c>
    </row>
    <row r="10362" spans="1:2" ht="14.25" customHeight="1">
      <c r="A10362" s="4" t="s">
        <v>9915</v>
      </c>
      <c r="B10362" s="2" t="str">
        <f ca="1">IFERROR(__xludf.DUMMYFUNCTION("GOOGLETRANSLATE(A10362,""auto"",""en"")"),"Loading...")</f>
        <v>Loading...</v>
      </c>
    </row>
    <row r="10363" spans="1:2" ht="14.25" customHeight="1">
      <c r="A10363" s="4" t="s">
        <v>9916</v>
      </c>
      <c r="B10363" s="2" t="str">
        <f ca="1">IFERROR(__xludf.DUMMYFUNCTION("GOOGLETRANSLATE(A10363,""auto"",""en"")"),"Loading...")</f>
        <v>Loading...</v>
      </c>
    </row>
    <row r="10364" spans="1:2" ht="14.25" customHeight="1">
      <c r="A10364" s="2" t="s">
        <v>9917</v>
      </c>
      <c r="B10364" s="2" t="str">
        <f ca="1">IFERROR(__xludf.DUMMYFUNCTION("GOOGLETRANSLATE(A10364,""auto"",""en"")"),"Loading...")</f>
        <v>Loading...</v>
      </c>
    </row>
    <row r="10365" spans="1:2" ht="14.25" customHeight="1">
      <c r="A10365" s="2" t="s">
        <v>9918</v>
      </c>
      <c r="B10365" s="2" t="str">
        <f ca="1">IFERROR(__xludf.DUMMYFUNCTION("GOOGLETRANSLATE(A10365,""auto"",""en"")"),"Loading...")</f>
        <v>Loading...</v>
      </c>
    </row>
    <row r="10366" spans="1:2" ht="14.25" customHeight="1">
      <c r="A10366" s="2" t="s">
        <v>9919</v>
      </c>
      <c r="B10366" s="2" t="str">
        <f ca="1">IFERROR(__xludf.DUMMYFUNCTION("GOOGLETRANSLATE(A10366,""auto"",""en"")"),"Loading...")</f>
        <v>Loading...</v>
      </c>
    </row>
    <row r="10367" spans="1:2" ht="14.25" customHeight="1">
      <c r="A10367" s="2" t="s">
        <v>5905</v>
      </c>
      <c r="B10367" s="2" t="str">
        <f ca="1">IFERROR(__xludf.DUMMYFUNCTION("GOOGLETRANSLATE(A10367,""auto"",""en"")"),"Loading...")</f>
        <v>Loading...</v>
      </c>
    </row>
    <row r="10368" spans="1:2" ht="14.25" customHeight="1">
      <c r="A10368" s="2" t="s">
        <v>9920</v>
      </c>
      <c r="B10368" s="2" t="str">
        <f ca="1">IFERROR(__xludf.DUMMYFUNCTION("GOOGLETRANSLATE(A10368,""auto"",""en"")"),"Loading...")</f>
        <v>Loading...</v>
      </c>
    </row>
    <row r="10369" spans="1:2" ht="14.25" customHeight="1">
      <c r="A10369" s="4" t="s">
        <v>9921</v>
      </c>
      <c r="B10369" s="2" t="str">
        <f ca="1">IFERROR(__xludf.DUMMYFUNCTION("GOOGLETRANSLATE(A10369,""auto"",""en"")"),"Loading...")</f>
        <v>Loading...</v>
      </c>
    </row>
    <row r="10370" spans="1:2" ht="14.25" customHeight="1">
      <c r="A10370" s="2" t="s">
        <v>3623</v>
      </c>
      <c r="B10370" s="2" t="str">
        <f ca="1">IFERROR(__xludf.DUMMYFUNCTION("GOOGLETRANSLATE(A10370,""auto"",""en"")"),"Loading...")</f>
        <v>Loading...</v>
      </c>
    </row>
    <row r="10371" spans="1:2" ht="14.25" customHeight="1">
      <c r="A10371" s="2" t="s">
        <v>9922</v>
      </c>
      <c r="B10371" s="2" t="str">
        <f ca="1">IFERROR(__xludf.DUMMYFUNCTION("GOOGLETRANSLATE(A10371,""auto"",""en"")"),"Loading...")</f>
        <v>Loading...</v>
      </c>
    </row>
    <row r="10372" spans="1:2" ht="14.25" customHeight="1">
      <c r="A10372" s="2" t="s">
        <v>9923</v>
      </c>
      <c r="B10372" s="2" t="str">
        <f ca="1">IFERROR(__xludf.DUMMYFUNCTION("GOOGLETRANSLATE(A10372,""auto"",""en"")"),"Loading...")</f>
        <v>Loading...</v>
      </c>
    </row>
    <row r="10373" spans="1:2" ht="14.25" customHeight="1">
      <c r="A10373" s="2" t="s">
        <v>9924</v>
      </c>
      <c r="B10373" s="2" t="str">
        <f ca="1">IFERROR(__xludf.DUMMYFUNCTION("GOOGLETRANSLATE(A10373,""auto"",""en"")"),"Loading...")</f>
        <v>Loading...</v>
      </c>
    </row>
    <row r="10374" spans="1:2" ht="14.25" customHeight="1">
      <c r="A10374" s="2" t="s">
        <v>9925</v>
      </c>
      <c r="B10374" s="2" t="str">
        <f ca="1">IFERROR(__xludf.DUMMYFUNCTION("GOOGLETRANSLATE(A10374,""auto"",""en"")"),"Loading...")</f>
        <v>Loading...</v>
      </c>
    </row>
    <row r="10375" spans="1:2" ht="14.25" customHeight="1">
      <c r="A10375" s="2" t="s">
        <v>9926</v>
      </c>
      <c r="B10375" s="2" t="str">
        <f ca="1">IFERROR(__xludf.DUMMYFUNCTION("GOOGLETRANSLATE(A10375,""auto"",""en"")"),"Loading...")</f>
        <v>Loading...</v>
      </c>
    </row>
    <row r="10376" spans="1:2" ht="14.25" customHeight="1">
      <c r="A10376" s="4" t="s">
        <v>9927</v>
      </c>
      <c r="B10376" s="2" t="str">
        <f ca="1">IFERROR(__xludf.DUMMYFUNCTION("GOOGLETRANSLATE(A10376,""auto"",""en"")"),"Loading...")</f>
        <v>Loading...</v>
      </c>
    </row>
    <row r="10377" spans="1:2" ht="14.25" customHeight="1">
      <c r="A10377" s="2" t="s">
        <v>9928</v>
      </c>
      <c r="B10377" s="2" t="str">
        <f ca="1">IFERROR(__xludf.DUMMYFUNCTION("GOOGLETRANSLATE(A10377,""auto"",""en"")"),"Loading...")</f>
        <v>Loading...</v>
      </c>
    </row>
    <row r="10378" spans="1:2" ht="14.25" customHeight="1">
      <c r="A10378" s="2" t="s">
        <v>4010</v>
      </c>
      <c r="B10378" s="2" t="str">
        <f ca="1">IFERROR(__xludf.DUMMYFUNCTION("GOOGLETRANSLATE(A10378,""auto"",""en"")"),"Loading...")</f>
        <v>Loading...</v>
      </c>
    </row>
    <row r="10379" spans="1:2" ht="14.25" customHeight="1">
      <c r="A10379" s="2" t="s">
        <v>9929</v>
      </c>
      <c r="B10379" s="2" t="str">
        <f ca="1">IFERROR(__xludf.DUMMYFUNCTION("GOOGLETRANSLATE(A10379,""auto"",""en"")"),"Loading...")</f>
        <v>Loading...</v>
      </c>
    </row>
    <row r="10380" spans="1:2" ht="14.25" customHeight="1">
      <c r="A10380" s="6" t="s">
        <v>9930</v>
      </c>
      <c r="B10380" s="2" t="str">
        <f ca="1">IFERROR(__xludf.DUMMYFUNCTION("GOOGLETRANSLATE(A10380,""auto"",""en"")"),"Loading...")</f>
        <v>Loading...</v>
      </c>
    </row>
    <row r="10381" spans="1:2" ht="14.25" customHeight="1">
      <c r="A10381" s="2" t="s">
        <v>9931</v>
      </c>
      <c r="B10381" s="2" t="str">
        <f ca="1">IFERROR(__xludf.DUMMYFUNCTION("GOOGLETRANSLATE(A10381,""auto"",""en"")"),"Loading...")</f>
        <v>Loading...</v>
      </c>
    </row>
    <row r="10382" spans="1:2" ht="14.25" customHeight="1">
      <c r="A10382" s="4" t="s">
        <v>9932</v>
      </c>
      <c r="B10382" s="2" t="str">
        <f ca="1">IFERROR(__xludf.DUMMYFUNCTION("GOOGLETRANSLATE(A10382,""auto"",""en"")"),"Loading...")</f>
        <v>Loading...</v>
      </c>
    </row>
    <row r="10383" spans="1:2" ht="14.25" customHeight="1">
      <c r="A10383" s="2" t="s">
        <v>9933</v>
      </c>
      <c r="B10383" s="2" t="str">
        <f ca="1">IFERROR(__xludf.DUMMYFUNCTION("GOOGLETRANSLATE(A10383,""auto"",""en"")"),"Loading...")</f>
        <v>Loading...</v>
      </c>
    </row>
    <row r="10384" spans="1:2" ht="14.25" customHeight="1">
      <c r="A10384" s="4" t="s">
        <v>9934</v>
      </c>
      <c r="B10384" s="2" t="str">
        <f ca="1">IFERROR(__xludf.DUMMYFUNCTION("GOOGLETRANSLATE(A10384,""auto"",""en"")"),"Loading...")</f>
        <v>Loading...</v>
      </c>
    </row>
    <row r="10385" spans="1:2" ht="14.25" customHeight="1">
      <c r="A10385" s="2" t="s">
        <v>9935</v>
      </c>
      <c r="B10385" s="3" t="str">
        <f ca="1">IFERROR(__xludf.DUMMYFUNCTION("GOOGLETRANSLATE(A10385,""auto"",""en"")"),"Loading...")</f>
        <v>Loading...</v>
      </c>
    </row>
    <row r="10386" spans="1:2" ht="14.25" customHeight="1">
      <c r="A10386" s="2" t="s">
        <v>9936</v>
      </c>
      <c r="B10386" s="2" t="str">
        <f ca="1">IFERROR(__xludf.DUMMYFUNCTION("GOOGLETRANSLATE(A10386,""auto"",""en"")"),"Loading...")</f>
        <v>Loading...</v>
      </c>
    </row>
    <row r="10387" spans="1:2" ht="14.25" customHeight="1">
      <c r="A10387" s="2" t="s">
        <v>9937</v>
      </c>
      <c r="B10387" s="2" t="str">
        <f ca="1">IFERROR(__xludf.DUMMYFUNCTION("GOOGLETRANSLATE(A10387,""auto"",""en"")"),"Loading...")</f>
        <v>Loading...</v>
      </c>
    </row>
    <row r="10388" spans="1:2" ht="14.25" customHeight="1">
      <c r="A10388" s="2" t="s">
        <v>9938</v>
      </c>
      <c r="B10388" s="2" t="str">
        <f ca="1">IFERROR(__xludf.DUMMYFUNCTION("GOOGLETRANSLATE(A10388,""auto"",""en"")"),"Started crying on Evm. An impartial journalist feels like crying.")</f>
        <v>Started crying on Evm. An impartial journalist feels like crying.</v>
      </c>
    </row>
    <row r="10389" spans="1:2" ht="14.25" customHeight="1">
      <c r="A10389" s="2" t="s">
        <v>9939</v>
      </c>
      <c r="B10389" s="2" t="str">
        <f ca="1">IFERROR(__xludf.DUMMYFUNCTION("GOOGLETRANSLATE(A10389,""auto"",""en"")"),"Ravish ji went out of the pool right away.")</f>
        <v>Ravish ji went out of the pool right away.</v>
      </c>
    </row>
    <row r="10390" spans="1:2" ht="14.25" customHeight="1">
      <c r="A10390" s="2" t="s">
        <v>9940</v>
      </c>
      <c r="B10390" s="2" t="str">
        <f ca="1">IFERROR(__xludf.DUMMYFUNCTION("GOOGLETRANSLATE(A10390,""auto"",""en"")"),"Loading...")</f>
        <v>Loading...</v>
      </c>
    </row>
    <row r="10391" spans="1:2" ht="14.25" customHeight="1">
      <c r="A10391" s="2" t="s">
        <v>9941</v>
      </c>
      <c r="B10391" s="2" t="str">
        <f ca="1">IFERROR(__xludf.DUMMYFUNCTION("GOOGLETRANSLATE(A10391,""auto"",""en"")"),"Loading...")</f>
        <v>Loading...</v>
      </c>
    </row>
    <row r="10392" spans="1:2" ht="14.25" customHeight="1">
      <c r="A10392" s="4" t="s">
        <v>9942</v>
      </c>
      <c r="B10392" s="2" t="str">
        <f ca="1">IFERROR(__xludf.DUMMYFUNCTION("GOOGLETRANSLATE(A10392,""auto"",""en"")"),"India alliance is winning this time. If Rahul Gandhi becomes the Prime Minister, India will get an educated and responsible Prime Minister. Support @CongressIndia270 👍")</f>
        <v>India alliance is winning this time. If Rahul Gandhi becomes the Prime Minister, India will get an educated and responsible Prime Minister. Support @CongressIndia270 👍</v>
      </c>
    </row>
    <row r="10393" spans="1:2" ht="14.25" customHeight="1">
      <c r="A10393" s="6" t="s">
        <v>9943</v>
      </c>
      <c r="B10393" s="2" t="str">
        <f ca="1">IFERROR(__xludf.DUMMYFUNCTION("GOOGLETRANSLATE(A10393,""auto"",""en"")"),"Loading...")</f>
        <v>Loading...</v>
      </c>
    </row>
    <row r="10394" spans="1:2" ht="14.25" customHeight="1">
      <c r="A10394" s="6" t="s">
        <v>9944</v>
      </c>
      <c r="B10394" s="2" t="str">
        <f ca="1">IFERROR(__xludf.DUMMYFUNCTION("GOOGLETRANSLATE(A10394,""auto"",""en"")"),"Loading...")</f>
        <v>Loading...</v>
      </c>
    </row>
    <row r="10395" spans="1:2" ht="14.25" customHeight="1">
      <c r="A10395" s="2" t="s">
        <v>9945</v>
      </c>
      <c r="B10395" s="2" t="str">
        <f ca="1">IFERROR(__xludf.DUMMYFUNCTION("GOOGLETRANSLATE(A10395,""auto"",""en"")"),"Loading...")</f>
        <v>Loading...</v>
      </c>
    </row>
    <row r="10396" spans="1:2" ht="14.25" customHeight="1">
      <c r="A10396" s="2" t="s">
        <v>9946</v>
      </c>
      <c r="B10396" s="3" t="str">
        <f ca="1">IFERROR(__xludf.DUMMYFUNCTION("GOOGLETRANSLATE(A10396,""auto"",""en"")"),"Loading...")</f>
        <v>Loading...</v>
      </c>
    </row>
    <row r="10397" spans="1:2" ht="14.25" customHeight="1">
      <c r="A10397" s="2" t="s">
        <v>9947</v>
      </c>
      <c r="B10397" s="2" t="str">
        <f ca="1">IFERROR(__xludf.DUMMYFUNCTION("GOOGLETRANSLATE(A10397,""auto"",""en"")"),"Loading...")</f>
        <v>Loading...</v>
      </c>
    </row>
    <row r="10398" spans="1:2" ht="14.25" customHeight="1">
      <c r="A10398" s="2" t="s">
        <v>9948</v>
      </c>
      <c r="B10398" s="2" t="str">
        <f ca="1">IFERROR(__xludf.DUMMYFUNCTION("GOOGLETRANSLATE(A10398,""auto"",""en"")"),"Loading...")</f>
        <v>Loading...</v>
      </c>
    </row>
    <row r="10399" spans="1:2" ht="14.25" customHeight="1">
      <c r="A10399" s="2" t="s">
        <v>9949</v>
      </c>
      <c r="B10399" s="2" t="str">
        <f ca="1">IFERROR(__xludf.DUMMYFUNCTION("GOOGLETRANSLATE(A10399,""auto"",""en"")"),"Loading...")</f>
        <v>Loading...</v>
      </c>
    </row>
    <row r="10400" spans="1:2" ht="14.25" customHeight="1">
      <c r="A10400" s="2" t="s">
        <v>519</v>
      </c>
      <c r="B10400" s="2" t="str">
        <f ca="1">IFERROR(__xludf.DUMMYFUNCTION("GOOGLETRANSLATE(A10400,""auto"",""en"")"),"Loading...")</f>
        <v>Loading...</v>
      </c>
    </row>
    <row r="10401" spans="1:2" ht="14.25" customHeight="1">
      <c r="A10401" s="2" t="s">
        <v>9950</v>
      </c>
      <c r="B10401" s="2" t="str">
        <f ca="1">IFERROR(__xludf.DUMMYFUNCTION("GOOGLETRANSLATE(A10401,""auto"",""en"")"),"What will happen to you on June 4th?")</f>
        <v>What will happen to you on June 4th?</v>
      </c>
    </row>
    <row r="10402" spans="1:2" ht="14.25" customHeight="1">
      <c r="A10402" s="2" t="s">
        <v>9951</v>
      </c>
      <c r="B10402" s="2" t="str">
        <f ca="1">IFERROR(__xludf.DUMMYFUNCTION("GOOGLETRANSLATE(A10402,""auto"",""en"")"),"Sir Mughe to lg rha h ki sb dar k mare bta rhe h.")</f>
        <v>Sir Mughe to lg rha h ki sb dar k mare bta rhe h.</v>
      </c>
    </row>
    <row r="10403" spans="1:2" ht="14.25" customHeight="1">
      <c r="A10403" s="2" t="s">
        <v>9952</v>
      </c>
      <c r="B10403" s="2" t="str">
        <f ca="1">IFERROR(__xludf.DUMMYFUNCTION("GOOGLETRANSLATE(A10403,""auto"",""en"")"),"Loading...")</f>
        <v>Loading...</v>
      </c>
    </row>
    <row r="10404" spans="1:2" ht="14.25" customHeight="1">
      <c r="A10404" s="2" t="s">
        <v>9953</v>
      </c>
      <c r="B10404" s="2" t="str">
        <f ca="1">IFERROR(__xludf.DUMMYFUNCTION("GOOGLETRANSLATE(A10404,""auto"",""en"")"),"Loading...")</f>
        <v>Loading...</v>
      </c>
    </row>
    <row r="10405" spans="1:2" ht="14.25" customHeight="1">
      <c r="A10405" s="2" t="s">
        <v>9954</v>
      </c>
      <c r="B10405" s="2" t="str">
        <f ca="1">IFERROR(__xludf.DUMMYFUNCTION("GOOGLETRANSLATE(A10405,""auto"",""en"")"),"Loading...")</f>
        <v>Loading...</v>
      </c>
    </row>
    <row r="10406" spans="1:2" ht="14.25" customHeight="1">
      <c r="A10406" s="4" t="s">
        <v>9955</v>
      </c>
      <c r="B10406" s="2" t="str">
        <f ca="1">IFERROR(__xludf.DUMMYFUNCTION("GOOGLETRANSLATE(A10406,""auto"",""en"")"),"Loading...")</f>
        <v>Loading...</v>
      </c>
    </row>
    <row r="10407" spans="1:2" ht="14.25" customHeight="1">
      <c r="A10407" s="2" t="s">
        <v>9956</v>
      </c>
      <c r="B10407" s="2" t="str">
        <f ca="1">IFERROR(__xludf.DUMMYFUNCTION("GOOGLETRANSLATE(A10407,""auto"",""en"")"),"Loading...")</f>
        <v>Loading...</v>
      </c>
    </row>
    <row r="10408" spans="1:2" ht="14.25" customHeight="1">
      <c r="A10408" s="2" t="s">
        <v>9957</v>
      </c>
      <c r="B10408" s="2" t="str">
        <f ca="1">IFERROR(__xludf.DUMMYFUNCTION("GOOGLETRANSLATE(A10408,""auto"",""en"")"),"Loading...")</f>
        <v>Loading...</v>
      </c>
    </row>
    <row r="10409" spans="1:2" ht="14.25" customHeight="1">
      <c r="A10409" s="2" t="s">
        <v>9958</v>
      </c>
      <c r="B10409" s="2" t="str">
        <f ca="1">IFERROR(__xludf.DUMMYFUNCTION("GOOGLETRANSLATE(A10409,""auto"",""en"")"),"Loading...")</f>
        <v>Loading...</v>
      </c>
    </row>
    <row r="10410" spans="1:2" ht="14.25" customHeight="1">
      <c r="A10410" s="2" t="s">
        <v>9959</v>
      </c>
      <c r="B10410" s="2" t="str">
        <f ca="1">IFERROR(__xludf.DUMMYFUNCTION("GOOGLETRANSLATE(A10410,""auto"",""en"")"),"Loading...")</f>
        <v>Loading...</v>
      </c>
    </row>
    <row r="10411" spans="1:2" ht="14.25" customHeight="1">
      <c r="A10411" s="2" t="s">
        <v>327</v>
      </c>
      <c r="B10411" s="2" t="str">
        <f ca="1">IFERROR(__xludf.DUMMYFUNCTION("GOOGLETRANSLATE(A10411,""auto"",""en"")"),"Loading...")</f>
        <v>Loading...</v>
      </c>
    </row>
    <row r="10412" spans="1:2" ht="14.25" customHeight="1">
      <c r="A10412" s="2" t="s">
        <v>9960</v>
      </c>
      <c r="B10412" s="2" t="str">
        <f ca="1">IFERROR(__xludf.DUMMYFUNCTION("GOOGLETRANSLATE(A10412,""auto"",""en"")"),"Loading...")</f>
        <v>Loading...</v>
      </c>
    </row>
    <row r="10413" spans="1:2" ht="14.25" customHeight="1">
      <c r="A10413" s="2" t="s">
        <v>9961</v>
      </c>
      <c r="B10413" s="2" t="str">
        <f ca="1">IFERROR(__xludf.DUMMYFUNCTION("GOOGLETRANSLATE(A10413,""auto"",""en"")"),"Loading...")</f>
        <v>Loading...</v>
      </c>
    </row>
    <row r="10414" spans="1:2" ht="14.25" customHeight="1">
      <c r="A10414" s="2" t="s">
        <v>9962</v>
      </c>
      <c r="B10414" s="2" t="str">
        <f ca="1">IFERROR(__xludf.DUMMYFUNCTION("GOOGLETRANSLATE(A10414,""auto"",""en"")"),"Loading...")</f>
        <v>Loading...</v>
      </c>
    </row>
    <row r="10415" spans="1:2" ht="14.25" customHeight="1">
      <c r="A10415" s="2" t="s">
        <v>9963</v>
      </c>
      <c r="B10415" s="2" t="str">
        <f ca="1">IFERROR(__xludf.DUMMYFUNCTION("GOOGLETRANSLATE(A10415,""auto"",""en"")"),"Loading...")</f>
        <v>Loading...</v>
      </c>
    </row>
    <row r="10416" spans="1:2" ht="14.25" customHeight="1">
      <c r="A10416" s="6" t="s">
        <v>9964</v>
      </c>
      <c r="B10416" s="2" t="str">
        <f ca="1">IFERROR(__xludf.DUMMYFUNCTION("GOOGLETRANSLATE(A10416,""auto"",""en"")"),"Loading...")</f>
        <v>Loading...</v>
      </c>
    </row>
    <row r="10417" spans="1:2" ht="14.25" customHeight="1">
      <c r="A10417" s="2" t="s">
        <v>9965</v>
      </c>
      <c r="B10417" s="2" t="str">
        <f ca="1">IFERROR(__xludf.DUMMYFUNCTION("GOOGLETRANSLATE(A10417,""auto"",""en"")"),"Loading...")</f>
        <v>Loading...</v>
      </c>
    </row>
    <row r="10418" spans="1:2" ht="14.25" customHeight="1">
      <c r="A10418" s="2" t="s">
        <v>9966</v>
      </c>
      <c r="B10418" s="2" t="str">
        <f ca="1">IFERROR(__xludf.DUMMYFUNCTION("GOOGLETRANSLATE(A10418,""auto"",""en"")"),"The country's journalism has gone into the abyss.")</f>
        <v>The country's journalism has gone into the abyss.</v>
      </c>
    </row>
    <row r="10419" spans="1:2" ht="14.25" customHeight="1">
      <c r="A10419" s="2" t="s">
        <v>9967</v>
      </c>
      <c r="B10419" s="2" t="str">
        <f ca="1">IFERROR(__xludf.DUMMYFUNCTION("GOOGLETRANSLATE(A10419,""auto"",""en"")"),"Loading...")</f>
        <v>Loading...</v>
      </c>
    </row>
    <row r="10420" spans="1:2" ht="14.25" customHeight="1">
      <c r="A10420" s="2" t="s">
        <v>9968</v>
      </c>
      <c r="B10420" s="2" t="str">
        <f ca="1">IFERROR(__xludf.DUMMYFUNCTION("GOOGLETRANSLATE(A10420,""auto"",""en"")"),"Loading...")</f>
        <v>Loading...</v>
      </c>
    </row>
    <row r="10421" spans="1:2" ht="14.25" customHeight="1">
      <c r="A10421" s="2" t="s">
        <v>9969</v>
      </c>
      <c r="B10421" s="2" t="str">
        <f ca="1">IFERROR(__xludf.DUMMYFUNCTION("GOOGLETRANSLATE(A10421,""auto"",""en"")"),"Loading...")</f>
        <v>Loading...</v>
      </c>
    </row>
    <row r="10422" spans="1:2" ht="14.25" customHeight="1">
      <c r="A10422" s="4" t="s">
        <v>9970</v>
      </c>
      <c r="B10422" s="2" t="str">
        <f ca="1">IFERROR(__xludf.DUMMYFUNCTION("GOOGLETRANSLATE(A10422,""auto"",""en"")"),"Loading...")</f>
        <v>Loading...</v>
      </c>
    </row>
    <row r="10423" spans="1:2" ht="14.25" customHeight="1">
      <c r="A10423" s="2" t="s">
        <v>9971</v>
      </c>
      <c r="B10423" s="2" t="str">
        <f ca="1">IFERROR(__xludf.DUMMYFUNCTION("GOOGLETRANSLATE(A10423,""auto"",""en"")"),"Loading...")</f>
        <v>Loading...</v>
      </c>
    </row>
    <row r="10424" spans="1:2" ht="14.25" customHeight="1">
      <c r="A10424" s="4" t="s">
        <v>9972</v>
      </c>
      <c r="B10424" s="2" t="str">
        <f ca="1">IFERROR(__xludf.DUMMYFUNCTION("GOOGLETRANSLATE(A10424,""auto"",""en"")"),"Loading...")</f>
        <v>Loading...</v>
      </c>
    </row>
    <row r="10425" spans="1:2" ht="14.25" customHeight="1">
      <c r="A10425" s="2" t="s">
        <v>9973</v>
      </c>
      <c r="B10425" s="2" t="str">
        <f ca="1">IFERROR(__xludf.DUMMYFUNCTION("GOOGLETRANSLATE(A10425,""auto"",""en"")"),"Now I am mainly on Agniveer training, I have watched your full video but today my phone will be jammed till December till I watch your video, I will miss you Ravish sir.")</f>
        <v>Now I am mainly on Agniveer training, I have watched your full video but today my phone will be jammed till December till I watch your video, I will miss you Ravish sir.</v>
      </c>
    </row>
    <row r="10426" spans="1:2" ht="14.25" customHeight="1">
      <c r="A10426" s="2" t="s">
        <v>9974</v>
      </c>
      <c r="B10426" s="2" t="str">
        <f ca="1">IFERROR(__xludf.DUMMYFUNCTION("GOOGLETRANSLATE(A10426,""auto"",""en"")"),"Loading...")</f>
        <v>Loading...</v>
      </c>
    </row>
    <row r="10427" spans="1:2" ht="14.25" customHeight="1">
      <c r="A10427" s="2" t="s">
        <v>9975</v>
      </c>
      <c r="B10427" s="2" t="str">
        <f ca="1">IFERROR(__xludf.DUMMYFUNCTION("GOOGLETRANSLATE(A10427,""auto"",""en"")"),"Loading...")</f>
        <v>Loading...</v>
      </c>
    </row>
    <row r="10428" spans="1:2" ht="14.25" customHeight="1">
      <c r="A10428" s="4" t="s">
        <v>9976</v>
      </c>
      <c r="B10428" s="2" t="str">
        <f ca="1">IFERROR(__xludf.DUMMYFUNCTION("GOOGLETRANSLATE(A10428,""auto"",""en"")"),"Loading...")</f>
        <v>Loading...</v>
      </c>
    </row>
    <row r="10429" spans="1:2" ht="14.25" customHeight="1">
      <c r="A10429" s="4" t="s">
        <v>9977</v>
      </c>
      <c r="B10429" s="2" t="str">
        <f ca="1">IFERROR(__xludf.DUMMYFUNCTION("GOOGLETRANSLATE(A10429,""auto"",""en"")"),"Loading...")</f>
        <v>Loading...</v>
      </c>
    </row>
    <row r="10430" spans="1:2" ht="14.25" customHeight="1">
      <c r="A10430" s="2" t="s">
        <v>9978</v>
      </c>
      <c r="B10430" s="2" t="str">
        <f ca="1">IFERROR(__xludf.DUMMYFUNCTION("GOOGLETRANSLATE(A10430,""auto"",""en"")"),"Loading...")</f>
        <v>Loading...</v>
      </c>
    </row>
    <row r="10431" spans="1:2" ht="14.25" customHeight="1">
      <c r="A10431" s="5" t="s">
        <v>9979</v>
      </c>
      <c r="B10431" s="2" t="str">
        <f ca="1">IFERROR(__xludf.DUMMYFUNCTION("GOOGLETRANSLATE(A10431,""auto"",""en"")"),"Loading...")</f>
        <v>Loading...</v>
      </c>
    </row>
    <row r="10432" spans="1:2" ht="14.25" customHeight="1">
      <c r="A10432" s="2" t="s">
        <v>9980</v>
      </c>
      <c r="B10432" s="2" t="str">
        <f ca="1">IFERROR(__xludf.DUMMYFUNCTION("GOOGLETRANSLATE(A10432,""auto"",""en"")"),"Loading...")</f>
        <v>Loading...</v>
      </c>
    </row>
    <row r="10433" spans="1:2" ht="14.25" customHeight="1">
      <c r="A10433" s="2" t="s">
        <v>9981</v>
      </c>
      <c r="B10433" s="2" t="str">
        <f ca="1">IFERROR(__xludf.DUMMYFUNCTION("GOOGLETRANSLATE(A10433,""auto"",""en"")"),"Loading...")</f>
        <v>Loading...</v>
      </c>
    </row>
    <row r="10434" spans="1:2" ht="14.25" customHeight="1">
      <c r="A10434" s="2" t="s">
        <v>9982</v>
      </c>
      <c r="B10434" s="2" t="str">
        <f ca="1">IFERROR(__xludf.DUMMYFUNCTION("GOOGLETRANSLATE(A10434,""auto"",""en"")"),"Loading...")</f>
        <v>Loading...</v>
      </c>
    </row>
    <row r="10435" spans="1:2" ht="14.25" customHeight="1">
      <c r="A10435" s="2" t="s">
        <v>9983</v>
      </c>
      <c r="B10435" s="2" t="str">
        <f ca="1">IFERROR(__xludf.DUMMYFUNCTION("GOOGLETRANSLATE(A10435,""auto"",""en"")"),"Loading...")</f>
        <v>Loading...</v>
      </c>
    </row>
    <row r="10436" spans="1:2" ht="14.25" customHeight="1">
      <c r="A10436" s="2" t="s">
        <v>9984</v>
      </c>
      <c r="B10436" s="2" t="str">
        <f ca="1">IFERROR(__xludf.DUMMYFUNCTION("GOOGLETRANSLATE(A10436,""auto"",""en"")"),"Loading...")</f>
        <v>Loading...</v>
      </c>
    </row>
    <row r="10437" spans="1:2" ht="14.25" customHeight="1">
      <c r="A10437" s="2" t="s">
        <v>9985</v>
      </c>
      <c r="B10437" s="2" t="str">
        <f ca="1">IFERROR(__xludf.DUMMYFUNCTION("GOOGLETRANSLATE(A10437,""auto"",""en"")"),"Loading...")</f>
        <v>Loading...</v>
      </c>
    </row>
    <row r="10438" spans="1:2" ht="14.25" customHeight="1">
      <c r="A10438" s="2" t="s">
        <v>9986</v>
      </c>
      <c r="B10438" s="2" t="str">
        <f ca="1">IFERROR(__xludf.DUMMYFUNCTION("GOOGLETRANSLATE(A10438,""auto"",""en"")"),"Loading...")</f>
        <v>Loading...</v>
      </c>
    </row>
    <row r="10439" spans="1:2" ht="14.25" customHeight="1">
      <c r="A10439" s="2" t="s">
        <v>6498</v>
      </c>
      <c r="B10439" s="2" t="str">
        <f ca="1">IFERROR(__xludf.DUMMYFUNCTION("GOOGLETRANSLATE(A10439,""auto"",""en"")"),"Loading...")</f>
        <v>Loading...</v>
      </c>
    </row>
    <row r="10440" spans="1:2" ht="14.25" customHeight="1">
      <c r="A10440" s="4" t="s">
        <v>9987</v>
      </c>
      <c r="B10440" s="2" t="str">
        <f ca="1">IFERROR(__xludf.DUMMYFUNCTION("GOOGLETRANSLATE(A10440,""auto"",""en"")"),"Loading...")</f>
        <v>Loading...</v>
      </c>
    </row>
    <row r="10441" spans="1:2" ht="14.25" customHeight="1">
      <c r="A10441" s="4" t="s">
        <v>9988</v>
      </c>
      <c r="B10441" s="2" t="str">
        <f ca="1">IFERROR(__xludf.DUMMYFUNCTION("GOOGLETRANSLATE(A10441,""auto"",""en"")"),"Loading...")</f>
        <v>Loading...</v>
      </c>
    </row>
    <row r="10442" spans="1:2" ht="14.25" customHeight="1">
      <c r="A10442" s="2" t="s">
        <v>9989</v>
      </c>
      <c r="B10442" s="2" t="str">
        <f ca="1">IFERROR(__xludf.DUMMYFUNCTION("GOOGLETRANSLATE(A10442,""auto"",""en"")"),"Loading...")</f>
        <v>Loading...</v>
      </c>
    </row>
    <row r="10443" spans="1:2" ht="14.25" customHeight="1">
      <c r="A10443" s="2" t="s">
        <v>9990</v>
      </c>
      <c r="B10443" s="2" t="str">
        <f ca="1">IFERROR(__xludf.DUMMYFUNCTION("GOOGLETRANSLATE(A10443,""auto"",""en"")"),"Exit poll totally wrong.")</f>
        <v>Exit poll totally wrong.</v>
      </c>
    </row>
    <row r="10444" spans="1:2" ht="14.25" customHeight="1">
      <c r="A10444" s="2" t="s">
        <v>9991</v>
      </c>
      <c r="B10444" s="2" t="str">
        <f ca="1">IFERROR(__xludf.DUMMYFUNCTION("GOOGLETRANSLATE(A10444,""auto"",""en"")"),"Loading...")</f>
        <v>Loading...</v>
      </c>
    </row>
    <row r="10445" spans="1:2" ht="14.25" customHeight="1">
      <c r="A10445" s="2" t="s">
        <v>9992</v>
      </c>
      <c r="B10445" s="2" t="str">
        <f ca="1">IFERROR(__xludf.DUMMYFUNCTION("GOOGLETRANSLATE(A10445,""auto"",""en"")"),"Loading...")</f>
        <v>Loading...</v>
      </c>
    </row>
    <row r="10446" spans="1:2" ht="14.25" customHeight="1">
      <c r="A10446" s="2" t="s">
        <v>9993</v>
      </c>
      <c r="B10446" s="2" t="str">
        <f ca="1">IFERROR(__xludf.DUMMYFUNCTION("GOOGLETRANSLATE(A10446,""auto"",""en"")"),"Loading...")</f>
        <v>Loading...</v>
      </c>
    </row>
    <row r="10447" spans="1:2" ht="14.25" customHeight="1">
      <c r="A10447" s="6" t="s">
        <v>9994</v>
      </c>
      <c r="B10447" s="2" t="str">
        <f ca="1">IFERROR(__xludf.DUMMYFUNCTION("GOOGLETRANSLATE(A10447,""auto"",""en"")"),"Ravish bhai you are the big spoon of Indian alliance. 
Sare survey galat aap apna bata do 
Rahul Gandhi will become PM.")</f>
        <v>Ravish bhai you are the big spoon of Indian alliance. 
Sare survey galat aap apna bata do 
Rahul Gandhi will become PM.</v>
      </c>
    </row>
    <row r="10448" spans="1:2" ht="14.25" customHeight="1">
      <c r="A10448" s="2" t="s">
        <v>9995</v>
      </c>
      <c r="B10448" s="2" t="str">
        <f ca="1">IFERROR(__xludf.DUMMYFUNCTION("GOOGLETRANSLATE(A10448,""auto"",""en"")"),"Loading...")</f>
        <v>Loading...</v>
      </c>
    </row>
    <row r="10449" spans="1:2" ht="14.25" customHeight="1">
      <c r="A10449" s="2" t="s">
        <v>9996</v>
      </c>
      <c r="B10449" s="2" t="str">
        <f ca="1">IFERROR(__xludf.DUMMYFUNCTION("GOOGLETRANSLATE(A10449,""auto"",""en"")"),"Loading...")</f>
        <v>Loading...</v>
      </c>
    </row>
    <row r="10450" spans="1:2" ht="14.25" customHeight="1">
      <c r="A10450" s="2" t="s">
        <v>9997</v>
      </c>
      <c r="B10450" s="2" t="str">
        <f ca="1">IFERROR(__xludf.DUMMYFUNCTION("GOOGLETRANSLATE(A10450,""auto"",""en"")"),"Loading...")</f>
        <v>Loading...</v>
      </c>
    </row>
    <row r="10451" spans="1:2" ht="14.25" customHeight="1">
      <c r="A10451" s="2" t="s">
        <v>9998</v>
      </c>
      <c r="B10451" s="2" t="str">
        <f ca="1">IFERROR(__xludf.DUMMYFUNCTION("GOOGLETRANSLATE(A10451,""auto"",""en"")"),"Loading...")</f>
        <v>Loading...</v>
      </c>
    </row>
    <row r="10452" spans="1:2" ht="14.25" customHeight="1">
      <c r="A10452" s="2" t="s">
        <v>9999</v>
      </c>
      <c r="B10452" s="2" t="str">
        <f ca="1">IFERROR(__xludf.DUMMYFUNCTION("GOOGLETRANSLATE(A10452,""auto"",""en"")"),"Loading...")</f>
        <v>Loading...</v>
      </c>
    </row>
    <row r="10453" spans="1:2" ht="14.25" customHeight="1">
      <c r="A10453" s="2" t="s">
        <v>10000</v>
      </c>
      <c r="B10453" s="2" t="str">
        <f ca="1">IFERROR(__xludf.DUMMYFUNCTION("GOOGLETRANSLATE(A10453,""auto"",""en"")"),"Loading...")</f>
        <v>Loading...</v>
      </c>
    </row>
    <row r="10454" spans="1:2" ht="14.25" customHeight="1">
      <c r="A10454" s="2" t="s">
        <v>10001</v>
      </c>
      <c r="B10454" s="2" t="str">
        <f ca="1">IFERROR(__xludf.DUMMYFUNCTION("GOOGLETRANSLATE(A10454,""auto"",""en"")"),"Loading...")</f>
        <v>Loading...</v>
      </c>
    </row>
    <row r="10455" spans="1:2" ht="14.25" customHeight="1">
      <c r="A10455" s="4" t="s">
        <v>10002</v>
      </c>
      <c r="B10455" s="2" t="str">
        <f ca="1">IFERROR(__xludf.DUMMYFUNCTION("GOOGLETRANSLATE(A10455,""auto"",""en"")"),"Loading...")</f>
        <v>Loading...</v>
      </c>
    </row>
    <row r="10456" spans="1:2" ht="14.25" customHeight="1">
      <c r="A10456" s="2" t="s">
        <v>10003</v>
      </c>
      <c r="B10456" s="2" t="str">
        <f ca="1">IFERROR(__xludf.DUMMYFUNCTION("GOOGLETRANSLATE(A10456,""auto"",""en"")"),"Loading...")</f>
        <v>Loading...</v>
      </c>
    </row>
    <row r="10457" spans="1:2" ht="14.25" customHeight="1">
      <c r="A10457" s="2" t="s">
        <v>10004</v>
      </c>
      <c r="B10457" s="2" t="str">
        <f ca="1">IFERROR(__xludf.DUMMYFUNCTION("GOOGLETRANSLATE(A10457,""auto"",""en"")"),"Loading...")</f>
        <v>Loading...</v>
      </c>
    </row>
    <row r="10458" spans="1:2" ht="14.25" customHeight="1">
      <c r="A10458" s="4" t="s">
        <v>10005</v>
      </c>
      <c r="B10458" s="2" t="str">
        <f ca="1">IFERROR(__xludf.DUMMYFUNCTION("GOOGLETRANSLATE(A10458,""auto"",""en"")"),"Loading...")</f>
        <v>Loading...</v>
      </c>
    </row>
    <row r="10459" spans="1:2" ht="14.25" customHeight="1">
      <c r="A10459" s="4" t="s">
        <v>10006</v>
      </c>
      <c r="B10459" s="2" t="str">
        <f ca="1">IFERROR(__xludf.DUMMYFUNCTION("GOOGLETRANSLATE(A10459,""auto"",""en"")"),"Loading...")</f>
        <v>Loading...</v>
      </c>
    </row>
    <row r="10460" spans="1:2" ht="14.25" customHeight="1">
      <c r="A10460" s="4" t="s">
        <v>10007</v>
      </c>
      <c r="B10460" s="2" t="str">
        <f ca="1">IFERROR(__xludf.DUMMYFUNCTION("GOOGLETRANSLATE(A10460,""auto"",""en"")"),"Ravish Pandey ji, you are also talking out of circles, it is suspicious.")</f>
        <v>Ravish Pandey ji, you are also talking out of circles, it is suspicious.</v>
      </c>
    </row>
    <row r="10461" spans="1:2" ht="14.25" customHeight="1">
      <c r="A10461" s="2" t="s">
        <v>9359</v>
      </c>
      <c r="B10461" s="2" t="str">
        <f ca="1">IFERROR(__xludf.DUMMYFUNCTION("GOOGLETRANSLATE(A10461,""auto"",""en"")"),"Loading...")</f>
        <v>Loading...</v>
      </c>
    </row>
    <row r="10462" spans="1:2" ht="14.25" customHeight="1">
      <c r="A10462" s="2" t="s">
        <v>10008</v>
      </c>
      <c r="B10462" s="2" t="str">
        <f ca="1">IFERROR(__xludf.DUMMYFUNCTION("GOOGLETRANSLATE(A10462,""auto"",""en"")"),"Loading...")</f>
        <v>Loading...</v>
      </c>
    </row>
    <row r="10463" spans="1:2" ht="14.25" customHeight="1">
      <c r="A10463" s="2" t="s">
        <v>10009</v>
      </c>
      <c r="B10463" s="2" t="str">
        <f ca="1">IFERROR(__xludf.DUMMYFUNCTION("GOOGLETRANSLATE(A10463,""auto"",""en"")"),"Loading...")</f>
        <v>Loading...</v>
      </c>
    </row>
    <row r="10464" spans="1:2" ht="14.25" customHeight="1">
      <c r="A10464" s="2" t="s">
        <v>10010</v>
      </c>
      <c r="B10464" s="2" t="str">
        <f ca="1">IFERROR(__xludf.DUMMYFUNCTION("GOOGLETRANSLATE(A10464,""auto"",""en"")"),"Godi media is with BJP. BJP has deceived the people of the country, Godi is a threat to media Sanmbidhan.")</f>
        <v>Godi media is with BJP. BJP has deceived the people of the country, Godi is a threat to media Sanmbidhan.</v>
      </c>
    </row>
    <row r="10465" spans="1:2" ht="14.25" customHeight="1">
      <c r="A10465" s="2" t="s">
        <v>10011</v>
      </c>
      <c r="B10465" s="2" t="str">
        <f ca="1">IFERROR(__xludf.DUMMYFUNCTION("GOOGLETRANSLATE(A10465,""auto"",""en"")"),"Loading...")</f>
        <v>Loading...</v>
      </c>
    </row>
    <row r="10466" spans="1:2" ht="14.25" customHeight="1">
      <c r="A10466" s="2" t="s">
        <v>10012</v>
      </c>
      <c r="B10466" s="2" t="str">
        <f ca="1">IFERROR(__xludf.DUMMYFUNCTION("GOOGLETRANSLATE(A10466,""auto"",""en"")"),"Loading...")</f>
        <v>Loading...</v>
      </c>
    </row>
    <row r="10467" spans="1:2" ht="14.25" customHeight="1">
      <c r="A10467" s="2" t="s">
        <v>10013</v>
      </c>
      <c r="B10467" s="2" t="str">
        <f ca="1">IFERROR(__xludf.DUMMYFUNCTION("GOOGLETRANSLATE(A10467,""auto"",""en"")"),"Loading...")</f>
        <v>Loading...</v>
      </c>
    </row>
    <row r="10468" spans="1:2" ht="14.25" customHeight="1">
      <c r="A10468" s="2" t="s">
        <v>10014</v>
      </c>
      <c r="B10468" s="2" t="str">
        <f ca="1">IFERROR(__xludf.DUMMYFUNCTION("GOOGLETRANSLATE(A10468,""auto"",""en"")"),"Loading...")</f>
        <v>Loading...</v>
      </c>
    </row>
    <row r="10469" spans="1:2" ht="14.25" customHeight="1">
      <c r="A10469" s="2" t="s">
        <v>10015</v>
      </c>
      <c r="B10469" s="2" t="str">
        <f ca="1">IFERROR(__xludf.DUMMYFUNCTION("GOOGLETRANSLATE(A10469,""auto"",""en"")"),"Loading...")</f>
        <v>Loading...</v>
      </c>
    </row>
    <row r="10470" spans="1:2" ht="14.25" customHeight="1">
      <c r="A10470" s="2" t="s">
        <v>10016</v>
      </c>
      <c r="B10470" s="2" t="str">
        <f ca="1">IFERROR(__xludf.DUMMYFUNCTION("GOOGLETRANSLATE(A10470,""auto"",""en"")"),"Loading...")</f>
        <v>Loading...</v>
      </c>
    </row>
    <row r="10471" spans="1:2" ht="14.25" customHeight="1">
      <c r="A10471" s="2" t="s">
        <v>10017</v>
      </c>
      <c r="B10471" s="2" t="str">
        <f ca="1">IFERROR(__xludf.DUMMYFUNCTION("GOOGLETRANSLATE(A10471,""auto"",""en"")"),"Mamata Banerjee did counting fraud in Bengal at the time of COVID 19")</f>
        <v>Mamata Banerjee did counting fraud in Bengal at the time of COVID 19</v>
      </c>
    </row>
    <row r="10472" spans="1:2" ht="14.25" customHeight="1">
      <c r="A10472" s="4" t="s">
        <v>10018</v>
      </c>
      <c r="B10472" s="2" t="str">
        <f ca="1">IFERROR(__xludf.DUMMYFUNCTION("GOOGLETRANSLATE(A10472,""auto"",""en"")"),"Loading...")</f>
        <v>Loading...</v>
      </c>
    </row>
    <row r="10473" spans="1:2" ht="14.25" customHeight="1">
      <c r="A10473" s="2" t="s">
        <v>10019</v>
      </c>
      <c r="B10473" s="2" t="str">
        <f ca="1">IFERROR(__xludf.DUMMYFUNCTION("GOOGLETRANSLATE(A10473,""auto"",""en"")"),"🙏🙏🙏🙏🙏")</f>
        <v>🙏🙏🙏🙏🙏</v>
      </c>
    </row>
    <row r="10474" spans="1:2" ht="14.25" customHeight="1">
      <c r="A10474" s="6" t="s">
        <v>10020</v>
      </c>
      <c r="B10474" s="2" t="str">
        <f ca="1">IFERROR(__xludf.DUMMYFUNCTION("GOOGLETRANSLATE(A10474,""auto"",""en"")"),"Loading...")</f>
        <v>Loading...</v>
      </c>
    </row>
    <row r="10475" spans="1:2" ht="14.25" customHeight="1">
      <c r="A10475" s="2" t="s">
        <v>10021</v>
      </c>
      <c r="B10475" s="2" t="str">
        <f ca="1">IFERROR(__xludf.DUMMYFUNCTION("GOOGLETRANSLATE(A10475,""auto"",""en"")"),"Loading...")</f>
        <v>Loading...</v>
      </c>
    </row>
    <row r="10476" spans="1:2" ht="14.25" customHeight="1">
      <c r="A10476" s="2" t="s">
        <v>1268</v>
      </c>
      <c r="B10476" s="2" t="str">
        <f ca="1">IFERROR(__xludf.DUMMYFUNCTION("GOOGLETRANSLATE(A10476,""auto"",""en"")"),"Loading...")</f>
        <v>Loading...</v>
      </c>
    </row>
    <row r="10477" spans="1:2" ht="14.25" customHeight="1">
      <c r="A10477" s="2" t="s">
        <v>10022</v>
      </c>
      <c r="B10477" s="2" t="str">
        <f ca="1">IFERROR(__xludf.DUMMYFUNCTION("GOOGLETRANSLATE(A10477,""auto"",""en"")"),"Loading...")</f>
        <v>Loading...</v>
      </c>
    </row>
    <row r="10478" spans="1:2" ht="14.25" customHeight="1">
      <c r="A10478" s="2" t="s">
        <v>10023</v>
      </c>
      <c r="B10478" s="2" t="str">
        <f ca="1">IFERROR(__xludf.DUMMYFUNCTION("GOOGLETRANSLATE(A10478,""auto"",""en"")"),"Loading...")</f>
        <v>Loading...</v>
      </c>
    </row>
    <row r="10479" spans="1:2" ht="14.25" customHeight="1">
      <c r="A10479" s="2" t="s">
        <v>5192</v>
      </c>
      <c r="B10479" s="2" t="str">
        <f ca="1">IFERROR(__xludf.DUMMYFUNCTION("GOOGLETRANSLATE(A10479,""auto"",""en"")"),"Loading...")</f>
        <v>Loading...</v>
      </c>
    </row>
    <row r="10480" spans="1:2" ht="14.25" customHeight="1">
      <c r="A10480" s="2" t="s">
        <v>10024</v>
      </c>
      <c r="B10480" s="2" t="str">
        <f ca="1">IFERROR(__xludf.DUMMYFUNCTION("GOOGLETRANSLATE(A10480,""auto"",""en"")"),"Loading...")</f>
        <v>Loading...</v>
      </c>
    </row>
    <row r="10481" spans="1:2" ht="14.25" customHeight="1">
      <c r="A10481" s="2" t="s">
        <v>10025</v>
      </c>
      <c r="B10481" s="2" t="str">
        <f ca="1">IFERROR(__xludf.DUMMYFUNCTION("GOOGLETRANSLATE(A10481,""auto"",""en"")"),"Loading...")</f>
        <v>Loading...</v>
      </c>
    </row>
    <row r="10482" spans="1:2" ht="14.25" customHeight="1">
      <c r="A10482" s="4" t="s">
        <v>2359</v>
      </c>
      <c r="B10482" s="2" t="str">
        <f ca="1">IFERROR(__xludf.DUMMYFUNCTION("GOOGLETRANSLATE(A10482,""auto"",""en"")"),"Only Modi will come")</f>
        <v>Only Modi will come</v>
      </c>
    </row>
    <row r="10483" spans="1:2" ht="14.25" customHeight="1">
      <c r="A10483" s="2" t="s">
        <v>10026</v>
      </c>
      <c r="B10483" s="2" t="str">
        <f ca="1">IFERROR(__xludf.DUMMYFUNCTION("GOOGLETRANSLATE(A10483,""auto"",""en"")"),"Loading...")</f>
        <v>Loading...</v>
      </c>
    </row>
    <row r="10484" spans="1:2" ht="14.25" customHeight="1">
      <c r="A10484" s="5" t="s">
        <v>10027</v>
      </c>
      <c r="B10484" s="2" t="str">
        <f ca="1">IFERROR(__xludf.DUMMYFUNCTION("GOOGLETRANSLATE(A10484,""auto"",""en"")"),"Loading...")</f>
        <v>Loading...</v>
      </c>
    </row>
    <row r="10485" spans="1:2" ht="14.25" customHeight="1">
      <c r="A10485" s="2" t="s">
        <v>10028</v>
      </c>
      <c r="B10485" s="2" t="str">
        <f ca="1">IFERROR(__xludf.DUMMYFUNCTION("GOOGLETRANSLATE(A10485,""auto"",""en"")"),"Loading...")</f>
        <v>Loading...</v>
      </c>
    </row>
    <row r="10486" spans="1:2" ht="14.25" customHeight="1">
      <c r="A10486" s="2" t="s">
        <v>10029</v>
      </c>
      <c r="B10486" s="2" t="str">
        <f ca="1">IFERROR(__xludf.DUMMYFUNCTION("GOOGLETRANSLATE(A10486,""auto"",""en"")"),"Loading...")</f>
        <v>Loading...</v>
      </c>
    </row>
    <row r="10487" spans="1:2" ht="14.25" customHeight="1">
      <c r="A10487" s="2" t="s">
        <v>10030</v>
      </c>
      <c r="B10487" s="2" t="str">
        <f ca="1">IFERROR(__xludf.DUMMYFUNCTION("GOOGLETRANSLATE(A10487,""auto"",""en"")"),"Loading...")</f>
        <v>Loading...</v>
      </c>
    </row>
    <row r="10488" spans="1:2" ht="14.25" customHeight="1">
      <c r="A10488" s="2" t="s">
        <v>10031</v>
      </c>
      <c r="B10488" s="2" t="str">
        <f ca="1">IFERROR(__xludf.DUMMYFUNCTION("GOOGLETRANSLATE(A10488,""auto"",""en"")"),"There is no need to give birth to the people on this occasion, BJP party will destroy India, please plz please save India, BJP papi party will save India, wake up India.")</f>
        <v>There is no need to give birth to the people on this occasion, BJP party will destroy India, please plz please save India, BJP papi party will save India, wake up India.</v>
      </c>
    </row>
    <row r="10489" spans="1:2" ht="14.25" customHeight="1">
      <c r="A10489" s="2" t="s">
        <v>10032</v>
      </c>
      <c r="B10489" s="2" t="str">
        <f ca="1">IFERROR(__xludf.DUMMYFUNCTION("GOOGLETRANSLATE(A10489,""auto"",""en"")"),"Loading...")</f>
        <v>Loading...</v>
      </c>
    </row>
    <row r="10490" spans="1:2" ht="14.25" customHeight="1">
      <c r="A10490" s="2" t="s">
        <v>10033</v>
      </c>
      <c r="B10490" s="2" t="str">
        <f ca="1">IFERROR(__xludf.DUMMYFUNCTION("GOOGLETRANSLATE(A10490,""auto"",""en"")"),"🇮🇳🇮🇳🇮🇳")</f>
        <v>🇮🇳🇮🇳🇮🇳</v>
      </c>
    </row>
    <row r="10491" spans="1:2" ht="14.25" customHeight="1">
      <c r="A10491" s="2" t="s">
        <v>10034</v>
      </c>
      <c r="B10491" s="2" t="str">
        <f ca="1">IFERROR(__xludf.DUMMYFUNCTION("GOOGLETRANSLATE(A10491,""auto"",""en"")"),"400 par modiji ❤")</f>
        <v>400 par modiji ❤</v>
      </c>
    </row>
    <row r="10492" spans="1:2" ht="14.25" customHeight="1">
      <c r="A10492" s="2" t="s">
        <v>10035</v>
      </c>
      <c r="B10492" s="2" t="str">
        <f ca="1">IFERROR(__xludf.DUMMYFUNCTION("GOOGLETRANSLATE(A10492,""auto"",""en"")"),"Loading...")</f>
        <v>Loading...</v>
      </c>
    </row>
    <row r="10493" spans="1:2" ht="14.25" customHeight="1">
      <c r="A10493" s="2" t="s">
        <v>10036</v>
      </c>
      <c r="B10493" s="2" t="str">
        <f ca="1">IFERROR(__xludf.DUMMYFUNCTION("GOOGLETRANSLATE(A10493,""auto"",""en"")"),"Loading...")</f>
        <v>Loading...</v>
      </c>
    </row>
    <row r="10494" spans="1:2" ht="14.25" customHeight="1">
      <c r="A10494" s="5" t="s">
        <v>10037</v>
      </c>
      <c r="B10494" s="2" t="str">
        <f ca="1">IFERROR(__xludf.DUMMYFUNCTION("GOOGLETRANSLATE(A10494,""auto"",""en"")"),"One media supports Modi and this sir supports Congress.
The interesting thing is that both consider themselves impartial.")</f>
        <v>One media supports Modi and this sir supports Congress.
The interesting thing is that both consider themselves impartial.</v>
      </c>
    </row>
    <row r="10495" spans="1:2" ht="14.25" customHeight="1">
      <c r="A10495" s="4" t="s">
        <v>10038</v>
      </c>
      <c r="B10495" s="2" t="str">
        <f ca="1">IFERROR(__xludf.DUMMYFUNCTION("GOOGLETRANSLATE(A10495,""auto"",""en"")"),"Loading...")</f>
        <v>Loading...</v>
      </c>
    </row>
    <row r="10496" spans="1:2" ht="14.25" customHeight="1">
      <c r="A10496" s="2" t="s">
        <v>10039</v>
      </c>
      <c r="B10496" s="2" t="str">
        <f ca="1">IFERROR(__xludf.DUMMYFUNCTION("GOOGLETRANSLATE(A10496,""auto"",""en"")"),"Loading...")</f>
        <v>Loading...</v>
      </c>
    </row>
    <row r="10497" spans="1:2" ht="14.25" customHeight="1">
      <c r="A10497" s="2" t="s">
        <v>10040</v>
      </c>
      <c r="B10497" s="2" t="str">
        <f ca="1">IFERROR(__xludf.DUMMYFUNCTION("GOOGLETRANSLATE(A10497,""auto"",""en"")"),"Loading...")</f>
        <v>Loading...</v>
      </c>
    </row>
    <row r="10498" spans="1:2" ht="14.25" customHeight="1">
      <c r="A10498" s="2" t="s">
        <v>278</v>
      </c>
      <c r="B10498" s="2" t="str">
        <f ca="1">IFERROR(__xludf.DUMMYFUNCTION("GOOGLETRANSLATE(A10498,""auto"",""en"")"),"Loading...")</f>
        <v>Loading...</v>
      </c>
    </row>
    <row r="10499" spans="1:2" ht="14.25" customHeight="1">
      <c r="A10499" s="2" t="s">
        <v>10041</v>
      </c>
      <c r="B10499" s="2" t="str">
        <f ca="1">IFERROR(__xludf.DUMMYFUNCTION("GOOGLETRANSLATE(A10499,""auto"",""en"")"),"Loading...")</f>
        <v>Loading...</v>
      </c>
    </row>
    <row r="10500" spans="1:2" ht="14.25" customHeight="1">
      <c r="A10500" s="2" t="s">
        <v>10042</v>
      </c>
      <c r="B10500" s="2" t="str">
        <f ca="1">IFERROR(__xludf.DUMMYFUNCTION("GOOGLETRANSLATE(A10500,""auto"",""en"")"),"Loading...")</f>
        <v>Loading...</v>
      </c>
    </row>
    <row r="10501" spans="1:2" ht="14.25" customHeight="1">
      <c r="A10501" s="2" t="s">
        <v>10043</v>
      </c>
      <c r="B10501" s="2" t="str">
        <f ca="1">IFERROR(__xludf.DUMMYFUNCTION("GOOGLETRANSLATE(A10501,""auto"",""en"")"),"Loading...")</f>
        <v>Loading...</v>
      </c>
    </row>
    <row r="10502" spans="1:2" ht="14.25" customHeight="1">
      <c r="A10502" s="4" t="s">
        <v>10044</v>
      </c>
      <c r="B10502" s="2" t="str">
        <f ca="1">IFERROR(__xludf.DUMMYFUNCTION("GOOGLETRANSLATE(A10502,""auto"",""en"")"),"Loading...")</f>
        <v>Loading...</v>
      </c>
    </row>
    <row r="10503" spans="1:2" ht="14.25" customHeight="1">
      <c r="A10503" s="2" t="s">
        <v>10045</v>
      </c>
      <c r="B10503" s="2" t="str">
        <f ca="1">IFERROR(__xludf.DUMMYFUNCTION("GOOGLETRANSLATE(A10503,""auto"",""en"")"),"Loading...")</f>
        <v>Loading...</v>
      </c>
    </row>
    <row r="10504" spans="1:2" ht="14.25" customHeight="1">
      <c r="A10504" s="4" t="s">
        <v>10046</v>
      </c>
      <c r="B10504" s="2" t="str">
        <f ca="1">IFERROR(__xludf.DUMMYFUNCTION("GOOGLETRANSLATE(A10504,""auto"",""en"")"),"Loading...")</f>
        <v>Loading...</v>
      </c>
    </row>
    <row r="10505" spans="1:2" ht="14.25" customHeight="1">
      <c r="A10505" s="2" t="s">
        <v>10047</v>
      </c>
      <c r="B10505" s="2" t="str">
        <f ca="1">IFERROR(__xludf.DUMMYFUNCTION("GOOGLETRANSLATE(A10505,""auto"",""en"")"),"Loading...")</f>
        <v>Loading...</v>
      </c>
    </row>
    <row r="10506" spans="1:2" ht="14.25" customHeight="1">
      <c r="A10506" s="2" t="s">
        <v>10048</v>
      </c>
      <c r="B10506" s="2" t="str">
        <f ca="1">IFERROR(__xludf.DUMMYFUNCTION("GOOGLETRANSLATE(A10506,""auto"",""en"")"),"The head of the country is ready to tamper with the Election Commission after seeing the exit poll.")</f>
        <v>The head of the country is ready to tamper with the Election Commission after seeing the exit poll.</v>
      </c>
    </row>
    <row r="10507" spans="1:2" ht="14.25" customHeight="1">
      <c r="A10507" s="2" t="s">
        <v>10049</v>
      </c>
      <c r="B10507" s="2" t="str">
        <f ca="1">IFERROR(__xludf.DUMMYFUNCTION("GOOGLETRANSLATE(A10507,""auto"",""en"")"),"Loading...")</f>
        <v>Loading...</v>
      </c>
    </row>
    <row r="10508" spans="1:2" ht="14.25" customHeight="1">
      <c r="A10508" s="2" t="s">
        <v>10050</v>
      </c>
      <c r="B10508" s="2" t="str">
        <f ca="1">IFERROR(__xludf.DUMMYFUNCTION("GOOGLETRANSLATE(A10508,""auto"",""en"")"),"Loading...")</f>
        <v>Loading...</v>
      </c>
    </row>
    <row r="10509" spans="1:2" ht="14.25" customHeight="1">
      <c r="A10509" s="2" t="s">
        <v>310</v>
      </c>
      <c r="B10509" s="2" t="str">
        <f ca="1">IFERROR(__xludf.DUMMYFUNCTION("GOOGLETRANSLATE(A10509,""auto"",""en"")"),"Loading...")</f>
        <v>Loading...</v>
      </c>
    </row>
    <row r="10510" spans="1:2" ht="14.25" customHeight="1">
      <c r="A10510" s="2" t="s">
        <v>10051</v>
      </c>
      <c r="B10510" s="2" t="str">
        <f ca="1">IFERROR(__xludf.DUMMYFUNCTION("GOOGLETRANSLATE(A10510,""auto"",""en"")"),"Ravish ❤🥰")</f>
        <v>Ravish ❤🥰</v>
      </c>
    </row>
    <row r="10511" spans="1:2" ht="14.25" customHeight="1">
      <c r="A10511" s="2" t="s">
        <v>10052</v>
      </c>
      <c r="B10511" s="2" t="str">
        <f ca="1">IFERROR(__xludf.DUMMYFUNCTION("GOOGLETRANSLATE(A10511,""auto"",""en"")"),"Loading...")</f>
        <v>Loading...</v>
      </c>
    </row>
    <row r="10512" spans="1:2" ht="14.25" customHeight="1">
      <c r="A10512" s="2" t="s">
        <v>10053</v>
      </c>
      <c r="B10512" s="2" t="str">
        <f ca="1">IFERROR(__xludf.DUMMYFUNCTION("GOOGLETRANSLATE(A10512,""auto"",""en"")"),"Loading...")</f>
        <v>Loading...</v>
      </c>
    </row>
    <row r="10513" spans="1:2" ht="14.25" customHeight="1">
      <c r="A10513" s="2" t="s">
        <v>10054</v>
      </c>
      <c r="B10513" s="2" t="str">
        <f ca="1">IFERROR(__xludf.DUMMYFUNCTION("GOOGLETRANSLATE(A10513,""auto"",""en"")"),"Loading...")</f>
        <v>Loading...</v>
      </c>
    </row>
    <row r="10514" spans="1:2" ht="14.25" customHeight="1">
      <c r="A10514" s="2" t="s">
        <v>10055</v>
      </c>
      <c r="B10514" s="2" t="str">
        <f ca="1">IFERROR(__xludf.DUMMYFUNCTION("GOOGLETRANSLATE(A10514,""auto"",""en"")"),"Loading...")</f>
        <v>Loading...</v>
      </c>
    </row>
    <row r="10515" spans="1:2" ht="14.25" customHeight="1">
      <c r="A10515" s="2" t="s">
        <v>10056</v>
      </c>
      <c r="B10515" s="2" t="str">
        <f ca="1">IFERROR(__xludf.DUMMYFUNCTION("GOOGLETRANSLATE(A10515,""auto"",""en"")"),"Loading...")</f>
        <v>Loading...</v>
      </c>
    </row>
    <row r="10516" spans="1:2" ht="14.25" customHeight="1">
      <c r="A10516" s="5" t="s">
        <v>10057</v>
      </c>
      <c r="B10516" s="2" t="str">
        <f ca="1">IFERROR(__xludf.DUMMYFUNCTION("GOOGLETRANSLATE(A10516,""auto"",""en"")"),"Loading...")</f>
        <v>Loading...</v>
      </c>
    </row>
    <row r="10517" spans="1:2" ht="14.25" customHeight="1">
      <c r="A10517" s="2" t="s">
        <v>10058</v>
      </c>
      <c r="B10517" s="2" t="str">
        <f ca="1">IFERROR(__xludf.DUMMYFUNCTION("GOOGLETRANSLATE(A10517,""auto"",""en"")"),"Loading...")</f>
        <v>Loading...</v>
      </c>
    </row>
    <row r="10518" spans="1:2" ht="14.25" customHeight="1">
      <c r="A10518" s="2" t="s">
        <v>10059</v>
      </c>
      <c r="B10518" s="2" t="str">
        <f ca="1">IFERROR(__xludf.DUMMYFUNCTION("GOOGLETRANSLATE(A10518,""auto"",""en"")"),"Loading...")</f>
        <v>Loading...</v>
      </c>
    </row>
    <row r="10519" spans="1:2" ht="14.25" customHeight="1">
      <c r="A10519" s="4" t="s">
        <v>10060</v>
      </c>
      <c r="B10519" s="2" t="str">
        <f ca="1">IFERROR(__xludf.DUMMYFUNCTION("GOOGLETRANSLATE(A10519,""auto"",""en"")"),"Loading...")</f>
        <v>Loading...</v>
      </c>
    </row>
    <row r="10520" spans="1:2" ht="14.25" customHeight="1">
      <c r="A10520" s="6" t="s">
        <v>10061</v>
      </c>
      <c r="B10520" s="2" t="str">
        <f ca="1">IFERROR(__xludf.DUMMYFUNCTION("GOOGLETRANSLATE(A10520,""auto"",""en"")"),"Loading...")</f>
        <v>Loading...</v>
      </c>
    </row>
    <row r="10521" spans="1:2" ht="14.25" customHeight="1">
      <c r="A10521" s="4" t="s">
        <v>10062</v>
      </c>
      <c r="B10521" s="2" t="str">
        <f ca="1">IFERROR(__xludf.DUMMYFUNCTION("GOOGLETRANSLATE(A10521,""auto"",""en"")"),"Loading...")</f>
        <v>Loading...</v>
      </c>
    </row>
    <row r="10522" spans="1:2" ht="14.25" customHeight="1">
      <c r="A10522" s="2" t="s">
        <v>10063</v>
      </c>
      <c r="B10522" s="2" t="str">
        <f ca="1">IFERROR(__xludf.DUMMYFUNCTION("GOOGLETRANSLATE(A10522,""auto"",""en"")"),"Loading...")</f>
        <v>Loading...</v>
      </c>
    </row>
    <row r="10523" spans="1:2" ht="14.25" customHeight="1">
      <c r="A10523" s="2" t="s">
        <v>10064</v>
      </c>
      <c r="B10523" s="2" t="str">
        <f ca="1">IFERROR(__xludf.DUMMYFUNCTION("GOOGLETRANSLATE(A10523,""auto"",""en"")"),"Loading...")</f>
        <v>Loading...</v>
      </c>
    </row>
    <row r="10524" spans="1:2" ht="14.25" customHeight="1">
      <c r="A10524" s="2" t="s">
        <v>10065</v>
      </c>
      <c r="B10524" s="2" t="str">
        <f ca="1">IFERROR(__xludf.DUMMYFUNCTION("GOOGLETRANSLATE(A10524,""auto"",""en"")"),"Loading...")</f>
        <v>Loading...</v>
      </c>
    </row>
    <row r="10525" spans="1:2" ht="14.25" customHeight="1">
      <c r="A10525" s="2" t="s">
        <v>10066</v>
      </c>
      <c r="B10525" s="2" t="str">
        <f ca="1">IFERROR(__xludf.DUMMYFUNCTION("GOOGLETRANSLATE(A10525,""auto"",""en"")"),"Loading...")</f>
        <v>Loading...</v>
      </c>
    </row>
    <row r="10526" spans="1:2" ht="14.25" customHeight="1">
      <c r="A10526" s="2" t="s">
        <v>10067</v>
      </c>
      <c r="B10526" s="2" t="str">
        <f ca="1">IFERROR(__xludf.DUMMYFUNCTION("GOOGLETRANSLATE(A10526,""auto"",""en"")"),"Sir, why don't you watch the exit poll on your channel?")</f>
        <v>Sir, why don't you watch the exit poll on your channel?</v>
      </c>
    </row>
    <row r="10527" spans="1:2" ht="14.25" customHeight="1">
      <c r="A10527" s="2" t="s">
        <v>10068</v>
      </c>
      <c r="B10527" s="2" t="str">
        <f ca="1">IFERROR(__xludf.DUMMYFUNCTION("GOOGLETRANSLATE(A10527,""auto"",""en"")"),"Sir aap hi kuxx kr rakte you help to people")</f>
        <v>Sir aap hi kuxx kr rakte you help to people</v>
      </c>
    </row>
    <row r="10528" spans="1:2" ht="14.25" customHeight="1">
      <c r="A10528" s="2" t="s">
        <v>10069</v>
      </c>
      <c r="B10528" s="2" t="str">
        <f ca="1">IFERROR(__xludf.DUMMYFUNCTION("GOOGLETRANSLATE(A10528,""auto"",""en"")"),"Loading...")</f>
        <v>Loading...</v>
      </c>
    </row>
    <row r="10529" spans="1:2" ht="14.25" customHeight="1">
      <c r="A10529" s="2" t="s">
        <v>10070</v>
      </c>
      <c r="B10529" s="2" t="str">
        <f ca="1">IFERROR(__xludf.DUMMYFUNCTION("GOOGLETRANSLATE(A10529,""auto"",""en"")"),"Banned the exi poll")</f>
        <v>Banned the exi poll</v>
      </c>
    </row>
    <row r="10530" spans="1:2" ht="14.25" customHeight="1">
      <c r="A10530" s="2" t="s">
        <v>10071</v>
      </c>
      <c r="B10530" s="2" t="str">
        <f ca="1">IFERROR(__xludf.DUMMYFUNCTION("GOOGLETRANSLATE(A10530,""auto"",""en"")"),"Loading...")</f>
        <v>Loading...</v>
      </c>
    </row>
    <row r="10531" spans="1:2" ht="14.25" customHeight="1">
      <c r="A10531" s="2" t="s">
        <v>10072</v>
      </c>
      <c r="B10531" s="2" t="str">
        <f ca="1">IFERROR(__xludf.DUMMYFUNCTION("GOOGLETRANSLATE(A10531,""auto"",""en"")"),"Loading...")</f>
        <v>Loading...</v>
      </c>
    </row>
    <row r="10532" spans="1:2" ht="14.25" customHeight="1">
      <c r="A10532" s="2" t="s">
        <v>10073</v>
      </c>
      <c r="B10532" s="2" t="str">
        <f ca="1">IFERROR(__xludf.DUMMYFUNCTION("GOOGLETRANSLATE(A10532,""auto"",""en"")"),"Loading...")</f>
        <v>Loading...</v>
      </c>
    </row>
    <row r="10533" spans="1:2" ht="14.25" customHeight="1">
      <c r="A10533" s="2" t="s">
        <v>10074</v>
      </c>
      <c r="B10533" s="2" t="str">
        <f ca="1">IFERROR(__xludf.DUMMYFUNCTION("GOOGLETRANSLATE(A10533,""auto"",""en"")"),"Loading...")</f>
        <v>Loading...</v>
      </c>
    </row>
    <row r="10534" spans="1:2" ht="14.25" customHeight="1">
      <c r="A10534" s="4" t="s">
        <v>10075</v>
      </c>
      <c r="B10534" s="2" t="str">
        <f ca="1">IFERROR(__xludf.DUMMYFUNCTION("GOOGLETRANSLATE(A10534,""auto"",""en"")"),"Loading...")</f>
        <v>Loading...</v>
      </c>
    </row>
    <row r="10535" spans="1:2" ht="14.25" customHeight="1">
      <c r="A10535" s="4" t="s">
        <v>6680</v>
      </c>
      <c r="B10535" s="2" t="str">
        <f ca="1">IFERROR(__xludf.DUMMYFUNCTION("GOOGLETRANSLATE(A10535,""auto"",""en"")"),"Rahul Gandhi zindabad")</f>
        <v>Rahul Gandhi zindabad</v>
      </c>
    </row>
    <row r="10536" spans="1:2" ht="14.25" customHeight="1">
      <c r="A10536" s="2" t="s">
        <v>10076</v>
      </c>
      <c r="B10536" s="2" t="str">
        <f ca="1">IFERROR(__xludf.DUMMYFUNCTION("GOOGLETRANSLATE(A10536,""auto"",""en"")"),"Loading...")</f>
        <v>Loading...</v>
      </c>
    </row>
    <row r="10537" spans="1:2" ht="14.25" customHeight="1">
      <c r="A10537" s="2" t="s">
        <v>10077</v>
      </c>
      <c r="B10537" s="2" t="str">
        <f ca="1">IFERROR(__xludf.DUMMYFUNCTION("GOOGLETRANSLATE(A10537,""auto"",""en"")"),"Loading...")</f>
        <v>Loading...</v>
      </c>
    </row>
    <row r="10538" spans="1:2" ht="14.25" customHeight="1">
      <c r="A10538" s="2" t="s">
        <v>10078</v>
      </c>
      <c r="B10538" s="2" t="str">
        <f ca="1">IFERROR(__xludf.DUMMYFUNCTION("GOOGLETRANSLATE(A10538,""auto"",""en"")"),"Loading...")</f>
        <v>Loading...</v>
      </c>
    </row>
    <row r="10539" spans="1:2" ht="14.25" customHeight="1">
      <c r="A10539" s="4" t="s">
        <v>10079</v>
      </c>
      <c r="B10539" s="2" t="str">
        <f ca="1">IFERROR(__xludf.DUMMYFUNCTION("GOOGLETRANSLATE(A10539,""auto"",""en"")"),"Loading...")</f>
        <v>Loading...</v>
      </c>
    </row>
    <row r="10540" spans="1:2" ht="14.25" customHeight="1">
      <c r="A10540" s="2" t="s">
        <v>10080</v>
      </c>
      <c r="B10540" s="2" t="str">
        <f ca="1">IFERROR(__xludf.DUMMYFUNCTION("GOOGLETRANSLATE(A10540,""auto"",""en"")"),"Loading...")</f>
        <v>Loading...</v>
      </c>
    </row>
    <row r="10541" spans="1:2" ht="14.25" customHeight="1">
      <c r="A10541" s="2" t="s">
        <v>10081</v>
      </c>
      <c r="B10541" s="2" t="str">
        <f ca="1">IFERROR(__xludf.DUMMYFUNCTION("GOOGLETRANSLATE(A10541,""auto"",""en"")"),"Right very good news")</f>
        <v>Right very good news</v>
      </c>
    </row>
    <row r="10542" spans="1:2" ht="14.25" customHeight="1">
      <c r="A10542" s="2" t="s">
        <v>10082</v>
      </c>
      <c r="B10542" s="2" t="str">
        <f ca="1">IFERROR(__xludf.DUMMYFUNCTION("GOOGLETRANSLATE(A10542,""auto"",""en"")"),"Loading...")</f>
        <v>Loading...</v>
      </c>
    </row>
    <row r="10543" spans="1:2" ht="14.25" customHeight="1">
      <c r="A10543" s="4" t="s">
        <v>10083</v>
      </c>
      <c r="B10543" s="2" t="str">
        <f ca="1">IFERROR(__xludf.DUMMYFUNCTION("GOOGLETRANSLATE(A10543,""auto"",""en"")"),"Loading...")</f>
        <v>Loading...</v>
      </c>
    </row>
    <row r="10544" spans="1:2" ht="14.25" customHeight="1">
      <c r="A10544" s="2" t="s">
        <v>7</v>
      </c>
      <c r="B10544" s="2" t="str">
        <f ca="1">IFERROR(__xludf.DUMMYFUNCTION("GOOGLETRANSLATE(A10544,""auto"",""en"")"),"Loading...")</f>
        <v>Loading...</v>
      </c>
    </row>
    <row r="10545" spans="1:2" ht="14.25" customHeight="1">
      <c r="A10545" s="2" t="s">
        <v>10084</v>
      </c>
      <c r="B10545" s="2" t="str">
        <f ca="1">IFERROR(__xludf.DUMMYFUNCTION("GOOGLETRANSLATE(A10545,""auto"",""en"")"),"Loading...")</f>
        <v>Loading...</v>
      </c>
    </row>
    <row r="10546" spans="1:2" ht="14.25" customHeight="1">
      <c r="A10546" s="2" t="s">
        <v>10084</v>
      </c>
      <c r="B10546" s="2" t="str">
        <f ca="1">IFERROR(__xludf.DUMMYFUNCTION("GOOGLETRANSLATE(A10546,""auto"",""en"")"),"Loading...")</f>
        <v>Loading...</v>
      </c>
    </row>
    <row r="10547" spans="1:2" ht="14.25" customHeight="1">
      <c r="A10547" s="2" t="s">
        <v>10085</v>
      </c>
      <c r="B10547" s="2" t="str">
        <f ca="1">IFERROR(__xludf.DUMMYFUNCTION("GOOGLETRANSLATE(A10547,""auto"",""en"")"),"Loading...")</f>
        <v>Loading...</v>
      </c>
    </row>
    <row r="10548" spans="1:2" ht="14.25" customHeight="1">
      <c r="A10548" s="2" t="s">
        <v>10086</v>
      </c>
      <c r="B10548" s="2" t="str">
        <f ca="1">IFERROR(__xludf.DUMMYFUNCTION("GOOGLETRANSLATE(A10548,""auto"",""en"")"),"Loading...")</f>
        <v>Loading...</v>
      </c>
    </row>
    <row r="10549" spans="1:2" ht="14.25" customHeight="1">
      <c r="A10549" s="2" t="s">
        <v>10087</v>
      </c>
      <c r="B10549" s="2" t="str">
        <f ca="1">IFERROR(__xludf.DUMMYFUNCTION("GOOGLETRANSLATE(A10549,""auto"",""en"")"),"Loading...")</f>
        <v>Loading...</v>
      </c>
    </row>
    <row r="10550" spans="1:2" ht="14.25" customHeight="1">
      <c r="A10550" s="2" t="s">
        <v>10088</v>
      </c>
      <c r="B10550" s="2" t="str">
        <f ca="1">IFERROR(__xludf.DUMMYFUNCTION("GOOGLETRANSLATE(A10550,""auto"",""en"")"),"Loading...")</f>
        <v>Loading...</v>
      </c>
    </row>
    <row r="10551" spans="1:2" ht="14.25" customHeight="1">
      <c r="A10551" s="2" t="s">
        <v>10089</v>
      </c>
      <c r="B10551" s="2" t="str">
        <f ca="1">IFERROR(__xludf.DUMMYFUNCTION("GOOGLETRANSLATE(A10551,""auto"",""en"")"),"Loading...")</f>
        <v>Loading...</v>
      </c>
    </row>
    <row r="10552" spans="1:2" ht="14.25" customHeight="1">
      <c r="A10552" s="2" t="s">
        <v>10090</v>
      </c>
      <c r="B10552" s="2" t="str">
        <f ca="1">IFERROR(__xludf.DUMMYFUNCTION("GOOGLETRANSLATE(A10552,""auto"",""en"")"),"Loading...")</f>
        <v>Loading...</v>
      </c>
    </row>
    <row r="10553" spans="1:2" ht="14.25" customHeight="1">
      <c r="A10553" s="2" t="s">
        <v>10091</v>
      </c>
      <c r="B10553" s="2" t="str">
        <f ca="1">IFERROR(__xludf.DUMMYFUNCTION("GOOGLETRANSLATE(A10553,""auto"",""en"")"),"Loading...")</f>
        <v>Loading...</v>
      </c>
    </row>
    <row r="10554" spans="1:2" ht="14.25" customHeight="1">
      <c r="A10554" s="2" t="s">
        <v>10092</v>
      </c>
      <c r="B10554" s="2" t="str">
        <f ca="1">IFERROR(__xludf.DUMMYFUNCTION("GOOGLETRANSLATE(A10554,""auto"",""en"")"),"Loading...")</f>
        <v>Loading...</v>
      </c>
    </row>
    <row r="10555" spans="1:2" ht="14.25" customHeight="1">
      <c r="A10555" s="2" t="s">
        <v>10093</v>
      </c>
      <c r="B10555" s="2" t="str">
        <f ca="1">IFERROR(__xludf.DUMMYFUNCTION("GOOGLETRANSLATE(A10555,""auto"",""en"")"),"Loading...")</f>
        <v>Loading...</v>
      </c>
    </row>
    <row r="10556" spans="1:2" ht="14.25" customHeight="1">
      <c r="A10556" s="6" t="s">
        <v>10094</v>
      </c>
      <c r="B10556" s="2" t="str">
        <f ca="1">IFERROR(__xludf.DUMMYFUNCTION("GOOGLETRANSLATE(A10556,""auto"",""en"")"),"Loading...")</f>
        <v>Loading...</v>
      </c>
    </row>
    <row r="10557" spans="1:2" ht="14.25" customHeight="1">
      <c r="A10557" s="2" t="s">
        <v>10095</v>
      </c>
      <c r="B10557" s="2" t="str">
        <f ca="1">IFERROR(__xludf.DUMMYFUNCTION("GOOGLETRANSLATE(A10557,""auto"",""en"")"),"Loading...")</f>
        <v>Loading...</v>
      </c>
    </row>
    <row r="10558" spans="1:2" ht="14.25" customHeight="1">
      <c r="A10558" s="2" t="s">
        <v>10096</v>
      </c>
      <c r="B10558" s="2" t="str">
        <f ca="1">IFERROR(__xludf.DUMMYFUNCTION("GOOGLETRANSLATE(A10558,""auto"",""en"")"),"Loading...")</f>
        <v>Loading...</v>
      </c>
    </row>
    <row r="10559" spans="1:2" ht="14.25" customHeight="1">
      <c r="A10559" s="4" t="s">
        <v>10097</v>
      </c>
      <c r="B10559" s="2" t="str">
        <f ca="1">IFERROR(__xludf.DUMMYFUNCTION("GOOGLETRANSLATE(A10559,""auto"",""en"")"),"Loading...")</f>
        <v>Loading...</v>
      </c>
    </row>
    <row r="10560" spans="1:2" ht="14.25" customHeight="1">
      <c r="A10560" s="4" t="s">
        <v>10098</v>
      </c>
      <c r="B10560" s="2" t="str">
        <f ca="1">IFERROR(__xludf.DUMMYFUNCTION("GOOGLETRANSLATE(A10560,""auto"",""en"")"),"Loading...")</f>
        <v>Loading...</v>
      </c>
    </row>
    <row r="10561" spans="1:2" ht="14.25" customHeight="1">
      <c r="A10561" s="2" t="s">
        <v>10099</v>
      </c>
      <c r="B10561" s="2" t="str">
        <f ca="1">IFERROR(__xludf.DUMMYFUNCTION("GOOGLETRANSLATE(A10561,""auto"",""en"")"),"Loading...")</f>
        <v>Loading...</v>
      </c>
    </row>
    <row r="10562" spans="1:2" ht="14.25" customHeight="1">
      <c r="A10562" s="2" t="s">
        <v>9818</v>
      </c>
      <c r="B10562" s="2" t="str">
        <f ca="1">IFERROR(__xludf.DUMMYFUNCTION("GOOGLETRANSLATE(A10562,""auto"",""en"")"),"Loading...")</f>
        <v>Loading...</v>
      </c>
    </row>
    <row r="10563" spans="1:2" ht="14.25" customHeight="1">
      <c r="A10563" s="2" t="s">
        <v>10100</v>
      </c>
      <c r="B10563" s="2" t="str">
        <f ca="1">IFERROR(__xludf.DUMMYFUNCTION("GOOGLETRANSLATE(A10563,""auto"",""en"")"),"Loading...")</f>
        <v>Loading...</v>
      </c>
    </row>
    <row r="10564" spans="1:2" ht="14.25" customHeight="1">
      <c r="A10564" s="5" t="s">
        <v>10101</v>
      </c>
      <c r="B10564" s="2" t="str">
        <f ca="1">IFERROR(__xludf.DUMMYFUNCTION("GOOGLETRANSLATE(A10564,""auto"",""en"")"),"Loading...")</f>
        <v>Loading...</v>
      </c>
    </row>
    <row r="10565" spans="1:2" ht="14.25" customHeight="1">
      <c r="A10565" s="2" t="s">
        <v>10102</v>
      </c>
      <c r="B10565" s="2" t="str">
        <f ca="1">IFERROR(__xludf.DUMMYFUNCTION("GOOGLETRANSLATE(A10565,""auto"",""en"")"),"Loading...")</f>
        <v>Loading...</v>
      </c>
    </row>
    <row r="10566" spans="1:2" ht="14.25" customHeight="1">
      <c r="A10566" s="2" t="s">
        <v>10103</v>
      </c>
      <c r="B10566" s="2" t="str">
        <f ca="1">IFERROR(__xludf.DUMMYFUNCTION("GOOGLETRANSLATE(A10566,""auto"",""en"")"),"Loading...")</f>
        <v>Loading...</v>
      </c>
    </row>
    <row r="10567" spans="1:2" ht="14.25" customHeight="1">
      <c r="A10567" s="6" t="s">
        <v>10104</v>
      </c>
      <c r="B10567" s="2" t="str">
        <f ca="1">IFERROR(__xludf.DUMMYFUNCTION("GOOGLETRANSLATE(A10567,""auto"",""en"")"),"Loading...")</f>
        <v>Loading...</v>
      </c>
    </row>
    <row r="10568" spans="1:2" ht="14.25" customHeight="1">
      <c r="A10568" s="2" t="s">
        <v>10105</v>
      </c>
      <c r="B10568" s="2" t="str">
        <f ca="1">IFERROR(__xludf.DUMMYFUNCTION("GOOGLETRANSLATE(A10568,""auto"",""en"")"),"Loading...")</f>
        <v>Loading...</v>
      </c>
    </row>
    <row r="10569" spans="1:2" ht="14.25" customHeight="1">
      <c r="A10569" s="4" t="s">
        <v>10106</v>
      </c>
      <c r="B10569" s="2" t="str">
        <f ca="1">IFERROR(__xludf.DUMMYFUNCTION("GOOGLETRANSLATE(A10569,""auto"",""en"")"),"That IB Bali Gujarat report has been taken in the backyard, dogs.")</f>
        <v>That IB Bali Gujarat report has been taken in the backyard, dogs.</v>
      </c>
    </row>
    <row r="10570" spans="1:2" ht="14.25" customHeight="1">
      <c r="A10570" s="2" t="s">
        <v>10107</v>
      </c>
      <c r="B10570" s="2" t="str">
        <f ca="1">IFERROR(__xludf.DUMMYFUNCTION("GOOGLETRANSLATE(A10570,""auto"",""en"")"),"Loading...")</f>
        <v>Loading...</v>
      </c>
    </row>
    <row r="10571" spans="1:2" ht="14.25" customHeight="1">
      <c r="A10571" s="2" t="s">
        <v>626</v>
      </c>
      <c r="B10571" s="2" t="str">
        <f ca="1">IFERROR(__xludf.DUMMYFUNCTION("GOOGLETRANSLATE(A10571,""auto"",""en"")"),"Loading...")</f>
        <v>Loading...</v>
      </c>
    </row>
    <row r="10572" spans="1:2" ht="14.25" customHeight="1">
      <c r="A10572" s="2" t="s">
        <v>10108</v>
      </c>
      <c r="B10572" s="2" t="str">
        <f ca="1">IFERROR(__xludf.DUMMYFUNCTION("GOOGLETRANSLATE(A10572,""auto"",""en"")"),"Loading...")</f>
        <v>Loading...</v>
      </c>
    </row>
    <row r="10573" spans="1:2" ht="14.25" customHeight="1">
      <c r="A10573" s="2" t="s">
        <v>10109</v>
      </c>
      <c r="B10573" s="2" t="str">
        <f ca="1">IFERROR(__xludf.DUMMYFUNCTION("GOOGLETRANSLATE(A10573,""auto"",""en"")"),"Loading...")</f>
        <v>Loading...</v>
      </c>
    </row>
    <row r="10574" spans="1:2" ht="14.25" customHeight="1">
      <c r="A10574" s="2" t="s">
        <v>10110</v>
      </c>
      <c r="B10574" s="2" t="str">
        <f ca="1">IFERROR(__xludf.DUMMYFUNCTION("GOOGLETRANSLATE(A10574,""auto"",""en"")"),"Loading...")</f>
        <v>Loading...</v>
      </c>
    </row>
    <row r="10575" spans="1:2" ht="14.25" customHeight="1">
      <c r="A10575" s="5" t="s">
        <v>10111</v>
      </c>
      <c r="B10575" s="2" t="str">
        <f ca="1">IFERROR(__xludf.DUMMYFUNCTION("GOOGLETRANSLATE(A10575,""auto"",""en"")"),"Loading...")</f>
        <v>Loading...</v>
      </c>
    </row>
    <row r="10576" spans="1:2" ht="14.25" customHeight="1">
      <c r="A10576" s="2" t="s">
        <v>10112</v>
      </c>
      <c r="B10576" s="2" t="str">
        <f ca="1">IFERROR(__xludf.DUMMYFUNCTION("GOOGLETRANSLATE(A10576,""auto"",""en"")"),"Loading...")</f>
        <v>Loading...</v>
      </c>
    </row>
    <row r="10577" spans="1:2" ht="14.25" customHeight="1">
      <c r="A10577" s="2" t="s">
        <v>10113</v>
      </c>
      <c r="B10577" s="2" t="str">
        <f ca="1">IFERROR(__xludf.DUMMYFUNCTION("GOOGLETRANSLATE(A10577,""auto"",""en"")"),"Loading...")</f>
        <v>Loading...</v>
      </c>
    </row>
    <row r="10578" spans="1:2" ht="14.25" customHeight="1">
      <c r="A10578" s="2" t="s">
        <v>75</v>
      </c>
      <c r="B10578" s="2" t="str">
        <f ca="1">IFERROR(__xludf.DUMMYFUNCTION("GOOGLETRANSLATE(A10578,""auto"",""en"")"),"Loading...")</f>
        <v>Loading...</v>
      </c>
    </row>
    <row r="10579" spans="1:2" ht="14.25" customHeight="1">
      <c r="A10579" s="4" t="s">
        <v>10114</v>
      </c>
      <c r="B10579" s="2" t="str">
        <f ca="1">IFERROR(__xludf.DUMMYFUNCTION("GOOGLETRANSLATE(A10579,""auto"",""en"")"),"Prepare for coronation, saffron bearer is coming ❤❤")</f>
        <v>Prepare for coronation, saffron bearer is coming ❤❤</v>
      </c>
    </row>
    <row r="10580" spans="1:2" ht="14.25" customHeight="1">
      <c r="A10580" s="2" t="s">
        <v>10115</v>
      </c>
      <c r="B10580" s="2" t="str">
        <f ca="1">IFERROR(__xludf.DUMMYFUNCTION("GOOGLETRANSLATE(A10580,""auto"",""en"")"),"Sir 59M nahi 593M veiws hain Love from punjab❤")</f>
        <v>Sir 59M nahi 593M veiws hain Love from punjab❤</v>
      </c>
    </row>
    <row r="10581" spans="1:2" ht="14.25" customHeight="1">
      <c r="A10581" s="2" t="s">
        <v>10116</v>
      </c>
      <c r="B10581" s="2" t="str">
        <f ca="1">IFERROR(__xludf.DUMMYFUNCTION("GOOGLETRANSLATE(A10581,""auto"",""en"")"),"Loading...")</f>
        <v>Loading...</v>
      </c>
    </row>
    <row r="10582" spans="1:2" ht="14.25" customHeight="1">
      <c r="A10582" s="2" t="s">
        <v>10117</v>
      </c>
      <c r="B10582" s="2" t="str">
        <f ca="1">IFERROR(__xludf.DUMMYFUNCTION("GOOGLETRANSLATE(A10582,""auto"",""en"")"),"Congress and Rahulji will win. india will win.")</f>
        <v>Congress and Rahulji will win. india will win.</v>
      </c>
    </row>
    <row r="10583" spans="1:2" ht="14.25" customHeight="1">
      <c r="A10583" s="2" t="s">
        <v>10118</v>
      </c>
      <c r="B10583" s="2" t="str">
        <f ca="1">IFERROR(__xludf.DUMMYFUNCTION("GOOGLETRANSLATE(A10583,""auto"",""en"")"),"Rabish. Ignorant.  Rota rah. Mahnush")</f>
        <v>Rabish. Ignorant.  Rota rah. Mahnush</v>
      </c>
    </row>
    <row r="10584" spans="1:2" ht="14.25" customHeight="1">
      <c r="A10584" s="6" t="s">
        <v>10119</v>
      </c>
      <c r="B10584" s="2" t="str">
        <f ca="1">IFERROR(__xludf.DUMMYFUNCTION("GOOGLETRANSLATE(A10584,""auto"",""en"")"),"Loading...")</f>
        <v>Loading...</v>
      </c>
    </row>
    <row r="10585" spans="1:2" ht="14.25" customHeight="1">
      <c r="A10585" s="2" t="s">
        <v>10120</v>
      </c>
      <c r="B10585" s="2" t="str">
        <f ca="1">IFERROR(__xludf.DUMMYFUNCTION("GOOGLETRANSLATE(A10585,""auto"",""en"")"),"Loading...")</f>
        <v>Loading...</v>
      </c>
    </row>
    <row r="10586" spans="1:2" ht="14.25" customHeight="1">
      <c r="A10586" s="4" t="s">
        <v>10121</v>
      </c>
      <c r="B10586" s="2" t="str">
        <f ca="1">IFERROR(__xludf.DUMMYFUNCTION("GOOGLETRANSLATE(A10586,""auto"",""en"")"),"Loading...")</f>
        <v>Loading...</v>
      </c>
    </row>
    <row r="10587" spans="1:2" ht="14.25" customHeight="1">
      <c r="A10587" s="2" t="s">
        <v>1118</v>
      </c>
      <c r="B10587" s="2" t="str">
        <f ca="1">IFERROR(__xludf.DUMMYFUNCTION("GOOGLETRANSLATE(A10587,""auto"",""en"")"),"Loading...")</f>
        <v>Loading...</v>
      </c>
    </row>
    <row r="10588" spans="1:2" ht="14.25" customHeight="1">
      <c r="A10588" s="4" t="s">
        <v>10122</v>
      </c>
      <c r="B10588" s="2" t="str">
        <f ca="1">IFERROR(__xludf.DUMMYFUNCTION("GOOGLETRANSLATE(A10588,""auto"",""en"")"),"Loading...")</f>
        <v>Loading...</v>
      </c>
    </row>
    <row r="10589" spans="1:2" ht="14.25" customHeight="1">
      <c r="A10589" s="4" t="s">
        <v>10123</v>
      </c>
      <c r="B10589" s="2" t="str">
        <f ca="1">IFERROR(__xludf.DUMMYFUNCTION("GOOGLETRANSLATE(A10589,""auto"",""en"")"),"Loading...")</f>
        <v>Loading...</v>
      </c>
    </row>
    <row r="10590" spans="1:2" ht="14.25" customHeight="1">
      <c r="A10590" s="4" t="s">
        <v>10124</v>
      </c>
      <c r="B10590" s="2" t="str">
        <f ca="1">IFERROR(__xludf.DUMMYFUNCTION("GOOGLETRANSLATE(A10590,""auto"",""en"")"),"Loading...")</f>
        <v>Loading...</v>
      </c>
    </row>
    <row r="10591" spans="1:2" ht="14.25" customHeight="1">
      <c r="A10591" s="2" t="s">
        <v>10125</v>
      </c>
      <c r="B10591" s="2" t="str">
        <f ca="1">IFERROR(__xludf.DUMMYFUNCTION("GOOGLETRANSLATE(A10591,""auto"",""en"")"),"Loading...")</f>
        <v>Loading...</v>
      </c>
    </row>
    <row r="10592" spans="1:2" ht="14.25" customHeight="1">
      <c r="A10592" s="2" t="s">
        <v>10126</v>
      </c>
      <c r="B10592" s="2" t="str">
        <f ca="1">IFERROR(__xludf.DUMMYFUNCTION("GOOGLETRANSLATE(A10592,""auto"",""en"")"),"Loading...")</f>
        <v>Loading...</v>
      </c>
    </row>
    <row r="10593" spans="1:2" ht="14.25" customHeight="1">
      <c r="A10593" s="6" t="s">
        <v>10127</v>
      </c>
      <c r="B10593" s="2" t="str">
        <f ca="1">IFERROR(__xludf.DUMMYFUNCTION("GOOGLETRANSLATE(A10593,""auto"",""en"")"),"Loading...")</f>
        <v>Loading...</v>
      </c>
    </row>
    <row r="10594" spans="1:2" ht="14.25" customHeight="1">
      <c r="A10594" s="2" t="s">
        <v>10128</v>
      </c>
      <c r="B10594" s="2" t="str">
        <f ca="1">IFERROR(__xludf.DUMMYFUNCTION("GOOGLETRANSLATE(A10594,""auto"",""en"")"),"Loading...")</f>
        <v>Loading...</v>
      </c>
    </row>
    <row r="10595" spans="1:2" ht="14.25" customHeight="1">
      <c r="A10595" s="2" t="s">
        <v>10129</v>
      </c>
      <c r="B10595" s="2" t="str">
        <f ca="1">IFERROR(__xludf.DUMMYFUNCTION("GOOGLETRANSLATE(A10595,""auto"",""en"")"),"Loading...")</f>
        <v>Loading...</v>
      </c>
    </row>
    <row r="10596" spans="1:2" ht="14.25" customHeight="1">
      <c r="A10596" s="2" t="s">
        <v>594</v>
      </c>
      <c r="B10596" s="2" t="str">
        <f ca="1">IFERROR(__xludf.DUMMYFUNCTION("GOOGLETRANSLATE(A10596,""auto"",""en"")"),"❤")</f>
        <v>❤</v>
      </c>
    </row>
    <row r="10597" spans="1:2" ht="14.25" customHeight="1">
      <c r="A10597" s="2" t="s">
        <v>10130</v>
      </c>
      <c r="B10597" s="2" t="str">
        <f ca="1">IFERROR(__xludf.DUMMYFUNCTION("GOOGLETRANSLATE(A10597,""auto"",""en"")"),"Loading...")</f>
        <v>Loading...</v>
      </c>
    </row>
    <row r="10598" spans="1:2" ht="14.25" customHeight="1">
      <c r="A10598" s="2" t="s">
        <v>10131</v>
      </c>
      <c r="B10598" s="2" t="str">
        <f ca="1">IFERROR(__xludf.DUMMYFUNCTION("GOOGLETRANSLATE(A10598,""auto"",""en"")"),"Loading...")</f>
        <v>Loading...</v>
      </c>
    </row>
    <row r="10599" spans="1:2" ht="14.25" customHeight="1">
      <c r="A10599" s="4" t="s">
        <v>10132</v>
      </c>
      <c r="B10599" s="2" t="str">
        <f ca="1">IFERROR(__xludf.DUMMYFUNCTION("GOOGLETRANSLATE(A10599,""auto"",""en"")"),"If the results come as per newspaper and TV then understand that Election Commission Rajiv Kumar has betrayed the people of the country.")</f>
        <v>If the results come as per newspaper and TV then understand that Election Commission Rajiv Kumar has betrayed the people of the country.</v>
      </c>
    </row>
    <row r="10600" spans="1:2" ht="14.25" customHeight="1">
      <c r="A10600" s="6" t="s">
        <v>10133</v>
      </c>
      <c r="B10600" s="2" t="str">
        <f ca="1">IFERROR(__xludf.DUMMYFUNCTION("GOOGLETRANSLATE(A10600,""auto"",""en"")"),"Loading...")</f>
        <v>Loading...</v>
      </c>
    </row>
    <row r="10601" spans="1:2" ht="14.25" customHeight="1">
      <c r="A10601" s="2" t="s">
        <v>10134</v>
      </c>
      <c r="B10601" s="2" t="str">
        <f ca="1">IFERROR(__xludf.DUMMYFUNCTION("GOOGLETRANSLATE(A10601,""auto"",""en"")"),"Loading...")</f>
        <v>Loading...</v>
      </c>
    </row>
    <row r="10602" spans="1:2" ht="14.25" customHeight="1">
      <c r="A10602" s="4" t="s">
        <v>10135</v>
      </c>
      <c r="B10602" s="2" t="str">
        <f ca="1">IFERROR(__xludf.DUMMYFUNCTION("GOOGLETRANSLATE(A10602,""auto"",""en"")"),"Loading...")</f>
        <v>Loading...</v>
      </c>
    </row>
    <row r="10603" spans="1:2" ht="14.25" customHeight="1">
      <c r="A10603" s="2" t="s">
        <v>10136</v>
      </c>
      <c r="B10603" s="2" t="str">
        <f ca="1">IFERROR(__xludf.DUMMYFUNCTION("GOOGLETRANSLATE(A10603,""auto"",""en"")"),"Loading...")</f>
        <v>Loading...</v>
      </c>
    </row>
    <row r="10604" spans="1:2" ht="14.25" customHeight="1">
      <c r="A10604" s="4" t="s">
        <v>10137</v>
      </c>
      <c r="B10604" s="2" t="str">
        <f ca="1">IFERROR(__xludf.DUMMYFUNCTION("GOOGLETRANSLATE(A10604,""auto"",""en"")"),"Loading...")</f>
        <v>Loading...</v>
      </c>
    </row>
    <row r="10605" spans="1:2" ht="14.25" customHeight="1">
      <c r="A10605" s="2" t="s">
        <v>10138</v>
      </c>
      <c r="B10605" s="2" t="str">
        <f ca="1">IFERROR(__xludf.DUMMYFUNCTION("GOOGLETRANSLATE(A10605,""auto"",""en"")"),"Loading...")</f>
        <v>Loading...</v>
      </c>
    </row>
    <row r="10606" spans="1:2" ht="14.25" customHeight="1">
      <c r="A10606" s="2" t="s">
        <v>10139</v>
      </c>
      <c r="B10606" s="2" t="str">
        <f ca="1">IFERROR(__xludf.DUMMYFUNCTION("GOOGLETRANSLATE(A10606,""auto"",""en"")"),"Loading...")</f>
        <v>Loading...</v>
      </c>
    </row>
    <row r="10607" spans="1:2" ht="14.25" customHeight="1">
      <c r="A10607" s="4" t="s">
        <v>10140</v>
      </c>
      <c r="B10607" s="2" t="str">
        <f ca="1">IFERROR(__xludf.DUMMYFUNCTION("GOOGLETRANSLATE(A10607,""auto"",""en"")"),"Loading...")</f>
        <v>Loading...</v>
      </c>
    </row>
    <row r="10608" spans="1:2" ht="14.25" customHeight="1">
      <c r="A10608" s="2" t="s">
        <v>10141</v>
      </c>
      <c r="B10608" s="2" t="str">
        <f ca="1">IFERROR(__xludf.DUMMYFUNCTION("GOOGLETRANSLATE(A10608,""auto"",""en"")"),"Loading...")</f>
        <v>Loading...</v>
      </c>
    </row>
    <row r="10609" spans="1:2" ht="14.25" customHeight="1">
      <c r="A10609" s="2" t="s">
        <v>10142</v>
      </c>
      <c r="B10609" s="2" t="str">
        <f ca="1">IFERROR(__xludf.DUMMYFUNCTION("GOOGLETRANSLATE(A10609,""auto"",""en"")"),"Loading...")</f>
        <v>Loading...</v>
      </c>
    </row>
    <row r="10610" spans="1:2" ht="14.25" customHeight="1">
      <c r="A10610" s="2" t="s">
        <v>10143</v>
      </c>
      <c r="B10610" s="2" t="str">
        <f ca="1">IFERROR(__xludf.DUMMYFUNCTION("GOOGLETRANSLATE(A10610,""auto"",""en"")"),"Sir 295 song ke view 593 million")</f>
        <v>Sir 295 song ke view 593 million</v>
      </c>
    </row>
    <row r="10611" spans="1:2" ht="14.25" customHeight="1">
      <c r="A10611" s="2" t="s">
        <v>10144</v>
      </c>
      <c r="B10611" s="2" t="str">
        <f ca="1">IFERROR(__xludf.DUMMYFUNCTION("GOOGLETRANSLATE(A10611,""auto"",""en"")"),"Loading...")</f>
        <v>Loading...</v>
      </c>
    </row>
    <row r="10612" spans="1:2" ht="14.25" customHeight="1">
      <c r="A10612" s="2" t="s">
        <v>10145</v>
      </c>
      <c r="B10612" s="2" t="str">
        <f ca="1">IFERROR(__xludf.DUMMYFUNCTION("GOOGLETRANSLATE(A10612,""auto"",""en"")"),"Loading...")</f>
        <v>Loading...</v>
      </c>
    </row>
    <row r="10613" spans="1:2" ht="14.25" customHeight="1">
      <c r="A10613" s="2" t="s">
        <v>10146</v>
      </c>
      <c r="B10613" s="2" t="str">
        <f ca="1">IFERROR(__xludf.DUMMYFUNCTION("GOOGLETRANSLATE(A10613,""auto"",""en"")"),"Loading...")</f>
        <v>Loading...</v>
      </c>
    </row>
    <row r="10614" spans="1:2" ht="14.25" customHeight="1">
      <c r="A10614" s="2" t="s">
        <v>10147</v>
      </c>
      <c r="B10614" s="2" t="str">
        <f ca="1">IFERROR(__xludf.DUMMYFUNCTION("GOOGLETRANSLATE(A10614,""auto"",""en"")"),"Loading...")</f>
        <v>Loading...</v>
      </c>
    </row>
    <row r="10615" spans="1:2" ht="14.25" customHeight="1">
      <c r="A10615" s="4" t="s">
        <v>10148</v>
      </c>
      <c r="B10615" s="2" t="str">
        <f ca="1">IFERROR(__xludf.DUMMYFUNCTION("GOOGLETRANSLATE(A10615,""auto"",""en"")"),"Loading...")</f>
        <v>Loading...</v>
      </c>
    </row>
    <row r="10616" spans="1:2" ht="14.25" customHeight="1">
      <c r="A10616" s="2" t="s">
        <v>10149</v>
      </c>
      <c r="B10616" s="2" t="str">
        <f ca="1">IFERROR(__xludf.DUMMYFUNCTION("GOOGLETRANSLATE(A10616,""auto"",""en"")"),"Loading...")</f>
        <v>Loading...</v>
      </c>
    </row>
    <row r="10617" spans="1:2" ht="14.25" customHeight="1">
      <c r="A10617" s="2" t="s">
        <v>10150</v>
      </c>
      <c r="B10617" s="2" t="str">
        <f ca="1">IFERROR(__xludf.DUMMYFUNCTION("GOOGLETRANSLATE(A10617,""auto"",""en"")"),"Loading...")</f>
        <v>Loading...</v>
      </c>
    </row>
    <row r="10618" spans="1:2" ht="14.25" customHeight="1">
      <c r="A10618" s="2" t="s">
        <v>10151</v>
      </c>
      <c r="B10618" s="2" t="str">
        <f ca="1">IFERROR(__xludf.DUMMYFUNCTION("GOOGLETRANSLATE(A10618,""auto"",""en"")"),"Loading...")</f>
        <v>Loading...</v>
      </c>
    </row>
    <row r="10619" spans="1:2" ht="14.25" customHeight="1">
      <c r="A10619" s="2" t="s">
        <v>10152</v>
      </c>
      <c r="B10619" s="2" t="str">
        <f ca="1">IFERROR(__xludf.DUMMYFUNCTION("GOOGLETRANSLATE(A10619,""auto"",""en"")"),"Loading...")</f>
        <v>Loading...</v>
      </c>
    </row>
    <row r="10620" spans="1:2" ht="14.25" customHeight="1">
      <c r="A10620" s="6" t="s">
        <v>10153</v>
      </c>
      <c r="B10620" s="2" t="str">
        <f ca="1">IFERROR(__xludf.DUMMYFUNCTION("GOOGLETRANSLATE(A10620,""auto"",""en"")"),"Loading...")</f>
        <v>Loading...</v>
      </c>
    </row>
    <row r="10621" spans="1:2" ht="14.25" customHeight="1">
      <c r="A10621" s="2" t="s">
        <v>10154</v>
      </c>
      <c r="B10621" s="2" t="str">
        <f ca="1">IFERROR(__xludf.DUMMYFUNCTION("GOOGLETRANSLATE(A10621,""auto"",""en"")"),"Loading...")</f>
        <v>Loading...</v>
      </c>
    </row>
    <row r="10622" spans="1:2" ht="14.25" customHeight="1">
      <c r="A10622" s="2" t="s">
        <v>10155</v>
      </c>
      <c r="B10622" s="2" t="str">
        <f ca="1">IFERROR(__xludf.DUMMYFUNCTION("GOOGLETRANSLATE(A10622,""auto"",""en"")"),"Loading...")</f>
        <v>Loading...</v>
      </c>
    </row>
    <row r="10623" spans="1:2" ht="14.25" customHeight="1">
      <c r="A10623" s="2" t="s">
        <v>10156</v>
      </c>
      <c r="B10623" s="2" t="str">
        <f ca="1">IFERROR(__xludf.DUMMYFUNCTION("GOOGLETRANSLATE(A10623,""auto"",""en"")"),"Loading...")</f>
        <v>Loading...</v>
      </c>
    </row>
    <row r="10624" spans="1:2" ht="14.25" customHeight="1">
      <c r="A10624" s="4" t="s">
        <v>10157</v>
      </c>
      <c r="B10624" s="2" t="str">
        <f ca="1">IFERROR(__xludf.DUMMYFUNCTION("GOOGLETRANSLATE(A10624,""auto"",""en"")"),"Loading...")</f>
        <v>Loading...</v>
      </c>
    </row>
    <row r="10625" spans="1:2" ht="14.25" customHeight="1">
      <c r="A10625" s="2" t="s">
        <v>10158</v>
      </c>
      <c r="B10625" s="2" t="str">
        <f ca="1">IFERROR(__xludf.DUMMYFUNCTION("GOOGLETRANSLATE(A10625,""auto"",""en"")"),"Loading...")</f>
        <v>Loading...</v>
      </c>
    </row>
    <row r="10626" spans="1:2" ht="14.25" customHeight="1">
      <c r="A10626" s="2" t="s">
        <v>10159</v>
      </c>
      <c r="B10626" s="2" t="str">
        <f ca="1">IFERROR(__xludf.DUMMYFUNCTION("GOOGLETRANSLATE(A10626,""auto"",""en"")"),"Loading...")</f>
        <v>Loading...</v>
      </c>
    </row>
    <row r="10627" spans="1:2" ht="14.25" customHeight="1">
      <c r="A10627" s="2" t="s">
        <v>10160</v>
      </c>
      <c r="B10627" s="2" t="str">
        <f ca="1">IFERROR(__xludf.DUMMYFUNCTION("GOOGLETRANSLATE(A10627,""auto"",""en"")"),"Loading...")</f>
        <v>Loading...</v>
      </c>
    </row>
    <row r="10628" spans="1:2" ht="14.25" customHeight="1">
      <c r="A10628" s="2" t="s">
        <v>10161</v>
      </c>
      <c r="B10628" s="2" t="str">
        <f ca="1">IFERROR(__xludf.DUMMYFUNCTION("GOOGLETRANSLATE(A10628,""auto"",""en"")"),"Loading...")</f>
        <v>Loading...</v>
      </c>
    </row>
    <row r="10629" spans="1:2" ht="14.25" customHeight="1">
      <c r="A10629" s="2" t="s">
        <v>10162</v>
      </c>
      <c r="B10629" s="2" t="str">
        <f ca="1">IFERROR(__xludf.DUMMYFUNCTION("GOOGLETRANSLATE(A10629,""auto"",""en"")"),"Loading...")</f>
        <v>Loading...</v>
      </c>
    </row>
    <row r="10630" spans="1:2" ht="14.25" customHeight="1">
      <c r="A10630" s="2" t="s">
        <v>10163</v>
      </c>
      <c r="B10630" s="2" t="str">
        <f ca="1">IFERROR(__xludf.DUMMYFUNCTION("GOOGLETRANSLATE(A10630,""auto"",""en"")"),"Loading...")</f>
        <v>Loading...</v>
      </c>
    </row>
    <row r="10631" spans="1:2" ht="14.25" customHeight="1">
      <c r="A10631" s="2" t="s">
        <v>10164</v>
      </c>
      <c r="B10631" s="2" t="str">
        <f ca="1">IFERROR(__xludf.DUMMYFUNCTION("GOOGLETRANSLATE(A10631,""auto"",""en"")"),"Loading...")</f>
        <v>Loading...</v>
      </c>
    </row>
    <row r="10632" spans="1:2" ht="14.25" customHeight="1">
      <c r="A10632" s="2" t="s">
        <v>10165</v>
      </c>
      <c r="B10632" s="2" t="str">
        <f ca="1">IFERROR(__xludf.DUMMYFUNCTION("GOOGLETRANSLATE(A10632,""auto"",""en"")"),"Loading...")</f>
        <v>Loading...</v>
      </c>
    </row>
    <row r="10633" spans="1:2" ht="14.25" customHeight="1">
      <c r="A10633" s="2" t="s">
        <v>10166</v>
      </c>
      <c r="B10633" s="2" t="str">
        <f ca="1">IFERROR(__xludf.DUMMYFUNCTION("GOOGLETRANSLATE(A10633,""auto"",""en"")"),"Loading...")</f>
        <v>Loading...</v>
      </c>
    </row>
    <row r="10634" spans="1:2" ht="14.25" customHeight="1">
      <c r="A10634" s="2" t="s">
        <v>10167</v>
      </c>
      <c r="B10634" s="2" t="str">
        <f ca="1">IFERROR(__xludf.DUMMYFUNCTION("GOOGLETRANSLATE(A10634,""auto"",""en"")"),"Loading...")</f>
        <v>Loading...</v>
      </c>
    </row>
    <row r="10635" spans="1:2" ht="14.25" customHeight="1">
      <c r="A10635" s="2" t="s">
        <v>10168</v>
      </c>
      <c r="B10635" s="2" t="str">
        <f ca="1">IFERROR(__xludf.DUMMYFUNCTION("GOOGLETRANSLATE(A10635,""auto"",""en"")"),"They are withdrawing their own money by increasing the share market price in 3 days and also the public is being misled.")</f>
        <v>They are withdrawing their own money by increasing the share market price in 3 days and also the public is being misled.</v>
      </c>
    </row>
    <row r="10636" spans="1:2" ht="14.25" customHeight="1">
      <c r="A10636" s="2" t="s">
        <v>10169</v>
      </c>
      <c r="B10636" s="2" t="str">
        <f ca="1">IFERROR(__xludf.DUMMYFUNCTION("GOOGLETRANSLATE(A10636,""auto"",""en"")"),"Loading...")</f>
        <v>Loading...</v>
      </c>
    </row>
    <row r="10637" spans="1:2" ht="14.25" customHeight="1">
      <c r="A10637" s="2" t="s">
        <v>10170</v>
      </c>
      <c r="B10637" s="2" t="str">
        <f ca="1">IFERROR(__xludf.DUMMYFUNCTION("GOOGLETRANSLATE(A10637,""auto"",""en"")"),"Loading...")</f>
        <v>Loading...</v>
      </c>
    </row>
    <row r="10638" spans="1:2" ht="14.25" customHeight="1">
      <c r="A10638" s="2" t="s">
        <v>10171</v>
      </c>
      <c r="B10638" s="2" t="str">
        <f ca="1">IFERROR(__xludf.DUMMYFUNCTION("GOOGLETRANSLATE(A10638,""auto"",""en"")"),"Loading...")</f>
        <v>Loading...</v>
      </c>
    </row>
    <row r="10639" spans="1:2" ht="14.25" customHeight="1">
      <c r="A10639" s="4" t="s">
        <v>10172</v>
      </c>
      <c r="B10639" s="2" t="str">
        <f ca="1">IFERROR(__xludf.DUMMYFUNCTION("GOOGLETRANSLATE(A10639,""auto"",""en"")"),"Modi ji, will you remember that you also gave 33 seats out of 22?")</f>
        <v>Modi ji, will you remember that you also gave 33 seats out of 22?</v>
      </c>
    </row>
    <row r="10640" spans="1:2" ht="14.25" customHeight="1">
      <c r="A10640" s="2" t="s">
        <v>8131</v>
      </c>
      <c r="B10640" s="2" t="str">
        <f ca="1">IFERROR(__xludf.DUMMYFUNCTION("GOOGLETRANSLATE(A10640,""auto"",""en"")"),"If exit poll is being shown wrong then there will be a mass movement because of what has been done. If exit poll is being shown wrong then there will be a mass movement because of what has been done.")</f>
        <v>If exit poll is being shown wrong then there will be a mass movement because of what has been done. If exit poll is being shown wrong then there will be a mass movement because of what has been done.</v>
      </c>
    </row>
    <row r="10641" spans="1:2" ht="14.25" customHeight="1">
      <c r="A10641" s="4" t="s">
        <v>10173</v>
      </c>
      <c r="B10641" s="2" t="str">
        <f ca="1">IFERROR(__xludf.DUMMYFUNCTION("GOOGLETRANSLATE(A10641,""auto"",""en"")"),"Loading...")</f>
        <v>Loading...</v>
      </c>
    </row>
    <row r="10642" spans="1:2" ht="14.25" customHeight="1">
      <c r="A10642" s="2" t="s">
        <v>10174</v>
      </c>
      <c r="B10642" s="2" t="str">
        <f ca="1">IFERROR(__xludf.DUMMYFUNCTION("GOOGLETRANSLATE(A10642,""auto"",""en"")"),"Loading...")</f>
        <v>Loading...</v>
      </c>
    </row>
    <row r="10643" spans="1:2" ht="14.25" customHeight="1">
      <c r="A10643" s="4" t="s">
        <v>10175</v>
      </c>
      <c r="B10643" s="2" t="str">
        <f ca="1">IFERROR(__xludf.DUMMYFUNCTION("GOOGLETRANSLATE(A10643,""auto"",""en"")"),"Loading...")</f>
        <v>Loading...</v>
      </c>
    </row>
    <row r="10644" spans="1:2" ht="14.25" customHeight="1">
      <c r="A10644" s="2" t="s">
        <v>10176</v>
      </c>
      <c r="B10644" s="2" t="str">
        <f ca="1">IFERROR(__xludf.DUMMYFUNCTION("GOOGLETRANSLATE(A10644,""auto"",""en"")"),"Loading...")</f>
        <v>Loading...</v>
      </c>
    </row>
    <row r="10645" spans="1:2" ht="14.25" customHeight="1">
      <c r="A10645" s="4" t="s">
        <v>10177</v>
      </c>
      <c r="B10645" s="2" t="str">
        <f ca="1">IFERROR(__xludf.DUMMYFUNCTION("GOOGLETRANSLATE(A10645,""auto"",""en"")"),"Loading...")</f>
        <v>Loading...</v>
      </c>
    </row>
    <row r="10646" spans="1:2" ht="14.25" customHeight="1">
      <c r="A10646" s="2" t="s">
        <v>10178</v>
      </c>
      <c r="B10646" s="2" t="str">
        <f ca="1">IFERROR(__xludf.DUMMYFUNCTION("GOOGLETRANSLATE(A10646,""auto"",""en"")"),"Why are you speaking only against BJP?")</f>
        <v>Why are you speaking only against BJP?</v>
      </c>
    </row>
    <row r="10647" spans="1:2" ht="14.25" customHeight="1">
      <c r="A10647" s="2" t="s">
        <v>10179</v>
      </c>
      <c r="B10647" s="2" t="str">
        <f ca="1">IFERROR(__xludf.DUMMYFUNCTION("GOOGLETRANSLATE(A10647,""auto"",""en"")"),"Loading...")</f>
        <v>Loading...</v>
      </c>
    </row>
    <row r="10648" spans="1:2" ht="14.25" customHeight="1">
      <c r="A10648" s="2" t="s">
        <v>10180</v>
      </c>
      <c r="B10648" s="2" t="str">
        <f ca="1">IFERROR(__xludf.DUMMYFUNCTION("GOOGLETRANSLATE(A10648,""auto"",""en"")"),"Loading...")</f>
        <v>Loading...</v>
      </c>
    </row>
    <row r="10649" spans="1:2" ht="14.25" customHeight="1">
      <c r="A10649" s="2" t="s">
        <v>10181</v>
      </c>
      <c r="B10649" s="2" t="str">
        <f ca="1">IFERROR(__xludf.DUMMYFUNCTION("GOOGLETRANSLATE(A10649,""auto"",""en"")"),"Loading...")</f>
        <v>Loading...</v>
      </c>
    </row>
    <row r="10650" spans="1:2" ht="14.25" customHeight="1">
      <c r="A10650" s="2" t="s">
        <v>10182</v>
      </c>
      <c r="B10650" s="2" t="str">
        <f ca="1">IFERROR(__xludf.DUMMYFUNCTION("GOOGLETRANSLATE(A10650,""auto"",""en"")"),"Loading...")</f>
        <v>Loading...</v>
      </c>
    </row>
    <row r="10651" spans="1:2" ht="14.25" customHeight="1">
      <c r="A10651" s="4" t="s">
        <v>10183</v>
      </c>
      <c r="B10651" s="2" t="str">
        <f ca="1">IFERROR(__xludf.DUMMYFUNCTION("GOOGLETRANSLATE(A10651,""auto"",""en"")"),"Loading...")</f>
        <v>Loading...</v>
      </c>
    </row>
    <row r="10652" spans="1:2" ht="14.25" customHeight="1">
      <c r="A10652" s="2" t="s">
        <v>10184</v>
      </c>
      <c r="B10652" s="2" t="str">
        <f ca="1">IFERROR(__xludf.DUMMYFUNCTION("GOOGLETRANSLATE(A10652,""auto"",""en"")"),"Loading...")</f>
        <v>Loading...</v>
      </c>
    </row>
    <row r="10653" spans="1:2" ht="14.25" customHeight="1">
      <c r="A10653" s="2" t="s">
        <v>10185</v>
      </c>
      <c r="B10653" s="2" t="str">
        <f ca="1">IFERROR(__xludf.DUMMYFUNCTION("GOOGLETRANSLATE(A10653,""auto"",""en"")"),"Loading...")</f>
        <v>Loading...</v>
      </c>
    </row>
    <row r="10654" spans="1:2" ht="14.25" customHeight="1">
      <c r="A10654" s="2" t="s">
        <v>10186</v>
      </c>
      <c r="B10654" s="2" t="str">
        <f ca="1">IFERROR(__xludf.DUMMYFUNCTION("GOOGLETRANSLATE(A10654,""auto"",""en"")"),"Loading...")</f>
        <v>Loading...</v>
      </c>
    </row>
    <row r="10655" spans="1:2" ht="14.25" customHeight="1">
      <c r="A10655" s="4" t="s">
        <v>10187</v>
      </c>
      <c r="B10655" s="2" t="str">
        <f ca="1">IFERROR(__xludf.DUMMYFUNCTION("GOOGLETRANSLATE(A10655,""auto"",""en"")"),"Loading...")</f>
        <v>Loading...</v>
      </c>
    </row>
    <row r="10656" spans="1:2" ht="14.25" customHeight="1">
      <c r="A10656" s="5" t="s">
        <v>10188</v>
      </c>
      <c r="B10656" s="2" t="str">
        <f ca="1">IFERROR(__xludf.DUMMYFUNCTION("GOOGLETRANSLATE(A10656,""auto"",""en"")"),"Loading...")</f>
        <v>Loading...</v>
      </c>
    </row>
    <row r="10657" spans="1:2" ht="14.25" customHeight="1">
      <c r="A10657" s="2" t="s">
        <v>10189</v>
      </c>
      <c r="B10657" s="2" t="str">
        <f ca="1">IFERROR(__xludf.DUMMYFUNCTION("GOOGLETRANSLATE(A10657,""auto"",""en"")"),"Loading...")</f>
        <v>Loading...</v>
      </c>
    </row>
    <row r="10658" spans="1:2" ht="14.25" customHeight="1">
      <c r="A10658" s="2" t="s">
        <v>10190</v>
      </c>
      <c r="B10658" s="2" t="str">
        <f ca="1">IFERROR(__xludf.DUMMYFUNCTION("GOOGLETRANSLATE(A10658,""auto"",""en"")"),"Loading...")</f>
        <v>Loading...</v>
      </c>
    </row>
    <row r="10659" spans="1:2" ht="14.25" customHeight="1">
      <c r="A10659" s="2" t="s">
        <v>10191</v>
      </c>
      <c r="B10659" s="2" t="str">
        <f ca="1">IFERROR(__xludf.DUMMYFUNCTION("GOOGLETRANSLATE(A10659,""auto"",""en"")"),"Loading...")</f>
        <v>Loading...</v>
      </c>
    </row>
    <row r="10660" spans="1:2" ht="14.25" customHeight="1">
      <c r="A10660" s="2" t="s">
        <v>10192</v>
      </c>
      <c r="B10660" s="2" t="str">
        <f ca="1">IFERROR(__xludf.DUMMYFUNCTION("GOOGLETRANSLATE(A10660,""auto"",""en"")"),"Loading...")</f>
        <v>Loading...</v>
      </c>
    </row>
    <row r="10661" spans="1:2" ht="14.25" customHeight="1">
      <c r="A10661" s="4" t="s">
        <v>10193</v>
      </c>
      <c r="B10661" s="2" t="str">
        <f ca="1">IFERROR(__xludf.DUMMYFUNCTION("GOOGLETRANSLATE(A10661,""auto"",""en"")"),"Loading...")</f>
        <v>Loading...</v>
      </c>
    </row>
    <row r="10662" spans="1:2" ht="14.25" customHeight="1">
      <c r="A10662" s="2" t="s">
        <v>10194</v>
      </c>
      <c r="B10662" s="2" t="str">
        <f ca="1">IFERROR(__xludf.DUMMYFUNCTION("GOOGLETRANSLATE(A10662,""auto"",""en"")"),"Loading...")</f>
        <v>Loading...</v>
      </c>
    </row>
    <row r="10663" spans="1:2" ht="14.25" customHeight="1">
      <c r="A10663" s="4" t="s">
        <v>10195</v>
      </c>
      <c r="B10663" s="2" t="str">
        <f ca="1">IFERROR(__xludf.DUMMYFUNCTION("GOOGLETRANSLATE(A10663,""auto"",""en"")"),"Loading...")</f>
        <v>Loading...</v>
      </c>
    </row>
    <row r="10664" spans="1:2" ht="14.25" customHeight="1">
      <c r="A10664" s="2" t="s">
        <v>10196</v>
      </c>
      <c r="B10664" s="2" t="str">
        <f ca="1">IFERROR(__xludf.DUMMYFUNCTION("GOOGLETRANSLATE(A10664,""auto"",""en"")"),"This time Rahul sir")</f>
        <v>This time Rahul sir</v>
      </c>
    </row>
    <row r="10665" spans="1:2" ht="14.25" customHeight="1">
      <c r="A10665" s="5" t="s">
        <v>10197</v>
      </c>
      <c r="B10665" s="2" t="str">
        <f ca="1">IFERROR(__xludf.DUMMYFUNCTION("GOOGLETRANSLATE(A10665,""auto"",""en"")"),"Loading...")</f>
        <v>Loading...</v>
      </c>
    </row>
    <row r="10666" spans="1:2" ht="14.25" customHeight="1">
      <c r="A10666" s="2" t="s">
        <v>10198</v>
      </c>
      <c r="B10666" s="2" t="str">
        <f ca="1">IFERROR(__xludf.DUMMYFUNCTION("GOOGLETRANSLATE(A10666,""auto"",""en"")"),"Loading...")</f>
        <v>Loading...</v>
      </c>
    </row>
    <row r="10667" spans="1:2" ht="14.25" customHeight="1">
      <c r="A10667" s="4" t="s">
        <v>10199</v>
      </c>
      <c r="B10667" s="2" t="str">
        <f ca="1">IFERROR(__xludf.DUMMYFUNCTION("GOOGLETRANSLATE(A10667,""auto"",""en"")"),"Ravish Kumar ji you are from Gandhi media")</f>
        <v>Ravish Kumar ji you are from Gandhi media</v>
      </c>
    </row>
    <row r="10668" spans="1:2" ht="14.25" customHeight="1">
      <c r="A10668" s="2" t="s">
        <v>10200</v>
      </c>
      <c r="B10668" s="2" t="str">
        <f ca="1">IFERROR(__xludf.DUMMYFUNCTION("GOOGLETRANSLATE(A10668,""auto"",""en"")"),"Loading...")</f>
        <v>Loading...</v>
      </c>
    </row>
    <row r="10669" spans="1:2" ht="14.25" customHeight="1">
      <c r="A10669" s="2" t="s">
        <v>10201</v>
      </c>
      <c r="B10669" s="2" t="str">
        <f ca="1">IFERROR(__xludf.DUMMYFUNCTION("GOOGLETRANSLATE(A10669,""auto"",""en"")"),"Loading...")</f>
        <v>Loading...</v>
      </c>
    </row>
    <row r="10670" spans="1:2" ht="14.25" customHeight="1">
      <c r="A10670" s="4" t="s">
        <v>10202</v>
      </c>
      <c r="B10670" s="2" t="str">
        <f ca="1">IFERROR(__xludf.DUMMYFUNCTION("GOOGLETRANSLATE(A10670,""auto"",""en"")"),"Loading...")</f>
        <v>Loading...</v>
      </c>
    </row>
    <row r="10671" spans="1:2" ht="14.25" customHeight="1">
      <c r="A10671" s="2" t="s">
        <v>10203</v>
      </c>
      <c r="B10671" s="2" t="str">
        <f ca="1">IFERROR(__xludf.DUMMYFUNCTION("GOOGLETRANSLATE(A10671,""auto"",""en"")"),"Loading...")</f>
        <v>Loading...</v>
      </c>
    </row>
    <row r="10672" spans="1:2" ht="14.25" customHeight="1">
      <c r="A10672" s="2" t="s">
        <v>10204</v>
      </c>
      <c r="B10672" s="2" t="str">
        <f ca="1">IFERROR(__xludf.DUMMYFUNCTION("GOOGLETRANSLATE(A10672,""auto"",""en"")"),"Loading...")</f>
        <v>Loading...</v>
      </c>
    </row>
    <row r="10673" spans="1:2" ht="14.25" customHeight="1">
      <c r="A10673" s="2" t="s">
        <v>10205</v>
      </c>
      <c r="B10673" s="2" t="str">
        <f ca="1">IFERROR(__xludf.DUMMYFUNCTION("GOOGLETRANSLATE(A10673,""auto"",""en"")"),"Loading...")</f>
        <v>Loading...</v>
      </c>
    </row>
    <row r="10674" spans="1:2" ht="14.25" customHeight="1">
      <c r="A10674" s="2" t="s">
        <v>10206</v>
      </c>
      <c r="B10674" s="2" t="str">
        <f ca="1">IFERROR(__xludf.DUMMYFUNCTION("GOOGLETRANSLATE(A10674,""auto"",""en"")"),"Loading...")</f>
        <v>Loading...</v>
      </c>
    </row>
    <row r="10675" spans="1:2" ht="14.25" customHeight="1">
      <c r="A10675" s="6" t="s">
        <v>10207</v>
      </c>
      <c r="B10675" s="2" t="str">
        <f ca="1">IFERROR(__xludf.DUMMYFUNCTION("GOOGLETRANSLATE(A10675,""auto"",""en"")"),"This lady will win India
Inshallah 
My India is great 😭😡🇮🇳")</f>
        <v>This lady will win India
Inshallah 
My India is great 😭😡🇮🇳</v>
      </c>
    </row>
    <row r="10676" spans="1:2" ht="14.25" customHeight="1">
      <c r="A10676" s="4" t="s">
        <v>10208</v>
      </c>
      <c r="B10676" s="2" t="str">
        <f ca="1">IFERROR(__xludf.DUMMYFUNCTION("GOOGLETRANSLATE(A10676,""auto"",""en"")"),"Loading...")</f>
        <v>Loading...</v>
      </c>
    </row>
    <row r="10677" spans="1:2" ht="14.25" customHeight="1">
      <c r="A10677" s="2" t="s">
        <v>10209</v>
      </c>
      <c r="B10677" s="2" t="str">
        <f ca="1">IFERROR(__xludf.DUMMYFUNCTION("GOOGLETRANSLATE(A10677,""auto"",""en"")"),"Loading...")</f>
        <v>Loading...</v>
      </c>
    </row>
    <row r="10678" spans="1:2" ht="14.25" customHeight="1">
      <c r="A10678" s="4" t="s">
        <v>10210</v>
      </c>
      <c r="B10678" s="2" t="str">
        <f ca="1">IFERROR(__xludf.DUMMYFUNCTION("GOOGLETRANSLATE(A10678,""auto"",""en"")"),"Loading...")</f>
        <v>Loading...</v>
      </c>
    </row>
    <row r="10679" spans="1:2" ht="14.25" customHeight="1">
      <c r="A10679" s="2" t="s">
        <v>10211</v>
      </c>
      <c r="B10679" s="2" t="str">
        <f ca="1">IFERROR(__xludf.DUMMYFUNCTION("GOOGLETRANSLATE(A10679,""auto"",""en"")"),"Loading...")</f>
        <v>Loading...</v>
      </c>
    </row>
    <row r="10680" spans="1:2" ht="14.25" customHeight="1">
      <c r="A10680" s="2" t="s">
        <v>10212</v>
      </c>
      <c r="B10680" s="2" t="str">
        <f ca="1">IFERROR(__xludf.DUMMYFUNCTION("GOOGLETRANSLATE(A10680,""auto"",""en"")"),"Loading...")</f>
        <v>Loading...</v>
      </c>
    </row>
    <row r="10681" spans="1:2" ht="14.25" customHeight="1">
      <c r="A10681" s="2" t="s">
        <v>38</v>
      </c>
      <c r="B10681" s="2" t="str">
        <f ca="1">IFERROR(__xludf.DUMMYFUNCTION("GOOGLETRANSLATE(A10681,""auto"",""en"")"),"Loading...")</f>
        <v>Loading...</v>
      </c>
    </row>
    <row r="10682" spans="1:2" ht="14.25" customHeight="1">
      <c r="A10682" s="2" t="s">
        <v>10213</v>
      </c>
      <c r="B10682" s="2" t="str">
        <f ca="1">IFERROR(__xludf.DUMMYFUNCTION("GOOGLETRANSLATE(A10682,""auto"",""en"")"),"Chor anti bjp")</f>
        <v>Chor anti bjp</v>
      </c>
    </row>
    <row r="10683" spans="1:2" ht="14.25" customHeight="1">
      <c r="A10683" s="4" t="s">
        <v>10214</v>
      </c>
      <c r="B10683" s="2" t="str">
        <f ca="1">IFERROR(__xludf.DUMMYFUNCTION("GOOGLETRANSLATE(A10683,""auto"",""en"")"),"Loading...")</f>
        <v>Loading...</v>
      </c>
    </row>
    <row r="10684" spans="1:2" ht="14.25" customHeight="1">
      <c r="A10684" s="2" t="s">
        <v>10215</v>
      </c>
      <c r="B10684" s="2" t="str">
        <f ca="1">IFERROR(__xludf.DUMMYFUNCTION("GOOGLETRANSLATE(A10684,""auto"",""en"")"),"Loading...")</f>
        <v>Loading...</v>
      </c>
    </row>
    <row r="10685" spans="1:2" ht="14.25" customHeight="1">
      <c r="A10685" s="2" t="s">
        <v>10216</v>
      </c>
      <c r="B10685" s="2" t="str">
        <f ca="1">IFERROR(__xludf.DUMMYFUNCTION("GOOGLETRANSLATE(A10685,""auto"",""en"")"),"Loading...")</f>
        <v>Loading...</v>
      </c>
    </row>
    <row r="10686" spans="1:2" ht="14.25" customHeight="1">
      <c r="A10686" s="2" t="s">
        <v>10217</v>
      </c>
      <c r="B10686" s="2" t="str">
        <f ca="1">IFERROR(__xludf.DUMMYFUNCTION("GOOGLETRANSLATE(A10686,""auto"",""en"")"),"Loading...")</f>
        <v>Loading...</v>
      </c>
    </row>
    <row r="10687" spans="1:2" ht="14.25" customHeight="1">
      <c r="A10687" s="2" t="s">
        <v>10218</v>
      </c>
      <c r="B10687" s="2" t="str">
        <f ca="1">IFERROR(__xludf.DUMMYFUNCTION("GOOGLETRANSLATE(A10687,""auto"",""en"")"),"Loading...")</f>
        <v>Loading...</v>
      </c>
    </row>
    <row r="10688" spans="1:2" ht="14.25" customHeight="1">
      <c r="A10688" s="4" t="s">
        <v>10219</v>
      </c>
      <c r="B10688" s="2" t="str">
        <f ca="1">IFERROR(__xludf.DUMMYFUNCTION("GOOGLETRANSLATE(A10688,""auto"",""en"")"),"Loading...")</f>
        <v>Loading...</v>
      </c>
    </row>
    <row r="10689" spans="1:2" ht="14.25" customHeight="1">
      <c r="A10689" s="2" t="s">
        <v>10220</v>
      </c>
      <c r="B10689" s="2" t="str">
        <f ca="1">IFERROR(__xludf.DUMMYFUNCTION("GOOGLETRANSLATE(A10689,""auto"",""en"")"),"Loading...")</f>
        <v>Loading...</v>
      </c>
    </row>
    <row r="10690" spans="1:2" ht="14.25" customHeight="1">
      <c r="A10690" s="4" t="s">
        <v>10221</v>
      </c>
      <c r="B10690" s="2" t="str">
        <f ca="1">IFERROR(__xludf.DUMMYFUNCTION("GOOGLETRANSLATE(A10690,""auto"",""en"")"),"Loading...")</f>
        <v>Loading...</v>
      </c>
    </row>
    <row r="10691" spans="1:2" ht="14.25" customHeight="1">
      <c r="A10691" s="2" t="s">
        <v>10222</v>
      </c>
      <c r="B10691" s="2" t="str">
        <f ca="1">IFERROR(__xludf.DUMMYFUNCTION("GOOGLETRANSLATE(A10691,""auto"",""en"")"),"Loading...")</f>
        <v>Loading...</v>
      </c>
    </row>
    <row r="10692" spans="1:2" ht="14.25" customHeight="1">
      <c r="A10692" s="2" t="s">
        <v>10223</v>
      </c>
      <c r="B10692" s="2" t="str">
        <f ca="1">IFERROR(__xludf.DUMMYFUNCTION("GOOGLETRANSLATE(A10692,""auto"",""en"")"),"Loading...")</f>
        <v>Loading...</v>
      </c>
    </row>
    <row r="10693" spans="1:2" ht="14.25" customHeight="1">
      <c r="A10693" s="4" t="s">
        <v>10224</v>
      </c>
      <c r="B10693" s="2" t="str">
        <f ca="1">IFERROR(__xludf.DUMMYFUNCTION("GOOGLETRANSLATE(A10693,""auto"",""en"")"),"Loading...")</f>
        <v>Loading...</v>
      </c>
    </row>
    <row r="10694" spans="1:2" ht="14.25" customHeight="1">
      <c r="A10694" s="2" t="s">
        <v>10225</v>
      </c>
      <c r="B10694" s="2" t="str">
        <f ca="1">IFERROR(__xludf.DUMMYFUNCTION("GOOGLETRANSLATE(A10694,""auto"",""en"")"),"Loading...")</f>
        <v>Loading...</v>
      </c>
    </row>
    <row r="10695" spans="1:2" ht="14.25" customHeight="1">
      <c r="A10695" s="6" t="s">
        <v>10226</v>
      </c>
      <c r="B10695" s="2" t="str">
        <f ca="1">IFERROR(__xludf.DUMMYFUNCTION("GOOGLETRANSLATE(A10695,""auto"",""en"")"),"Loading...")</f>
        <v>Loading...</v>
      </c>
    </row>
    <row r="10696" spans="1:2" ht="14.25" customHeight="1">
      <c r="A10696" s="4" t="s">
        <v>10227</v>
      </c>
      <c r="B10696" s="2" t="str">
        <f ca="1">IFERROR(__xludf.DUMMYFUNCTION("GOOGLETRANSLATE(A10696,""auto"",""en"")"),"Loading...")</f>
        <v>Loading...</v>
      </c>
    </row>
    <row r="10697" spans="1:2" ht="14.25" customHeight="1">
      <c r="A10697" s="2" t="s">
        <v>10228</v>
      </c>
      <c r="B10697" s="2" t="str">
        <f ca="1">IFERROR(__xludf.DUMMYFUNCTION("GOOGLETRANSLATE(A10697,""auto"",""en"")"),"Loading...")</f>
        <v>Loading...</v>
      </c>
    </row>
    <row r="10698" spans="1:2" ht="14.25" customHeight="1">
      <c r="A10698" s="2" t="s">
        <v>10229</v>
      </c>
      <c r="B10698" s="3" t="str">
        <f ca="1">IFERROR(__xludf.DUMMYFUNCTION("GOOGLETRANSLATE(A10698,""auto"",""en"")"),"Loading...")</f>
        <v>Loading...</v>
      </c>
    </row>
    <row r="10699" spans="1:2" ht="14.25" customHeight="1">
      <c r="A10699" s="4" t="s">
        <v>10230</v>
      </c>
      <c r="B10699" s="2" t="str">
        <f ca="1">IFERROR(__xludf.DUMMYFUNCTION("GOOGLETRANSLATE(A10699,""auto"",""en"")"),"Loading...")</f>
        <v>Loading...</v>
      </c>
    </row>
    <row r="10700" spans="1:2" ht="14.25" customHeight="1">
      <c r="A10700" s="2" t="s">
        <v>10231</v>
      </c>
      <c r="B10700" s="2" t="str">
        <f ca="1">IFERROR(__xludf.DUMMYFUNCTION("GOOGLETRANSLATE(A10700,""auto"",""en"")"),"Loading...")</f>
        <v>Loading...</v>
      </c>
    </row>
    <row r="10701" spans="1:2" ht="14.25" customHeight="1">
      <c r="A10701" s="2" t="s">
        <v>10232</v>
      </c>
      <c r="B10701" s="2" t="str">
        <f ca="1">IFERROR(__xludf.DUMMYFUNCTION("GOOGLETRANSLATE(A10701,""auto"",""en"")"),"Loading...")</f>
        <v>Loading...</v>
      </c>
    </row>
    <row r="10702" spans="1:2" ht="14.25" customHeight="1">
      <c r="A10702" s="4" t="s">
        <v>10233</v>
      </c>
      <c r="B10702" s="2" t="str">
        <f ca="1">IFERROR(__xludf.DUMMYFUNCTION("GOOGLETRANSLATE(A10702,""auto"",""en"")"),"Loading...")</f>
        <v>Loading...</v>
      </c>
    </row>
    <row r="10703" spans="1:2" ht="14.25" customHeight="1">
      <c r="A10703" s="6" t="s">
        <v>10234</v>
      </c>
      <c r="B10703" s="2" t="str">
        <f ca="1">IFERROR(__xludf.DUMMYFUNCTION("GOOGLETRANSLATE(A10703,""auto"",""en"")"),"Loading...")</f>
        <v>Loading...</v>
      </c>
    </row>
    <row r="10704" spans="1:2" ht="14.25" customHeight="1">
      <c r="A10704" s="4" t="s">
        <v>10235</v>
      </c>
      <c r="B10704" s="2" t="str">
        <f ca="1">IFERROR(__xludf.DUMMYFUNCTION("GOOGLETRANSLATE(A10704,""auto"",""en"")"),"Loading...")</f>
        <v>Loading...</v>
      </c>
    </row>
    <row r="10705" spans="1:2" ht="14.25" customHeight="1">
      <c r="A10705" s="4" t="s">
        <v>10236</v>
      </c>
      <c r="B10705" s="2" t="str">
        <f ca="1">IFERROR(__xludf.DUMMYFUNCTION("GOOGLETRANSLATE(A10705,""auto"",""en"")"),"Loading...")</f>
        <v>Loading...</v>
      </c>
    </row>
    <row r="10706" spans="1:2" ht="14.25" customHeight="1">
      <c r="A10706" s="2" t="s">
        <v>10237</v>
      </c>
      <c r="B10706" s="2" t="str">
        <f ca="1">IFERROR(__xludf.DUMMYFUNCTION("GOOGLETRANSLATE(A10706,""auto"",""en"")"),"Loading...")</f>
        <v>Loading...</v>
      </c>
    </row>
    <row r="10707" spans="1:2" ht="14.25" customHeight="1">
      <c r="A10707" s="2" t="s">
        <v>10238</v>
      </c>
      <c r="B10707" s="2" t="str">
        <f ca="1">IFERROR(__xludf.DUMMYFUNCTION("GOOGLETRANSLATE(A10707,""auto"",""en"")"),"Loading...")</f>
        <v>Loading...</v>
      </c>
    </row>
    <row r="10708" spans="1:2" ht="14.25" customHeight="1">
      <c r="A10708" s="2" t="s">
        <v>10239</v>
      </c>
      <c r="B10708" s="2" t="str">
        <f ca="1">IFERROR(__xludf.DUMMYFUNCTION("GOOGLETRANSLATE(A10708,""auto"",""en"")"),"Loading...")</f>
        <v>Loading...</v>
      </c>
    </row>
    <row r="10709" spans="1:2" ht="14.25" customHeight="1">
      <c r="A10709" s="2" t="s">
        <v>10240</v>
      </c>
      <c r="B10709" s="2" t="str">
        <f ca="1">IFERROR(__xludf.DUMMYFUNCTION("GOOGLETRANSLATE(A10709,""auto"",""en"")"),"Loading...")</f>
        <v>Loading...</v>
      </c>
    </row>
    <row r="10710" spans="1:2" ht="14.25" customHeight="1">
      <c r="A10710" s="6" t="s">
        <v>10241</v>
      </c>
      <c r="B10710" s="2" t="str">
        <f ca="1">IFERROR(__xludf.DUMMYFUNCTION("GOOGLETRANSLATE(A10710,""auto"",""en"")"),"The present dictator has managed and set all the script
Evry player (media, EC, ED CBI etc..)
Are dancing and executing their part well.
This so called exit polls are to make the comfortable environment and message to their master
Next player (EC) will da"&amp;"nce and play on 4 June 2024")</f>
        <v>The present dictator has managed and set all the script
Evry player (media, EC, ED CBI etc..)
Are dancing and executing their part well.
This so called exit polls are to make the comfortable environment and message to their master
Next player (EC) will dance and play on 4 June 2024</v>
      </c>
    </row>
    <row r="10711" spans="1:2" ht="14.25" customHeight="1">
      <c r="A10711" s="2" t="s">
        <v>10242</v>
      </c>
      <c r="B10711" s="2" t="str">
        <f ca="1">IFERROR(__xludf.DUMMYFUNCTION("GOOGLETRANSLATE(A10711,""auto"",""en"")"),"Loading...")</f>
        <v>Loading...</v>
      </c>
    </row>
    <row r="10712" spans="1:2" ht="14.25" customHeight="1">
      <c r="A10712" s="2" t="s">
        <v>9493</v>
      </c>
      <c r="B10712" s="2" t="str">
        <f ca="1">IFERROR(__xludf.DUMMYFUNCTION("GOOGLETRANSLATE(A10712,""auto"",""en"")"),"Loading...")</f>
        <v>Loading...</v>
      </c>
    </row>
    <row r="10713" spans="1:2" ht="14.25" customHeight="1">
      <c r="A10713" s="4" t="s">
        <v>10243</v>
      </c>
      <c r="B10713" s="2" t="str">
        <f ca="1">IFERROR(__xludf.DUMMYFUNCTION("GOOGLETRANSLATE(A10713,""auto"",""en"")"),"Supreme Court should completely ban exit polls, it can directly or indirectly lead to scams in elections.")</f>
        <v>Supreme Court should completely ban exit polls, it can directly or indirectly lead to scams in elections.</v>
      </c>
    </row>
    <row r="10714" spans="1:2" ht="14.25" customHeight="1">
      <c r="A10714" s="2" t="s">
        <v>10244</v>
      </c>
      <c r="B10714" s="2" t="str">
        <f ca="1">IFERROR(__xludf.DUMMYFUNCTION("GOOGLETRANSLATE(A10714,""auto"",""en"")"),"Loading...")</f>
        <v>Loading...</v>
      </c>
    </row>
    <row r="10715" spans="1:2" ht="14.25" customHeight="1">
      <c r="A10715" s="4" t="s">
        <v>10245</v>
      </c>
      <c r="B10715" s="2" t="str">
        <f ca="1">IFERROR(__xludf.DUMMYFUNCTION("GOOGLETRANSLATE(A10715,""auto"",""en"")"),"Loading...")</f>
        <v>Loading...</v>
      </c>
    </row>
    <row r="10716" spans="1:2" ht="14.25" customHeight="1">
      <c r="A10716" s="6" t="s">
        <v>10246</v>
      </c>
      <c r="B10716" s="2" t="str">
        <f ca="1">IFERROR(__xludf.DUMMYFUNCTION("GOOGLETRANSLATE(A10716,""auto"",""en"")"),"Loading...")</f>
        <v>Loading...</v>
      </c>
    </row>
    <row r="10717" spans="1:2" ht="14.25" customHeight="1">
      <c r="A10717" s="2" t="s">
        <v>10247</v>
      </c>
      <c r="B10717" s="2" t="str">
        <f ca="1">IFERROR(__xludf.DUMMYFUNCTION("GOOGLETRANSLATE(A10717,""auto"",""en"")"),"Loading...")</f>
        <v>Loading...</v>
      </c>
    </row>
    <row r="10718" spans="1:2" ht="14.25" customHeight="1">
      <c r="A10718" s="2" t="s">
        <v>10248</v>
      </c>
      <c r="B10718" s="2" t="str">
        <f ca="1">IFERROR(__xludf.DUMMYFUNCTION("GOOGLETRANSLATE(A10718,""auto"",""en"")"),"Loading...")</f>
        <v>Loading...</v>
      </c>
    </row>
    <row r="10719" spans="1:2" ht="14.25" customHeight="1">
      <c r="A10719" s="2" t="s">
        <v>10249</v>
      </c>
      <c r="B10719" s="2" t="str">
        <f ca="1">IFERROR(__xludf.DUMMYFUNCTION("GOOGLETRANSLATE(A10719,""auto"",""en"")"),"Loading...")</f>
        <v>Loading...</v>
      </c>
    </row>
    <row r="10720" spans="1:2" ht="14.25" customHeight="1">
      <c r="A10720" s="4" t="s">
        <v>10250</v>
      </c>
      <c r="B10720" s="2" t="str">
        <f ca="1">IFERROR(__xludf.DUMMYFUNCTION("GOOGLETRANSLATE(A10720,""auto"",""en"")"),"Loading...")</f>
        <v>Loading...</v>
      </c>
    </row>
    <row r="10721" spans="1:2" ht="14.25" customHeight="1">
      <c r="A10721" s="2" t="s">
        <v>10251</v>
      </c>
      <c r="B10721" s="2" t="str">
        <f ca="1">IFERROR(__xludf.DUMMYFUNCTION("GOOGLETRANSLATE(A10721,""auto"",""en"")"),"Loading...")</f>
        <v>Loading...</v>
      </c>
    </row>
    <row r="10722" spans="1:2" ht="14.25" customHeight="1">
      <c r="A10722" s="2" t="s">
        <v>6892</v>
      </c>
      <c r="B10722" s="2" t="str">
        <f ca="1">IFERROR(__xludf.DUMMYFUNCTION("GOOGLETRANSLATE(A10722,""auto"",""en"")"),"Loading...")</f>
        <v>Loading...</v>
      </c>
    </row>
    <row r="10723" spans="1:2" ht="14.25" customHeight="1">
      <c r="A10723" s="2" t="s">
        <v>10252</v>
      </c>
      <c r="B10723" s="2" t="str">
        <f ca="1">IFERROR(__xludf.DUMMYFUNCTION("GOOGLETRANSLATE(A10723,""auto"",""en"")"),"Loading...")</f>
        <v>Loading...</v>
      </c>
    </row>
    <row r="10724" spans="1:2" ht="14.25" customHeight="1">
      <c r="A10724" s="4" t="s">
        <v>10253</v>
      </c>
      <c r="B10724" s="2" t="str">
        <f ca="1">IFERROR(__xludf.DUMMYFUNCTION("GOOGLETRANSLATE(A10724,""auto"",""en"")"),"absolutely sir")</f>
        <v>absolutely sir</v>
      </c>
    </row>
    <row r="10725" spans="1:2" ht="14.25" customHeight="1">
      <c r="A10725" s="6" t="s">
        <v>10254</v>
      </c>
      <c r="B10725" s="2" t="str">
        <f ca="1">IFERROR(__xludf.DUMMYFUNCTION("GOOGLETRANSLATE(A10725,""auto"",""en"")"),"Loading...")</f>
        <v>Loading...</v>
      </c>
    </row>
    <row r="10726" spans="1:2" ht="14.25" customHeight="1">
      <c r="A10726" s="2" t="s">
        <v>10255</v>
      </c>
      <c r="B10726" s="2" t="str">
        <f ca="1">IFERROR(__xludf.DUMMYFUNCTION("GOOGLETRANSLATE(A10726,""auto"",""en"")"),"Loading...")</f>
        <v>Loading...</v>
      </c>
    </row>
    <row r="10727" spans="1:2" ht="14.25" customHeight="1">
      <c r="A10727" s="2" t="s">
        <v>10256</v>
      </c>
      <c r="B10727" s="2" t="str">
        <f ca="1">IFERROR(__xludf.DUMMYFUNCTION("GOOGLETRANSLATE(A10727,""auto"",""en"")"),"Loading...")</f>
        <v>Loading...</v>
      </c>
    </row>
    <row r="10728" spans="1:2" ht="14.25" customHeight="1">
      <c r="A10728" s="2" t="s">
        <v>10257</v>
      </c>
      <c r="B10728" s="2" t="str">
        <f ca="1">IFERROR(__xludf.DUMMYFUNCTION("GOOGLETRANSLATE(A10728,""auto"",""en"")"),"Loading...")</f>
        <v>Loading...</v>
      </c>
    </row>
    <row r="10729" spans="1:2" ht="14.25" customHeight="1">
      <c r="A10729" s="4" t="s">
        <v>10258</v>
      </c>
      <c r="B10729" s="2" t="str">
        <f ca="1">IFERROR(__xludf.DUMMYFUNCTION("GOOGLETRANSLATE(A10729,""auto"",""en"")"),"Loading...")</f>
        <v>Loading...</v>
      </c>
    </row>
    <row r="10730" spans="1:2" ht="14.25" customHeight="1">
      <c r="A10730" s="2" t="s">
        <v>10259</v>
      </c>
      <c r="B10730" s="2" t="str">
        <f ca="1">IFERROR(__xludf.DUMMYFUNCTION("GOOGLETRANSLATE(A10730,""auto"",""en"")"),"Rubbish kumar 😂😂😂😂")</f>
        <v>Rubbish kumar 😂😂😂😂</v>
      </c>
    </row>
    <row r="10731" spans="1:2" ht="14.25" customHeight="1">
      <c r="A10731" s="2" t="s">
        <v>10260</v>
      </c>
      <c r="B10731" s="3" t="str">
        <f ca="1">IFERROR(__xludf.DUMMYFUNCTION("GOOGLETRANSLATE(A10731,""auto"",""en"")"),"Loading...")</f>
        <v>Loading...</v>
      </c>
    </row>
    <row r="10732" spans="1:2" ht="14.25" customHeight="1">
      <c r="A10732" s="2" t="s">
        <v>10261</v>
      </c>
      <c r="B10732" s="2" t="str">
        <f ca="1">IFERROR(__xludf.DUMMYFUNCTION("GOOGLETRANSLATE(A10732,""auto"",""en"")"),"Loading...")</f>
        <v>Loading...</v>
      </c>
    </row>
    <row r="10733" spans="1:2" ht="14.25" customHeight="1">
      <c r="A10733" s="2" t="s">
        <v>10262</v>
      </c>
      <c r="B10733" s="2" t="str">
        <f ca="1">IFERROR(__xludf.DUMMYFUNCTION("GOOGLETRANSLATE(A10733,""auto"",""en"")"),"Loading...")</f>
        <v>Loading...</v>
      </c>
    </row>
    <row r="10734" spans="1:2" ht="14.25" customHeight="1">
      <c r="A10734" s="2" t="s">
        <v>10263</v>
      </c>
      <c r="B10734" s="2" t="str">
        <f ca="1">IFERROR(__xludf.DUMMYFUNCTION("GOOGLETRANSLATE(A10734,""auto"",""en"")"),"Loading...")</f>
        <v>Loading...</v>
      </c>
    </row>
    <row r="10735" spans="1:2" ht="14.25" customHeight="1">
      <c r="A10735" s="2" t="s">
        <v>10264</v>
      </c>
      <c r="B10735" s="2" t="str">
        <f ca="1">IFERROR(__xludf.DUMMYFUNCTION("GOOGLETRANSLATE(A10735,""auto"",""en"")"),"Loading...")</f>
        <v>Loading...</v>
      </c>
    </row>
    <row r="10736" spans="1:2" ht="14.25" customHeight="1">
      <c r="A10736" s="4" t="s">
        <v>10265</v>
      </c>
      <c r="B10736" s="2" t="str">
        <f ca="1">IFERROR(__xludf.DUMMYFUNCTION("GOOGLETRANSLATE(A10736,""auto"",""en"")"),"Loading...")</f>
        <v>Loading...</v>
      </c>
    </row>
    <row r="10737" spans="1:2" ht="14.25" customHeight="1">
      <c r="A10737" s="2" t="s">
        <v>10266</v>
      </c>
      <c r="B10737" s="2" t="str">
        <f ca="1">IFERROR(__xludf.DUMMYFUNCTION("GOOGLETRANSLATE(A10737,""auto"",""en"")"),"Loading...")</f>
        <v>Loading...</v>
      </c>
    </row>
    <row r="10738" spans="1:2" ht="14.25" customHeight="1">
      <c r="A10738" s="2" t="s">
        <v>10267</v>
      </c>
      <c r="B10738" s="2" t="str">
        <f ca="1">IFERROR(__xludf.DUMMYFUNCTION("GOOGLETRANSLATE(A10738,""auto"",""en"")"),"Loading...")</f>
        <v>Loading...</v>
      </c>
    </row>
    <row r="10739" spans="1:2" ht="14.25" customHeight="1">
      <c r="A10739" s="2" t="s">
        <v>10268</v>
      </c>
      <c r="B10739" s="2" t="str">
        <f ca="1">IFERROR(__xludf.DUMMYFUNCTION("GOOGLETRANSLATE(A10739,""auto"",""en"")"),"Loading...")</f>
        <v>Loading...</v>
      </c>
    </row>
    <row r="10740" spans="1:2" ht="14.25" customHeight="1">
      <c r="A10740" s="2" t="s">
        <v>10269</v>
      </c>
      <c r="B10740" s="2" t="str">
        <f ca="1">IFERROR(__xludf.DUMMYFUNCTION("GOOGLETRANSLATE(A10740,""auto"",""en"")"),"Loading...")</f>
        <v>Loading...</v>
      </c>
    </row>
    <row r="10741" spans="1:2" ht="14.25" customHeight="1">
      <c r="A10741" s="2" t="s">
        <v>10270</v>
      </c>
      <c r="B10741" s="2" t="str">
        <f ca="1">IFERROR(__xludf.DUMMYFUNCTION("GOOGLETRANSLATE(A10741,""auto"",""en"")"),"Loading...")</f>
        <v>Loading...</v>
      </c>
    </row>
    <row r="10742" spans="1:2" ht="14.25" customHeight="1">
      <c r="A10742" s="2" t="s">
        <v>10271</v>
      </c>
      <c r="B10742" s="2" t="str">
        <f ca="1">IFERROR(__xludf.DUMMYFUNCTION("GOOGLETRANSLATE(A10742,""auto"",""en"")"),"Loading...")</f>
        <v>Loading...</v>
      </c>
    </row>
    <row r="10743" spans="1:2" ht="14.25" customHeight="1">
      <c r="A10743" s="2" t="s">
        <v>10272</v>
      </c>
      <c r="B10743" s="2" t="str">
        <f ca="1">IFERROR(__xludf.DUMMYFUNCTION("GOOGLETRANSLATE(A10743,""auto"",""en"")"),"Loading...")</f>
        <v>Loading...</v>
      </c>
    </row>
    <row r="10744" spans="1:2" ht="14.25" customHeight="1">
      <c r="A10744" s="2" t="s">
        <v>10273</v>
      </c>
      <c r="B10744" s="2" t="str">
        <f ca="1">IFERROR(__xludf.DUMMYFUNCTION("GOOGLETRANSLATE(A10744,""auto"",""en"")"),"Loading...")</f>
        <v>Loading...</v>
      </c>
    </row>
    <row r="10745" spans="1:2" ht="14.25" customHeight="1">
      <c r="A10745" s="2" t="s">
        <v>10274</v>
      </c>
      <c r="B10745" s="2" t="str">
        <f ca="1">IFERROR(__xludf.DUMMYFUNCTION("GOOGLETRANSLATE(A10745,""auto"",""en"")"),"Loading...")</f>
        <v>Loading...</v>
      </c>
    </row>
    <row r="10746" spans="1:2" ht="14.25" customHeight="1">
      <c r="A10746" s="2" t="s">
        <v>10275</v>
      </c>
      <c r="B10746" s="2" t="str">
        <f ca="1">IFERROR(__xludf.DUMMYFUNCTION("GOOGLETRANSLATE(A10746,""auto"",""en"")"),"Loading...")</f>
        <v>Loading...</v>
      </c>
    </row>
    <row r="10747" spans="1:2" ht="14.25" customHeight="1">
      <c r="A10747" s="6" t="s">
        <v>10276</v>
      </c>
      <c r="B10747" s="2" t="str">
        <f ca="1">IFERROR(__xludf.DUMMYFUNCTION("GOOGLETRANSLATE(A10747,""auto"",""en"")"),"Loading...")</f>
        <v>Loading...</v>
      </c>
    </row>
    <row r="10748" spans="1:2" ht="14.25" customHeight="1">
      <c r="A10748" s="2" t="s">
        <v>10277</v>
      </c>
      <c r="B10748" s="2" t="str">
        <f ca="1">IFERROR(__xludf.DUMMYFUNCTION("GOOGLETRANSLATE(A10748,""auto"",""en"")"),"How much money have you spent from Congress?")</f>
        <v>How much money have you spent from Congress?</v>
      </c>
    </row>
    <row r="10749" spans="1:2" ht="14.25" customHeight="1">
      <c r="A10749" s="2" t="s">
        <v>10278</v>
      </c>
      <c r="B10749" s="3" t="str">
        <f ca="1">IFERROR(__xludf.DUMMYFUNCTION("GOOGLETRANSLATE(A10749,""auto"",""en"")"),"Loading...")</f>
        <v>Loading...</v>
      </c>
    </row>
    <row r="10750" spans="1:2" ht="14.25" customHeight="1">
      <c r="A10750" s="2" t="s">
        <v>10279</v>
      </c>
      <c r="B10750" s="2" t="str">
        <f ca="1">IFERROR(__xludf.DUMMYFUNCTION("GOOGLETRANSLATE(A10750,""auto"",""en"")"),"Loading...")</f>
        <v>Loading...</v>
      </c>
    </row>
    <row r="10751" spans="1:2" ht="14.25" customHeight="1">
      <c r="A10751" s="2" t="s">
        <v>10280</v>
      </c>
      <c r="B10751" s="2" t="str">
        <f ca="1">IFERROR(__xludf.DUMMYFUNCTION("GOOGLETRANSLATE(A10751,""auto"",""en"")"),"Loading...")</f>
        <v>Loading...</v>
      </c>
    </row>
    <row r="10752" spans="1:2" ht="14.25" customHeight="1">
      <c r="A10752" s="2" t="s">
        <v>10281</v>
      </c>
      <c r="B10752" s="2" t="str">
        <f ca="1">IFERROR(__xludf.DUMMYFUNCTION("GOOGLETRANSLATE(A10752,""auto"",""en"")"),"Loading...")</f>
        <v>Loading...</v>
      </c>
    </row>
    <row r="10753" spans="1:2" ht="14.25" customHeight="1">
      <c r="A10753" s="4" t="s">
        <v>10282</v>
      </c>
      <c r="B10753" s="2" t="str">
        <f ca="1">IFERROR(__xludf.DUMMYFUNCTION("GOOGLETRANSLATE(A10753,""auto"",""en"")"),"Loading...")</f>
        <v>Loading...</v>
      </c>
    </row>
    <row r="10754" spans="1:2" ht="14.25" customHeight="1">
      <c r="A10754" s="2" t="s">
        <v>10283</v>
      </c>
      <c r="B10754" s="2" t="str">
        <f ca="1">IFERROR(__xludf.DUMMYFUNCTION("GOOGLETRANSLATE(A10754,""auto"",""en"")"),"Loading...")</f>
        <v>Loading...</v>
      </c>
    </row>
    <row r="10755" spans="1:2" ht="14.25" customHeight="1">
      <c r="A10755" s="2" t="s">
        <v>10284</v>
      </c>
      <c r="B10755" s="2" t="str">
        <f ca="1">IFERROR(__xludf.DUMMYFUNCTION("GOOGLETRANSLATE(A10755,""auto"",""en"")"),"Loading...")</f>
        <v>Loading...</v>
      </c>
    </row>
    <row r="10756" spans="1:2" ht="14.25" customHeight="1">
      <c r="A10756" s="2" t="s">
        <v>10260</v>
      </c>
      <c r="B10756" s="3" t="str">
        <f ca="1">IFERROR(__xludf.DUMMYFUNCTION("GOOGLETRANSLATE(A10756,""auto"",""en"")"),"Loading...")</f>
        <v>Loading...</v>
      </c>
    </row>
    <row r="10757" spans="1:2" ht="14.25" customHeight="1">
      <c r="A10757" s="4" t="s">
        <v>10285</v>
      </c>
      <c r="B10757" s="2" t="str">
        <f ca="1">IFERROR(__xludf.DUMMYFUNCTION("GOOGLETRANSLATE(A10757,""auto"",""en"")"),"Loading...")</f>
        <v>Loading...</v>
      </c>
    </row>
    <row r="10758" spans="1:2" ht="14.25" customHeight="1">
      <c r="A10758" s="4" t="s">
        <v>10286</v>
      </c>
      <c r="B10758" s="2" t="str">
        <f ca="1">IFERROR(__xludf.DUMMYFUNCTION("GOOGLETRANSLATE(A10758,""auto"",""en"")"),"Loading...")</f>
        <v>Loading...</v>
      </c>
    </row>
    <row r="10759" spans="1:2" ht="14.25" customHeight="1">
      <c r="A10759" s="4" t="s">
        <v>10287</v>
      </c>
      <c r="B10759" s="2" t="str">
        <f ca="1">IFERROR(__xludf.DUMMYFUNCTION("GOOGLETRANSLATE(A10759,""auto"",""en"")"),"Loading...")</f>
        <v>Loading...</v>
      </c>
    </row>
    <row r="10760" spans="1:2" ht="14.25" customHeight="1">
      <c r="A10760" s="2" t="s">
        <v>10288</v>
      </c>
      <c r="B10760" s="2" t="str">
        <f ca="1">IFERROR(__xludf.DUMMYFUNCTION("GOOGLETRANSLATE(A10760,""auto"",""en"")"),"Loading...")</f>
        <v>Loading...</v>
      </c>
    </row>
    <row r="10761" spans="1:2" ht="14.25" customHeight="1">
      <c r="A10761" s="6" t="s">
        <v>10289</v>
      </c>
      <c r="B10761" s="2" t="str">
        <f ca="1">IFERROR(__xludf.DUMMYFUNCTION("GOOGLETRANSLATE(A10761,""auto"",""en"")"),"You are supposedly honest journalist. Please don't become a hardline congress spokesperson. I agree we need to be concerned about autocracy and Putinisation of India.
But you can't become a campaigner for likes of Tejaswi Yadav or Akhilesh.
Please maintai"&amp;"n your journalistic neutrality.")</f>
        <v>You are supposedly honest journalist. Please don't become a hardline congress spokesperson. I agree we need to be concerned about autocracy and Putinisation of India.
But you can't become a campaigner for likes of Tejaswi Yadav or Akhilesh.
Please maintain your journalistic neutrality.</v>
      </c>
    </row>
    <row r="10762" spans="1:2" ht="14.25" customHeight="1">
      <c r="A10762" s="2" t="s">
        <v>10290</v>
      </c>
      <c r="B10762" s="2" t="str">
        <f ca="1">IFERROR(__xludf.DUMMYFUNCTION("GOOGLETRANSLATE(A10762,""auto"",""en"")"),"Loading...")</f>
        <v>Loading...</v>
      </c>
    </row>
    <row r="10763" spans="1:2" ht="14.25" customHeight="1">
      <c r="A10763" s="2" t="s">
        <v>10291</v>
      </c>
      <c r="B10763" s="2" t="str">
        <f ca="1">IFERROR(__xludf.DUMMYFUNCTION("GOOGLETRANSLATE(A10763,""auto"",""en"")"),"Loading...")</f>
        <v>Loading...</v>
      </c>
    </row>
    <row r="10764" spans="1:2" ht="14.25" customHeight="1">
      <c r="A10764" s="2" t="s">
        <v>10292</v>
      </c>
      <c r="B10764" s="2" t="str">
        <f ca="1">IFERROR(__xludf.DUMMYFUNCTION("GOOGLETRANSLATE(A10764,""auto"",""en"")"),"Loading...")</f>
        <v>Loading...</v>
      </c>
    </row>
    <row r="10765" spans="1:2" ht="14.25" customHeight="1">
      <c r="A10765" s="2" t="s">
        <v>10293</v>
      </c>
      <c r="B10765" s="2" t="str">
        <f ca="1">IFERROR(__xludf.DUMMYFUNCTION("GOOGLETRANSLATE(A10765,""auto"",""en"")"),"Loading...")</f>
        <v>Loading...</v>
      </c>
    </row>
    <row r="10766" spans="1:2" ht="14.25" customHeight="1">
      <c r="A10766" s="2" t="s">
        <v>10294</v>
      </c>
      <c r="B10766" s="2" t="str">
        <f ca="1">IFERROR(__xludf.DUMMYFUNCTION("GOOGLETRANSLATE(A10766,""auto"",""en"")"),"Loading...")</f>
        <v>Loading...</v>
      </c>
    </row>
    <row r="10767" spans="1:2" ht="14.25" customHeight="1">
      <c r="A10767" s="2" t="s">
        <v>10295</v>
      </c>
      <c r="B10767" s="2" t="str">
        <f ca="1">IFERROR(__xludf.DUMMYFUNCTION("GOOGLETRANSLATE(A10767,""auto"",""en"")"),"Loading...")</f>
        <v>Loading...</v>
      </c>
    </row>
    <row r="10768" spans="1:2" ht="14.25" customHeight="1">
      <c r="A10768" s="2" t="s">
        <v>10296</v>
      </c>
      <c r="B10768" s="2" t="str">
        <f ca="1">IFERROR(__xludf.DUMMYFUNCTION("GOOGLETRANSLATE(A10768,""auto"",""en"")"),"Congress is winning ❤❤")</f>
        <v>Congress is winning ❤❤</v>
      </c>
    </row>
    <row r="10769" spans="1:2" ht="14.25" customHeight="1">
      <c r="A10769" s="2" t="s">
        <v>10297</v>
      </c>
      <c r="B10769" s="2" t="str">
        <f ca="1">IFERROR(__xludf.DUMMYFUNCTION("GOOGLETRANSLATE(A10769,""auto"",""en"")"),"Loading...")</f>
        <v>Loading...</v>
      </c>
    </row>
    <row r="10770" spans="1:2" ht="14.25" customHeight="1">
      <c r="A10770" s="2" t="s">
        <v>10298</v>
      </c>
      <c r="B10770" s="2" t="str">
        <f ca="1">IFERROR(__xludf.DUMMYFUNCTION("GOOGLETRANSLATE(A10770,""auto"",""en"")"),"Loading...")</f>
        <v>Loading...</v>
      </c>
    </row>
    <row r="10771" spans="1:2" ht="14.25" customHeight="1">
      <c r="A10771" s="2" t="s">
        <v>10299</v>
      </c>
      <c r="B10771" s="2" t="str">
        <f ca="1">IFERROR(__xludf.DUMMYFUNCTION("GOOGLETRANSLATE(A10771,""auto"",""en"")"),"Loading...")</f>
        <v>Loading...</v>
      </c>
    </row>
    <row r="10772" spans="1:2" ht="14.25" customHeight="1">
      <c r="A10772" s="2" t="s">
        <v>10300</v>
      </c>
      <c r="B10772" s="2" t="str">
        <f ca="1">IFERROR(__xludf.DUMMYFUNCTION("GOOGLETRANSLATE(A10772,""auto"",""en"")"),"Loading...")</f>
        <v>Loading...</v>
      </c>
    </row>
    <row r="10773" spans="1:2" ht="14.25" customHeight="1">
      <c r="A10773" s="2" t="s">
        <v>10301</v>
      </c>
      <c r="B10773" s="2" t="str">
        <f ca="1">IFERROR(__xludf.DUMMYFUNCTION("GOOGLETRANSLATE(A10773,""auto"",""en"")"),"Loading...")</f>
        <v>Loading...</v>
      </c>
    </row>
    <row r="10774" spans="1:2" ht="14.25" customHeight="1">
      <c r="A10774" s="4" t="s">
        <v>10302</v>
      </c>
      <c r="B10774" s="2" t="str">
        <f ca="1">IFERROR(__xludf.DUMMYFUNCTION("GOOGLETRANSLATE(A10774,""auto"",""en"")"),"Loading...")</f>
        <v>Loading...</v>
      </c>
    </row>
    <row r="10775" spans="1:2" ht="14.25" customHeight="1">
      <c r="A10775" s="2" t="s">
        <v>10303</v>
      </c>
      <c r="B10775" s="2" t="str">
        <f ca="1">IFERROR(__xludf.DUMMYFUNCTION("GOOGLETRANSLATE(A10775,""auto"",""en"")"),"Loading...")</f>
        <v>Loading...</v>
      </c>
    </row>
    <row r="10776" spans="1:2" ht="14.25" customHeight="1">
      <c r="A10776" s="2" t="s">
        <v>10304</v>
      </c>
      <c r="B10776" s="2" t="str">
        <f ca="1">IFERROR(__xludf.DUMMYFUNCTION("GOOGLETRANSLATE(A10776,""auto"",""en"")"),"Loading...")</f>
        <v>Loading...</v>
      </c>
    </row>
    <row r="10777" spans="1:2" ht="14.25" customHeight="1">
      <c r="A10777" s="2" t="s">
        <v>6892</v>
      </c>
      <c r="B10777" s="2" t="str">
        <f ca="1">IFERROR(__xludf.DUMMYFUNCTION("GOOGLETRANSLATE(A10777,""auto"",""en"")"),"Loading...")</f>
        <v>Loading...</v>
      </c>
    </row>
    <row r="10778" spans="1:2" ht="14.25" customHeight="1">
      <c r="A10778" s="2" t="s">
        <v>10305</v>
      </c>
      <c r="B10778" s="2" t="str">
        <f ca="1">IFERROR(__xludf.DUMMYFUNCTION("GOOGLETRANSLATE(A10778,""auto"",""en"")"),"Loading...")</f>
        <v>Loading...</v>
      </c>
    </row>
    <row r="10779" spans="1:2" ht="14.25" customHeight="1">
      <c r="A10779" s="2" t="s">
        <v>10306</v>
      </c>
      <c r="B10779" s="2" t="str">
        <f ca="1">IFERROR(__xludf.DUMMYFUNCTION("GOOGLETRANSLATE(A10779,""auto"",""en"")"),"Loading...")</f>
        <v>Loading...</v>
      </c>
    </row>
    <row r="10780" spans="1:2" ht="14.25" customHeight="1">
      <c r="A10780" s="4" t="s">
        <v>10307</v>
      </c>
      <c r="B10780" s="2" t="str">
        <f ca="1">IFERROR(__xludf.DUMMYFUNCTION("GOOGLETRANSLATE(A10780,""auto"",""en"")"),"Loading...")</f>
        <v>Loading...</v>
      </c>
    </row>
    <row r="10781" spans="1:2" ht="14.25" customHeight="1">
      <c r="A10781" s="6" t="s">
        <v>10308</v>
      </c>
      <c r="B10781" s="2" t="str">
        <f ca="1">IFERROR(__xludf.DUMMYFUNCTION("GOOGLETRANSLATE(A10781,""auto"",""en"")"),"*Maharaja Harishchandra's truth-telling and being a donor of tomorrow was never questioned because he had presented such examples and presented such evidence to the society. What is the reason why questions are raised on the fairness of elections and elec"&amp;"tronic voting machines i.e. EVMs in India? Are raised?*
  Be it monarchy or democracy, the ruler has to present such examples/proofs that his beloved public does not doubt him.
      *Should there be scope for any kind of doubt in democracy? If the entire"&amp;" country was demanding that the VVPAT slip be put in a separate box and both should match, then what was the problem in it? The reason is clear that the votes of the people of the country have to be looted and dishonesty has to be done. And this is also p"&amp;"roved by the fact that whatever a particular political party wants to do, the country's sold media, which is called Godi media, presents it to the public through exit polls and various other mediums.  Perhaps that is why the people of the country have bee"&amp;"n shouting for a long time that the watchman is a thief....*
      Never before has the public accused any political party on such a large scale. Dishonesty may have taken place on a few seats and even in that, it is not necessary that the dishonest leade"&amp;"r should be associated with the ruling party.")</f>
        <v>*Maharaja Harishchandra's truth-telling and being a donor of tomorrow was never questioned because he had presented such examples and presented such evidence to the society. What is the reason why questions are raised on the fairness of elections and electronic voting machines i.e. EVMs in India? Are raised?*
  Be it monarchy or democracy, the ruler has to present such examples/proofs that his beloved public does not doubt him.
      *Should there be scope for any kind of doubt in democracy? If the entire country was demanding that the VVPAT slip be put in a separate box and both should match, then what was the problem in it? The reason is clear that the votes of the people of the country have to be looted and dishonesty has to be done. And this is also proved by the fact that whatever a particular political party wants to do, the country's sold media, which is called Godi media, presents it to the public through exit polls and various other mediums.  Perhaps that is why the people of the country have been shouting for a long time that the watchman is a thief....*
      Never before has the public accused any political party on such a large scale. Dishonesty may have taken place on a few seats and even in that, it is not necessary that the dishonest leader should be associated with the ruling party.</v>
      </c>
    </row>
    <row r="10782" spans="1:2" ht="14.25" customHeight="1">
      <c r="A10782" s="2" t="s">
        <v>10309</v>
      </c>
      <c r="B10782" s="2" t="str">
        <f ca="1">IFERROR(__xludf.DUMMYFUNCTION("GOOGLETRANSLATE(A10782,""auto"",""en"")"),"Loading...")</f>
        <v>Loading...</v>
      </c>
    </row>
    <row r="10783" spans="1:2" ht="14.25" customHeight="1">
      <c r="A10783" s="2" t="s">
        <v>10310</v>
      </c>
      <c r="B10783" s="2" t="str">
        <f ca="1">IFERROR(__xludf.DUMMYFUNCTION("GOOGLETRANSLATE(A10783,""auto"",""en"")"),"Loading...")</f>
        <v>Loading...</v>
      </c>
    </row>
    <row r="10784" spans="1:2" ht="14.25" customHeight="1">
      <c r="A10784" s="2" t="s">
        <v>10311</v>
      </c>
      <c r="B10784" s="2" t="str">
        <f ca="1">IFERROR(__xludf.DUMMYFUNCTION("GOOGLETRANSLATE(A10784,""auto"",""en"")"),"Loading...")</f>
        <v>Loading...</v>
      </c>
    </row>
    <row r="10785" spans="1:2" ht="14.25" customHeight="1">
      <c r="A10785" s="2" t="s">
        <v>10312</v>
      </c>
      <c r="B10785" s="2" t="str">
        <f ca="1">IFERROR(__xludf.DUMMYFUNCTION("GOOGLETRANSLATE(A10785,""auto"",""en"")"),"Loading...")</f>
        <v>Loading...</v>
      </c>
    </row>
    <row r="10786" spans="1:2" ht="14.25" customHeight="1">
      <c r="A10786" s="2" t="s">
        <v>10313</v>
      </c>
      <c r="B10786" s="2" t="str">
        <f ca="1">IFERROR(__xludf.DUMMYFUNCTION("GOOGLETRANSLATE(A10786,""auto"",""en"")"),"Please request Ravish ji 👏👏👍🙏🏻💐❤️🇮🇳")</f>
        <v>Please request Ravish ji 👏👏👍🙏🏻💐❤️🇮🇳</v>
      </c>
    </row>
    <row r="10787" spans="1:2" ht="14.25" customHeight="1">
      <c r="A10787" s="2" t="s">
        <v>10314</v>
      </c>
      <c r="B10787" s="2" t="str">
        <f ca="1">IFERROR(__xludf.DUMMYFUNCTION("GOOGLETRANSLATE(A10787,""auto"",""en"")"),"Loading...")</f>
        <v>Loading...</v>
      </c>
    </row>
    <row r="10788" spans="1:2" ht="14.25" customHeight="1">
      <c r="A10788" s="2" t="s">
        <v>10315</v>
      </c>
      <c r="B10788" s="2" t="str">
        <f ca="1">IFERROR(__xludf.DUMMYFUNCTION("GOOGLETRANSLATE(A10788,""auto"",""en"")"),"Loading...")</f>
        <v>Loading...</v>
      </c>
    </row>
    <row r="10789" spans="1:2" ht="14.25" customHeight="1">
      <c r="A10789" s="2" t="s">
        <v>10316</v>
      </c>
      <c r="B10789" s="2" t="str">
        <f ca="1">IFERROR(__xludf.DUMMYFUNCTION("GOOGLETRANSLATE(A10789,""auto"",""en"")"),"He is absolutely brave.")</f>
        <v>He is absolutely brave.</v>
      </c>
    </row>
    <row r="10790" spans="1:2" ht="14.25" customHeight="1">
      <c r="A10790" s="4" t="s">
        <v>10317</v>
      </c>
      <c r="B10790" s="2" t="str">
        <f ca="1">IFERROR(__xludf.DUMMYFUNCTION("GOOGLETRANSLATE(A10790,""auto"",""en"")"),"Loading...")</f>
        <v>Loading...</v>
      </c>
    </row>
    <row r="10791" spans="1:2" ht="14.25" customHeight="1">
      <c r="A10791" s="4" t="s">
        <v>10318</v>
      </c>
      <c r="B10791" s="2" t="str">
        <f ca="1">IFERROR(__xludf.DUMMYFUNCTION("GOOGLETRANSLATE(A10791,""auto"",""en"")"),"While leaving, BJP wants to deprive Congress of sleep for 2 days.")</f>
        <v>While leaving, BJP wants to deprive Congress of sleep for 2 days.</v>
      </c>
    </row>
    <row r="10792" spans="1:2" ht="14.25" customHeight="1">
      <c r="A10792" s="2" t="s">
        <v>10319</v>
      </c>
      <c r="B10792" s="2" t="str">
        <f ca="1">IFERROR(__xludf.DUMMYFUNCTION("GOOGLETRANSLATE(A10792,""auto"",""en"")"),"Loading...")</f>
        <v>Loading...</v>
      </c>
    </row>
    <row r="10793" spans="1:2" ht="14.25" customHeight="1">
      <c r="A10793" s="2" t="s">
        <v>10320</v>
      </c>
      <c r="B10793" s="2" t="str">
        <f ca="1">IFERROR(__xludf.DUMMYFUNCTION("GOOGLETRANSLATE(A10793,""auto"",""en"")"),"Loading...")</f>
        <v>Loading...</v>
      </c>
    </row>
    <row r="10794" spans="1:2" ht="14.25" customHeight="1">
      <c r="A10794" s="4" t="s">
        <v>10321</v>
      </c>
      <c r="B10794" s="2" t="str">
        <f ca="1">IFERROR(__xludf.DUMMYFUNCTION("GOOGLETRANSLATE(A10794,""auto"",""en"")"),"Congratulations sir congratulations sir")</f>
        <v>Congratulations sir congratulations sir</v>
      </c>
    </row>
    <row r="10795" spans="1:2" ht="14.25" customHeight="1">
      <c r="A10795" s="4" t="s">
        <v>10322</v>
      </c>
      <c r="B10795" s="2" t="str">
        <f ca="1">IFERROR(__xludf.DUMMYFUNCTION("GOOGLETRANSLATE(A10795,""auto"",""en"")"),"Loading...")</f>
        <v>Loading...</v>
      </c>
    </row>
    <row r="10796" spans="1:2" ht="14.25" customHeight="1">
      <c r="A10796" s="2" t="s">
        <v>10323</v>
      </c>
      <c r="B10796" s="2" t="str">
        <f ca="1">IFERROR(__xludf.DUMMYFUNCTION("GOOGLETRANSLATE(A10796,""auto"",""en"")"),"Loading...")</f>
        <v>Loading...</v>
      </c>
    </row>
    <row r="10797" spans="1:2" ht="14.25" customHeight="1">
      <c r="A10797" s="2" t="s">
        <v>10324</v>
      </c>
      <c r="B10797" s="2" t="str">
        <f ca="1">IFERROR(__xludf.DUMMYFUNCTION("GOOGLETRANSLATE(A10797,""auto"",""en"")"),"Loading...")</f>
        <v>Loading...</v>
      </c>
    </row>
    <row r="10798" spans="1:2" ht="14.25" customHeight="1">
      <c r="A10798" s="2" t="s">
        <v>10325</v>
      </c>
      <c r="B10798" s="2" t="str">
        <f ca="1">IFERROR(__xludf.DUMMYFUNCTION("GOOGLETRANSLATE(A10798,""auto"",""en"")"),"Loading...")</f>
        <v>Loading...</v>
      </c>
    </row>
    <row r="10799" spans="1:2" ht="14.25" customHeight="1">
      <c r="A10799" s="2" t="s">
        <v>10326</v>
      </c>
      <c r="B10799" s="2" t="str">
        <f ca="1">IFERROR(__xludf.DUMMYFUNCTION("GOOGLETRANSLATE(A10799,""auto"",""en"")"),"Loading...")</f>
        <v>Loading...</v>
      </c>
    </row>
    <row r="10800" spans="1:2" ht="14.25" customHeight="1">
      <c r="A10800" s="2" t="s">
        <v>10327</v>
      </c>
      <c r="B10800" s="2" t="str">
        <f ca="1">IFERROR(__xludf.DUMMYFUNCTION("GOOGLETRANSLATE(A10800,""auto"",""en"")"),"Loading...")</f>
        <v>Loading...</v>
      </c>
    </row>
    <row r="10801" spans="1:2" ht="14.25" customHeight="1">
      <c r="A10801" s="2" t="s">
        <v>10328</v>
      </c>
      <c r="B10801" s="2" t="str">
        <f ca="1">IFERROR(__xludf.DUMMYFUNCTION("GOOGLETRANSLATE(A10801,""auto"",""en"")"),"Loading...")</f>
        <v>Loading...</v>
      </c>
    </row>
    <row r="10802" spans="1:2" ht="14.25" customHeight="1">
      <c r="A10802" s="2" t="s">
        <v>10329</v>
      </c>
      <c r="B10802" s="2" t="str">
        <f ca="1">IFERROR(__xludf.DUMMYFUNCTION("GOOGLETRANSLATE(A10802,""auto"",""en"")"),"Loading...")</f>
        <v>Loading...</v>
      </c>
    </row>
    <row r="10803" spans="1:2" ht="14.25" customHeight="1">
      <c r="A10803" s="2" t="s">
        <v>10330</v>
      </c>
      <c r="B10803" s="2" t="str">
        <f ca="1">IFERROR(__xludf.DUMMYFUNCTION("GOOGLETRANSLATE(A10803,""auto"",""en"")"),"Loading...")</f>
        <v>Loading...</v>
      </c>
    </row>
    <row r="10804" spans="1:2" ht="14.25" customHeight="1">
      <c r="A10804" s="4" t="s">
        <v>10331</v>
      </c>
      <c r="B10804" s="2" t="str">
        <f ca="1">IFERROR(__xludf.DUMMYFUNCTION("GOOGLETRANSLATE(A10804,""auto"",""en"")"),"Loading...")</f>
        <v>Loading...</v>
      </c>
    </row>
    <row r="10805" spans="1:2" ht="14.25" customHeight="1">
      <c r="A10805" s="4" t="s">
        <v>10332</v>
      </c>
      <c r="B10805" s="2" t="str">
        <f ca="1">IFERROR(__xludf.DUMMYFUNCTION("GOOGLETRANSLATE(A10805,""auto"",""en"")"),"Loading...")</f>
        <v>Loading...</v>
      </c>
    </row>
    <row r="10806" spans="1:2" ht="14.25" customHeight="1">
      <c r="A10806" s="2" t="s">
        <v>10333</v>
      </c>
      <c r="B10806" s="2" t="str">
        <f ca="1">IFERROR(__xludf.DUMMYFUNCTION("GOOGLETRANSLATE(A10806,""auto"",""en"")"),"Loading...")</f>
        <v>Loading...</v>
      </c>
    </row>
    <row r="10807" spans="1:2" ht="14.25" customHeight="1">
      <c r="A10807" s="2" t="s">
        <v>10334</v>
      </c>
      <c r="B10807" s="2" t="str">
        <f ca="1">IFERROR(__xludf.DUMMYFUNCTION("GOOGLETRANSLATE(A10807,""auto"",""en"")"),"Loading...")</f>
        <v>Loading...</v>
      </c>
    </row>
    <row r="10808" spans="1:2" ht="14.25" customHeight="1">
      <c r="A10808" s="2" t="s">
        <v>10335</v>
      </c>
      <c r="B10808" s="2" t="str">
        <f ca="1">IFERROR(__xludf.DUMMYFUNCTION("GOOGLETRANSLATE(A10808,""auto"",""en"")"),"Loading...")</f>
        <v>Loading...</v>
      </c>
    </row>
    <row r="10809" spans="1:2" ht="14.25" customHeight="1">
      <c r="A10809" s="2" t="s">
        <v>10336</v>
      </c>
      <c r="B10809" s="2" t="str">
        <f ca="1">IFERROR(__xludf.DUMMYFUNCTION("GOOGLETRANSLATE(A10809,""auto"",""en"")"),"Loading...")</f>
        <v>Loading...</v>
      </c>
    </row>
    <row r="10810" spans="1:2" ht="14.25" customHeight="1">
      <c r="A10810" s="2" t="s">
        <v>10337</v>
      </c>
      <c r="B10810" s="2" t="str">
        <f ca="1">IFERROR(__xludf.DUMMYFUNCTION("GOOGLETRANSLATE(A10810,""auto"",""en"")"),"EVM is there and NDA's poll will prove correct.")</f>
        <v>EVM is there and NDA's poll will prove correct.</v>
      </c>
    </row>
    <row r="10811" spans="1:2" ht="14.25" customHeight="1">
      <c r="A10811" s="2" t="s">
        <v>10338</v>
      </c>
      <c r="B10811" s="2" t="str">
        <f ca="1">IFERROR(__xludf.DUMMYFUNCTION("GOOGLETRANSLATE(A10811,""auto"",""en"")"),"Loading...")</f>
        <v>Loading...</v>
      </c>
    </row>
    <row r="10812" spans="1:2" ht="14.25" customHeight="1">
      <c r="A10812" s="5" t="s">
        <v>10339</v>
      </c>
      <c r="B10812" s="2" t="str">
        <f ca="1">IFERROR(__xludf.DUMMYFUNCTION("GOOGLETRANSLATE(A10812,""auto"",""en"")"),"Loading...")</f>
        <v>Loading...</v>
      </c>
    </row>
    <row r="10813" spans="1:2" ht="14.25" customHeight="1">
      <c r="A10813" s="2" t="s">
        <v>10340</v>
      </c>
      <c r="B10813" s="2" t="str">
        <f ca="1">IFERROR(__xludf.DUMMYFUNCTION("GOOGLETRANSLATE(A10813,""auto"",""en"")"),"Loading...")</f>
        <v>Loading...</v>
      </c>
    </row>
    <row r="10814" spans="1:2" ht="14.25" customHeight="1">
      <c r="A10814" s="2" t="s">
        <v>10341</v>
      </c>
      <c r="B10814" s="2" t="str">
        <f ca="1">IFERROR(__xludf.DUMMYFUNCTION("GOOGLETRANSLATE(A10814,""auto"",""en"")"),"100% of the atmosphere is being created for this reason. By making this change you will gain.")</f>
        <v>100% of the atmosphere is being created for this reason. By making this change you will gain.</v>
      </c>
    </row>
    <row r="10815" spans="1:2" ht="14.25" customHeight="1">
      <c r="A10815" s="2" t="s">
        <v>10342</v>
      </c>
      <c r="B10815" s="2" t="str">
        <f ca="1">IFERROR(__xludf.DUMMYFUNCTION("GOOGLETRANSLATE(A10815,""auto"",""en"")"),"Loading...")</f>
        <v>Loading...</v>
      </c>
    </row>
    <row r="10816" spans="1:2" ht="14.25" customHeight="1">
      <c r="A10816" s="2" t="s">
        <v>10343</v>
      </c>
      <c r="B10816" s="2" t="str">
        <f ca="1">IFERROR(__xludf.DUMMYFUNCTION("GOOGLETRANSLATE(A10816,""auto"",""en"")"),"Loading...")</f>
        <v>Loading...</v>
      </c>
    </row>
    <row r="10817" spans="1:2" ht="14.25" customHeight="1">
      <c r="A10817" s="2" t="s">
        <v>10344</v>
      </c>
      <c r="B10817" s="2" t="str">
        <f ca="1">IFERROR(__xludf.DUMMYFUNCTION("GOOGLETRANSLATE(A10817,""auto"",""en"")"),"Loading...")</f>
        <v>Loading...</v>
      </c>
    </row>
    <row r="10818" spans="1:2" ht="14.25" customHeight="1">
      <c r="A10818" s="4" t="s">
        <v>10345</v>
      </c>
      <c r="B10818" s="2" t="str">
        <f ca="1">IFERROR(__xludf.DUMMYFUNCTION("GOOGLETRANSLATE(A10818,""auto"",""en"")"),"Loading...")</f>
        <v>Loading...</v>
      </c>
    </row>
    <row r="10819" spans="1:2" ht="14.25" customHeight="1">
      <c r="A10819" s="2" t="s">
        <v>10346</v>
      </c>
      <c r="B10819" s="2" t="str">
        <f ca="1">IFERROR(__xludf.DUMMYFUNCTION("GOOGLETRANSLATE(A10819,""auto"",""en"")"),"Loading...")</f>
        <v>Loading...</v>
      </c>
    </row>
    <row r="10820" spans="1:2" ht="14.25" customHeight="1">
      <c r="A10820" s="2" t="s">
        <v>10347</v>
      </c>
      <c r="B10820" s="2" t="str">
        <f ca="1">IFERROR(__xludf.DUMMYFUNCTION("GOOGLETRANSLATE(A10820,""auto"",""en"")"),"Le Rahul-dar gaye kya ravish ji🤣🤣🤣")</f>
        <v>Le Rahul-dar gaye kya ravish ji🤣🤣🤣</v>
      </c>
    </row>
    <row r="10821" spans="1:2" ht="14.25" customHeight="1">
      <c r="A10821" s="2" t="s">
        <v>10348</v>
      </c>
      <c r="B10821" s="2" t="str">
        <f ca="1">IFERROR(__xludf.DUMMYFUNCTION("GOOGLETRANSLATE(A10821,""auto"",""en"")"),"Loading...")</f>
        <v>Loading...</v>
      </c>
    </row>
    <row r="10822" spans="1:2" ht="14.25" customHeight="1">
      <c r="A10822" s="2" t="s">
        <v>10349</v>
      </c>
      <c r="B10822" s="2" t="str">
        <f ca="1">IFERROR(__xludf.DUMMYFUNCTION("GOOGLETRANSLATE(A10822,""auto"",""en"")"),"Loading...")</f>
        <v>Loading...</v>
      </c>
    </row>
    <row r="10823" spans="1:2" ht="14.25" customHeight="1">
      <c r="A10823" s="2" t="s">
        <v>10350</v>
      </c>
      <c r="B10823" s="2" t="str">
        <f ca="1">IFERROR(__xludf.DUMMYFUNCTION("GOOGLETRANSLATE(A10823,""auto"",""en"")"),"Loading...")</f>
        <v>Loading...</v>
      </c>
    </row>
    <row r="10824" spans="1:2" ht="14.25" customHeight="1">
      <c r="A10824" s="2" t="s">
        <v>10351</v>
      </c>
      <c r="B10824" s="2" t="str">
        <f ca="1">IFERROR(__xludf.DUMMYFUNCTION("GOOGLETRANSLATE(A10824,""auto"",""en"")"),"Loading...")</f>
        <v>Loading...</v>
      </c>
    </row>
    <row r="10825" spans="1:2" ht="14.25" customHeight="1">
      <c r="A10825" s="2" t="s">
        <v>10352</v>
      </c>
      <c r="B10825" s="2" t="str">
        <f ca="1">IFERROR(__xludf.DUMMYFUNCTION("GOOGLETRANSLATE(A10825,""auto"",""en"")"),"Loading...")</f>
        <v>Loading...</v>
      </c>
    </row>
    <row r="10826" spans="1:2" ht="14.25" customHeight="1">
      <c r="A10826" s="2" t="s">
        <v>10353</v>
      </c>
      <c r="B10826" s="2" t="str">
        <f ca="1">IFERROR(__xludf.DUMMYFUNCTION("GOOGLETRANSLATE(A10826,""auto"",""en"")"),"I am telling you that EVM, their Election Commission, their officers, their sub-exit polls have been set up, which has been seen from the statistics, everything is messed up, people will not lag behind in getting things done, everyone can mess up, you can"&amp;"'t even think, it is true. you can do something for him")</f>
        <v>I am telling you that EVM, their Election Commission, their officers, their sub-exit polls have been set up, which has been seen from the statistics, everything is messed up, people will not lag behind in getting things done, everyone can mess up, you can't even think, it is true. you can do something for him</v>
      </c>
    </row>
    <row r="10827" spans="1:2" ht="14.25" customHeight="1">
      <c r="A10827" s="2" t="s">
        <v>10354</v>
      </c>
      <c r="B10827" s="2" t="str">
        <f ca="1">IFERROR(__xludf.DUMMYFUNCTION("GOOGLETRANSLATE(A10827,""auto"",""en"")"),"Loading...")</f>
        <v>Loading...</v>
      </c>
    </row>
    <row r="10828" spans="1:2" ht="14.25" customHeight="1">
      <c r="A10828" s="4" t="s">
        <v>10355</v>
      </c>
      <c r="B10828" s="2" t="str">
        <f ca="1">IFERROR(__xludf.DUMMYFUNCTION("GOOGLETRANSLATE(A10828,""auto"",""en"")"),"Loading...")</f>
        <v>Loading...</v>
      </c>
    </row>
    <row r="10829" spans="1:2" ht="14.25" customHeight="1">
      <c r="A10829" s="2" t="s">
        <v>10356</v>
      </c>
      <c r="B10829" s="2" t="str">
        <f ca="1">IFERROR(__xludf.DUMMYFUNCTION("GOOGLETRANSLATE(A10829,""auto"",""en"")"),"Loading...")</f>
        <v>Loading...</v>
      </c>
    </row>
    <row r="10830" spans="1:2" ht="14.25" customHeight="1">
      <c r="A10830" s="2" t="s">
        <v>10357</v>
      </c>
      <c r="B10830" s="2" t="str">
        <f ca="1">IFERROR(__xludf.DUMMYFUNCTION("GOOGLETRANSLATE(A10830,""auto"",""en"")"),"Loading...")</f>
        <v>Loading...</v>
      </c>
    </row>
    <row r="10831" spans="1:2" ht="14.25" customHeight="1">
      <c r="A10831" s="2" t="s">
        <v>1541</v>
      </c>
      <c r="B10831" s="2" t="str">
        <f ca="1">IFERROR(__xludf.DUMMYFUNCTION("GOOGLETRANSLATE(A10831,""auto"",""en"")"),"Loading...")</f>
        <v>Loading...</v>
      </c>
    </row>
    <row r="10832" spans="1:2" ht="14.25" customHeight="1">
      <c r="A10832" s="2" t="s">
        <v>10358</v>
      </c>
      <c r="B10832" s="2" t="str">
        <f ca="1">IFERROR(__xludf.DUMMYFUNCTION("GOOGLETRANSLATE(A10832,""auto"",""en"")"),"Loading...")</f>
        <v>Loading...</v>
      </c>
    </row>
    <row r="10833" spans="1:2" ht="14.25" customHeight="1">
      <c r="A10833" s="2" t="s">
        <v>10359</v>
      </c>
      <c r="B10833" s="2" t="str">
        <f ca="1">IFERROR(__xludf.DUMMYFUNCTION("GOOGLETRANSLATE(A10833,""auto"",""en"")"),"Loading...")</f>
        <v>Loading...</v>
      </c>
    </row>
    <row r="10834" spans="1:2" ht="14.25" customHeight="1">
      <c r="A10834" s="2" t="s">
        <v>10360</v>
      </c>
      <c r="B10834" s="2" t="str">
        <f ca="1">IFERROR(__xludf.DUMMYFUNCTION("GOOGLETRANSLATE(A10834,""auto"",""en"")"),"Loading...")</f>
        <v>Loading...</v>
      </c>
    </row>
    <row r="10835" spans="1:2" ht="14.25" customHeight="1">
      <c r="A10835" s="2" t="s">
        <v>10361</v>
      </c>
      <c r="B10835" s="2" t="str">
        <f ca="1">IFERROR(__xludf.DUMMYFUNCTION("GOOGLETRANSLATE(A10835,""auto"",""en"")"),"Loading...")</f>
        <v>Loading...</v>
      </c>
    </row>
    <row r="10836" spans="1:2" ht="14.25" customHeight="1">
      <c r="A10836" s="2" t="s">
        <v>10362</v>
      </c>
      <c r="B10836" s="2" t="str">
        <f ca="1">IFERROR(__xludf.DUMMYFUNCTION("GOOGLETRANSLATE(A10836,""auto"",""en"")"),"After June 4, 100 crore people of the country will protest on the streets, Jai Bhim Jai Bharat and this movement.")</f>
        <v>After June 4, 100 crore people of the country will protest on the streets, Jai Bhim Jai Bharat and this movement.</v>
      </c>
    </row>
    <row r="10837" spans="1:2" ht="14.25" customHeight="1">
      <c r="A10837" s="4" t="s">
        <v>10363</v>
      </c>
      <c r="B10837" s="2" t="str">
        <f ca="1">IFERROR(__xludf.DUMMYFUNCTION("GOOGLETRANSLATE(A10837,""auto"",""en"")"),"Loading...")</f>
        <v>Loading...</v>
      </c>
    </row>
    <row r="10838" spans="1:2" ht="14.25" customHeight="1">
      <c r="A10838" s="2" t="s">
        <v>10364</v>
      </c>
      <c r="B10838" s="2" t="str">
        <f ca="1">IFERROR(__xludf.DUMMYFUNCTION("GOOGLETRANSLATE(A10838,""auto"",""en"")"),"Loading...")</f>
        <v>Loading...</v>
      </c>
    </row>
    <row r="10839" spans="1:2" ht="14.25" customHeight="1">
      <c r="A10839" s="5" t="s">
        <v>10365</v>
      </c>
      <c r="B10839" s="2" t="str">
        <f ca="1">IFERROR(__xludf.DUMMYFUNCTION("GOOGLETRANSLATE(A10839,""auto"",""en"")"),"Loading...")</f>
        <v>Loading...</v>
      </c>
    </row>
    <row r="10840" spans="1:2" ht="14.25" customHeight="1">
      <c r="A10840" s="6" t="s">
        <v>10366</v>
      </c>
      <c r="B10840" s="2" t="str">
        <f ca="1">IFERROR(__xludf.DUMMYFUNCTION("GOOGLETRANSLATE(A10840,""auto"",""en"")"),"Loading...")</f>
        <v>Loading...</v>
      </c>
    </row>
    <row r="10841" spans="1:2" ht="14.25" customHeight="1">
      <c r="A10841" s="2" t="s">
        <v>10367</v>
      </c>
      <c r="B10841" s="2" t="str">
        <f ca="1">IFERROR(__xludf.DUMMYFUNCTION("GOOGLETRANSLATE(A10841,""auto"",""en"")"),"Loading...")</f>
        <v>Loading...</v>
      </c>
    </row>
    <row r="10842" spans="1:2" ht="14.25" customHeight="1">
      <c r="A10842" s="2" t="s">
        <v>10368</v>
      </c>
      <c r="B10842" s="2" t="str">
        <f ca="1">IFERROR(__xludf.DUMMYFUNCTION("GOOGLETRANSLATE(A10842,""auto"",""en"")"),"Loading...")</f>
        <v>Loading...</v>
      </c>
    </row>
    <row r="10843" spans="1:2" ht="14.25" customHeight="1">
      <c r="A10843" s="2" t="s">
        <v>10368</v>
      </c>
      <c r="B10843" s="2" t="str">
        <f ca="1">IFERROR(__xludf.DUMMYFUNCTION("GOOGLETRANSLATE(A10843,""auto"",""en"")"),"Loading...")</f>
        <v>Loading...</v>
      </c>
    </row>
    <row r="10844" spans="1:2" ht="14.25" customHeight="1">
      <c r="A10844" s="2" t="s">
        <v>10368</v>
      </c>
      <c r="B10844" s="2" t="str">
        <f ca="1">IFERROR(__xludf.DUMMYFUNCTION("GOOGLETRANSLATE(A10844,""auto"",""en"")"),"Loading...")</f>
        <v>Loading...</v>
      </c>
    </row>
    <row r="10845" spans="1:2" ht="14.25" customHeight="1">
      <c r="A10845" s="2" t="s">
        <v>10369</v>
      </c>
      <c r="B10845" s="2" t="str">
        <f ca="1">IFERROR(__xludf.DUMMYFUNCTION("GOOGLETRANSLATE(A10845,""auto"",""en"")"),"Loading...")</f>
        <v>Loading...</v>
      </c>
    </row>
    <row r="10846" spans="1:2" ht="14.25" customHeight="1">
      <c r="A10846" s="2" t="s">
        <v>10370</v>
      </c>
      <c r="B10846" s="2" t="str">
        <f ca="1">IFERROR(__xludf.DUMMYFUNCTION("GOOGLETRANSLATE(A10846,""auto"",""en"")"),"Loading...")</f>
        <v>Loading...</v>
      </c>
    </row>
    <row r="10847" spans="1:2" ht="14.25" customHeight="1">
      <c r="A10847" s="4" t="s">
        <v>10371</v>
      </c>
      <c r="B10847" s="2" t="str">
        <f ca="1">IFERROR(__xludf.DUMMYFUNCTION("GOOGLETRANSLATE(A10847,""auto"",""en"")"),"Loading...")</f>
        <v>Loading...</v>
      </c>
    </row>
    <row r="10848" spans="1:2" ht="14.25" customHeight="1">
      <c r="A10848" s="2" t="s">
        <v>10372</v>
      </c>
      <c r="B10848" s="2" t="str">
        <f ca="1">IFERROR(__xludf.DUMMYFUNCTION("GOOGLETRANSLATE(A10848,""auto"",""en"")"),"Loading...")</f>
        <v>Loading...</v>
      </c>
    </row>
    <row r="10849" spans="1:2" ht="14.25" customHeight="1">
      <c r="A10849" s="2" t="s">
        <v>10373</v>
      </c>
      <c r="B10849" s="2" t="str">
        <f ca="1">IFERROR(__xludf.DUMMYFUNCTION("GOOGLETRANSLATE(A10849,""auto"",""en"")"),"Loading...")</f>
        <v>Loading...</v>
      </c>
    </row>
    <row r="10850" spans="1:2" ht="14.25" customHeight="1">
      <c r="A10850" s="2" t="s">
        <v>10374</v>
      </c>
      <c r="B10850" s="2" t="str">
        <f ca="1">IFERROR(__xludf.DUMMYFUNCTION("GOOGLETRANSLATE(A10850,""auto"",""en"")"),"Loading...")</f>
        <v>Loading...</v>
      </c>
    </row>
    <row r="10851" spans="1:2" ht="14.25" customHeight="1">
      <c r="A10851" s="2" t="s">
        <v>10375</v>
      </c>
      <c r="B10851" s="2" t="str">
        <f ca="1">IFERROR(__xludf.DUMMYFUNCTION("GOOGLETRANSLATE(A10851,""auto"",""en"")"),"Loading...")</f>
        <v>Loading...</v>
      </c>
    </row>
    <row r="10852" spans="1:2" ht="14.25" customHeight="1">
      <c r="A10852" s="4" t="s">
        <v>10376</v>
      </c>
      <c r="B10852" s="2" t="str">
        <f ca="1">IFERROR(__xludf.DUMMYFUNCTION("GOOGLETRANSLATE(A10852,""auto"",""en"")"),"Loading...")</f>
        <v>Loading...</v>
      </c>
    </row>
    <row r="10853" spans="1:2" ht="14.25" customHeight="1">
      <c r="A10853" s="2" t="s">
        <v>450</v>
      </c>
      <c r="B10853" s="2" t="str">
        <f ca="1">IFERROR(__xludf.DUMMYFUNCTION("GOOGLETRANSLATE(A10853,""auto"",""en"")"),"Loading...")</f>
        <v>Loading...</v>
      </c>
    </row>
    <row r="10854" spans="1:2" ht="14.25" customHeight="1">
      <c r="A10854" s="2" t="s">
        <v>10377</v>
      </c>
      <c r="B10854" s="2" t="str">
        <f ca="1">IFERROR(__xludf.DUMMYFUNCTION("GOOGLETRANSLATE(A10854,""auto"",""en"")"),"Loading...")</f>
        <v>Loading...</v>
      </c>
    </row>
    <row r="10855" spans="1:2" ht="14.25" customHeight="1">
      <c r="A10855" s="5" t="s">
        <v>10378</v>
      </c>
      <c r="B10855" s="2" t="str">
        <f ca="1">IFERROR(__xludf.DUMMYFUNCTION("GOOGLETRANSLATE(A10855,""auto"",""en"")"),"the public is winning
India is winning
Public Exit Poll- 295+")</f>
        <v>the public is winning
India is winning
Public Exit Poll- 295+</v>
      </c>
    </row>
    <row r="10856" spans="1:2" ht="14.25" customHeight="1">
      <c r="A10856" s="2" t="s">
        <v>10379</v>
      </c>
      <c r="B10856" s="2" t="str">
        <f ca="1">IFERROR(__xludf.DUMMYFUNCTION("GOOGLETRANSLATE(A10856,""auto"",""en"")"),"Loading...")</f>
        <v>Loading...</v>
      </c>
    </row>
    <row r="10857" spans="1:2" ht="14.25" customHeight="1">
      <c r="A10857" s="4" t="s">
        <v>10380</v>
      </c>
      <c r="B10857" s="2" t="str">
        <f ca="1">IFERROR(__xludf.DUMMYFUNCTION("GOOGLETRANSLATE(A10857,""auto"",""en"")"),"Loading...")</f>
        <v>Loading...</v>
      </c>
    </row>
    <row r="10858" spans="1:2" ht="14.25" customHeight="1">
      <c r="A10858" s="2" t="s">
        <v>10381</v>
      </c>
      <c r="B10858" s="2" t="str">
        <f ca="1">IFERROR(__xludf.DUMMYFUNCTION("GOOGLETRANSLATE(A10858,""auto"",""en"")"),"Loading...")</f>
        <v>Loading...</v>
      </c>
    </row>
    <row r="10859" spans="1:2" ht="14.25" customHeight="1">
      <c r="A10859" s="2" t="s">
        <v>10382</v>
      </c>
      <c r="B10859" s="2" t="str">
        <f ca="1">IFERROR(__xludf.DUMMYFUNCTION("GOOGLETRANSLATE(A10859,""auto"",""en"")"),"Loading...")</f>
        <v>Loading...</v>
      </c>
    </row>
    <row r="10860" spans="1:2" ht="14.25" customHeight="1">
      <c r="A10860" s="4" t="s">
        <v>10383</v>
      </c>
      <c r="B10860" s="2" t="str">
        <f ca="1">IFERROR(__xludf.DUMMYFUNCTION("GOOGLETRANSLATE(A10860,""auto"",""en"")"),"Loading...")</f>
        <v>Loading...</v>
      </c>
    </row>
    <row r="10861" spans="1:2" ht="14.25" customHeight="1">
      <c r="A10861" s="2" t="s">
        <v>10384</v>
      </c>
      <c r="B10861" s="2" t="str">
        <f ca="1">IFERROR(__xludf.DUMMYFUNCTION("GOOGLETRANSLATE(A10861,""auto"",""en"")"),"Loading...")</f>
        <v>Loading...</v>
      </c>
    </row>
    <row r="10862" spans="1:2" ht="14.25" customHeight="1">
      <c r="A10862" s="4" t="s">
        <v>10385</v>
      </c>
      <c r="B10862" s="2" t="str">
        <f ca="1">IFERROR(__xludf.DUMMYFUNCTION("GOOGLETRANSLATE(A10862,""auto"",""en"")"),"Godi media is the killer of democracy, True Ravish")</f>
        <v>Godi media is the killer of democracy, True Ravish</v>
      </c>
    </row>
    <row r="10863" spans="1:2" ht="14.25" customHeight="1">
      <c r="A10863" s="2" t="s">
        <v>4449</v>
      </c>
      <c r="B10863" s="2" t="str">
        <f ca="1">IFERROR(__xludf.DUMMYFUNCTION("GOOGLETRANSLATE(A10863,""auto"",""en"")"),"Loading...")</f>
        <v>Loading...</v>
      </c>
    </row>
    <row r="10864" spans="1:2" ht="14.25" customHeight="1">
      <c r="A10864" s="2" t="s">
        <v>10386</v>
      </c>
      <c r="B10864" s="2" t="str">
        <f ca="1">IFERROR(__xludf.DUMMYFUNCTION("GOOGLETRANSLATE(A10864,""auto"",""en"")"),"Loading...")</f>
        <v>Loading...</v>
      </c>
    </row>
    <row r="10865" spans="1:2" ht="14.25" customHeight="1">
      <c r="A10865" s="2" t="s">
        <v>10387</v>
      </c>
      <c r="B10865" s="2" t="str">
        <f ca="1">IFERROR(__xludf.DUMMYFUNCTION("GOOGLETRANSLATE(A10865,""auto"",""en"")"),"Loading...")</f>
        <v>Loading...</v>
      </c>
    </row>
    <row r="10866" spans="1:2" ht="14.25" customHeight="1">
      <c r="A10866" s="6" t="s">
        <v>10388</v>
      </c>
      <c r="B10866" s="2" t="str">
        <f ca="1">IFERROR(__xludf.DUMMYFUNCTION("GOOGLETRANSLATE(A10866,""auto"",""en"")"),"Loading...")</f>
        <v>Loading...</v>
      </c>
    </row>
    <row r="10867" spans="1:2" ht="14.25" customHeight="1">
      <c r="A10867" s="2" t="s">
        <v>10389</v>
      </c>
      <c r="B10867" s="2" t="str">
        <f ca="1">IFERROR(__xludf.DUMMYFUNCTION("GOOGLETRANSLATE(A10867,""auto"",""en"")"),"This feku has not been found")</f>
        <v>This feku has not been found</v>
      </c>
    </row>
    <row r="10868" spans="1:2" ht="14.25" customHeight="1">
      <c r="A10868" s="6" t="s">
        <v>10390</v>
      </c>
      <c r="B10868" s="2" t="str">
        <f ca="1">IFERROR(__xludf.DUMMYFUNCTION("GOOGLETRANSLATE(A10868,""auto"",""en"")"),"Loading...")</f>
        <v>Loading...</v>
      </c>
    </row>
    <row r="10869" spans="1:2" ht="14.25" customHeight="1">
      <c r="A10869" s="2" t="s">
        <v>3827</v>
      </c>
      <c r="B10869" s="2" t="str">
        <f ca="1">IFERROR(__xludf.DUMMYFUNCTION("GOOGLETRANSLATE(A10869,""auto"",""en"")"),"Loading...")</f>
        <v>Loading...</v>
      </c>
    </row>
    <row r="10870" spans="1:2" ht="14.25" customHeight="1">
      <c r="A10870" s="2" t="s">
        <v>10391</v>
      </c>
      <c r="B10870" s="2" t="str">
        <f ca="1">IFERROR(__xludf.DUMMYFUNCTION("GOOGLETRANSLATE(A10870,""auto"",""en"")"),"Loading...")</f>
        <v>Loading...</v>
      </c>
    </row>
    <row r="10871" spans="1:2" ht="14.25" customHeight="1">
      <c r="A10871" s="2" t="s">
        <v>10392</v>
      </c>
      <c r="B10871" s="2" t="str">
        <f ca="1">IFERROR(__xludf.DUMMYFUNCTION("GOOGLETRANSLATE(A10871,""auto"",""en"")"),"Loading...")</f>
        <v>Loading...</v>
      </c>
    </row>
    <row r="10872" spans="1:2" ht="14.25" customHeight="1">
      <c r="A10872" s="2" t="s">
        <v>10393</v>
      </c>
      <c r="B10872" s="2" t="str">
        <f ca="1">IFERROR(__xludf.DUMMYFUNCTION("GOOGLETRANSLATE(A10872,""auto"",""en"")"),"Loading...")</f>
        <v>Loading...</v>
      </c>
    </row>
    <row r="10873" spans="1:2" ht="14.25" customHeight="1">
      <c r="A10873" s="5" t="s">
        <v>10394</v>
      </c>
      <c r="B10873" s="2" t="str">
        <f ca="1">IFERROR(__xludf.DUMMYFUNCTION("GOOGLETRANSLATE(A10873,""auto"",""en"")"),"Loading...")</f>
        <v>Loading...</v>
      </c>
    </row>
    <row r="10874" spans="1:2" ht="14.25" customHeight="1">
      <c r="A10874" s="2" t="s">
        <v>10395</v>
      </c>
      <c r="B10874" s="2" t="str">
        <f ca="1">IFERROR(__xludf.DUMMYFUNCTION("GOOGLETRANSLATE(A10874,""auto"",""en"")"),"Loading...")</f>
        <v>Loading...</v>
      </c>
    </row>
    <row r="10875" spans="1:2" ht="14.25" customHeight="1">
      <c r="A10875" s="2" t="s">
        <v>10396</v>
      </c>
      <c r="B10875" s="2" t="str">
        <f ca="1">IFERROR(__xludf.DUMMYFUNCTION("GOOGLETRANSLATE(A10875,""auto"",""en"")"),"Pradeep Gupta is an Advertising Agency product and was serving as a production manager in Ballard estate long back.  If he is running an organisation so big just after couple of years what could be source of funding. His growth happened only after the adv"&amp;"ent of BJP with great fan fare in 2014.")</f>
        <v>Pradeep Gupta is an Advertising Agency product and was serving as a production manager in Ballard estate long back.  If he is running an organisation so big just after couple of years what could be source of funding. His growth happened only after the advent of BJP with great fan fare in 2014.</v>
      </c>
    </row>
    <row r="10876" spans="1:2" ht="14.25" customHeight="1">
      <c r="A10876" s="2" t="s">
        <v>10397</v>
      </c>
      <c r="B10876" s="2" t="str">
        <f ca="1">IFERROR(__xludf.DUMMYFUNCTION("GOOGLETRANSLATE(A10876,""auto"",""en"")"),"Loading...")</f>
        <v>Loading...</v>
      </c>
    </row>
    <row r="10877" spans="1:2" ht="14.25" customHeight="1">
      <c r="A10877" s="2" t="s">
        <v>10398</v>
      </c>
      <c r="B10877" s="2" t="str">
        <f ca="1">IFERROR(__xludf.DUMMYFUNCTION("GOOGLETRANSLATE(A10877,""auto"",""en"")"),"Loading...")</f>
        <v>Loading...</v>
      </c>
    </row>
    <row r="10878" spans="1:2" ht="14.25" customHeight="1">
      <c r="A10878" s="2" t="s">
        <v>10399</v>
      </c>
      <c r="B10878" s="2" t="str">
        <f ca="1">IFERROR(__xludf.DUMMYFUNCTION("GOOGLETRANSLATE(A10878,""auto"",""en"")"),"Khela hobey....BJP will not sit idle")</f>
        <v>Khela hobey....BJP will not sit idle</v>
      </c>
    </row>
    <row r="10879" spans="1:2" ht="14.25" customHeight="1">
      <c r="A10879" s="5" t="s">
        <v>10394</v>
      </c>
      <c r="B10879" s="2" t="str">
        <f ca="1">IFERROR(__xludf.DUMMYFUNCTION("GOOGLETRANSLATE(A10879,""auto"",""en"")"),"Loading...")</f>
        <v>Loading...</v>
      </c>
    </row>
    <row r="10880" spans="1:2" ht="14.25" customHeight="1">
      <c r="A10880" s="2" t="s">
        <v>5905</v>
      </c>
      <c r="B10880" s="2" t="str">
        <f ca="1">IFERROR(__xludf.DUMMYFUNCTION("GOOGLETRANSLATE(A10880,""auto"",""en"")"),"Loading...")</f>
        <v>Loading...</v>
      </c>
    </row>
    <row r="10881" spans="1:2" ht="14.25" customHeight="1">
      <c r="A10881" s="2" t="s">
        <v>10400</v>
      </c>
      <c r="B10881" s="2" t="str">
        <f ca="1">IFERROR(__xludf.DUMMYFUNCTION("GOOGLETRANSLATE(A10881,""auto"",""en"")"),"Loading...")</f>
        <v>Loading...</v>
      </c>
    </row>
    <row r="10882" spans="1:2" ht="14.25" customHeight="1">
      <c r="A10882" s="4" t="s">
        <v>10401</v>
      </c>
      <c r="B10882" s="2" t="str">
        <f ca="1">IFERROR(__xludf.DUMMYFUNCTION("GOOGLETRANSLATE(A10882,""auto"",""en"")"),"Loading...")</f>
        <v>Loading...</v>
      </c>
    </row>
    <row r="10883" spans="1:2" ht="14.25" customHeight="1">
      <c r="A10883" s="2" t="s">
        <v>10402</v>
      </c>
      <c r="B10883" s="2" t="str">
        <f ca="1">IFERROR(__xludf.DUMMYFUNCTION("GOOGLETRANSLATE(A10883,""auto"",""en"")"),"Loading...")</f>
        <v>Loading...</v>
      </c>
    </row>
    <row r="10884" spans="1:2" ht="14.25" customHeight="1">
      <c r="A10884" s="5" t="s">
        <v>10394</v>
      </c>
      <c r="B10884" s="2" t="str">
        <f ca="1">IFERROR(__xludf.DUMMYFUNCTION("GOOGLETRANSLATE(A10884,""auto"",""en"")"),"Loading...")</f>
        <v>Loading...</v>
      </c>
    </row>
    <row r="10885" spans="1:2" ht="14.25" customHeight="1">
      <c r="A10885" s="2" t="s">
        <v>4786</v>
      </c>
      <c r="B10885" s="2" t="str">
        <f ca="1">IFERROR(__xludf.DUMMYFUNCTION("GOOGLETRANSLATE(A10885,""auto"",""en"")"),"Loading...")</f>
        <v>Loading...</v>
      </c>
    </row>
    <row r="10886" spans="1:2" ht="14.25" customHeight="1">
      <c r="A10886" s="6" t="s">
        <v>10403</v>
      </c>
      <c r="B10886" s="2" t="str">
        <f ca="1">IFERROR(__xludf.DUMMYFUNCTION("GOOGLETRANSLATE(A10886,""auto"",""en"")"),"Loading...")</f>
        <v>Loading...</v>
      </c>
    </row>
    <row r="10887" spans="1:2" ht="14.25" customHeight="1">
      <c r="A10887" s="2" t="s">
        <v>10404</v>
      </c>
      <c r="B10887" s="2" t="str">
        <f ca="1">IFERROR(__xludf.DUMMYFUNCTION("GOOGLETRANSLATE(A10887,""auto"",""en"")"),"Loading...")</f>
        <v>Loading...</v>
      </c>
    </row>
    <row r="10888" spans="1:2" ht="14.25" customHeight="1">
      <c r="A10888" s="2" t="s">
        <v>10405</v>
      </c>
      <c r="B10888" s="2" t="str">
        <f ca="1">IFERROR(__xludf.DUMMYFUNCTION("GOOGLETRANSLATE(A10888,""auto"",""en"")"),"Loading...")</f>
        <v>Loading...</v>
      </c>
    </row>
    <row r="10889" spans="1:2" ht="14.25" customHeight="1">
      <c r="A10889" s="2" t="s">
        <v>10406</v>
      </c>
      <c r="B10889" s="2" t="str">
        <f ca="1">IFERROR(__xludf.DUMMYFUNCTION("GOOGLETRANSLATE(A10889,""auto"",""en"")"),"Loading...")</f>
        <v>Loading...</v>
      </c>
    </row>
    <row r="10890" spans="1:2" ht="14.25" customHeight="1">
      <c r="A10890" s="2" t="s">
        <v>1240</v>
      </c>
      <c r="B10890" s="2" t="str">
        <f ca="1">IFERROR(__xludf.DUMMYFUNCTION("GOOGLETRANSLATE(A10890,""auto"",""en"")"),"Loading...")</f>
        <v>Loading...</v>
      </c>
    </row>
    <row r="10891" spans="1:2" ht="14.25" customHeight="1">
      <c r="A10891" s="4" t="s">
        <v>10407</v>
      </c>
      <c r="B10891" s="2" t="str">
        <f ca="1">IFERROR(__xludf.DUMMYFUNCTION("GOOGLETRANSLATE(A10891,""auto"",""en"")"),"Loading...")</f>
        <v>Loading...</v>
      </c>
    </row>
    <row r="10892" spans="1:2" ht="14.25" customHeight="1">
      <c r="A10892" s="4" t="s">
        <v>10408</v>
      </c>
      <c r="B10892" s="2" t="str">
        <f ca="1">IFERROR(__xludf.DUMMYFUNCTION("GOOGLETRANSLATE(A10892,""auto"",""en"")"),"Loading...")</f>
        <v>Loading...</v>
      </c>
    </row>
    <row r="10893" spans="1:2" ht="14.25" customHeight="1">
      <c r="A10893" s="2" t="s">
        <v>10409</v>
      </c>
      <c r="B10893" s="2" t="str">
        <f ca="1">IFERROR(__xludf.DUMMYFUNCTION("GOOGLETRANSLATE(A10893,""auto"",""en"")"),"Loading...")</f>
        <v>Loading...</v>
      </c>
    </row>
    <row r="10894" spans="1:2" ht="14.25" customHeight="1">
      <c r="A10894" s="2" t="s">
        <v>10410</v>
      </c>
      <c r="B10894" s="2" t="str">
        <f ca="1">IFERROR(__xludf.DUMMYFUNCTION("GOOGLETRANSLATE(A10894,""auto"",""en"")"),"Loading...")</f>
        <v>Loading...</v>
      </c>
    </row>
    <row r="10895" spans="1:2" ht="14.25" customHeight="1">
      <c r="A10895" s="2" t="s">
        <v>10411</v>
      </c>
      <c r="B10895" s="2" t="str">
        <f ca="1">IFERROR(__xludf.DUMMYFUNCTION("GOOGLETRANSLATE(A10895,""auto"",""en"")"),"Loading...")</f>
        <v>Loading...</v>
      </c>
    </row>
    <row r="10896" spans="1:2" ht="14.25" customHeight="1">
      <c r="A10896" s="2" t="s">
        <v>10412</v>
      </c>
      <c r="B10896" s="2" t="str">
        <f ca="1">IFERROR(__xludf.DUMMYFUNCTION("GOOGLETRANSLATE(A10896,""auto"",""en"")"),"Loading...")</f>
        <v>Loading...</v>
      </c>
    </row>
    <row r="10897" spans="1:2" ht="14.25" customHeight="1">
      <c r="A10897" s="2" t="s">
        <v>10413</v>
      </c>
      <c r="B10897" s="2" t="str">
        <f ca="1">IFERROR(__xludf.DUMMYFUNCTION("GOOGLETRANSLATE(A10897,""auto"",""en"")"),"Loading...")</f>
        <v>Loading...</v>
      </c>
    </row>
    <row r="10898" spans="1:2" ht="14.25" customHeight="1">
      <c r="A10898" s="2" t="s">
        <v>10414</v>
      </c>
      <c r="B10898" s="2" t="str">
        <f ca="1">IFERROR(__xludf.DUMMYFUNCTION("GOOGLETRANSLATE(A10898,""auto"",""en"")"),"Loading...")</f>
        <v>Loading...</v>
      </c>
    </row>
    <row r="10899" spans="1:2" ht="14.25" customHeight="1">
      <c r="A10899" s="2" t="s">
        <v>10415</v>
      </c>
      <c r="B10899" s="2" t="str">
        <f ca="1">IFERROR(__xludf.DUMMYFUNCTION("GOOGLETRANSLATE(A10899,""auto"",""en"")"),"Loading...")</f>
        <v>Loading...</v>
      </c>
    </row>
    <row r="10900" spans="1:2" ht="14.25" customHeight="1">
      <c r="A10900" s="2" t="s">
        <v>10416</v>
      </c>
      <c r="B10900" s="2" t="str">
        <f ca="1">IFERROR(__xludf.DUMMYFUNCTION("GOOGLETRANSLATE(A10900,""auto"",""en"")"),"Loading...")</f>
        <v>Loading...</v>
      </c>
    </row>
    <row r="10901" spans="1:2" ht="14.25" customHeight="1">
      <c r="A10901" s="2" t="s">
        <v>386</v>
      </c>
      <c r="B10901" s="2" t="str">
        <f ca="1">IFERROR(__xludf.DUMMYFUNCTION("GOOGLETRANSLATE(A10901,""auto"",""en"")"),"Loading...")</f>
        <v>Loading...</v>
      </c>
    </row>
    <row r="10902" spans="1:2" ht="14.25" customHeight="1">
      <c r="A10902" s="2" t="s">
        <v>9450</v>
      </c>
      <c r="B10902" s="2" t="str">
        <f ca="1">IFERROR(__xludf.DUMMYFUNCTION("GOOGLETRANSLATE(A10902,""auto"",""en"")"),"Loading...")</f>
        <v>Loading...</v>
      </c>
    </row>
    <row r="10903" spans="1:2" ht="14.25" customHeight="1">
      <c r="A10903" s="4" t="s">
        <v>10417</v>
      </c>
      <c r="B10903" s="2" t="str">
        <f ca="1">IFERROR(__xludf.DUMMYFUNCTION("GOOGLETRANSLATE(A10903,""auto"",""en"")"),"Ravish's mother died")</f>
        <v>Ravish's mother died</v>
      </c>
    </row>
    <row r="10904" spans="1:2" ht="14.25" customHeight="1">
      <c r="A10904" s="2" t="s">
        <v>10418</v>
      </c>
      <c r="B10904" s="2" t="str">
        <f ca="1">IFERROR(__xludf.DUMMYFUNCTION("GOOGLETRANSLATE(A10904,""auto"",""en"")"),"Loading...")</f>
        <v>Loading...</v>
      </c>
    </row>
    <row r="10905" spans="1:2" ht="14.25" customHeight="1">
      <c r="A10905" s="2" t="s">
        <v>10419</v>
      </c>
      <c r="B10905" s="2" t="str">
        <f ca="1">IFERROR(__xludf.DUMMYFUNCTION("GOOGLETRANSLATE(A10905,""auto"",""en"")"),"Loading...")</f>
        <v>Loading...</v>
      </c>
    </row>
    <row r="10906" spans="1:2" ht="14.25" customHeight="1">
      <c r="A10906" s="2" t="s">
        <v>10420</v>
      </c>
      <c r="B10906" s="2" t="str">
        <f ca="1">IFERROR(__xludf.DUMMYFUNCTION("GOOGLETRANSLATE(A10906,""auto"",""en"")"),"Loading...")</f>
        <v>Loading...</v>
      </c>
    </row>
    <row r="10907" spans="1:2" ht="14.25" customHeight="1">
      <c r="A10907" s="4" t="s">
        <v>10421</v>
      </c>
      <c r="B10907" s="2" t="str">
        <f ca="1">IFERROR(__xludf.DUMMYFUNCTION("GOOGLETRANSLATE(A10907,""auto"",""en"")"),"Loading...")</f>
        <v>Loading...</v>
      </c>
    </row>
    <row r="10908" spans="1:2" ht="14.25" customHeight="1">
      <c r="A10908" s="2" t="s">
        <v>10422</v>
      </c>
      <c r="B10908" s="2" t="str">
        <f ca="1">IFERROR(__xludf.DUMMYFUNCTION("GOOGLETRANSLATE(A10908,""auto"",""en"")"),"Loading...")</f>
        <v>Loading...</v>
      </c>
    </row>
    <row r="10909" spans="1:2" ht="14.25" customHeight="1">
      <c r="A10909" s="2" t="s">
        <v>10423</v>
      </c>
      <c r="B10909" s="2" t="str">
        <f ca="1">IFERROR(__xludf.DUMMYFUNCTION("GOOGLETRANSLATE(A10909,""auto"",""en"")"),"Loading...")</f>
        <v>Loading...</v>
      </c>
    </row>
    <row r="10910" spans="1:2" ht="14.25" customHeight="1">
      <c r="A10910" s="2" t="s">
        <v>10424</v>
      </c>
      <c r="B10910" s="2" t="str">
        <f ca="1">IFERROR(__xludf.DUMMYFUNCTION("GOOGLETRANSLATE(A10910,""auto"",""en"")"),"Loading...")</f>
        <v>Loading...</v>
      </c>
    </row>
    <row r="10911" spans="1:2" ht="14.25" customHeight="1">
      <c r="A10911" s="2" t="s">
        <v>10425</v>
      </c>
      <c r="B10911" s="2" t="str">
        <f ca="1">IFERROR(__xludf.DUMMYFUNCTION("GOOGLETRANSLATE(A10911,""auto"",""en"")"),"Cough")</f>
        <v>Cough</v>
      </c>
    </row>
    <row r="10912" spans="1:2" ht="14.25" customHeight="1">
      <c r="A10912" s="6" t="s">
        <v>10426</v>
      </c>
      <c r="B10912" s="2" t="str">
        <f ca="1">IFERROR(__xludf.DUMMYFUNCTION("GOOGLETRANSLATE(A10912,""auto"",""en"")"),"Loading...")</f>
        <v>Loading...</v>
      </c>
    </row>
    <row r="10913" spans="1:2" ht="14.25" customHeight="1">
      <c r="A10913" s="4" t="s">
        <v>10427</v>
      </c>
      <c r="B10913" s="2" t="str">
        <f ca="1">IFERROR(__xludf.DUMMYFUNCTION("GOOGLETRANSLATE(A10913,""auto"",""en"")"),"Loading...")</f>
        <v>Loading...</v>
      </c>
    </row>
    <row r="10914" spans="1:2" ht="14.25" customHeight="1">
      <c r="A10914" s="2" t="s">
        <v>10428</v>
      </c>
      <c r="B10914" s="2" t="str">
        <f ca="1">IFERROR(__xludf.DUMMYFUNCTION("GOOGLETRANSLATE(A10914,""auto"",""en"")"),"Loading...")</f>
        <v>Loading...</v>
      </c>
    </row>
    <row r="10915" spans="1:2" ht="14.25" customHeight="1">
      <c r="A10915" s="2" t="s">
        <v>10429</v>
      </c>
      <c r="B10915" s="2" t="str">
        <f ca="1">IFERROR(__xludf.DUMMYFUNCTION("GOOGLETRANSLATE(A10915,""auto"",""en"")"),"Loading...")</f>
        <v>Loading...</v>
      </c>
    </row>
    <row r="10916" spans="1:2" ht="14.25" customHeight="1">
      <c r="A10916" s="2" t="s">
        <v>10430</v>
      </c>
      <c r="B10916" s="2" t="str">
        <f ca="1">IFERROR(__xludf.DUMMYFUNCTION("GOOGLETRANSLATE(A10916,""auto"",""en"")"),"Loading...")</f>
        <v>Loading...</v>
      </c>
    </row>
    <row r="10917" spans="1:2" ht="14.25" customHeight="1">
      <c r="A10917" s="2" t="s">
        <v>10431</v>
      </c>
      <c r="B10917" s="2" t="str">
        <f ca="1">IFERROR(__xludf.DUMMYFUNCTION("GOOGLETRANSLATE(A10917,""auto"",""en"")"),"Loading...")</f>
        <v>Loading...</v>
      </c>
    </row>
    <row r="10918" spans="1:2" ht="14.25" customHeight="1">
      <c r="A10918" s="4" t="s">
        <v>10432</v>
      </c>
      <c r="B10918" s="2" t="str">
        <f ca="1">IFERROR(__xludf.DUMMYFUNCTION("GOOGLETRANSLATE(A10918,""auto"",""en"")"),"Loading...")</f>
        <v>Loading...</v>
      </c>
    </row>
    <row r="10919" spans="1:2" ht="14.25" customHeight="1">
      <c r="A10919" s="2" t="s">
        <v>10433</v>
      </c>
      <c r="B10919" s="2" t="str">
        <f ca="1">IFERROR(__xludf.DUMMYFUNCTION("GOOGLETRANSLATE(A10919,""auto"",""en"")"),"Loading...")</f>
        <v>Loading...</v>
      </c>
    </row>
    <row r="10920" spans="1:2" ht="14.25" customHeight="1">
      <c r="A10920" s="4" t="s">
        <v>10434</v>
      </c>
      <c r="B10920" s="2" t="str">
        <f ca="1">IFERROR(__xludf.DUMMYFUNCTION("GOOGLETRANSLATE(A10920,""auto"",""en"")"),"Loading...")</f>
        <v>Loading...</v>
      </c>
    </row>
    <row r="10921" spans="1:2" ht="14.25" customHeight="1">
      <c r="A10921" s="2" t="s">
        <v>10435</v>
      </c>
      <c r="B10921" s="2" t="str">
        <f ca="1">IFERROR(__xludf.DUMMYFUNCTION("GOOGLETRANSLATE(A10921,""auto"",""en"")"),"Loading...")</f>
        <v>Loading...</v>
      </c>
    </row>
    <row r="10922" spans="1:2" ht="14.25" customHeight="1">
      <c r="A10922" s="2" t="s">
        <v>10436</v>
      </c>
      <c r="B10922" s="2" t="str">
        <f ca="1">IFERROR(__xludf.DUMMYFUNCTION("GOOGLETRANSLATE(A10922,""auto"",""en"")"),"Loading...")</f>
        <v>Loading...</v>
      </c>
    </row>
    <row r="10923" spans="1:2" ht="14.25" customHeight="1">
      <c r="A10923" s="2" t="s">
        <v>10437</v>
      </c>
      <c r="B10923" s="2" t="str">
        <f ca="1">IFERROR(__xludf.DUMMYFUNCTION("GOOGLETRANSLATE(A10923,""auto"",""en"")"),"Loading...")</f>
        <v>Loading...</v>
      </c>
    </row>
    <row r="10924" spans="1:2" ht="14.25" customHeight="1">
      <c r="A10924" s="2" t="s">
        <v>10438</v>
      </c>
      <c r="B10924" s="2" t="str">
        <f ca="1">IFERROR(__xludf.DUMMYFUNCTION("GOOGLETRANSLATE(A10924,""auto"",""en"")"),"Loading...")</f>
        <v>Loading...</v>
      </c>
    </row>
    <row r="10925" spans="1:2" ht="14.25" customHeight="1">
      <c r="A10925" s="2" t="s">
        <v>626</v>
      </c>
      <c r="B10925" s="2" t="str">
        <f ca="1">IFERROR(__xludf.DUMMYFUNCTION("GOOGLETRANSLATE(A10925,""auto"",""en"")"),"Loading...")</f>
        <v>Loading...</v>
      </c>
    </row>
    <row r="10926" spans="1:2" ht="14.25" customHeight="1">
      <c r="A10926" s="6" t="s">
        <v>10439</v>
      </c>
      <c r="B10926" s="2" t="str">
        <f ca="1">IFERROR(__xludf.DUMMYFUNCTION("GOOGLETRANSLATE(A10926,""auto"",""en"")"),"Loading...")</f>
        <v>Loading...</v>
      </c>
    </row>
    <row r="10927" spans="1:2" ht="14.25" customHeight="1">
      <c r="A10927" s="2" t="s">
        <v>10440</v>
      </c>
      <c r="B10927" s="2" t="str">
        <f ca="1">IFERROR(__xludf.DUMMYFUNCTION("GOOGLETRANSLATE(A10927,""auto"",""en"")"),"Loading...")</f>
        <v>Loading...</v>
      </c>
    </row>
    <row r="10928" spans="1:2" ht="14.25" customHeight="1">
      <c r="A10928" s="6" t="s">
        <v>10441</v>
      </c>
      <c r="B10928" s="2" t="str">
        <f ca="1">IFERROR(__xludf.DUMMYFUNCTION("GOOGLETRANSLATE(A10928,""auto"",""en"")"),"Loading...")</f>
        <v>Loading...</v>
      </c>
    </row>
    <row r="10929" spans="1:2" ht="14.25" customHeight="1">
      <c r="A10929" s="2" t="s">
        <v>10442</v>
      </c>
      <c r="B10929" s="2" t="str">
        <f ca="1">IFERROR(__xludf.DUMMYFUNCTION("GOOGLETRANSLATE(A10929,""auto"",""en"")"),"Loading...")</f>
        <v>Loading...</v>
      </c>
    </row>
    <row r="10930" spans="1:2" ht="14.25" customHeight="1">
      <c r="A10930" s="6" t="s">
        <v>10443</v>
      </c>
      <c r="B10930" s="2" t="str">
        <f ca="1">IFERROR(__xludf.DUMMYFUNCTION("GOOGLETRANSLATE(A10930,""auto"",""en"")"),"Loading...")</f>
        <v>Loading...</v>
      </c>
    </row>
    <row r="10931" spans="1:2" ht="14.25" customHeight="1">
      <c r="A10931" s="2" t="s">
        <v>10444</v>
      </c>
      <c r="B10931" s="2" t="str">
        <f ca="1">IFERROR(__xludf.DUMMYFUNCTION("GOOGLETRANSLATE(A10931,""auto"",""en"")"),"Loading...")</f>
        <v>Loading...</v>
      </c>
    </row>
    <row r="10932" spans="1:2" ht="14.25" customHeight="1">
      <c r="A10932" s="2" t="s">
        <v>10445</v>
      </c>
      <c r="B10932" s="2" t="str">
        <f ca="1">IFERROR(__xludf.DUMMYFUNCTION("GOOGLETRANSLATE(A10932,""auto"",""en"")"),"Loading...")</f>
        <v>Loading...</v>
      </c>
    </row>
    <row r="10933" spans="1:2" ht="14.25" customHeight="1">
      <c r="A10933" s="2" t="s">
        <v>10446</v>
      </c>
      <c r="B10933" s="2" t="str">
        <f ca="1">IFERROR(__xludf.DUMMYFUNCTION("GOOGLETRANSLATE(A10933,""auto"",""en"")"),"Loading...")</f>
        <v>Loading...</v>
      </c>
    </row>
    <row r="10934" spans="1:2" ht="14.25" customHeight="1">
      <c r="A10934" s="2" t="s">
        <v>10447</v>
      </c>
      <c r="B10934" s="2" t="str">
        <f ca="1">IFERROR(__xludf.DUMMYFUNCTION("GOOGLETRANSLATE(A10934,""auto"",""en"")"),"Loading...")</f>
        <v>Loading...</v>
      </c>
    </row>
    <row r="10935" spans="1:2" ht="14.25" customHeight="1">
      <c r="A10935" s="2" t="s">
        <v>10448</v>
      </c>
      <c r="B10935" s="2" t="str">
        <f ca="1">IFERROR(__xludf.DUMMYFUNCTION("GOOGLETRANSLATE(A10935,""auto"",""en"")"),"Loading...")</f>
        <v>Loading...</v>
      </c>
    </row>
    <row r="10936" spans="1:2" ht="14.25" customHeight="1">
      <c r="A10936" s="2" t="s">
        <v>10449</v>
      </c>
      <c r="B10936" s="2" t="str">
        <f ca="1">IFERROR(__xludf.DUMMYFUNCTION("GOOGLETRANSLATE(A10936,""auto"",""en"")"),"Loading...")</f>
        <v>Loading...</v>
      </c>
    </row>
    <row r="10937" spans="1:2" ht="14.25" customHeight="1">
      <c r="A10937" s="6" t="s">
        <v>10450</v>
      </c>
      <c r="B10937" s="2" t="str">
        <f ca="1">IFERROR(__xludf.DUMMYFUNCTION("GOOGLETRANSLATE(A10937,""auto"",""en"")"),"Loading...")</f>
        <v>Loading...</v>
      </c>
    </row>
    <row r="10938" spans="1:2" ht="14.25" customHeight="1">
      <c r="A10938" s="4" t="s">
        <v>10451</v>
      </c>
      <c r="B10938" s="2" t="str">
        <f ca="1">IFERROR(__xludf.DUMMYFUNCTION("GOOGLETRANSLATE(A10938,""auto"",""en"")"),"Loading...")</f>
        <v>Loading...</v>
      </c>
    </row>
    <row r="10939" spans="1:2" ht="14.25" customHeight="1">
      <c r="A10939" s="4" t="s">
        <v>10452</v>
      </c>
      <c r="B10939" s="2" t="str">
        <f ca="1">IFERROR(__xludf.DUMMYFUNCTION("GOOGLETRANSLATE(A10939,""auto"",""en"")"),"Loading...")</f>
        <v>Loading...</v>
      </c>
    </row>
    <row r="10940" spans="1:2" ht="14.25" customHeight="1">
      <c r="A10940" s="2" t="s">
        <v>10453</v>
      </c>
      <c r="B10940" s="2" t="str">
        <f ca="1">IFERROR(__xludf.DUMMYFUNCTION("GOOGLETRANSLATE(A10940,""auto"",""en"")"),"Loading...")</f>
        <v>Loading...</v>
      </c>
    </row>
    <row r="10941" spans="1:2" ht="14.25" customHeight="1">
      <c r="A10941" s="2" t="s">
        <v>10454</v>
      </c>
      <c r="B10941" s="2" t="str">
        <f ca="1">IFERROR(__xludf.DUMMYFUNCTION("GOOGLETRANSLATE(A10941,""auto"",""en"")"),"Loading...")</f>
        <v>Loading...</v>
      </c>
    </row>
    <row r="10942" spans="1:2" ht="14.25" customHeight="1">
      <c r="A10942" s="4" t="s">
        <v>10455</v>
      </c>
      <c r="B10942" s="2" t="str">
        <f ca="1">IFERROR(__xludf.DUMMYFUNCTION("GOOGLETRANSLATE(A10942,""auto"",""en"")"),"Loading...")</f>
        <v>Loading...</v>
      </c>
    </row>
    <row r="10943" spans="1:2" ht="14.25" customHeight="1">
      <c r="A10943" s="2" t="s">
        <v>10456</v>
      </c>
      <c r="B10943" s="2" t="str">
        <f ca="1">IFERROR(__xludf.DUMMYFUNCTION("GOOGLETRANSLATE(A10943,""auto"",""en"")"),"Loading...")</f>
        <v>Loading...</v>
      </c>
    </row>
    <row r="10944" spans="1:2" ht="14.25" customHeight="1">
      <c r="A10944" s="2" t="s">
        <v>10457</v>
      </c>
      <c r="B10944" s="2" t="str">
        <f ca="1">IFERROR(__xludf.DUMMYFUNCTION("GOOGLETRANSLATE(A10944,""auto"",""en"")"),"Loading...")</f>
        <v>Loading...</v>
      </c>
    </row>
    <row r="10945" spans="1:2" ht="14.25" customHeight="1">
      <c r="A10945" s="4" t="s">
        <v>10458</v>
      </c>
      <c r="B10945" s="2" t="str">
        <f ca="1">IFERROR(__xludf.DUMMYFUNCTION("GOOGLETRANSLATE(A10945,""auto"",""en"")"),"Loading...")</f>
        <v>Loading...</v>
      </c>
    </row>
    <row r="10946" spans="1:2" ht="14.25" customHeight="1">
      <c r="A10946" s="4" t="s">
        <v>10459</v>
      </c>
      <c r="B10946" s="2" t="str">
        <f ca="1">IFERROR(__xludf.DUMMYFUNCTION("GOOGLETRANSLATE(A10946,""auto"",""en"")"),"Loading...")</f>
        <v>Loading...</v>
      </c>
    </row>
    <row r="10947" spans="1:2" ht="14.25" customHeight="1">
      <c r="A10947" s="2" t="s">
        <v>10460</v>
      </c>
      <c r="B10947" s="2" t="str">
        <f ca="1">IFERROR(__xludf.DUMMYFUNCTION("GOOGLETRANSLATE(A10947,""auto"",""en"")"),"All the newspapers are chatukars...")</f>
        <v>All the newspapers are chatukars...</v>
      </c>
    </row>
    <row r="10948" spans="1:2" ht="14.25" customHeight="1">
      <c r="A10948" s="2" t="s">
        <v>10461</v>
      </c>
      <c r="B10948" s="2" t="str">
        <f ca="1">IFERROR(__xludf.DUMMYFUNCTION("GOOGLETRANSLATE(A10948,""auto"",""en"")"),"Loading...")</f>
        <v>Loading...</v>
      </c>
    </row>
    <row r="10949" spans="1:2" ht="14.25" customHeight="1">
      <c r="A10949" s="2" t="s">
        <v>10462</v>
      </c>
      <c r="B10949" s="2" t="str">
        <f ca="1">IFERROR(__xludf.DUMMYFUNCTION("GOOGLETRANSLATE(A10949,""auto"",""en"")"),"Loading...")</f>
        <v>Loading...</v>
      </c>
    </row>
    <row r="10950" spans="1:2" ht="14.25" customHeight="1">
      <c r="A10950" s="4" t="s">
        <v>10463</v>
      </c>
      <c r="B10950" s="2" t="str">
        <f ca="1">IFERROR(__xludf.DUMMYFUNCTION("GOOGLETRANSLATE(A10950,""auto"",""en"")"),"Loading...")</f>
        <v>Loading...</v>
      </c>
    </row>
    <row r="10951" spans="1:2" ht="14.25" customHeight="1">
      <c r="A10951" s="2" t="s">
        <v>10464</v>
      </c>
      <c r="B10951" s="2" t="str">
        <f ca="1">IFERROR(__xludf.DUMMYFUNCTION("GOOGLETRANSLATE(A10951,""auto"",""en"")"),"Loading...")</f>
        <v>Loading...</v>
      </c>
    </row>
    <row r="10952" spans="1:2" ht="14.25" customHeight="1">
      <c r="A10952" s="2" t="s">
        <v>10465</v>
      </c>
      <c r="B10952" s="2" t="str">
        <f ca="1">IFERROR(__xludf.DUMMYFUNCTION("GOOGLETRANSLATE(A10952,""auto"",""en"")"),"Loading...")</f>
        <v>Loading...</v>
      </c>
    </row>
    <row r="10953" spans="1:2" ht="14.25" customHeight="1">
      <c r="A10953" s="2" t="s">
        <v>10466</v>
      </c>
      <c r="B10953" s="2" t="str">
        <f ca="1">IFERROR(__xludf.DUMMYFUNCTION("GOOGLETRANSLATE(A10953,""auto"",""en"")"),"Loading...")</f>
        <v>Loading...</v>
      </c>
    </row>
    <row r="10954" spans="1:2" ht="14.25" customHeight="1">
      <c r="A10954" s="2" t="s">
        <v>10467</v>
      </c>
      <c r="B10954" s="2" t="str">
        <f ca="1">IFERROR(__xludf.DUMMYFUNCTION("GOOGLETRANSLATE(A10954,""auto"",""en"")"),"Loading...")</f>
        <v>Loading...</v>
      </c>
    </row>
    <row r="10955" spans="1:2" ht="14.25" customHeight="1">
      <c r="A10955" s="2" t="s">
        <v>10468</v>
      </c>
      <c r="B10955" s="2" t="str">
        <f ca="1">IFERROR(__xludf.DUMMYFUNCTION("GOOGLETRANSLATE(A10955,""auto"",""en"")"),"I think India alliance will win at least 320 seats.. Jai Shri Ram, Radhe Radhe")</f>
        <v>I think India alliance will win at least 320 seats.. Jai Shri Ram, Radhe Radhe</v>
      </c>
    </row>
    <row r="10956" spans="1:2" ht="14.25" customHeight="1">
      <c r="A10956" s="5" t="s">
        <v>10469</v>
      </c>
      <c r="B10956" s="2" t="str">
        <f ca="1">IFERROR(__xludf.DUMMYFUNCTION("GOOGLETRANSLATE(A10956,""auto"",""en"")"),"Loading...")</f>
        <v>Loading...</v>
      </c>
    </row>
    <row r="10957" spans="1:2" ht="14.25" customHeight="1">
      <c r="A10957" s="2" t="s">
        <v>594</v>
      </c>
      <c r="B10957" s="2" t="str">
        <f ca="1">IFERROR(__xludf.DUMMYFUNCTION("GOOGLETRANSLATE(A10957,""auto"",""en"")"),"❤")</f>
        <v>❤</v>
      </c>
    </row>
    <row r="10958" spans="1:2" ht="14.25" customHeight="1">
      <c r="A10958" s="2" t="s">
        <v>10470</v>
      </c>
      <c r="B10958" s="2" t="str">
        <f ca="1">IFERROR(__xludf.DUMMYFUNCTION("GOOGLETRANSLATE(A10958,""auto"",""en"")"),"Loading...")</f>
        <v>Loading...</v>
      </c>
    </row>
    <row r="10959" spans="1:2" ht="14.25" customHeight="1">
      <c r="A10959" s="4" t="s">
        <v>10471</v>
      </c>
      <c r="B10959" s="2" t="str">
        <f ca="1">IFERROR(__xludf.DUMMYFUNCTION("GOOGLETRANSLATE(A10959,""auto"",""en"")"),"Loading...")</f>
        <v>Loading...</v>
      </c>
    </row>
    <row r="10960" spans="1:2" ht="14.25" customHeight="1">
      <c r="A10960" s="2" t="s">
        <v>10472</v>
      </c>
      <c r="B10960" s="2" t="str">
        <f ca="1">IFERROR(__xludf.DUMMYFUNCTION("GOOGLETRANSLATE(A10960,""auto"",""en"")"),"Loading...")</f>
        <v>Loading...</v>
      </c>
    </row>
    <row r="10961" spans="1:2" ht="14.25" customHeight="1">
      <c r="A10961" s="2" t="s">
        <v>10473</v>
      </c>
      <c r="B10961" s="2" t="str">
        <f ca="1">IFERROR(__xludf.DUMMYFUNCTION("GOOGLETRANSLATE(A10961,""auto"",""en"")"),"Poor Ravish")</f>
        <v>Poor Ravish</v>
      </c>
    </row>
    <row r="10962" spans="1:2" ht="14.25" customHeight="1">
      <c r="A10962" s="2" t="s">
        <v>10474</v>
      </c>
      <c r="B10962" s="2" t="str">
        <f ca="1">IFERROR(__xludf.DUMMYFUNCTION("GOOGLETRANSLATE(A10962,""auto"",""en"")"),"Loading...")</f>
        <v>Loading...</v>
      </c>
    </row>
    <row r="10963" spans="1:2" ht="14.25" customHeight="1">
      <c r="A10963" s="2" t="s">
        <v>10475</v>
      </c>
      <c r="B10963" s="2" t="str">
        <f ca="1">IFERROR(__xludf.DUMMYFUNCTION("GOOGLETRANSLATE(A10963,""auto"",""en"")"),"Loading...")</f>
        <v>Loading...</v>
      </c>
    </row>
    <row r="10964" spans="1:2" ht="14.25" customHeight="1">
      <c r="A10964" s="4" t="s">
        <v>10476</v>
      </c>
      <c r="B10964" s="2" t="str">
        <f ca="1">IFERROR(__xludf.DUMMYFUNCTION("GOOGLETRANSLATE(A10964,""auto"",""en"")"),"Loading...")</f>
        <v>Loading...</v>
      </c>
    </row>
    <row r="10965" spans="1:2" ht="14.25" customHeight="1">
      <c r="A10965" s="2" t="s">
        <v>10477</v>
      </c>
      <c r="B10965" s="2" t="str">
        <f ca="1">IFERROR(__xludf.DUMMYFUNCTION("GOOGLETRANSLATE(A10965,""auto"",""en"")"),"13 Agencies look fake to people like you!!!")</f>
        <v>13 Agencies look fake to people like you!!!</v>
      </c>
    </row>
    <row r="10966" spans="1:2" ht="14.25" customHeight="1">
      <c r="A10966" s="2" t="s">
        <v>10478</v>
      </c>
      <c r="B10966" s="2" t="str">
        <f ca="1">IFERROR(__xludf.DUMMYFUNCTION("GOOGLETRANSLATE(A10966,""auto"",""en"")"),"BJP is a party of stupid people, they can do anything.")</f>
        <v>BJP is a party of stupid people, they can do anything.</v>
      </c>
    </row>
    <row r="10967" spans="1:2" ht="14.25" customHeight="1">
      <c r="A10967" s="2" t="s">
        <v>10479</v>
      </c>
      <c r="B10967" s="2" t="str">
        <f ca="1">IFERROR(__xludf.DUMMYFUNCTION("GOOGLETRANSLATE(A10967,""auto"",""en"")"),"Loading...")</f>
        <v>Loading...</v>
      </c>
    </row>
    <row r="10968" spans="1:2" ht="14.25" customHeight="1">
      <c r="A10968" s="2" t="s">
        <v>10480</v>
      </c>
      <c r="B10968" s="2" t="str">
        <f ca="1">IFERROR(__xludf.DUMMYFUNCTION("GOOGLETRANSLATE(A10968,""auto"",""en"")"),"Loading...")</f>
        <v>Loading...</v>
      </c>
    </row>
    <row r="10969" spans="1:2" ht="14.25" customHeight="1">
      <c r="A10969" s="2" t="s">
        <v>10481</v>
      </c>
      <c r="B10969" s="2" t="str">
        <f ca="1">IFERROR(__xludf.DUMMYFUNCTION("GOOGLETRANSLATE(A10969,""auto"",""en"")"),"Loading...")</f>
        <v>Loading...</v>
      </c>
    </row>
    <row r="10970" spans="1:2" ht="14.25" customHeight="1">
      <c r="A10970" s="2" t="s">
        <v>10482</v>
      </c>
      <c r="B10970" s="2" t="str">
        <f ca="1">IFERROR(__xludf.DUMMYFUNCTION("GOOGLETRANSLATE(A10970,""auto"",""en"")"),"Loading...")</f>
        <v>Loading...</v>
      </c>
    </row>
    <row r="10971" spans="1:2" ht="14.25" customHeight="1">
      <c r="A10971" s="2" t="s">
        <v>6498</v>
      </c>
      <c r="B10971" s="2" t="str">
        <f ca="1">IFERROR(__xludf.DUMMYFUNCTION("GOOGLETRANSLATE(A10971,""auto"",""en"")"),"Loading...")</f>
        <v>Loading...</v>
      </c>
    </row>
    <row r="10972" spans="1:2" ht="14.25" customHeight="1">
      <c r="A10972" s="4" t="s">
        <v>10483</v>
      </c>
      <c r="B10972" s="2" t="str">
        <f ca="1">IFERROR(__xludf.DUMMYFUNCTION("GOOGLETRANSLATE(A10972,""auto"",""en"")"),"Loading...")</f>
        <v>Loading...</v>
      </c>
    </row>
    <row r="10973" spans="1:2" ht="14.25" customHeight="1">
      <c r="A10973" s="4" t="s">
        <v>10484</v>
      </c>
      <c r="B10973" s="2" t="str">
        <f ca="1">IFERROR(__xludf.DUMMYFUNCTION("GOOGLETRANSLATE(A10973,""auto"",""en"")"),"Loading...")</f>
        <v>Loading...</v>
      </c>
    </row>
    <row r="10974" spans="1:2" ht="14.25" customHeight="1">
      <c r="A10974" s="2" t="s">
        <v>10485</v>
      </c>
      <c r="B10974" s="2" t="str">
        <f ca="1">IFERROR(__xludf.DUMMYFUNCTION("GOOGLETRANSLATE(A10974,""auto"",""en"")"),"Loading...")</f>
        <v>Loading...</v>
      </c>
    </row>
    <row r="10975" spans="1:2" ht="14.25" customHeight="1">
      <c r="A10975" s="2" t="s">
        <v>10486</v>
      </c>
      <c r="B10975" s="2" t="str">
        <f ca="1">IFERROR(__xludf.DUMMYFUNCTION("GOOGLETRANSLATE(A10975,""auto"",""en"")"),"Loading...")</f>
        <v>Loading...</v>
      </c>
    </row>
    <row r="10976" spans="1:2" ht="14.25" customHeight="1">
      <c r="A10976" s="2" t="s">
        <v>10487</v>
      </c>
      <c r="B10976" s="2" t="str">
        <f ca="1">IFERROR(__xludf.DUMMYFUNCTION("GOOGLETRANSLATE(A10976,""auto"",""en"")"),"Loading...")</f>
        <v>Loading...</v>
      </c>
    </row>
    <row r="10977" spans="1:2" ht="14.25" customHeight="1">
      <c r="A10977" s="2" t="s">
        <v>10488</v>
      </c>
      <c r="B10977" s="2" t="str">
        <f ca="1">IFERROR(__xludf.DUMMYFUNCTION("GOOGLETRANSLATE(A10977,""auto"",""en"")"),"Loading...")</f>
        <v>Loading...</v>
      </c>
    </row>
    <row r="10978" spans="1:2" ht="14.25" customHeight="1">
      <c r="A10978" s="2" t="s">
        <v>10489</v>
      </c>
      <c r="B10978" s="2" t="str">
        <f ca="1">IFERROR(__xludf.DUMMYFUNCTION("GOOGLETRANSLATE(A10978,""auto"",""en"")"),"Loading...")</f>
        <v>Loading...</v>
      </c>
    </row>
    <row r="10979" spans="1:2" ht="14.25" customHeight="1">
      <c r="A10979" s="2" t="s">
        <v>10490</v>
      </c>
      <c r="B10979" s="2" t="str">
        <f ca="1">IFERROR(__xludf.DUMMYFUNCTION("GOOGLETRANSLATE(A10979,""auto"",""en"")"),"Loading...")</f>
        <v>Loading...</v>
      </c>
    </row>
    <row r="10980" spans="1:2" ht="14.25" customHeight="1">
      <c r="A10980" s="2" t="s">
        <v>10491</v>
      </c>
      <c r="B10980" s="2" t="str">
        <f ca="1">IFERROR(__xludf.DUMMYFUNCTION("GOOGLETRANSLATE(A10980,""auto"",""en"")"),"Loading...")</f>
        <v>Loading...</v>
      </c>
    </row>
    <row r="10981" spans="1:2" ht="14.25" customHeight="1">
      <c r="A10981" s="6" t="s">
        <v>10492</v>
      </c>
      <c r="B10981" s="2" t="str">
        <f ca="1">IFERROR(__xludf.DUMMYFUNCTION("GOOGLETRANSLATE(A10981,""auto"",""en"")"),"Loading...")</f>
        <v>Loading...</v>
      </c>
    </row>
    <row r="10982" spans="1:2" ht="14.25" customHeight="1">
      <c r="A10982" s="2" t="s">
        <v>10493</v>
      </c>
      <c r="B10982" s="2" t="str">
        <f ca="1">IFERROR(__xludf.DUMMYFUNCTION("GOOGLETRANSLATE(A10982,""auto"",""en"")"),"Loading...")</f>
        <v>Loading...</v>
      </c>
    </row>
    <row r="10983" spans="1:2" ht="14.25" customHeight="1">
      <c r="A10983" s="2" t="s">
        <v>10494</v>
      </c>
      <c r="B10983" s="2" t="str">
        <f ca="1">IFERROR(__xludf.DUMMYFUNCTION("GOOGLETRANSLATE(A10983,""auto"",""en"")"),"Loading...")</f>
        <v>Loading...</v>
      </c>
    </row>
    <row r="10984" spans="1:2" ht="14.25" customHeight="1">
      <c r="A10984" s="6" t="s">
        <v>10495</v>
      </c>
      <c r="B10984" s="2" t="str">
        <f ca="1">IFERROR(__xludf.DUMMYFUNCTION("GOOGLETRANSLATE(A10984,""auto"",""en"")"),"Loading...")</f>
        <v>Loading...</v>
      </c>
    </row>
    <row r="10985" spans="1:2" ht="14.25" customHeight="1">
      <c r="A10985" s="2" t="s">
        <v>10496</v>
      </c>
      <c r="B10985" s="2" t="str">
        <f ca="1">IFERROR(__xludf.DUMMYFUNCTION("GOOGLETRANSLATE(A10985,""auto"",""en"")"),"Loading...")</f>
        <v>Loading...</v>
      </c>
    </row>
    <row r="10986" spans="1:2" ht="14.25" customHeight="1">
      <c r="A10986" s="2" t="s">
        <v>10497</v>
      </c>
      <c r="B10986" s="2" t="str">
        <f ca="1">IFERROR(__xludf.DUMMYFUNCTION("GOOGLETRANSLATE(A10986,""auto"",""en"")"),"Loading...")</f>
        <v>Loading...</v>
      </c>
    </row>
    <row r="10987" spans="1:2" ht="14.25" customHeight="1">
      <c r="A10987" s="2" t="s">
        <v>10498</v>
      </c>
      <c r="B10987" s="2" t="str">
        <f ca="1">IFERROR(__xludf.DUMMYFUNCTION("GOOGLETRANSLATE(A10987,""auto"",""en"")"),"Loading...")</f>
        <v>Loading...</v>
      </c>
    </row>
    <row r="10988" spans="1:2" ht="14.25" customHeight="1">
      <c r="A10988" s="2" t="s">
        <v>10499</v>
      </c>
      <c r="B10988" s="2" t="str">
        <f ca="1">IFERROR(__xludf.DUMMYFUNCTION("GOOGLETRANSLATE(A10988,""auto"",""en"")"),"Loading...")</f>
        <v>Loading...</v>
      </c>
    </row>
    <row r="10989" spans="1:2" ht="14.25" customHeight="1">
      <c r="A10989" s="2" t="s">
        <v>10500</v>
      </c>
      <c r="B10989" s="2" t="str">
        <f ca="1">IFERROR(__xludf.DUMMYFUNCTION("GOOGLETRANSLATE(A10989,""auto"",""en"")"),"Loading...")</f>
        <v>Loading...</v>
      </c>
    </row>
    <row r="10990" spans="1:2" ht="14.25" customHeight="1">
      <c r="A10990" s="5" t="s">
        <v>10501</v>
      </c>
      <c r="B10990" s="2" t="str">
        <f ca="1">IFERROR(__xludf.DUMMYFUNCTION("GOOGLETRANSLATE(A10990,""auto"",""en"")"),"Loading...")</f>
        <v>Loading...</v>
      </c>
    </row>
    <row r="10991" spans="1:2" ht="14.25" customHeight="1">
      <c r="A10991" s="4" t="s">
        <v>10502</v>
      </c>
      <c r="B10991" s="2" t="str">
        <f ca="1">IFERROR(__xludf.DUMMYFUNCTION("GOOGLETRANSLATE(A10991,""auto"",""en"")"),"Loading...")</f>
        <v>Loading...</v>
      </c>
    </row>
    <row r="10992" spans="1:2" ht="14.25" customHeight="1">
      <c r="A10992" s="2" t="s">
        <v>10503</v>
      </c>
      <c r="B10992" s="2" t="str">
        <f ca="1">IFERROR(__xludf.DUMMYFUNCTION("GOOGLETRANSLATE(A10992,""auto"",""en"")"),"Loading...")</f>
        <v>Loading...</v>
      </c>
    </row>
    <row r="10993" spans="1:2" ht="14.25" customHeight="1">
      <c r="A10993" s="2" t="s">
        <v>10504</v>
      </c>
      <c r="B10993" s="2" t="str">
        <f ca="1">IFERROR(__xludf.DUMMYFUNCTION("GOOGLETRANSLATE(A10993,""auto"",""en"")"),"Loading...")</f>
        <v>Loading...</v>
      </c>
    </row>
    <row r="10994" spans="1:2" ht="14.25" customHeight="1">
      <c r="A10994" s="4" t="s">
        <v>10505</v>
      </c>
      <c r="B10994" s="2" t="str">
        <f ca="1">IFERROR(__xludf.DUMMYFUNCTION("GOOGLETRANSLATE(A10994,""auto"",""en"")"),"Loading...")</f>
        <v>Loading...</v>
      </c>
    </row>
    <row r="10995" spans="1:2" ht="14.25" customHeight="1">
      <c r="A10995" s="4" t="s">
        <v>10506</v>
      </c>
      <c r="B10995" s="2" t="str">
        <f ca="1">IFERROR(__xludf.DUMMYFUNCTION("GOOGLETRANSLATE(A10995,""auto"",""en"")"),"These 9 exit polls will sink the boat of Modi's hopes on June 4.   This balloon is going to burst.")</f>
        <v>These 9 exit polls will sink the boat of Modi's hopes on June 4.   This balloon is going to burst.</v>
      </c>
    </row>
    <row r="10996" spans="1:2" ht="14.25" customHeight="1">
      <c r="A10996" s="2" t="s">
        <v>10507</v>
      </c>
      <c r="B10996" s="2" t="str">
        <f ca="1">IFERROR(__xludf.DUMMYFUNCTION("GOOGLETRANSLATE(A10996,""auto"",""en"")"),"Loading...")</f>
        <v>Loading...</v>
      </c>
    </row>
    <row r="10997" spans="1:2" ht="14.25" customHeight="1">
      <c r="A10997" s="2" t="s">
        <v>10508</v>
      </c>
      <c r="B10997" s="2" t="str">
        <f ca="1">IFERROR(__xludf.DUMMYFUNCTION("GOOGLETRANSLATE(A10997,""auto"",""en"")"),"Loading...")</f>
        <v>Loading...</v>
      </c>
    </row>
    <row r="10998" spans="1:2" ht="14.25" customHeight="1">
      <c r="A10998" s="2" t="s">
        <v>10509</v>
      </c>
      <c r="B10998" s="2" t="str">
        <f ca="1">IFERROR(__xludf.DUMMYFUNCTION("GOOGLETRANSLATE(A10998,""auto"",""en"")"),"Modi government song")</f>
        <v>Modi government song</v>
      </c>
    </row>
    <row r="10999" spans="1:2" ht="14.25" customHeight="1">
      <c r="A10999" s="2" t="s">
        <v>10510</v>
      </c>
      <c r="B10999" s="2" t="str">
        <f ca="1">IFERROR(__xludf.DUMMYFUNCTION("GOOGLETRANSLATE(A10999,""auto"",""en"")"),"These people are showing so much shit of BJP, it means dictatorship has started in our country.")</f>
        <v>These people are showing so much shit of BJP, it means dictatorship has started in our country.</v>
      </c>
    </row>
    <row r="11000" spans="1:2" ht="14.25" customHeight="1">
      <c r="A11000" s="2" t="s">
        <v>10511</v>
      </c>
      <c r="B11000" s="2" t="str">
        <f ca="1">IFERROR(__xludf.DUMMYFUNCTION("GOOGLETRANSLATE(A11000,""auto"",""en"")"),"Loading...")</f>
        <v>Loading...</v>
      </c>
    </row>
    <row r="11001" spans="1:2" ht="14.25" customHeight="1">
      <c r="A11001" s="2" t="s">
        <v>10512</v>
      </c>
      <c r="B11001" s="2" t="str">
        <f ca="1">IFERROR(__xludf.DUMMYFUNCTION("GOOGLETRANSLATE(A11001,""auto"",""en"")"),"Loading...")</f>
        <v>Loading...</v>
      </c>
    </row>
    <row r="11002" spans="1:2" ht="14.25" customHeight="1">
      <c r="A11002" s="2" t="s">
        <v>10513</v>
      </c>
      <c r="B11002" s="2" t="str">
        <f ca="1">IFERROR(__xludf.DUMMYFUNCTION("GOOGLETRANSLATE(A11002,""auto"",""en"")"),"Loading...")</f>
        <v>Loading...</v>
      </c>
    </row>
    <row r="11003" spans="1:2" ht="14.25" customHeight="1">
      <c r="A11003" s="2" t="s">
        <v>10514</v>
      </c>
      <c r="B11003" s="2" t="str">
        <f ca="1">IFERROR(__xludf.DUMMYFUNCTION("GOOGLETRANSLATE(A11003,""auto"",""en"")"),"Loading...")</f>
        <v>Loading...</v>
      </c>
    </row>
    <row r="11004" spans="1:2" ht="14.25" customHeight="1">
      <c r="A11004" s="2" t="s">
        <v>10515</v>
      </c>
      <c r="B11004" s="2" t="str">
        <f ca="1">IFERROR(__xludf.DUMMYFUNCTION("GOOGLETRANSLATE(A11004,""auto"",""en"")"),"Loading...")</f>
        <v>Loading...</v>
      </c>
    </row>
    <row r="11005" spans="1:2" ht="14.25" customHeight="1">
      <c r="A11005" s="2" t="s">
        <v>10516</v>
      </c>
      <c r="B11005" s="2" t="str">
        <f ca="1">IFERROR(__xludf.DUMMYFUNCTION("GOOGLETRANSLATE(A11005,""auto"",""en"")"),"Loading...")</f>
        <v>Loading...</v>
      </c>
    </row>
    <row r="11006" spans="1:2" ht="14.25" customHeight="1">
      <c r="A11006" s="2" t="s">
        <v>10517</v>
      </c>
      <c r="B11006" s="2" t="str">
        <f ca="1">IFERROR(__xludf.DUMMYFUNCTION("GOOGLETRANSLATE(A11006,""auto"",""en"")"),"Abhi dete ho shi hote sb to congress")</f>
        <v>Abhi dete ho shi hote sb to congress</v>
      </c>
    </row>
    <row r="11007" spans="1:2" ht="14.25" customHeight="1">
      <c r="A11007" s="4" t="s">
        <v>10518</v>
      </c>
      <c r="B11007" s="2" t="str">
        <f ca="1">IFERROR(__xludf.DUMMYFUNCTION("GOOGLETRANSLATE(A11007,""auto"",""en"")"),"Loading...")</f>
        <v>Loading...</v>
      </c>
    </row>
    <row r="11008" spans="1:2" ht="14.25" customHeight="1">
      <c r="A11008" s="4" t="s">
        <v>10519</v>
      </c>
      <c r="B11008" s="2" t="str">
        <f ca="1">IFERROR(__xludf.DUMMYFUNCTION("GOOGLETRANSLATE(A11008,""auto"",""en"")"),"It is given from one place...in West Bengal 8 to 10 maximum...")</f>
        <v>It is given from one place...in West Bengal 8 to 10 maximum...</v>
      </c>
    </row>
    <row r="11009" spans="1:2" ht="14.25" customHeight="1">
      <c r="A11009" s="2" t="s">
        <v>10520</v>
      </c>
      <c r="B11009" s="2" t="str">
        <f ca="1">IFERROR(__xludf.DUMMYFUNCTION("GOOGLETRANSLATE(A11009,""auto"",""en"")"),"moye moye moye moye In advance😂")</f>
        <v>moye moye moye moye In advance😂</v>
      </c>
    </row>
    <row r="11010" spans="1:2" ht="14.25" customHeight="1">
      <c r="A11010" s="4" t="s">
        <v>10521</v>
      </c>
      <c r="B11010" s="2" t="str">
        <f ca="1">IFERROR(__xludf.DUMMYFUNCTION("GOOGLETRANSLATE(A11010,""auto"",""en"")"),"Loading...")</f>
        <v>Loading...</v>
      </c>
    </row>
    <row r="11011" spans="1:2" ht="14.25" customHeight="1">
      <c r="A11011" s="6" t="s">
        <v>10522</v>
      </c>
      <c r="B11011" s="2" t="str">
        <f ca="1">IFERROR(__xludf.DUMMYFUNCTION("GOOGLETRANSLATE(A11011,""auto"",""en"")"),"14 to 4 numbers 
  You don't leave even those who know you.")</f>
        <v>14 to 4 numbers 
  You don't leave even those who know you.</v>
      </c>
    </row>
    <row r="11012" spans="1:2" ht="14.25" customHeight="1">
      <c r="A11012" s="4" t="s">
        <v>10523</v>
      </c>
      <c r="B11012" s="2" t="str">
        <f ca="1">IFERROR(__xludf.DUMMYFUNCTION("GOOGLETRANSLATE(A11012,""auto"",""en"")"),"Loading...")</f>
        <v>Loading...</v>
      </c>
    </row>
    <row r="11013" spans="1:2" ht="14.25" customHeight="1">
      <c r="A11013" s="2" t="s">
        <v>10524</v>
      </c>
      <c r="B11013" s="2" t="str">
        <f ca="1">IFERROR(__xludf.DUMMYFUNCTION("GOOGLETRANSLATE(A11013,""auto"",""en"")"),"Exit poll color shark")</f>
        <v>Exit poll color shark</v>
      </c>
    </row>
    <row r="11014" spans="1:2" ht="14.25" customHeight="1">
      <c r="A11014" s="2" t="s">
        <v>10525</v>
      </c>
      <c r="B11014" s="2" t="str">
        <f ca="1">IFERROR(__xludf.DUMMYFUNCTION("GOOGLETRANSLATE(A11014,""auto"",""en"")"),"Loading...")</f>
        <v>Loading...</v>
      </c>
    </row>
    <row r="11015" spans="1:2" ht="14.25" customHeight="1">
      <c r="A11015" s="2" t="s">
        <v>10526</v>
      </c>
      <c r="B11015" s="2" t="str">
        <f ca="1">IFERROR(__xludf.DUMMYFUNCTION("GOOGLETRANSLATE(A11015,""auto"",""en"")"),"Modi chor chor chor chor chor")</f>
        <v>Modi chor chor chor chor chor</v>
      </c>
    </row>
    <row r="11016" spans="1:2" ht="14.25" customHeight="1">
      <c r="A11016" s="6" t="s">
        <v>10527</v>
      </c>
      <c r="B11016" s="2" t="str">
        <f ca="1">IFERROR(__xludf.DUMMYFUNCTION("GOOGLETRANSLATE(A11016,""auto"",""en"")"),"If Modi wins,
Then will you delete your channel.")</f>
        <v>If Modi wins,
Then will you delete your channel.</v>
      </c>
    </row>
    <row r="11017" spans="1:2" ht="14.25" customHeight="1">
      <c r="A11017" s="2" t="s">
        <v>10528</v>
      </c>
      <c r="B11017" s="2" t="str">
        <f ca="1">IFERROR(__xludf.DUMMYFUNCTION("GOOGLETRANSLATE(A11017,""auto"",""en"")"),"Loading...")</f>
        <v>Loading...</v>
      </c>
    </row>
    <row r="11018" spans="1:2" ht="14.25" customHeight="1">
      <c r="A11018" s="2" t="s">
        <v>10529</v>
      </c>
      <c r="B11018" s="2" t="str">
        <f ca="1">IFERROR(__xludf.DUMMYFUNCTION("GOOGLETRANSLATE(A11018,""auto"",""en"")"),"Letus.concentrate pn .nuplatiom of lg manuplattipn")</f>
        <v>Letus.concentrate pn .nuplatiom of lg manuplattipn</v>
      </c>
    </row>
    <row r="11019" spans="1:2" ht="14.25" customHeight="1">
      <c r="A11019" s="4" t="s">
        <v>10530</v>
      </c>
      <c r="B11019" s="2" t="str">
        <f ca="1">IFERROR(__xludf.DUMMYFUNCTION("GOOGLETRANSLATE(A11019,""auto"",""en"")"),"Loading...")</f>
        <v>Loading...</v>
      </c>
    </row>
    <row r="11020" spans="1:2" ht="14.25" customHeight="1">
      <c r="A11020" s="4" t="s">
        <v>10531</v>
      </c>
      <c r="B11020" s="2" t="str">
        <f ca="1">IFERROR(__xludf.DUMMYFUNCTION("GOOGLETRANSLATE(A11020,""auto"",""en"")"),"Loading...")</f>
        <v>Loading...</v>
      </c>
    </row>
    <row r="11021" spans="1:2" ht="14.25" customHeight="1">
      <c r="A11021" s="2" t="s">
        <v>10532</v>
      </c>
      <c r="B11021" s="2" t="str">
        <f ca="1">IFERROR(__xludf.DUMMYFUNCTION("GOOGLETRANSLATE(A11021,""auto"",""en"")"),"Loading...")</f>
        <v>Loading...</v>
      </c>
    </row>
    <row r="11022" spans="1:2" ht="14.25" customHeight="1">
      <c r="A11022" s="4" t="s">
        <v>10533</v>
      </c>
      <c r="B11022" s="2" t="str">
        <f ca="1">IFERROR(__xludf.DUMMYFUNCTION("GOOGLETRANSLATE(A11022,""auto"",""en"")"),"Loading...")</f>
        <v>Loading...</v>
      </c>
    </row>
    <row r="11023" spans="1:2" ht="14.25" customHeight="1">
      <c r="A11023" s="2" t="s">
        <v>10534</v>
      </c>
      <c r="B11023" s="2" t="str">
        <f ca="1">IFERROR(__xludf.DUMMYFUNCTION("GOOGLETRANSLATE(A11023,""auto"",""en"")"),"Loading...")</f>
        <v>Loading...</v>
      </c>
    </row>
    <row r="11024" spans="1:2" ht="14.25" customHeight="1">
      <c r="A11024" s="2" t="s">
        <v>10535</v>
      </c>
      <c r="B11024" s="2" t="str">
        <f ca="1">IFERROR(__xludf.DUMMYFUNCTION("GOOGLETRANSLATE(A11024,""auto"",""en"")"),"Loading...")</f>
        <v>Loading...</v>
      </c>
    </row>
    <row r="11025" spans="1:2" ht="14.25" customHeight="1">
      <c r="A11025" s="2" t="s">
        <v>10536</v>
      </c>
      <c r="B11025" s="2" t="str">
        <f ca="1">IFERROR(__xludf.DUMMYFUNCTION("GOOGLETRANSLATE(A11025,""auto"",""en"")"),"Loading...")</f>
        <v>Loading...</v>
      </c>
    </row>
    <row r="11026" spans="1:2" ht="14.25" customHeight="1">
      <c r="A11026" s="2" t="s">
        <v>10537</v>
      </c>
      <c r="B11026" s="2" t="str">
        <f ca="1">IFERROR(__xludf.DUMMYFUNCTION("GOOGLETRANSLATE(A11026,""auto"",""en"")"),"Loading...")</f>
        <v>Loading...</v>
      </c>
    </row>
    <row r="11027" spans="1:2" ht="14.25" customHeight="1">
      <c r="A11027" s="2" t="s">
        <v>10538</v>
      </c>
      <c r="B11027" s="2" t="str">
        <f ca="1">IFERROR(__xludf.DUMMYFUNCTION("GOOGLETRANSLATE(A11027,""auto"",""en"")"),"Loading...")</f>
        <v>Loading...</v>
      </c>
    </row>
    <row r="11028" spans="1:2" ht="14.25" customHeight="1">
      <c r="A11028" s="4" t="s">
        <v>10539</v>
      </c>
      <c r="B11028" s="2" t="str">
        <f ca="1">IFERROR(__xludf.DUMMYFUNCTION("GOOGLETRANSLATE(A11028,""auto"",""en"")"),"Loading...")</f>
        <v>Loading...</v>
      </c>
    </row>
    <row r="11029" spans="1:2" ht="14.25" customHeight="1">
      <c r="A11029" s="2" t="s">
        <v>10540</v>
      </c>
      <c r="B11029" s="2" t="str">
        <f ca="1">IFERROR(__xludf.DUMMYFUNCTION("GOOGLETRANSLATE(A11029,""auto"",""en"")"),"Next pm Rahul Gandhi hange")</f>
        <v>Next pm Rahul Gandhi hange</v>
      </c>
    </row>
    <row r="11030" spans="1:2" ht="14.25" customHeight="1">
      <c r="A11030" s="2" t="s">
        <v>10541</v>
      </c>
      <c r="B11030" s="2" t="str">
        <f ca="1">IFERROR(__xludf.DUMMYFUNCTION("GOOGLETRANSLATE(A11030,""auto"",""en"")"),"On 4th June, Indian women's bolt will also be tied 🤫🤫")</f>
        <v>On 4th June, Indian women's bolt will also be tied 🤫🤫</v>
      </c>
    </row>
    <row r="11031" spans="1:2" ht="14.25" customHeight="1">
      <c r="A11031" s="2" t="s">
        <v>10542</v>
      </c>
      <c r="B11031" s="2" t="str">
        <f ca="1">IFERROR(__xludf.DUMMYFUNCTION("GOOGLETRANSLATE(A11031,""auto"",""en"")"),"Loading...")</f>
        <v>Loading...</v>
      </c>
    </row>
    <row r="11032" spans="1:2" ht="14.25" customHeight="1">
      <c r="A11032" s="4" t="s">
        <v>10543</v>
      </c>
      <c r="B11032" s="2" t="str">
        <f ca="1">IFERROR(__xludf.DUMMYFUNCTION("GOOGLETRANSLATE(A11032,""auto"",""en"")"),"Loading...")</f>
        <v>Loading...</v>
      </c>
    </row>
    <row r="11033" spans="1:2" ht="14.25" customHeight="1">
      <c r="A11033" s="2" t="s">
        <v>10544</v>
      </c>
      <c r="B11033" s="2" t="str">
        <f ca="1">IFERROR(__xludf.DUMMYFUNCTION("GOOGLETRANSLATE(A11033,""auto"",""en"")"),"Loading...")</f>
        <v>Loading...</v>
      </c>
    </row>
    <row r="11034" spans="1:2" ht="14.25" customHeight="1">
      <c r="A11034" s="2" t="s">
        <v>10545</v>
      </c>
      <c r="B11034" s="2" t="str">
        <f ca="1">IFERROR(__xludf.DUMMYFUNCTION("GOOGLETRANSLATE(A11034,""auto"",""en"")"),"Loading...")</f>
        <v>Loading...</v>
      </c>
    </row>
    <row r="11035" spans="1:2" ht="14.25" customHeight="1">
      <c r="A11035" s="2" t="s">
        <v>10546</v>
      </c>
      <c r="B11035" s="2" t="str">
        <f ca="1">IFERROR(__xludf.DUMMYFUNCTION("GOOGLETRANSLATE(A11035,""auto"",""en"")"),"Loading...")</f>
        <v>Loading...</v>
      </c>
    </row>
    <row r="11036" spans="1:2" ht="14.25" customHeight="1">
      <c r="A11036" s="2" t="s">
        <v>10547</v>
      </c>
      <c r="B11036" s="2" t="str">
        <f ca="1">IFERROR(__xludf.DUMMYFUNCTION("GOOGLETRANSLATE(A11036,""auto"",""en"")"),"Loading...")</f>
        <v>Loading...</v>
      </c>
    </row>
    <row r="11037" spans="1:2" ht="14.25" customHeight="1">
      <c r="A11037" s="2" t="s">
        <v>10548</v>
      </c>
      <c r="B11037" s="2" t="str">
        <f ca="1">IFERROR(__xludf.DUMMYFUNCTION("GOOGLETRANSLATE(A11037,""auto"",""en"")"),"This will motivate our DM to ensure that the counting is done correctly.")</f>
        <v>This will motivate our DM to ensure that the counting is done correctly.</v>
      </c>
    </row>
    <row r="11038" spans="1:2" ht="14.25" customHeight="1">
      <c r="A11038" s="2" t="s">
        <v>10549</v>
      </c>
      <c r="B11038" s="2" t="str">
        <f ca="1">IFERROR(__xludf.DUMMYFUNCTION("GOOGLETRANSLATE(A11038,""auto"",""en"")"),"I am moosewala 295 ❤❤")</f>
        <v>I am moosewala 295 ❤❤</v>
      </c>
    </row>
    <row r="11039" spans="1:2" ht="14.25" customHeight="1">
      <c r="A11039" s="2" t="s">
        <v>10550</v>
      </c>
      <c r="B11039" s="2" t="str">
        <f ca="1">IFERROR(__xludf.DUMMYFUNCTION("GOOGLETRANSLATE(A11039,""auto"",""en"")"),"pappu")</f>
        <v>pappu</v>
      </c>
    </row>
    <row r="11040" spans="1:2" ht="14.25" customHeight="1">
      <c r="A11040" s="4" t="s">
        <v>10551</v>
      </c>
      <c r="B11040" s="2" t="str">
        <f ca="1">IFERROR(__xludf.DUMMYFUNCTION("GOOGLETRANSLATE(A11040,""auto"",""en"")"),"Loading...")</f>
        <v>Loading...</v>
      </c>
    </row>
    <row r="11041" spans="1:2" ht="14.25" customHeight="1">
      <c r="A11041" s="2" t="s">
        <v>10552</v>
      </c>
      <c r="B11041" s="2" t="str">
        <f ca="1">IFERROR(__xludf.DUMMYFUNCTION("GOOGLETRANSLATE(A11041,""auto"",""en"")"),"Loading...")</f>
        <v>Loading...</v>
      </c>
    </row>
    <row r="11042" spans="1:2" ht="14.25" customHeight="1">
      <c r="A11042" s="2" t="s">
        <v>10553</v>
      </c>
      <c r="B11042" s="2" t="str">
        <f ca="1">IFERROR(__xludf.DUMMYFUNCTION("GOOGLETRANSLATE(A11042,""auto"",""en"")"),"Loading...")</f>
        <v>Loading...</v>
      </c>
    </row>
    <row r="11043" spans="1:2" ht="14.25" customHeight="1">
      <c r="A11043" s="4" t="s">
        <v>10554</v>
      </c>
      <c r="B11043" s="2" t="str">
        <f ca="1">IFERROR(__xludf.DUMMYFUNCTION("GOOGLETRANSLATE(A11043,""auto"",""en"")"),"Loading...")</f>
        <v>Loading...</v>
      </c>
    </row>
    <row r="11044" spans="1:2" ht="14.25" customHeight="1">
      <c r="A11044" s="2" t="s">
        <v>10555</v>
      </c>
      <c r="B11044" s="2" t="str">
        <f ca="1">IFERROR(__xludf.DUMMYFUNCTION("GOOGLETRANSLATE(A11044,""auto"",""en"")"),"Loading...")</f>
        <v>Loading...</v>
      </c>
    </row>
    <row r="11045" spans="1:2" ht="14.25" customHeight="1">
      <c r="A11045" s="4" t="s">
        <v>10556</v>
      </c>
      <c r="B11045" s="2" t="str">
        <f ca="1">IFERROR(__xludf.DUMMYFUNCTION("GOOGLETRANSLATE(A11045,""auto"",""en"")"),"Loading...")</f>
        <v>Loading...</v>
      </c>
    </row>
    <row r="11046" spans="1:2" ht="14.25" customHeight="1">
      <c r="A11046" s="2" t="s">
        <v>10557</v>
      </c>
      <c r="B11046" s="2" t="str">
        <f ca="1">IFERROR(__xludf.DUMMYFUNCTION("GOOGLETRANSLATE(A11046,""auto"",""en"")"),"Loading...")</f>
        <v>Loading...</v>
      </c>
    </row>
    <row r="11047" spans="1:2" ht="14.25" customHeight="1">
      <c r="A11047" s="2" t="s">
        <v>10558</v>
      </c>
      <c r="B11047" s="2" t="str">
        <f ca="1">IFERROR(__xludf.DUMMYFUNCTION("GOOGLETRANSLATE(A11047,""auto"",""en"")"),"Loading...")</f>
        <v>Loading...</v>
      </c>
    </row>
    <row r="11048" spans="1:2" ht="14.25" customHeight="1">
      <c r="A11048" s="2" t="s">
        <v>10559</v>
      </c>
      <c r="B11048" s="2" t="str">
        <f ca="1">IFERROR(__xludf.DUMMYFUNCTION("GOOGLETRANSLATE(A11048,""auto"",""en"")"),"Loading...")</f>
        <v>Loading...</v>
      </c>
    </row>
    <row r="11049" spans="1:2" ht="14.25" customHeight="1">
      <c r="A11049" s="2" t="s">
        <v>10560</v>
      </c>
      <c r="B11049" s="2" t="str">
        <f ca="1">IFERROR(__xludf.DUMMYFUNCTION("GOOGLETRANSLATE(A11049,""auto"",""en"")"),"Those who want to support Akhilesh bhaiya please like ❤🇧🇾👑🙏")</f>
        <v>Those who want to support Akhilesh bhaiya please like ❤🇧🇾👑🙏</v>
      </c>
    </row>
    <row r="11050" spans="1:2" ht="14.25" customHeight="1">
      <c r="A11050" s="2" t="s">
        <v>10561</v>
      </c>
      <c r="B11050" s="2" t="str">
        <f ca="1">IFERROR(__xludf.DUMMYFUNCTION("GOOGLETRANSLATE(A11050,""auto"",""en"")"),"Loading...")</f>
        <v>Loading...</v>
      </c>
    </row>
    <row r="11051" spans="1:2" ht="14.25" customHeight="1">
      <c r="A11051" s="2" t="s">
        <v>151</v>
      </c>
      <c r="B11051" s="2" t="str">
        <f ca="1">IFERROR(__xludf.DUMMYFUNCTION("GOOGLETRANSLATE(A11051,""auto"",""en"")"),"Loading...")</f>
        <v>Loading...</v>
      </c>
    </row>
    <row r="11052" spans="1:2" ht="14.25" customHeight="1">
      <c r="A11052" s="2" t="s">
        <v>10562</v>
      </c>
      <c r="B11052" s="2" t="str">
        <f ca="1">IFERROR(__xludf.DUMMYFUNCTION("GOOGLETRANSLATE(A11052,""auto"",""en"")"),"Loading...")</f>
        <v>Loading...</v>
      </c>
    </row>
    <row r="11053" spans="1:2" ht="14.25" customHeight="1">
      <c r="A11053" s="2" t="s">
        <v>10563</v>
      </c>
      <c r="B11053" s="2" t="str">
        <f ca="1">IFERROR(__xludf.DUMMYFUNCTION("GOOGLETRANSLATE(A11053,""auto"",""en"")"),"Loading...")</f>
        <v>Loading...</v>
      </c>
    </row>
    <row r="11054" spans="1:2" ht="14.25" customHeight="1">
      <c r="A11054" s="6" t="s">
        <v>10564</v>
      </c>
      <c r="B11054" s="2" t="str">
        <f ca="1">IFERROR(__xludf.DUMMYFUNCTION("GOOGLETRANSLATE(A11054,""auto"",""en"")"),"Loading...")</f>
        <v>Loading...</v>
      </c>
    </row>
    <row r="11055" spans="1:2" ht="14.25" customHeight="1">
      <c r="A11055" s="2" t="s">
        <v>10565</v>
      </c>
      <c r="B11055" s="2" t="str">
        <f ca="1">IFERROR(__xludf.DUMMYFUNCTION("GOOGLETRANSLATE(A11055,""auto"",""en"")"),"Loading...")</f>
        <v>Loading...</v>
      </c>
    </row>
    <row r="11056" spans="1:2" ht="14.25" customHeight="1">
      <c r="A11056" s="2" t="s">
        <v>10566</v>
      </c>
      <c r="B11056" s="2" t="str">
        <f ca="1">IFERROR(__xludf.DUMMYFUNCTION("GOOGLETRANSLATE(A11056,""auto"",""en"")"),"Loading...")</f>
        <v>Loading...</v>
      </c>
    </row>
    <row r="11057" spans="1:2" ht="14.25" customHeight="1">
      <c r="A11057" s="4" t="s">
        <v>10567</v>
      </c>
      <c r="B11057" s="2" t="str">
        <f ca="1">IFERROR(__xludf.DUMMYFUNCTION("GOOGLETRANSLATE(A11057,""auto"",""en"")"),"Loading...")</f>
        <v>Loading...</v>
      </c>
    </row>
    <row r="11058" spans="1:2" ht="14.25" customHeight="1">
      <c r="A11058" s="2" t="s">
        <v>10568</v>
      </c>
      <c r="B11058" s="2" t="str">
        <f ca="1">IFERROR(__xludf.DUMMYFUNCTION("GOOGLETRANSLATE(A11058,""auto"",""en"")"),"Loading...")</f>
        <v>Loading...</v>
      </c>
    </row>
    <row r="11059" spans="1:2" ht="14.25" customHeight="1">
      <c r="A11059" s="4" t="s">
        <v>10569</v>
      </c>
      <c r="B11059" s="2" t="str">
        <f ca="1">IFERROR(__xludf.DUMMYFUNCTION("GOOGLETRANSLATE(A11059,""auto"",""en"")"),"Loading...")</f>
        <v>Loading...</v>
      </c>
    </row>
    <row r="11060" spans="1:2" ht="14.25" customHeight="1">
      <c r="A11060" s="4" t="s">
        <v>10570</v>
      </c>
      <c r="B11060" s="2" t="str">
        <f ca="1">IFERROR(__xludf.DUMMYFUNCTION("GOOGLETRANSLATE(A11060,""auto"",""en"")"),"Loading...")</f>
        <v>Loading...</v>
      </c>
    </row>
    <row r="11061" spans="1:2" ht="14.25" customHeight="1">
      <c r="A11061" s="2" t="s">
        <v>10571</v>
      </c>
      <c r="B11061" s="2" t="str">
        <f ca="1">IFERROR(__xludf.DUMMYFUNCTION("GOOGLETRANSLATE(A11061,""auto"",""en"")"),"❤❤wqha India's media is more slavery than hope")</f>
        <v>❤❤wqha India's media is more slavery than hope</v>
      </c>
    </row>
    <row r="11062" spans="1:2" ht="14.25" customHeight="1">
      <c r="A11062" s="2" t="s">
        <v>10572</v>
      </c>
      <c r="B11062" s="2" t="str">
        <f ca="1">IFERROR(__xludf.DUMMYFUNCTION("GOOGLETRANSLATE(A11062,""auto"",""en"")"),"Rahul Gandhi pm")</f>
        <v>Rahul Gandhi pm</v>
      </c>
    </row>
    <row r="11063" spans="1:2" ht="14.25" customHeight="1">
      <c r="A11063" s="2" t="s">
        <v>10573</v>
      </c>
      <c r="B11063" s="2" t="str">
        <f ca="1">IFERROR(__xludf.DUMMYFUNCTION("GOOGLETRANSLATE(A11063,""auto"",""en"")"),"Loading...")</f>
        <v>Loading...</v>
      </c>
    </row>
    <row r="11064" spans="1:2" ht="14.25" customHeight="1">
      <c r="A11064" s="2" t="s">
        <v>10574</v>
      </c>
      <c r="B11064" s="2" t="str">
        <f ca="1">IFERROR(__xludf.DUMMYFUNCTION("GOOGLETRANSLATE(A11064,""auto"",""en"")"),"Loading...")</f>
        <v>Loading...</v>
      </c>
    </row>
    <row r="11065" spans="1:2" ht="14.25" customHeight="1">
      <c r="A11065" s="2" t="s">
        <v>10575</v>
      </c>
      <c r="B11065" s="2" t="str">
        <f ca="1">IFERROR(__xludf.DUMMYFUNCTION("GOOGLETRANSLATE(A11065,""auto"",""en"")"),"Loading...")</f>
        <v>Loading...</v>
      </c>
    </row>
    <row r="11066" spans="1:2" ht="14.25" customHeight="1">
      <c r="A11066" s="4" t="s">
        <v>10576</v>
      </c>
      <c r="B11066" s="2" t="str">
        <f ca="1">IFERROR(__xludf.DUMMYFUNCTION("GOOGLETRANSLATE(A11066,""auto"",""en"")"),"Loading...")</f>
        <v>Loading...</v>
      </c>
    </row>
    <row r="11067" spans="1:2" ht="14.25" customHeight="1">
      <c r="A11067" s="4" t="s">
        <v>10577</v>
      </c>
      <c r="B11067" s="2" t="str">
        <f ca="1">IFERROR(__xludf.DUMMYFUNCTION("GOOGLETRANSLATE(A11067,""auto"",""en"")"),"Loading...")</f>
        <v>Loading...</v>
      </c>
    </row>
    <row r="11068" spans="1:2" ht="14.25" customHeight="1">
      <c r="A11068" s="5" t="s">
        <v>10578</v>
      </c>
      <c r="B11068" s="2" t="str">
        <f ca="1">IFERROR(__xludf.DUMMYFUNCTION("GOOGLETRANSLATE(A11068,""auto"",""en"")"),"Loading...")</f>
        <v>Loading...</v>
      </c>
    </row>
    <row r="11069" spans="1:2" ht="14.25" customHeight="1">
      <c r="A11069" s="2" t="s">
        <v>10579</v>
      </c>
      <c r="B11069" s="2" t="str">
        <f ca="1">IFERROR(__xludf.DUMMYFUNCTION("GOOGLETRANSLATE(A11069,""auto"",""en"")"),"Loading...")</f>
        <v>Loading...</v>
      </c>
    </row>
    <row r="11070" spans="1:2" ht="14.25" customHeight="1">
      <c r="A11070" s="2" t="s">
        <v>10580</v>
      </c>
      <c r="B11070" s="2" t="str">
        <f ca="1">IFERROR(__xludf.DUMMYFUNCTION("GOOGLETRANSLATE(A11070,""auto"",""en"")"),"Loading...")</f>
        <v>Loading...</v>
      </c>
    </row>
    <row r="11071" spans="1:2" ht="14.25" customHeight="1">
      <c r="A11071" s="2" t="s">
        <v>10581</v>
      </c>
      <c r="B11071" s="2" t="str">
        <f ca="1">IFERROR(__xludf.DUMMYFUNCTION("GOOGLETRANSLATE(A11071,""auto"",""en"")"),"Loading...")</f>
        <v>Loading...</v>
      </c>
    </row>
    <row r="11072" spans="1:2" ht="14.25" customHeight="1">
      <c r="A11072" s="2" t="s">
        <v>10582</v>
      </c>
      <c r="B11072" s="2" t="str">
        <f ca="1">IFERROR(__xludf.DUMMYFUNCTION("GOOGLETRANSLATE(A11072,""auto"",""en"")"),"Loading...")</f>
        <v>Loading...</v>
      </c>
    </row>
    <row r="11073" spans="1:2" ht="14.25" customHeight="1">
      <c r="A11073" s="2" t="s">
        <v>10583</v>
      </c>
      <c r="B11073" s="2" t="str">
        <f ca="1">IFERROR(__xludf.DUMMYFUNCTION("GOOGLETRANSLATE(A11073,""auto"",""en"")"),"Loading...")</f>
        <v>Loading...</v>
      </c>
    </row>
    <row r="11074" spans="1:2" ht="14.25" customHeight="1">
      <c r="A11074" s="2" t="s">
        <v>10584</v>
      </c>
      <c r="B11074" s="2" t="str">
        <f ca="1">IFERROR(__xludf.DUMMYFUNCTION("GOOGLETRANSLATE(A11074,""auto"",""en"")"),"Loading...")</f>
        <v>Loading...</v>
      </c>
    </row>
    <row r="11075" spans="1:2" ht="14.25" customHeight="1">
      <c r="A11075" s="2" t="s">
        <v>10585</v>
      </c>
      <c r="B11075" s="2" t="str">
        <f ca="1">IFERROR(__xludf.DUMMYFUNCTION("GOOGLETRANSLATE(A11075,""auto"",""en"")"),"Loading...")</f>
        <v>Loading...</v>
      </c>
    </row>
    <row r="11076" spans="1:2" ht="14.25" customHeight="1">
      <c r="A11076" s="2" t="s">
        <v>10586</v>
      </c>
      <c r="B11076" s="2" t="str">
        <f ca="1">IFERROR(__xludf.DUMMYFUNCTION("GOOGLETRANSLATE(A11076,""auto"",""en"")"),"Loading...")</f>
        <v>Loading...</v>
      </c>
    </row>
    <row r="11077" spans="1:2" ht="14.25" customHeight="1">
      <c r="A11077" s="2" t="s">
        <v>10587</v>
      </c>
      <c r="B11077" s="2" t="str">
        <f ca="1">IFERROR(__xludf.DUMMYFUNCTION("GOOGLETRANSLATE(A11077,""auto"",""en"")"),"Loading...")</f>
        <v>Loading...</v>
      </c>
    </row>
    <row r="11078" spans="1:2" ht="14.25" customHeight="1">
      <c r="A11078" s="2" t="s">
        <v>10588</v>
      </c>
      <c r="B11078" s="2" t="str">
        <f ca="1">IFERROR(__xludf.DUMMYFUNCTION("GOOGLETRANSLATE(A11078,""auto"",""en"")"),"Loading...")</f>
        <v>Loading...</v>
      </c>
    </row>
    <row r="11079" spans="1:2" ht="14.25" customHeight="1">
      <c r="A11079" s="4" t="s">
        <v>10589</v>
      </c>
      <c r="B11079" s="2" t="str">
        <f ca="1">IFERROR(__xludf.DUMMYFUNCTION("GOOGLETRANSLATE(A11079,""auto"",""en"")"),"Loading...")</f>
        <v>Loading...</v>
      </c>
    </row>
    <row r="11080" spans="1:2" ht="14.25" customHeight="1">
      <c r="A11080" s="4" t="s">
        <v>10590</v>
      </c>
      <c r="B11080" s="2" t="str">
        <f ca="1">IFERROR(__xludf.DUMMYFUNCTION("GOOGLETRANSLATE(A11080,""auto"",""en"")"),"Loading...")</f>
        <v>Loading...</v>
      </c>
    </row>
    <row r="11081" spans="1:2" ht="14.25" customHeight="1">
      <c r="A11081" s="2" t="s">
        <v>10591</v>
      </c>
      <c r="B11081" s="2" t="str">
        <f ca="1">IFERROR(__xludf.DUMMYFUNCTION("GOOGLETRANSLATE(A11081,""auto"",""en"")"),"Loading...")</f>
        <v>Loading...</v>
      </c>
    </row>
    <row r="11082" spans="1:2" ht="14.25" customHeight="1">
      <c r="A11082" s="2" t="s">
        <v>3455</v>
      </c>
      <c r="B11082" s="2" t="str">
        <f ca="1">IFERROR(__xludf.DUMMYFUNCTION("GOOGLETRANSLATE(A11082,""auto"",""en"")"),"Loading...")</f>
        <v>Loading...</v>
      </c>
    </row>
    <row r="11083" spans="1:2" ht="14.25" customHeight="1">
      <c r="A11083" s="2" t="s">
        <v>10592</v>
      </c>
      <c r="B11083" s="2" t="str">
        <f ca="1">IFERROR(__xludf.DUMMYFUNCTION("GOOGLETRANSLATE(A11083,""auto"",""en"")"),"India party in sock with exit poll don't worry now you go for meditation for next 5 years")</f>
        <v>India party in sock with exit poll don't worry now you go for meditation for next 5 years</v>
      </c>
    </row>
    <row r="11084" spans="1:2" ht="14.25" customHeight="1">
      <c r="A11084" s="2" t="s">
        <v>10593</v>
      </c>
      <c r="B11084" s="2" t="str">
        <f ca="1">IFERROR(__xludf.DUMMYFUNCTION("GOOGLETRANSLATE(A11084,""auto"",""en"")"),"Loading...")</f>
        <v>Loading...</v>
      </c>
    </row>
    <row r="11085" spans="1:2" ht="14.25" customHeight="1">
      <c r="A11085" s="2" t="s">
        <v>10594</v>
      </c>
      <c r="B11085" s="2" t="str">
        <f ca="1">IFERROR(__xludf.DUMMYFUNCTION("GOOGLETRANSLATE(A11085,""auto"",""en"")"),"Loading...")</f>
        <v>Loading...</v>
      </c>
    </row>
    <row r="11086" spans="1:2" ht="14.25" customHeight="1">
      <c r="A11086" s="2" t="s">
        <v>10595</v>
      </c>
      <c r="B11086" s="2" t="str">
        <f ca="1">IFERROR(__xludf.DUMMYFUNCTION("GOOGLETRANSLATE(A11086,""auto"",""en"")"),"Loading...")</f>
        <v>Loading...</v>
      </c>
    </row>
    <row r="11087" spans="1:2" ht="14.25" customHeight="1">
      <c r="A11087" s="2" t="s">
        <v>10596</v>
      </c>
      <c r="B11087" s="2" t="str">
        <f ca="1">IFERROR(__xludf.DUMMYFUNCTION("GOOGLETRANSLATE(A11087,""auto"",""en"")"),"I don't believe in thouse exit poll all feaq I believe 4 June")</f>
        <v>I don't believe in thouse exit poll all feaq I believe 4 June</v>
      </c>
    </row>
    <row r="11088" spans="1:2" ht="14.25" customHeight="1">
      <c r="A11088" s="4" t="s">
        <v>10597</v>
      </c>
      <c r="B11088" s="2" t="str">
        <f ca="1">IFERROR(__xludf.DUMMYFUNCTION("GOOGLETRANSLATE(A11088,""auto"",""en"")"),"Loading...")</f>
        <v>Loading...</v>
      </c>
    </row>
    <row r="11089" spans="1:2" ht="14.25" customHeight="1">
      <c r="A11089" s="2" t="s">
        <v>9576</v>
      </c>
      <c r="B11089" s="2" t="str">
        <f ca="1">IFERROR(__xludf.DUMMYFUNCTION("GOOGLETRANSLATE(A11089,""auto"",""en"")"),"Loading...")</f>
        <v>Loading...</v>
      </c>
    </row>
    <row r="11090" spans="1:2" ht="14.25" customHeight="1">
      <c r="A11090" s="2" t="s">
        <v>10598</v>
      </c>
      <c r="B11090" s="2" t="str">
        <f ca="1">IFERROR(__xludf.DUMMYFUNCTION("GOOGLETRANSLATE(A11090,""auto"",""en"")"),"Loading...")</f>
        <v>Loading...</v>
      </c>
    </row>
    <row r="11091" spans="1:2" ht="14.25" customHeight="1">
      <c r="A11091" s="4" t="s">
        <v>10599</v>
      </c>
      <c r="B11091" s="2" t="str">
        <f ca="1">IFERROR(__xludf.DUMMYFUNCTION("GOOGLETRANSLATE(A11091,""auto"",""en"")"),"Loading...")</f>
        <v>Loading...</v>
      </c>
    </row>
    <row r="11092" spans="1:2" ht="14.25" customHeight="1">
      <c r="A11092" s="2" t="s">
        <v>10600</v>
      </c>
      <c r="B11092" s="2" t="str">
        <f ca="1">IFERROR(__xludf.DUMMYFUNCTION("GOOGLETRANSLATE(A11092,""auto"",""en"")"),"Sb ke sb media dari h")</f>
        <v>Sb ke sb media dari h</v>
      </c>
    </row>
    <row r="11093" spans="1:2" ht="14.25" customHeight="1">
      <c r="A11093" s="6" t="s">
        <v>10601</v>
      </c>
      <c r="B11093" s="2" t="str">
        <f ca="1">IFERROR(__xludf.DUMMYFUNCTION("GOOGLETRANSLATE(A11093,""auto"",""en"")"),"Loading...")</f>
        <v>Loading...</v>
      </c>
    </row>
    <row r="11094" spans="1:2" ht="14.25" customHeight="1">
      <c r="A11094" s="2" t="s">
        <v>10602</v>
      </c>
      <c r="B11094" s="2" t="str">
        <f ca="1">IFERROR(__xludf.DUMMYFUNCTION("GOOGLETRANSLATE(A11094,""auto"",""en"")"),"Loading...")</f>
        <v>Loading...</v>
      </c>
    </row>
    <row r="11095" spans="1:2" ht="14.25" customHeight="1">
      <c r="A11095" s="2" t="s">
        <v>10603</v>
      </c>
      <c r="B11095" s="2" t="str">
        <f ca="1">IFERROR(__xludf.DUMMYFUNCTION("GOOGLETRANSLATE(A11095,""auto"",""en"")"),"Loading...")</f>
        <v>Loading...</v>
      </c>
    </row>
    <row r="11096" spans="1:2" ht="14.25" customHeight="1">
      <c r="A11096" s="2" t="s">
        <v>10604</v>
      </c>
      <c r="B11096" s="2" t="str">
        <f ca="1">IFERROR(__xludf.DUMMYFUNCTION("GOOGLETRANSLATE(A11096,""auto"",""en"")"),"Loading...")</f>
        <v>Loading...</v>
      </c>
    </row>
    <row r="11097" spans="1:2" ht="14.25" customHeight="1">
      <c r="A11097" s="2" t="s">
        <v>10605</v>
      </c>
      <c r="B11097" s="2" t="str">
        <f ca="1">IFERROR(__xludf.DUMMYFUNCTION("GOOGLETRANSLATE(A11097,""auto"",""en"")"),"Loading...")</f>
        <v>Loading...</v>
      </c>
    </row>
    <row r="11098" spans="1:2" ht="14.25" customHeight="1">
      <c r="A11098" s="2" t="s">
        <v>10606</v>
      </c>
      <c r="B11098" s="2" t="str">
        <f ca="1">IFERROR(__xludf.DUMMYFUNCTION("GOOGLETRANSLATE(A11098,""auto"",""en"")"),"BJP and RSS are in power in EVM sir.")</f>
        <v>BJP and RSS are in power in EVM sir.</v>
      </c>
    </row>
    <row r="11099" spans="1:2" ht="14.25" customHeight="1">
      <c r="A11099" s="4" t="s">
        <v>10607</v>
      </c>
      <c r="B11099" s="2" t="str">
        <f ca="1">IFERROR(__xludf.DUMMYFUNCTION("GOOGLETRANSLATE(A11099,""auto"",""en"")"),"Loading...")</f>
        <v>Loading...</v>
      </c>
    </row>
    <row r="11100" spans="1:2" ht="14.25" customHeight="1">
      <c r="A11100" s="2" t="s">
        <v>10608</v>
      </c>
      <c r="B11100" s="2" t="str">
        <f ca="1">IFERROR(__xludf.DUMMYFUNCTION("GOOGLETRANSLATE(A11100,""auto"",""en"")"),"Ye Godi media poll hai❤❤❤")</f>
        <v>Ye Godi media poll hai❤❤❤</v>
      </c>
    </row>
    <row r="11101" spans="1:2" ht="14.25" customHeight="1">
      <c r="A11101" s="2" t="s">
        <v>10609</v>
      </c>
      <c r="B11101" s="2" t="str">
        <f ca="1">IFERROR(__xludf.DUMMYFUNCTION("GOOGLETRANSLATE(A11101,""auto"",""en"")"),"Loading...")</f>
        <v>Loading...</v>
      </c>
    </row>
    <row r="11102" spans="1:2" ht="14.25" customHeight="1">
      <c r="A11102" s="2" t="s">
        <v>10610</v>
      </c>
      <c r="B11102" s="2" t="str">
        <f ca="1">IFERROR(__xludf.DUMMYFUNCTION("GOOGLETRANSLATE(A11102,""auto"",""en"")"),"Loading...")</f>
        <v>Loading...</v>
      </c>
    </row>
    <row r="11103" spans="1:2" ht="14.25" customHeight="1">
      <c r="A11103" s="4" t="s">
        <v>10611</v>
      </c>
      <c r="B11103" s="2" t="str">
        <f ca="1">IFERROR(__xludf.DUMMYFUNCTION("GOOGLETRANSLATE(A11103,""auto"",""en"")"),"Loading...")</f>
        <v>Loading...</v>
      </c>
    </row>
    <row r="11104" spans="1:2" ht="14.25" customHeight="1">
      <c r="A11104" s="2" t="s">
        <v>10612</v>
      </c>
      <c r="B11104" s="2" t="str">
        <f ca="1">IFERROR(__xludf.DUMMYFUNCTION("GOOGLETRANSLATE(A11104,""auto"",""en"")"),"Modi💖")</f>
        <v>Modi💖</v>
      </c>
    </row>
    <row r="11105" spans="1:2" ht="14.25" customHeight="1">
      <c r="A11105" s="4" t="s">
        <v>10613</v>
      </c>
      <c r="B11105" s="2" t="str">
        <f ca="1">IFERROR(__xludf.DUMMYFUNCTION("GOOGLETRANSLATE(A11105,""auto"",""en"")"),"Loading...")</f>
        <v>Loading...</v>
      </c>
    </row>
    <row r="11106" spans="1:2" ht="14.25" customHeight="1">
      <c r="A11106" s="2" t="s">
        <v>10614</v>
      </c>
      <c r="B11106" s="2" t="str">
        <f ca="1">IFERROR(__xludf.DUMMYFUNCTION("GOOGLETRANSLATE(A11106,""auto"",""en"")"),"Loading...")</f>
        <v>Loading...</v>
      </c>
    </row>
    <row r="11107" spans="1:2" ht="14.25" customHeight="1">
      <c r="A11107" s="5" t="s">
        <v>10615</v>
      </c>
      <c r="B11107" s="2" t="str">
        <f ca="1">IFERROR(__xludf.DUMMYFUNCTION("GOOGLETRANSLATE(A11107,""auto"",""en"")"),"media has ruined the country 
Gave.")</f>
        <v>media has ruined the country 
Gave.</v>
      </c>
    </row>
    <row r="11108" spans="1:2" ht="14.25" customHeight="1">
      <c r="A11108" s="4" t="s">
        <v>10616</v>
      </c>
      <c r="B11108" s="2" t="str">
        <f ca="1">IFERROR(__xludf.DUMMYFUNCTION("GOOGLETRANSLATE(A11108,""auto"",""en"")"),"Loading...")</f>
        <v>Loading...</v>
      </c>
    </row>
    <row r="11109" spans="1:2" ht="14.25" customHeight="1">
      <c r="A11109" s="2" t="s">
        <v>10617</v>
      </c>
      <c r="B11109" s="2" t="str">
        <f ca="1">IFERROR(__xludf.DUMMYFUNCTION("GOOGLETRANSLATE(A11109,""auto"",""en"")"),"Loading...")</f>
        <v>Loading...</v>
      </c>
    </row>
    <row r="11110" spans="1:2" ht="14.25" customHeight="1">
      <c r="A11110" s="2" t="s">
        <v>10618</v>
      </c>
      <c r="B11110" s="2" t="str">
        <f ca="1">IFERROR(__xludf.DUMMYFUNCTION("GOOGLETRANSLATE(A11110,""auto"",""en"")"),"Loading...")</f>
        <v>Loading...</v>
      </c>
    </row>
    <row r="11111" spans="1:2" ht="14.25" customHeight="1">
      <c r="A11111" s="2" t="s">
        <v>10619</v>
      </c>
      <c r="B11111" s="2" t="str">
        <f ca="1">IFERROR(__xludf.DUMMYFUNCTION("GOOGLETRANSLATE(A11111,""auto"",""en"")"),"Loading...")</f>
        <v>Loading...</v>
      </c>
    </row>
    <row r="11112" spans="1:2" ht="14.25" customHeight="1">
      <c r="A11112" s="2" t="s">
        <v>10620</v>
      </c>
      <c r="B11112" s="2" t="str">
        <f ca="1">IFERROR(__xludf.DUMMYFUNCTION("GOOGLETRANSLATE(A11112,""auto"",""en"")"),"Loading...")</f>
        <v>Loading...</v>
      </c>
    </row>
    <row r="11113" spans="1:2" ht="14.25" customHeight="1">
      <c r="A11113" s="2" t="s">
        <v>10621</v>
      </c>
      <c r="B11113" s="2" t="str">
        <f ca="1">IFERROR(__xludf.DUMMYFUNCTION("GOOGLETRANSLATE(A11113,""auto"",""en"")"),"Loading...")</f>
        <v>Loading...</v>
      </c>
    </row>
    <row r="11114" spans="1:2" ht="14.25" customHeight="1">
      <c r="A11114" s="4" t="s">
        <v>10622</v>
      </c>
      <c r="B11114" s="2" t="str">
        <f ca="1">IFERROR(__xludf.DUMMYFUNCTION("GOOGLETRANSLATE(A11114,""auto"",""en"")"),"Loading...")</f>
        <v>Loading...</v>
      </c>
    </row>
    <row r="11115" spans="1:2" ht="14.25" customHeight="1">
      <c r="A11115" s="2" t="s">
        <v>495</v>
      </c>
      <c r="B11115" s="2" t="str">
        <f ca="1">IFERROR(__xludf.DUMMYFUNCTION("GOOGLETRANSLATE(A11115,""auto"",""en"")"),"Loading...")</f>
        <v>Loading...</v>
      </c>
    </row>
    <row r="11116" spans="1:2" ht="14.25" customHeight="1">
      <c r="A11116" s="2" t="s">
        <v>10623</v>
      </c>
      <c r="B11116" s="2" t="str">
        <f ca="1">IFERROR(__xludf.DUMMYFUNCTION("GOOGLETRANSLATE(A11116,""auto"",""en"")"),"Loading...")</f>
        <v>Loading...</v>
      </c>
    </row>
    <row r="11117" spans="1:2" ht="14.25" customHeight="1">
      <c r="A11117" s="2" t="s">
        <v>10624</v>
      </c>
      <c r="B11117" s="2" t="str">
        <f ca="1">IFERROR(__xludf.DUMMYFUNCTION("GOOGLETRANSLATE(A11117,""auto"",""en"")"),"Loading...")</f>
        <v>Loading...</v>
      </c>
    </row>
    <row r="11118" spans="1:2" ht="14.25" customHeight="1">
      <c r="A11118" s="2" t="s">
        <v>10625</v>
      </c>
      <c r="B11118" s="2" t="str">
        <f ca="1">IFERROR(__xludf.DUMMYFUNCTION("GOOGLETRANSLATE(A11118,""auto"",""en"")"),"Loading...")</f>
        <v>Loading...</v>
      </c>
    </row>
    <row r="11119" spans="1:2" ht="14.25" customHeight="1">
      <c r="A11119" s="2" t="s">
        <v>10626</v>
      </c>
      <c r="B11119" s="2" t="str">
        <f ca="1">IFERROR(__xludf.DUMMYFUNCTION("GOOGLETRANSLATE(A11119,""auto"",""en"")"),"Loading...")</f>
        <v>Loading...</v>
      </c>
    </row>
    <row r="11120" spans="1:2" ht="14.25" customHeight="1">
      <c r="A11120" s="2" t="s">
        <v>10627</v>
      </c>
      <c r="B11120" s="2" t="str">
        <f ca="1">IFERROR(__xludf.DUMMYFUNCTION("GOOGLETRANSLATE(A11120,""auto"",""en"")"),"Loading...")</f>
        <v>Loading...</v>
      </c>
    </row>
    <row r="11121" spans="1:2" ht="14.25" customHeight="1">
      <c r="A11121" s="2" t="s">
        <v>10628</v>
      </c>
      <c r="B11121" s="2" t="str">
        <f ca="1">IFERROR(__xludf.DUMMYFUNCTION("GOOGLETRANSLATE(A11121,""auto"",""en"")"),"Loading...")</f>
        <v>Loading...</v>
      </c>
    </row>
    <row r="11122" spans="1:2" ht="14.25" customHeight="1">
      <c r="A11122" s="2" t="s">
        <v>10629</v>
      </c>
      <c r="B11122" s="2" t="str">
        <f ca="1">IFERROR(__xludf.DUMMYFUNCTION("GOOGLETRANSLATE(A11122,""auto"",""en"")"),"Loading...")</f>
        <v>Loading...</v>
      </c>
    </row>
    <row r="11123" spans="1:2" ht="14.25" customHeight="1">
      <c r="A11123" s="2" t="s">
        <v>764</v>
      </c>
      <c r="B11123" s="2" t="str">
        <f ca="1">IFERROR(__xludf.DUMMYFUNCTION("GOOGLETRANSLATE(A11123,""auto"",""en"")"),"Loading...")</f>
        <v>Loading...</v>
      </c>
    </row>
    <row r="11124" spans="1:2" ht="14.25" customHeight="1">
      <c r="A11124" s="2" t="s">
        <v>10630</v>
      </c>
      <c r="B11124" s="2" t="str">
        <f ca="1">IFERROR(__xludf.DUMMYFUNCTION("GOOGLETRANSLATE(A11124,""auto"",""en"")"),"Loading...")</f>
        <v>Loading...</v>
      </c>
    </row>
    <row r="11125" spans="1:2" ht="14.25" customHeight="1">
      <c r="A11125" s="2" t="s">
        <v>10631</v>
      </c>
      <c r="B11125" s="2" t="str">
        <f ca="1">IFERROR(__xludf.DUMMYFUNCTION("GOOGLETRANSLATE(A11125,""auto"",""en"")"),"Loading...")</f>
        <v>Loading...</v>
      </c>
    </row>
    <row r="11126" spans="1:2" ht="14.25" customHeight="1">
      <c r="A11126" s="2" t="s">
        <v>10632</v>
      </c>
      <c r="B11126" s="2" t="str">
        <f ca="1">IFERROR(__xludf.DUMMYFUNCTION("GOOGLETRANSLATE(A11126,""auto"",""en"")"),"Loading...")</f>
        <v>Loading...</v>
      </c>
    </row>
    <row r="11127" spans="1:2" ht="14.25" customHeight="1">
      <c r="A11127" s="2" t="s">
        <v>10633</v>
      </c>
      <c r="B11127" s="2" t="str">
        <f ca="1">IFERROR(__xludf.DUMMYFUNCTION("GOOGLETRANSLATE(A11127,""auto"",""en"")"),"Loading...")</f>
        <v>Loading...</v>
      </c>
    </row>
    <row r="11128" spans="1:2" ht="14.25" customHeight="1">
      <c r="A11128" s="2" t="s">
        <v>10634</v>
      </c>
      <c r="B11128" s="2" t="str">
        <f ca="1">IFERROR(__xludf.DUMMYFUNCTION("GOOGLETRANSLATE(A11128,""auto"",""en"")"),"R@ndi cry of #EVM has been kept at 3 pm on 4th June, so all the spoons are cordially invited.")</f>
        <v>R@ndi cry of #EVM has been kept at 3 pm on 4th June, so all the spoons are cordially invited.</v>
      </c>
    </row>
    <row r="11129" spans="1:2" ht="14.25" customHeight="1">
      <c r="A11129" s="2" t="s">
        <v>10635</v>
      </c>
      <c r="B11129" s="2" t="str">
        <f ca="1">IFERROR(__xludf.DUMMYFUNCTION("GOOGLETRANSLATE(A11129,""auto"",""en"")"),"Loading...")</f>
        <v>Loading...</v>
      </c>
    </row>
    <row r="11130" spans="1:2" ht="14.25" customHeight="1">
      <c r="A11130" s="2" t="s">
        <v>10636</v>
      </c>
      <c r="B11130" s="2" t="str">
        <f ca="1">IFERROR(__xludf.DUMMYFUNCTION("GOOGLETRANSLATE(A11130,""auto"",""en"")"),"Loading...")</f>
        <v>Loading...</v>
      </c>
    </row>
    <row r="11131" spans="1:2" ht="14.25" customHeight="1">
      <c r="A11131" s="2" t="s">
        <v>10637</v>
      </c>
      <c r="B11131" s="2" t="str">
        <f ca="1">IFERROR(__xludf.DUMMYFUNCTION("GOOGLETRANSLATE(A11131,""auto"",""en"")"),"Ravish Kumar is Rahul Gandhi's son😅😅😅")</f>
        <v>Ravish Kumar is Rahul Gandhi's son😅😅😅</v>
      </c>
    </row>
    <row r="11132" spans="1:2" ht="14.25" customHeight="1">
      <c r="A11132" s="2" t="s">
        <v>10638</v>
      </c>
      <c r="B11132" s="2" t="str">
        <f ca="1">IFERROR(__xludf.DUMMYFUNCTION("GOOGLETRANSLATE(A11132,""auto"",""en"")"),"Indian gutbandh alive bad 333 sit AYGA")</f>
        <v>Indian gutbandh alive bad 333 sit AYGA</v>
      </c>
    </row>
    <row r="11133" spans="1:2" ht="14.25" customHeight="1">
      <c r="A11133" s="2" t="s">
        <v>10639</v>
      </c>
      <c r="B11133" s="2" t="str">
        <f ca="1">IFERROR(__xludf.DUMMYFUNCTION("GOOGLETRANSLATE(A11133,""auto"",""en"")"),"Loading...")</f>
        <v>Loading...</v>
      </c>
    </row>
    <row r="11134" spans="1:2" ht="14.25" customHeight="1">
      <c r="A11134" s="2" t="s">
        <v>10640</v>
      </c>
      <c r="B11134" s="2" t="str">
        <f ca="1">IFERROR(__xludf.DUMMYFUNCTION("GOOGLETRANSLATE(A11134,""auto"",""en"")"),"Darr is visible on your face😊😊😊😊😊😊😊")</f>
        <v>Darr is visible on your face😊😊😊😊😊😊😊</v>
      </c>
    </row>
    <row r="11135" spans="1:2" ht="14.25" customHeight="1">
      <c r="A11135" s="4" t="s">
        <v>10641</v>
      </c>
      <c r="B11135" s="2" t="str">
        <f ca="1">IFERROR(__xludf.DUMMYFUNCTION("GOOGLETRANSLATE(A11135,""auto"",""en"")"),"Loading...")</f>
        <v>Loading...</v>
      </c>
    </row>
    <row r="11136" spans="1:2" ht="14.25" customHeight="1">
      <c r="A11136" s="2" t="s">
        <v>10642</v>
      </c>
      <c r="B11136" s="2" t="str">
        <f ca="1">IFERROR(__xludf.DUMMYFUNCTION("GOOGLETRANSLATE(A11136,""auto"",""en"")"),"Loading...")</f>
        <v>Loading...</v>
      </c>
    </row>
    <row r="11137" spans="1:2" ht="14.25" customHeight="1">
      <c r="A11137" s="2" t="s">
        <v>10643</v>
      </c>
      <c r="B11137" s="2" t="str">
        <f ca="1">IFERROR(__xludf.DUMMYFUNCTION("GOOGLETRANSLATE(A11137,""auto"",""en"")"),"Loading...")</f>
        <v>Loading...</v>
      </c>
    </row>
    <row r="11138" spans="1:2" ht="14.25" customHeight="1">
      <c r="A11138" s="2" t="s">
        <v>10644</v>
      </c>
      <c r="B11138" s="2" t="str">
        <f ca="1">IFERROR(__xludf.DUMMYFUNCTION("GOOGLETRANSLATE(A11138,""auto"",""en"")"),"Loading...")</f>
        <v>Loading...</v>
      </c>
    </row>
    <row r="11139" spans="1:2" ht="14.25" customHeight="1">
      <c r="A11139" s="2" t="s">
        <v>7</v>
      </c>
      <c r="B11139" s="2" t="str">
        <f ca="1">IFERROR(__xludf.DUMMYFUNCTION("GOOGLETRANSLATE(A11139,""auto"",""en"")"),"Loading...")</f>
        <v>Loading...</v>
      </c>
    </row>
    <row r="11140" spans="1:2" ht="14.25" customHeight="1">
      <c r="A11140" s="4" t="s">
        <v>10645</v>
      </c>
      <c r="B11140" s="2" t="str">
        <f ca="1">IFERROR(__xludf.DUMMYFUNCTION("GOOGLETRANSLATE(A11140,""auto"",""en"")"),"Loading...")</f>
        <v>Loading...</v>
      </c>
    </row>
    <row r="11141" spans="1:2" ht="14.25" customHeight="1">
      <c r="A11141" s="2" t="s">
        <v>10646</v>
      </c>
      <c r="B11141" s="2" t="str">
        <f ca="1">IFERROR(__xludf.DUMMYFUNCTION("GOOGLETRANSLATE(A11141,""auto"",""en"")"),"Loading...")</f>
        <v>Loading...</v>
      </c>
    </row>
    <row r="11142" spans="1:2" ht="14.25" customHeight="1">
      <c r="A11142" s="2" t="s">
        <v>10647</v>
      </c>
      <c r="B11142" s="2" t="str">
        <f ca="1">IFERROR(__xludf.DUMMYFUNCTION("GOOGLETRANSLATE(A11142,""auto"",""en"")"),"Loading...")</f>
        <v>Loading...</v>
      </c>
    </row>
    <row r="11143" spans="1:2" ht="14.25" customHeight="1">
      <c r="A11143" s="2" t="s">
        <v>10648</v>
      </c>
      <c r="B11143" s="2" t="str">
        <f ca="1">IFERROR(__xludf.DUMMYFUNCTION("GOOGLETRANSLATE(A11143,""auto"",""en"")"),"Loading...")</f>
        <v>Loading...</v>
      </c>
    </row>
    <row r="11144" spans="1:2" ht="14.25" customHeight="1">
      <c r="A11144" s="2" t="s">
        <v>10649</v>
      </c>
      <c r="B11144" s="2" t="str">
        <f ca="1">IFERROR(__xludf.DUMMYFUNCTION("GOOGLETRANSLATE(A11144,""auto"",""en"")"),"Loading...")</f>
        <v>Loading...</v>
      </c>
    </row>
    <row r="11145" spans="1:2" ht="14.25" customHeight="1">
      <c r="A11145" s="2" t="s">
        <v>10650</v>
      </c>
      <c r="B11145" s="2" t="str">
        <f ca="1">IFERROR(__xludf.DUMMYFUNCTION("GOOGLETRANSLATE(A11145,""auto"",""en"")"),"Loading...")</f>
        <v>Loading...</v>
      </c>
    </row>
    <row r="11146" spans="1:2" ht="14.25" customHeight="1">
      <c r="A11146" s="4" t="s">
        <v>10651</v>
      </c>
      <c r="B11146" s="2" t="str">
        <f ca="1">IFERROR(__xludf.DUMMYFUNCTION("GOOGLETRANSLATE(A11146,""auto"",""en"")"),"Loading...")</f>
        <v>Loading...</v>
      </c>
    </row>
    <row r="11147" spans="1:2" ht="14.25" customHeight="1">
      <c r="A11147" s="2" t="s">
        <v>10652</v>
      </c>
      <c r="B11147" s="2" t="str">
        <f ca="1">IFERROR(__xludf.DUMMYFUNCTION("GOOGLETRANSLATE(A11147,""auto"",""en"")"),"Loading...")</f>
        <v>Loading...</v>
      </c>
    </row>
    <row r="11148" spans="1:2" ht="14.25" customHeight="1">
      <c r="A11148" s="2" t="s">
        <v>9544</v>
      </c>
      <c r="B11148" s="2" t="str">
        <f ca="1">IFERROR(__xludf.DUMMYFUNCTION("GOOGLETRANSLATE(A11148,""auto"",""en"")"),"Loading...")</f>
        <v>Loading...</v>
      </c>
    </row>
    <row r="11149" spans="1:2" ht="14.25" customHeight="1">
      <c r="A11149" s="2" t="s">
        <v>10653</v>
      </c>
      <c r="B11149" s="2" t="str">
        <f ca="1">IFERROR(__xludf.DUMMYFUNCTION("GOOGLETRANSLATE(A11149,""auto"",""en"")"),"Even after speaking so many times, what did you do with the EVM? What is expected then?")</f>
        <v>Even after speaking so many times, what did you do with the EVM? What is expected then?</v>
      </c>
    </row>
    <row r="11150" spans="1:2" ht="14.25" customHeight="1">
      <c r="A11150" s="2" t="s">
        <v>10654</v>
      </c>
      <c r="B11150" s="2" t="str">
        <f ca="1">IFERROR(__xludf.DUMMYFUNCTION("GOOGLETRANSLATE(A11150,""auto"",""en"")"),"Loading...")</f>
        <v>Loading...</v>
      </c>
    </row>
    <row r="11151" spans="1:2" ht="14.25" customHeight="1">
      <c r="A11151" s="4" t="s">
        <v>10655</v>
      </c>
      <c r="B11151" s="2" t="str">
        <f ca="1">IFERROR(__xludf.DUMMYFUNCTION("GOOGLETRANSLATE(A11151,""auto"",""en"")"),"Loading...")</f>
        <v>Loading...</v>
      </c>
    </row>
    <row r="11152" spans="1:2" ht="14.25" customHeight="1">
      <c r="A11152" s="2" t="s">
        <v>10656</v>
      </c>
      <c r="B11152" s="2" t="str">
        <f ca="1">IFERROR(__xludf.DUMMYFUNCTION("GOOGLETRANSLATE(A11152,""auto"",""en"")"),"Loading...")</f>
        <v>Loading...</v>
      </c>
    </row>
    <row r="11153" spans="1:2" ht="14.25" customHeight="1">
      <c r="A11153" s="2" t="s">
        <v>8840</v>
      </c>
      <c r="B11153" s="2" t="str">
        <f ca="1">IFERROR(__xludf.DUMMYFUNCTION("GOOGLETRANSLATE(A11153,""auto"",""en"")"),"Loading...")</f>
        <v>Loading...</v>
      </c>
    </row>
    <row r="11154" spans="1:2" ht="14.25" customHeight="1">
      <c r="A11154" s="2" t="s">
        <v>10657</v>
      </c>
      <c r="B11154" s="2" t="str">
        <f ca="1">IFERROR(__xludf.DUMMYFUNCTION("GOOGLETRANSLATE(A11154,""auto"",""en"")"),"Loading...")</f>
        <v>Loading...</v>
      </c>
    </row>
    <row r="11155" spans="1:2" ht="14.25" customHeight="1">
      <c r="A11155" s="4" t="s">
        <v>10658</v>
      </c>
      <c r="B11155" s="2" t="str">
        <f ca="1">IFERROR(__xludf.DUMMYFUNCTION("GOOGLETRANSLATE(A11155,""auto"",""en"")"),"Loading...")</f>
        <v>Loading...</v>
      </c>
    </row>
    <row r="11156" spans="1:2" ht="14.25" customHeight="1">
      <c r="A11156" s="2" t="s">
        <v>10659</v>
      </c>
      <c r="B11156" s="2" t="str">
        <f ca="1">IFERROR(__xludf.DUMMYFUNCTION("GOOGLETRANSLATE(A11156,""auto"",""en"")"),"Loading...")</f>
        <v>Loading...</v>
      </c>
    </row>
    <row r="11157" spans="1:2" ht="14.25" customHeight="1">
      <c r="A11157" s="4" t="s">
        <v>10660</v>
      </c>
      <c r="B11157" s="2" t="str">
        <f ca="1">IFERROR(__xludf.DUMMYFUNCTION("GOOGLETRANSLATE(A11157,""auto"",""en"")"),"Loading...")</f>
        <v>Loading...</v>
      </c>
    </row>
    <row r="11158" spans="1:2" ht="14.25" customHeight="1">
      <c r="A11158" s="2" t="s">
        <v>10661</v>
      </c>
      <c r="B11158" s="2" t="str">
        <f ca="1">IFERROR(__xludf.DUMMYFUNCTION("GOOGLETRANSLATE(A11158,""auto"",""en"")"),"Loading...")</f>
        <v>Loading...</v>
      </c>
    </row>
    <row r="11159" spans="1:2" ht="14.25" customHeight="1">
      <c r="A11159" s="2" t="s">
        <v>310</v>
      </c>
      <c r="B11159" s="2" t="str">
        <f ca="1">IFERROR(__xludf.DUMMYFUNCTION("GOOGLETRANSLATE(A11159,""auto"",""en"")"),"Loading...")</f>
        <v>Loading...</v>
      </c>
    </row>
    <row r="11160" spans="1:2" ht="14.25" customHeight="1">
      <c r="A11160" s="2" t="s">
        <v>10662</v>
      </c>
      <c r="B11160" s="2" t="str">
        <f ca="1">IFERROR(__xludf.DUMMYFUNCTION("GOOGLETRANSLATE(A11160,""auto"",""en"")"),"Loading...")</f>
        <v>Loading...</v>
      </c>
    </row>
    <row r="11161" spans="1:2" ht="14.25" customHeight="1">
      <c r="A11161" s="6" t="s">
        <v>10663</v>
      </c>
      <c r="B11161" s="2" t="str">
        <f ca="1">IFERROR(__xludf.DUMMYFUNCTION("GOOGLETRANSLATE(A11161,""auto"",""en"")"),"Loading...")</f>
        <v>Loading...</v>
      </c>
    </row>
    <row r="11162" spans="1:2" ht="14.25" customHeight="1">
      <c r="A11162" s="2" t="s">
        <v>10664</v>
      </c>
      <c r="B11162" s="2" t="str">
        <f ca="1">IFERROR(__xludf.DUMMYFUNCTION("GOOGLETRANSLATE(A11162,""auto"",""en"")"),"Loading...")</f>
        <v>Loading...</v>
      </c>
    </row>
    <row r="11163" spans="1:2" ht="14.25" customHeight="1">
      <c r="A11163" s="2" t="s">
        <v>10665</v>
      </c>
      <c r="B11163" s="2" t="str">
        <f ca="1">IFERROR(__xludf.DUMMYFUNCTION("GOOGLETRANSLATE(A11163,""auto"",""en"")"),"Loading...")</f>
        <v>Loading...</v>
      </c>
    </row>
    <row r="11164" spans="1:2" ht="14.25" customHeight="1">
      <c r="A11164" s="2" t="s">
        <v>10666</v>
      </c>
      <c r="B11164" s="2" t="str">
        <f ca="1">IFERROR(__xludf.DUMMYFUNCTION("GOOGLETRANSLATE(A11164,""auto"",""en"")"),"Loading...")</f>
        <v>Loading...</v>
      </c>
    </row>
    <row r="11165" spans="1:2" ht="14.25" customHeight="1">
      <c r="A11165" s="2" t="s">
        <v>10667</v>
      </c>
      <c r="B11165" s="2" t="str">
        <f ca="1">IFERROR(__xludf.DUMMYFUNCTION("GOOGLETRANSLATE(A11165,""auto"",""en"")"),"Loading...")</f>
        <v>Loading...</v>
      </c>
    </row>
    <row r="11166" spans="1:2" ht="14.25" customHeight="1">
      <c r="A11166" s="4" t="s">
        <v>10668</v>
      </c>
      <c r="B11166" s="2" t="str">
        <f ca="1">IFERROR(__xludf.DUMMYFUNCTION("GOOGLETRANSLATE(A11166,""auto"",""en"")"),"Loading...")</f>
        <v>Loading...</v>
      </c>
    </row>
    <row r="11167" spans="1:2" ht="14.25" customHeight="1">
      <c r="A11167" s="2" t="s">
        <v>10669</v>
      </c>
      <c r="B11167" s="2" t="str">
        <f ca="1">IFERROR(__xludf.DUMMYFUNCTION("GOOGLETRANSLATE(A11167,""auto"",""en"")"),"Loading...")</f>
        <v>Loading...</v>
      </c>
    </row>
    <row r="11168" spans="1:2" ht="14.25" customHeight="1">
      <c r="A11168" s="6" t="s">
        <v>10670</v>
      </c>
      <c r="B11168" s="2" t="str">
        <f ca="1">IFERROR(__xludf.DUMMYFUNCTION("GOOGLETRANSLATE(A11168,""auto"",""en"")"),"Loading...")</f>
        <v>Loading...</v>
      </c>
    </row>
    <row r="11169" spans="1:2" ht="14.25" customHeight="1">
      <c r="A11169" s="2" t="s">
        <v>10671</v>
      </c>
      <c r="B11169" s="2" t="str">
        <f ca="1">IFERROR(__xludf.DUMMYFUNCTION("GOOGLETRANSLATE(A11169,""auto"",""en"")"),"DM Sahab should make a tweet saying that now the life of democracy is in the hands of DM.")</f>
        <v>DM Sahab should make a tweet saying that now the life of democracy is in the hands of DM.</v>
      </c>
    </row>
    <row r="11170" spans="1:2" ht="14.25" customHeight="1">
      <c r="A11170" s="4" t="s">
        <v>10672</v>
      </c>
      <c r="B11170" s="2" t="str">
        <f ca="1">IFERROR(__xludf.DUMMYFUNCTION("GOOGLETRANSLATE(A11170,""auto"",""en"")"),"As long as there is breath, everyone does not die because the breath is going on and those people who are involved in that incident never give up hope, even if their neighbor says something wrong, they fight till then and sometimes they also win. Even if "&amp;"no one expects it, hence my request to the people of all the parties is that until you are satisfied in your Lok Sabha or the total score is not there, you yourself should not lose, this is my hope.")</f>
        <v>As long as there is breath, everyone does not die because the breath is going on and those people who are involved in that incident never give up hope, even if their neighbor says something wrong, they fight till then and sometimes they also win. Even if no one expects it, hence my request to the people of all the parties is that until you are satisfied in your Lok Sabha or the total score is not there, you yourself should not lose, this is my hope.</v>
      </c>
    </row>
    <row r="11171" spans="1:2" ht="14.25" customHeight="1">
      <c r="A11171" s="2" t="s">
        <v>10673</v>
      </c>
      <c r="B11171" s="2" t="str">
        <f ca="1">IFERROR(__xludf.DUMMYFUNCTION("GOOGLETRANSLATE(A11171,""auto"",""en"")"),"Loading...")</f>
        <v>Loading...</v>
      </c>
    </row>
    <row r="11172" spans="1:2" ht="14.25" customHeight="1">
      <c r="A11172" s="2" t="s">
        <v>10674</v>
      </c>
      <c r="B11172" s="2" t="str">
        <f ca="1">IFERROR(__xludf.DUMMYFUNCTION("GOOGLETRANSLATE(A11172,""auto"",""en"")"),"Loading...")</f>
        <v>Loading...</v>
      </c>
    </row>
    <row r="11173" spans="1:2" ht="14.25" customHeight="1">
      <c r="A11173" s="2" t="s">
        <v>10675</v>
      </c>
      <c r="B11173" s="2" t="str">
        <f ca="1">IFERROR(__xludf.DUMMYFUNCTION("GOOGLETRANSLATE(A11173,""auto"",""en"")"),"Loading...")</f>
        <v>Loading...</v>
      </c>
    </row>
    <row r="11174" spans="1:2" ht="14.25" customHeight="1">
      <c r="A11174" s="2" t="s">
        <v>10676</v>
      </c>
      <c r="B11174" s="2" t="str">
        <f ca="1">IFERROR(__xludf.DUMMYFUNCTION("GOOGLETRANSLATE(A11174,""auto"",""en"")"),"Loading...")</f>
        <v>Loading...</v>
      </c>
    </row>
    <row r="11175" spans="1:2" ht="14.25" customHeight="1">
      <c r="A11175" s="2" t="s">
        <v>10677</v>
      </c>
      <c r="B11175" s="3" t="str">
        <f ca="1">IFERROR(__xludf.DUMMYFUNCTION("GOOGLETRANSLATE(A11175,""auto"",""en"")"),"Loading...")</f>
        <v>Loading...</v>
      </c>
    </row>
    <row r="11176" spans="1:2" ht="14.25" customHeight="1">
      <c r="A11176" s="2" t="s">
        <v>10678</v>
      </c>
      <c r="B11176" s="2" t="str">
        <f ca="1">IFERROR(__xludf.DUMMYFUNCTION("GOOGLETRANSLATE(A11176,""auto"",""en"")"),"Loading...")</f>
        <v>Loading...</v>
      </c>
    </row>
    <row r="11177" spans="1:2" ht="14.25" customHeight="1">
      <c r="A11177" s="2" t="s">
        <v>10679</v>
      </c>
      <c r="B11177" s="2" t="str">
        <f ca="1">IFERROR(__xludf.DUMMYFUNCTION("GOOGLETRANSLATE(A11177,""auto"",""en"")"),"Loading...")</f>
        <v>Loading...</v>
      </c>
    </row>
    <row r="11178" spans="1:2" ht="14.25" customHeight="1">
      <c r="A11178" s="2" t="s">
        <v>10680</v>
      </c>
      <c r="B11178" s="2" t="str">
        <f ca="1">IFERROR(__xludf.DUMMYFUNCTION("GOOGLETRANSLATE(A11178,""auto"",""en"")"),"Loading...")</f>
        <v>Loading...</v>
      </c>
    </row>
    <row r="11179" spans="1:2" ht="14.25" customHeight="1">
      <c r="A11179" s="2" t="s">
        <v>10681</v>
      </c>
      <c r="B11179" s="2" t="str">
        <f ca="1">IFERROR(__xludf.DUMMYFUNCTION("GOOGLETRANSLATE(A11179,""auto"",""en"")"),"Cheating is also not to be done by the media.")</f>
        <v>Cheating is also not to be done by the media.</v>
      </c>
    </row>
    <row r="11180" spans="1:2" ht="14.25" customHeight="1">
      <c r="A11180" s="2" t="s">
        <v>10682</v>
      </c>
      <c r="B11180" s="2" t="str">
        <f ca="1">IFERROR(__xludf.DUMMYFUNCTION("GOOGLETRANSLATE(A11180,""auto"",""en"")"),"Loading...")</f>
        <v>Loading...</v>
      </c>
    </row>
    <row r="11181" spans="1:2" ht="14.25" customHeight="1">
      <c r="A11181" s="5" t="s">
        <v>10683</v>
      </c>
      <c r="B11181" s="2" t="str">
        <f ca="1">IFERROR(__xludf.DUMMYFUNCTION("GOOGLETRANSLATE(A11181,""auto"",""en"")"),"The country needs journalists like you 
The country does not need media people who do slavery.")</f>
        <v>The country needs journalists like you 
The country does not need media people who do slavery.</v>
      </c>
    </row>
    <row r="11182" spans="1:2" ht="14.25" customHeight="1">
      <c r="A11182" s="4" t="s">
        <v>10684</v>
      </c>
      <c r="B11182" s="2" t="str">
        <f ca="1">IFERROR(__xludf.DUMMYFUNCTION("GOOGLETRANSLATE(A11182,""auto"",""en"")"),"Loading...")</f>
        <v>Loading...</v>
      </c>
    </row>
    <row r="11183" spans="1:2" ht="14.25" customHeight="1">
      <c r="A11183" s="2" t="s">
        <v>10685</v>
      </c>
      <c r="B11183" s="2" t="str">
        <f ca="1">IFERROR(__xludf.DUMMYFUNCTION("GOOGLETRANSLATE(A11183,""auto"",""en"")"),"Loading...")</f>
        <v>Loading...</v>
      </c>
    </row>
    <row r="11184" spans="1:2" ht="14.25" customHeight="1">
      <c r="A11184" s="4" t="s">
        <v>10645</v>
      </c>
      <c r="B11184" s="2" t="str">
        <f ca="1">IFERROR(__xludf.DUMMYFUNCTION("GOOGLETRANSLATE(A11184,""auto"",""en"")"),"Loading...")</f>
        <v>Loading...</v>
      </c>
    </row>
    <row r="11185" spans="1:2" ht="14.25" customHeight="1">
      <c r="A11185" s="2" t="s">
        <v>10686</v>
      </c>
      <c r="B11185" s="2" t="str">
        <f ca="1">IFERROR(__xludf.DUMMYFUNCTION("GOOGLETRANSLATE(A11185,""auto"",""en"")"),"Loading...")</f>
        <v>Loading...</v>
      </c>
    </row>
    <row r="11186" spans="1:2" ht="14.25" customHeight="1">
      <c r="A11186" s="2" t="s">
        <v>10687</v>
      </c>
      <c r="B11186" s="2" t="str">
        <f ca="1">IFERROR(__xludf.DUMMYFUNCTION("GOOGLETRANSLATE(A11186,""auto"",""en"")"),"Loading...")</f>
        <v>Loading...</v>
      </c>
    </row>
    <row r="11187" spans="1:2" ht="14.25" customHeight="1">
      <c r="A11187" s="2" t="s">
        <v>10688</v>
      </c>
      <c r="B11187" s="2" t="str">
        <f ca="1">IFERROR(__xludf.DUMMYFUNCTION("GOOGLETRANSLATE(A11187,""auto"",""en"")"),"Loading...")</f>
        <v>Loading...</v>
      </c>
    </row>
    <row r="11188" spans="1:2" ht="14.25" customHeight="1">
      <c r="A11188" s="2" t="s">
        <v>10689</v>
      </c>
      <c r="B11188" s="2" t="str">
        <f ca="1">IFERROR(__xludf.DUMMYFUNCTION("GOOGLETRANSLATE(A11188,""auto"",""en"")"),"Loading...")</f>
        <v>Loading...</v>
      </c>
    </row>
    <row r="11189" spans="1:2" ht="14.25" customHeight="1">
      <c r="A11189" s="4" t="s">
        <v>10690</v>
      </c>
      <c r="B11189" s="2" t="str">
        <f ca="1">IFERROR(__xludf.DUMMYFUNCTION("GOOGLETRANSLATE(A11189,""auto"",""en"")"),"Loading...")</f>
        <v>Loading...</v>
      </c>
    </row>
    <row r="11190" spans="1:2" ht="14.25" customHeight="1">
      <c r="A11190" s="2" t="s">
        <v>10691</v>
      </c>
      <c r="B11190" s="2" t="str">
        <f ca="1">IFERROR(__xludf.DUMMYFUNCTION("GOOGLETRANSLATE(A11190,""auto"",""en"")"),"Loading...")</f>
        <v>Loading...</v>
      </c>
    </row>
    <row r="11191" spans="1:2" ht="14.25" customHeight="1">
      <c r="A11191" s="4" t="s">
        <v>10692</v>
      </c>
      <c r="B11191" s="2" t="str">
        <f ca="1">IFERROR(__xludf.DUMMYFUNCTION("GOOGLETRANSLATE(A11191,""auto"",""en"")"),"Loading...")</f>
        <v>Loading...</v>
      </c>
    </row>
    <row r="11192" spans="1:2" ht="14.25" customHeight="1">
      <c r="A11192" s="2" t="s">
        <v>10693</v>
      </c>
      <c r="B11192" s="2" t="str">
        <f ca="1">IFERROR(__xludf.DUMMYFUNCTION("GOOGLETRANSLATE(A11192,""auto"",""en"")"),"Loading...")</f>
        <v>Loading...</v>
      </c>
    </row>
    <row r="11193" spans="1:2" ht="14.25" customHeight="1">
      <c r="A11193" s="2" t="s">
        <v>10694</v>
      </c>
      <c r="B11193" s="2" t="str">
        <f ca="1">IFERROR(__xludf.DUMMYFUNCTION("GOOGLETRANSLATE(A11193,""auto"",""en"")"),"Loading...")</f>
        <v>Loading...</v>
      </c>
    </row>
    <row r="11194" spans="1:2" ht="14.25" customHeight="1">
      <c r="A11194" s="2" t="s">
        <v>10695</v>
      </c>
      <c r="B11194" s="2" t="str">
        <f ca="1">IFERROR(__xludf.DUMMYFUNCTION("GOOGLETRANSLATE(A11194,""auto"",""en"")"),"Loading...")</f>
        <v>Loading...</v>
      </c>
    </row>
    <row r="11195" spans="1:2" ht="14.25" customHeight="1">
      <c r="A11195" s="2" t="s">
        <v>10696</v>
      </c>
      <c r="B11195" s="2" t="str">
        <f ca="1">IFERROR(__xludf.DUMMYFUNCTION("GOOGLETRANSLATE(A11195,""auto"",""en"")"),"Loading...")</f>
        <v>Loading...</v>
      </c>
    </row>
    <row r="11196" spans="1:2" ht="14.25" customHeight="1">
      <c r="A11196" s="4" t="s">
        <v>10697</v>
      </c>
      <c r="B11196" s="2" t="str">
        <f ca="1">IFERROR(__xludf.DUMMYFUNCTION("GOOGLETRANSLATE(A11196,""auto"",""en"")"),"Loading...")</f>
        <v>Loading...</v>
      </c>
    </row>
    <row r="11197" spans="1:2" ht="14.25" customHeight="1">
      <c r="A11197" s="2" t="s">
        <v>10698</v>
      </c>
      <c r="B11197" s="2" t="str">
        <f ca="1">IFERROR(__xludf.DUMMYFUNCTION("GOOGLETRANSLATE(A11197,""auto"",""en"")"),"Loading...")</f>
        <v>Loading...</v>
      </c>
    </row>
    <row r="11198" spans="1:2" ht="14.25" customHeight="1">
      <c r="A11198" s="4" t="s">
        <v>10699</v>
      </c>
      <c r="B11198" s="2" t="str">
        <f ca="1">IFERROR(__xludf.DUMMYFUNCTION("GOOGLETRANSLATE(A11198,""auto"",""en"")"),"Loading...")</f>
        <v>Loading...</v>
      </c>
    </row>
    <row r="11199" spans="1:2" ht="14.25" customHeight="1">
      <c r="A11199" s="2" t="s">
        <v>10700</v>
      </c>
      <c r="B11199" s="2" t="str">
        <f ca="1">IFERROR(__xludf.DUMMYFUNCTION("GOOGLETRANSLATE(A11199,""auto"",""en"")"),"Loading...")</f>
        <v>Loading...</v>
      </c>
    </row>
    <row r="11200" spans="1:2" ht="14.25" customHeight="1">
      <c r="A11200" s="2" t="s">
        <v>10701</v>
      </c>
      <c r="B11200" s="2" t="str">
        <f ca="1">IFERROR(__xludf.DUMMYFUNCTION("GOOGLETRANSLATE(A11200,""auto"",""en"")"),"Loading...")</f>
        <v>Loading...</v>
      </c>
    </row>
    <row r="11201" spans="1:2" ht="14.25" customHeight="1">
      <c r="A11201" s="2" t="s">
        <v>10702</v>
      </c>
      <c r="B11201" s="2" t="str">
        <f ca="1">IFERROR(__xludf.DUMMYFUNCTION("GOOGLETRANSLATE(A11201,""auto"",""en"")"),"Loading...")</f>
        <v>Loading...</v>
      </c>
    </row>
    <row r="11202" spans="1:2" ht="14.25" customHeight="1">
      <c r="A11202" s="2" t="s">
        <v>594</v>
      </c>
      <c r="B11202" s="2" t="str">
        <f ca="1">IFERROR(__xludf.DUMMYFUNCTION("GOOGLETRANSLATE(A11202,""auto"",""en"")"),"❤")</f>
        <v>❤</v>
      </c>
    </row>
    <row r="11203" spans="1:2" ht="14.25" customHeight="1">
      <c r="A11203" s="6" t="s">
        <v>10703</v>
      </c>
      <c r="B11203" s="2" t="str">
        <f ca="1">IFERROR(__xludf.DUMMYFUNCTION("GOOGLETRANSLATE(A11203,""auto"",""en"")"),"Loading...")</f>
        <v>Loading...</v>
      </c>
    </row>
    <row r="11204" spans="1:2" ht="14.25" customHeight="1">
      <c r="A11204" s="4" t="s">
        <v>10704</v>
      </c>
      <c r="B11204" s="2" t="str">
        <f ca="1">IFERROR(__xludf.DUMMYFUNCTION("GOOGLETRANSLATE(A11204,""auto"",""en"")"),"Loading...")</f>
        <v>Loading...</v>
      </c>
    </row>
    <row r="11205" spans="1:2" ht="14.25" customHeight="1">
      <c r="A11205" s="4" t="s">
        <v>10705</v>
      </c>
      <c r="B11205" s="2" t="str">
        <f ca="1">IFERROR(__xludf.DUMMYFUNCTION("GOOGLETRANSLATE(A11205,""auto"",""en"")"),"Loading...")</f>
        <v>Loading...</v>
      </c>
    </row>
    <row r="11206" spans="1:2" ht="14.25" customHeight="1">
      <c r="A11206" s="2" t="s">
        <v>3623</v>
      </c>
      <c r="B11206" s="2" t="str">
        <f ca="1">IFERROR(__xludf.DUMMYFUNCTION("GOOGLETRANSLATE(A11206,""auto"",""en"")"),"Loading...")</f>
        <v>Loading...</v>
      </c>
    </row>
    <row r="11207" spans="1:2" ht="14.25" customHeight="1">
      <c r="A11207" s="2" t="s">
        <v>10706</v>
      </c>
      <c r="B11207" s="2" t="str">
        <f ca="1">IFERROR(__xludf.DUMMYFUNCTION("GOOGLETRANSLATE(A11207,""auto"",""en"")"),"Loading...")</f>
        <v>Loading...</v>
      </c>
    </row>
    <row r="11208" spans="1:2" ht="14.25" customHeight="1">
      <c r="A11208" s="6" t="s">
        <v>10707</v>
      </c>
      <c r="B11208" s="2" t="str">
        <f ca="1">IFERROR(__xludf.DUMMYFUNCTION("GOOGLETRANSLATE(A11208,""auto"",""en"")"),"Loading...")</f>
        <v>Loading...</v>
      </c>
    </row>
    <row r="11209" spans="1:2" ht="14.25" customHeight="1">
      <c r="A11209" s="2" t="s">
        <v>594</v>
      </c>
      <c r="B11209" s="2" t="str">
        <f ca="1">IFERROR(__xludf.DUMMYFUNCTION("GOOGLETRANSLATE(A11209,""auto"",""en"")"),"❤")</f>
        <v>❤</v>
      </c>
    </row>
    <row r="11210" spans="1:2" ht="14.25" customHeight="1">
      <c r="A11210" s="2" t="s">
        <v>10708</v>
      </c>
      <c r="B11210" s="2" t="str">
        <f ca="1">IFERROR(__xludf.DUMMYFUNCTION("GOOGLETRANSLATE(A11210,""auto"",""en"")"),"Loading...")</f>
        <v>Loading...</v>
      </c>
    </row>
    <row r="11211" spans="1:2" ht="14.25" customHeight="1">
      <c r="A11211" s="2" t="s">
        <v>10709</v>
      </c>
      <c r="B11211" s="2" t="str">
        <f ca="1">IFERROR(__xludf.DUMMYFUNCTION("GOOGLETRANSLATE(A11211,""auto"",""en"")"),"Loading...")</f>
        <v>Loading...</v>
      </c>
    </row>
    <row r="11212" spans="1:2" ht="14.25" customHeight="1">
      <c r="A11212" s="2" t="s">
        <v>10710</v>
      </c>
      <c r="B11212" s="2" t="str">
        <f ca="1">IFERROR(__xludf.DUMMYFUNCTION("GOOGLETRANSLATE(A11212,""auto"",""en"")"),"Loading...")</f>
        <v>Loading...</v>
      </c>
    </row>
    <row r="11213" spans="1:2" ht="14.25" customHeight="1">
      <c r="A11213" s="2" t="s">
        <v>10711</v>
      </c>
      <c r="B11213" s="2" t="str">
        <f ca="1">IFERROR(__xludf.DUMMYFUNCTION("GOOGLETRANSLATE(A11213,""auto"",""en"")"),"Rahul zindabad")</f>
        <v>Rahul zindabad</v>
      </c>
    </row>
    <row r="11214" spans="1:2" ht="14.25" customHeight="1">
      <c r="A11214" s="2" t="s">
        <v>10712</v>
      </c>
      <c r="B11214" s="2" t="str">
        <f ca="1">IFERROR(__xludf.DUMMYFUNCTION("GOOGLETRANSLATE(A11214,""auto"",""en"")"),"Loading...")</f>
        <v>Loading...</v>
      </c>
    </row>
    <row r="11215" spans="1:2" ht="14.25" customHeight="1">
      <c r="A11215" s="2" t="s">
        <v>10713</v>
      </c>
      <c r="B11215" s="2" t="str">
        <f ca="1">IFERROR(__xludf.DUMMYFUNCTION("GOOGLETRANSLATE(A11215,""auto"",""en"")"),"RAVISH G BAS KIJIYE ABB JYADA HI BAKCHODI HO GYI HAI")</f>
        <v>RAVISH G BAS KIJIYE ABB JYADA HI BAKCHODI HO GYI HAI</v>
      </c>
    </row>
    <row r="11216" spans="1:2" ht="14.25" customHeight="1">
      <c r="A11216" s="6" t="s">
        <v>10714</v>
      </c>
      <c r="B11216" s="2" t="str">
        <f ca="1">IFERROR(__xludf.DUMMYFUNCTION("GOOGLETRANSLATE(A11216,""auto"",""en"")"),"Loading...")</f>
        <v>Loading...</v>
      </c>
    </row>
    <row r="11217" spans="1:2" ht="14.25" customHeight="1">
      <c r="A11217" s="6" t="s">
        <v>10715</v>
      </c>
      <c r="B11217" s="2" t="str">
        <f ca="1">IFERROR(__xludf.DUMMYFUNCTION("GOOGLETRANSLATE(A11217,""auto"",""en"")"),"Loading...")</f>
        <v>Loading...</v>
      </c>
    </row>
    <row r="11218" spans="1:2" ht="14.25" customHeight="1">
      <c r="A11218" s="2" t="s">
        <v>10716</v>
      </c>
      <c r="B11218" s="2" t="str">
        <f ca="1">IFERROR(__xludf.DUMMYFUNCTION("GOOGLETRANSLATE(A11218,""auto"",""en"")"),"Loading...")</f>
        <v>Loading...</v>
      </c>
    </row>
    <row r="11219" spans="1:2" ht="14.25" customHeight="1">
      <c r="A11219" s="2" t="s">
        <v>10717</v>
      </c>
      <c r="B11219" s="2" t="str">
        <f ca="1">IFERROR(__xludf.DUMMYFUNCTION("GOOGLETRANSLATE(A11219,""auto"",""en"")"),"Loading...")</f>
        <v>Loading...</v>
      </c>
    </row>
    <row r="11220" spans="1:2" ht="14.25" customHeight="1">
      <c r="A11220" s="2" t="s">
        <v>10718</v>
      </c>
      <c r="B11220" s="2" t="str">
        <f ca="1">IFERROR(__xludf.DUMMYFUNCTION("GOOGLETRANSLATE(A11220,""auto"",""en"")"),"Loading...")</f>
        <v>Loading...</v>
      </c>
    </row>
    <row r="11221" spans="1:2" ht="14.25" customHeight="1">
      <c r="A11221" s="2" t="s">
        <v>10719</v>
      </c>
      <c r="B11221" s="2" t="str">
        <f ca="1">IFERROR(__xludf.DUMMYFUNCTION("GOOGLETRANSLATE(A11221,""auto"",""en"")"),"Loading...")</f>
        <v>Loading...</v>
      </c>
    </row>
    <row r="11222" spans="1:2" ht="14.25" customHeight="1">
      <c r="A11222" s="2" t="s">
        <v>10720</v>
      </c>
      <c r="B11222" s="2" t="str">
        <f ca="1">IFERROR(__xludf.DUMMYFUNCTION("GOOGLETRANSLATE(A11222,""auto"",""en"")"),"Loading...")</f>
        <v>Loading...</v>
      </c>
    </row>
    <row r="11223" spans="1:2" ht="14.25" customHeight="1">
      <c r="A11223" s="2" t="s">
        <v>10721</v>
      </c>
      <c r="B11223" s="2" t="str">
        <f ca="1">IFERROR(__xludf.DUMMYFUNCTION("GOOGLETRANSLATE(A11223,""auto"",""en"")"),"Sidhu Moose or Fan Hear??")</f>
        <v>Sidhu Moose or Fan Hear??</v>
      </c>
    </row>
    <row r="11224" spans="1:2" ht="14.25" customHeight="1">
      <c r="A11224" s="2" t="s">
        <v>10722</v>
      </c>
      <c r="B11224" s="2" t="str">
        <f ca="1">IFERROR(__xludf.DUMMYFUNCTION("GOOGLETRANSLATE(A11224,""auto"",""en"")"),"295❤❤")</f>
        <v>295❤❤</v>
      </c>
    </row>
    <row r="11225" spans="1:2" ht="14.25" customHeight="1">
      <c r="A11225" s="6" t="s">
        <v>10723</v>
      </c>
      <c r="B11225" s="2" t="str">
        <f ca="1">IFERROR(__xludf.DUMMYFUNCTION("GOOGLETRANSLATE(A11225,""auto"",""en"")"),"A bjp. Nhi logon. K
Li bp ban gy. H")</f>
        <v>A bjp. Nhi logon. K
Li bp ban gy. H</v>
      </c>
    </row>
    <row r="11226" spans="1:2" ht="14.25" customHeight="1">
      <c r="A11226" s="2" t="s">
        <v>10724</v>
      </c>
      <c r="B11226" s="2" t="str">
        <f ca="1">IFERROR(__xludf.DUMMYFUNCTION("GOOGLETRANSLATE(A11226,""auto"",""en"")"),"Loading...")</f>
        <v>Loading...</v>
      </c>
    </row>
    <row r="11227" spans="1:2" ht="14.25" customHeight="1">
      <c r="A11227" s="6" t="s">
        <v>10725</v>
      </c>
      <c r="B11227" s="2" t="str">
        <f ca="1">IFERROR(__xludf.DUMMYFUNCTION("GOOGLETRANSLATE(A11227,""auto"",""en"")"),"Loading...")</f>
        <v>Loading...</v>
      </c>
    </row>
    <row r="11228" spans="1:2" ht="14.25" customHeight="1">
      <c r="A11228" s="2" t="s">
        <v>10726</v>
      </c>
      <c r="B11228" s="2" t="str">
        <f ca="1">IFERROR(__xludf.DUMMYFUNCTION("GOOGLETRANSLATE(A11228,""auto"",""en"")"),"Loading...")</f>
        <v>Loading...</v>
      </c>
    </row>
    <row r="11229" spans="1:2" ht="14.25" customHeight="1">
      <c r="A11229" s="2" t="s">
        <v>10727</v>
      </c>
      <c r="B11229" s="2" t="str">
        <f ca="1">IFERROR(__xludf.DUMMYFUNCTION("GOOGLETRANSLATE(A11229,""auto"",""en"")"),"Loading...")</f>
        <v>Loading...</v>
      </c>
    </row>
    <row r="11230" spans="1:2" ht="14.25" customHeight="1">
      <c r="A11230" s="2" t="s">
        <v>10728</v>
      </c>
      <c r="B11230" s="2" t="str">
        <f ca="1">IFERROR(__xludf.DUMMYFUNCTION("GOOGLETRANSLATE(A11230,""auto"",""en"")"),"Loading...")</f>
        <v>Loading...</v>
      </c>
    </row>
    <row r="11231" spans="1:2" ht="14.25" customHeight="1">
      <c r="A11231" s="2" t="s">
        <v>10729</v>
      </c>
      <c r="B11231" s="2" t="str">
        <f ca="1">IFERROR(__xludf.DUMMYFUNCTION("GOOGLETRANSLATE(A11231,""auto"",""en"")"),"Loading...")</f>
        <v>Loading...</v>
      </c>
    </row>
    <row r="11232" spans="1:2" ht="14.25" customHeight="1">
      <c r="A11232" s="4" t="s">
        <v>10730</v>
      </c>
      <c r="B11232" s="2" t="str">
        <f ca="1">IFERROR(__xludf.DUMMYFUNCTION("GOOGLETRANSLATE(A11232,""auto"",""en"")"),"Loading...")</f>
        <v>Loading...</v>
      </c>
    </row>
    <row r="11233" spans="1:2" ht="14.25" customHeight="1">
      <c r="A11233" s="2" t="s">
        <v>10731</v>
      </c>
      <c r="B11233" s="2" t="str">
        <f ca="1">IFERROR(__xludf.DUMMYFUNCTION("GOOGLETRANSLATE(A11233,""auto"",""en"")"),"Loading...")</f>
        <v>Loading...</v>
      </c>
    </row>
    <row r="11234" spans="1:2" ht="14.25" customHeight="1">
      <c r="A11234" s="2" t="s">
        <v>10732</v>
      </c>
      <c r="B11234" s="2" t="str">
        <f ca="1">IFERROR(__xludf.DUMMYFUNCTION("GOOGLETRANSLATE(A11234,""auto"",""en"")"),"Loading...")</f>
        <v>Loading...</v>
      </c>
    </row>
    <row r="11235" spans="1:2" ht="14.25" customHeight="1">
      <c r="A11235" s="4" t="s">
        <v>10733</v>
      </c>
      <c r="B11235" s="2" t="str">
        <f ca="1">IFERROR(__xludf.DUMMYFUNCTION("GOOGLETRANSLATE(A11235,""auto"",""en"")"),"Loading...")</f>
        <v>Loading...</v>
      </c>
    </row>
    <row r="11236" spans="1:2" ht="14.25" customHeight="1">
      <c r="A11236" s="2" t="s">
        <v>10734</v>
      </c>
      <c r="B11236" s="2" t="str">
        <f ca="1">IFERROR(__xludf.DUMMYFUNCTION("GOOGLETRANSLATE(A11236,""auto"",""en"")"),"Loading...")</f>
        <v>Loading...</v>
      </c>
    </row>
    <row r="11237" spans="1:2" ht="14.25" customHeight="1">
      <c r="A11237" s="6" t="s">
        <v>10735</v>
      </c>
      <c r="B11237" s="2" t="str">
        <f ca="1">IFERROR(__xludf.DUMMYFUNCTION("GOOGLETRANSLATE(A11237,""auto"",""en"")"),"Loading...")</f>
        <v>Loading...</v>
      </c>
    </row>
    <row r="11238" spans="1:2" ht="14.25" customHeight="1">
      <c r="A11238" s="4" t="s">
        <v>10736</v>
      </c>
      <c r="B11238" s="2" t="str">
        <f ca="1">IFERROR(__xludf.DUMMYFUNCTION("GOOGLETRANSLATE(A11238,""auto"",""en"")"),"Loading...")</f>
        <v>Loading...</v>
      </c>
    </row>
    <row r="11239" spans="1:2" ht="14.25" customHeight="1">
      <c r="A11239" s="2" t="s">
        <v>10737</v>
      </c>
      <c r="B11239" s="2" t="str">
        <f ca="1">IFERROR(__xludf.DUMMYFUNCTION("GOOGLETRANSLATE(A11239,""auto"",""en"")"),"Loading...")</f>
        <v>Loading...</v>
      </c>
    </row>
    <row r="11240" spans="1:2" ht="14.25" customHeight="1">
      <c r="A11240" s="2" t="s">
        <v>10738</v>
      </c>
      <c r="B11240" s="2" t="str">
        <f ca="1">IFERROR(__xludf.DUMMYFUNCTION("GOOGLETRANSLATE(A11240,""auto"",""en"")"),"Loading...")</f>
        <v>Loading...</v>
      </c>
    </row>
    <row r="11241" spans="1:2" ht="14.25" customHeight="1">
      <c r="A11241" s="4" t="s">
        <v>10739</v>
      </c>
      <c r="B11241" s="2" t="str">
        <f ca="1">IFERROR(__xludf.DUMMYFUNCTION("GOOGLETRANSLATE(A11241,""auto"",""en"")"),"Loading...")</f>
        <v>Loading...</v>
      </c>
    </row>
    <row r="11242" spans="1:2" ht="14.25" customHeight="1">
      <c r="A11242" s="4" t="s">
        <v>10740</v>
      </c>
      <c r="B11242" s="2" t="str">
        <f ca="1">IFERROR(__xludf.DUMMYFUNCTION("GOOGLETRANSLATE(A11242,""auto"",""en"")"),"The Election Commission is performing the duty of the returning officer of the Mayor elections of Surat.")</f>
        <v>The Election Commission is performing the duty of the returning officer of the Mayor elections of Surat.</v>
      </c>
    </row>
    <row r="11243" spans="1:2" ht="14.25" customHeight="1">
      <c r="A11243" s="2" t="s">
        <v>10741</v>
      </c>
      <c r="B11243" s="2" t="str">
        <f ca="1">IFERROR(__xludf.DUMMYFUNCTION("GOOGLETRANSLATE(A11243,""auto"",""en"")"),"Dekh lenge rathee and ravish how many sateek baithte hain #guruchela")</f>
        <v>Dekh lenge rathee and ravish how many sateek baithte hain #guruchela</v>
      </c>
    </row>
    <row r="11244" spans="1:2" ht="14.25" customHeight="1">
      <c r="A11244" s="2" t="s">
        <v>10742</v>
      </c>
      <c r="B11244" s="2" t="str">
        <f ca="1">IFERROR(__xludf.DUMMYFUNCTION("GOOGLETRANSLATE(A11244,""auto"",""en"")"),"Uncle do some AC work")</f>
        <v>Uncle do some AC work</v>
      </c>
    </row>
    <row r="11245" spans="1:2" ht="14.25" customHeight="1">
      <c r="A11245" s="2" t="s">
        <v>10743</v>
      </c>
      <c r="B11245" s="2" t="str">
        <f ca="1">IFERROR(__xludf.DUMMYFUNCTION("GOOGLETRANSLATE(A11245,""auto"",""en"")"),"Loading...")</f>
        <v>Loading...</v>
      </c>
    </row>
    <row r="11246" spans="1:2" ht="14.25" customHeight="1">
      <c r="A11246" s="2" t="s">
        <v>10744</v>
      </c>
      <c r="B11246" s="2" t="str">
        <f ca="1">IFERROR(__xludf.DUMMYFUNCTION("GOOGLETRANSLATE(A11246,""auto"",""en"")"),"Loading...")</f>
        <v>Loading...</v>
      </c>
    </row>
    <row r="11247" spans="1:2" ht="14.25" customHeight="1">
      <c r="A11247" s="2" t="s">
        <v>10745</v>
      </c>
      <c r="B11247" s="2" t="str">
        <f ca="1">IFERROR(__xludf.DUMMYFUNCTION("GOOGLETRANSLATE(A11247,""auto"",""en"")"),"Loading...")</f>
        <v>Loading...</v>
      </c>
    </row>
    <row r="11248" spans="1:2" ht="14.25" customHeight="1">
      <c r="A11248" s="2" t="s">
        <v>10746</v>
      </c>
      <c r="B11248" s="2" t="str">
        <f ca="1">IFERROR(__xludf.DUMMYFUNCTION("GOOGLETRANSLATE(A11248,""auto"",""en"")"),"Loading...")</f>
        <v>Loading...</v>
      </c>
    </row>
    <row r="11249" spans="1:2" ht="14.25" customHeight="1">
      <c r="A11249" s="4" t="s">
        <v>10747</v>
      </c>
      <c r="B11249" s="2" t="str">
        <f ca="1">IFERROR(__xludf.DUMMYFUNCTION("GOOGLETRANSLATE(A11249,""auto"",""en"")"),"Loading...")</f>
        <v>Loading...</v>
      </c>
    </row>
    <row r="11250" spans="1:2" ht="14.25" customHeight="1">
      <c r="A11250" s="2" t="s">
        <v>3455</v>
      </c>
      <c r="B11250" s="2" t="str">
        <f ca="1">IFERROR(__xludf.DUMMYFUNCTION("GOOGLETRANSLATE(A11250,""auto"",""en"")"),"Loading...")</f>
        <v>Loading...</v>
      </c>
    </row>
    <row r="11251" spans="1:2" ht="14.25" customHeight="1">
      <c r="A11251" s="2" t="s">
        <v>10748</v>
      </c>
      <c r="B11251" s="2" t="str">
        <f ca="1">IFERROR(__xludf.DUMMYFUNCTION("GOOGLETRANSLATE(A11251,""auto"",""en"")"),"Loading...")</f>
        <v>Loading...</v>
      </c>
    </row>
    <row r="11252" spans="1:2" ht="14.25" customHeight="1">
      <c r="A11252" s="2" t="s">
        <v>10749</v>
      </c>
      <c r="B11252" s="2" t="str">
        <f ca="1">IFERROR(__xludf.DUMMYFUNCTION("GOOGLETRANSLATE(A11252,""auto"",""en"")"),"Loading...")</f>
        <v>Loading...</v>
      </c>
    </row>
    <row r="11253" spans="1:2" ht="14.25" customHeight="1">
      <c r="A11253" s="2" t="s">
        <v>10750</v>
      </c>
      <c r="B11253" s="2" t="str">
        <f ca="1">IFERROR(__xludf.DUMMYFUNCTION("GOOGLETRANSLATE(A11253,""auto"",""en"")"),"Loading...")</f>
        <v>Loading...</v>
      </c>
    </row>
    <row r="11254" spans="1:2" ht="14.25" customHeight="1">
      <c r="A11254" s="2" t="s">
        <v>10751</v>
      </c>
      <c r="B11254" s="2" t="str">
        <f ca="1">IFERROR(__xludf.DUMMYFUNCTION("GOOGLETRANSLATE(A11254,""auto"",""en"")"),"Loading...")</f>
        <v>Loading...</v>
      </c>
    </row>
    <row r="11255" spans="1:2" ht="14.25" customHeight="1">
      <c r="A11255" s="5" t="s">
        <v>10752</v>
      </c>
      <c r="B11255" s="2" t="str">
        <f ca="1">IFERROR(__xludf.DUMMYFUNCTION("GOOGLETRANSLATE(A11255,""auto"",""en"")"),"Hope you have ordered full tempo Barnaul for 4th June. 
Although you will not apologize for your being a Congressman – Thathar")</f>
        <v>Hope you have ordered full tempo Barnaul for 4th June. 
Although you will not apologize for your being a Congressman – Thathar</v>
      </c>
    </row>
    <row r="11256" spans="1:2" ht="14.25" customHeight="1">
      <c r="A11256" s="2" t="s">
        <v>10753</v>
      </c>
      <c r="B11256" s="2" t="str">
        <f ca="1">IFERROR(__xludf.DUMMYFUNCTION("GOOGLETRANSLATE(A11256,""auto"",""en"")"),"Loading...")</f>
        <v>Loading...</v>
      </c>
    </row>
    <row r="11257" spans="1:2" ht="14.25" customHeight="1">
      <c r="A11257" s="2" t="s">
        <v>10754</v>
      </c>
      <c r="B11257" s="2" t="str">
        <f ca="1">IFERROR(__xludf.DUMMYFUNCTION("GOOGLETRANSLATE(A11257,""auto"",""en"")"),"Loading...")</f>
        <v>Loading...</v>
      </c>
    </row>
    <row r="11258" spans="1:2" ht="14.25" customHeight="1">
      <c r="A11258" s="6" t="s">
        <v>10755</v>
      </c>
      <c r="B11258" s="2" t="str">
        <f ca="1">IFERROR(__xludf.DUMMYFUNCTION("GOOGLETRANSLATE(A11258,""auto"",""en"")"),"Sidhu moosewala song got 59 million views not 593 million views sir.
#justiceforsidhumoosewala")</f>
        <v>Sidhu moosewala song got 59 million views not 593 million views sir.
#justiceforsidhumoosewala</v>
      </c>
    </row>
    <row r="11259" spans="1:2" ht="14.25" customHeight="1">
      <c r="A11259" s="2" t="s">
        <v>10756</v>
      </c>
      <c r="B11259" s="2" t="str">
        <f ca="1">IFERROR(__xludf.DUMMYFUNCTION("GOOGLETRANSLATE(A11259,""auto"",""en"")"),"Loading...")</f>
        <v>Loading...</v>
      </c>
    </row>
    <row r="11260" spans="1:2" ht="14.25" customHeight="1">
      <c r="A11260" s="2" t="s">
        <v>9576</v>
      </c>
      <c r="B11260" s="2" t="str">
        <f ca="1">IFERROR(__xludf.DUMMYFUNCTION("GOOGLETRANSLATE(A11260,""auto"",""en"")"),"Loading...")</f>
        <v>Loading...</v>
      </c>
    </row>
    <row r="11261" spans="1:2" ht="14.25" customHeight="1">
      <c r="A11261" s="6" t="s">
        <v>10757</v>
      </c>
      <c r="B11261" s="2" t="str">
        <f ca="1">IFERROR(__xludf.DUMMYFUNCTION("GOOGLETRANSLATE(A11261,""auto"",""en"")"),"Loading...")</f>
        <v>Loading...</v>
      </c>
    </row>
    <row r="11262" spans="1:2" ht="14.25" customHeight="1">
      <c r="A11262" s="2" t="s">
        <v>1534</v>
      </c>
      <c r="B11262" s="2" t="str">
        <f ca="1">IFERROR(__xludf.DUMMYFUNCTION("GOOGLETRANSLATE(A11262,""auto"",""en"")"),"Loading...")</f>
        <v>Loading...</v>
      </c>
    </row>
    <row r="11263" spans="1:2" ht="14.25" customHeight="1">
      <c r="A11263" s="4" t="s">
        <v>10758</v>
      </c>
      <c r="B11263" s="2" t="str">
        <f ca="1">IFERROR(__xludf.DUMMYFUNCTION("GOOGLETRANSLATE(A11263,""auto"",""en"")"),"Loading...")</f>
        <v>Loading...</v>
      </c>
    </row>
    <row r="11264" spans="1:2" ht="14.25" customHeight="1">
      <c r="A11264" s="4" t="s">
        <v>10759</v>
      </c>
      <c r="B11264" s="2" t="str">
        <f ca="1">IFERROR(__xludf.DUMMYFUNCTION("GOOGLETRANSLATE(A11264,""auto"",""en"")"),"Loading...")</f>
        <v>Loading...</v>
      </c>
    </row>
    <row r="11265" spans="1:2" ht="14.25" customHeight="1">
      <c r="A11265" s="2" t="s">
        <v>10760</v>
      </c>
      <c r="B11265" s="2" t="str">
        <f ca="1">IFERROR(__xludf.DUMMYFUNCTION("GOOGLETRANSLATE(A11265,""auto"",""en"")"),"Loading...")</f>
        <v>Loading...</v>
      </c>
    </row>
    <row r="11266" spans="1:2" ht="14.25" customHeight="1">
      <c r="A11266" s="4" t="s">
        <v>10761</v>
      </c>
      <c r="B11266" s="2" t="str">
        <f ca="1">IFERROR(__xludf.DUMMYFUNCTION("GOOGLETRANSLATE(A11266,""auto"",""en"")"),"Loading...")</f>
        <v>Loading...</v>
      </c>
    </row>
    <row r="11267" spans="1:2" ht="14.25" customHeight="1">
      <c r="A11267" s="2" t="s">
        <v>10762</v>
      </c>
      <c r="B11267" s="2" t="str">
        <f ca="1">IFERROR(__xludf.DUMMYFUNCTION("GOOGLETRANSLATE(A11267,""auto"",""en"")"),"Loading...")</f>
        <v>Loading...</v>
      </c>
    </row>
    <row r="11268" spans="1:2" ht="14.25" customHeight="1">
      <c r="A11268" s="2" t="s">
        <v>10763</v>
      </c>
      <c r="B11268" s="2" t="str">
        <f ca="1">IFERROR(__xludf.DUMMYFUNCTION("GOOGLETRANSLATE(A11268,""auto"",""en"")"),"Loading...")</f>
        <v>Loading...</v>
      </c>
    </row>
    <row r="11269" spans="1:2" ht="14.25" customHeight="1">
      <c r="A11269" s="2" t="s">
        <v>10764</v>
      </c>
      <c r="B11269" s="2" t="str">
        <f ca="1">IFERROR(__xludf.DUMMYFUNCTION("GOOGLETRANSLATE(A11269,""auto"",""en"")"),"Modi media pole 🤣🤣🤣??? Yes very true, no citizens should TRUST this fraud exit poll??? Still these 2 gujjus are playing with citizens life, bullying and looting, now enough is enough, be ready to leave by June 4 th 2024? Congress Zindabad, India Allian"&amp;"ce Zindabad, long live Congress party and Gandhi family 😊😘🌹👍🙏.")</f>
        <v>Modi media pole 🤣🤣🤣??? Yes very true, no citizens should TRUST this fraud exit poll??? Still these 2 gujjus are playing with citizens life, bullying and looting, now enough is enough, be ready to leave by June 4 th 2024? Congress Zindabad, India Alliance Zindabad, long live Congress party and Gandhi family 😊😘🌹👍🙏.</v>
      </c>
    </row>
    <row r="11270" spans="1:2" ht="14.25" customHeight="1">
      <c r="A11270" s="2" t="s">
        <v>10765</v>
      </c>
      <c r="B11270" s="2" t="str">
        <f ca="1">IFERROR(__xludf.DUMMYFUNCTION("GOOGLETRANSLATE(A11270,""auto"",""en"")"),"Loading...")</f>
        <v>Loading...</v>
      </c>
    </row>
    <row r="11271" spans="1:2" ht="14.25" customHeight="1">
      <c r="A11271" s="4" t="s">
        <v>10766</v>
      </c>
      <c r="B11271" s="2" t="str">
        <f ca="1">IFERROR(__xludf.DUMMYFUNCTION("GOOGLETRANSLATE(A11271,""auto"",""en"")"),"Loading...")</f>
        <v>Loading...</v>
      </c>
    </row>
    <row r="11272" spans="1:2" ht="14.25" customHeight="1">
      <c r="A11272" s="2" t="s">
        <v>10767</v>
      </c>
      <c r="B11272" s="2" t="str">
        <f ca="1">IFERROR(__xludf.DUMMYFUNCTION("GOOGLETRANSLATE(A11272,""auto"",""en"")"),"Loading...")</f>
        <v>Loading...</v>
      </c>
    </row>
    <row r="11273" spans="1:2" ht="14.25" customHeight="1">
      <c r="A11273" s="2" t="s">
        <v>4355</v>
      </c>
      <c r="B11273" s="2" t="str">
        <f ca="1">IFERROR(__xludf.DUMMYFUNCTION("GOOGLETRANSLATE(A11273,""auto"",""en"")"),"Loading...")</f>
        <v>Loading...</v>
      </c>
    </row>
    <row r="11274" spans="1:2" ht="14.25" customHeight="1">
      <c r="A11274" s="2" t="s">
        <v>10768</v>
      </c>
      <c r="B11274" s="2" t="str">
        <f ca="1">IFERROR(__xludf.DUMMYFUNCTION("GOOGLETRANSLATE(A11274,""auto"",""en"")"),"Loading...")</f>
        <v>Loading...</v>
      </c>
    </row>
    <row r="11275" spans="1:2" ht="14.25" customHeight="1">
      <c r="A11275" s="2" t="s">
        <v>10769</v>
      </c>
      <c r="B11275" s="2" t="str">
        <f ca="1">IFERROR(__xludf.DUMMYFUNCTION("GOOGLETRANSLATE(A11275,""auto"",""en"")"),"Loading...")</f>
        <v>Loading...</v>
      </c>
    </row>
    <row r="11276" spans="1:2" ht="14.25" customHeight="1">
      <c r="A11276" s="2" t="s">
        <v>10770</v>
      </c>
      <c r="B11276" s="2" t="str">
        <f ca="1">IFERROR(__xludf.DUMMYFUNCTION("GOOGLETRANSLATE(A11276,""auto"",""en"")"),"Loading...")</f>
        <v>Loading...</v>
      </c>
    </row>
    <row r="11277" spans="1:2" ht="14.25" customHeight="1">
      <c r="A11277" s="2" t="s">
        <v>10771</v>
      </c>
      <c r="B11277" s="2" t="str">
        <f ca="1">IFERROR(__xludf.DUMMYFUNCTION("GOOGLETRANSLATE(A11277,""auto"",""en"")"),"You have applied backwash")</f>
        <v>You have applied backwash</v>
      </c>
    </row>
    <row r="11278" spans="1:2" ht="14.25" customHeight="1">
      <c r="A11278" s="4" t="s">
        <v>10772</v>
      </c>
      <c r="B11278" s="2" t="str">
        <f ca="1">IFERROR(__xludf.DUMMYFUNCTION("GOOGLETRANSLATE(A11278,""auto"",""en"")"),"Loading...")</f>
        <v>Loading...</v>
      </c>
    </row>
    <row r="11279" spans="1:2" ht="14.25" customHeight="1">
      <c r="A11279" s="2" t="s">
        <v>10773</v>
      </c>
      <c r="B11279" s="2" t="str">
        <f ca="1">IFERROR(__xludf.DUMMYFUNCTION("GOOGLETRANSLATE(A11279,""auto"",""en"")"),"Loading...")</f>
        <v>Loading...</v>
      </c>
    </row>
    <row r="11280" spans="1:2" ht="14.25" customHeight="1">
      <c r="A11280" s="2" t="s">
        <v>10774</v>
      </c>
      <c r="B11280" s="2" t="str">
        <f ca="1">IFERROR(__xludf.DUMMYFUNCTION("GOOGLETRANSLATE(A11280,""auto"",""en"")"),"Loading...")</f>
        <v>Loading...</v>
      </c>
    </row>
    <row r="11281" spans="1:2" ht="14.25" customHeight="1">
      <c r="A11281" s="4" t="s">
        <v>10775</v>
      </c>
      <c r="B11281" s="2" t="str">
        <f ca="1">IFERROR(__xludf.DUMMYFUNCTION("GOOGLETRANSLATE(A11281,""auto"",""en"")"),"The opposition's ARO has to hand over the details of each round of counting to the gov. Written permission should be obtained from the ARO of the IAS, so that reconciliation can be done after the final round of counting is done.")</f>
        <v>The opposition's ARO has to hand over the details of each round of counting to the gov. Written permission should be obtained from the ARO of the IAS, so that reconciliation can be done after the final round of counting is done.</v>
      </c>
    </row>
    <row r="11282" spans="1:2" ht="14.25" customHeight="1">
      <c r="A11282" s="4" t="s">
        <v>10776</v>
      </c>
      <c r="B11282" s="2" t="str">
        <f ca="1">IFERROR(__xludf.DUMMYFUNCTION("GOOGLETRANSLATE(A11282,""auto"",""en"")"),"Loading...")</f>
        <v>Loading...</v>
      </c>
    </row>
    <row r="11283" spans="1:2" ht="14.25" customHeight="1">
      <c r="A11283" s="4" t="s">
        <v>10777</v>
      </c>
      <c r="B11283" s="2" t="str">
        <f ca="1">IFERROR(__xludf.DUMMYFUNCTION("GOOGLETRANSLATE(A11283,""auto"",""en"")"),"Loading...")</f>
        <v>Loading...</v>
      </c>
    </row>
    <row r="11284" spans="1:2" ht="14.25" customHeight="1">
      <c r="A11284" s="2" t="s">
        <v>10778</v>
      </c>
      <c r="B11284" s="2" t="str">
        <f ca="1">IFERROR(__xludf.DUMMYFUNCTION("GOOGLETRANSLATE(A11284,""auto"",""en"")"),"Loading...")</f>
        <v>Loading...</v>
      </c>
    </row>
    <row r="11285" spans="1:2" ht="14.25" customHeight="1">
      <c r="A11285" s="2" t="s">
        <v>10779</v>
      </c>
      <c r="B11285" s="2" t="str">
        <f ca="1">IFERROR(__xludf.DUMMYFUNCTION("GOOGLETRANSLATE(A11285,""auto"",""en"")"),"Loading...")</f>
        <v>Loading...</v>
      </c>
    </row>
    <row r="11286" spans="1:2" ht="14.25" customHeight="1">
      <c r="A11286" s="2" t="s">
        <v>10780</v>
      </c>
      <c r="B11286" s="2" t="str">
        <f ca="1">IFERROR(__xludf.DUMMYFUNCTION("GOOGLETRANSLATE(A11286,""auto"",""en"")"),"Loading...")</f>
        <v>Loading...</v>
      </c>
    </row>
    <row r="11287" spans="1:2" ht="14.25" customHeight="1">
      <c r="A11287" s="2" t="s">
        <v>10781</v>
      </c>
      <c r="B11287" s="2" t="str">
        <f ca="1">IFERROR(__xludf.DUMMYFUNCTION("GOOGLETRANSLATE(A11287,""auto"",""en"")"),"Loading...")</f>
        <v>Loading...</v>
      </c>
    </row>
    <row r="11288" spans="1:2" ht="14.25" customHeight="1">
      <c r="A11288" s="2" t="s">
        <v>10782</v>
      </c>
      <c r="B11288" s="2" t="str">
        <f ca="1">IFERROR(__xludf.DUMMYFUNCTION("GOOGLETRANSLATE(A11288,""auto"",""en"")"),"Loading...")</f>
        <v>Loading...</v>
      </c>
    </row>
    <row r="11289" spans="1:2" ht="14.25" customHeight="1">
      <c r="A11289" s="2" t="s">
        <v>10783</v>
      </c>
      <c r="B11289" s="2" t="str">
        <f ca="1">IFERROR(__xludf.DUMMYFUNCTION("GOOGLETRANSLATE(A11289,""auto"",""en"")"),"Loading...")</f>
        <v>Loading...</v>
      </c>
    </row>
    <row r="11290" spans="1:2" ht="14.25" customHeight="1">
      <c r="A11290" s="2" t="s">
        <v>10784</v>
      </c>
      <c r="B11290" s="2" t="str">
        <f ca="1">IFERROR(__xludf.DUMMYFUNCTION("GOOGLETRANSLATE(A11290,""auto"",""en"")"),"Loading...")</f>
        <v>Loading...</v>
      </c>
    </row>
    <row r="11291" spans="1:2" ht="14.25" customHeight="1">
      <c r="A11291" s="2" t="s">
        <v>10785</v>
      </c>
      <c r="B11291" s="2" t="str">
        <f ca="1">IFERROR(__xludf.DUMMYFUNCTION("GOOGLETRANSLATE(A11291,""auto"",""en"")"),"Loading...")</f>
        <v>Loading...</v>
      </c>
    </row>
    <row r="11292" spans="1:2" ht="14.25" customHeight="1">
      <c r="A11292" s="2" t="s">
        <v>10786</v>
      </c>
      <c r="B11292" s="2" t="str">
        <f ca="1">IFERROR(__xludf.DUMMYFUNCTION("GOOGLETRANSLATE(A11292,""auto"",""en"")"),"Loading...")</f>
        <v>Loading...</v>
      </c>
    </row>
    <row r="11293" spans="1:2" ht="14.25" customHeight="1">
      <c r="A11293" s="2" t="s">
        <v>10787</v>
      </c>
      <c r="B11293" s="2" t="str">
        <f ca="1">IFERROR(__xludf.DUMMYFUNCTION("GOOGLETRANSLATE(A11293,""auto"",""en"")"),"We gave it to them, now we can do 2 seats from West Champaran, please remember ga❤❤❤❤❤")</f>
        <v>We gave it to them, now we can do 2 seats from West Champaran, please remember ga❤❤❤❤❤</v>
      </c>
    </row>
    <row r="11294" spans="1:2" ht="14.25" customHeight="1">
      <c r="A11294" s="2" t="s">
        <v>10788</v>
      </c>
      <c r="B11294" s="2" t="str">
        <f ca="1">IFERROR(__xludf.DUMMYFUNCTION("GOOGLETRANSLATE(A11294,""auto"",""en"")"),"Loading...")</f>
        <v>Loading...</v>
      </c>
    </row>
    <row r="11295" spans="1:2" ht="14.25" customHeight="1">
      <c r="A11295" s="2" t="s">
        <v>10789</v>
      </c>
      <c r="B11295" s="2" t="str">
        <f ca="1">IFERROR(__xludf.DUMMYFUNCTION("GOOGLETRANSLATE(A11295,""auto"",""en"")"),"Loading...")</f>
        <v>Loading...</v>
      </c>
    </row>
    <row r="11296" spans="1:2" ht="14.25" customHeight="1">
      <c r="A11296" s="2" t="s">
        <v>10790</v>
      </c>
      <c r="B11296" s="2" t="str">
        <f ca="1">IFERROR(__xludf.DUMMYFUNCTION("GOOGLETRANSLATE(A11296,""auto"",""en"")"),"Loading...")</f>
        <v>Loading...</v>
      </c>
    </row>
    <row r="11297" spans="1:2" ht="14.25" customHeight="1">
      <c r="A11297" s="2" t="s">
        <v>10791</v>
      </c>
      <c r="B11297" s="2" t="str">
        <f ca="1">IFERROR(__xludf.DUMMYFUNCTION("GOOGLETRANSLATE(A11297,""auto"",""en"")"),"Entr k mntr report na ho to kehna😊😅")</f>
        <v>Entr k mntr report na ho to kehna😊😅</v>
      </c>
    </row>
    <row r="11298" spans="1:2" ht="14.25" customHeight="1">
      <c r="A11298" s="2" t="s">
        <v>10792</v>
      </c>
      <c r="B11298" s="2" t="str">
        <f ca="1">IFERROR(__xludf.DUMMYFUNCTION("GOOGLETRANSLATE(A11298,""auto"",""en"")"),"1984 novel is missing")</f>
        <v>1984 novel is missing</v>
      </c>
    </row>
    <row r="11299" spans="1:2" ht="14.25" customHeight="1">
      <c r="A11299" s="2" t="s">
        <v>10793</v>
      </c>
      <c r="B11299" s="2" t="str">
        <f ca="1">IFERROR(__xludf.DUMMYFUNCTION("GOOGLETRANSLATE(A11299,""auto"",""en"")"),"Loading...")</f>
        <v>Loading...</v>
      </c>
    </row>
    <row r="11300" spans="1:2" ht="14.25" customHeight="1">
      <c r="A11300" s="2" t="s">
        <v>10794</v>
      </c>
      <c r="B11300" s="2" t="str">
        <f ca="1">IFERROR(__xludf.DUMMYFUNCTION("GOOGLETRANSLATE(A11300,""auto"",""en"")"),"Loading...")</f>
        <v>Loading...</v>
      </c>
    </row>
    <row r="11301" spans="1:2" ht="14.25" customHeight="1">
      <c r="A11301" s="2" t="s">
        <v>10795</v>
      </c>
      <c r="B11301" s="2" t="str">
        <f ca="1">IFERROR(__xludf.DUMMYFUNCTION("GOOGLETRANSLATE(A11301,""auto"",""en"")"),"Loading...")</f>
        <v>Loading...</v>
      </c>
    </row>
    <row r="11302" spans="1:2" ht="14.25" customHeight="1">
      <c r="A11302" s="2" t="s">
        <v>10796</v>
      </c>
      <c r="B11302" s="2" t="str">
        <f ca="1">IFERROR(__xludf.DUMMYFUNCTION("GOOGLETRANSLATE(A11302,""auto"",""en"")"),"Loading...")</f>
        <v>Loading...</v>
      </c>
    </row>
    <row r="11303" spans="1:2" ht="14.25" customHeight="1">
      <c r="A11303" s="2" t="s">
        <v>10797</v>
      </c>
      <c r="B11303" s="2" t="str">
        <f ca="1">IFERROR(__xludf.DUMMYFUNCTION("GOOGLETRANSLATE(A11303,""auto"",""en"")"),"Loading...")</f>
        <v>Loading...</v>
      </c>
    </row>
    <row r="11304" spans="1:2" ht="14.25" customHeight="1">
      <c r="A11304" s="2" t="s">
        <v>10798</v>
      </c>
      <c r="B11304" s="2" t="str">
        <f ca="1">IFERROR(__xludf.DUMMYFUNCTION("GOOGLETRANSLATE(A11304,""auto"",""en"")"),"Loading...")</f>
        <v>Loading...</v>
      </c>
    </row>
    <row r="11305" spans="1:2" ht="14.25" customHeight="1">
      <c r="A11305" s="2" t="s">
        <v>10799</v>
      </c>
      <c r="B11305" s="2" t="str">
        <f ca="1">IFERROR(__xludf.DUMMYFUNCTION("GOOGLETRANSLATE(A11305,""auto"",""en"")"),"Loading...")</f>
        <v>Loading...</v>
      </c>
    </row>
    <row r="11306" spans="1:2" ht="14.25" customHeight="1">
      <c r="A11306" s="2" t="s">
        <v>10800</v>
      </c>
      <c r="B11306" s="2" t="str">
        <f ca="1">IFERROR(__xludf.DUMMYFUNCTION("GOOGLETRANSLATE(A11306,""auto"",""en"")"),"Loading...")</f>
        <v>Loading...</v>
      </c>
    </row>
    <row r="11307" spans="1:2" ht="14.25" customHeight="1">
      <c r="A11307" s="2" t="s">
        <v>4010</v>
      </c>
      <c r="B11307" s="2" t="str">
        <f ca="1">IFERROR(__xludf.DUMMYFUNCTION("GOOGLETRANSLATE(A11307,""auto"",""en"")"),"Loading...")</f>
        <v>Loading...</v>
      </c>
    </row>
    <row r="11308" spans="1:2" ht="14.25" customHeight="1">
      <c r="A11308" s="2" t="s">
        <v>10801</v>
      </c>
      <c r="B11308" s="2" t="str">
        <f ca="1">IFERROR(__xludf.DUMMYFUNCTION("GOOGLETRANSLATE(A11308,""auto"",""en"")"),"Loading...")</f>
        <v>Loading...</v>
      </c>
    </row>
    <row r="11309" spans="1:2" ht="14.25" customHeight="1">
      <c r="A11309" s="2" t="s">
        <v>10802</v>
      </c>
      <c r="B11309" s="2" t="str">
        <f ca="1">IFERROR(__xludf.DUMMYFUNCTION("GOOGLETRANSLATE(A11309,""auto"",""en"")"),"Loading...")</f>
        <v>Loading...</v>
      </c>
    </row>
    <row r="11310" spans="1:2" ht="14.25" customHeight="1">
      <c r="A11310" s="2" t="s">
        <v>10803</v>
      </c>
      <c r="B11310" s="2" t="str">
        <f ca="1">IFERROR(__xludf.DUMMYFUNCTION("GOOGLETRANSLATE(A11310,""auto"",""en"")"),"Loading...")</f>
        <v>Loading...</v>
      </c>
    </row>
    <row r="11311" spans="1:2" ht="14.25" customHeight="1">
      <c r="A11311" s="4" t="s">
        <v>10804</v>
      </c>
      <c r="B11311" s="2" t="str">
        <f ca="1">IFERROR(__xludf.DUMMYFUNCTION("GOOGLETRANSLATE(A11311,""auto"",""en"")"),"Loading...")</f>
        <v>Loading...</v>
      </c>
    </row>
    <row r="11312" spans="1:2" ht="14.25" customHeight="1">
      <c r="A11312" s="2" t="s">
        <v>10805</v>
      </c>
      <c r="B11312" s="2" t="str">
        <f ca="1">IFERROR(__xludf.DUMMYFUNCTION("GOOGLETRANSLATE(A11312,""auto"",""en"")"),"Loading...")</f>
        <v>Loading...</v>
      </c>
    </row>
    <row r="11313" spans="1:2" ht="14.25" customHeight="1">
      <c r="A11313" s="2" t="s">
        <v>10806</v>
      </c>
      <c r="B11313" s="2" t="str">
        <f ca="1">IFERROR(__xludf.DUMMYFUNCTION("GOOGLETRANSLATE(A11313,""auto"",""en"")"),"Loading...")</f>
        <v>Loading...</v>
      </c>
    </row>
    <row r="11314" spans="1:2" ht="14.25" customHeight="1">
      <c r="A11314" s="2" t="s">
        <v>8293</v>
      </c>
      <c r="B11314" s="2" t="str">
        <f ca="1">IFERROR(__xludf.DUMMYFUNCTION("GOOGLETRANSLATE(A11314,""auto"",""en"")"),"Loading...")</f>
        <v>Loading...</v>
      </c>
    </row>
    <row r="11315" spans="1:2" ht="14.25" customHeight="1">
      <c r="A11315" s="2" t="s">
        <v>1305</v>
      </c>
      <c r="B11315" s="2" t="str">
        <f ca="1">IFERROR(__xludf.DUMMYFUNCTION("GOOGLETRANSLATE(A11315,""auto"",""en"")"),"Loading...")</f>
        <v>Loading...</v>
      </c>
    </row>
    <row r="11316" spans="1:2" ht="14.25" customHeight="1">
      <c r="A11316" s="2" t="s">
        <v>10807</v>
      </c>
      <c r="B11316" s="2" t="str">
        <f ca="1">IFERROR(__xludf.DUMMYFUNCTION("GOOGLETRANSLATE(A11316,""auto"",""en"")"),"Loading...")</f>
        <v>Loading...</v>
      </c>
    </row>
    <row r="11317" spans="1:2" ht="14.25" customHeight="1">
      <c r="A11317" s="4" t="s">
        <v>10808</v>
      </c>
      <c r="B11317" s="2" t="str">
        <f ca="1">IFERROR(__xludf.DUMMYFUNCTION("GOOGLETRANSLATE(A11317,""auto"",""en"")"),"Loading...")</f>
        <v>Loading...</v>
      </c>
    </row>
    <row r="11318" spans="1:2" ht="14.25" customHeight="1">
      <c r="A11318" s="2" t="s">
        <v>10809</v>
      </c>
      <c r="B11318" s="2" t="str">
        <f ca="1">IFERROR(__xludf.DUMMYFUNCTION("GOOGLETRANSLATE(A11318,""auto"",""en"")"),"Loading...")</f>
        <v>Loading...</v>
      </c>
    </row>
    <row r="11319" spans="1:2" ht="14.25" customHeight="1">
      <c r="A11319" s="4" t="s">
        <v>10810</v>
      </c>
      <c r="B11319" s="2" t="str">
        <f ca="1">IFERROR(__xludf.DUMMYFUNCTION("GOOGLETRANSLATE(A11319,""auto"",""en"")"),"Loading...")</f>
        <v>Loading...</v>
      </c>
    </row>
    <row r="11320" spans="1:2" ht="14.25" customHeight="1">
      <c r="A11320" s="2" t="s">
        <v>10811</v>
      </c>
      <c r="B11320" s="2" t="str">
        <f ca="1">IFERROR(__xludf.DUMMYFUNCTION("GOOGLETRANSLATE(A11320,""auto"",""en"")"),"Are you ready after exit poll and you will say that EVM is a problem.")</f>
        <v>Are you ready after exit poll and you will say that EVM is a problem.</v>
      </c>
    </row>
    <row r="11321" spans="1:2" ht="14.25" customHeight="1">
      <c r="A11321" s="4" t="s">
        <v>10812</v>
      </c>
      <c r="B11321" s="2" t="str">
        <f ca="1">IFERROR(__xludf.DUMMYFUNCTION("GOOGLETRANSLATE(A11321,""auto"",""en"")"),"Loading...")</f>
        <v>Loading...</v>
      </c>
    </row>
    <row r="11322" spans="1:2" ht="14.25" customHeight="1">
      <c r="A11322" s="2" t="s">
        <v>151</v>
      </c>
      <c r="B11322" s="2" t="str">
        <f ca="1">IFERROR(__xludf.DUMMYFUNCTION("GOOGLETRANSLATE(A11322,""auto"",""en"")"),"Loading...")</f>
        <v>Loading...</v>
      </c>
    </row>
    <row r="11323" spans="1:2" ht="14.25" customHeight="1">
      <c r="A11323" s="2" t="s">
        <v>10813</v>
      </c>
      <c r="B11323" s="2" t="str">
        <f ca="1">IFERROR(__xludf.DUMMYFUNCTION("GOOGLETRANSLATE(A11323,""auto"",""en"")"),"Loading...")</f>
        <v>Loading...</v>
      </c>
    </row>
    <row r="11324" spans="1:2" ht="14.25" customHeight="1">
      <c r="A11324" s="2" t="s">
        <v>10814</v>
      </c>
      <c r="B11324" s="2" t="str">
        <f ca="1">IFERROR(__xludf.DUMMYFUNCTION("GOOGLETRANSLATE(A11324,""auto"",""en"")"),"Loading...")</f>
        <v>Loading...</v>
      </c>
    </row>
    <row r="11325" spans="1:2" ht="14.25" customHeight="1">
      <c r="A11325" s="2" t="s">
        <v>10815</v>
      </c>
      <c r="B11325" s="2" t="str">
        <f ca="1">IFERROR(__xludf.DUMMYFUNCTION("GOOGLETRANSLATE(A11325,""auto"",""en"")"),"Loading...")</f>
        <v>Loading...</v>
      </c>
    </row>
    <row r="11326" spans="1:2" ht="14.25" customHeight="1">
      <c r="A11326" s="2" t="s">
        <v>10816</v>
      </c>
      <c r="B11326" s="2" t="str">
        <f ca="1">IFERROR(__xludf.DUMMYFUNCTION("GOOGLETRANSLATE(A11326,""auto"",""en"")"),"Godi media bjp ek hi hai")</f>
        <v>Godi media bjp ek hi hai</v>
      </c>
    </row>
    <row r="11327" spans="1:2" ht="14.25" customHeight="1">
      <c r="A11327" s="2" t="s">
        <v>10817</v>
      </c>
      <c r="B11327" s="2" t="str">
        <f ca="1">IFERROR(__xludf.DUMMYFUNCTION("GOOGLETRANSLATE(A11327,""auto"",""en"")"),"Loading...")</f>
        <v>Loading...</v>
      </c>
    </row>
    <row r="11328" spans="1:2" ht="14.25" customHeight="1">
      <c r="A11328" s="2" t="s">
        <v>10818</v>
      </c>
      <c r="B11328" s="2" t="str">
        <f ca="1">IFERROR(__xludf.DUMMYFUNCTION("GOOGLETRANSLATE(A11328,""auto"",""en"")"),"This time Congress")</f>
        <v>This time Congress</v>
      </c>
    </row>
    <row r="11329" spans="1:2" ht="14.25" customHeight="1">
      <c r="A11329" s="2" t="s">
        <v>10819</v>
      </c>
      <c r="B11329" s="2" t="str">
        <f ca="1">IFERROR(__xludf.DUMMYFUNCTION("GOOGLETRANSLATE(A11329,""auto"",""en"")"),"Loading...")</f>
        <v>Loading...</v>
      </c>
    </row>
    <row r="11330" spans="1:2" ht="14.25" customHeight="1">
      <c r="A11330" s="2" t="s">
        <v>10820</v>
      </c>
      <c r="B11330" s="2" t="str">
        <f ca="1">IFERROR(__xludf.DUMMYFUNCTION("GOOGLETRANSLATE(A11330,""auto"",""en"")"),"Loading...")</f>
        <v>Loading...</v>
      </c>
    </row>
    <row r="11331" spans="1:2" ht="14.25" customHeight="1">
      <c r="A11331" s="2" t="s">
        <v>10821</v>
      </c>
      <c r="B11331" s="2" t="str">
        <f ca="1">IFERROR(__xludf.DUMMYFUNCTION("GOOGLETRANSLATE(A11331,""auto"",""en"")"),"Every episodes are ror democracy. Brave ravish. Thanks a lot.")</f>
        <v>Every episodes are ror democracy. Brave ravish. Thanks a lot.</v>
      </c>
    </row>
    <row r="11332" spans="1:2" ht="14.25" customHeight="1">
      <c r="A11332" s="2" t="s">
        <v>10822</v>
      </c>
      <c r="B11332" s="2" t="str">
        <f ca="1">IFERROR(__xludf.DUMMYFUNCTION("GOOGLETRANSLATE(A11332,""auto"",""en"")"),"Loading...")</f>
        <v>Loading...</v>
      </c>
    </row>
    <row r="11333" spans="1:2" ht="14.25" customHeight="1">
      <c r="A11333" s="2" t="s">
        <v>10823</v>
      </c>
      <c r="B11333" s="2" t="str">
        <f ca="1">IFERROR(__xludf.DUMMYFUNCTION("GOOGLETRANSLATE(A11333,""auto"",""en"")"),"Loading...")</f>
        <v>Loading...</v>
      </c>
    </row>
    <row r="11334" spans="1:2" ht="14.25" customHeight="1">
      <c r="A11334" s="2" t="s">
        <v>10824</v>
      </c>
      <c r="B11334" s="2" t="str">
        <f ca="1">IFERROR(__xludf.DUMMYFUNCTION("GOOGLETRANSLATE(A11334,""auto"",""en"")"),"Questioning the mandate of Indian voters new normal nowadays.")</f>
        <v>Questioning the mandate of Indian voters new normal nowadays.</v>
      </c>
    </row>
    <row r="11335" spans="1:2" ht="14.25" customHeight="1">
      <c r="A11335" s="2" t="s">
        <v>10825</v>
      </c>
      <c r="B11335" s="2" t="str">
        <f ca="1">IFERROR(__xludf.DUMMYFUNCTION("GOOGLETRANSLATE(A11335,""auto"",""en"")"),"Loading...")</f>
        <v>Loading...</v>
      </c>
    </row>
    <row r="11336" spans="1:2" ht="14.25" customHeight="1">
      <c r="A11336" s="2" t="s">
        <v>10826</v>
      </c>
      <c r="B11336" s="2" t="str">
        <f ca="1">IFERROR(__xludf.DUMMYFUNCTION("GOOGLETRANSLATE(A11336,""auto"",""en"")"),"Loading...")</f>
        <v>Loading...</v>
      </c>
    </row>
    <row r="11337" spans="1:2" ht="14.25" customHeight="1">
      <c r="A11337" s="2" t="s">
        <v>10827</v>
      </c>
      <c r="B11337" s="2" t="str">
        <f ca="1">IFERROR(__xludf.DUMMYFUNCTION("GOOGLETRANSLATE(A11337,""auto"",""en"")"),"Loading...")</f>
        <v>Loading...</v>
      </c>
    </row>
    <row r="11338" spans="1:2" ht="14.25" customHeight="1">
      <c r="A11338" s="4" t="s">
        <v>10828</v>
      </c>
      <c r="B11338" s="2" t="str">
        <f ca="1">IFERROR(__xludf.DUMMYFUNCTION("GOOGLETRANSLATE(A11338,""auto"",""en"")"),"Loading...")</f>
        <v>Loading...</v>
      </c>
    </row>
    <row r="11339" spans="1:2" ht="14.25" customHeight="1">
      <c r="A11339" s="2" t="s">
        <v>10829</v>
      </c>
      <c r="B11339" s="2" t="str">
        <f ca="1">IFERROR(__xludf.DUMMYFUNCTION("GOOGLETRANSLATE(A11339,""auto"",""en"")"),"Loading...")</f>
        <v>Loading...</v>
      </c>
    </row>
    <row r="11340" spans="1:2" ht="14.25" customHeight="1">
      <c r="A11340" s="4" t="s">
        <v>10830</v>
      </c>
      <c r="B11340" s="2" t="str">
        <f ca="1">IFERROR(__xludf.DUMMYFUNCTION("GOOGLETRANSLATE(A11340,""auto"",""en"")"),"What answer will the opposition give on June 4?")</f>
        <v>What answer will the opposition give on June 4?</v>
      </c>
    </row>
    <row r="11341" spans="1:2" ht="14.25" customHeight="1">
      <c r="A11341" s="2" t="s">
        <v>10831</v>
      </c>
      <c r="B11341" s="2" t="str">
        <f ca="1">IFERROR(__xludf.DUMMYFUNCTION("GOOGLETRANSLATE(A11341,""auto"",""en"")"),"Loading...")</f>
        <v>Loading...</v>
      </c>
    </row>
    <row r="11342" spans="1:2" ht="14.25" customHeight="1">
      <c r="A11342" s="2" t="s">
        <v>10832</v>
      </c>
      <c r="B11342" s="2" t="str">
        <f ca="1">IFERROR(__xludf.DUMMYFUNCTION("GOOGLETRANSLATE(A11342,""auto"",""en"")"),"Loading...")</f>
        <v>Loading...</v>
      </c>
    </row>
    <row r="11343" spans="1:2" ht="14.25" customHeight="1">
      <c r="A11343" s="2" t="s">
        <v>10833</v>
      </c>
      <c r="B11343" s="2" t="str">
        <f ca="1">IFERROR(__xludf.DUMMYFUNCTION("GOOGLETRANSLATE(A11343,""auto"",""en"")"),"Loading...")</f>
        <v>Loading...</v>
      </c>
    </row>
    <row r="11344" spans="1:2" ht="14.25" customHeight="1">
      <c r="A11344" s="4" t="s">
        <v>10834</v>
      </c>
      <c r="B11344" s="2" t="str">
        <f ca="1">IFERROR(__xludf.DUMMYFUNCTION("GOOGLETRANSLATE(A11344,""auto"",""en"")"),"Loading...")</f>
        <v>Loading...</v>
      </c>
    </row>
    <row r="11345" spans="1:2" ht="14.25" customHeight="1">
      <c r="A11345" s="2" t="s">
        <v>10835</v>
      </c>
      <c r="B11345" s="2" t="str">
        <f ca="1">IFERROR(__xludf.DUMMYFUNCTION("GOOGLETRANSLATE(A11345,""auto"",""en"")"),"Loading...")</f>
        <v>Loading...</v>
      </c>
    </row>
    <row r="11346" spans="1:2" ht="14.25" customHeight="1">
      <c r="A11346" s="2" t="s">
        <v>10836</v>
      </c>
      <c r="B11346" s="2" t="str">
        <f ca="1">IFERROR(__xludf.DUMMYFUNCTION("GOOGLETRANSLATE(A11346,""auto"",""en"")"),"Loading...")</f>
        <v>Loading...</v>
      </c>
    </row>
    <row r="11347" spans="1:2" ht="14.25" customHeight="1">
      <c r="A11347" s="2" t="s">
        <v>10837</v>
      </c>
      <c r="B11347" s="2" t="str">
        <f ca="1">IFERROR(__xludf.DUMMYFUNCTION("GOOGLETRANSLATE(A11347,""auto"",""en"")"),"Loading...")</f>
        <v>Loading...</v>
      </c>
    </row>
    <row r="11348" spans="1:2" ht="14.25" customHeight="1">
      <c r="A11348" s="2" t="s">
        <v>10838</v>
      </c>
      <c r="B11348" s="2" t="str">
        <f ca="1">IFERROR(__xludf.DUMMYFUNCTION("GOOGLETRANSLATE(A11348,""auto"",""en"")"),"Loading...")</f>
        <v>Loading...</v>
      </c>
    </row>
    <row r="11349" spans="1:2" ht="14.25" customHeight="1">
      <c r="A11349" s="2" t="s">
        <v>10839</v>
      </c>
      <c r="B11349" s="2" t="str">
        <f ca="1">IFERROR(__xludf.DUMMYFUNCTION("GOOGLETRANSLATE(A11349,""auto"",""en"")"),"Ravish Kumar Poll")</f>
        <v>Ravish Kumar Poll</v>
      </c>
    </row>
    <row r="11350" spans="1:2" ht="14.25" customHeight="1">
      <c r="A11350" s="2" t="s">
        <v>10840</v>
      </c>
      <c r="B11350" s="2" t="str">
        <f ca="1">IFERROR(__xludf.DUMMYFUNCTION("GOOGLETRANSLATE(A11350,""auto"",""en"")"),"Loading...")</f>
        <v>Loading...</v>
      </c>
    </row>
    <row r="11351" spans="1:2" ht="14.25" customHeight="1">
      <c r="A11351" s="2" t="s">
        <v>10841</v>
      </c>
      <c r="B11351" s="2" t="str">
        <f ca="1">IFERROR(__xludf.DUMMYFUNCTION("GOOGLETRANSLATE(A11351,""auto"",""en"")"),"Loading...")</f>
        <v>Loading...</v>
      </c>
    </row>
    <row r="11352" spans="1:2" ht="14.25" customHeight="1">
      <c r="A11352" s="2" t="s">
        <v>10842</v>
      </c>
      <c r="B11352" s="2" t="str">
        <f ca="1">IFERROR(__xludf.DUMMYFUNCTION("GOOGLETRANSLATE(A11352,""auto"",""en"")"),"The day both of you will cry about the TRF, a lot of things will happen in your life.")</f>
        <v>The day both of you will cry about the TRF, a lot of things will happen in your life.</v>
      </c>
    </row>
    <row r="11353" spans="1:2" ht="14.25" customHeight="1">
      <c r="A11353" s="2" t="s">
        <v>10843</v>
      </c>
      <c r="B11353" s="2" t="str">
        <f ca="1">IFERROR(__xludf.DUMMYFUNCTION("GOOGLETRANSLATE(A11353,""auto"",""en"")"),"Loading...")</f>
        <v>Loading...</v>
      </c>
    </row>
    <row r="11354" spans="1:2" ht="14.25" customHeight="1">
      <c r="A11354" s="4" t="s">
        <v>10844</v>
      </c>
      <c r="B11354" s="2" t="str">
        <f ca="1">IFERROR(__xludf.DUMMYFUNCTION("GOOGLETRANSLATE(A11354,""auto"",""en"")"),"Loading...")</f>
        <v>Loading...</v>
      </c>
    </row>
    <row r="11355" spans="1:2" ht="14.25" customHeight="1">
      <c r="A11355" s="2" t="s">
        <v>10845</v>
      </c>
      <c r="B11355" s="2" t="str">
        <f ca="1">IFERROR(__xludf.DUMMYFUNCTION("GOOGLETRANSLATE(A11355,""auto"",""en"")"),"Loading...")</f>
        <v>Loading...</v>
      </c>
    </row>
    <row r="11356" spans="1:2" ht="14.25" customHeight="1">
      <c r="A11356" s="2" t="s">
        <v>10846</v>
      </c>
      <c r="B11356" s="2" t="str">
        <f ca="1">IFERROR(__xludf.DUMMYFUNCTION("GOOGLETRANSLATE(A11356,""auto"",""en"")"),"Loading...")</f>
        <v>Loading...</v>
      </c>
    </row>
    <row r="11357" spans="1:2" ht="14.25" customHeight="1">
      <c r="A11357" s="4" t="s">
        <v>10847</v>
      </c>
      <c r="B11357" s="2" t="str">
        <f ca="1">IFERROR(__xludf.DUMMYFUNCTION("GOOGLETRANSLATE(A11357,""auto"",""en"")"),"Loading...")</f>
        <v>Loading...</v>
      </c>
    </row>
    <row r="11358" spans="1:2" ht="14.25" customHeight="1">
      <c r="A11358" s="2" t="s">
        <v>10848</v>
      </c>
      <c r="B11358" s="2" t="str">
        <f ca="1">IFERROR(__xludf.DUMMYFUNCTION("GOOGLETRANSLATE(A11358,""auto"",""en"")"),"Loading...")</f>
        <v>Loading...</v>
      </c>
    </row>
    <row r="11359" spans="1:2" ht="14.25" customHeight="1">
      <c r="A11359" s="2" t="s">
        <v>10849</v>
      </c>
      <c r="B11359" s="2" t="str">
        <f ca="1">IFERROR(__xludf.DUMMYFUNCTION("GOOGLETRANSLATE(A11359,""auto"",""en"")"),"Loading...")</f>
        <v>Loading...</v>
      </c>
    </row>
    <row r="11360" spans="1:2" ht="14.25" customHeight="1">
      <c r="A11360" s="2" t="s">
        <v>10850</v>
      </c>
      <c r="B11360" s="2" t="str">
        <f ca="1">IFERROR(__xludf.DUMMYFUNCTION("GOOGLETRANSLATE(A11360,""auto"",""en"")"),"Psychological claims are made before the start of any exercise or even after the exercise is over. This exit poll is being conducted only for the purpose of dishonouring, because after dishonoring no one can raise a finger. I hope that the people of India"&amp;" alliance will remain alert and stop them from being dishonest.        Inqlaab zindabad")</f>
        <v>Psychological claims are made before the start of any exercise or even after the exercise is over. This exit poll is being conducted only for the purpose of dishonouring, because after dishonoring no one can raise a finger. I hope that the people of India alliance will remain alert and stop them from being dishonest.        Inqlaab zindabad</v>
      </c>
    </row>
    <row r="11361" spans="1:2" ht="14.25" customHeight="1">
      <c r="A11361" s="2" t="s">
        <v>10851</v>
      </c>
      <c r="B11361" s="2" t="str">
        <f ca="1">IFERROR(__xludf.DUMMYFUNCTION("GOOGLETRANSLATE(A11361,""auto"",""en"")"),"Loading...")</f>
        <v>Loading...</v>
      </c>
    </row>
    <row r="11362" spans="1:2" ht="14.25" customHeight="1">
      <c r="A11362" s="2" t="s">
        <v>10852</v>
      </c>
      <c r="B11362" s="2" t="str">
        <f ca="1">IFERROR(__xludf.DUMMYFUNCTION("GOOGLETRANSLATE(A11362,""auto"",""en"")"),"Loading...")</f>
        <v>Loading...</v>
      </c>
    </row>
    <row r="11363" spans="1:2" ht="14.25" customHeight="1">
      <c r="A11363" s="2" t="s">
        <v>10853</v>
      </c>
      <c r="B11363" s="2" t="str">
        <f ca="1">IFERROR(__xludf.DUMMYFUNCTION("GOOGLETRANSLATE(A11363,""auto"",""en"")"),"Loading...")</f>
        <v>Loading...</v>
      </c>
    </row>
    <row r="11364" spans="1:2" ht="14.25" customHeight="1">
      <c r="A11364" s="2" t="s">
        <v>10854</v>
      </c>
      <c r="B11364" s="2" t="str">
        <f ca="1">IFERROR(__xludf.DUMMYFUNCTION("GOOGLETRANSLATE(A11364,""auto"",""en"")"),"Loading...")</f>
        <v>Loading...</v>
      </c>
    </row>
    <row r="11365" spans="1:2" ht="14.25" customHeight="1">
      <c r="A11365" s="2" t="s">
        <v>5905</v>
      </c>
      <c r="B11365" s="2" t="str">
        <f ca="1">IFERROR(__xludf.DUMMYFUNCTION("GOOGLETRANSLATE(A11365,""auto"",""en"")"),"Loading...")</f>
        <v>Loading...</v>
      </c>
    </row>
    <row r="11366" spans="1:2" ht="14.25" customHeight="1">
      <c r="A11366" s="6" t="s">
        <v>10855</v>
      </c>
      <c r="B11366" s="2" t="str">
        <f ca="1">IFERROR(__xludf.DUMMYFUNCTION("GOOGLETRANSLATE(A11366,""auto"",""en"")"),"Loading...")</f>
        <v>Loading...</v>
      </c>
    </row>
    <row r="11367" spans="1:2" ht="14.25" customHeight="1">
      <c r="A11367" s="2" t="s">
        <v>10856</v>
      </c>
      <c r="B11367" s="2" t="str">
        <f ca="1">IFERROR(__xludf.DUMMYFUNCTION("GOOGLETRANSLATE(A11367,""auto"",""en"")"),"Loading...")</f>
        <v>Loading...</v>
      </c>
    </row>
    <row r="11368" spans="1:2" ht="14.25" customHeight="1">
      <c r="A11368" s="2" t="s">
        <v>10857</v>
      </c>
      <c r="B11368" s="2" t="str">
        <f ca="1">IFERROR(__xludf.DUMMYFUNCTION("GOOGLETRANSLATE(A11368,""auto"",""en"")"),"Loading...")</f>
        <v>Loading...</v>
      </c>
    </row>
    <row r="11369" spans="1:2" ht="14.25" customHeight="1">
      <c r="A11369" s="2" t="s">
        <v>10813</v>
      </c>
      <c r="B11369" s="2" t="str">
        <f ca="1">IFERROR(__xludf.DUMMYFUNCTION("GOOGLETRANSLATE(A11369,""auto"",""en"")"),"Loading...")</f>
        <v>Loading...</v>
      </c>
    </row>
    <row r="11370" spans="1:2" ht="14.25" customHeight="1">
      <c r="A11370" s="4" t="s">
        <v>10858</v>
      </c>
      <c r="B11370" s="2" t="str">
        <f ca="1">IFERROR(__xludf.DUMMYFUNCTION("GOOGLETRANSLATE(A11370,""auto"",""en"")"),"Loading...")</f>
        <v>Loading...</v>
      </c>
    </row>
    <row r="11371" spans="1:2" ht="14.25" customHeight="1">
      <c r="A11371" s="2" t="s">
        <v>10859</v>
      </c>
      <c r="B11371" s="2" t="str">
        <f ca="1">IFERROR(__xludf.DUMMYFUNCTION("GOOGLETRANSLATE(A11371,""auto"",""en"")"),"Loading...")</f>
        <v>Loading...</v>
      </c>
    </row>
    <row r="11372" spans="1:2" ht="14.25" customHeight="1">
      <c r="A11372" s="2" t="s">
        <v>10860</v>
      </c>
      <c r="B11372" s="2" t="str">
        <f ca="1">IFERROR(__xludf.DUMMYFUNCTION("GOOGLETRANSLATE(A11372,""auto"",""en"")"),"Loading...")</f>
        <v>Loading...</v>
      </c>
    </row>
    <row r="11373" spans="1:2" ht="14.25" customHeight="1">
      <c r="A11373" s="6" t="s">
        <v>10861</v>
      </c>
      <c r="B11373" s="2" t="str">
        <f ca="1">IFERROR(__xludf.DUMMYFUNCTION("GOOGLETRANSLATE(A11373,""auto"",""en"")"),"Loading...")</f>
        <v>Loading...</v>
      </c>
    </row>
    <row r="11374" spans="1:2" ht="14.25" customHeight="1">
      <c r="A11374" s="4" t="s">
        <v>10862</v>
      </c>
      <c r="B11374" s="2" t="str">
        <f ca="1">IFERROR(__xludf.DUMMYFUNCTION("GOOGLETRANSLATE(A11374,""auto"",""en"")"),"Loading...")</f>
        <v>Loading...</v>
      </c>
    </row>
    <row r="11375" spans="1:2" ht="14.25" customHeight="1">
      <c r="A11375" s="4" t="s">
        <v>10863</v>
      </c>
      <c r="B11375" s="2" t="str">
        <f ca="1">IFERROR(__xludf.DUMMYFUNCTION("GOOGLETRANSLATE(A11375,""auto"",""en"")"),"Loading...")</f>
        <v>Loading...</v>
      </c>
    </row>
    <row r="11376" spans="1:2" ht="14.25" customHeight="1">
      <c r="A11376" s="4" t="s">
        <v>10864</v>
      </c>
      <c r="B11376" s="2" t="str">
        <f ca="1">IFERROR(__xludf.DUMMYFUNCTION("GOOGLETRANSLATE(A11376,""auto"",""en"")"),"Who is that barking behind?")</f>
        <v>Who is that barking behind?</v>
      </c>
    </row>
    <row r="11377" spans="1:2" ht="14.25" customHeight="1">
      <c r="A11377" s="2" t="s">
        <v>10865</v>
      </c>
      <c r="B11377" s="2" t="str">
        <f ca="1">IFERROR(__xludf.DUMMYFUNCTION("GOOGLETRANSLATE(A11377,""auto"",""en"")"),"Loading...")</f>
        <v>Loading...</v>
      </c>
    </row>
    <row r="11378" spans="1:2" ht="14.25" customHeight="1">
      <c r="A11378" s="2" t="s">
        <v>10866</v>
      </c>
      <c r="B11378" s="2" t="str">
        <f ca="1">IFERROR(__xludf.DUMMYFUNCTION("GOOGLETRANSLATE(A11378,""auto"",""en"")"),"Loading...")</f>
        <v>Loading...</v>
      </c>
    </row>
    <row r="11379" spans="1:2" ht="14.25" customHeight="1">
      <c r="A11379" s="2" t="s">
        <v>10867</v>
      </c>
      <c r="B11379" s="2" t="str">
        <f ca="1">IFERROR(__xludf.DUMMYFUNCTION("GOOGLETRANSLATE(A11379,""auto"",""en"")"),"Loading...")</f>
        <v>Loading...</v>
      </c>
    </row>
    <row r="11380" spans="1:2" ht="14.25" customHeight="1">
      <c r="A11380" s="2" t="s">
        <v>10868</v>
      </c>
      <c r="B11380" s="2" t="str">
        <f ca="1">IFERROR(__xludf.DUMMYFUNCTION("GOOGLETRANSLATE(A11380,""auto"",""en"")"),"Loading...")</f>
        <v>Loading...</v>
      </c>
    </row>
    <row r="11381" spans="1:2" ht="14.25" customHeight="1">
      <c r="A11381" s="4" t="s">
        <v>10869</v>
      </c>
      <c r="B11381" s="2" t="str">
        <f ca="1">IFERROR(__xludf.DUMMYFUNCTION("GOOGLETRANSLATE(A11381,""auto"",""en"")"),"Be careful countrymen... there may be rigging (%) of votes has increased overnight from every district and state")</f>
        <v>Be careful countrymen... there may be rigging (%) of votes has increased overnight from every district and state</v>
      </c>
    </row>
    <row r="11382" spans="1:2" ht="14.25" customHeight="1">
      <c r="A11382" s="5" t="s">
        <v>10870</v>
      </c>
      <c r="B11382" s="2" t="str">
        <f ca="1">IFERROR(__xludf.DUMMYFUNCTION("GOOGLETRANSLATE(A11382,""auto"",""en"")"),"Loading...")</f>
        <v>Loading...</v>
      </c>
    </row>
    <row r="11383" spans="1:2" ht="14.25" customHeight="1">
      <c r="A11383" s="2" t="s">
        <v>10871</v>
      </c>
      <c r="B11383" s="2" t="str">
        <f ca="1">IFERROR(__xludf.DUMMYFUNCTION("GOOGLETRANSLATE(A11383,""auto"",""en"")"),"Loading...")</f>
        <v>Loading...</v>
      </c>
    </row>
    <row r="11384" spans="1:2" ht="14.25" customHeight="1">
      <c r="A11384" s="2" t="s">
        <v>10872</v>
      </c>
      <c r="B11384" s="2" t="str">
        <f ca="1">IFERROR(__xludf.DUMMYFUNCTION("GOOGLETRANSLATE(A11384,""auto"",""en"")"),"Loading...")</f>
        <v>Loading...</v>
      </c>
    </row>
    <row r="11385" spans="1:2" ht="14.25" customHeight="1">
      <c r="A11385" s="2" t="s">
        <v>10873</v>
      </c>
      <c r="B11385" s="2" t="str">
        <f ca="1">IFERROR(__xludf.DUMMYFUNCTION("GOOGLETRANSLATE(A11385,""auto"",""en"")"),"Loading...")</f>
        <v>Loading...</v>
      </c>
    </row>
    <row r="11386" spans="1:2" ht="14.25" customHeight="1">
      <c r="A11386" s="4" t="s">
        <v>10874</v>
      </c>
      <c r="B11386" s="2" t="str">
        <f ca="1">IFERROR(__xludf.DUMMYFUNCTION("GOOGLETRANSLATE(A11386,""auto"",""en"")"),"Loading...")</f>
        <v>Loading...</v>
      </c>
    </row>
    <row r="11387" spans="1:2" ht="14.25" customHeight="1">
      <c r="A11387" s="4" t="s">
        <v>10875</v>
      </c>
      <c r="B11387" s="2" t="str">
        <f ca="1">IFERROR(__xludf.DUMMYFUNCTION("GOOGLETRANSLATE(A11387,""auto"",""en"")"),"Loading...")</f>
        <v>Loading...</v>
      </c>
    </row>
    <row r="11388" spans="1:2" ht="14.25" customHeight="1">
      <c r="A11388" s="2" t="s">
        <v>10876</v>
      </c>
      <c r="B11388" s="2" t="str">
        <f ca="1">IFERROR(__xludf.DUMMYFUNCTION("GOOGLETRANSLATE(A11388,""auto"",""en"")"),"Loading...")</f>
        <v>Loading...</v>
      </c>
    </row>
    <row r="11389" spans="1:2" ht="14.25" customHeight="1">
      <c r="A11389" s="2" t="s">
        <v>10877</v>
      </c>
      <c r="B11389" s="2" t="str">
        <f ca="1">IFERROR(__xludf.DUMMYFUNCTION("GOOGLETRANSLATE(A11389,""auto"",""en"")"),"Nice sir")</f>
        <v>Nice sir</v>
      </c>
    </row>
    <row r="11390" spans="1:2" ht="14.25" customHeight="1">
      <c r="A11390" s="2" t="s">
        <v>10878</v>
      </c>
      <c r="B11390" s="2" t="str">
        <f ca="1">IFERROR(__xludf.DUMMYFUNCTION("GOOGLETRANSLATE(A11390,""auto"",""en"")"),"Loading...")</f>
        <v>Loading...</v>
      </c>
    </row>
    <row r="11391" spans="1:2" ht="14.25" customHeight="1">
      <c r="A11391" s="2" t="s">
        <v>10879</v>
      </c>
      <c r="B11391" s="2" t="str">
        <f ca="1">IFERROR(__xludf.DUMMYFUNCTION("GOOGLETRANSLATE(A11391,""auto"",""en"")"),"Loading...")</f>
        <v>Loading...</v>
      </c>
    </row>
    <row r="11392" spans="1:2" ht="14.25" customHeight="1">
      <c r="A11392" s="2" t="s">
        <v>10880</v>
      </c>
      <c r="B11392" s="2" t="str">
        <f ca="1">IFERROR(__xludf.DUMMYFUNCTION("GOOGLETRANSLATE(A11392,""auto"",""en"")"),"Loading...")</f>
        <v>Loading...</v>
      </c>
    </row>
    <row r="11393" spans="1:2" ht="14.25" customHeight="1">
      <c r="A11393" s="4" t="s">
        <v>10881</v>
      </c>
      <c r="B11393" s="2" t="str">
        <f ca="1">IFERROR(__xludf.DUMMYFUNCTION("GOOGLETRANSLATE(A11393,""auto"",""en"")"),"Loading...")</f>
        <v>Loading...</v>
      </c>
    </row>
    <row r="11394" spans="1:2" ht="14.25" customHeight="1">
      <c r="A11394" s="4" t="s">
        <v>10882</v>
      </c>
      <c r="B11394" s="2" t="str">
        <f ca="1">IFERROR(__xludf.DUMMYFUNCTION("GOOGLETRANSLATE(A11394,""auto"",""en"")"),"Loading...")</f>
        <v>Loading...</v>
      </c>
    </row>
    <row r="11395" spans="1:2" ht="14.25" customHeight="1">
      <c r="A11395" s="5" t="s">
        <v>10883</v>
      </c>
      <c r="B11395" s="2" t="str">
        <f ca="1">IFERROR(__xludf.DUMMYFUNCTION("GOOGLETRANSLATE(A11395,""auto"",""en"")"),"Loading...")</f>
        <v>Loading...</v>
      </c>
    </row>
    <row r="11396" spans="1:2" ht="14.25" customHeight="1">
      <c r="A11396" s="2" t="s">
        <v>10884</v>
      </c>
      <c r="B11396" s="2" t="str">
        <f ca="1">IFERROR(__xludf.DUMMYFUNCTION("GOOGLETRANSLATE(A11396,""auto"",""en"")"),"Loading...")</f>
        <v>Loading...</v>
      </c>
    </row>
    <row r="11397" spans="1:2" ht="14.25" customHeight="1">
      <c r="A11397" s="2" t="s">
        <v>10885</v>
      </c>
      <c r="B11397" s="2" t="str">
        <f ca="1">IFERROR(__xludf.DUMMYFUNCTION("GOOGLETRANSLATE(A11397,""auto"",""en"")"),"Loading...")</f>
        <v>Loading...</v>
      </c>
    </row>
    <row r="11398" spans="1:2" ht="14.25" customHeight="1">
      <c r="A11398" s="4" t="s">
        <v>10886</v>
      </c>
      <c r="B11398" s="2" t="str">
        <f ca="1">IFERROR(__xludf.DUMMYFUNCTION("GOOGLETRANSLATE(A11398,""auto"",""en"")"),"Loading...")</f>
        <v>Loading...</v>
      </c>
    </row>
    <row r="11399" spans="1:2" ht="14.25" customHeight="1">
      <c r="A11399" s="2" t="s">
        <v>10887</v>
      </c>
      <c r="B11399" s="2" t="str">
        <f ca="1">IFERROR(__xludf.DUMMYFUNCTION("GOOGLETRANSLATE(A11399,""auto"",""en"")"),"Exit poll badnam ho chuka hai.It is totally unbelievable.")</f>
        <v>Exit poll badnam ho chuka hai.It is totally unbelievable.</v>
      </c>
    </row>
    <row r="11400" spans="1:2" ht="14.25" customHeight="1">
      <c r="A11400" s="2" t="s">
        <v>10888</v>
      </c>
      <c r="B11400" s="2" t="str">
        <f ca="1">IFERROR(__xludf.DUMMYFUNCTION("GOOGLETRANSLATE(A11400,""auto"",""en"")"),"Loading...")</f>
        <v>Loading...</v>
      </c>
    </row>
    <row r="11401" spans="1:2" ht="14.25" customHeight="1">
      <c r="A11401" s="2" t="s">
        <v>10889</v>
      </c>
      <c r="B11401" s="2" t="str">
        <f ca="1">IFERROR(__xludf.DUMMYFUNCTION("GOOGLETRANSLATE(A11401,""auto"",""en"")"),"with #appkap")</f>
        <v>with #appkap</v>
      </c>
    </row>
    <row r="11402" spans="1:2" ht="14.25" customHeight="1">
      <c r="A11402" s="4" t="s">
        <v>10890</v>
      </c>
      <c r="B11402" s="2" t="str">
        <f ca="1">IFERROR(__xludf.DUMMYFUNCTION("GOOGLETRANSLATE(A11402,""auto"",""en"")"),"Loading...")</f>
        <v>Loading...</v>
      </c>
    </row>
    <row r="11403" spans="1:2" ht="14.25" customHeight="1">
      <c r="A11403" s="4" t="s">
        <v>10891</v>
      </c>
      <c r="B11403" s="2" t="str">
        <f ca="1">IFERROR(__xludf.DUMMYFUNCTION("GOOGLETRANSLATE(A11403,""auto"",""en"")"),"Loading...")</f>
        <v>Loading...</v>
      </c>
    </row>
    <row r="11404" spans="1:2" ht="14.25" customHeight="1">
      <c r="A11404" s="2" t="s">
        <v>10892</v>
      </c>
      <c r="B11404" s="2" t="str">
        <f ca="1">IFERROR(__xludf.DUMMYFUNCTION("GOOGLETRANSLATE(A11404,""auto"",""en"")"),"Loading...")</f>
        <v>Loading...</v>
      </c>
    </row>
    <row r="11405" spans="1:2" ht="14.25" customHeight="1">
      <c r="A11405" s="2" t="s">
        <v>10893</v>
      </c>
      <c r="B11405" s="2" t="str">
        <f ca="1">IFERROR(__xludf.DUMMYFUNCTION("GOOGLETRANSLATE(A11405,""auto"",""en"")"),"Loading...")</f>
        <v>Loading...</v>
      </c>
    </row>
    <row r="11406" spans="1:2" ht="14.25" customHeight="1">
      <c r="A11406" s="2" t="s">
        <v>10894</v>
      </c>
      <c r="B11406" s="2" t="str">
        <f ca="1">IFERROR(__xludf.DUMMYFUNCTION("GOOGLETRANSLATE(A11406,""auto"",""en"")"),"Loading...")</f>
        <v>Loading...</v>
      </c>
    </row>
    <row r="11407" spans="1:2" ht="14.25" customHeight="1">
      <c r="A11407" s="4" t="s">
        <v>10895</v>
      </c>
      <c r="B11407" s="2" t="str">
        <f ca="1">IFERROR(__xludf.DUMMYFUNCTION("GOOGLETRANSLATE(A11407,""auto"",""en"")"),"Who wants Rahul Gandhi to become Prime Minister ❤️❤️❤️")</f>
        <v>Who wants Rahul Gandhi to become Prime Minister ❤️❤️❤️</v>
      </c>
    </row>
    <row r="11408" spans="1:2" ht="14.25" customHeight="1">
      <c r="A11408" s="2" t="s">
        <v>10896</v>
      </c>
      <c r="B11408" s="2" t="str">
        <f ca="1">IFERROR(__xludf.DUMMYFUNCTION("GOOGLETRANSLATE(A11408,""auto"",""en"")"),"Loading...")</f>
        <v>Loading...</v>
      </c>
    </row>
    <row r="11409" spans="1:2" ht="14.25" customHeight="1">
      <c r="A11409" s="2" t="s">
        <v>10897</v>
      </c>
      <c r="B11409" s="2" t="str">
        <f ca="1">IFERROR(__xludf.DUMMYFUNCTION("GOOGLETRANSLATE(A11409,""auto"",""en"")"),"Loading...")</f>
        <v>Loading...</v>
      </c>
    </row>
    <row r="11410" spans="1:2" ht="14.25" customHeight="1">
      <c r="A11410" s="2" t="s">
        <v>5076</v>
      </c>
      <c r="B11410" s="2" t="str">
        <f ca="1">IFERROR(__xludf.DUMMYFUNCTION("GOOGLETRANSLATE(A11410,""auto"",""en"")"),"Loading...")</f>
        <v>Loading...</v>
      </c>
    </row>
    <row r="11411" spans="1:2" ht="14.25" customHeight="1">
      <c r="A11411" s="2" t="s">
        <v>10898</v>
      </c>
      <c r="B11411" s="2" t="str">
        <f ca="1">IFERROR(__xludf.DUMMYFUNCTION("GOOGLETRANSLATE(A11411,""auto"",""en"")"),"Loading...")</f>
        <v>Loading...</v>
      </c>
    </row>
    <row r="11412" spans="1:2" ht="14.25" customHeight="1">
      <c r="A11412" s="2" t="s">
        <v>10899</v>
      </c>
      <c r="B11412" s="2" t="str">
        <f ca="1">IFERROR(__xludf.DUMMYFUNCTION("GOOGLETRANSLATE(A11412,""auto"",""en"")"),"Loading...")</f>
        <v>Loading...</v>
      </c>
    </row>
    <row r="11413" spans="1:2" ht="14.25" customHeight="1">
      <c r="A11413" s="4" t="s">
        <v>10900</v>
      </c>
      <c r="B11413" s="2" t="str">
        <f ca="1">IFERROR(__xludf.DUMMYFUNCTION("GOOGLETRANSLATE(A11413,""auto"",""en"")"),"Loading...")</f>
        <v>Loading...</v>
      </c>
    </row>
    <row r="11414" spans="1:2" ht="14.25" customHeight="1">
      <c r="A11414" s="2" t="s">
        <v>10901</v>
      </c>
      <c r="B11414" s="2" t="str">
        <f ca="1">IFERROR(__xludf.DUMMYFUNCTION("GOOGLETRANSLATE(A11414,""auto"",""en"")"),"Loading...")</f>
        <v>Loading...</v>
      </c>
    </row>
    <row r="11415" spans="1:2" ht="14.25" customHeight="1">
      <c r="A11415" s="6" t="s">
        <v>10902</v>
      </c>
      <c r="B11415" s="2" t="str">
        <f ca="1">IFERROR(__xludf.DUMMYFUNCTION("GOOGLETRANSLATE(A11415,""auto"",""en"")"),"Who will vote for exit polls? BJP will win whenever he votes. 
In this case he came to know the percentage. Vote to change in one night, voter changes even 2 hours before.
Jata he.")</f>
        <v>Who will vote for exit polls? BJP will win whenever he votes. 
In this case he came to know the percentage. Vote to change in one night, voter changes even 2 hours before.
Jata he.</v>
      </c>
    </row>
    <row r="11416" spans="1:2" ht="14.25" customHeight="1">
      <c r="A11416" s="2" t="s">
        <v>10903</v>
      </c>
      <c r="B11416" s="2" t="str">
        <f ca="1">IFERROR(__xludf.DUMMYFUNCTION("GOOGLETRANSLATE(A11416,""auto"",""en"")"),"Loading...")</f>
        <v>Loading...</v>
      </c>
    </row>
    <row r="11417" spans="1:2" ht="14.25" customHeight="1">
      <c r="A11417" s="2" t="s">
        <v>10904</v>
      </c>
      <c r="B11417" s="2" t="str">
        <f ca="1">IFERROR(__xludf.DUMMYFUNCTION("GOOGLETRANSLATE(A11417,""auto"",""en"")"),"NDA....ONLY...")</f>
        <v>NDA....ONLY...</v>
      </c>
    </row>
    <row r="11418" spans="1:2" ht="14.25" customHeight="1">
      <c r="A11418" s="2" t="s">
        <v>10905</v>
      </c>
      <c r="B11418" s="2" t="str">
        <f ca="1">IFERROR(__xludf.DUMMYFUNCTION("GOOGLETRANSLATE(A11418,""auto"",""en"")"),"Loading...")</f>
        <v>Loading...</v>
      </c>
    </row>
    <row r="11419" spans="1:2" ht="14.25" customHeight="1">
      <c r="A11419" s="2" t="s">
        <v>10906</v>
      </c>
      <c r="B11419" s="2" t="str">
        <f ca="1">IFERROR(__xludf.DUMMYFUNCTION("GOOGLETRANSLATE(A11419,""auto"",""en"")"),"Loading...")</f>
        <v>Loading...</v>
      </c>
    </row>
    <row r="11420" spans="1:2" ht="14.25" customHeight="1">
      <c r="A11420" s="2" t="s">
        <v>10907</v>
      </c>
      <c r="B11420" s="2" t="str">
        <f ca="1">IFERROR(__xludf.DUMMYFUNCTION("GOOGLETRANSLATE(A11420,""auto"",""en"")"),"Loading...")</f>
        <v>Loading...</v>
      </c>
    </row>
    <row r="11421" spans="1:2" ht="14.25" customHeight="1">
      <c r="A11421" s="2" t="s">
        <v>10908</v>
      </c>
      <c r="B11421" s="2" t="str">
        <f ca="1">IFERROR(__xludf.DUMMYFUNCTION("GOOGLETRANSLATE(A11421,""auto"",""en"")"),"Loading...")</f>
        <v>Loading...</v>
      </c>
    </row>
    <row r="11422" spans="1:2" ht="14.25" customHeight="1">
      <c r="A11422" s="4" t="s">
        <v>10909</v>
      </c>
      <c r="B11422" s="2" t="str">
        <f ca="1">IFERROR(__xludf.DUMMYFUNCTION("GOOGLETRANSLATE(A11422,""auto"",""en"")"),"Loading...")</f>
        <v>Loading...</v>
      </c>
    </row>
    <row r="11423" spans="1:2" ht="14.25" customHeight="1">
      <c r="A11423" s="2" t="s">
        <v>10910</v>
      </c>
      <c r="B11423" s="2" t="str">
        <f ca="1">IFERROR(__xludf.DUMMYFUNCTION("GOOGLETRANSLATE(A11423,""auto"",""en"")"),"Loading...")</f>
        <v>Loading...</v>
      </c>
    </row>
    <row r="11424" spans="1:2" ht="14.25" customHeight="1">
      <c r="A11424" s="4" t="s">
        <v>10911</v>
      </c>
      <c r="B11424" s="2" t="str">
        <f ca="1">IFERROR(__xludf.DUMMYFUNCTION("GOOGLETRANSLATE(A11424,""auto"",""en"")"),"Loading...")</f>
        <v>Loading...</v>
      </c>
    </row>
    <row r="11425" spans="1:2" ht="14.25" customHeight="1">
      <c r="A11425" s="4" t="s">
        <v>10912</v>
      </c>
      <c r="B11425" s="2" t="str">
        <f ca="1">IFERROR(__xludf.DUMMYFUNCTION("GOOGLETRANSLATE(A11425,""auto"",""en"")"),"Loading...")</f>
        <v>Loading...</v>
      </c>
    </row>
    <row r="11426" spans="1:2" ht="14.25" customHeight="1">
      <c r="A11426" s="2" t="s">
        <v>10913</v>
      </c>
      <c r="B11426" s="2" t="str">
        <f ca="1">IFERROR(__xludf.DUMMYFUNCTION("GOOGLETRANSLATE(A11426,""auto"",""en"")"),"INDIA Bloc is coming to power 100%")</f>
        <v>INDIA Bloc is coming to power 100%</v>
      </c>
    </row>
    <row r="11427" spans="1:2" ht="14.25" customHeight="1">
      <c r="A11427" s="2" t="s">
        <v>10914</v>
      </c>
      <c r="B11427" s="2" t="str">
        <f ca="1">IFERROR(__xludf.DUMMYFUNCTION("GOOGLETRANSLATE(A11427,""auto"",""en"")"),"Loading...")</f>
        <v>Loading...</v>
      </c>
    </row>
    <row r="11428" spans="1:2" ht="14.25" customHeight="1">
      <c r="A11428" s="2" t="s">
        <v>10915</v>
      </c>
      <c r="B11428" s="2" t="str">
        <f ca="1">IFERROR(__xludf.DUMMYFUNCTION("GOOGLETRANSLATE(A11428,""auto"",""en"")"),"Loading...")</f>
        <v>Loading...</v>
      </c>
    </row>
    <row r="11429" spans="1:2" ht="14.25" customHeight="1">
      <c r="A11429" s="4" t="s">
        <v>10916</v>
      </c>
      <c r="B11429" s="2" t="str">
        <f ca="1">IFERROR(__xludf.DUMMYFUNCTION("GOOGLETRANSLATE(A11429,""auto"",""en"")"),"Loading...")</f>
        <v>Loading...</v>
      </c>
    </row>
    <row r="11430" spans="1:2" ht="14.25" customHeight="1">
      <c r="A11430" s="2" t="s">
        <v>310</v>
      </c>
      <c r="B11430" s="2" t="str">
        <f ca="1">IFERROR(__xludf.DUMMYFUNCTION("GOOGLETRANSLATE(A11430,""auto"",""en"")"),"Loading...")</f>
        <v>Loading...</v>
      </c>
    </row>
    <row r="11431" spans="1:2" ht="14.25" customHeight="1">
      <c r="A11431" s="2" t="s">
        <v>10917</v>
      </c>
      <c r="B11431" s="2" t="str">
        <f ca="1">IFERROR(__xludf.DUMMYFUNCTION("GOOGLETRANSLATE(A11431,""auto"",""en"")"),"Loading...")</f>
        <v>Loading...</v>
      </c>
    </row>
    <row r="11432" spans="1:2" ht="14.25" customHeight="1">
      <c r="A11432" s="2" t="s">
        <v>10908</v>
      </c>
      <c r="B11432" s="2" t="str">
        <f ca="1">IFERROR(__xludf.DUMMYFUNCTION("GOOGLETRANSLATE(A11432,""auto"",""en"")"),"Loading...")</f>
        <v>Loading...</v>
      </c>
    </row>
    <row r="11433" spans="1:2" ht="14.25" customHeight="1">
      <c r="A11433" s="2" t="s">
        <v>10918</v>
      </c>
      <c r="B11433" s="2" t="str">
        <f ca="1">IFERROR(__xludf.DUMMYFUNCTION("GOOGLETRANSLATE(A11433,""auto"",""en"")"),"Loading...")</f>
        <v>Loading...</v>
      </c>
    </row>
    <row r="11434" spans="1:2" ht="14.25" customHeight="1">
      <c r="A11434" s="2" t="s">
        <v>8174</v>
      </c>
      <c r="B11434" s="2" t="str">
        <f ca="1">IFERROR(__xludf.DUMMYFUNCTION("GOOGLETRANSLATE(A11434,""auto"",""en"")"),"Loading...")</f>
        <v>Loading...</v>
      </c>
    </row>
    <row r="11435" spans="1:2" ht="14.25" customHeight="1">
      <c r="A11435" s="5" t="s">
        <v>10919</v>
      </c>
      <c r="B11435" s="2" t="str">
        <f ca="1">IFERROR(__xludf.DUMMYFUNCTION("GOOGLETRANSLATE(A11435,""auto"",""en"")"),"Loading...")</f>
        <v>Loading...</v>
      </c>
    </row>
    <row r="11436" spans="1:2" ht="14.25" customHeight="1">
      <c r="A11436" s="2" t="s">
        <v>10920</v>
      </c>
      <c r="B11436" s="2" t="str">
        <f ca="1">IFERROR(__xludf.DUMMYFUNCTION("GOOGLETRANSLATE(A11436,""auto"",""en"")"),"Loading...")</f>
        <v>Loading...</v>
      </c>
    </row>
    <row r="11437" spans="1:2" ht="14.25" customHeight="1">
      <c r="A11437" s="2" t="s">
        <v>10921</v>
      </c>
      <c r="B11437" s="2" t="str">
        <f ca="1">IFERROR(__xludf.DUMMYFUNCTION("GOOGLETRANSLATE(A11437,""auto"",""en"")"),"Loading...")</f>
        <v>Loading...</v>
      </c>
    </row>
    <row r="11438" spans="1:2" ht="14.25" customHeight="1">
      <c r="A11438" s="2" t="s">
        <v>10922</v>
      </c>
      <c r="B11438" s="2" t="str">
        <f ca="1">IFERROR(__xludf.DUMMYFUNCTION("GOOGLETRANSLATE(A11438,""auto"",""en"")"),"Loading...")</f>
        <v>Loading...</v>
      </c>
    </row>
    <row r="11439" spans="1:2" ht="14.25" customHeight="1">
      <c r="A11439" s="2" t="s">
        <v>10923</v>
      </c>
      <c r="B11439" s="2" t="str">
        <f ca="1">IFERROR(__xludf.DUMMYFUNCTION("GOOGLETRANSLATE(A11439,""auto"",""en"")"),"Loading...")</f>
        <v>Loading...</v>
      </c>
    </row>
    <row r="11440" spans="1:2" ht="14.25" customHeight="1">
      <c r="A11440" s="2" t="s">
        <v>10924</v>
      </c>
      <c r="B11440" s="2" t="str">
        <f ca="1">IFERROR(__xludf.DUMMYFUNCTION("GOOGLETRANSLATE(A11440,""auto"",""en"")"),"Loading...")</f>
        <v>Loading...</v>
      </c>
    </row>
    <row r="11441" spans="1:2" ht="14.25" customHeight="1">
      <c r="A11441" s="4" t="s">
        <v>10925</v>
      </c>
      <c r="B11441" s="2" t="str">
        <f ca="1">IFERROR(__xludf.DUMMYFUNCTION("GOOGLETRANSLATE(A11441,""auto"",""en"")"),"Exit polling should be stopped immediately, as it influences the decision of elections and affects the morale of workers.")</f>
        <v>Exit polling should be stopped immediately, as it influences the decision of elections and affects the morale of workers.</v>
      </c>
    </row>
    <row r="11442" spans="1:2" ht="14.25" customHeight="1">
      <c r="A11442" s="2" t="s">
        <v>10926</v>
      </c>
      <c r="B11442" s="2" t="str">
        <f ca="1">IFERROR(__xludf.DUMMYFUNCTION("GOOGLETRANSLATE(A11442,""auto"",""en"")"),"Loading...")</f>
        <v>Loading...</v>
      </c>
    </row>
    <row r="11443" spans="1:2" ht="14.25" customHeight="1">
      <c r="A11443" s="2" t="s">
        <v>10927</v>
      </c>
      <c r="B11443" s="3" t="str">
        <f ca="1">IFERROR(__xludf.DUMMYFUNCTION("GOOGLETRANSLATE(A11443,""auto"",""en"")"),"Loading...")</f>
        <v>Loading...</v>
      </c>
    </row>
    <row r="11444" spans="1:2" ht="14.25" customHeight="1">
      <c r="A11444" s="2" t="s">
        <v>10928</v>
      </c>
      <c r="B11444" s="2" t="str">
        <f ca="1">IFERROR(__xludf.DUMMYFUNCTION("GOOGLETRANSLATE(A11444,""auto"",""en"")"),"Loading...")</f>
        <v>Loading...</v>
      </c>
    </row>
    <row r="11445" spans="1:2" ht="14.25" customHeight="1">
      <c r="A11445" s="2" t="s">
        <v>10929</v>
      </c>
      <c r="B11445" s="2" t="str">
        <f ca="1">IFERROR(__xludf.DUMMYFUNCTION("GOOGLETRANSLATE(A11445,""auto"",""en"")"),"Loading...")</f>
        <v>Loading...</v>
      </c>
    </row>
    <row r="11446" spans="1:2" ht="14.25" customHeight="1">
      <c r="A11446" s="2" t="s">
        <v>10930</v>
      </c>
      <c r="B11446" s="2" t="str">
        <f ca="1">IFERROR(__xludf.DUMMYFUNCTION("GOOGLETRANSLATE(A11446,""auto"",""en"")"),"Loading...")</f>
        <v>Loading...</v>
      </c>
    </row>
    <row r="11447" spans="1:2" ht="14.25" customHeight="1">
      <c r="A11447" s="2" t="s">
        <v>10931</v>
      </c>
      <c r="B11447" s="2" t="str">
        <f ca="1">IFERROR(__xludf.DUMMYFUNCTION("GOOGLETRANSLATE(A11447,""auto"",""en"")"),"Loading...")</f>
        <v>Loading...</v>
      </c>
    </row>
    <row r="11448" spans="1:2" ht="14.25" customHeight="1">
      <c r="A11448" s="2" t="s">
        <v>10932</v>
      </c>
      <c r="B11448" s="2" t="str">
        <f ca="1">IFERROR(__xludf.DUMMYFUNCTION("GOOGLETRANSLATE(A11448,""auto"",""en"")"),"Loading...")</f>
        <v>Loading...</v>
      </c>
    </row>
    <row r="11449" spans="1:2" ht="14.25" customHeight="1">
      <c r="A11449" s="4" t="s">
        <v>10933</v>
      </c>
      <c r="B11449" s="2" t="str">
        <f ca="1">IFERROR(__xludf.DUMMYFUNCTION("GOOGLETRANSLATE(A11449,""auto"",""en"")"),"Loading...")</f>
        <v>Loading...</v>
      </c>
    </row>
    <row r="11450" spans="1:2" ht="14.25" customHeight="1">
      <c r="A11450" s="4" t="s">
        <v>10934</v>
      </c>
      <c r="B11450" s="2" t="str">
        <f ca="1">IFERROR(__xludf.DUMMYFUNCTION("GOOGLETRANSLATE(A11450,""auto"",""en"")"),"Loading...")</f>
        <v>Loading...</v>
      </c>
    </row>
    <row r="11451" spans="1:2" ht="14.25" customHeight="1">
      <c r="A11451" s="2" t="s">
        <v>10935</v>
      </c>
      <c r="B11451" s="2" t="str">
        <f ca="1">IFERROR(__xludf.DUMMYFUNCTION("GOOGLETRANSLATE(A11451,""auto"",""en"")"),"Loading...")</f>
        <v>Loading...</v>
      </c>
    </row>
    <row r="11452" spans="1:2" ht="14.25" customHeight="1">
      <c r="A11452" s="2" t="s">
        <v>313</v>
      </c>
      <c r="B11452" s="2" t="str">
        <f ca="1">IFERROR(__xludf.DUMMYFUNCTION("GOOGLETRANSLATE(A11452,""auto"",""en"")"),"Loading...")</f>
        <v>Loading...</v>
      </c>
    </row>
    <row r="11453" spans="1:2" ht="14.25" customHeight="1">
      <c r="A11453" s="2" t="s">
        <v>10936</v>
      </c>
      <c r="B11453" s="2" t="str">
        <f ca="1">IFERROR(__xludf.DUMMYFUNCTION("GOOGLETRANSLATE(A11453,""auto"",""en"")"),"Loading...")</f>
        <v>Loading...</v>
      </c>
    </row>
    <row r="11454" spans="1:2" ht="14.25" customHeight="1">
      <c r="A11454" s="2" t="s">
        <v>10937</v>
      </c>
      <c r="B11454" s="2" t="str">
        <f ca="1">IFERROR(__xludf.DUMMYFUNCTION("GOOGLETRANSLATE(A11454,""auto"",""en"")"),"Loading...")</f>
        <v>Loading...</v>
      </c>
    </row>
    <row r="11455" spans="1:2" ht="14.25" customHeight="1">
      <c r="A11455" s="4" t="s">
        <v>10938</v>
      </c>
      <c r="B11455" s="2" t="str">
        <f ca="1">IFERROR(__xludf.DUMMYFUNCTION("GOOGLETRANSLATE(A11455,""auto"",""en"")"),"Loading...")</f>
        <v>Loading...</v>
      </c>
    </row>
    <row r="11456" spans="1:2" ht="14.25" customHeight="1">
      <c r="A11456" s="2" t="s">
        <v>10939</v>
      </c>
      <c r="B11456" s="2" t="str">
        <f ca="1">IFERROR(__xludf.DUMMYFUNCTION("GOOGLETRANSLATE(A11456,""auto"",""en"")"),"Loading...")</f>
        <v>Loading...</v>
      </c>
    </row>
    <row r="11457" spans="1:2" ht="14.25" customHeight="1">
      <c r="A11457" s="2" t="s">
        <v>10940</v>
      </c>
      <c r="B11457" s="2" t="str">
        <f ca="1">IFERROR(__xludf.DUMMYFUNCTION("GOOGLETRANSLATE(A11457,""auto"",""en"")"),"Loading...")</f>
        <v>Loading...</v>
      </c>
    </row>
    <row r="11458" spans="1:2" ht="14.25" customHeight="1">
      <c r="A11458" s="2" t="s">
        <v>313</v>
      </c>
      <c r="B11458" s="2" t="str">
        <f ca="1">IFERROR(__xludf.DUMMYFUNCTION("GOOGLETRANSLATE(A11458,""auto"",""en"")"),"Loading...")</f>
        <v>Loading...</v>
      </c>
    </row>
    <row r="11459" spans="1:2" ht="14.25" customHeight="1">
      <c r="A11459" s="2" t="s">
        <v>10941</v>
      </c>
      <c r="B11459" s="2" t="str">
        <f ca="1">IFERROR(__xludf.DUMMYFUNCTION("GOOGLETRANSLATE(A11459,""auto"",""en"")"),"Loading...")</f>
        <v>Loading...</v>
      </c>
    </row>
    <row r="11460" spans="1:2" ht="14.25" customHeight="1">
      <c r="A11460" s="2" t="s">
        <v>10942</v>
      </c>
      <c r="B11460" s="2" t="str">
        <f ca="1">IFERROR(__xludf.DUMMYFUNCTION("GOOGLETRANSLATE(A11460,""auto"",""en"")"),"Loading...")</f>
        <v>Loading...</v>
      </c>
    </row>
    <row r="11461" spans="1:2" ht="14.25" customHeight="1">
      <c r="A11461" s="2" t="s">
        <v>10943</v>
      </c>
      <c r="B11461" s="2" t="str">
        <f ca="1">IFERROR(__xludf.DUMMYFUNCTION("GOOGLETRANSLATE(A11461,""auto"",""en"")"),"Loading...")</f>
        <v>Loading...</v>
      </c>
    </row>
    <row r="11462" spans="1:2" ht="14.25" customHeight="1">
      <c r="A11462" s="2" t="s">
        <v>10944</v>
      </c>
      <c r="B11462" s="2" t="str">
        <f ca="1">IFERROR(__xludf.DUMMYFUNCTION("GOOGLETRANSLATE(A11462,""auto"",""en"")"),"Loading...")</f>
        <v>Loading...</v>
      </c>
    </row>
    <row r="11463" spans="1:2" ht="14.25" customHeight="1">
      <c r="A11463" s="2" t="s">
        <v>10945</v>
      </c>
      <c r="B11463" s="2" t="str">
        <f ca="1">IFERROR(__xludf.DUMMYFUNCTION("GOOGLETRANSLATE(A11463,""auto"",""en"")"),"Loading...")</f>
        <v>Loading...</v>
      </c>
    </row>
    <row r="11464" spans="1:2" ht="14.25" customHeight="1">
      <c r="A11464" s="2" t="s">
        <v>10946</v>
      </c>
      <c r="B11464" s="2" t="str">
        <f ca="1">IFERROR(__xludf.DUMMYFUNCTION("GOOGLETRANSLATE(A11464,""auto"",""en"")"),"Loading...")</f>
        <v>Loading...</v>
      </c>
    </row>
    <row r="11465" spans="1:2" ht="14.25" customHeight="1">
      <c r="A11465" s="4" t="s">
        <v>10947</v>
      </c>
      <c r="B11465" s="2" t="str">
        <f ca="1">IFERROR(__xludf.DUMMYFUNCTION("GOOGLETRANSLATE(A11465,""auto"",""en"")"),"Loading...")</f>
        <v>Loading...</v>
      </c>
    </row>
    <row r="11466" spans="1:2" ht="14.25" customHeight="1">
      <c r="A11466" s="2" t="s">
        <v>10948</v>
      </c>
      <c r="B11466" s="2" t="str">
        <f ca="1">IFERROR(__xludf.DUMMYFUNCTION("GOOGLETRANSLATE(A11466,""auto"",""en"")"),"Loading...")</f>
        <v>Loading...</v>
      </c>
    </row>
    <row r="11467" spans="1:2" ht="14.25" customHeight="1">
      <c r="A11467" s="2" t="s">
        <v>10949</v>
      </c>
      <c r="B11467" s="2" t="str">
        <f ca="1">IFERROR(__xludf.DUMMYFUNCTION("GOOGLETRANSLATE(A11467,""auto"",""en"")"),"Loading...")</f>
        <v>Loading...</v>
      </c>
    </row>
    <row r="11468" spans="1:2" ht="14.25" customHeight="1">
      <c r="A11468" s="6" t="s">
        <v>10950</v>
      </c>
      <c r="B11468" s="2" t="str">
        <f ca="1">IFERROR(__xludf.DUMMYFUNCTION("GOOGLETRANSLATE(A11468,""auto"",""en"")"),"Loading...")</f>
        <v>Loading...</v>
      </c>
    </row>
    <row r="11469" spans="1:2" ht="14.25" customHeight="1">
      <c r="A11469" s="4" t="s">
        <v>10951</v>
      </c>
      <c r="B11469" s="2" t="str">
        <f ca="1">IFERROR(__xludf.DUMMYFUNCTION("GOOGLETRANSLATE(A11469,""auto"",""en"")"),"Loading...")</f>
        <v>Loading...</v>
      </c>
    </row>
    <row r="11470" spans="1:2" ht="14.25" customHeight="1">
      <c r="A11470" s="2" t="s">
        <v>10952</v>
      </c>
      <c r="B11470" s="2" t="str">
        <f ca="1">IFERROR(__xludf.DUMMYFUNCTION("GOOGLETRANSLATE(A11470,""auto"",""en"")"),"Exit poll means Modi's bag")</f>
        <v>Exit poll means Modi's bag</v>
      </c>
    </row>
    <row r="11471" spans="1:2" ht="14.25" customHeight="1">
      <c r="A11471" s="2" t="s">
        <v>10953</v>
      </c>
      <c r="B11471" s="2" t="str">
        <f ca="1">IFERROR(__xludf.DUMMYFUNCTION("GOOGLETRANSLATE(A11471,""auto"",""en"")"),"Loading...")</f>
        <v>Loading...</v>
      </c>
    </row>
    <row r="11472" spans="1:2" ht="14.25" customHeight="1">
      <c r="A11472" s="2" t="s">
        <v>10954</v>
      </c>
      <c r="B11472" s="2" t="str">
        <f ca="1">IFERROR(__xludf.DUMMYFUNCTION("GOOGLETRANSLATE(A11472,""auto"",""en"")"),"Loading...")</f>
        <v>Loading...</v>
      </c>
    </row>
    <row r="11473" spans="1:2" ht="14.25" customHeight="1">
      <c r="A11473" s="2" t="s">
        <v>10955</v>
      </c>
      <c r="B11473" s="2" t="str">
        <f ca="1">IFERROR(__xludf.DUMMYFUNCTION("GOOGLETRANSLATE(A11473,""auto"",""en"")"),"Loading...")</f>
        <v>Loading...</v>
      </c>
    </row>
    <row r="11474" spans="1:2" ht="14.25" customHeight="1">
      <c r="A11474" s="2" t="s">
        <v>10956</v>
      </c>
      <c r="B11474" s="2" t="str">
        <f ca="1">IFERROR(__xludf.DUMMYFUNCTION("GOOGLETRANSLATE(A11474,""auto"",""en"")"),"Loading...")</f>
        <v>Loading...</v>
      </c>
    </row>
    <row r="11475" spans="1:2" ht="14.25" customHeight="1">
      <c r="A11475" s="2" t="s">
        <v>10957</v>
      </c>
      <c r="B11475" s="2" t="str">
        <f ca="1">IFERROR(__xludf.DUMMYFUNCTION("GOOGLETRANSLATE(A11475,""auto"",""en"")"),"Loading...")</f>
        <v>Loading...</v>
      </c>
    </row>
    <row r="11476" spans="1:2" ht="14.25" customHeight="1">
      <c r="A11476" s="2" t="s">
        <v>718</v>
      </c>
      <c r="B11476" s="2" t="str">
        <f ca="1">IFERROR(__xludf.DUMMYFUNCTION("GOOGLETRANSLATE(A11476,""auto"",""en"")"),"India jeetega")</f>
        <v>India jeetega</v>
      </c>
    </row>
    <row r="11477" spans="1:2" ht="14.25" customHeight="1">
      <c r="A11477" s="2" t="s">
        <v>10958</v>
      </c>
      <c r="B11477" s="2" t="str">
        <f ca="1">IFERROR(__xludf.DUMMYFUNCTION("GOOGLETRANSLATE(A11477,""auto"",""en"")"),"Loading...")</f>
        <v>Loading...</v>
      </c>
    </row>
    <row r="11478" spans="1:2" ht="14.25" customHeight="1">
      <c r="A11478" s="2" t="s">
        <v>10959</v>
      </c>
      <c r="B11478" s="2" t="str">
        <f ca="1">IFERROR(__xludf.DUMMYFUNCTION("GOOGLETRANSLATE(A11478,""auto"",""en"")"),"Loading...")</f>
        <v>Loading...</v>
      </c>
    </row>
    <row r="11479" spans="1:2" ht="14.25" customHeight="1">
      <c r="A11479" s="2" t="s">
        <v>10960</v>
      </c>
      <c r="B11479" s="2" t="str">
        <f ca="1">IFERROR(__xludf.DUMMYFUNCTION("GOOGLETRANSLATE(A11479,""auto"",""en"")"),"Ravish ji namaskar modi exitpole, our Ladakh is in BJP's hot spot, when we are under this task, we are doing this and we have fielded candidates so that BJP wins, we are losing, this is our word, we are spreading the same, we are raising the center.")</f>
        <v>Ravish ji namaskar modi exitpole, our Ladakh is in BJP's hot spot, when we are under this task, we are doing this and we have fielded candidates so that BJP wins, we are losing, this is our word, we are spreading the same, we are raising the center.</v>
      </c>
    </row>
    <row r="11480" spans="1:2" ht="14.25" customHeight="1">
      <c r="A11480" s="2" t="s">
        <v>10961</v>
      </c>
      <c r="B11480" s="2" t="str">
        <f ca="1">IFERROR(__xludf.DUMMYFUNCTION("GOOGLETRANSLATE(A11480,""auto"",""en"")"),"Loading...")</f>
        <v>Loading...</v>
      </c>
    </row>
    <row r="11481" spans="1:2" ht="14.25" customHeight="1">
      <c r="A11481" s="4" t="s">
        <v>10962</v>
      </c>
      <c r="B11481" s="2" t="str">
        <f ca="1">IFERROR(__xludf.DUMMYFUNCTION("GOOGLETRANSLATE(A11481,""auto"",""en"")"),"Loading...")</f>
        <v>Loading...</v>
      </c>
    </row>
    <row r="11482" spans="1:2" ht="14.25" customHeight="1">
      <c r="A11482" s="2" t="s">
        <v>10963</v>
      </c>
      <c r="B11482" s="2" t="str">
        <f ca="1">IFERROR(__xludf.DUMMYFUNCTION("GOOGLETRANSLATE(A11482,""auto"",""en"")"),"Loading...")</f>
        <v>Loading...</v>
      </c>
    </row>
    <row r="11483" spans="1:2" ht="14.25" customHeight="1">
      <c r="A11483" s="2" t="s">
        <v>10964</v>
      </c>
      <c r="B11483" s="2" t="str">
        <f ca="1">IFERROR(__xludf.DUMMYFUNCTION("GOOGLETRANSLATE(A11483,""auto"",""en"")"),"❤se sulut sar ji 🌹🙏🏻🙏🏻")</f>
        <v>❤se sulut sar ji 🌹🙏🏻🙏🏻</v>
      </c>
    </row>
    <row r="11484" spans="1:2" ht="14.25" customHeight="1">
      <c r="A11484" s="2" t="s">
        <v>10965</v>
      </c>
      <c r="B11484" s="2" t="str">
        <f ca="1">IFERROR(__xludf.DUMMYFUNCTION("GOOGLETRANSLATE(A11484,""auto"",""en"")"),"Loading...")</f>
        <v>Loading...</v>
      </c>
    </row>
    <row r="11485" spans="1:2" ht="14.25" customHeight="1">
      <c r="A11485" s="4" t="s">
        <v>10966</v>
      </c>
      <c r="B11485" s="2" t="str">
        <f ca="1">IFERROR(__xludf.DUMMYFUNCTION("GOOGLETRANSLATE(A11485,""auto"",""en"")"),"Loading...")</f>
        <v>Loading...</v>
      </c>
    </row>
    <row r="11486" spans="1:2" ht="14.25" customHeight="1">
      <c r="A11486" s="2" t="s">
        <v>10967</v>
      </c>
      <c r="B11486" s="2" t="str">
        <f ca="1">IFERROR(__xludf.DUMMYFUNCTION("GOOGLETRANSLATE(A11486,""auto"",""en"")"),"Loading...")</f>
        <v>Loading...</v>
      </c>
    </row>
    <row r="11487" spans="1:2" ht="14.25" customHeight="1">
      <c r="A11487" s="2" t="s">
        <v>10968</v>
      </c>
      <c r="B11487" s="2" t="str">
        <f ca="1">IFERROR(__xludf.DUMMYFUNCTION("GOOGLETRANSLATE(A11487,""auto"",""en"")"),"Loading...")</f>
        <v>Loading...</v>
      </c>
    </row>
    <row r="11488" spans="1:2" ht="14.25" customHeight="1">
      <c r="A11488" s="2" t="s">
        <v>10969</v>
      </c>
      <c r="B11488" s="3" t="str">
        <f ca="1">IFERROR(__xludf.DUMMYFUNCTION("GOOGLETRANSLATE(A11488,""auto"",""en"")"),"Loading...")</f>
        <v>Loading...</v>
      </c>
    </row>
    <row r="11489" spans="1:2" ht="14.25" customHeight="1">
      <c r="A11489" s="2" t="s">
        <v>10970</v>
      </c>
      <c r="B11489" s="2" t="str">
        <f ca="1">IFERROR(__xludf.DUMMYFUNCTION("GOOGLETRANSLATE(A11489,""auto"",""en"")"),"Don't trust it")</f>
        <v>Don't trust it</v>
      </c>
    </row>
    <row r="11490" spans="1:2" ht="14.25" customHeight="1">
      <c r="A11490" s="6" t="s">
        <v>10971</v>
      </c>
      <c r="B11490" s="2" t="str">
        <f ca="1">IFERROR(__xludf.DUMMYFUNCTION("GOOGLETRANSLATE(A11490,""auto"",""en"")"),"RAVISH KUMAR You bark more than a mad dog! You are not mentally healthy!
Go to the doctor quickly! BJP is coming again!")</f>
        <v>RAVISH KUMAR You bark more than a mad dog! You are not mentally healthy!
Go to the doctor quickly! BJP is coming again!</v>
      </c>
    </row>
    <row r="11491" spans="1:2" ht="14.25" customHeight="1">
      <c r="A11491" s="2" t="s">
        <v>10972</v>
      </c>
      <c r="B11491" s="2" t="str">
        <f ca="1">IFERROR(__xludf.DUMMYFUNCTION("GOOGLETRANSLATE(A11491,""auto"",""en"")"),"I was about to caste my vote to Congress but due to jealousy behaviour person like you I opted BJP... Rubbish")</f>
        <v>I was about to caste my vote to Congress but due to jealousy behaviour person like you I opted BJP... Rubbish</v>
      </c>
    </row>
    <row r="11492" spans="1:2" ht="14.25" customHeight="1">
      <c r="A11492" s="2" t="s">
        <v>9247</v>
      </c>
      <c r="B11492" s="2" t="str">
        <f ca="1">IFERROR(__xludf.DUMMYFUNCTION("GOOGLETRANSLATE(A11492,""auto"",""en"")"),"Loading...")</f>
        <v>Loading...</v>
      </c>
    </row>
    <row r="11493" spans="1:2" ht="14.25" customHeight="1">
      <c r="A11493" s="2" t="s">
        <v>10973</v>
      </c>
      <c r="B11493" s="2" t="str">
        <f ca="1">IFERROR(__xludf.DUMMYFUNCTION("GOOGLETRANSLATE(A11493,""auto"",""en"")"),"Loading...")</f>
        <v>Loading...</v>
      </c>
    </row>
    <row r="11494" spans="1:2" ht="14.25" customHeight="1">
      <c r="A11494" s="4" t="s">
        <v>10974</v>
      </c>
      <c r="B11494" s="2" t="str">
        <f ca="1">IFERROR(__xludf.DUMMYFUNCTION("GOOGLETRANSLATE(A11494,""auto"",""en"")"),"Loading...")</f>
        <v>Loading...</v>
      </c>
    </row>
    <row r="11495" spans="1:2" ht="14.25" customHeight="1">
      <c r="A11495" s="2" t="s">
        <v>10975</v>
      </c>
      <c r="B11495" s="2" t="str">
        <f ca="1">IFERROR(__xludf.DUMMYFUNCTION("GOOGLETRANSLATE(A11495,""auto"",""en"")"),"Loading...")</f>
        <v>Loading...</v>
      </c>
    </row>
    <row r="11496" spans="1:2" ht="14.25" customHeight="1">
      <c r="A11496" s="4" t="s">
        <v>10976</v>
      </c>
      <c r="B11496" s="2" t="str">
        <f ca="1">IFERROR(__xludf.DUMMYFUNCTION("GOOGLETRANSLATE(A11496,""auto"",""en"")"),"Loading...")</f>
        <v>Loading...</v>
      </c>
    </row>
    <row r="11497" spans="1:2" ht="14.25" customHeight="1">
      <c r="A11497" s="2" t="s">
        <v>10977</v>
      </c>
      <c r="B11497" s="2" t="str">
        <f ca="1">IFERROR(__xludf.DUMMYFUNCTION("GOOGLETRANSLATE(A11497,""auto"",""en"")"),"Loading...")</f>
        <v>Loading...</v>
      </c>
    </row>
    <row r="11498" spans="1:2" ht="14.25" customHeight="1">
      <c r="A11498" s="2" t="s">
        <v>10978</v>
      </c>
      <c r="B11498" s="2" t="str">
        <f ca="1">IFERROR(__xludf.DUMMYFUNCTION("GOOGLETRANSLATE(A11498,""auto"",""en"")"),"Loading...")</f>
        <v>Loading...</v>
      </c>
    </row>
    <row r="11499" spans="1:2" ht="14.25" customHeight="1">
      <c r="A11499" s="2" t="s">
        <v>10979</v>
      </c>
      <c r="B11499" s="2" t="str">
        <f ca="1">IFERROR(__xludf.DUMMYFUNCTION("GOOGLETRANSLATE(A11499,""auto"",""en"")"),"Loading...")</f>
        <v>Loading...</v>
      </c>
    </row>
    <row r="11500" spans="1:2" ht="14.25" customHeight="1">
      <c r="A11500" s="4" t="s">
        <v>10980</v>
      </c>
      <c r="B11500" s="2" t="str">
        <f ca="1">IFERROR(__xludf.DUMMYFUNCTION("GOOGLETRANSLATE(A11500,""auto"",""en"")"),"Loading...")</f>
        <v>Loading...</v>
      </c>
    </row>
    <row r="11501" spans="1:2" ht="14.25" customHeight="1">
      <c r="A11501" s="2" t="s">
        <v>10981</v>
      </c>
      <c r="B11501" s="2" t="str">
        <f ca="1">IFERROR(__xludf.DUMMYFUNCTION("GOOGLETRANSLATE(A11501,""auto"",""en"")"),"Loading...")</f>
        <v>Loading...</v>
      </c>
    </row>
    <row r="11502" spans="1:2" ht="14.25" customHeight="1">
      <c r="A11502" s="2" t="s">
        <v>10982</v>
      </c>
      <c r="B11502" s="2" t="str">
        <f ca="1">IFERROR(__xludf.DUMMYFUNCTION("GOOGLETRANSLATE(A11502,""auto"",""en"")"),"Loading...")</f>
        <v>Loading...</v>
      </c>
    </row>
    <row r="11503" spans="1:2" ht="14.25" customHeight="1">
      <c r="A11503" s="2" t="s">
        <v>10983</v>
      </c>
      <c r="B11503" s="2" t="str">
        <f ca="1">IFERROR(__xludf.DUMMYFUNCTION("GOOGLETRANSLATE(A11503,""auto"",""en"")"),"Loading...")</f>
        <v>Loading...</v>
      </c>
    </row>
    <row r="11504" spans="1:2" ht="14.25" customHeight="1">
      <c r="A11504" s="2" t="s">
        <v>10984</v>
      </c>
      <c r="B11504" s="2" t="str">
        <f ca="1">IFERROR(__xludf.DUMMYFUNCTION("GOOGLETRANSLATE(A11504,""auto"",""en"")"),"Loading...")</f>
        <v>Loading...</v>
      </c>
    </row>
    <row r="11505" spans="1:2" ht="14.25" customHeight="1">
      <c r="A11505" s="2" t="s">
        <v>10985</v>
      </c>
      <c r="B11505" s="2" t="str">
        <f ca="1">IFERROR(__xludf.DUMMYFUNCTION("GOOGLETRANSLATE(A11505,""auto"",""en"")"),"Loading...")</f>
        <v>Loading...</v>
      </c>
    </row>
    <row r="11506" spans="1:2" ht="14.25" customHeight="1">
      <c r="A11506" s="2" t="s">
        <v>79</v>
      </c>
      <c r="B11506" s="2" t="str">
        <f ca="1">IFERROR(__xludf.DUMMYFUNCTION("GOOGLETRANSLATE(A11506,""auto"",""en"")"),"Loading...")</f>
        <v>Loading...</v>
      </c>
    </row>
    <row r="11507" spans="1:2" ht="14.25" customHeight="1">
      <c r="A11507" s="4" t="s">
        <v>10986</v>
      </c>
      <c r="B11507" s="2" t="str">
        <f ca="1">IFERROR(__xludf.DUMMYFUNCTION("GOOGLETRANSLATE(A11507,""auto"",""en"")"),"Loading...")</f>
        <v>Loading...</v>
      </c>
    </row>
    <row r="11508" spans="1:2" ht="14.25" customHeight="1">
      <c r="A11508" s="2" t="s">
        <v>9469</v>
      </c>
      <c r="B11508" s="2" t="str">
        <f ca="1">IFERROR(__xludf.DUMMYFUNCTION("GOOGLETRANSLATE(A11508,""auto"",""en"")"),"Loading...")</f>
        <v>Loading...</v>
      </c>
    </row>
    <row r="11509" spans="1:2" ht="14.25" customHeight="1">
      <c r="A11509" s="4" t="s">
        <v>10987</v>
      </c>
      <c r="B11509" s="2" t="str">
        <f ca="1">IFERROR(__xludf.DUMMYFUNCTION("GOOGLETRANSLATE(A11509,""auto"",""en"")"),"Loading...")</f>
        <v>Loading...</v>
      </c>
    </row>
    <row r="11510" spans="1:2" ht="14.25" customHeight="1">
      <c r="A11510" s="2" t="s">
        <v>10988</v>
      </c>
      <c r="B11510" s="2" t="str">
        <f ca="1">IFERROR(__xludf.DUMMYFUNCTION("GOOGLETRANSLATE(A11510,""auto"",""en"")"),"Loading...")</f>
        <v>Loading...</v>
      </c>
    </row>
    <row r="11511" spans="1:2" ht="14.25" customHeight="1">
      <c r="A11511" s="2" t="s">
        <v>10989</v>
      </c>
      <c r="B11511" s="2" t="str">
        <f ca="1">IFERROR(__xludf.DUMMYFUNCTION("GOOGLETRANSLATE(A11511,""auto"",""en"")"),"Loading...")</f>
        <v>Loading...</v>
      </c>
    </row>
    <row r="11512" spans="1:2" ht="14.25" customHeight="1">
      <c r="A11512" s="2" t="s">
        <v>10990</v>
      </c>
      <c r="B11512" s="2" t="str">
        <f ca="1">IFERROR(__xludf.DUMMYFUNCTION("GOOGLETRANSLATE(A11512,""auto"",""en"")"),"Loading...")</f>
        <v>Loading...</v>
      </c>
    </row>
    <row r="11513" spans="1:2" ht="14.25" customHeight="1">
      <c r="A11513" s="2" t="s">
        <v>10991</v>
      </c>
      <c r="B11513" s="2" t="str">
        <f ca="1">IFERROR(__xludf.DUMMYFUNCTION("GOOGLETRANSLATE(A11513,""auto"",""en"")"),"Loading...")</f>
        <v>Loading...</v>
      </c>
    </row>
    <row r="11514" spans="1:2" ht="14.25" customHeight="1">
      <c r="A11514" s="4" t="s">
        <v>10992</v>
      </c>
      <c r="B11514" s="2" t="str">
        <f ca="1">IFERROR(__xludf.DUMMYFUNCTION("GOOGLETRANSLATE(A11514,""auto"",""en"")"),"Is it right to conduct exit poll when voting is a confidential process?")</f>
        <v>Is it right to conduct exit poll when voting is a confidential process?</v>
      </c>
    </row>
    <row r="11515" spans="1:2" ht="14.25" customHeight="1">
      <c r="A11515" s="6" t="s">
        <v>10993</v>
      </c>
      <c r="B11515" s="2" t="str">
        <f ca="1">IFERROR(__xludf.DUMMYFUNCTION("GOOGLETRANSLATE(A11515,""auto"",""en"")"),"An election exit poll is a poll of voters taken immediately after they have exited the polling stations. A similar poll conducted before actual voters have voted is called an entrance poll. Pollsters – usually private companies working for newspapers or b"&amp;"roadcasters – conduct exit polls to gain an early indication as to how an election has turned out, as in many elections the actual result may take many hours to count.
not to discuss too much on it")</f>
        <v>An election exit poll is a poll of voters taken immediately after they have exited the polling stations. A similar poll conducted before actual voters have voted is called an entrance poll. Pollsters – usually private companies working for newspapers or broadcasters – conduct exit polls to gain an early indication as to how an election has turned out, as in many elections the actual result may take many hours to count.
not to discuss too much on it</v>
      </c>
    </row>
    <row r="11516" spans="1:2" ht="14.25" customHeight="1">
      <c r="A11516" s="2" t="s">
        <v>10994</v>
      </c>
      <c r="B11516" s="2" t="str">
        <f ca="1">IFERROR(__xludf.DUMMYFUNCTION("GOOGLETRANSLATE(A11516,""auto"",""en"")"),"Loading...")</f>
        <v>Loading...</v>
      </c>
    </row>
    <row r="11517" spans="1:2" ht="14.25" customHeight="1">
      <c r="A11517" s="2" t="s">
        <v>10995</v>
      </c>
      <c r="B11517" s="2" t="str">
        <f ca="1">IFERROR(__xludf.DUMMYFUNCTION("GOOGLETRANSLATE(A11517,""auto"",""en"")"),"Loading...")</f>
        <v>Loading...</v>
      </c>
    </row>
    <row r="11518" spans="1:2" ht="14.25" customHeight="1">
      <c r="A11518" s="2" t="s">
        <v>594</v>
      </c>
      <c r="B11518" s="2" t="str">
        <f ca="1">IFERROR(__xludf.DUMMYFUNCTION("GOOGLETRANSLATE(A11518,""auto"",""en"")"),"❤")</f>
        <v>❤</v>
      </c>
    </row>
    <row r="11519" spans="1:2" ht="14.25" customHeight="1">
      <c r="A11519" s="2" t="s">
        <v>10996</v>
      </c>
      <c r="B11519" s="2" t="str">
        <f ca="1">IFERROR(__xludf.DUMMYFUNCTION("GOOGLETRANSLATE(A11519,""auto"",""en"")"),"Sala MD ravish khatun")</f>
        <v>Sala MD ravish khatun</v>
      </c>
    </row>
    <row r="11520" spans="1:2" ht="14.25" customHeight="1">
      <c r="A11520" s="2" t="s">
        <v>10997</v>
      </c>
      <c r="B11520" s="2" t="str">
        <f ca="1">IFERROR(__xludf.DUMMYFUNCTION("GOOGLETRANSLATE(A11520,""auto"",""en"")"),"Congress Wale like karen")</f>
        <v>Congress Wale like karen</v>
      </c>
    </row>
    <row r="11521" spans="1:2" ht="14.25" customHeight="1">
      <c r="A11521" s="2" t="s">
        <v>10998</v>
      </c>
      <c r="B11521" s="2" t="str">
        <f ca="1">IFERROR(__xludf.DUMMYFUNCTION("GOOGLETRANSLATE(A11521,""auto"",""en"")"),"Loading...")</f>
        <v>Loading...</v>
      </c>
    </row>
    <row r="11522" spans="1:2" ht="14.25" customHeight="1">
      <c r="A11522" s="4" t="s">
        <v>10999</v>
      </c>
      <c r="B11522" s="2" t="str">
        <f ca="1">IFERROR(__xludf.DUMMYFUNCTION("GOOGLETRANSLATE(A11522,""auto"",""en"")"),"Loading...")</f>
        <v>Loading...</v>
      </c>
    </row>
    <row r="11523" spans="1:2" ht="14.25" customHeight="1">
      <c r="A11523" s="2" t="s">
        <v>11000</v>
      </c>
      <c r="B11523" s="2" t="str">
        <f ca="1">IFERROR(__xludf.DUMMYFUNCTION("GOOGLETRANSLATE(A11523,""auto"",""en"")"),"Loading...")</f>
        <v>Loading...</v>
      </c>
    </row>
    <row r="11524" spans="1:2" ht="14.25" customHeight="1">
      <c r="A11524" s="2" t="s">
        <v>11001</v>
      </c>
      <c r="B11524" s="2" t="str">
        <f ca="1">IFERROR(__xludf.DUMMYFUNCTION("GOOGLETRANSLATE(A11524,""auto"",""en"")"),"Loading...")</f>
        <v>Loading...</v>
      </c>
    </row>
    <row r="11525" spans="1:2" ht="14.25" customHeight="1">
      <c r="A11525" s="2" t="s">
        <v>11002</v>
      </c>
      <c r="B11525" s="2" t="str">
        <f ca="1">IFERROR(__xludf.DUMMYFUNCTION("GOOGLETRANSLATE(A11525,""auto"",""en"")"),"Loading...")</f>
        <v>Loading...</v>
      </c>
    </row>
    <row r="11526" spans="1:2" ht="14.25" customHeight="1">
      <c r="A11526" s="4" t="s">
        <v>11003</v>
      </c>
      <c r="B11526" s="2" t="str">
        <f ca="1">IFERROR(__xludf.DUMMYFUNCTION("GOOGLETRANSLATE(A11526,""auto"",""en"")"),"Loading...")</f>
        <v>Loading...</v>
      </c>
    </row>
    <row r="11527" spans="1:2" ht="14.25" customHeight="1">
      <c r="A11527" s="2" t="s">
        <v>11004</v>
      </c>
      <c r="B11527" s="2" t="str">
        <f ca="1">IFERROR(__xludf.DUMMYFUNCTION("GOOGLETRANSLATE(A11527,""auto"",""en"")"),"Loading...")</f>
        <v>Loading...</v>
      </c>
    </row>
    <row r="11528" spans="1:2" ht="14.25" customHeight="1">
      <c r="A11528" s="2" t="s">
        <v>11005</v>
      </c>
      <c r="B11528" s="2" t="str">
        <f ca="1">IFERROR(__xludf.DUMMYFUNCTION("GOOGLETRANSLATE(A11528,""auto"",""en"")"),"Loading...")</f>
        <v>Loading...</v>
      </c>
    </row>
    <row r="11529" spans="1:2" ht="14.25" customHeight="1">
      <c r="A11529" s="2" t="s">
        <v>11006</v>
      </c>
      <c r="B11529" s="2" t="str">
        <f ca="1">IFERROR(__xludf.DUMMYFUNCTION("GOOGLETRANSLATE(A11529,""auto"",""en"")"),"Loading...")</f>
        <v>Loading...</v>
      </c>
    </row>
    <row r="11530" spans="1:2" ht="14.25" customHeight="1">
      <c r="A11530" s="4" t="s">
        <v>11007</v>
      </c>
      <c r="B11530" s="2" t="str">
        <f ca="1">IFERROR(__xludf.DUMMYFUNCTION("GOOGLETRANSLATE(A11530,""auto"",""en"")"),"Sab Godi is the exit poll of the media.")</f>
        <v>Sab Godi is the exit poll of the media.</v>
      </c>
    </row>
    <row r="11531" spans="1:2" ht="14.25" customHeight="1">
      <c r="A11531" s="2" t="s">
        <v>458</v>
      </c>
      <c r="B11531" s="2" t="str">
        <f ca="1">IFERROR(__xludf.DUMMYFUNCTION("GOOGLETRANSLATE(A11531,""auto"",""en"")"),"Loading...")</f>
        <v>Loading...</v>
      </c>
    </row>
    <row r="11532" spans="1:2" ht="14.25" customHeight="1">
      <c r="A11532" s="2" t="s">
        <v>11008</v>
      </c>
      <c r="B11532" s="2" t="str">
        <f ca="1">IFERROR(__xludf.DUMMYFUNCTION("GOOGLETRANSLATE(A11532,""auto"",""en"")"),"Jhuta chanal h ye ,,,,,,,,,,,aayga to Modi hi")</f>
        <v>Jhuta chanal h ye ,,,,,,,,,,,aayga to Modi hi</v>
      </c>
    </row>
    <row r="11533" spans="1:2" ht="14.25" customHeight="1">
      <c r="A11533" s="2" t="s">
        <v>11009</v>
      </c>
      <c r="B11533" s="2" t="str">
        <f ca="1">IFERROR(__xludf.DUMMYFUNCTION("GOOGLETRANSLATE(A11533,""auto"",""en"")"),"After one day of counting, if you sit still nothing will happen.")</f>
        <v>After one day of counting, if you sit still nothing will happen.</v>
      </c>
    </row>
    <row r="11534" spans="1:2" ht="14.25" customHeight="1">
      <c r="A11534" s="2" t="s">
        <v>7382</v>
      </c>
      <c r="B11534" s="2" t="str">
        <f ca="1">IFERROR(__xludf.DUMMYFUNCTION("GOOGLETRANSLATE(A11534,""auto"",""en"")"),"Loading...")</f>
        <v>Loading...</v>
      </c>
    </row>
    <row r="11535" spans="1:2" ht="14.25" customHeight="1">
      <c r="A11535" s="2" t="s">
        <v>11010</v>
      </c>
      <c r="B11535" s="3" t="str">
        <f ca="1">IFERROR(__xludf.DUMMYFUNCTION("GOOGLETRANSLATE(A11535,""auto"",""en"")"),"Loading...")</f>
        <v>Loading...</v>
      </c>
    </row>
    <row r="11536" spans="1:2" ht="14.25" customHeight="1">
      <c r="A11536" s="2" t="s">
        <v>11011</v>
      </c>
      <c r="B11536" s="2" t="str">
        <f ca="1">IFERROR(__xludf.DUMMYFUNCTION("GOOGLETRANSLATE(A11536,""auto"",""en"")"),"Loading...")</f>
        <v>Loading...</v>
      </c>
    </row>
    <row r="11537" spans="1:2" ht="14.25" customHeight="1">
      <c r="A11537" s="2" t="s">
        <v>11012</v>
      </c>
      <c r="B11537" s="2" t="str">
        <f ca="1">IFERROR(__xludf.DUMMYFUNCTION("GOOGLETRANSLATE(A11537,""auto"",""en"")"),"Loading...")</f>
        <v>Loading...</v>
      </c>
    </row>
    <row r="11538" spans="1:2" ht="14.25" customHeight="1">
      <c r="A11538" s="6" t="s">
        <v>11013</v>
      </c>
      <c r="B11538" s="2" t="str">
        <f ca="1">IFERROR(__xludf.DUMMYFUNCTION("GOOGLETRANSLATE(A11538,""auto"",""en"")"),"Loading...")</f>
        <v>Loading...</v>
      </c>
    </row>
    <row r="11539" spans="1:2" ht="14.25" customHeight="1">
      <c r="A11539" s="6" t="s">
        <v>11014</v>
      </c>
      <c r="B11539" s="2" t="str">
        <f ca="1">IFERROR(__xludf.DUMMYFUNCTION("GOOGLETRANSLATE(A11539,""auto"",""en"")"),"Loading...")</f>
        <v>Loading...</v>
      </c>
    </row>
    <row r="11540" spans="1:2" ht="14.25" customHeight="1">
      <c r="A11540" s="2" t="s">
        <v>11015</v>
      </c>
      <c r="B11540" s="2" t="str">
        <f ca="1">IFERROR(__xludf.DUMMYFUNCTION("GOOGLETRANSLATE(A11540,""auto"",""en"")"),"Loading...")</f>
        <v>Loading...</v>
      </c>
    </row>
    <row r="11541" spans="1:2" ht="14.25" customHeight="1">
      <c r="A11541" s="2" t="s">
        <v>11016</v>
      </c>
      <c r="B11541" s="2" t="str">
        <f ca="1">IFERROR(__xludf.DUMMYFUNCTION("GOOGLETRANSLATE(A11541,""auto"",""en"")"),"Jbsabut denapdtahyto sbki gand fatjatahy. Aroplaganeme sblog bhut aagehy bewakuflog")</f>
        <v>Jbsabut denapdtahyto sbki gand fatjatahy. Aroplaganeme sblog bhut aagehy bewakuflog</v>
      </c>
    </row>
    <row r="11542" spans="1:2" ht="14.25" customHeight="1">
      <c r="A11542" s="2" t="s">
        <v>11017</v>
      </c>
      <c r="B11542" s="2" t="str">
        <f ca="1">IFERROR(__xludf.DUMMYFUNCTION("GOOGLETRANSLATE(A11542,""auto"",""en"")"),"Loading...")</f>
        <v>Loading...</v>
      </c>
    </row>
    <row r="11543" spans="1:2" ht="14.25" customHeight="1">
      <c r="A11543" s="2" t="s">
        <v>7938</v>
      </c>
      <c r="B11543" s="2" t="str">
        <f ca="1">IFERROR(__xludf.DUMMYFUNCTION("GOOGLETRANSLATE(A11543,""auto"",""en"")"),"Loading...")</f>
        <v>Loading...</v>
      </c>
    </row>
    <row r="11544" spans="1:2" ht="14.25" customHeight="1">
      <c r="A11544" s="2" t="s">
        <v>1041</v>
      </c>
      <c r="B11544" s="2" t="str">
        <f ca="1">IFERROR(__xludf.DUMMYFUNCTION("GOOGLETRANSLATE(A11544,""auto"",""en"")"),"Loading...")</f>
        <v>Loading...</v>
      </c>
    </row>
    <row r="11545" spans="1:2" ht="14.25" customHeight="1">
      <c r="A11545" s="4" t="s">
        <v>11018</v>
      </c>
      <c r="B11545" s="2" t="str">
        <f ca="1">IFERROR(__xludf.DUMMYFUNCTION("GOOGLETRANSLATE(A11545,""auto"",""en"")"),"Loading...")</f>
        <v>Loading...</v>
      </c>
    </row>
    <row r="11546" spans="1:2" ht="14.25" customHeight="1">
      <c r="A11546" s="2" t="s">
        <v>9247</v>
      </c>
      <c r="B11546" s="2" t="str">
        <f ca="1">IFERROR(__xludf.DUMMYFUNCTION("GOOGLETRANSLATE(A11546,""auto"",""en"")"),"Loading...")</f>
        <v>Loading...</v>
      </c>
    </row>
    <row r="11547" spans="1:2" ht="14.25" customHeight="1">
      <c r="A11547" s="2" t="s">
        <v>11019</v>
      </c>
      <c r="B11547" s="2" t="str">
        <f ca="1">IFERROR(__xludf.DUMMYFUNCTION("GOOGLETRANSLATE(A11547,""auto"",""en"")"),"Loading...")</f>
        <v>Loading...</v>
      </c>
    </row>
    <row r="11548" spans="1:2" ht="14.25" customHeight="1">
      <c r="A11548" s="2" t="s">
        <v>11020</v>
      </c>
      <c r="B11548" s="2" t="str">
        <f ca="1">IFERROR(__xludf.DUMMYFUNCTION("GOOGLETRANSLATE(A11548,""auto"",""en"")"),"Loading...")</f>
        <v>Loading...</v>
      </c>
    </row>
    <row r="11549" spans="1:2" ht="14.25" customHeight="1">
      <c r="A11549" s="2" t="s">
        <v>11021</v>
      </c>
      <c r="B11549" s="2" t="str">
        <f ca="1">IFERROR(__xludf.DUMMYFUNCTION("GOOGLETRANSLATE(A11549,""auto"",""en"")"),"Loading...")</f>
        <v>Loading...</v>
      </c>
    </row>
    <row r="11550" spans="1:2" ht="14.25" customHeight="1">
      <c r="A11550" s="2" t="s">
        <v>11022</v>
      </c>
      <c r="B11550" s="2" t="str">
        <f ca="1">IFERROR(__xludf.DUMMYFUNCTION("GOOGLETRANSLATE(A11550,""auto"",""en"")"),"Loading...")</f>
        <v>Loading...</v>
      </c>
    </row>
    <row r="11551" spans="1:2" ht="14.25" customHeight="1">
      <c r="A11551" s="2" t="s">
        <v>11023</v>
      </c>
      <c r="B11551" s="2" t="str">
        <f ca="1">IFERROR(__xludf.DUMMYFUNCTION("GOOGLETRANSLATE(A11551,""auto"",""en"")"),"Loading...")</f>
        <v>Loading...</v>
      </c>
    </row>
    <row r="11552" spans="1:2" ht="14.25" customHeight="1">
      <c r="A11552" s="4" t="s">
        <v>11024</v>
      </c>
      <c r="B11552" s="2" t="str">
        <f ca="1">IFERROR(__xludf.DUMMYFUNCTION("GOOGLETRANSLATE(A11552,""auto"",""en"")"),"Loading...")</f>
        <v>Loading...</v>
      </c>
    </row>
    <row r="11553" spans="1:2" ht="14.25" customHeight="1">
      <c r="A11553" s="2" t="s">
        <v>11025</v>
      </c>
      <c r="B11553" s="2" t="str">
        <f ca="1">IFERROR(__xludf.DUMMYFUNCTION("GOOGLETRANSLATE(A11553,""auto"",""en"")"),"Loading...")</f>
        <v>Loading...</v>
      </c>
    </row>
    <row r="11554" spans="1:2" ht="14.25" customHeight="1">
      <c r="A11554" s="2" t="s">
        <v>11026</v>
      </c>
      <c r="B11554" s="2" t="str">
        <f ca="1">IFERROR(__xludf.DUMMYFUNCTION("GOOGLETRANSLATE(A11554,""auto"",""en"")"),"Loading...")</f>
        <v>Loading...</v>
      </c>
    </row>
    <row r="11555" spans="1:2" ht="14.25" customHeight="1">
      <c r="A11555" s="2" t="s">
        <v>11027</v>
      </c>
      <c r="B11555" s="2" t="str">
        <f ca="1">IFERROR(__xludf.DUMMYFUNCTION("GOOGLETRANSLATE(A11555,""auto"",""en"")"),"Jai samjwad")</f>
        <v>Jai samjwad</v>
      </c>
    </row>
    <row r="11556" spans="1:2" ht="14.25" customHeight="1">
      <c r="A11556" s="2" t="s">
        <v>11028</v>
      </c>
      <c r="B11556" s="2" t="str">
        <f ca="1">IFERROR(__xludf.DUMMYFUNCTION("GOOGLETRANSLATE(A11556,""auto"",""en"")"),"Loading...")</f>
        <v>Loading...</v>
      </c>
    </row>
    <row r="11557" spans="1:2" ht="14.25" customHeight="1">
      <c r="A11557" s="4" t="s">
        <v>11029</v>
      </c>
      <c r="B11557" s="2" t="str">
        <f ca="1">IFERROR(__xludf.DUMMYFUNCTION("GOOGLETRANSLATE(A11557,""auto"",""en"")"),"Loading...")</f>
        <v>Loading...</v>
      </c>
    </row>
    <row r="11558" spans="1:2" ht="14.25" customHeight="1">
      <c r="A11558" s="2" t="s">
        <v>11030</v>
      </c>
      <c r="B11558" s="2" t="str">
        <f ca="1">IFERROR(__xludf.DUMMYFUNCTION("GOOGLETRANSLATE(A11558,""auto"",""en"")"),"Loading...")</f>
        <v>Loading...</v>
      </c>
    </row>
    <row r="11559" spans="1:2" ht="14.25" customHeight="1">
      <c r="A11559" s="2" t="s">
        <v>11031</v>
      </c>
      <c r="B11559" s="2" t="str">
        <f ca="1">IFERROR(__xludf.DUMMYFUNCTION("GOOGLETRANSLATE(A11559,""auto"",""en"")"),"Loading...")</f>
        <v>Loading...</v>
      </c>
    </row>
    <row r="11560" spans="1:2" ht="14.25" customHeight="1">
      <c r="A11560" s="2" t="s">
        <v>11032</v>
      </c>
      <c r="B11560" s="2" t="str">
        <f ca="1">IFERROR(__xludf.DUMMYFUNCTION("GOOGLETRANSLATE(A11560,""auto"",""en"")"),"Loading...")</f>
        <v>Loading...</v>
      </c>
    </row>
    <row r="11561" spans="1:2" ht="14.25" customHeight="1">
      <c r="A11561" s="2" t="s">
        <v>11033</v>
      </c>
      <c r="B11561" s="2" t="str">
        <f ca="1">IFERROR(__xludf.DUMMYFUNCTION("GOOGLETRANSLATE(A11561,""auto"",""en"")"),"After noon on 4th June, people surrounded Modi Shah's house, he should not be allowed to escape, he should be sent to jail like Donald Trump.")</f>
        <v>After noon on 4th June, people surrounded Modi Shah's house, he should not be allowed to escape, he should be sent to jail like Donald Trump.</v>
      </c>
    </row>
    <row r="11562" spans="1:2" ht="14.25" customHeight="1">
      <c r="A11562" s="2" t="s">
        <v>11034</v>
      </c>
      <c r="B11562" s="2" t="str">
        <f ca="1">IFERROR(__xludf.DUMMYFUNCTION("GOOGLETRANSLATE(A11562,""auto"",""en"")"),"Loading...")</f>
        <v>Loading...</v>
      </c>
    </row>
    <row r="11563" spans="1:2" ht="14.25" customHeight="1">
      <c r="A11563" s="2" t="s">
        <v>11035</v>
      </c>
      <c r="B11563" s="2" t="str">
        <f ca="1">IFERROR(__xludf.DUMMYFUNCTION("GOOGLETRANSLATE(A11563,""auto"",""en"")"),"Loading...")</f>
        <v>Loading...</v>
      </c>
    </row>
    <row r="11564" spans="1:2" ht="14.25" customHeight="1">
      <c r="A11564" s="2" t="s">
        <v>11036</v>
      </c>
      <c r="B11564" s="2" t="str">
        <f ca="1">IFERROR(__xludf.DUMMYFUNCTION("GOOGLETRANSLATE(A11564,""auto"",""en"")"),"Modi to giyo")</f>
        <v>Modi to giyo</v>
      </c>
    </row>
    <row r="11565" spans="1:2" ht="14.25" customHeight="1">
      <c r="A11565" s="2" t="s">
        <v>11037</v>
      </c>
      <c r="B11565" s="2" t="str">
        <f ca="1">IFERROR(__xludf.DUMMYFUNCTION("GOOGLETRANSLATE(A11565,""auto"",""en"")"),"Loading...")</f>
        <v>Loading...</v>
      </c>
    </row>
    <row r="11566" spans="1:2" ht="14.25" customHeight="1">
      <c r="A11566" s="2" t="s">
        <v>11038</v>
      </c>
      <c r="B11566" s="2" t="str">
        <f ca="1">IFERROR(__xludf.DUMMYFUNCTION("GOOGLETRANSLATE(A11566,""auto"",""en"")"),"Loading...")</f>
        <v>Loading...</v>
      </c>
    </row>
    <row r="11567" spans="1:2" ht="14.25" customHeight="1">
      <c r="A11567" s="2" t="s">
        <v>11039</v>
      </c>
      <c r="B11567" s="2" t="str">
        <f ca="1">IFERROR(__xludf.DUMMYFUNCTION("GOOGLETRANSLATE(A11567,""auto"",""en"")"),"Tu to congerssi")</f>
        <v>Tu to congerssi</v>
      </c>
    </row>
    <row r="11568" spans="1:2" ht="14.25" customHeight="1">
      <c r="A11568" s="2" t="s">
        <v>11040</v>
      </c>
      <c r="B11568" s="2" t="str">
        <f ca="1">IFERROR(__xludf.DUMMYFUNCTION("GOOGLETRANSLATE(A11568,""auto"",""en"")"),"The tears have dried and we are crying..and we are crying..")</f>
        <v>The tears have dried and we are crying..and we are crying..</v>
      </c>
    </row>
    <row r="11569" spans="1:2" ht="14.25" customHeight="1">
      <c r="A11569" s="2" t="s">
        <v>11041</v>
      </c>
      <c r="B11569" s="2" t="str">
        <f ca="1">IFERROR(__xludf.DUMMYFUNCTION("GOOGLETRANSLATE(A11569,""auto"",""en"")"),"INDIA will form the Government ✌️💪🌹🇮🇳")</f>
        <v>INDIA will form the Government ✌️💪🌹🇮🇳</v>
      </c>
    </row>
    <row r="11570" spans="1:2" ht="14.25" customHeight="1">
      <c r="A11570" s="4" t="s">
        <v>11042</v>
      </c>
      <c r="B11570" s="2" t="str">
        <f ca="1">IFERROR(__xludf.DUMMYFUNCTION("GOOGLETRANSLATE(A11570,""auto"",""en"")"),"Loading...")</f>
        <v>Loading...</v>
      </c>
    </row>
    <row r="11571" spans="1:2" ht="14.25" customHeight="1">
      <c r="A11571" s="6" t="s">
        <v>11043</v>
      </c>
      <c r="B11571" s="2" t="str">
        <f ca="1">IFERROR(__xludf.DUMMYFUNCTION("GOOGLETRANSLATE(A11571,""auto"",""en"")"),"Loading...")</f>
        <v>Loading...</v>
      </c>
    </row>
    <row r="11572" spans="1:2" ht="14.25" customHeight="1">
      <c r="A11572" s="2" t="s">
        <v>11044</v>
      </c>
      <c r="B11572" s="2" t="str">
        <f ca="1">IFERROR(__xludf.DUMMYFUNCTION("GOOGLETRANSLATE(A11572,""auto"",""en"")"),"Loading...")</f>
        <v>Loading...</v>
      </c>
    </row>
    <row r="11573" spans="1:2" ht="14.25" customHeight="1">
      <c r="A11573" s="2" t="s">
        <v>11045</v>
      </c>
      <c r="B11573" s="2" t="str">
        <f ca="1">IFERROR(__xludf.DUMMYFUNCTION("GOOGLETRANSLATE(A11573,""auto"",""en"")"),"Loading...")</f>
        <v>Loading...</v>
      </c>
    </row>
    <row r="11574" spans="1:2" ht="14.25" customHeight="1">
      <c r="A11574" s="2" t="s">
        <v>11046</v>
      </c>
      <c r="B11574" s="2" t="str">
        <f ca="1">IFERROR(__xludf.DUMMYFUNCTION("GOOGLETRANSLATE(A11574,""auto"",""en"")"),"Loading...")</f>
        <v>Loading...</v>
      </c>
    </row>
    <row r="11575" spans="1:2" ht="14.25" customHeight="1">
      <c r="A11575" s="2" t="s">
        <v>11047</v>
      </c>
      <c r="B11575" s="2" t="str">
        <f ca="1">IFERROR(__xludf.DUMMYFUNCTION("GOOGLETRANSLATE(A11575,""auto"",""en"")"),"Loading...")</f>
        <v>Loading...</v>
      </c>
    </row>
    <row r="11576" spans="1:2" ht="14.25" customHeight="1">
      <c r="A11576" s="2" t="s">
        <v>11048</v>
      </c>
      <c r="B11576" s="2" t="str">
        <f ca="1">IFERROR(__xludf.DUMMYFUNCTION("GOOGLETRANSLATE(A11576,""auto"",""en"")"),"India will win the alliance 🙏🙏")</f>
        <v>India will win the alliance 🙏🙏</v>
      </c>
    </row>
    <row r="11577" spans="1:2" ht="14.25" customHeight="1">
      <c r="A11577" s="6" t="s">
        <v>11049</v>
      </c>
      <c r="B11577" s="2" t="str">
        <f ca="1">IFERROR(__xludf.DUMMYFUNCTION("GOOGLETRANSLATE(A11577,""auto"",""en"")"),"2 days left😢 
Please take care of yourself and the audience.")</f>
        <v>2 days left😢 
Please take care of yourself and the audience.</v>
      </c>
    </row>
    <row r="11578" spans="1:2" ht="14.25" customHeight="1">
      <c r="A11578" s="2" t="s">
        <v>11050</v>
      </c>
      <c r="B11578" s="2" t="str">
        <f ca="1">IFERROR(__xludf.DUMMYFUNCTION("GOOGLETRANSLATE(A11578,""auto"",""en"")"),"Loading...")</f>
        <v>Loading...</v>
      </c>
    </row>
    <row r="11579" spans="1:2" ht="14.25" customHeight="1">
      <c r="A11579" s="2" t="s">
        <v>11051</v>
      </c>
      <c r="B11579" s="2" t="str">
        <f ca="1">IFERROR(__xludf.DUMMYFUNCTION("GOOGLETRANSLATE(A11579,""auto"",""en"")"),"Loading...")</f>
        <v>Loading...</v>
      </c>
    </row>
    <row r="11580" spans="1:2" ht="14.25" customHeight="1">
      <c r="A11580" s="6" t="s">
        <v>11052</v>
      </c>
      <c r="B11580" s="2" t="str">
        <f ca="1">IFERROR(__xludf.DUMMYFUNCTION("GOOGLETRANSLATE(A11580,""auto"",""en"")"),"Loading...")</f>
        <v>Loading...</v>
      </c>
    </row>
    <row r="11581" spans="1:2" ht="14.25" customHeight="1">
      <c r="A11581" s="4" t="s">
        <v>11053</v>
      </c>
      <c r="B11581" s="2" t="str">
        <f ca="1">IFERROR(__xludf.DUMMYFUNCTION("GOOGLETRANSLATE(A11581,""auto"",""en"")"),"Loading...")</f>
        <v>Loading...</v>
      </c>
    </row>
    <row r="11582" spans="1:2" ht="14.25" customHeight="1">
      <c r="A11582" s="2" t="s">
        <v>11054</v>
      </c>
      <c r="B11582" s="2" t="str">
        <f ca="1">IFERROR(__xludf.DUMMYFUNCTION("GOOGLETRANSLATE(A11582,""auto"",""en"")"),"Democracy is in danger by stealing food, selling fake liquor, cheating the National Herald, stealing food and saving democracy by doing Momota Shikshak Bharti scam.")</f>
        <v>Democracy is in danger by stealing food, selling fake liquor, cheating the National Herald, stealing food and saving democracy by doing Momota Shikshak Bharti scam.</v>
      </c>
    </row>
    <row r="11583" spans="1:2" ht="14.25" customHeight="1">
      <c r="A11583" s="4" t="s">
        <v>11055</v>
      </c>
      <c r="B11583" s="2" t="str">
        <f ca="1">IFERROR(__xludf.DUMMYFUNCTION("GOOGLETRANSLATE(A11583,""auto"",""en"")"),"Loading...")</f>
        <v>Loading...</v>
      </c>
    </row>
    <row r="11584" spans="1:2" ht="14.25" customHeight="1">
      <c r="A11584" s="2" t="s">
        <v>11056</v>
      </c>
      <c r="B11584" s="2" t="str">
        <f ca="1">IFERROR(__xludf.DUMMYFUNCTION("GOOGLETRANSLATE(A11584,""auto"",""en"")"),"Loading...")</f>
        <v>Loading...</v>
      </c>
    </row>
    <row r="11585" spans="1:2" ht="14.25" customHeight="1">
      <c r="A11585" s="2" t="s">
        <v>2645</v>
      </c>
      <c r="B11585" s="2" t="str">
        <f ca="1">IFERROR(__xludf.DUMMYFUNCTION("GOOGLETRANSLATE(A11585,""auto"",""en"")"),"Loading...")</f>
        <v>Loading...</v>
      </c>
    </row>
    <row r="11586" spans="1:2" ht="14.25" customHeight="1">
      <c r="A11586" s="4" t="s">
        <v>11057</v>
      </c>
      <c r="B11586" s="2" t="str">
        <f ca="1">IFERROR(__xludf.DUMMYFUNCTION("GOOGLETRANSLATE(A11586,""auto"",""en"")"),"Loading...")</f>
        <v>Loading...</v>
      </c>
    </row>
    <row r="11587" spans="1:2" ht="14.25" customHeight="1">
      <c r="A11587" s="4" t="s">
        <v>11058</v>
      </c>
      <c r="B11587" s="2" t="str">
        <f ca="1">IFERROR(__xludf.DUMMYFUNCTION("GOOGLETRANSLATE(A11587,""auto"",""en"")"),"Loading...")</f>
        <v>Loading...</v>
      </c>
    </row>
    <row r="11588" spans="1:2" ht="14.25" customHeight="1">
      <c r="A11588" s="2" t="s">
        <v>11059</v>
      </c>
      <c r="B11588" s="2" t="str">
        <f ca="1">IFERROR(__xludf.DUMMYFUNCTION("GOOGLETRANSLATE(A11588,""auto"",""en"")"),"Loading...")</f>
        <v>Loading...</v>
      </c>
    </row>
    <row r="11589" spans="1:2" ht="14.25" customHeight="1">
      <c r="A11589" s="2" t="s">
        <v>11060</v>
      </c>
      <c r="B11589" s="2" t="str">
        <f ca="1">IFERROR(__xludf.DUMMYFUNCTION("GOOGLETRANSLATE(A11589,""auto"",""en"")"),"Loading...")</f>
        <v>Loading...</v>
      </c>
    </row>
    <row r="11590" spans="1:2" ht="14.25" customHeight="1">
      <c r="A11590" s="2" t="s">
        <v>11061</v>
      </c>
      <c r="B11590" s="2" t="str">
        <f ca="1">IFERROR(__xludf.DUMMYFUNCTION("GOOGLETRANSLATE(A11590,""auto"",""en"")"),"I had a ridiculous survey of Amar Ujala in which I was not even asked whom I would like to vote for or whether I liked Rahul or Modi, I gave it halfway in that survey.")</f>
        <v>I had a ridiculous survey of Amar Ujala in which I was not even asked whom I would like to vote for or whether I liked Rahul or Modi, I gave it halfway in that survey.</v>
      </c>
    </row>
    <row r="11591" spans="1:2" ht="14.25" customHeight="1">
      <c r="A11591" s="2" t="s">
        <v>11062</v>
      </c>
      <c r="B11591" s="2" t="str">
        <f ca="1">IFERROR(__xludf.DUMMYFUNCTION("GOOGLETRANSLATE(A11591,""auto"",""en"")"),"Loading...")</f>
        <v>Loading...</v>
      </c>
    </row>
    <row r="11592" spans="1:2" ht="14.25" customHeight="1">
      <c r="A11592" s="4" t="s">
        <v>11063</v>
      </c>
      <c r="B11592" s="2" t="str">
        <f ca="1">IFERROR(__xludf.DUMMYFUNCTION("GOOGLETRANSLATE(A11592,""auto"",""en"")"),"There are four Lok Sabha seats in Himachal Pradesh and NDTV is giving 7 to 8 seats to BJP there. Tell me what is happening in the country. It means a scam is happening in the country. No, it means there are 4 seats. In 4 seats, those 7 and 8 sets are dela"&amp;"yed. What are they giving to BJP in Pakistan? Will they take seats from Bangladesh or will they give 4 seats tomorrow and there are stars on 8 seats?")</f>
        <v>There are four Lok Sabha seats in Himachal Pradesh and NDTV is giving 7 to 8 seats to BJP there. Tell me what is happening in the country. It means a scam is happening in the country. No, it means there are 4 seats. In 4 seats, those 7 and 8 sets are delayed. What are they giving to BJP in Pakistan? Will they take seats from Bangladesh or will they give 4 seats tomorrow and there are stars on 8 seats?</v>
      </c>
    </row>
    <row r="11593" spans="1:2" ht="14.25" customHeight="1">
      <c r="A11593" s="2" t="s">
        <v>11064</v>
      </c>
      <c r="B11593" s="2" t="str">
        <f ca="1">IFERROR(__xludf.DUMMYFUNCTION("GOOGLETRANSLATE(A11593,""auto"",""en"")"),"Loading...")</f>
        <v>Loading...</v>
      </c>
    </row>
    <row r="11594" spans="1:2" ht="14.25" customHeight="1">
      <c r="A11594" s="2" t="s">
        <v>11065</v>
      </c>
      <c r="B11594" s="2" t="str">
        <f ca="1">IFERROR(__xludf.DUMMYFUNCTION("GOOGLETRANSLATE(A11594,""auto"",""en"")"),"Loading...")</f>
        <v>Loading...</v>
      </c>
    </row>
    <row r="11595" spans="1:2" ht="14.25" customHeight="1">
      <c r="A11595" s="2" t="s">
        <v>11066</v>
      </c>
      <c r="B11595" s="2" t="str">
        <f ca="1">IFERROR(__xludf.DUMMYFUNCTION("GOOGLETRANSLATE(A11595,""auto"",""en"")"),"Loading...")</f>
        <v>Loading...</v>
      </c>
    </row>
    <row r="11596" spans="1:2" ht="14.25" customHeight="1">
      <c r="A11596" s="5" t="s">
        <v>11067</v>
      </c>
      <c r="B11596" s="2" t="str">
        <f ca="1">IFERROR(__xludf.DUMMYFUNCTION("GOOGLETRANSLATE(A11596,""auto"",""en"")"),"Somehow they are saying this
something is wrong
Otherwise, there is a lot of difference between the ground reality and the television reports.")</f>
        <v>Somehow they are saying this
something is wrong
Otherwise, there is a lot of difference between the ground reality and the television reports.</v>
      </c>
    </row>
    <row r="11597" spans="1:2" ht="14.25" customHeight="1">
      <c r="A11597" s="2" t="s">
        <v>11068</v>
      </c>
      <c r="B11597" s="2" t="str">
        <f ca="1">IFERROR(__xludf.DUMMYFUNCTION("GOOGLETRANSLATE(A11597,""auto"",""en"")"),"Loading...")</f>
        <v>Loading...</v>
      </c>
    </row>
    <row r="11598" spans="1:2" ht="14.25" customHeight="1">
      <c r="A11598" s="2" t="s">
        <v>11069</v>
      </c>
      <c r="B11598" s="2" t="str">
        <f ca="1">IFERROR(__xludf.DUMMYFUNCTION("GOOGLETRANSLATE(A11598,""auto"",""en"")"),"Loading...")</f>
        <v>Loading...</v>
      </c>
    </row>
    <row r="11599" spans="1:2" ht="14.25" customHeight="1">
      <c r="A11599" s="2" t="s">
        <v>11070</v>
      </c>
      <c r="B11599" s="2" t="str">
        <f ca="1">IFERROR(__xludf.DUMMYFUNCTION("GOOGLETRANSLATE(A11599,""auto"",""en"")"),"Ravish ji, you should make such a video in which the Election Commission should be demanded to declare the results immediately after the election process is over. This will end the 'Exit poll' scam.")</f>
        <v>Ravish ji, you should make such a video in which the Election Commission should be demanded to declare the results immediately after the election process is over. This will end the 'Exit poll' scam.</v>
      </c>
    </row>
    <row r="11600" spans="1:2" ht="14.25" customHeight="1">
      <c r="A11600" s="2" t="s">
        <v>11071</v>
      </c>
      <c r="B11600" s="2" t="str">
        <f ca="1">IFERROR(__xludf.DUMMYFUNCTION("GOOGLETRANSLATE(A11600,""auto"",""en"")"),"Loading...")</f>
        <v>Loading...</v>
      </c>
    </row>
    <row r="11601" spans="1:2" ht="14.25" customHeight="1">
      <c r="A11601" s="2" t="s">
        <v>11072</v>
      </c>
      <c r="B11601" s="2" t="str">
        <f ca="1">IFERROR(__xludf.DUMMYFUNCTION("GOOGLETRANSLATE(A11601,""auto"",""en"")"),"Next pm.Rahul Gandhi........")</f>
        <v>Next pm.Rahul Gandhi........</v>
      </c>
    </row>
    <row r="11602" spans="1:2" ht="14.25" customHeight="1">
      <c r="A11602" s="2" t="s">
        <v>11073</v>
      </c>
      <c r="B11602" s="2" t="str">
        <f ca="1">IFERROR(__xludf.DUMMYFUNCTION("GOOGLETRANSLATE(A11602,""auto"",""en"")"),"Loading...")</f>
        <v>Loading...</v>
      </c>
    </row>
    <row r="11603" spans="1:2" ht="14.25" customHeight="1">
      <c r="A11603" s="4" t="s">
        <v>11074</v>
      </c>
      <c r="B11603" s="2" t="str">
        <f ca="1">IFERROR(__xludf.DUMMYFUNCTION("GOOGLETRANSLATE(A11603,""auto"",""en"")"),"If thugs accept defeat from now on then only Modi will come Jai Shri Ram")</f>
        <v>If thugs accept defeat from now on then only Modi will come Jai Shri Ram</v>
      </c>
    </row>
    <row r="11604" spans="1:2" ht="14.25" customHeight="1">
      <c r="A11604" s="4" t="s">
        <v>11075</v>
      </c>
      <c r="B11604" s="2" t="str">
        <f ca="1">IFERROR(__xludf.DUMMYFUNCTION("GOOGLETRANSLATE(A11604,""auto"",""en"")"),"Loading...")</f>
        <v>Loading...</v>
      </c>
    </row>
    <row r="11605" spans="1:2" ht="14.25" customHeight="1">
      <c r="A11605" s="2" t="s">
        <v>11076</v>
      </c>
      <c r="B11605" s="2" t="str">
        <f ca="1">IFERROR(__xludf.DUMMYFUNCTION("GOOGLETRANSLATE(A11605,""auto"",""en"")"),"Loading...")</f>
        <v>Loading...</v>
      </c>
    </row>
    <row r="11606" spans="1:2" ht="14.25" customHeight="1">
      <c r="A11606" s="2" t="s">
        <v>11077</v>
      </c>
      <c r="B11606" s="2" t="str">
        <f ca="1">IFERROR(__xludf.DUMMYFUNCTION("GOOGLETRANSLATE(A11606,""auto"",""en"")"),"Loading...")</f>
        <v>Loading...</v>
      </c>
    </row>
    <row r="11607" spans="1:2" ht="14.25" customHeight="1">
      <c r="A11607" s="4" t="s">
        <v>11078</v>
      </c>
      <c r="B11607" s="2" t="str">
        <f ca="1">IFERROR(__xludf.DUMMYFUNCTION("GOOGLETRANSLATE(A11607,""auto"",""en"")"),"Loading...")</f>
        <v>Loading...</v>
      </c>
    </row>
    <row r="11608" spans="1:2" ht="14.25" customHeight="1">
      <c r="A11608" s="2" t="s">
        <v>11079</v>
      </c>
      <c r="B11608" s="2" t="str">
        <f ca="1">IFERROR(__xludf.DUMMYFUNCTION("GOOGLETRANSLATE(A11608,""auto"",""en"")"),"Loading...")</f>
        <v>Loading...</v>
      </c>
    </row>
    <row r="11609" spans="1:2" ht="14.25" customHeight="1">
      <c r="A11609" s="2" t="s">
        <v>11080</v>
      </c>
      <c r="B11609" s="2" t="str">
        <f ca="1">IFERROR(__xludf.DUMMYFUNCTION("GOOGLETRANSLATE(A11609,""auto"",""en"")"),"Cji dy very good bhai jan ❤❤❤❤❤❤❤❤❤❤❤❤❤❤❤❤❤❤❤❤❤")</f>
        <v>Cji dy very good bhai jan ❤❤❤❤❤❤❤❤❤❤❤❤❤❤❤❤❤❤❤❤❤</v>
      </c>
    </row>
    <row r="11610" spans="1:2" ht="14.25" customHeight="1">
      <c r="A11610" s="2" t="s">
        <v>11081</v>
      </c>
      <c r="B11610" s="2" t="str">
        <f ca="1">IFERROR(__xludf.DUMMYFUNCTION("GOOGLETRANSLATE(A11610,""auto"",""en"")"),"Loading...")</f>
        <v>Loading...</v>
      </c>
    </row>
    <row r="11611" spans="1:2" ht="14.25" customHeight="1">
      <c r="A11611" s="2" t="s">
        <v>11082</v>
      </c>
      <c r="B11611" s="2" t="str">
        <f ca="1">IFERROR(__xludf.DUMMYFUNCTION("GOOGLETRANSLATE(A11611,""auto"",""en"")"),"Loading...")</f>
        <v>Loading...</v>
      </c>
    </row>
    <row r="11612" spans="1:2" ht="14.25" customHeight="1">
      <c r="A11612" s="2" t="s">
        <v>11083</v>
      </c>
      <c r="B11612" s="2" t="str">
        <f ca="1">IFERROR(__xludf.DUMMYFUNCTION("GOOGLETRANSLATE(A11612,""auto"",""en"")"),"Loading...")</f>
        <v>Loading...</v>
      </c>
    </row>
    <row r="11613" spans="1:2" ht="14.25" customHeight="1">
      <c r="A11613" s="2" t="s">
        <v>11084</v>
      </c>
      <c r="B11613" s="2" t="str">
        <f ca="1">IFERROR(__xludf.DUMMYFUNCTION("GOOGLETRANSLATE(A11613,""auto"",""en"")"),"On 4th day all these Ravish devotees and Ravish himself will be sitting in someone's mouth.")</f>
        <v>On 4th day all these Ravish devotees and Ravish himself will be sitting in someone's mouth.</v>
      </c>
    </row>
    <row r="11614" spans="1:2" ht="14.25" customHeight="1">
      <c r="A11614" s="4" t="s">
        <v>11085</v>
      </c>
      <c r="B11614" s="2" t="str">
        <f ca="1">IFERROR(__xludf.DUMMYFUNCTION("GOOGLETRANSLATE(A11614,""auto"",""en"")"),"Loading...")</f>
        <v>Loading...</v>
      </c>
    </row>
    <row r="11615" spans="1:2" ht="14.25" customHeight="1">
      <c r="A11615" s="4" t="s">
        <v>11086</v>
      </c>
      <c r="B11615" s="2" t="str">
        <f ca="1">IFERROR(__xludf.DUMMYFUNCTION("GOOGLETRANSLATE(A11615,""auto"",""en"")"),"Loading...")</f>
        <v>Loading...</v>
      </c>
    </row>
    <row r="11616" spans="1:2" ht="14.25" customHeight="1">
      <c r="A11616" s="2" t="s">
        <v>60</v>
      </c>
      <c r="B11616" s="2" t="str">
        <f ca="1">IFERROR(__xludf.DUMMYFUNCTION("GOOGLETRANSLATE(A11616,""auto"",""en"")"),"Loading...")</f>
        <v>Loading...</v>
      </c>
    </row>
    <row r="11617" spans="1:2" ht="14.25" customHeight="1">
      <c r="A11617" s="2" t="s">
        <v>11087</v>
      </c>
      <c r="B11617" s="2" t="str">
        <f ca="1">IFERROR(__xludf.DUMMYFUNCTION("GOOGLETRANSLATE(A11617,""auto"",""en"")"),"Loading...")</f>
        <v>Loading...</v>
      </c>
    </row>
    <row r="11618" spans="1:2" ht="14.25" customHeight="1">
      <c r="A11618" s="2" t="s">
        <v>11088</v>
      </c>
      <c r="B11618" s="2" t="str">
        <f ca="1">IFERROR(__xludf.DUMMYFUNCTION("GOOGLETRANSLATE(A11618,""auto"",""en"")"),"Loading...")</f>
        <v>Loading...</v>
      </c>
    </row>
    <row r="11619" spans="1:2" ht="14.25" customHeight="1">
      <c r="A11619" s="4" t="s">
        <v>11089</v>
      </c>
      <c r="B11619" s="2" t="str">
        <f ca="1">IFERROR(__xludf.DUMMYFUNCTION("GOOGLETRANSLATE(A11619,""auto"",""en"")"),"Loading...")</f>
        <v>Loading...</v>
      </c>
    </row>
    <row r="11620" spans="1:2" ht="14.25" customHeight="1">
      <c r="A11620" s="2" t="s">
        <v>11090</v>
      </c>
      <c r="B11620" s="2" t="str">
        <f ca="1">IFERROR(__xludf.DUMMYFUNCTION("GOOGLETRANSLATE(A11620,""auto"",""en"")"),"Loading...")</f>
        <v>Loading...</v>
      </c>
    </row>
    <row r="11621" spans="1:2" ht="14.25" customHeight="1">
      <c r="A11621" s="2" t="s">
        <v>11091</v>
      </c>
      <c r="B11621" s="2" t="str">
        <f ca="1">IFERROR(__xludf.DUMMYFUNCTION("GOOGLETRANSLATE(A11621,""auto"",""en"")"),"Loading...")</f>
        <v>Loading...</v>
      </c>
    </row>
    <row r="11622" spans="1:2" ht="14.25" customHeight="1">
      <c r="A11622" s="2" t="s">
        <v>11092</v>
      </c>
      <c r="B11622" s="2" t="str">
        <f ca="1">IFERROR(__xludf.DUMMYFUNCTION("GOOGLETRANSLATE(A11622,""auto"",""en"")"),"Loading...")</f>
        <v>Loading...</v>
      </c>
    </row>
    <row r="11623" spans="1:2" ht="14.25" customHeight="1">
      <c r="A11623" s="2" t="s">
        <v>11093</v>
      </c>
      <c r="B11623" s="2" t="str">
        <f ca="1">IFERROR(__xludf.DUMMYFUNCTION("GOOGLETRANSLATE(A11623,""auto"",""en"")"),"Loading...")</f>
        <v>Loading...</v>
      </c>
    </row>
    <row r="11624" spans="1:2" ht="14.25" customHeight="1">
      <c r="A11624" s="2" t="s">
        <v>11094</v>
      </c>
      <c r="B11624" s="2" t="str">
        <f ca="1">IFERROR(__xludf.DUMMYFUNCTION("GOOGLETRANSLATE(A11624,""auto"",""en"")"),"Loading...")</f>
        <v>Loading...</v>
      </c>
    </row>
    <row r="11625" spans="1:2" ht="14.25" customHeight="1">
      <c r="A11625" s="2" t="s">
        <v>11095</v>
      </c>
      <c r="B11625" s="2" t="str">
        <f ca="1">IFERROR(__xludf.DUMMYFUNCTION("GOOGLETRANSLATE(A11625,""auto"",""en"")"),"Loading...")</f>
        <v>Loading...</v>
      </c>
    </row>
    <row r="11626" spans="1:2" ht="14.25" customHeight="1">
      <c r="A11626" s="2" t="s">
        <v>11096</v>
      </c>
      <c r="B11626" s="2" t="str">
        <f ca="1">IFERROR(__xludf.DUMMYFUNCTION("GOOGLETRANSLATE(A11626,""auto"",""en"")"),"Loading...")</f>
        <v>Loading...</v>
      </c>
    </row>
    <row r="11627" spans="1:2" ht="14.25" customHeight="1">
      <c r="A11627" s="6" t="s">
        <v>11097</v>
      </c>
      <c r="B11627" s="2" t="str">
        <f ca="1">IFERROR(__xludf.DUMMYFUNCTION("GOOGLETRANSLATE(A11627,""auto"",""en"")"),"Loading...")</f>
        <v>Loading...</v>
      </c>
    </row>
    <row r="11628" spans="1:2" ht="14.25" customHeight="1">
      <c r="A11628" s="2" t="s">
        <v>11098</v>
      </c>
      <c r="B11628" s="2" t="str">
        <f ca="1">IFERROR(__xludf.DUMMYFUNCTION("GOOGLETRANSLATE(A11628,""auto"",""en"")"),"Loading...")</f>
        <v>Loading...</v>
      </c>
    </row>
    <row r="11629" spans="1:2" ht="14.25" customHeight="1">
      <c r="A11629" s="4" t="s">
        <v>11099</v>
      </c>
      <c r="B11629" s="2" t="str">
        <f ca="1">IFERROR(__xludf.DUMMYFUNCTION("GOOGLETRANSLATE(A11629,""auto"",""en"")"),"Loading...")</f>
        <v>Loading...</v>
      </c>
    </row>
    <row r="11630" spans="1:2" ht="14.25" customHeight="1">
      <c r="A11630" s="2" t="s">
        <v>11100</v>
      </c>
      <c r="B11630" s="2" t="str">
        <f ca="1">IFERROR(__xludf.DUMMYFUNCTION("GOOGLETRANSLATE(A11630,""auto"",""en"")"),"Loading...")</f>
        <v>Loading...</v>
      </c>
    </row>
    <row r="11631" spans="1:2" ht="14.25" customHeight="1">
      <c r="A11631" s="4" t="s">
        <v>11101</v>
      </c>
      <c r="B11631" s="2" t="str">
        <f ca="1">IFERROR(__xludf.DUMMYFUNCTION("GOOGLETRANSLATE(A11631,""auto"",""en"")"),"Loading...")</f>
        <v>Loading...</v>
      </c>
    </row>
    <row r="11632" spans="1:2" ht="14.25" customHeight="1">
      <c r="A11632" s="4" t="s">
        <v>11102</v>
      </c>
      <c r="B11632" s="2" t="str">
        <f ca="1">IFERROR(__xludf.DUMMYFUNCTION("GOOGLETRANSLATE(A11632,""auto"",""en"")"),"Loading...")</f>
        <v>Loading...</v>
      </c>
    </row>
    <row r="11633" spans="1:2" ht="14.25" customHeight="1">
      <c r="A11633" s="2" t="s">
        <v>11103</v>
      </c>
      <c r="B11633" s="2" t="str">
        <f ca="1">IFERROR(__xludf.DUMMYFUNCTION("GOOGLETRANSLATE(A11633,""auto"",""en"")"),"Modi summa hai")</f>
        <v>Modi summa hai</v>
      </c>
    </row>
    <row r="11634" spans="1:2" ht="14.25" customHeight="1">
      <c r="A11634" s="2" t="s">
        <v>11104</v>
      </c>
      <c r="B11634" s="2" t="str">
        <f ca="1">IFERROR(__xludf.DUMMYFUNCTION("GOOGLETRANSLATE(A11634,""auto"",""en"")"),"Loading...")</f>
        <v>Loading...</v>
      </c>
    </row>
    <row r="11635" spans="1:2" ht="14.25" customHeight="1">
      <c r="A11635" s="2" t="s">
        <v>11105</v>
      </c>
      <c r="B11635" s="2" t="str">
        <f ca="1">IFERROR(__xludf.DUMMYFUNCTION("GOOGLETRANSLATE(A11635,""auto"",""en"")"),"Loading...")</f>
        <v>Loading...</v>
      </c>
    </row>
    <row r="11636" spans="1:2" ht="14.25" customHeight="1">
      <c r="A11636" s="2" t="s">
        <v>11106</v>
      </c>
      <c r="B11636" s="2" t="str">
        <f ca="1">IFERROR(__xludf.DUMMYFUNCTION("GOOGLETRANSLATE(A11636,""auto"",""en"")"),"Loading...")</f>
        <v>Loading...</v>
      </c>
    </row>
    <row r="11637" spans="1:2" ht="14.25" customHeight="1">
      <c r="A11637" s="4" t="s">
        <v>11107</v>
      </c>
      <c r="B11637" s="2" t="str">
        <f ca="1">IFERROR(__xludf.DUMMYFUNCTION("GOOGLETRANSLATE(A11637,""auto"",""en"")"),"Loading...")</f>
        <v>Loading...</v>
      </c>
    </row>
    <row r="11638" spans="1:2" ht="14.25" customHeight="1">
      <c r="A11638" s="2" t="s">
        <v>11108</v>
      </c>
      <c r="B11638" s="2" t="str">
        <f ca="1">IFERROR(__xludf.DUMMYFUNCTION("GOOGLETRANSLATE(A11638,""auto"",""en"")"),"Loading...")</f>
        <v>Loading...</v>
      </c>
    </row>
    <row r="11639" spans="1:2" ht="14.25" customHeight="1">
      <c r="A11639" s="2" t="s">
        <v>11109</v>
      </c>
      <c r="B11639" s="2" t="str">
        <f ca="1">IFERROR(__xludf.DUMMYFUNCTION("GOOGLETRANSLATE(A11639,""auto"",""en"")"),"Loading...")</f>
        <v>Loading...</v>
      </c>
    </row>
    <row r="11640" spans="1:2" ht="14.25" customHeight="1">
      <c r="A11640" s="2" t="s">
        <v>11110</v>
      </c>
      <c r="B11640" s="2" t="str">
        <f ca="1">IFERROR(__xludf.DUMMYFUNCTION("GOOGLETRANSLATE(A11640,""auto"",""en"")"),"Loading...")</f>
        <v>Loading...</v>
      </c>
    </row>
    <row r="11641" spans="1:2" ht="14.25" customHeight="1">
      <c r="A11641" s="2" t="s">
        <v>11111</v>
      </c>
      <c r="B11641" s="2" t="str">
        <f ca="1">IFERROR(__xludf.DUMMYFUNCTION("GOOGLETRANSLATE(A11641,""auto"",""en"")"),"Loading...")</f>
        <v>Loading...</v>
      </c>
    </row>
    <row r="11642" spans="1:2" ht="14.25" customHeight="1">
      <c r="A11642" s="2" t="s">
        <v>11112</v>
      </c>
      <c r="B11642" s="2" t="str">
        <f ca="1">IFERROR(__xludf.DUMMYFUNCTION("GOOGLETRANSLATE(A11642,""auto"",""en"")"),"Loading...")</f>
        <v>Loading...</v>
      </c>
    </row>
    <row r="11643" spans="1:2" ht="14.25" customHeight="1">
      <c r="A11643" s="4" t="s">
        <v>11113</v>
      </c>
      <c r="B11643" s="2" t="str">
        <f ca="1">IFERROR(__xludf.DUMMYFUNCTION("GOOGLETRANSLATE(A11643,""auto"",""en"")"),"Loading...")</f>
        <v>Loading...</v>
      </c>
    </row>
    <row r="11644" spans="1:2" ht="14.25" customHeight="1">
      <c r="A11644" s="2" t="s">
        <v>11114</v>
      </c>
      <c r="B11644" s="2" t="str">
        <f ca="1">IFERROR(__xludf.DUMMYFUNCTION("GOOGLETRANSLATE(A11644,""auto"",""en"")"),"Loading...")</f>
        <v>Loading...</v>
      </c>
    </row>
    <row r="11645" spans="1:2" ht="14.25" customHeight="1">
      <c r="A11645" s="2" t="s">
        <v>11115</v>
      </c>
      <c r="B11645" s="2" t="str">
        <f ca="1">IFERROR(__xludf.DUMMYFUNCTION("GOOGLETRANSLATE(A11645,""auto"",""en"")"),"Loading...")</f>
        <v>Loading...</v>
      </c>
    </row>
    <row r="11646" spans="1:2" ht="14.25" customHeight="1">
      <c r="A11646" s="2" t="s">
        <v>11116</v>
      </c>
      <c r="B11646" s="2" t="str">
        <f ca="1">IFERROR(__xludf.DUMMYFUNCTION("GOOGLETRANSLATE(A11646,""auto"",""en"")"),"Loading...")</f>
        <v>Loading...</v>
      </c>
    </row>
    <row r="11647" spans="1:2" ht="14.25" customHeight="1">
      <c r="A11647" s="6" t="s">
        <v>11117</v>
      </c>
      <c r="B11647" s="2" t="str">
        <f ca="1">IFERROR(__xludf.DUMMYFUNCTION("GOOGLETRANSLATE(A11647,""auto"",""en"")"),"Loading...")</f>
        <v>Loading...</v>
      </c>
    </row>
    <row r="11648" spans="1:2" ht="14.25" customHeight="1">
      <c r="A11648" s="6" t="s">
        <v>11118</v>
      </c>
      <c r="B11648" s="2" t="str">
        <f ca="1">IFERROR(__xludf.DUMMYFUNCTION("GOOGLETRANSLATE(A11648,""auto"",""en"")"),"Loading...")</f>
        <v>Loading...</v>
      </c>
    </row>
    <row r="11649" spans="1:2" ht="14.25" customHeight="1">
      <c r="A11649" s="2" t="s">
        <v>11119</v>
      </c>
      <c r="B11649" s="2" t="str">
        <f ca="1">IFERROR(__xludf.DUMMYFUNCTION("GOOGLETRANSLATE(A11649,""auto"",""en"")"),"Loading...")</f>
        <v>Loading...</v>
      </c>
    </row>
    <row r="11650" spans="1:2" ht="14.25" customHeight="1">
      <c r="A11650" s="4" t="s">
        <v>11120</v>
      </c>
      <c r="B11650" s="2" t="str">
        <f ca="1">IFERROR(__xludf.DUMMYFUNCTION("GOOGLETRANSLATE(A11650,""auto"",""en"")"),"Loading...")</f>
        <v>Loading...</v>
      </c>
    </row>
    <row r="11651" spans="1:2" ht="14.25" customHeight="1">
      <c r="A11651" s="2" t="s">
        <v>11121</v>
      </c>
      <c r="B11651" s="2" t="str">
        <f ca="1">IFERROR(__xludf.DUMMYFUNCTION("GOOGLETRANSLATE(A11651,""auto"",""en"")"),"Loading...")</f>
        <v>Loading...</v>
      </c>
    </row>
    <row r="11652" spans="1:2" ht="14.25" customHeight="1">
      <c r="A11652" s="2" t="s">
        <v>11122</v>
      </c>
      <c r="B11652" s="2" t="str">
        <f ca="1">IFERROR(__xludf.DUMMYFUNCTION("GOOGLETRANSLATE(A11652,""auto"",""en"")"),"Loading...")</f>
        <v>Loading...</v>
      </c>
    </row>
    <row r="11653" spans="1:2" ht="14.25" customHeight="1">
      <c r="A11653" s="6" t="s">
        <v>11123</v>
      </c>
      <c r="B11653" s="2" t="str">
        <f ca="1">IFERROR(__xludf.DUMMYFUNCTION("GOOGLETRANSLATE(A11653,""auto"",""en"")"),"Loading...")</f>
        <v>Loading...</v>
      </c>
    </row>
    <row r="11654" spans="1:2" ht="14.25" customHeight="1">
      <c r="A11654" s="2" t="s">
        <v>7</v>
      </c>
      <c r="B11654" s="2" t="str">
        <f ca="1">IFERROR(__xludf.DUMMYFUNCTION("GOOGLETRANSLATE(A11654,""auto"",""en"")"),"Loading...")</f>
        <v>Loading...</v>
      </c>
    </row>
    <row r="11655" spans="1:2" ht="14.25" customHeight="1">
      <c r="A11655" s="4" t="s">
        <v>11124</v>
      </c>
      <c r="B11655" s="2" t="str">
        <f ca="1">IFERROR(__xludf.DUMMYFUNCTION("GOOGLETRANSLATE(A11655,""auto"",""en"")"),"Loading...")</f>
        <v>Loading...</v>
      </c>
    </row>
    <row r="11656" spans="1:2" ht="14.25" customHeight="1">
      <c r="A11656" s="2" t="s">
        <v>11125</v>
      </c>
      <c r="B11656" s="2" t="str">
        <f ca="1">IFERROR(__xludf.DUMMYFUNCTION("GOOGLETRANSLATE(A11656,""auto"",""en"")"),"Loading...")</f>
        <v>Loading...</v>
      </c>
    </row>
    <row r="11657" spans="1:2" ht="14.25" customHeight="1">
      <c r="A11657" s="4" t="s">
        <v>11126</v>
      </c>
      <c r="B11657" s="2" t="str">
        <f ca="1">IFERROR(__xludf.DUMMYFUNCTION("GOOGLETRANSLATE(A11657,""auto"",""en"")"),"Loading...")</f>
        <v>Loading...</v>
      </c>
    </row>
    <row r="11658" spans="1:2" ht="14.25" customHeight="1">
      <c r="A11658" s="5" t="s">
        <v>11127</v>
      </c>
      <c r="B11658" s="2" t="str">
        <f ca="1">IFERROR(__xludf.DUMMYFUNCTION("GOOGLETRANSLATE(A11658,""auto"",""en"")"),"Loading...")</f>
        <v>Loading...</v>
      </c>
    </row>
    <row r="11659" spans="1:2" ht="14.25" customHeight="1">
      <c r="A11659" s="2" t="s">
        <v>11128</v>
      </c>
      <c r="B11659" s="2" t="str">
        <f ca="1">IFERROR(__xludf.DUMMYFUNCTION("GOOGLETRANSLATE(A11659,""auto"",""en"")"),"Why did you not get any channel before you ate the")</f>
        <v>Why did you not get any channel before you ate the</v>
      </c>
    </row>
    <row r="11660" spans="1:2" ht="14.25" customHeight="1">
      <c r="A11660" s="2" t="s">
        <v>11129</v>
      </c>
      <c r="B11660" s="2" t="str">
        <f ca="1">IFERROR(__xludf.DUMMYFUNCTION("GOOGLETRANSLATE(A11660,""auto"",""en"")"),"Loading...")</f>
        <v>Loading...</v>
      </c>
    </row>
    <row r="11661" spans="1:2" ht="14.25" customHeight="1">
      <c r="A11661" s="6" t="s">
        <v>11130</v>
      </c>
      <c r="B11661" s="2" t="str">
        <f ca="1">IFERROR(__xludf.DUMMYFUNCTION("GOOGLETRANSLATE(A11661,""auto"",""en"")"),"❤❤❤❤❤❤
Legend has 295 songs 
593M views mile h 
59M keys 😊😊")</f>
        <v>❤❤❤❤❤❤
Legend has 295 songs 
593M views mile h 
59M keys 😊😊</v>
      </c>
    </row>
    <row r="11662" spans="1:2" ht="14.25" customHeight="1">
      <c r="A11662" s="4" t="s">
        <v>11131</v>
      </c>
      <c r="B11662" s="2" t="str">
        <f ca="1">IFERROR(__xludf.DUMMYFUNCTION("GOOGLETRANSLATE(A11662,""auto"",""en"")"),"If BJP wins your time, I will understand that dictatorship is taking place in the country.😢😢😢")</f>
        <v>If BJP wins your time, I will understand that dictatorship is taking place in the country.😢😢😢</v>
      </c>
    </row>
    <row r="11663" spans="1:2" ht="14.25" customHeight="1">
      <c r="A11663" s="2" t="s">
        <v>11132</v>
      </c>
      <c r="B11663" s="2" t="str">
        <f ca="1">IFERROR(__xludf.DUMMYFUNCTION("GOOGLETRANSLATE(A11663,""auto"",""en"")"),"India ❤🎉😊😊")</f>
        <v>India ❤🎉😊😊</v>
      </c>
    </row>
    <row r="11664" spans="1:2" ht="14.25" customHeight="1">
      <c r="A11664" s="4" t="s">
        <v>11133</v>
      </c>
      <c r="B11664" s="2" t="str">
        <f ca="1">IFERROR(__xludf.DUMMYFUNCTION("GOOGLETRANSLATE(A11664,""auto"",""en"")"),"Loading...")</f>
        <v>Loading...</v>
      </c>
    </row>
    <row r="11665" spans="1:2" ht="14.25" customHeight="1">
      <c r="A11665" s="6" t="s">
        <v>11134</v>
      </c>
      <c r="B11665" s="2" t="str">
        <f ca="1">IFERROR(__xludf.DUMMYFUNCTION("GOOGLETRANSLATE(A11665,""auto"",""en"")"),"Loading...")</f>
        <v>Loading...</v>
      </c>
    </row>
    <row r="11666" spans="1:2" ht="14.25" customHeight="1">
      <c r="A11666" s="2" t="s">
        <v>11135</v>
      </c>
      <c r="B11666" s="2" t="str">
        <f ca="1">IFERROR(__xludf.DUMMYFUNCTION("GOOGLETRANSLATE(A11666,""auto"",""en"")"),"Loading...")</f>
        <v>Loading...</v>
      </c>
    </row>
    <row r="11667" spans="1:2" ht="14.25" customHeight="1">
      <c r="A11667" s="4" t="s">
        <v>11136</v>
      </c>
      <c r="B11667" s="2" t="str">
        <f ca="1">IFERROR(__xludf.DUMMYFUNCTION("GOOGLETRANSLATE(A11667,""auto"",""en"")"),"Loading...")</f>
        <v>Loading...</v>
      </c>
    </row>
    <row r="11668" spans="1:2" ht="14.25" customHeight="1">
      <c r="A11668" s="2" t="s">
        <v>11137</v>
      </c>
      <c r="B11668" s="2" t="str">
        <f ca="1">IFERROR(__xludf.DUMMYFUNCTION("GOOGLETRANSLATE(A11668,""auto"",""en"")"),"Loading...")</f>
        <v>Loading...</v>
      </c>
    </row>
    <row r="11669" spans="1:2" ht="14.25" customHeight="1">
      <c r="A11669" s="4" t="s">
        <v>11138</v>
      </c>
      <c r="B11669" s="2" t="str">
        <f ca="1">IFERROR(__xludf.DUMMYFUNCTION("GOOGLETRANSLATE(A11669,""auto"",""en"")"),"Loading...")</f>
        <v>Loading...</v>
      </c>
    </row>
    <row r="11670" spans="1:2" ht="14.25" customHeight="1">
      <c r="A11670" s="2" t="s">
        <v>11139</v>
      </c>
      <c r="B11670" s="2" t="str">
        <f ca="1">IFERROR(__xludf.DUMMYFUNCTION("GOOGLETRANSLATE(A11670,""auto"",""en"")"),"Jai Shri Ram crossed 400")</f>
        <v>Jai Shri Ram crossed 400</v>
      </c>
    </row>
    <row r="11671" spans="1:2" ht="14.25" customHeight="1">
      <c r="A11671" s="2" t="s">
        <v>11140</v>
      </c>
      <c r="B11671" s="2" t="str">
        <f ca="1">IFERROR(__xludf.DUMMYFUNCTION("GOOGLETRANSLATE(A11671,""auto"",""en"")"),"Loading...")</f>
        <v>Loading...</v>
      </c>
    </row>
    <row r="11672" spans="1:2" ht="14.25" customHeight="1">
      <c r="A11672" s="6" t="s">
        <v>11141</v>
      </c>
      <c r="B11672" s="2" t="str">
        <f ca="1">IFERROR(__xludf.DUMMYFUNCTION("GOOGLETRANSLATE(A11672,""auto"",""en"")"),"Loading...")</f>
        <v>Loading...</v>
      </c>
    </row>
    <row r="11673" spans="1:2" ht="14.25" customHeight="1">
      <c r="A11673" s="4" t="s">
        <v>11142</v>
      </c>
      <c r="B11673" s="2" t="str">
        <f ca="1">IFERROR(__xludf.DUMMYFUNCTION("GOOGLETRANSLATE(A11673,""auto"",""en"")"),"Loading...")</f>
        <v>Loading...</v>
      </c>
    </row>
    <row r="11674" spans="1:2" ht="14.25" customHeight="1">
      <c r="A11674" s="2" t="s">
        <v>11143</v>
      </c>
      <c r="B11674" s="2" t="str">
        <f ca="1">IFERROR(__xludf.DUMMYFUNCTION("GOOGLETRANSLATE(A11674,""auto"",""en"")"),"Loading...")</f>
        <v>Loading...</v>
      </c>
    </row>
    <row r="11675" spans="1:2" ht="14.25" customHeight="1">
      <c r="A11675" s="2" t="s">
        <v>11144</v>
      </c>
      <c r="B11675" s="2" t="str">
        <f ca="1">IFERROR(__xludf.DUMMYFUNCTION("GOOGLETRANSLATE(A11675,""auto"",""en"")"),"Loading...")</f>
        <v>Loading...</v>
      </c>
    </row>
    <row r="11676" spans="1:2" ht="14.25" customHeight="1">
      <c r="A11676" s="2" t="s">
        <v>11145</v>
      </c>
      <c r="B11676" s="2" t="str">
        <f ca="1">IFERROR(__xludf.DUMMYFUNCTION("GOOGLETRANSLATE(A11676,""auto"",""en"")"),"Loading...")</f>
        <v>Loading...</v>
      </c>
    </row>
    <row r="11677" spans="1:2" ht="14.25" customHeight="1">
      <c r="A11677" s="2" t="s">
        <v>11146</v>
      </c>
      <c r="B11677" s="2" t="str">
        <f ca="1">IFERROR(__xludf.DUMMYFUNCTION("GOOGLETRANSLATE(A11677,""auto"",""en"")"),"Loading...")</f>
        <v>Loading...</v>
      </c>
    </row>
    <row r="11678" spans="1:2" ht="14.25" customHeight="1">
      <c r="A11678" s="4" t="s">
        <v>11147</v>
      </c>
      <c r="B11678" s="2" t="str">
        <f ca="1">IFERROR(__xludf.DUMMYFUNCTION("GOOGLETRANSLATE(A11678,""auto"",""en"")"),"Loading...")</f>
        <v>Loading...</v>
      </c>
    </row>
    <row r="11679" spans="1:2" ht="14.25" customHeight="1">
      <c r="A11679" s="5" t="s">
        <v>11148</v>
      </c>
      <c r="B11679" s="2" t="str">
        <f ca="1">IFERROR(__xludf.DUMMYFUNCTION("GOOGLETRANSLATE(A11679,""auto"",""en"")"),"Loading...")</f>
        <v>Loading...</v>
      </c>
    </row>
    <row r="11680" spans="1:2" ht="14.25" customHeight="1">
      <c r="A11680" s="2" t="s">
        <v>11149</v>
      </c>
      <c r="B11680" s="2" t="str">
        <f ca="1">IFERROR(__xludf.DUMMYFUNCTION("GOOGLETRANSLATE(A11680,""auto"",""en"")"),"Loading...")</f>
        <v>Loading...</v>
      </c>
    </row>
    <row r="11681" spans="1:2" ht="14.25" customHeight="1">
      <c r="A11681" s="2" t="s">
        <v>11150</v>
      </c>
      <c r="B11681" s="2" t="str">
        <f ca="1">IFERROR(__xludf.DUMMYFUNCTION("GOOGLETRANSLATE(A11681,""auto"",""en"")"),"Loading...")</f>
        <v>Loading...</v>
      </c>
    </row>
    <row r="11682" spans="1:2" ht="14.25" customHeight="1">
      <c r="A11682" s="2" t="s">
        <v>11151</v>
      </c>
      <c r="B11682" s="2" t="str">
        <f ca="1">IFERROR(__xludf.DUMMYFUNCTION("GOOGLETRANSLATE(A11682,""auto"",""en"")"),"Loading...")</f>
        <v>Loading...</v>
      </c>
    </row>
    <row r="11683" spans="1:2" ht="14.25" customHeight="1">
      <c r="A11683" s="2" t="s">
        <v>11152</v>
      </c>
      <c r="B11683" s="2" t="str">
        <f ca="1">IFERROR(__xludf.DUMMYFUNCTION("GOOGLETRANSLATE(A11683,""auto"",""en"")"),"Loading...")</f>
        <v>Loading...</v>
      </c>
    </row>
    <row r="11684" spans="1:2" ht="14.25" customHeight="1">
      <c r="A11684" s="2" t="s">
        <v>11153</v>
      </c>
      <c r="B11684" s="2" t="str">
        <f ca="1">IFERROR(__xludf.DUMMYFUNCTION("GOOGLETRANSLATE(A11684,""auto"",""en"")"),"Loading...")</f>
        <v>Loading...</v>
      </c>
    </row>
    <row r="11685" spans="1:2" ht="14.25" customHeight="1">
      <c r="A11685" s="2" t="s">
        <v>11154</v>
      </c>
      <c r="B11685" s="2" t="str">
        <f ca="1">IFERROR(__xludf.DUMMYFUNCTION("GOOGLETRANSLATE(A11685,""auto"",""en"")"),"Loading...")</f>
        <v>Loading...</v>
      </c>
    </row>
    <row r="11686" spans="1:2" ht="14.25" customHeight="1">
      <c r="A11686" s="2" t="s">
        <v>11155</v>
      </c>
      <c r="B11686" s="2" t="str">
        <f ca="1">IFERROR(__xludf.DUMMYFUNCTION("GOOGLETRANSLATE(A11686,""auto"",""en"")"),"Loading...")</f>
        <v>Loading...</v>
      </c>
    </row>
    <row r="11687" spans="1:2" ht="14.25" customHeight="1">
      <c r="A11687" s="2" t="s">
        <v>11156</v>
      </c>
      <c r="B11687" s="2" t="str">
        <f ca="1">IFERROR(__xludf.DUMMYFUNCTION("GOOGLETRANSLATE(A11687,""auto"",""en"")"),"Loading...")</f>
        <v>Loading...</v>
      </c>
    </row>
    <row r="11688" spans="1:2" ht="14.25" customHeight="1">
      <c r="A11688" s="2" t="s">
        <v>11157</v>
      </c>
      <c r="B11688" s="2" t="str">
        <f ca="1">IFERROR(__xludf.DUMMYFUNCTION("GOOGLETRANSLATE(A11688,""auto"",""en"")"),"Loading...")</f>
        <v>Loading...</v>
      </c>
    </row>
    <row r="11689" spans="1:2" ht="14.25" customHeight="1">
      <c r="A11689" s="4" t="s">
        <v>11158</v>
      </c>
      <c r="B11689" s="2" t="str">
        <f ca="1">IFERROR(__xludf.DUMMYFUNCTION("GOOGLETRANSLATE(A11689,""auto"",""en"")"),"Modi is going. Rahul is coming")</f>
        <v>Modi is going. Rahul is coming</v>
      </c>
    </row>
    <row r="11690" spans="1:2" ht="14.25" customHeight="1">
      <c r="A11690" s="2" t="s">
        <v>11159</v>
      </c>
      <c r="B11690" s="2" t="str">
        <f ca="1">IFERROR(__xludf.DUMMYFUNCTION("GOOGLETRANSLATE(A11690,""auto"",""en"")"),"Loading...")</f>
        <v>Loading...</v>
      </c>
    </row>
    <row r="11691" spans="1:2" ht="14.25" customHeight="1">
      <c r="A11691" s="2" t="s">
        <v>11160</v>
      </c>
      <c r="B11691" s="2" t="str">
        <f ca="1">IFERROR(__xludf.DUMMYFUNCTION("GOOGLETRANSLATE(A11691,""auto"",""en"")"),"Loading...")</f>
        <v>Loading...</v>
      </c>
    </row>
    <row r="11692" spans="1:2" ht="14.25" customHeight="1">
      <c r="A11692" s="2" t="s">
        <v>11161</v>
      </c>
      <c r="B11692" s="2" t="str">
        <f ca="1">IFERROR(__xludf.DUMMYFUNCTION("GOOGLETRANSLATE(A11692,""auto"",""en"")"),"Loading...")</f>
        <v>Loading...</v>
      </c>
    </row>
    <row r="11693" spans="1:2" ht="14.25" customHeight="1">
      <c r="A11693" s="2" t="s">
        <v>11162</v>
      </c>
      <c r="B11693" s="2" t="str">
        <f ca="1">IFERROR(__xludf.DUMMYFUNCTION("GOOGLETRANSLATE(A11693,""auto"",""en"")"),"Ravish ji, you are a little ignorant society, I believe that either you are right or the whole world is wrong.")</f>
        <v>Ravish ji, you are a little ignorant society, I believe that either you are right or the whole world is wrong.</v>
      </c>
    </row>
    <row r="11694" spans="1:2" ht="14.25" customHeight="1">
      <c r="A11694" s="2" t="s">
        <v>11163</v>
      </c>
      <c r="B11694" s="2" t="str">
        <f ca="1">IFERROR(__xludf.DUMMYFUNCTION("GOOGLETRANSLATE(A11694,""auto"",""en"")"),"Modi ji jhola 4 jon ka ready kharna")</f>
        <v>Modi ji jhola 4 jon ka ready kharna</v>
      </c>
    </row>
    <row r="11695" spans="1:2" ht="14.25" customHeight="1">
      <c r="A11695" s="4" t="s">
        <v>11164</v>
      </c>
      <c r="B11695" s="2" t="str">
        <f ca="1">IFERROR(__xludf.DUMMYFUNCTION("GOOGLETRANSLATE(A11695,""auto"",""en"")"),"Loading...")</f>
        <v>Loading...</v>
      </c>
    </row>
    <row r="11696" spans="1:2" ht="14.25" customHeight="1">
      <c r="A11696" s="4" t="s">
        <v>11165</v>
      </c>
      <c r="B11696" s="2" t="str">
        <f ca="1">IFERROR(__xludf.DUMMYFUNCTION("GOOGLETRANSLATE(A11696,""auto"",""en"")"),"Loading...")</f>
        <v>Loading...</v>
      </c>
    </row>
    <row r="11697" spans="1:2" ht="14.25" customHeight="1">
      <c r="A11697" s="2" t="s">
        <v>11166</v>
      </c>
      <c r="B11697" s="2" t="str">
        <f ca="1">IFERROR(__xludf.DUMMYFUNCTION("GOOGLETRANSLATE(A11697,""auto"",""en"")"),"Yes poor Ravish's friend Tatti/Rathi where did he go?")</f>
        <v>Yes poor Ravish's friend Tatti/Rathi where did he go?</v>
      </c>
    </row>
    <row r="11698" spans="1:2" ht="14.25" customHeight="1">
      <c r="A11698" s="5" t="s">
        <v>11167</v>
      </c>
      <c r="B11698" s="2" t="str">
        <f ca="1">IFERROR(__xludf.DUMMYFUNCTION("GOOGLETRANSLATE(A11698,""auto"",""en"")"),"Loading...")</f>
        <v>Loading...</v>
      </c>
    </row>
    <row r="11699" spans="1:2" ht="14.25" customHeight="1">
      <c r="A11699" s="4" t="s">
        <v>11168</v>
      </c>
      <c r="B11699" s="2" t="str">
        <f ca="1">IFERROR(__xludf.DUMMYFUNCTION("GOOGLETRANSLATE(A11699,""auto"",""en"")"),"All young people voted for India alliance, who believes, like,,,,,")</f>
        <v>All young people voted for India alliance, who believes, like,,,,,</v>
      </c>
    </row>
    <row r="11700" spans="1:2" ht="14.25" customHeight="1">
      <c r="A11700" s="2" t="s">
        <v>11169</v>
      </c>
      <c r="B11700" s="2" t="str">
        <f ca="1">IFERROR(__xludf.DUMMYFUNCTION("GOOGLETRANSLATE(A11700,""auto"",""en"")"),"❤❤ Good video sir ji 💯👌👌👌👌")</f>
        <v>❤❤ Good video sir ji 💯👌👌👌👌</v>
      </c>
    </row>
    <row r="11701" spans="1:2" ht="14.25" customHeight="1">
      <c r="A11701" s="2" t="s">
        <v>11170</v>
      </c>
      <c r="B11701" s="2" t="str">
        <f ca="1">IFERROR(__xludf.DUMMYFUNCTION("GOOGLETRANSLATE(A11701,""auto"",""en"")"),"Loading...")</f>
        <v>Loading...</v>
      </c>
    </row>
    <row r="11702" spans="1:2" ht="14.25" customHeight="1">
      <c r="A11702" s="2" t="s">
        <v>11171</v>
      </c>
      <c r="B11702" s="2" t="str">
        <f ca="1">IFERROR(__xludf.DUMMYFUNCTION("GOOGLETRANSLATE(A11702,""auto"",""en"")"),"Loading...")</f>
        <v>Loading...</v>
      </c>
    </row>
    <row r="11703" spans="1:2" ht="14.25" customHeight="1">
      <c r="A11703" s="2" t="s">
        <v>11172</v>
      </c>
      <c r="B11703" s="2" t="str">
        <f ca="1">IFERROR(__xludf.DUMMYFUNCTION("GOOGLETRANSLATE(A11703,""auto"",""en"")"),"Loading...")</f>
        <v>Loading...</v>
      </c>
    </row>
    <row r="11704" spans="1:2" ht="14.25" customHeight="1">
      <c r="A11704" s="2" t="s">
        <v>11173</v>
      </c>
      <c r="B11704" s="2" t="str">
        <f ca="1">IFERROR(__xludf.DUMMYFUNCTION("GOOGLETRANSLATE(A11704,""auto"",""en"")"),"Loading...")</f>
        <v>Loading...</v>
      </c>
    </row>
    <row r="11705" spans="1:2" ht="14.25" customHeight="1">
      <c r="A11705" s="2" t="s">
        <v>11174</v>
      </c>
      <c r="B11705" s="2" t="str">
        <f ca="1">IFERROR(__xludf.DUMMYFUNCTION("GOOGLETRANSLATE(A11705,""auto"",""en"")"),"Loading...")</f>
        <v>Loading...</v>
      </c>
    </row>
    <row r="11706" spans="1:2" ht="14.25" customHeight="1">
      <c r="A11706" s="5" t="s">
        <v>11175</v>
      </c>
      <c r="B11706" s="2" t="str">
        <f ca="1">IFERROR(__xludf.DUMMYFUNCTION("GOOGLETRANSLATE(A11706,""auto"",""en"")"),"Loading...")</f>
        <v>Loading...</v>
      </c>
    </row>
    <row r="11707" spans="1:2" ht="14.25" customHeight="1">
      <c r="A11707" s="2" t="s">
        <v>11176</v>
      </c>
      <c r="B11707" s="2" t="str">
        <f ca="1">IFERROR(__xludf.DUMMYFUNCTION("GOOGLETRANSLATE(A11707,""auto"",""en"")"),"Loading...")</f>
        <v>Loading...</v>
      </c>
    </row>
    <row r="11708" spans="1:2" ht="14.25" customHeight="1">
      <c r="A11708" s="2" t="s">
        <v>11177</v>
      </c>
      <c r="B11708" s="2" t="str">
        <f ca="1">IFERROR(__xludf.DUMMYFUNCTION("GOOGLETRANSLATE(A11708,""auto"",""en"")"),"Loading...")</f>
        <v>Loading...</v>
      </c>
    </row>
    <row r="11709" spans="1:2" ht="14.25" customHeight="1">
      <c r="A11709" s="4" t="s">
        <v>4510</v>
      </c>
      <c r="B11709" s="2" t="str">
        <f ca="1">IFERROR(__xludf.DUMMYFUNCTION("GOOGLETRANSLATE(A11709,""auto"",""en"")"),"India will win")</f>
        <v>India will win</v>
      </c>
    </row>
    <row r="11710" spans="1:2" ht="14.25" customHeight="1">
      <c r="A11710" s="2" t="s">
        <v>11178</v>
      </c>
      <c r="B11710" s="2" t="str">
        <f ca="1">IFERROR(__xludf.DUMMYFUNCTION("GOOGLETRANSLATE(A11710,""auto"",""en"")"),"Exit poll will be wrong, you will not eat your food, you will not eat your food, you will drink your food.")</f>
        <v>Exit poll will be wrong, you will not eat your food, you will not eat your food, you will drink your food.</v>
      </c>
    </row>
    <row r="11711" spans="1:2" ht="14.25" customHeight="1">
      <c r="A11711" s="4" t="s">
        <v>11179</v>
      </c>
      <c r="B11711" s="2" t="str">
        <f ca="1">IFERROR(__xludf.DUMMYFUNCTION("GOOGLETRANSLATE(A11711,""auto"",""en"")"),"Loading...")</f>
        <v>Loading...</v>
      </c>
    </row>
    <row r="11712" spans="1:2" ht="14.25" customHeight="1">
      <c r="A11712" s="2" t="s">
        <v>11180</v>
      </c>
      <c r="B11712" s="2" t="str">
        <f ca="1">IFERROR(__xludf.DUMMYFUNCTION("GOOGLETRANSLATE(A11712,""auto"",""en"")"),"Loading...")</f>
        <v>Loading...</v>
      </c>
    </row>
    <row r="11713" spans="1:2" ht="14.25" customHeight="1">
      <c r="A11713" s="2" t="s">
        <v>11181</v>
      </c>
      <c r="B11713" s="2" t="str">
        <f ca="1">IFERROR(__xludf.DUMMYFUNCTION("GOOGLETRANSLATE(A11713,""auto"",""en"")"),"Loading...")</f>
        <v>Loading...</v>
      </c>
    </row>
    <row r="11714" spans="1:2" ht="14.25" customHeight="1">
      <c r="A11714" s="2" t="s">
        <v>11182</v>
      </c>
      <c r="B11714" s="2" t="str">
        <f ca="1">IFERROR(__xludf.DUMMYFUNCTION("GOOGLETRANSLATE(A11714,""auto"",""en"")"),"Loading...")</f>
        <v>Loading...</v>
      </c>
    </row>
    <row r="11715" spans="1:2" ht="14.25" customHeight="1">
      <c r="A11715" s="4" t="s">
        <v>11183</v>
      </c>
      <c r="B11715" s="2" t="str">
        <f ca="1">IFERROR(__xludf.DUMMYFUNCTION("GOOGLETRANSLATE(A11715,""auto"",""en"")"),"modi poll")</f>
        <v>modi poll</v>
      </c>
    </row>
    <row r="11716" spans="1:2" ht="14.25" customHeight="1">
      <c r="A11716" s="2" t="s">
        <v>11184</v>
      </c>
      <c r="B11716" s="2" t="str">
        <f ca="1">IFERROR(__xludf.DUMMYFUNCTION("GOOGLETRANSLATE(A11716,""auto"",""en"")"),"Loading...")</f>
        <v>Loading...</v>
      </c>
    </row>
    <row r="11717" spans="1:2" ht="14.25" customHeight="1">
      <c r="A11717" s="6" t="s">
        <v>11185</v>
      </c>
      <c r="B11717" s="2" t="str">
        <f ca="1">IFERROR(__xludf.DUMMYFUNCTION("GOOGLETRANSLATE(A11717,""auto"",""en"")"),"Loading...")</f>
        <v>Loading...</v>
      </c>
    </row>
    <row r="11718" spans="1:2" ht="14.25" customHeight="1">
      <c r="A11718" s="4" t="s">
        <v>11186</v>
      </c>
      <c r="B11718" s="2" t="str">
        <f ca="1">IFERROR(__xludf.DUMMYFUNCTION("GOOGLETRANSLATE(A11718,""auto"",""en"")"),"Defeat BJP, save the country")</f>
        <v>Defeat BJP, save the country</v>
      </c>
    </row>
    <row r="11719" spans="1:2" ht="14.25" customHeight="1">
      <c r="A11719" s="2" t="s">
        <v>11187</v>
      </c>
      <c r="B11719" s="2" t="str">
        <f ca="1">IFERROR(__xludf.DUMMYFUNCTION("GOOGLETRANSLATE(A11719,""auto"",""en"")"),"Loading...")</f>
        <v>Loading...</v>
      </c>
    </row>
    <row r="11720" spans="1:2" ht="14.25" customHeight="1">
      <c r="A11720" s="5" t="s">
        <v>11188</v>
      </c>
      <c r="B11720" s="2" t="str">
        <f ca="1">IFERROR(__xludf.DUMMYFUNCTION("GOOGLETRANSLATE(A11720,""auto"",""en"")"),"I see Godi media eating dung. 
 Media seems like the children of hatred for the country ☝️🙏")</f>
        <v>I see Godi media eating dung. 
 Media seems like the children of hatred for the country ☝️🙏</v>
      </c>
    </row>
    <row r="11721" spans="1:2" ht="14.25" customHeight="1">
      <c r="A11721" s="2" t="s">
        <v>11189</v>
      </c>
      <c r="B11721" s="2" t="str">
        <f ca="1">IFERROR(__xludf.DUMMYFUNCTION("GOOGLETRANSLATE(A11721,""auto"",""en"")"),"Loading...")</f>
        <v>Loading...</v>
      </c>
    </row>
    <row r="11722" spans="1:2" ht="14.25" customHeight="1">
      <c r="A11722" s="2" t="s">
        <v>11190</v>
      </c>
      <c r="B11722" s="2" t="str">
        <f ca="1">IFERROR(__xludf.DUMMYFUNCTION("GOOGLETRANSLATE(A11722,""auto"",""en"")"),"Loading...")</f>
        <v>Loading...</v>
      </c>
    </row>
    <row r="11723" spans="1:2" ht="14.25" customHeight="1">
      <c r="A11723" s="2" t="s">
        <v>11191</v>
      </c>
      <c r="B11723" s="2" t="str">
        <f ca="1">IFERROR(__xludf.DUMMYFUNCTION("GOOGLETRANSLATE(A11723,""auto"",""en"")"),"India will win come join me")</f>
        <v>India will win come join me</v>
      </c>
    </row>
    <row r="11724" spans="1:2" ht="14.25" customHeight="1">
      <c r="A11724" s="2" t="s">
        <v>11192</v>
      </c>
      <c r="B11724" s="2" t="str">
        <f ca="1">IFERROR(__xludf.DUMMYFUNCTION("GOOGLETRANSLATE(A11724,""auto"",""en"")"),"Loading...")</f>
        <v>Loading...</v>
      </c>
    </row>
    <row r="11725" spans="1:2" ht="14.25" customHeight="1">
      <c r="A11725" s="2" t="s">
        <v>11193</v>
      </c>
      <c r="B11725" s="2" t="str">
        <f ca="1">IFERROR(__xludf.DUMMYFUNCTION("GOOGLETRANSLATE(A11725,""auto"",""en"")"),"You will not need me, you will be here.")</f>
        <v>You will not need me, you will be here.</v>
      </c>
    </row>
    <row r="11726" spans="1:2" ht="14.25" customHeight="1">
      <c r="A11726" s="2" t="s">
        <v>11194</v>
      </c>
      <c r="B11726" s="2" t="str">
        <f ca="1">IFERROR(__xludf.DUMMYFUNCTION("GOOGLETRANSLATE(A11726,""auto"",""en"")"),"Loading...")</f>
        <v>Loading...</v>
      </c>
    </row>
    <row r="11727" spans="1:2" ht="14.25" customHeight="1">
      <c r="A11727" s="2" t="s">
        <v>11195</v>
      </c>
      <c r="B11727" s="2" t="str">
        <f ca="1">IFERROR(__xludf.DUMMYFUNCTION("GOOGLETRANSLATE(A11727,""auto"",""en"")"),"Loading...")</f>
        <v>Loading...</v>
      </c>
    </row>
    <row r="11728" spans="1:2" ht="14.25" customHeight="1">
      <c r="A11728" s="2" t="s">
        <v>11196</v>
      </c>
      <c r="B11728" s="2" t="str">
        <f ca="1">IFERROR(__xludf.DUMMYFUNCTION("GOOGLETRANSLATE(A11728,""auto"",""en"")"),"Loading...")</f>
        <v>Loading...</v>
      </c>
    </row>
    <row r="11729" spans="1:2" ht="14.25" customHeight="1">
      <c r="A11729" s="4" t="s">
        <v>11197</v>
      </c>
      <c r="B11729" s="2" t="str">
        <f ca="1">IFERROR(__xludf.DUMMYFUNCTION("GOOGLETRANSLATE(A11729,""auto"",""en"")"),"Loading...")</f>
        <v>Loading...</v>
      </c>
    </row>
    <row r="11730" spans="1:2" ht="14.25" customHeight="1">
      <c r="A11730" s="2" t="s">
        <v>11198</v>
      </c>
      <c r="B11730" s="2" t="str">
        <f ca="1">IFERROR(__xludf.DUMMYFUNCTION("GOOGLETRANSLATE(A11730,""auto"",""en"")"),"Loading...")</f>
        <v>Loading...</v>
      </c>
    </row>
    <row r="11731" spans="1:2" ht="14.25" customHeight="1">
      <c r="A11731" s="2" t="s">
        <v>11199</v>
      </c>
      <c r="B11731" s="2" t="str">
        <f ca="1">IFERROR(__xludf.DUMMYFUNCTION("GOOGLETRANSLATE(A11731,""auto"",""en"")"),"Loading...")</f>
        <v>Loading...</v>
      </c>
    </row>
    <row r="11732" spans="1:2" ht="14.25" customHeight="1">
      <c r="A11732" s="6" t="s">
        <v>11200</v>
      </c>
      <c r="B11732" s="2" t="str">
        <f ca="1">IFERROR(__xludf.DUMMYFUNCTION("GOOGLETRANSLATE(A11732,""auto"",""en"")"),"Loading...")</f>
        <v>Loading...</v>
      </c>
    </row>
    <row r="11733" spans="1:2" ht="14.25" customHeight="1">
      <c r="A11733" s="2" t="s">
        <v>60</v>
      </c>
      <c r="B11733" s="2" t="str">
        <f ca="1">IFERROR(__xludf.DUMMYFUNCTION("GOOGLETRANSLATE(A11733,""auto"",""en"")"),"Loading...")</f>
        <v>Loading...</v>
      </c>
    </row>
    <row r="11734" spans="1:2" ht="14.25" customHeight="1">
      <c r="A11734" s="2" t="s">
        <v>11201</v>
      </c>
      <c r="B11734" s="2" t="str">
        <f ca="1">IFERROR(__xludf.DUMMYFUNCTION("GOOGLETRANSLATE(A11734,""auto"",""en"")"),"✔️✔️✔️")</f>
        <v>✔️✔️✔️</v>
      </c>
    </row>
    <row r="11735" spans="1:2" ht="14.25" customHeight="1">
      <c r="A11735" s="2" t="s">
        <v>11202</v>
      </c>
      <c r="B11735" s="2" t="str">
        <f ca="1">IFERROR(__xludf.DUMMYFUNCTION("GOOGLETRANSLATE(A11735,""auto"",""en"")"),"Loading...")</f>
        <v>Loading...</v>
      </c>
    </row>
    <row r="11736" spans="1:2" ht="14.25" customHeight="1">
      <c r="A11736" s="6" t="s">
        <v>11203</v>
      </c>
      <c r="B11736" s="2" t="str">
        <f ca="1">IFERROR(__xludf.DUMMYFUNCTION("GOOGLETRANSLATE(A11736,""auto"",""en"")"),"Loading...")</f>
        <v>Loading...</v>
      </c>
    </row>
    <row r="11737" spans="1:2" ht="14.25" customHeight="1">
      <c r="A11737" s="4" t="s">
        <v>11204</v>
      </c>
      <c r="B11737" s="2" t="str">
        <f ca="1">IFERROR(__xludf.DUMMYFUNCTION("GOOGLETRANSLATE(A11737,""auto"",""en"")"),"Loading...")</f>
        <v>Loading...</v>
      </c>
    </row>
    <row r="11738" spans="1:2" ht="14.25" customHeight="1">
      <c r="A11738" s="2" t="s">
        <v>11205</v>
      </c>
      <c r="B11738" s="2" t="str">
        <f ca="1">IFERROR(__xludf.DUMMYFUNCTION("GOOGLETRANSLATE(A11738,""auto"",""en"")"),"Loading...")</f>
        <v>Loading...</v>
      </c>
    </row>
    <row r="11739" spans="1:2" ht="14.25" customHeight="1">
      <c r="A11739" s="2" t="s">
        <v>11206</v>
      </c>
      <c r="B11739" s="2" t="str">
        <f ca="1">IFERROR(__xludf.DUMMYFUNCTION("GOOGLETRANSLATE(A11739,""auto"",""en"")"),"Loading...")</f>
        <v>Loading...</v>
      </c>
    </row>
    <row r="11740" spans="1:2" ht="14.25" customHeight="1">
      <c r="A11740" s="4" t="s">
        <v>11207</v>
      </c>
      <c r="B11740" s="2" t="str">
        <f ca="1">IFERROR(__xludf.DUMMYFUNCTION("GOOGLETRANSLATE(A11740,""auto"",""en"")"),"Loading...")</f>
        <v>Loading...</v>
      </c>
    </row>
    <row r="11741" spans="1:2" ht="14.25" customHeight="1">
      <c r="A11741" s="4" t="s">
        <v>11208</v>
      </c>
      <c r="B11741" s="2" t="str">
        <f ca="1">IFERROR(__xludf.DUMMYFUNCTION("GOOGLETRANSLATE(A11741,""auto"",""en"")"),"Ravish ji, this Godi media will also announce before 10 am on the counting day that look at the trends, NDA has crossed 300 and is going to form the government whereas they do not have any such arrogance.")</f>
        <v>Ravish ji, this Godi media will also announce before 10 am on the counting day that look at the trends, NDA has crossed 300 and is going to form the government whereas they do not have any such arrogance.</v>
      </c>
    </row>
    <row r="11742" spans="1:2" ht="14.25" customHeight="1">
      <c r="A11742" s="2" t="s">
        <v>11209</v>
      </c>
      <c r="B11742" s="2" t="str">
        <f ca="1">IFERROR(__xludf.DUMMYFUNCTION("GOOGLETRANSLATE(A11742,""auto"",""en"")"),"Loading...")</f>
        <v>Loading...</v>
      </c>
    </row>
    <row r="11743" spans="1:2" ht="14.25" customHeight="1">
      <c r="A11743" s="4" t="s">
        <v>11210</v>
      </c>
      <c r="B11743" s="2" t="str">
        <f ca="1">IFERROR(__xludf.DUMMYFUNCTION("GOOGLETRANSLATE(A11743,""auto"",""en"")"),"Loading...")</f>
        <v>Loading...</v>
      </c>
    </row>
    <row r="11744" spans="1:2" ht="14.25" customHeight="1">
      <c r="A11744" s="2" t="s">
        <v>11211</v>
      </c>
      <c r="B11744" s="2" t="str">
        <f ca="1">IFERROR(__xludf.DUMMYFUNCTION("GOOGLETRANSLATE(A11744,""auto"",""en"")"),"India win 300 +seats")</f>
        <v>India win 300 +seats</v>
      </c>
    </row>
    <row r="11745" spans="1:2" ht="14.25" customHeight="1">
      <c r="A11745" s="2" t="s">
        <v>11212</v>
      </c>
      <c r="B11745" s="2" t="str">
        <f ca="1">IFERROR(__xludf.DUMMYFUNCTION("GOOGLETRANSLATE(A11745,""auto"",""en"")"),"Loading...")</f>
        <v>Loading...</v>
      </c>
    </row>
    <row r="11746" spans="1:2" ht="14.25" customHeight="1">
      <c r="A11746" s="2" t="s">
        <v>11213</v>
      </c>
      <c r="B11746" s="2" t="str">
        <f ca="1">IFERROR(__xludf.DUMMYFUNCTION("GOOGLETRANSLATE(A11746,""auto"",""en"")"),"Loading...")</f>
        <v>Loading...</v>
      </c>
    </row>
    <row r="11747" spans="1:2" ht="14.25" customHeight="1">
      <c r="A11747" s="2" t="s">
        <v>11214</v>
      </c>
      <c r="B11747" s="2" t="str">
        <f ca="1">IFERROR(__xludf.DUMMYFUNCTION("GOOGLETRANSLATE(A11747,""auto"",""en"")"),"Loading...")</f>
        <v>Loading...</v>
      </c>
    </row>
    <row r="11748" spans="1:2" ht="14.25" customHeight="1">
      <c r="A11748" s="2" t="s">
        <v>11215</v>
      </c>
      <c r="B11748" s="2" t="str">
        <f ca="1">IFERROR(__xludf.DUMMYFUNCTION("GOOGLETRANSLATE(A11748,""auto"",""en"")"),"This poll is the same because everyone has asked the people of India and whose answer is the same…what would you like to say, Samjhdar Ravish ji?")</f>
        <v>This poll is the same because everyone has asked the people of India and whose answer is the same…what would you like to say, Samjhdar Ravish ji?</v>
      </c>
    </row>
    <row r="11749" spans="1:2" ht="14.25" customHeight="1">
      <c r="A11749" s="2" t="s">
        <v>11216</v>
      </c>
      <c r="B11749" s="2" t="str">
        <f ca="1">IFERROR(__xludf.DUMMYFUNCTION("GOOGLETRANSLATE(A11749,""auto"",""en"")"),"Loading...")</f>
        <v>Loading...</v>
      </c>
    </row>
    <row r="11750" spans="1:2" ht="14.25" customHeight="1">
      <c r="A11750" s="2" t="s">
        <v>11217</v>
      </c>
      <c r="B11750" s="2" t="str">
        <f ca="1">IFERROR(__xludf.DUMMYFUNCTION("GOOGLETRANSLATE(A11750,""auto"",""en"")"),"1 more day make Khayali Pulao")</f>
        <v>1 more day make Khayali Pulao</v>
      </c>
    </row>
    <row r="11751" spans="1:2" ht="14.25" customHeight="1">
      <c r="A11751" s="2" t="s">
        <v>79</v>
      </c>
      <c r="B11751" s="2" t="str">
        <f ca="1">IFERROR(__xludf.DUMMYFUNCTION("GOOGLETRANSLATE(A11751,""auto"",""en"")"),"Loading...")</f>
        <v>Loading...</v>
      </c>
    </row>
    <row r="11752" spans="1:2" ht="14.25" customHeight="1">
      <c r="A11752" s="2" t="s">
        <v>11218</v>
      </c>
      <c r="B11752" s="2" t="str">
        <f ca="1">IFERROR(__xludf.DUMMYFUNCTION("GOOGLETRANSLATE(A11752,""auto"",""en"")"),"Loading...")</f>
        <v>Loading...</v>
      </c>
    </row>
    <row r="11753" spans="1:2" ht="14.25" customHeight="1">
      <c r="A11753" s="6" t="s">
        <v>11219</v>
      </c>
      <c r="B11753" s="2" t="str">
        <f ca="1">IFERROR(__xludf.DUMMYFUNCTION("GOOGLETRANSLATE(A11753,""auto"",""en"")"),"You are crying yourself 
 There is no such result and you will know the whole story.")</f>
        <v>You are crying yourself 
 There is no such result and you will know the whole story.</v>
      </c>
    </row>
    <row r="11754" spans="1:2" ht="14.25" customHeight="1">
      <c r="A11754" s="2" t="s">
        <v>11220</v>
      </c>
      <c r="B11754" s="2" t="str">
        <f ca="1">IFERROR(__xludf.DUMMYFUNCTION("GOOGLETRANSLATE(A11754,""auto"",""en"")"),"Loading...")</f>
        <v>Loading...</v>
      </c>
    </row>
    <row r="11755" spans="1:2" ht="14.25" customHeight="1">
      <c r="A11755" s="2" t="s">
        <v>11221</v>
      </c>
      <c r="B11755" s="2" t="str">
        <f ca="1">IFERROR(__xludf.DUMMYFUNCTION("GOOGLETRANSLATE(A11755,""auto"",""en"")"),"Loading...")</f>
        <v>Loading...</v>
      </c>
    </row>
    <row r="11756" spans="1:2" ht="14.25" customHeight="1">
      <c r="A11756" s="4" t="s">
        <v>11222</v>
      </c>
      <c r="B11756" s="2" t="str">
        <f ca="1">IFERROR(__xludf.DUMMYFUNCTION("GOOGLETRANSLATE(A11756,""auto"",""en"")"),"Loading...")</f>
        <v>Loading...</v>
      </c>
    </row>
    <row r="11757" spans="1:2" ht="14.25" customHeight="1">
      <c r="A11757" s="4" t="s">
        <v>11223</v>
      </c>
      <c r="B11757" s="2" t="str">
        <f ca="1">IFERROR(__xludf.DUMMYFUNCTION("GOOGLETRANSLATE(A11757,""auto"",""en"")"),"Loading...")</f>
        <v>Loading...</v>
      </c>
    </row>
    <row r="11758" spans="1:2" ht="14.25" customHeight="1">
      <c r="A11758" s="2" t="s">
        <v>11224</v>
      </c>
      <c r="B11758" s="2" t="str">
        <f ca="1">IFERROR(__xludf.DUMMYFUNCTION("GOOGLETRANSLATE(A11758,""auto"",""en"")"),"Loading...")</f>
        <v>Loading...</v>
      </c>
    </row>
    <row r="11759" spans="1:2" ht="14.25" customHeight="1">
      <c r="A11759" s="2" t="s">
        <v>11225</v>
      </c>
      <c r="B11759" s="2" t="str">
        <f ca="1">IFERROR(__xludf.DUMMYFUNCTION("GOOGLETRANSLATE(A11759,""auto"",""en"")"),"Loading...")</f>
        <v>Loading...</v>
      </c>
    </row>
    <row r="11760" spans="1:2" ht="14.25" customHeight="1">
      <c r="A11760" s="2" t="s">
        <v>11226</v>
      </c>
      <c r="B11760" s="2" t="str">
        <f ca="1">IFERROR(__xludf.DUMMYFUNCTION("GOOGLETRANSLATE(A11760,""auto"",""en"")"),"Loading...")</f>
        <v>Loading...</v>
      </c>
    </row>
    <row r="11761" spans="1:2" ht="14.25" customHeight="1">
      <c r="A11761" s="4" t="s">
        <v>11227</v>
      </c>
      <c r="B11761" s="2" t="str">
        <f ca="1">IFERROR(__xludf.DUMMYFUNCTION("GOOGLETRANSLATE(A11761,""auto"",""en"")"),"Loading...")</f>
        <v>Loading...</v>
      </c>
    </row>
    <row r="11762" spans="1:2" ht="14.25" customHeight="1">
      <c r="A11762" s="2" t="s">
        <v>11228</v>
      </c>
      <c r="B11762" s="2" t="str">
        <f ca="1">IFERROR(__xludf.DUMMYFUNCTION("GOOGLETRANSLATE(A11762,""auto"",""en"")"),"Loading...")</f>
        <v>Loading...</v>
      </c>
    </row>
    <row r="11763" spans="1:2" ht="14.25" customHeight="1">
      <c r="A11763" s="2" t="s">
        <v>7042</v>
      </c>
      <c r="B11763" s="2" t="str">
        <f ca="1">IFERROR(__xludf.DUMMYFUNCTION("GOOGLETRANSLATE(A11763,""auto"",""en"")"),"Loading...")</f>
        <v>Loading...</v>
      </c>
    </row>
    <row r="11764" spans="1:2" ht="14.25" customHeight="1">
      <c r="A11764" s="2" t="s">
        <v>11229</v>
      </c>
      <c r="B11764" s="2" t="str">
        <f ca="1">IFERROR(__xludf.DUMMYFUNCTION("GOOGLETRANSLATE(A11764,""auto"",""en"")"),"Loading...")</f>
        <v>Loading...</v>
      </c>
    </row>
    <row r="11765" spans="1:2" ht="14.25" customHeight="1">
      <c r="A11765" s="2" t="s">
        <v>11230</v>
      </c>
      <c r="B11765" s="2" t="str">
        <f ca="1">IFERROR(__xludf.DUMMYFUNCTION("GOOGLETRANSLATE(A11765,""auto"",""en"")"),"Loading...")</f>
        <v>Loading...</v>
      </c>
    </row>
    <row r="11766" spans="1:2" ht="14.25" customHeight="1">
      <c r="A11766" s="2" t="s">
        <v>11231</v>
      </c>
      <c r="B11766" s="2" t="str">
        <f ca="1">IFERROR(__xludf.DUMMYFUNCTION("GOOGLETRANSLATE(A11766,""auto"",""en"")"),"The harm that Modiji did in 10 years is what Anna did in 100 years, otherwise it would have been difficult.")</f>
        <v>The harm that Modiji did in 10 years is what Anna did in 100 years, otherwise it would have been difficult.</v>
      </c>
    </row>
    <row r="11767" spans="1:2" ht="14.25" customHeight="1">
      <c r="A11767" s="6" t="s">
        <v>11232</v>
      </c>
      <c r="B11767" s="2" t="str">
        <f ca="1">IFERROR(__xludf.DUMMYFUNCTION("GOOGLETRANSLATE(A11767,""auto"",""en"")"),"Loading...")</f>
        <v>Loading...</v>
      </c>
    </row>
    <row r="11768" spans="1:2" ht="14.25" customHeight="1">
      <c r="A11768" s="2" t="s">
        <v>11233</v>
      </c>
      <c r="B11768" s="2" t="str">
        <f ca="1">IFERROR(__xludf.DUMMYFUNCTION("GOOGLETRANSLATE(A11768,""auto"",""en"")"),"Loading...")</f>
        <v>Loading...</v>
      </c>
    </row>
    <row r="11769" spans="1:2" ht="14.25" customHeight="1">
      <c r="A11769" s="2" t="s">
        <v>11234</v>
      </c>
      <c r="B11769" s="2" t="str">
        <f ca="1">IFERROR(__xludf.DUMMYFUNCTION("GOOGLETRANSLATE(A11769,""auto"",""en"")"),"Loading...")</f>
        <v>Loading...</v>
      </c>
    </row>
    <row r="11770" spans="1:2" ht="14.25" customHeight="1">
      <c r="A11770" s="2" t="s">
        <v>11235</v>
      </c>
      <c r="B11770" s="2" t="str">
        <f ca="1">IFERROR(__xludf.DUMMYFUNCTION("GOOGLETRANSLATE(A11770,""auto"",""en"")"),"Loading...")</f>
        <v>Loading...</v>
      </c>
    </row>
    <row r="11771" spans="1:2" ht="14.25" customHeight="1">
      <c r="A11771" s="2" t="s">
        <v>11236</v>
      </c>
      <c r="B11771" s="2" t="str">
        <f ca="1">IFERROR(__xludf.DUMMYFUNCTION("GOOGLETRANSLATE(A11771,""auto"",""en"")"),"Loading...")</f>
        <v>Loading...</v>
      </c>
    </row>
    <row r="11772" spans="1:2" ht="14.25" customHeight="1">
      <c r="A11772" s="2" t="s">
        <v>11237</v>
      </c>
      <c r="B11772" s="2" t="str">
        <f ca="1">IFERROR(__xludf.DUMMYFUNCTION("GOOGLETRANSLATE(A11772,""auto"",""en"")"),"Loading...")</f>
        <v>Loading...</v>
      </c>
    </row>
    <row r="11773" spans="1:2" ht="14.25" customHeight="1">
      <c r="A11773" s="2" t="s">
        <v>7042</v>
      </c>
      <c r="B11773" s="2" t="str">
        <f ca="1">IFERROR(__xludf.DUMMYFUNCTION("GOOGLETRANSLATE(A11773,""auto"",""en"")"),"Loading...")</f>
        <v>Loading...</v>
      </c>
    </row>
    <row r="11774" spans="1:2" ht="14.25" customHeight="1">
      <c r="A11774" s="2" t="s">
        <v>11238</v>
      </c>
      <c r="B11774" s="2" t="str">
        <f ca="1">IFERROR(__xludf.DUMMYFUNCTION("GOOGLETRANSLATE(A11774,""auto"",""en"")"),"Loading...")</f>
        <v>Loading...</v>
      </c>
    </row>
    <row r="11775" spans="1:2" ht="14.25" customHeight="1">
      <c r="A11775" s="5" t="s">
        <v>11239</v>
      </c>
      <c r="B11775" s="2" t="str">
        <f ca="1">IFERROR(__xludf.DUMMYFUNCTION("GOOGLETRANSLATE(A11775,""auto"",""en"")"),"Loading...")</f>
        <v>Loading...</v>
      </c>
    </row>
    <row r="11776" spans="1:2" ht="14.25" customHeight="1">
      <c r="A11776" s="4" t="s">
        <v>11240</v>
      </c>
      <c r="B11776" s="2" t="str">
        <f ca="1">IFERROR(__xludf.DUMMYFUNCTION("GOOGLETRANSLATE(A11776,""auto"",""en"")"),"Loading...")</f>
        <v>Loading...</v>
      </c>
    </row>
    <row r="11777" spans="1:2" ht="14.25" customHeight="1">
      <c r="A11777" s="4" t="s">
        <v>11241</v>
      </c>
      <c r="B11777" s="2" t="str">
        <f ca="1">IFERROR(__xludf.DUMMYFUNCTION("GOOGLETRANSLATE(A11777,""auto"",""en"")"),"Loading...")</f>
        <v>Loading...</v>
      </c>
    </row>
    <row r="11778" spans="1:2" ht="14.25" customHeight="1">
      <c r="A11778" s="2" t="s">
        <v>11242</v>
      </c>
      <c r="B11778" s="2" t="str">
        <f ca="1">IFERROR(__xludf.DUMMYFUNCTION("GOOGLETRANSLATE(A11778,""auto"",""en"")"),"Loading...")</f>
        <v>Loading...</v>
      </c>
    </row>
    <row r="11779" spans="1:2" ht="14.25" customHeight="1">
      <c r="A11779" s="2" t="s">
        <v>11243</v>
      </c>
      <c r="B11779" s="2" t="str">
        <f ca="1">IFERROR(__xludf.DUMMYFUNCTION("GOOGLETRANSLATE(A11779,""auto"",""en"")"),"Loading...")</f>
        <v>Loading...</v>
      </c>
    </row>
    <row r="11780" spans="1:2" ht="14.25" customHeight="1">
      <c r="A11780" s="6" t="s">
        <v>11244</v>
      </c>
      <c r="B11780" s="2" t="str">
        <f ca="1">IFERROR(__xludf.DUMMYFUNCTION("GOOGLETRANSLATE(A11780,""auto"",""en"")"),"Loading...")</f>
        <v>Loading...</v>
      </c>
    </row>
    <row r="11781" spans="1:2" ht="14.25" customHeight="1">
      <c r="A11781" s="2" t="s">
        <v>11245</v>
      </c>
      <c r="B11781" s="2" t="str">
        <f ca="1">IFERROR(__xludf.DUMMYFUNCTION("GOOGLETRANSLATE(A11781,""auto"",""en"")"),"Loading...")</f>
        <v>Loading...</v>
      </c>
    </row>
    <row r="11782" spans="1:2" ht="14.25" customHeight="1">
      <c r="A11782" s="4" t="s">
        <v>11246</v>
      </c>
      <c r="B11782" s="2" t="str">
        <f ca="1">IFERROR(__xludf.DUMMYFUNCTION("GOOGLETRANSLATE(A11782,""auto"",""en"")"),"Loading...")</f>
        <v>Loading...</v>
      </c>
    </row>
    <row r="11783" spans="1:2" ht="14.25" customHeight="1">
      <c r="A11783" s="2" t="s">
        <v>11247</v>
      </c>
      <c r="B11783" s="2" t="str">
        <f ca="1">IFERROR(__xludf.DUMMYFUNCTION("GOOGLETRANSLATE(A11783,""auto"",""en"")"),"Loading...")</f>
        <v>Loading...</v>
      </c>
    </row>
    <row r="11784" spans="1:2" ht="14.25" customHeight="1">
      <c r="A11784" s="2" t="s">
        <v>11248</v>
      </c>
      <c r="B11784" s="2" t="str">
        <f ca="1">IFERROR(__xludf.DUMMYFUNCTION("GOOGLETRANSLATE(A11784,""auto"",""en"")"),"Here are false comments for rudali")</f>
        <v>Here are false comments for rudali</v>
      </c>
    </row>
    <row r="11785" spans="1:2" ht="14.25" customHeight="1">
      <c r="A11785" s="2" t="s">
        <v>11249</v>
      </c>
      <c r="B11785" s="2" t="str">
        <f ca="1">IFERROR(__xludf.DUMMYFUNCTION("GOOGLETRANSLATE(A11785,""auto"",""en"")"),"Loading...")</f>
        <v>Loading...</v>
      </c>
    </row>
    <row r="11786" spans="1:2" ht="14.25" customHeight="1">
      <c r="A11786" s="6" t="s">
        <v>11250</v>
      </c>
      <c r="B11786" s="2" t="str">
        <f ca="1">IFERROR(__xludf.DUMMYFUNCTION("GOOGLETRANSLATE(A11786,""auto"",""en"")"),"The channel of Godi media will have to be banned. Godi media is also included in the double policies of the government, this time we have done something wrong, now we will get rid of our Godi media directly from the government. 
Long live the life of Rahu"&amp;"l Gandhi PM on 4th June.")</f>
        <v>The channel of Godi media will have to be banned. Godi media is also included in the double policies of the government, this time we have done something wrong, now we will get rid of our Godi media directly from the government. 
Long live the life of Rahul Gandhi PM on 4th June.</v>
      </c>
    </row>
    <row r="11787" spans="1:2" ht="14.25" customHeight="1">
      <c r="A11787" s="2" t="s">
        <v>11251</v>
      </c>
      <c r="B11787" s="2" t="str">
        <f ca="1">IFERROR(__xludf.DUMMYFUNCTION("GOOGLETRANSLATE(A11787,""auto"",""en"")"),"Loading...")</f>
        <v>Loading...</v>
      </c>
    </row>
    <row r="11788" spans="1:2" ht="14.25" customHeight="1">
      <c r="A11788" s="2" t="s">
        <v>11252</v>
      </c>
      <c r="B11788" s="2" t="str">
        <f ca="1">IFERROR(__xludf.DUMMYFUNCTION("GOOGLETRANSLATE(A11788,""auto"",""en"")"),"Loading...")</f>
        <v>Loading...</v>
      </c>
    </row>
    <row r="11789" spans="1:2" ht="14.25" customHeight="1">
      <c r="A11789" s="2" t="s">
        <v>11253</v>
      </c>
      <c r="B11789" s="2" t="str">
        <f ca="1">IFERROR(__xludf.DUMMYFUNCTION("GOOGLETRANSLATE(A11789,""auto"",""en"")"),"Loading...")</f>
        <v>Loading...</v>
      </c>
    </row>
    <row r="11790" spans="1:2" ht="14.25" customHeight="1">
      <c r="A11790" s="2" t="s">
        <v>11254</v>
      </c>
      <c r="B11790" s="2" t="str">
        <f ca="1">IFERROR(__xludf.DUMMYFUNCTION("GOOGLETRANSLATE(A11790,""auto"",""en"")"),"JaniB")</f>
        <v>JaniB</v>
      </c>
    </row>
    <row r="11791" spans="1:2" ht="14.25" customHeight="1">
      <c r="A11791" s="2" t="s">
        <v>11255</v>
      </c>
      <c r="B11791" s="2" t="str">
        <f ca="1">IFERROR(__xludf.DUMMYFUNCTION("GOOGLETRANSLATE(A11791,""auto"",""en"")"),"🇳🇪🇳🇪🇳🇪🇳🇪🇳🇪🇳🇪🇳🇪🇳🇪🇳🇪🇳🇪🇳🇪🇳🇪🇳🇪")</f>
        <v>🇳🇪🇳🇪🇳🇪🇳🇪🇳🇪🇳🇪🇳🇪🇳🇪🇳🇪🇳🇪🇳🇪🇳🇪🇳🇪</v>
      </c>
    </row>
    <row r="11792" spans="1:2" ht="14.25" customHeight="1">
      <c r="A11792" s="4" t="s">
        <v>11256</v>
      </c>
      <c r="B11792" s="2" t="str">
        <f ca="1">IFERROR(__xludf.DUMMYFUNCTION("GOOGLETRANSLATE(A11792,""auto"",""en"")"),"Loading...")</f>
        <v>Loading...</v>
      </c>
    </row>
    <row r="11793" spans="1:2" ht="14.25" customHeight="1">
      <c r="A11793" s="6" t="s">
        <v>11257</v>
      </c>
      <c r="B11793" s="2" t="str">
        <f ca="1">IFERROR(__xludf.DUMMYFUNCTION("GOOGLETRANSLATE(A11793,""auto"",""en"")"),"Loading...")</f>
        <v>Loading...</v>
      </c>
    </row>
    <row r="11794" spans="1:2" ht="14.25" customHeight="1">
      <c r="A11794" s="2" t="s">
        <v>327</v>
      </c>
      <c r="B11794" s="2" t="str">
        <f ca="1">IFERROR(__xludf.DUMMYFUNCTION("GOOGLETRANSLATE(A11794,""auto"",""en"")"),"Loading...")</f>
        <v>Loading...</v>
      </c>
    </row>
    <row r="11795" spans="1:2" ht="14.25" customHeight="1">
      <c r="A11795" s="2" t="s">
        <v>11258</v>
      </c>
      <c r="B11795" s="2" t="str">
        <f ca="1">IFERROR(__xludf.DUMMYFUNCTION("GOOGLETRANSLATE(A11795,""auto"",""en"")"),"Loading...")</f>
        <v>Loading...</v>
      </c>
    </row>
    <row r="11796" spans="1:2" ht="14.25" customHeight="1">
      <c r="A11796" s="2" t="s">
        <v>11259</v>
      </c>
      <c r="B11796" s="2" t="str">
        <f ca="1">IFERROR(__xludf.DUMMYFUNCTION("GOOGLETRANSLATE(A11796,""auto"",""en"")"),"Loading...")</f>
        <v>Loading...</v>
      </c>
    </row>
    <row r="11797" spans="1:2" ht="14.25" customHeight="1">
      <c r="A11797" s="2" t="s">
        <v>11260</v>
      </c>
      <c r="B11797" s="2" t="str">
        <f ca="1">IFERROR(__xludf.DUMMYFUNCTION("GOOGLETRANSLATE(A11797,""auto"",""en"")"),"Loading...")</f>
        <v>Loading...</v>
      </c>
    </row>
    <row r="11798" spans="1:2" ht="14.25" customHeight="1">
      <c r="A11798" s="2" t="s">
        <v>11261</v>
      </c>
      <c r="B11798" s="2" t="str">
        <f ca="1">IFERROR(__xludf.DUMMYFUNCTION("GOOGLETRANSLATE(A11798,""auto"",""en"")"),"Loading...")</f>
        <v>Loading...</v>
      </c>
    </row>
    <row r="11799" spans="1:2" ht="14.25" customHeight="1">
      <c r="A11799" s="2" t="s">
        <v>11262</v>
      </c>
      <c r="B11799" s="2" t="str">
        <f ca="1">IFERROR(__xludf.DUMMYFUNCTION("GOOGLETRANSLATE(A11799,""auto"",""en"")"),"Loading...")</f>
        <v>Loading...</v>
      </c>
    </row>
    <row r="11800" spans="1:2" ht="14.25" customHeight="1">
      <c r="A11800" s="4" t="s">
        <v>11263</v>
      </c>
      <c r="B11800" s="2" t="str">
        <f ca="1">IFERROR(__xludf.DUMMYFUNCTION("GOOGLETRANSLATE(A11800,""auto"",""en"")"),"Loading...")</f>
        <v>Loading...</v>
      </c>
    </row>
    <row r="11801" spans="1:2" ht="14.25" customHeight="1">
      <c r="A11801" s="2" t="s">
        <v>11264</v>
      </c>
      <c r="B11801" s="2" t="str">
        <f ca="1">IFERROR(__xludf.DUMMYFUNCTION("GOOGLETRANSLATE(A11801,""auto"",""en"")"),"Loading...")</f>
        <v>Loading...</v>
      </c>
    </row>
    <row r="11802" spans="1:2" ht="14.25" customHeight="1">
      <c r="A11802" s="2" t="s">
        <v>11265</v>
      </c>
      <c r="B11802" s="2" t="str">
        <f ca="1">IFERROR(__xludf.DUMMYFUNCTION("GOOGLETRANSLATE(A11802,""auto"",""en"")"),"Loading...")</f>
        <v>Loading...</v>
      </c>
    </row>
    <row r="11803" spans="1:2" ht="14.25" customHeight="1">
      <c r="A11803" s="4" t="s">
        <v>11266</v>
      </c>
      <c r="B11803" s="2" t="str">
        <f ca="1">IFERROR(__xludf.DUMMYFUNCTION("GOOGLETRANSLATE(A11803,""auto"",""en"")"),"Loading...")</f>
        <v>Loading...</v>
      </c>
    </row>
    <row r="11804" spans="1:2" ht="14.25" customHeight="1">
      <c r="A11804" s="4" t="s">
        <v>1845</v>
      </c>
      <c r="B11804" s="2" t="str">
        <f ca="1">IFERROR(__xludf.DUMMYFUNCTION("GOOGLETRANSLATE(A11804,""auto"",""en"")"),"India")</f>
        <v>India</v>
      </c>
    </row>
    <row r="11805" spans="1:2" ht="14.25" customHeight="1">
      <c r="A11805" s="2" t="s">
        <v>11267</v>
      </c>
      <c r="B11805" s="2" t="str">
        <f ca="1">IFERROR(__xludf.DUMMYFUNCTION("GOOGLETRANSLATE(A11805,""auto"",""en"")"),"Loading...")</f>
        <v>Loading...</v>
      </c>
    </row>
    <row r="11806" spans="1:2" ht="14.25" customHeight="1">
      <c r="A11806" s="2" t="s">
        <v>11268</v>
      </c>
      <c r="B11806" s="2" t="str">
        <f ca="1">IFERROR(__xludf.DUMMYFUNCTION("GOOGLETRANSLATE(A11806,""auto"",""en"")"),"590 million views sir ji sidhu moosewala")</f>
        <v>590 million views sir ji sidhu moosewala</v>
      </c>
    </row>
    <row r="11807" spans="1:2" ht="14.25" customHeight="1">
      <c r="A11807" s="2" t="s">
        <v>11269</v>
      </c>
      <c r="B11807" s="2" t="str">
        <f ca="1">IFERROR(__xludf.DUMMYFUNCTION("GOOGLETRANSLATE(A11807,""auto"",""en"")"),"Loading...")</f>
        <v>Loading...</v>
      </c>
    </row>
    <row r="11808" spans="1:2" ht="14.25" customHeight="1">
      <c r="A11808" s="2" t="s">
        <v>11270</v>
      </c>
      <c r="B11808" s="2" t="str">
        <f ca="1">IFERROR(__xludf.DUMMYFUNCTION("GOOGLETRANSLATE(A11808,""auto"",""en"")"),"Loading...")</f>
        <v>Loading...</v>
      </c>
    </row>
    <row r="11809" spans="1:2" ht="14.25" customHeight="1">
      <c r="A11809" s="4" t="s">
        <v>11271</v>
      </c>
      <c r="B11809" s="2" t="str">
        <f ca="1">IFERROR(__xludf.DUMMYFUNCTION("GOOGLETRANSLATE(A11809,""auto"",""en"")"),"Loading...")</f>
        <v>Loading...</v>
      </c>
    </row>
    <row r="11810" spans="1:2" ht="14.25" customHeight="1">
      <c r="A11810" s="2" t="s">
        <v>89</v>
      </c>
      <c r="B11810" s="2" t="str">
        <f ca="1">IFERROR(__xludf.DUMMYFUNCTION("GOOGLETRANSLATE(A11810,""auto"",""en"")"),"Chaturkar")</f>
        <v>Chaturkar</v>
      </c>
    </row>
    <row r="11811" spans="1:2" ht="14.25" customHeight="1">
      <c r="A11811" s="2" t="s">
        <v>11272</v>
      </c>
      <c r="B11811" s="2" t="str">
        <f ca="1">IFERROR(__xludf.DUMMYFUNCTION("GOOGLETRANSLATE(A11811,""auto"",""en"")"),"Loading...")</f>
        <v>Loading...</v>
      </c>
    </row>
    <row r="11812" spans="1:2" ht="14.25" customHeight="1">
      <c r="A11812" s="6" t="s">
        <v>11273</v>
      </c>
      <c r="B11812" s="2" t="str">
        <f ca="1">IFERROR(__xludf.DUMMYFUNCTION("GOOGLETRANSLATE(A11812,""auto"",""en"")"),"Loading...")</f>
        <v>Loading...</v>
      </c>
    </row>
    <row r="11813" spans="1:2" ht="14.25" customHeight="1">
      <c r="A11813" s="2" t="s">
        <v>11274</v>
      </c>
      <c r="B11813" s="2" t="str">
        <f ca="1">IFERROR(__xludf.DUMMYFUNCTION("GOOGLETRANSLATE(A11813,""auto"",""en"")"),"Loading...")</f>
        <v>Loading...</v>
      </c>
    </row>
    <row r="11814" spans="1:2" ht="14.25" customHeight="1">
      <c r="A11814" s="2" t="s">
        <v>11275</v>
      </c>
      <c r="B11814" s="2" t="str">
        <f ca="1">IFERROR(__xludf.DUMMYFUNCTION("GOOGLETRANSLATE(A11814,""auto"",""en"")"),"Loading...")</f>
        <v>Loading...</v>
      </c>
    </row>
    <row r="11815" spans="1:2" ht="14.25" customHeight="1">
      <c r="A11815" s="4" t="s">
        <v>11276</v>
      </c>
      <c r="B11815" s="2" t="str">
        <f ca="1">IFERROR(__xludf.DUMMYFUNCTION("GOOGLETRANSLATE(A11815,""auto"",""en"")"),"Loading...")</f>
        <v>Loading...</v>
      </c>
    </row>
    <row r="11816" spans="1:2" ht="14.25" customHeight="1">
      <c r="A11816" s="2" t="s">
        <v>11277</v>
      </c>
      <c r="B11816" s="2" t="str">
        <f ca="1">IFERROR(__xludf.DUMMYFUNCTION("GOOGLETRANSLATE(A11816,""auto"",""en"")"),"Loading...")</f>
        <v>Loading...</v>
      </c>
    </row>
    <row r="11817" spans="1:2" ht="14.25" customHeight="1">
      <c r="A11817" s="2" t="s">
        <v>11278</v>
      </c>
      <c r="B11817" s="2" t="str">
        <f ca="1">IFERROR(__xludf.DUMMYFUNCTION("GOOGLETRANSLATE(A11817,""auto"",""en"")"),"Loading...")</f>
        <v>Loading...</v>
      </c>
    </row>
    <row r="11818" spans="1:2" ht="14.25" customHeight="1">
      <c r="A11818" s="2" t="s">
        <v>585</v>
      </c>
      <c r="B11818" s="2" t="str">
        <f ca="1">IFERROR(__xludf.DUMMYFUNCTION("GOOGLETRANSLATE(A11818,""auto"",""en"")"),"Loading...")</f>
        <v>Loading...</v>
      </c>
    </row>
    <row r="11819" spans="1:2" ht="14.25" customHeight="1">
      <c r="A11819" s="4" t="s">
        <v>11279</v>
      </c>
      <c r="B11819" s="2" t="str">
        <f ca="1">IFERROR(__xludf.DUMMYFUNCTION("GOOGLETRANSLATE(A11819,""auto"",""en"")"),"Loading...")</f>
        <v>Loading...</v>
      </c>
    </row>
    <row r="11820" spans="1:2" ht="14.25" customHeight="1">
      <c r="A11820" s="2" t="s">
        <v>11280</v>
      </c>
      <c r="B11820" s="2" t="str">
        <f ca="1">IFERROR(__xludf.DUMMYFUNCTION("GOOGLETRANSLATE(A11820,""auto"",""en"")"),"Loading...")</f>
        <v>Loading...</v>
      </c>
    </row>
    <row r="11821" spans="1:2" ht="14.25" customHeight="1">
      <c r="A11821" s="2" t="s">
        <v>49</v>
      </c>
      <c r="B11821" s="2" t="str">
        <f ca="1">IFERROR(__xludf.DUMMYFUNCTION("GOOGLETRANSLATE(A11821,""auto"",""en"")"),"❤❤❤❤❤❤")</f>
        <v>❤❤❤❤❤❤</v>
      </c>
    </row>
    <row r="11822" spans="1:2" ht="14.25" customHeight="1">
      <c r="A11822" s="4" t="s">
        <v>2803</v>
      </c>
      <c r="B11822" s="2" t="str">
        <f ca="1">IFERROR(__xludf.DUMMYFUNCTION("GOOGLETRANSLATE(A11822,""auto"",""en"")"),"Loading...")</f>
        <v>Loading...</v>
      </c>
    </row>
    <row r="11823" spans="1:2" ht="14.25" customHeight="1">
      <c r="A11823" s="2" t="s">
        <v>1393</v>
      </c>
      <c r="B11823" s="2" t="str">
        <f ca="1">IFERROR(__xludf.DUMMYFUNCTION("GOOGLETRANSLATE(A11823,""auto"",""en"")"),"Good sir")</f>
        <v>Good sir</v>
      </c>
    </row>
    <row r="11824" spans="1:2" ht="14.25" customHeight="1">
      <c r="A11824" s="2" t="s">
        <v>11281</v>
      </c>
      <c r="B11824" s="2" t="str">
        <f ca="1">IFERROR(__xludf.DUMMYFUNCTION("GOOGLETRANSLATE(A11824,""auto"",""en"")"),"Loading...")</f>
        <v>Loading...</v>
      </c>
    </row>
    <row r="11825" spans="1:2" ht="14.25" customHeight="1">
      <c r="A11825" s="4" t="s">
        <v>11282</v>
      </c>
      <c r="B11825" s="2" t="str">
        <f ca="1">IFERROR(__xludf.DUMMYFUNCTION("GOOGLETRANSLATE(A11825,""auto"",""en"")"),"Loading...")</f>
        <v>Loading...</v>
      </c>
    </row>
    <row r="11826" spans="1:2" ht="14.25" customHeight="1">
      <c r="A11826" s="2" t="s">
        <v>11283</v>
      </c>
      <c r="B11826" s="2" t="str">
        <f ca="1">IFERROR(__xludf.DUMMYFUNCTION("GOOGLETRANSLATE(A11826,""auto"",""en"")"),"Loading...")</f>
        <v>Loading...</v>
      </c>
    </row>
    <row r="11827" spans="1:2" ht="14.25" customHeight="1">
      <c r="A11827" s="2" t="s">
        <v>11284</v>
      </c>
      <c r="B11827" s="2" t="str">
        <f ca="1">IFERROR(__xludf.DUMMYFUNCTION("GOOGLETRANSLATE(A11827,""auto"",""en"")"),"Loading...")</f>
        <v>Loading...</v>
      </c>
    </row>
    <row r="11828" spans="1:2" ht="14.25" customHeight="1">
      <c r="A11828" s="2" t="s">
        <v>11285</v>
      </c>
      <c r="B11828" s="2" t="str">
        <f ca="1">IFERROR(__xludf.DUMMYFUNCTION("GOOGLETRANSLATE(A11828,""auto"",""en"")"),"Loading...")</f>
        <v>Loading...</v>
      </c>
    </row>
    <row r="11829" spans="1:2" ht="14.25" customHeight="1">
      <c r="A11829" s="6" t="s">
        <v>11286</v>
      </c>
      <c r="B11829" s="2" t="str">
        <f ca="1">IFERROR(__xludf.DUMMYFUNCTION("GOOGLETRANSLATE(A11829,""auto"",""en"")"),"Loading...")</f>
        <v>Loading...</v>
      </c>
    </row>
    <row r="11830" spans="1:2" ht="14.25" customHeight="1">
      <c r="A11830" s="2" t="s">
        <v>11287</v>
      </c>
      <c r="B11830" s="2" t="str">
        <f ca="1">IFERROR(__xludf.DUMMYFUNCTION("GOOGLETRANSLATE(A11830,""auto"",""en"")"),"Brother, you are a real fool, on June 4, your face will be blackened.")</f>
        <v>Brother, you are a real fool, on June 4, your face will be blackened.</v>
      </c>
    </row>
    <row r="11831" spans="1:2" ht="14.25" customHeight="1">
      <c r="A11831" s="2" t="s">
        <v>11288</v>
      </c>
      <c r="B11831" s="2" t="str">
        <f ca="1">IFERROR(__xludf.DUMMYFUNCTION("GOOGLETRANSLATE(A11831,""auto"",""en"")"),"Loading...")</f>
        <v>Loading...</v>
      </c>
    </row>
    <row r="11832" spans="1:2" ht="14.25" customHeight="1">
      <c r="A11832" s="4" t="s">
        <v>11289</v>
      </c>
      <c r="B11832" s="2" t="str">
        <f ca="1">IFERROR(__xludf.DUMMYFUNCTION("GOOGLETRANSLATE(A11832,""auto"",""en"")"),"Loading...")</f>
        <v>Loading...</v>
      </c>
    </row>
    <row r="11833" spans="1:2" ht="14.25" customHeight="1">
      <c r="A11833" s="2" t="s">
        <v>11290</v>
      </c>
      <c r="B11833" s="2" t="str">
        <f ca="1">IFERROR(__xludf.DUMMYFUNCTION("GOOGLETRANSLATE(A11833,""auto"",""en"")"),"Loading...")</f>
        <v>Loading...</v>
      </c>
    </row>
    <row r="11834" spans="1:2" ht="14.25" customHeight="1">
      <c r="A11834" s="2" t="s">
        <v>11291</v>
      </c>
      <c r="B11834" s="2" t="str">
        <f ca="1">IFERROR(__xludf.DUMMYFUNCTION("GOOGLETRANSLATE(A11834,""auto"",""en"")"),"Loading...")</f>
        <v>Loading...</v>
      </c>
    </row>
    <row r="11835" spans="1:2" ht="14.25" customHeight="1">
      <c r="A11835" s="2" t="s">
        <v>11292</v>
      </c>
      <c r="B11835" s="2" t="str">
        <f ca="1">IFERROR(__xludf.DUMMYFUNCTION("GOOGLETRANSLATE(A11835,""auto"",""en"")"),"Loading...")</f>
        <v>Loading...</v>
      </c>
    </row>
    <row r="11836" spans="1:2" ht="14.25" customHeight="1">
      <c r="A11836" s="2" t="s">
        <v>11293</v>
      </c>
      <c r="B11836" s="2" t="str">
        <f ca="1">IFERROR(__xludf.DUMMYFUNCTION("GOOGLETRANSLATE(A11836,""auto"",""en"")"),"EVM has been hacked since 1947")</f>
        <v>EVM has been hacked since 1947</v>
      </c>
    </row>
    <row r="11837" spans="1:2" ht="14.25" customHeight="1">
      <c r="A11837" s="2" t="s">
        <v>11294</v>
      </c>
      <c r="B11837" s="2" t="str">
        <f ca="1">IFERROR(__xludf.DUMMYFUNCTION("GOOGLETRANSLATE(A11837,""auto"",""en"")"),"Loading...")</f>
        <v>Loading...</v>
      </c>
    </row>
    <row r="11838" spans="1:2" ht="14.25" customHeight="1">
      <c r="A11838" s="2" t="s">
        <v>11295</v>
      </c>
      <c r="B11838" s="2" t="str">
        <f ca="1">IFERROR(__xludf.DUMMYFUNCTION("GOOGLETRANSLATE(A11838,""auto"",""en"")"),"Loading...")</f>
        <v>Loading...</v>
      </c>
    </row>
    <row r="11839" spans="1:2" ht="14.25" customHeight="1">
      <c r="A11839" s="6" t="s">
        <v>11296</v>
      </c>
      <c r="B11839" s="2" t="str">
        <f ca="1">IFERROR(__xludf.DUMMYFUNCTION("GOOGLETRANSLATE(A11839,""auto"",""en"")"),"Loading...")</f>
        <v>Loading...</v>
      </c>
    </row>
    <row r="11840" spans="1:2" ht="14.25" customHeight="1">
      <c r="A11840" s="2" t="s">
        <v>11297</v>
      </c>
      <c r="B11840" s="2" t="str">
        <f ca="1">IFERROR(__xludf.DUMMYFUNCTION("GOOGLETRANSLATE(A11840,""auto"",""en"")"),"Loading...")</f>
        <v>Loading...</v>
      </c>
    </row>
    <row r="11841" spans="1:2" ht="14.25" customHeight="1">
      <c r="A11841" s="5" t="s">
        <v>11298</v>
      </c>
      <c r="B11841" s="2" t="str">
        <f ca="1">IFERROR(__xludf.DUMMYFUNCTION("GOOGLETRANSLATE(A11841,""auto"",""en"")"),"Loading...")</f>
        <v>Loading...</v>
      </c>
    </row>
    <row r="11842" spans="1:2" ht="14.25" customHeight="1">
      <c r="A11842" s="2" t="s">
        <v>11299</v>
      </c>
      <c r="B11842" s="2" t="str">
        <f ca="1">IFERROR(__xludf.DUMMYFUNCTION("GOOGLETRANSLATE(A11842,""auto"",""en"")"),"Loading...")</f>
        <v>Loading...</v>
      </c>
    </row>
    <row r="11843" spans="1:2" ht="14.25" customHeight="1">
      <c r="A11843" s="2" t="s">
        <v>594</v>
      </c>
      <c r="B11843" s="2" t="str">
        <f ca="1">IFERROR(__xludf.DUMMYFUNCTION("GOOGLETRANSLATE(A11843,""auto"",""en"")"),"❤")</f>
        <v>❤</v>
      </c>
    </row>
    <row r="11844" spans="1:2" ht="14.25" customHeight="1">
      <c r="A11844" s="6" t="s">
        <v>11300</v>
      </c>
      <c r="B11844" s="2" t="str">
        <f ca="1">IFERROR(__xludf.DUMMYFUNCTION("GOOGLETRANSLATE(A11844,""auto"",""en"")"),"sidhumoosewala 295 
jai congress vijay congress")</f>
        <v>sidhumoosewala 295 
jai congress vijay congress</v>
      </c>
    </row>
    <row r="11845" spans="1:2" ht="14.25" customHeight="1">
      <c r="A11845" s="2" t="s">
        <v>1343</v>
      </c>
      <c r="B11845" s="2" t="str">
        <f ca="1">IFERROR(__xludf.DUMMYFUNCTION("GOOGLETRANSLATE(A11845,""auto"",""en"")"),"Loading...")</f>
        <v>Loading...</v>
      </c>
    </row>
    <row r="11846" spans="1:2" ht="14.25" customHeight="1">
      <c r="A11846" s="2" t="s">
        <v>11301</v>
      </c>
      <c r="B11846" s="2" t="str">
        <f ca="1">IFERROR(__xludf.DUMMYFUNCTION("GOOGLETRANSLATE(A11846,""auto"",""en"")"),"Loading...")</f>
        <v>Loading...</v>
      </c>
    </row>
    <row r="11847" spans="1:2" ht="14.25" customHeight="1">
      <c r="A11847" s="2" t="s">
        <v>11302</v>
      </c>
      <c r="B11847" s="2" t="str">
        <f ca="1">IFERROR(__xludf.DUMMYFUNCTION("GOOGLETRANSLATE(A11847,""auto"",""en"")"),"Loading...")</f>
        <v>Loading...</v>
      </c>
    </row>
    <row r="11848" spans="1:2" ht="14.25" customHeight="1">
      <c r="A11848" s="6" t="s">
        <v>11303</v>
      </c>
      <c r="B11848" s="2" t="str">
        <f ca="1">IFERROR(__xludf.DUMMYFUNCTION("GOOGLETRANSLATE(A11848,""auto"",""en"")"),"Loading...")</f>
        <v>Loading...</v>
      </c>
    </row>
    <row r="11849" spans="1:2" ht="14.25" customHeight="1">
      <c r="A11849" s="4" t="s">
        <v>11304</v>
      </c>
      <c r="B11849" s="2" t="str">
        <f ca="1">IFERROR(__xludf.DUMMYFUNCTION("GOOGLETRANSLATE(A11849,""auto"",""en"")"),"Loading...")</f>
        <v>Loading...</v>
      </c>
    </row>
    <row r="11850" spans="1:2" ht="14.25" customHeight="1">
      <c r="A11850" s="4" t="s">
        <v>11305</v>
      </c>
      <c r="B11850" s="2" t="str">
        <f ca="1">IFERROR(__xludf.DUMMYFUNCTION("GOOGLETRANSLATE(A11850,""auto"",""en"")"),"Loading...")</f>
        <v>Loading...</v>
      </c>
    </row>
    <row r="11851" spans="1:2" ht="14.25" customHeight="1">
      <c r="A11851" s="2" t="s">
        <v>11306</v>
      </c>
      <c r="B11851" s="2" t="str">
        <f ca="1">IFERROR(__xludf.DUMMYFUNCTION("GOOGLETRANSLATE(A11851,""auto"",""en"")"),"Loading...")</f>
        <v>Loading...</v>
      </c>
    </row>
    <row r="11852" spans="1:2" ht="14.25" customHeight="1">
      <c r="A11852" s="2" t="s">
        <v>11307</v>
      </c>
      <c r="B11852" s="2" t="str">
        <f ca="1">IFERROR(__xludf.DUMMYFUNCTION("GOOGLETRANSLATE(A11852,""auto"",""en"")"),"Great analysis great explain Sir")</f>
        <v>Great analysis great explain Sir</v>
      </c>
    </row>
    <row r="11853" spans="1:2" ht="14.25" customHeight="1">
      <c r="A11853" s="2" t="s">
        <v>11308</v>
      </c>
      <c r="B11853" s="2" t="str">
        <f ca="1">IFERROR(__xludf.DUMMYFUNCTION("GOOGLETRANSLATE(A11853,""auto"",""en"")"),"Loading...")</f>
        <v>Loading...</v>
      </c>
    </row>
    <row r="11854" spans="1:2" ht="14.25" customHeight="1">
      <c r="A11854" s="2" t="s">
        <v>11309</v>
      </c>
      <c r="B11854" s="2" t="str">
        <f ca="1">IFERROR(__xludf.DUMMYFUNCTION("GOOGLETRANSLATE(A11854,""auto"",""en"")"),"Loading...")</f>
        <v>Loading...</v>
      </c>
    </row>
    <row r="11855" spans="1:2" ht="14.25" customHeight="1">
      <c r="A11855" s="2" t="s">
        <v>11310</v>
      </c>
      <c r="B11855" s="2" t="str">
        <f ca="1">IFERROR(__xludf.DUMMYFUNCTION("GOOGLETRANSLATE(A11855,""auto"",""en"")"),"Loading...")</f>
        <v>Loading...</v>
      </c>
    </row>
    <row r="11856" spans="1:2" ht="14.25" customHeight="1">
      <c r="A11856" s="4" t="s">
        <v>11311</v>
      </c>
      <c r="B11856" s="2" t="str">
        <f ca="1">IFERROR(__xludf.DUMMYFUNCTION("GOOGLETRANSLATE(A11856,""auto"",""en"")"),"Loading...")</f>
        <v>Loading...</v>
      </c>
    </row>
    <row r="11857" spans="1:2" ht="14.25" customHeight="1">
      <c r="A11857" s="2" t="s">
        <v>11312</v>
      </c>
      <c r="B11857" s="2" t="str">
        <f ca="1">IFERROR(__xludf.DUMMYFUNCTION("GOOGLETRANSLATE(A11857,""auto"",""en"")"),"Limka pijiyega aap ka face hai ki bhi 4 tarikh tak to rah chacha ke rh face ke rh 4 tarikh ke face ke rh ke face ke jayto tohar")</f>
        <v>Limka pijiyega aap ka face hai ki bhi 4 tarikh tak to rah chacha ke rh face ke rh 4 tarikh ke face ke rh ke face ke jayto tohar</v>
      </c>
    </row>
    <row r="11858" spans="1:2" ht="14.25" customHeight="1">
      <c r="A11858" s="2" t="s">
        <v>11313</v>
      </c>
      <c r="B11858" s="2" t="str">
        <f ca="1">IFERROR(__xludf.DUMMYFUNCTION("GOOGLETRANSLATE(A11858,""auto"",""en"")"),"You announced your desire for a long time.  What happened back then?")</f>
        <v>You announced your desire for a long time.  What happened back then?</v>
      </c>
    </row>
    <row r="11859" spans="1:2" ht="14.25" customHeight="1">
      <c r="A11859" s="2" t="s">
        <v>11044</v>
      </c>
      <c r="B11859" s="2" t="str">
        <f ca="1">IFERROR(__xludf.DUMMYFUNCTION("GOOGLETRANSLATE(A11859,""auto"",""en"")"),"Loading...")</f>
        <v>Loading...</v>
      </c>
    </row>
    <row r="11860" spans="1:2" ht="14.25" customHeight="1">
      <c r="A11860" s="2" t="s">
        <v>11314</v>
      </c>
      <c r="B11860" s="2" t="str">
        <f ca="1">IFERROR(__xludf.DUMMYFUNCTION("GOOGLETRANSLATE(A11860,""auto"",""en"")"),"Loading...")</f>
        <v>Loading...</v>
      </c>
    </row>
    <row r="11861" spans="1:2" ht="14.25" customHeight="1">
      <c r="A11861" s="2" t="s">
        <v>11315</v>
      </c>
      <c r="B11861" s="2" t="str">
        <f ca="1">IFERROR(__xludf.DUMMYFUNCTION("GOOGLETRANSLATE(A11861,""auto"",""en"")"),"Loading...")</f>
        <v>Loading...</v>
      </c>
    </row>
    <row r="11862" spans="1:2" ht="14.25" customHeight="1">
      <c r="A11862" s="2" t="s">
        <v>11316</v>
      </c>
      <c r="B11862" s="2" t="str">
        <f ca="1">IFERROR(__xludf.DUMMYFUNCTION("GOOGLETRANSLATE(A11862,""auto"",""en"")"),"Loading...")</f>
        <v>Loading...</v>
      </c>
    </row>
    <row r="11863" spans="1:2" ht="14.25" customHeight="1">
      <c r="A11863" s="2" t="s">
        <v>11317</v>
      </c>
      <c r="B11863" s="2" t="str">
        <f ca="1">IFERROR(__xludf.DUMMYFUNCTION("GOOGLETRANSLATE(A11863,""auto"",""en"")"),"EVM.  Poor guy, he will come wrapped in Ravish's lap, he wrote like Kejriwal Natwarlal.")</f>
        <v>EVM.  Poor guy, he will come wrapped in Ravish's lap, he wrote like Kejriwal Natwarlal.</v>
      </c>
    </row>
    <row r="11864" spans="1:2" ht="14.25" customHeight="1">
      <c r="A11864" s="2" t="s">
        <v>11318</v>
      </c>
      <c r="B11864" s="2" t="str">
        <f ca="1">IFERROR(__xludf.DUMMYFUNCTION("GOOGLETRANSLATE(A11864,""auto"",""en"")"),"Loading...")</f>
        <v>Loading...</v>
      </c>
    </row>
    <row r="11865" spans="1:2" ht="14.25" customHeight="1">
      <c r="A11865" s="2" t="s">
        <v>11319</v>
      </c>
      <c r="B11865" s="2" t="str">
        <f ca="1">IFERROR(__xludf.DUMMYFUNCTION("GOOGLETRANSLATE(A11865,""auto"",""en"")"),"Ravesh bhai this is not a pole, this is a hole, it is empty.")</f>
        <v>Ravesh bhai this is not a pole, this is a hole, it is empty.</v>
      </c>
    </row>
    <row r="11866" spans="1:2" ht="14.25" customHeight="1">
      <c r="A11866" s="6" t="s">
        <v>11320</v>
      </c>
      <c r="B11866" s="2" t="str">
        <f ca="1">IFERROR(__xludf.DUMMYFUNCTION("GOOGLETRANSLATE(A11866,""auto"",""en"")"),"Loading...")</f>
        <v>Loading...</v>
      </c>
    </row>
    <row r="11867" spans="1:2" ht="14.25" customHeight="1">
      <c r="A11867" s="2" t="s">
        <v>11321</v>
      </c>
      <c r="B11867" s="2" t="str">
        <f ca="1">IFERROR(__xludf.DUMMYFUNCTION("GOOGLETRANSLATE(A11867,""auto"",""en"")"),"Loading...")</f>
        <v>Loading...</v>
      </c>
    </row>
    <row r="11868" spans="1:2" ht="14.25" customHeight="1">
      <c r="A11868" s="2" t="s">
        <v>11322</v>
      </c>
      <c r="B11868" s="2" t="str">
        <f ca="1">IFERROR(__xludf.DUMMYFUNCTION("GOOGLETRANSLATE(A11868,""auto"",""en"")"),"Loading...")</f>
        <v>Loading...</v>
      </c>
    </row>
    <row r="11869" spans="1:2" ht="14.25" customHeight="1">
      <c r="A11869" s="2" t="s">
        <v>11323</v>
      </c>
      <c r="B11869" s="2" t="str">
        <f ca="1">IFERROR(__xludf.DUMMYFUNCTION("GOOGLETRANSLATE(A11869,""auto"",""en"")"),"Loading...")</f>
        <v>Loading...</v>
      </c>
    </row>
    <row r="11870" spans="1:2" ht="14.25" customHeight="1">
      <c r="A11870" s="2" t="s">
        <v>11324</v>
      </c>
      <c r="B11870" s="2" t="str">
        <f ca="1">IFERROR(__xludf.DUMMYFUNCTION("GOOGLETRANSLATE(A11870,""auto"",""en"")"),"Ravish kumar honest reporter")</f>
        <v>Ravish kumar honest reporter</v>
      </c>
    </row>
    <row r="11871" spans="1:2" ht="14.25" customHeight="1">
      <c r="A11871" s="2" t="s">
        <v>11325</v>
      </c>
      <c r="B11871" s="2" t="str">
        <f ca="1">IFERROR(__xludf.DUMMYFUNCTION("GOOGLETRANSLATE(A11871,""auto"",""en"")"),"Loading...")</f>
        <v>Loading...</v>
      </c>
    </row>
    <row r="11872" spans="1:2" ht="14.25" customHeight="1">
      <c r="A11872" s="2" t="s">
        <v>7084</v>
      </c>
      <c r="B11872" s="2" t="str">
        <f ca="1">IFERROR(__xludf.DUMMYFUNCTION("GOOGLETRANSLATE(A11872,""auto"",""en"")"),"Loading...")</f>
        <v>Loading...</v>
      </c>
    </row>
    <row r="11873" spans="1:2" ht="14.25" customHeight="1">
      <c r="A11873" s="4" t="s">
        <v>11326</v>
      </c>
      <c r="B11873" s="2" t="str">
        <f ca="1">IFERROR(__xludf.DUMMYFUNCTION("GOOGLETRANSLATE(A11873,""auto"",""en"")"),"rahul gandhi sir 295 4 june pm india")</f>
        <v>rahul gandhi sir 295 4 june pm india</v>
      </c>
    </row>
    <row r="11874" spans="1:2" ht="14.25" customHeight="1">
      <c r="A11874" s="2" t="s">
        <v>11327</v>
      </c>
      <c r="B11874" s="2" t="str">
        <f ca="1">IFERROR(__xludf.DUMMYFUNCTION("GOOGLETRANSLATE(A11874,""auto"",""en"")"),"Loading...")</f>
        <v>Loading...</v>
      </c>
    </row>
    <row r="11875" spans="1:2" ht="14.25" customHeight="1">
      <c r="A11875" s="2" t="s">
        <v>11328</v>
      </c>
      <c r="B11875" s="2" t="str">
        <f ca="1">IFERROR(__xludf.DUMMYFUNCTION("GOOGLETRANSLATE(A11875,""auto"",""en"")"),"Loading...")</f>
        <v>Loading...</v>
      </c>
    </row>
    <row r="11876" spans="1:2" ht="14.25" customHeight="1">
      <c r="A11876" s="4" t="s">
        <v>11329</v>
      </c>
      <c r="B11876" s="2" t="str">
        <f ca="1">IFERROR(__xludf.DUMMYFUNCTION("GOOGLETRANSLATE(A11876,""auto"",""en"")"),"Loading...")</f>
        <v>Loading...</v>
      </c>
    </row>
    <row r="11877" spans="1:2" ht="14.25" customHeight="1">
      <c r="A11877" s="2" t="s">
        <v>11330</v>
      </c>
      <c r="B11877" s="2" t="str">
        <f ca="1">IFERROR(__xludf.DUMMYFUNCTION("GOOGLETRANSLATE(A11877,""auto"",""en"")"),"Loading...")</f>
        <v>Loading...</v>
      </c>
    </row>
    <row r="11878" spans="1:2" ht="14.25" customHeight="1">
      <c r="A11878" s="2" t="s">
        <v>11331</v>
      </c>
      <c r="B11878" s="2" t="str">
        <f ca="1">IFERROR(__xludf.DUMMYFUNCTION("GOOGLETRANSLATE(A11878,""auto"",""en"")"),"Loading...")</f>
        <v>Loading...</v>
      </c>
    </row>
    <row r="11879" spans="1:2" ht="14.25" customHeight="1">
      <c r="A11879" s="2" t="s">
        <v>11332</v>
      </c>
      <c r="B11879" s="2" t="str">
        <f ca="1">IFERROR(__xludf.DUMMYFUNCTION("GOOGLETRANSLATE(A11879,""auto"",""en"")"),"I am here to offer Burnol to Gulams🎉🎉🎉.. 😂😂😂")</f>
        <v>I am here to offer Burnol to Gulams🎉🎉🎉.. 😂😂😂</v>
      </c>
    </row>
    <row r="11880" spans="1:2" ht="14.25" customHeight="1">
      <c r="A11880" s="2" t="s">
        <v>11333</v>
      </c>
      <c r="B11880" s="2" t="str">
        <f ca="1">IFERROR(__xludf.DUMMYFUNCTION("GOOGLETRANSLATE(A11880,""auto"",""en"")"),"Loading...")</f>
        <v>Loading...</v>
      </c>
    </row>
    <row r="11881" spans="1:2" ht="14.25" customHeight="1">
      <c r="A11881" s="2" t="s">
        <v>11334</v>
      </c>
      <c r="B11881" s="2" t="str">
        <f ca="1">IFERROR(__xludf.DUMMYFUNCTION("GOOGLETRANSLATE(A11881,""auto"",""en"")"),"Loading...")</f>
        <v>Loading...</v>
      </c>
    </row>
    <row r="11882" spans="1:2" ht="14.25" customHeight="1">
      <c r="A11882" s="2" t="s">
        <v>11335</v>
      </c>
      <c r="B11882" s="2" t="str">
        <f ca="1">IFERROR(__xludf.DUMMYFUNCTION("GOOGLETRANSLATE(A11882,""auto"",""en"")"),"Loading...")</f>
        <v>Loading...</v>
      </c>
    </row>
    <row r="11883" spans="1:2" ht="14.25" customHeight="1">
      <c r="A11883" s="2" t="s">
        <v>11336</v>
      </c>
      <c r="B11883" s="2" t="str">
        <f ca="1">IFERROR(__xludf.DUMMYFUNCTION("GOOGLETRANSLATE(A11883,""auto"",""en"")"),"Loading...")</f>
        <v>Loading...</v>
      </c>
    </row>
    <row r="11884" spans="1:2" ht="14.25" customHeight="1">
      <c r="A11884" s="2" t="s">
        <v>11337</v>
      </c>
      <c r="B11884" s="2" t="str">
        <f ca="1">IFERROR(__xludf.DUMMYFUNCTION("GOOGLETRANSLATE(A11884,""auto"",""en"")"),"Loading...")</f>
        <v>Loading...</v>
      </c>
    </row>
    <row r="11885" spans="1:2" ht="14.25" customHeight="1">
      <c r="A11885" s="2" t="s">
        <v>11338</v>
      </c>
      <c r="B11885" s="2" t="str">
        <f ca="1">IFERROR(__xludf.DUMMYFUNCTION("GOOGLETRANSLATE(A11885,""auto"",""en"")"),"Arvind Kejriwal zindabad")</f>
        <v>Arvind Kejriwal zindabad</v>
      </c>
    </row>
    <row r="11886" spans="1:2" ht="14.25" customHeight="1">
      <c r="A11886" s="5" t="s">
        <v>11339</v>
      </c>
      <c r="B11886" s="2" t="str">
        <f ca="1">IFERROR(__xludf.DUMMYFUNCTION("GOOGLETRANSLATE(A11886,""auto"",""en"")"),"Loading...")</f>
        <v>Loading...</v>
      </c>
    </row>
    <row r="11887" spans="1:2" ht="14.25" customHeight="1">
      <c r="A11887" s="4" t="s">
        <v>11340</v>
      </c>
      <c r="B11887" s="2" t="str">
        <f ca="1">IFERROR(__xludf.DUMMYFUNCTION("GOOGLETRANSLATE(A11887,""auto"",""en"")"),"Loading...")</f>
        <v>Loading...</v>
      </c>
    </row>
    <row r="11888" spans="1:2" ht="14.25" customHeight="1">
      <c r="A11888" s="5" t="s">
        <v>11341</v>
      </c>
      <c r="B11888" s="2" t="str">
        <f ca="1">IFERROR(__xludf.DUMMYFUNCTION("GOOGLETRANSLATE(A11888,""auto"",""en"")"),"Loading...")</f>
        <v>Loading...</v>
      </c>
    </row>
    <row r="11889" spans="1:2" ht="14.25" customHeight="1">
      <c r="A11889" s="2" t="s">
        <v>11342</v>
      </c>
      <c r="B11889" s="2" t="str">
        <f ca="1">IFERROR(__xludf.DUMMYFUNCTION("GOOGLETRANSLATE(A11889,""auto"",""en"")"),"Loading...")</f>
        <v>Loading...</v>
      </c>
    </row>
    <row r="11890" spans="1:2" ht="14.25" customHeight="1">
      <c r="A11890" s="2" t="s">
        <v>11343</v>
      </c>
      <c r="B11890" s="2" t="str">
        <f ca="1">IFERROR(__xludf.DUMMYFUNCTION("GOOGLETRANSLATE(A11890,""auto"",""en"")"),"Loading...")</f>
        <v>Loading...</v>
      </c>
    </row>
    <row r="11891" spans="1:2" ht="14.25" customHeight="1">
      <c r="A11891" s="2" t="s">
        <v>11344</v>
      </c>
      <c r="B11891" s="2" t="str">
        <f ca="1">IFERROR(__xludf.DUMMYFUNCTION("GOOGLETRANSLATE(A11891,""auto"",""en"")"),"??? I have come to know from Chandigarh's mayor election that their reason is...you fools who will vote for Anpad and hbh@kt this is where you will be...")</f>
        <v>??? I have come to know from Chandigarh's mayor election that their reason is...you fools who will vote for Anpad and hbh@kt this is where you will be...</v>
      </c>
    </row>
    <row r="11892" spans="1:2" ht="14.25" customHeight="1">
      <c r="A11892" s="2" t="s">
        <v>11345</v>
      </c>
      <c r="B11892" s="2" t="str">
        <f ca="1">IFERROR(__xludf.DUMMYFUNCTION("GOOGLETRANSLATE(A11892,""auto"",""en"")"),"Loading...")</f>
        <v>Loading...</v>
      </c>
    </row>
    <row r="11893" spans="1:2" ht="14.25" customHeight="1">
      <c r="A11893" s="5" t="s">
        <v>11346</v>
      </c>
      <c r="B11893" s="2" t="str">
        <f ca="1">IFERROR(__xludf.DUMMYFUNCTION("GOOGLETRANSLATE(A11893,""auto"",""en"")"),"why are you blabbering 😁😆😆😆😆😆
Chutiya Ravishkhan Modi ji has become the Prime Minister")</f>
        <v>why are you blabbering 😁😆😆😆😆😆
Chutiya Ravishkhan Modi ji has become the Prime Minister</v>
      </c>
    </row>
    <row r="11894" spans="1:2" ht="14.25" customHeight="1">
      <c r="A11894" s="2" t="s">
        <v>5905</v>
      </c>
      <c r="B11894" s="2" t="str">
        <f ca="1">IFERROR(__xludf.DUMMYFUNCTION("GOOGLETRANSLATE(A11894,""auto"",""en"")"),"Loading...")</f>
        <v>Loading...</v>
      </c>
    </row>
    <row r="11895" spans="1:2" ht="14.25" customHeight="1">
      <c r="A11895" s="2" t="s">
        <v>11347</v>
      </c>
      <c r="B11895" s="2" t="str">
        <f ca="1">IFERROR(__xludf.DUMMYFUNCTION("GOOGLETRANSLATE(A11895,""auto"",""en"")"),"Loading...")</f>
        <v>Loading...</v>
      </c>
    </row>
    <row r="11896" spans="1:2" ht="14.25" customHeight="1">
      <c r="A11896" s="2" t="s">
        <v>11348</v>
      </c>
      <c r="B11896" s="2" t="str">
        <f ca="1">IFERROR(__xludf.DUMMYFUNCTION("GOOGLETRANSLATE(A11896,""auto"",""en"")"),"Loading...")</f>
        <v>Loading...</v>
      </c>
    </row>
    <row r="11897" spans="1:2" ht="14.25" customHeight="1">
      <c r="A11897" s="4" t="s">
        <v>11349</v>
      </c>
      <c r="B11897" s="2" t="str">
        <f ca="1">IFERROR(__xludf.DUMMYFUNCTION("GOOGLETRANSLATE(A11897,""auto"",""en"")"),"Loading...")</f>
        <v>Loading...</v>
      </c>
    </row>
    <row r="11898" spans="1:2" ht="14.25" customHeight="1">
      <c r="A11898" s="4" t="s">
        <v>11350</v>
      </c>
      <c r="B11898" s="2" t="str">
        <f ca="1">IFERROR(__xludf.DUMMYFUNCTION("GOOGLETRANSLATE(A11898,""auto"",""en"")"),"Loading...")</f>
        <v>Loading...</v>
      </c>
    </row>
    <row r="11899" spans="1:2" ht="14.25" customHeight="1">
      <c r="A11899" s="4" t="s">
        <v>11351</v>
      </c>
      <c r="B11899" s="2" t="str">
        <f ca="1">IFERROR(__xludf.DUMMYFUNCTION("GOOGLETRANSLATE(A11899,""auto"",""en"")"),"Ravish ji is fully standing with the opposition, just stay like this always.")</f>
        <v>Ravish ji is fully standing with the opposition, just stay like this always.</v>
      </c>
    </row>
    <row r="11900" spans="1:2" ht="14.25" customHeight="1">
      <c r="A11900" s="2" t="s">
        <v>11352</v>
      </c>
      <c r="B11900" s="2" t="str">
        <f ca="1">IFERROR(__xludf.DUMMYFUNCTION("GOOGLETRANSLATE(A11900,""auto"",""en"")"),"Loading...")</f>
        <v>Loading...</v>
      </c>
    </row>
    <row r="11901" spans="1:2" ht="14.25" customHeight="1">
      <c r="A11901" s="2" t="s">
        <v>11353</v>
      </c>
      <c r="B11901" s="2" t="str">
        <f ca="1">IFERROR(__xludf.DUMMYFUNCTION("GOOGLETRANSLATE(A11901,""auto"",""en"")"),"In Bengal, it is difficult to get power from 8 to 10 sets of the riot party. Modiji will not bow down in Bengal. I sat down on the band of the chair. TMC's storm is about to come. Joi bangla.")</f>
        <v>In Bengal, it is difficult to get power from 8 to 10 sets of the riot party. Modiji will not bow down in Bengal. I sat down on the band of the chair. TMC's storm is about to come. Joi bangla.</v>
      </c>
    </row>
    <row r="11902" spans="1:2" ht="14.25" customHeight="1">
      <c r="A11902" s="4" t="s">
        <v>11354</v>
      </c>
      <c r="B11902" s="2" t="str">
        <f ca="1">IFERROR(__xludf.DUMMYFUNCTION("GOOGLETRANSLATE(A11902,""auto"",""en"")"),"Loading...")</f>
        <v>Loading...</v>
      </c>
    </row>
    <row r="11903" spans="1:2" ht="14.25" customHeight="1">
      <c r="A11903" s="2" t="s">
        <v>10711</v>
      </c>
      <c r="B11903" s="2" t="str">
        <f ca="1">IFERROR(__xludf.DUMMYFUNCTION("GOOGLETRANSLATE(A11903,""auto"",""en"")"),"Rahul zindabad")</f>
        <v>Rahul zindabad</v>
      </c>
    </row>
    <row r="11904" spans="1:2" ht="14.25" customHeight="1">
      <c r="A11904" s="2" t="s">
        <v>11355</v>
      </c>
      <c r="B11904" s="2" t="str">
        <f ca="1">IFERROR(__xludf.DUMMYFUNCTION("GOOGLETRANSLATE(A11904,""auto"",""en"")"),"BJP was main object to show high numbers through exit poll with the result India gathbandhan would divided &amp; fighting in it can be started.")</f>
        <v>BJP was main object to show high numbers through exit poll with the result India gathbandhan would divided &amp; fighting in it can be started.</v>
      </c>
    </row>
    <row r="11905" spans="1:2" ht="14.25" customHeight="1">
      <c r="A11905" s="2" t="s">
        <v>11356</v>
      </c>
      <c r="B11905" s="2" t="str">
        <f ca="1">IFERROR(__xludf.DUMMYFUNCTION("GOOGLETRANSLATE(A11905,""auto"",""en"")"),"Doubt, there is no reason for an election full of doubt. This third class election was confirmed. The Election Commission is also running away from BJP...")</f>
        <v>Doubt, there is no reason for an election full of doubt. This third class election was confirmed. The Election Commission is also running away from BJP...</v>
      </c>
    </row>
    <row r="11906" spans="1:2" ht="14.25" customHeight="1">
      <c r="A11906" s="2" t="s">
        <v>11357</v>
      </c>
      <c r="B11906" s="2" t="str">
        <f ca="1">IFERROR(__xludf.DUMMYFUNCTION("GOOGLETRANSLATE(A11906,""auto"",""en"")"),"Loading...")</f>
        <v>Loading...</v>
      </c>
    </row>
    <row r="11907" spans="1:2" ht="14.25" customHeight="1">
      <c r="A11907" s="4" t="s">
        <v>11358</v>
      </c>
      <c r="B11907" s="2" t="str">
        <f ca="1">IFERROR(__xludf.DUMMYFUNCTION("GOOGLETRANSLATE(A11907,""auto"",""en"")"),"Loading...")</f>
        <v>Loading...</v>
      </c>
    </row>
    <row r="11908" spans="1:2" ht="14.25" customHeight="1">
      <c r="A11908" s="2" t="s">
        <v>11359</v>
      </c>
      <c r="B11908" s="2" t="str">
        <f ca="1">IFERROR(__xludf.DUMMYFUNCTION("GOOGLETRANSLATE(A11908,""auto"",""en"")"),"Loading...")</f>
        <v>Loading...</v>
      </c>
    </row>
    <row r="11909" spans="1:2" ht="14.25" customHeight="1">
      <c r="A11909" s="2" t="s">
        <v>11360</v>
      </c>
      <c r="B11909" s="2" t="str">
        <f ca="1">IFERROR(__xludf.DUMMYFUNCTION("GOOGLETRANSLATE(A11909,""auto"",""en"")"),"Loading...")</f>
        <v>Loading...</v>
      </c>
    </row>
    <row r="11910" spans="1:2" ht="14.25" customHeight="1">
      <c r="A11910" s="2" t="s">
        <v>313</v>
      </c>
      <c r="B11910" s="2" t="str">
        <f ca="1">IFERROR(__xludf.DUMMYFUNCTION("GOOGLETRANSLATE(A11910,""auto"",""en"")"),"Loading...")</f>
        <v>Loading...</v>
      </c>
    </row>
    <row r="11911" spans="1:2" ht="14.25" customHeight="1">
      <c r="A11911" s="6" t="s">
        <v>11361</v>
      </c>
      <c r="B11911" s="2" t="str">
        <f ca="1">IFERROR(__xludf.DUMMYFUNCTION("GOOGLETRANSLATE(A11911,""auto"",""en"")"),"Loading...")</f>
        <v>Loading...</v>
      </c>
    </row>
    <row r="11912" spans="1:2" ht="14.25" customHeight="1">
      <c r="A11912" s="2" t="s">
        <v>11362</v>
      </c>
      <c r="B11912" s="2" t="str">
        <f ca="1">IFERROR(__xludf.DUMMYFUNCTION("GOOGLETRANSLATE(A11912,""auto"",""en"")"),"Loading...")</f>
        <v>Loading...</v>
      </c>
    </row>
    <row r="11913" spans="1:2" ht="14.25" customHeight="1">
      <c r="A11913" s="2" t="s">
        <v>11363</v>
      </c>
      <c r="B11913" s="2" t="str">
        <f ca="1">IFERROR(__xludf.DUMMYFUNCTION("GOOGLETRANSLATE(A11913,""auto"",""en"")"),"Loading...")</f>
        <v>Loading...</v>
      </c>
    </row>
    <row r="11914" spans="1:2" ht="14.25" customHeight="1">
      <c r="A11914" s="2" t="s">
        <v>11364</v>
      </c>
      <c r="B11914" s="2" t="str">
        <f ca="1">IFERROR(__xludf.DUMMYFUNCTION("GOOGLETRANSLATE(A11914,""auto"",""en"")"),"Loading...")</f>
        <v>Loading...</v>
      </c>
    </row>
    <row r="11915" spans="1:2" ht="14.25" customHeight="1">
      <c r="A11915" s="2" t="s">
        <v>11365</v>
      </c>
      <c r="B11915" s="2" t="str">
        <f ca="1">IFERROR(__xludf.DUMMYFUNCTION("GOOGLETRANSLATE(A11915,""auto"",""en"")"),"Loading...")</f>
        <v>Loading...</v>
      </c>
    </row>
    <row r="11916" spans="1:2" ht="14.25" customHeight="1">
      <c r="A11916" s="2" t="s">
        <v>594</v>
      </c>
      <c r="B11916" s="2" t="str">
        <f ca="1">IFERROR(__xludf.DUMMYFUNCTION("GOOGLETRANSLATE(A11916,""auto"",""en"")"),"❤")</f>
        <v>❤</v>
      </c>
    </row>
    <row r="11917" spans="1:2" ht="14.25" customHeight="1">
      <c r="A11917" s="2" t="s">
        <v>11366</v>
      </c>
      <c r="B11917" s="2" t="str">
        <f ca="1">IFERROR(__xludf.DUMMYFUNCTION("GOOGLETRANSLATE(A11917,""auto"",""en"")"),"Loading...")</f>
        <v>Loading...</v>
      </c>
    </row>
    <row r="11918" spans="1:2" ht="14.25" customHeight="1">
      <c r="A11918" s="4" t="s">
        <v>11367</v>
      </c>
      <c r="B11918" s="2" t="str">
        <f ca="1">IFERROR(__xludf.DUMMYFUNCTION("GOOGLETRANSLATE(A11918,""auto"",""en"")"),"Loading...")</f>
        <v>Loading...</v>
      </c>
    </row>
    <row r="11919" spans="1:2" ht="14.25" customHeight="1">
      <c r="A11919" s="5" t="s">
        <v>11368</v>
      </c>
      <c r="B11919" s="2" t="str">
        <f ca="1">IFERROR(__xludf.DUMMYFUNCTION("GOOGLETRANSLATE(A11919,""auto"",""en"")"),"When the election results are coming just 2 days after the end of the elections, then what is the meaning of the exit poll? Why are the news channels in such a hurry? The Election Commission should stop this, it is a useless work.
This is against the conc"&amp;"ept of ""free and fair election"" of the election commission.")</f>
        <v>When the election results are coming just 2 days after the end of the elections, then what is the meaning of the exit poll? Why are the news channels in such a hurry? The Election Commission should stop this, it is a useless work.
This is against the concept of "free and fair election" of the election commission.</v>
      </c>
    </row>
    <row r="11920" spans="1:2" ht="14.25" customHeight="1">
      <c r="A11920" s="2" t="s">
        <v>11369</v>
      </c>
      <c r="B11920" s="2" t="str">
        <f ca="1">IFERROR(__xludf.DUMMYFUNCTION("GOOGLETRANSLATE(A11920,""auto"",""en"")"),"Loading...")</f>
        <v>Loading...</v>
      </c>
    </row>
    <row r="11921" spans="1:2" ht="14.25" customHeight="1">
      <c r="A11921" s="2" t="s">
        <v>11370</v>
      </c>
      <c r="B11921" s="2" t="str">
        <f ca="1">IFERROR(__xludf.DUMMYFUNCTION("GOOGLETRANSLATE(A11921,""auto"",""en"")"),"Loading...")</f>
        <v>Loading...</v>
      </c>
    </row>
    <row r="11922" spans="1:2" ht="14.25" customHeight="1">
      <c r="A11922" s="2" t="s">
        <v>11371</v>
      </c>
      <c r="B11922" s="2" t="str">
        <f ca="1">IFERROR(__xludf.DUMMYFUNCTION("GOOGLETRANSLATE(A11922,""auto"",""en"")"),"Loading...")</f>
        <v>Loading...</v>
      </c>
    </row>
    <row r="11923" spans="1:2" ht="14.25" customHeight="1">
      <c r="A11923" s="2" t="s">
        <v>11372</v>
      </c>
      <c r="B11923" s="2" t="str">
        <f ca="1">IFERROR(__xludf.DUMMYFUNCTION("GOOGLETRANSLATE(A11923,""auto"",""en"")"),"Loading...")</f>
        <v>Loading...</v>
      </c>
    </row>
    <row r="11924" spans="1:2" ht="14.25" customHeight="1">
      <c r="A11924" s="2" t="s">
        <v>11373</v>
      </c>
      <c r="B11924" s="2" t="str">
        <f ca="1">IFERROR(__xludf.DUMMYFUNCTION("GOOGLETRANSLATE(A11924,""auto"",""en"")"),"Loading...")</f>
        <v>Loading...</v>
      </c>
    </row>
    <row r="11925" spans="1:2" ht="14.25" customHeight="1">
      <c r="A11925" s="2" t="s">
        <v>11374</v>
      </c>
      <c r="B11925" s="2" t="str">
        <f ca="1">IFERROR(__xludf.DUMMYFUNCTION("GOOGLETRANSLATE(A11925,""auto"",""en"")"),"Loading...")</f>
        <v>Loading...</v>
      </c>
    </row>
    <row r="11926" spans="1:2" ht="14.25" customHeight="1">
      <c r="A11926" s="2" t="s">
        <v>11375</v>
      </c>
      <c r="B11926" s="2" t="str">
        <f ca="1">IFERROR(__xludf.DUMMYFUNCTION("GOOGLETRANSLATE(A11926,""auto"",""en"")"),"Loading...")</f>
        <v>Loading...</v>
      </c>
    </row>
    <row r="11927" spans="1:2" ht="14.25" customHeight="1">
      <c r="A11927" s="2" t="s">
        <v>11376</v>
      </c>
      <c r="B11927" s="2" t="str">
        <f ca="1">IFERROR(__xludf.DUMMYFUNCTION("GOOGLETRANSLATE(A11927,""auto"",""en"")"),"Loading...")</f>
        <v>Loading...</v>
      </c>
    </row>
    <row r="11928" spans="1:2" ht="14.25" customHeight="1">
      <c r="A11928" s="2" t="s">
        <v>11377</v>
      </c>
      <c r="B11928" s="2" t="str">
        <f ca="1">IFERROR(__xludf.DUMMYFUNCTION("GOOGLETRANSLATE(A11928,""auto"",""en"")"),"Loading...")</f>
        <v>Loading...</v>
      </c>
    </row>
    <row r="11929" spans="1:2" ht="14.25" customHeight="1">
      <c r="A11929" s="4" t="s">
        <v>11378</v>
      </c>
      <c r="B11929" s="2" t="str">
        <f ca="1">IFERROR(__xludf.DUMMYFUNCTION("GOOGLETRANSLATE(A11929,""auto"",""en"")"),"Loading...")</f>
        <v>Loading...</v>
      </c>
    </row>
    <row r="11930" spans="1:2" ht="14.25" customHeight="1">
      <c r="A11930" s="2" t="s">
        <v>11379</v>
      </c>
      <c r="B11930" s="2" t="str">
        <f ca="1">IFERROR(__xludf.DUMMYFUNCTION("GOOGLETRANSLATE(A11930,""auto"",""en"")"),"Loading...")</f>
        <v>Loading...</v>
      </c>
    </row>
    <row r="11931" spans="1:2" ht="14.25" customHeight="1">
      <c r="A11931" s="6" t="s">
        <v>11380</v>
      </c>
      <c r="B11931" s="2" t="str">
        <f ca="1">IFERROR(__xludf.DUMMYFUNCTION("GOOGLETRANSLATE(A11931,""auto"",""en"")"),"Loading...")</f>
        <v>Loading...</v>
      </c>
    </row>
    <row r="11932" spans="1:2" ht="14.25" customHeight="1">
      <c r="A11932" s="2" t="s">
        <v>11381</v>
      </c>
      <c r="B11932" s="2" t="str">
        <f ca="1">IFERROR(__xludf.DUMMYFUNCTION("GOOGLETRANSLATE(A11932,""auto"",""en"")"),"Loading...")</f>
        <v>Loading...</v>
      </c>
    </row>
    <row r="11933" spans="1:2" ht="14.25" customHeight="1">
      <c r="A11933" s="6" t="s">
        <v>11382</v>
      </c>
      <c r="B11933" s="2" t="str">
        <f ca="1">IFERROR(__xludf.DUMMYFUNCTION("GOOGLETRANSLATE(A11933,""auto"",""en"")"),"Loading...")</f>
        <v>Loading...</v>
      </c>
    </row>
    <row r="11934" spans="1:2" ht="14.25" customHeight="1">
      <c r="A11934" s="2" t="s">
        <v>11383</v>
      </c>
      <c r="B11934" s="2" t="str">
        <f ca="1">IFERROR(__xludf.DUMMYFUNCTION("GOOGLETRANSLATE(A11934,""auto"",""en"")"),"Loading...")</f>
        <v>Loading...</v>
      </c>
    </row>
    <row r="11935" spans="1:2" ht="14.25" customHeight="1">
      <c r="A11935" s="2" t="s">
        <v>11384</v>
      </c>
      <c r="B11935" s="2" t="str">
        <f ca="1">IFERROR(__xludf.DUMMYFUNCTION("GOOGLETRANSLATE(A11935,""auto"",""en"")"),"Loading...")</f>
        <v>Loading...</v>
      </c>
    </row>
    <row r="11936" spans="1:2" ht="14.25" customHeight="1">
      <c r="A11936" s="4" t="s">
        <v>11385</v>
      </c>
      <c r="B11936" s="2" t="str">
        <f ca="1">IFERROR(__xludf.DUMMYFUNCTION("GOOGLETRANSLATE(A11936,""auto"",""en"")"),"Loading...")</f>
        <v>Loading...</v>
      </c>
    </row>
    <row r="11937" spans="1:2" ht="14.25" customHeight="1">
      <c r="A11937" s="2" t="s">
        <v>11386</v>
      </c>
      <c r="B11937" s="2" t="str">
        <f ca="1">IFERROR(__xludf.DUMMYFUNCTION("GOOGLETRANSLATE(A11937,""auto"",""en"")"),"Loading...")</f>
        <v>Loading...</v>
      </c>
    </row>
    <row r="11938" spans="1:2" ht="14.25" customHeight="1">
      <c r="A11938" s="2" t="s">
        <v>11387</v>
      </c>
      <c r="B11938" s="2" t="str">
        <f ca="1">IFERROR(__xludf.DUMMYFUNCTION("GOOGLETRANSLATE(A11938,""auto"",""en"")"),"Loading...")</f>
        <v>Loading...</v>
      </c>
    </row>
    <row r="11939" spans="1:2" ht="14.25" customHeight="1">
      <c r="A11939" s="2" t="s">
        <v>11388</v>
      </c>
      <c r="B11939" s="2" t="str">
        <f ca="1">IFERROR(__xludf.DUMMYFUNCTION("GOOGLETRANSLATE(A11939,""auto"",""en"")"),"Loading...")</f>
        <v>Loading...</v>
      </c>
    </row>
    <row r="11940" spans="1:2" ht="14.25" customHeight="1">
      <c r="A11940" s="2" t="s">
        <v>11389</v>
      </c>
      <c r="B11940" s="2" t="str">
        <f ca="1">IFERROR(__xludf.DUMMYFUNCTION("GOOGLETRANSLATE(A11940,""auto"",""en"")"),"Loading...")</f>
        <v>Loading...</v>
      </c>
    </row>
    <row r="11941" spans="1:2" ht="14.25" customHeight="1">
      <c r="A11941" s="4" t="s">
        <v>11390</v>
      </c>
      <c r="B11941" s="2" t="str">
        <f ca="1">IFERROR(__xludf.DUMMYFUNCTION("GOOGLETRANSLATE(A11941,""auto"",""en"")"),"Loading...")</f>
        <v>Loading...</v>
      </c>
    </row>
    <row r="11942" spans="1:2" ht="14.25" customHeight="1">
      <c r="A11942" s="2" t="s">
        <v>11391</v>
      </c>
      <c r="B11942" s="2" t="str">
        <f ca="1">IFERROR(__xludf.DUMMYFUNCTION("GOOGLETRANSLATE(A11942,""auto"",""en"")"),"Loading...")</f>
        <v>Loading...</v>
      </c>
    </row>
    <row r="11943" spans="1:2" ht="14.25" customHeight="1">
      <c r="A11943" s="2" t="s">
        <v>11392</v>
      </c>
      <c r="B11943" s="2" t="str">
        <f ca="1">IFERROR(__xludf.DUMMYFUNCTION("GOOGLETRANSLATE(A11943,""auto"",""en"")"),"Loading...")</f>
        <v>Loading...</v>
      </c>
    </row>
    <row r="11944" spans="1:2" ht="14.25" customHeight="1">
      <c r="A11944" s="2" t="s">
        <v>11393</v>
      </c>
      <c r="B11944" s="2" t="str">
        <f ca="1">IFERROR(__xludf.DUMMYFUNCTION("GOOGLETRANSLATE(A11944,""auto"",""en"")"),"Loading...")</f>
        <v>Loading...</v>
      </c>
    </row>
    <row r="11945" spans="1:2" ht="14.25" customHeight="1">
      <c r="A11945" s="2" t="s">
        <v>11394</v>
      </c>
      <c r="B11945" s="2" t="str">
        <f ca="1">IFERROR(__xludf.DUMMYFUNCTION("GOOGLETRANSLATE(A11945,""auto"",""en"")"),"Loading...")</f>
        <v>Loading...</v>
      </c>
    </row>
    <row r="11946" spans="1:2" ht="14.25" customHeight="1">
      <c r="A11946" s="4" t="s">
        <v>11395</v>
      </c>
      <c r="B11946" s="2" t="str">
        <f ca="1">IFERROR(__xludf.DUMMYFUNCTION("GOOGLETRANSLATE(A11946,""auto"",""en"")"),"Loading...")</f>
        <v>Loading...</v>
      </c>
    </row>
    <row r="11947" spans="1:2" ht="14.25" customHeight="1">
      <c r="A11947" s="2" t="s">
        <v>11396</v>
      </c>
      <c r="B11947" s="2" t="str">
        <f ca="1">IFERROR(__xludf.DUMMYFUNCTION("GOOGLETRANSLATE(A11947,""auto"",""en"")"),"Loading...")</f>
        <v>Loading...</v>
      </c>
    </row>
    <row r="11948" spans="1:2" ht="14.25" customHeight="1">
      <c r="A11948" s="2" t="s">
        <v>11397</v>
      </c>
      <c r="B11948" s="2" t="str">
        <f ca="1">IFERROR(__xludf.DUMMYFUNCTION("GOOGLETRANSLATE(A11948,""auto"",""en"")"),"Loading...")</f>
        <v>Loading...</v>
      </c>
    </row>
    <row r="11949" spans="1:2" ht="14.25" customHeight="1">
      <c r="A11949" s="2" t="s">
        <v>11398</v>
      </c>
      <c r="B11949" s="2" t="str">
        <f ca="1">IFERROR(__xludf.DUMMYFUNCTION("GOOGLETRANSLATE(A11949,""auto"",""en"")"),"Loading...")</f>
        <v>Loading...</v>
      </c>
    </row>
    <row r="11950" spans="1:2" ht="14.25" customHeight="1">
      <c r="A11950" s="2" t="s">
        <v>11399</v>
      </c>
      <c r="B11950" s="2" t="str">
        <f ca="1">IFERROR(__xludf.DUMMYFUNCTION("GOOGLETRANSLATE(A11950,""auto"",""en"")"),"Loading...")</f>
        <v>Loading...</v>
      </c>
    </row>
    <row r="11951" spans="1:2" ht="14.25" customHeight="1">
      <c r="A11951" s="6" t="s">
        <v>11400</v>
      </c>
      <c r="B11951" s="2" t="str">
        <f ca="1">IFERROR(__xludf.DUMMYFUNCTION("GOOGLETRANSLATE(A11951,""auto"",""en"")"),"Loading...")</f>
        <v>Loading...</v>
      </c>
    </row>
    <row r="11952" spans="1:2" ht="14.25" customHeight="1">
      <c r="A11952" s="2" t="s">
        <v>11401</v>
      </c>
      <c r="B11952" s="2" t="str">
        <f ca="1">IFERROR(__xludf.DUMMYFUNCTION("GOOGLETRANSLATE(A11952,""auto"",""en"")"),"Loading...")</f>
        <v>Loading...</v>
      </c>
    </row>
    <row r="11953" spans="1:2" ht="14.25" customHeight="1">
      <c r="A11953" s="2" t="s">
        <v>11402</v>
      </c>
      <c r="B11953" s="2" t="str">
        <f ca="1">IFERROR(__xludf.DUMMYFUNCTION("GOOGLETRANSLATE(A11953,""auto"",""en"")"),"Loading...")</f>
        <v>Loading...</v>
      </c>
    </row>
    <row r="11954" spans="1:2" ht="14.25" customHeight="1">
      <c r="A11954" s="2" t="s">
        <v>11403</v>
      </c>
      <c r="B11954" s="2" t="str">
        <f ca="1">IFERROR(__xludf.DUMMYFUNCTION("GOOGLETRANSLATE(A11954,""auto"",""en"")"),"Thank you for giving your information")</f>
        <v>Thank you for giving your information</v>
      </c>
    </row>
    <row r="11955" spans="1:2" ht="14.25" customHeight="1">
      <c r="A11955" s="2" t="s">
        <v>11404</v>
      </c>
      <c r="B11955" s="2" t="str">
        <f ca="1">IFERROR(__xludf.DUMMYFUNCTION("GOOGLETRANSLATE(A11955,""auto"",""en"")"),"B J P")</f>
        <v>B J P</v>
      </c>
    </row>
    <row r="11956" spans="1:2" ht="14.25" customHeight="1">
      <c r="A11956" s="2" t="s">
        <v>11405</v>
      </c>
      <c r="B11956" s="2" t="str">
        <f ca="1">IFERROR(__xludf.DUMMYFUNCTION("GOOGLETRANSLATE(A11956,""auto"",""en"")"),"Loading...")</f>
        <v>Loading...</v>
      </c>
    </row>
    <row r="11957" spans="1:2" ht="14.25" customHeight="1">
      <c r="A11957" s="4" t="s">
        <v>11406</v>
      </c>
      <c r="B11957" s="2" t="str">
        <f ca="1">IFERROR(__xludf.DUMMYFUNCTION("GOOGLETRANSLATE(A11957,""auto"",""en"")"),"Loading...")</f>
        <v>Loading...</v>
      </c>
    </row>
    <row r="11958" spans="1:2" ht="14.25" customHeight="1">
      <c r="A11958" s="2" t="s">
        <v>11407</v>
      </c>
      <c r="B11958" s="2" t="str">
        <f ca="1">IFERROR(__xludf.DUMMYFUNCTION("GOOGLETRANSLATE(A11958,""auto"",""en"")"),"Loading...")</f>
        <v>Loading...</v>
      </c>
    </row>
    <row r="11959" spans="1:2" ht="14.25" customHeight="1">
      <c r="A11959" s="2" t="s">
        <v>11408</v>
      </c>
      <c r="B11959" s="2" t="str">
        <f ca="1">IFERROR(__xludf.DUMMYFUNCTION("GOOGLETRANSLATE(A11959,""auto"",""en"")"),"Loading...")</f>
        <v>Loading...</v>
      </c>
    </row>
    <row r="11960" spans="1:2" ht="14.25" customHeight="1">
      <c r="A11960" s="4" t="s">
        <v>11409</v>
      </c>
      <c r="B11960" s="2" t="str">
        <f ca="1">IFERROR(__xludf.DUMMYFUNCTION("GOOGLETRANSLATE(A11960,""auto"",""en"")"),"Loading...")</f>
        <v>Loading...</v>
      </c>
    </row>
    <row r="11961" spans="1:2" ht="14.25" customHeight="1">
      <c r="A11961" s="2" t="s">
        <v>11410</v>
      </c>
      <c r="B11961" s="2" t="str">
        <f ca="1">IFERROR(__xludf.DUMMYFUNCTION("GOOGLETRANSLATE(A11961,""auto"",""en"")"),"Loading...")</f>
        <v>Loading...</v>
      </c>
    </row>
    <row r="11962" spans="1:2" ht="14.25" customHeight="1">
      <c r="A11962" s="2" t="s">
        <v>11411</v>
      </c>
      <c r="B11962" s="2" t="str">
        <f ca="1">IFERROR(__xludf.DUMMYFUNCTION("GOOGLETRANSLATE(A11962,""auto"",""en"")"),"Loading...")</f>
        <v>Loading...</v>
      </c>
    </row>
    <row r="11963" spans="1:2" ht="14.25" customHeight="1">
      <c r="A11963" s="2" t="s">
        <v>11359</v>
      </c>
      <c r="B11963" s="2" t="str">
        <f ca="1">IFERROR(__xludf.DUMMYFUNCTION("GOOGLETRANSLATE(A11963,""auto"",""en"")"),"Loading...")</f>
        <v>Loading...</v>
      </c>
    </row>
    <row r="11964" spans="1:2" ht="14.25" customHeight="1">
      <c r="A11964" s="2" t="s">
        <v>11412</v>
      </c>
      <c r="B11964" s="2" t="str">
        <f ca="1">IFERROR(__xludf.DUMMYFUNCTION("GOOGLETRANSLATE(A11964,""auto"",""en"")"),"Loading...")</f>
        <v>Loading...</v>
      </c>
    </row>
    <row r="11965" spans="1:2" ht="14.25" customHeight="1">
      <c r="A11965" s="2" t="s">
        <v>11413</v>
      </c>
      <c r="B11965" s="2" t="str">
        <f ca="1">IFERROR(__xludf.DUMMYFUNCTION("GOOGLETRANSLATE(A11965,""auto"",""en"")"),"Loading...")</f>
        <v>Loading...</v>
      </c>
    </row>
    <row r="11966" spans="1:2" ht="14.25" customHeight="1">
      <c r="A11966" s="2" t="s">
        <v>11414</v>
      </c>
      <c r="B11966" s="2" t="str">
        <f ca="1">IFERROR(__xludf.DUMMYFUNCTION("GOOGLETRANSLATE(A11966,""auto"",""en"")"),"Loading...")</f>
        <v>Loading...</v>
      </c>
    </row>
    <row r="11967" spans="1:2" ht="14.25" customHeight="1">
      <c r="A11967" s="2" t="s">
        <v>11415</v>
      </c>
      <c r="B11967" s="2" t="str">
        <f ca="1">IFERROR(__xludf.DUMMYFUNCTION("GOOGLETRANSLATE(A11967,""auto"",""en"")"),"Loading...")</f>
        <v>Loading...</v>
      </c>
    </row>
    <row r="11968" spans="1:2" ht="14.25" customHeight="1">
      <c r="A11968" s="2" t="s">
        <v>11416</v>
      </c>
      <c r="B11968" s="2" t="str">
        <f ca="1">IFERROR(__xludf.DUMMYFUNCTION("GOOGLETRANSLATE(A11968,""auto"",""en"")"),"Loading...")</f>
        <v>Loading...</v>
      </c>
    </row>
    <row r="11969" spans="1:2" ht="14.25" customHeight="1">
      <c r="A11969" s="2" t="s">
        <v>11417</v>
      </c>
      <c r="B11969" s="2" t="str">
        <f ca="1">IFERROR(__xludf.DUMMYFUNCTION("GOOGLETRANSLATE(A11969,""auto"",""en"")"),"Loading...")</f>
        <v>Loading...</v>
      </c>
    </row>
    <row r="11970" spans="1:2" ht="14.25" customHeight="1">
      <c r="A11970" s="2" t="s">
        <v>11418</v>
      </c>
      <c r="B11970" s="2" t="str">
        <f ca="1">IFERROR(__xludf.DUMMYFUNCTION("GOOGLETRANSLATE(A11970,""auto"",""en"")"),"Loading...")</f>
        <v>Loading...</v>
      </c>
    </row>
    <row r="11971" spans="1:2" ht="14.25" customHeight="1">
      <c r="A11971" s="2" t="s">
        <v>11419</v>
      </c>
      <c r="B11971" s="2" t="str">
        <f ca="1">IFERROR(__xludf.DUMMYFUNCTION("GOOGLETRANSLATE(A11971,""auto"",""en"")"),"Loading...")</f>
        <v>Loading...</v>
      </c>
    </row>
    <row r="11972" spans="1:2" ht="14.25" customHeight="1">
      <c r="A11972" s="4" t="s">
        <v>11420</v>
      </c>
      <c r="B11972" s="2" t="str">
        <f ca="1">IFERROR(__xludf.DUMMYFUNCTION("GOOGLETRANSLATE(A11972,""auto"",""en"")"),"Loading...")</f>
        <v>Loading...</v>
      </c>
    </row>
    <row r="11973" spans="1:2" ht="14.25" customHeight="1">
      <c r="A11973" s="4" t="s">
        <v>11421</v>
      </c>
      <c r="B11973" s="2" t="str">
        <f ca="1">IFERROR(__xludf.DUMMYFUNCTION("GOOGLETRANSLATE(A11973,""auto"",""en"")"),"Loading...")</f>
        <v>Loading...</v>
      </c>
    </row>
    <row r="11974" spans="1:2" ht="14.25" customHeight="1">
      <c r="A11974" s="2" t="s">
        <v>11422</v>
      </c>
      <c r="B11974" s="2" t="str">
        <f ca="1">IFERROR(__xludf.DUMMYFUNCTION("GOOGLETRANSLATE(A11974,""auto"",""en"")"),"Loading...")</f>
        <v>Loading...</v>
      </c>
    </row>
    <row r="11975" spans="1:2" ht="14.25" customHeight="1">
      <c r="A11975" s="2" t="s">
        <v>11423</v>
      </c>
      <c r="B11975" s="2" t="str">
        <f ca="1">IFERROR(__xludf.DUMMYFUNCTION("GOOGLETRANSLATE(A11975,""auto"",""en"")"),"Loading...")</f>
        <v>Loading...</v>
      </c>
    </row>
    <row r="11976" spans="1:2" ht="14.25" customHeight="1">
      <c r="A11976" s="4" t="s">
        <v>11424</v>
      </c>
      <c r="B11976" s="2" t="str">
        <f ca="1">IFERROR(__xludf.DUMMYFUNCTION("GOOGLETRANSLATE(A11976,""auto"",""en"")"),"Loading...")</f>
        <v>Loading...</v>
      </c>
    </row>
    <row r="11977" spans="1:2" ht="14.25" customHeight="1">
      <c r="A11977" s="2" t="s">
        <v>11425</v>
      </c>
      <c r="B11977" s="2" t="str">
        <f ca="1">IFERROR(__xludf.DUMMYFUNCTION("GOOGLETRANSLATE(A11977,""auto"",""en"")"),"It would be a big fraud on the people of the country if VVPAT should be used for cheating and EVM should not be matched.")</f>
        <v>It would be a big fraud on the people of the country if VVPAT should be used for cheating and EVM should not be matched.</v>
      </c>
    </row>
    <row r="11978" spans="1:2" ht="14.25" customHeight="1">
      <c r="A11978" s="2" t="s">
        <v>11426</v>
      </c>
      <c r="B11978" s="2" t="str">
        <f ca="1">IFERROR(__xludf.DUMMYFUNCTION("GOOGLETRANSLATE(A11978,""auto"",""en"")"),"Loading...")</f>
        <v>Loading...</v>
      </c>
    </row>
    <row r="11979" spans="1:2" ht="14.25" customHeight="1">
      <c r="A11979" s="2" t="s">
        <v>11427</v>
      </c>
      <c r="B11979" s="2" t="str">
        <f ca="1">IFERROR(__xludf.DUMMYFUNCTION("GOOGLETRANSLATE(A11979,""auto"",""en"")"),"Loading...")</f>
        <v>Loading...</v>
      </c>
    </row>
    <row r="11980" spans="1:2" ht="14.25" customHeight="1">
      <c r="A11980" s="6" t="s">
        <v>11428</v>
      </c>
      <c r="B11980" s="2" t="str">
        <f ca="1">IFERROR(__xludf.DUMMYFUNCTION("GOOGLETRANSLATE(A11980,""auto"",""en"")"),"Loading...")</f>
        <v>Loading...</v>
      </c>
    </row>
    <row r="11981" spans="1:2" ht="14.25" customHeight="1">
      <c r="A11981" s="2" t="s">
        <v>11429</v>
      </c>
      <c r="B11981" s="2" t="str">
        <f ca="1">IFERROR(__xludf.DUMMYFUNCTION("GOOGLETRANSLATE(A11981,""auto"",""en"")"),"Loading...")</f>
        <v>Loading...</v>
      </c>
    </row>
    <row r="11982" spans="1:2" ht="14.25" customHeight="1">
      <c r="A11982" s="6" t="s">
        <v>11430</v>
      </c>
      <c r="B11982" s="2" t="str">
        <f ca="1">IFERROR(__xludf.DUMMYFUNCTION("GOOGLETRANSLATE(A11982,""auto"",""en"")"),"Loading...")</f>
        <v>Loading...</v>
      </c>
    </row>
    <row r="11983" spans="1:2" ht="14.25" customHeight="1">
      <c r="A11983" s="6" t="s">
        <v>11431</v>
      </c>
      <c r="B11983" s="2" t="str">
        <f ca="1">IFERROR(__xludf.DUMMYFUNCTION("GOOGLETRANSLATE(A11983,""auto"",""en"")"),"Loading...")</f>
        <v>Loading...</v>
      </c>
    </row>
    <row r="11984" spans="1:2" ht="14.25" customHeight="1">
      <c r="A11984" s="2" t="s">
        <v>11432</v>
      </c>
      <c r="B11984" s="2" t="str">
        <f ca="1">IFERROR(__xludf.DUMMYFUNCTION("GOOGLETRANSLATE(A11984,""auto"",""en"")"),"Loading...")</f>
        <v>Loading...</v>
      </c>
    </row>
    <row r="11985" spans="1:2" ht="14.25" customHeight="1">
      <c r="A11985" s="2" t="s">
        <v>11433</v>
      </c>
      <c r="B11985" s="2" t="str">
        <f ca="1">IFERROR(__xludf.DUMMYFUNCTION("GOOGLETRANSLATE(A11985,""auto"",""en"")"),"Loading...")</f>
        <v>Loading...</v>
      </c>
    </row>
    <row r="11986" spans="1:2" ht="14.25" customHeight="1">
      <c r="A11986" s="6" t="s">
        <v>11434</v>
      </c>
      <c r="B11986" s="2" t="str">
        <f ca="1">IFERROR(__xludf.DUMMYFUNCTION("GOOGLETRANSLATE(A11986,""auto"",""en"")"),"Loading...")</f>
        <v>Loading...</v>
      </c>
    </row>
    <row r="11987" spans="1:2" ht="14.25" customHeight="1">
      <c r="A11987" s="2" t="s">
        <v>11435</v>
      </c>
      <c r="B11987" s="2" t="str">
        <f ca="1">IFERROR(__xludf.DUMMYFUNCTION("GOOGLETRANSLATE(A11987,""auto"",""en"")"),"Loading...")</f>
        <v>Loading...</v>
      </c>
    </row>
    <row r="11988" spans="1:2" ht="14.25" customHeight="1">
      <c r="A11988" s="2" t="s">
        <v>11436</v>
      </c>
      <c r="B11988" s="2" t="str">
        <f ca="1">IFERROR(__xludf.DUMMYFUNCTION("GOOGLETRANSLATE(A11988,""auto"",""en"")"),"Loading...")</f>
        <v>Loading...</v>
      </c>
    </row>
    <row r="11989" spans="1:2" ht="14.25" customHeight="1">
      <c r="A11989" s="2" t="s">
        <v>11437</v>
      </c>
      <c r="B11989" s="2" t="str">
        <f ca="1">IFERROR(__xludf.DUMMYFUNCTION("GOOGLETRANSLATE(A11989,""auto"",""en"")"),"Loading...")</f>
        <v>Loading...</v>
      </c>
    </row>
    <row r="11990" spans="1:2" ht="14.25" customHeight="1">
      <c r="A11990" s="2" t="s">
        <v>11438</v>
      </c>
      <c r="B11990" s="2" t="str">
        <f ca="1">IFERROR(__xludf.DUMMYFUNCTION("GOOGLETRANSLATE(A11990,""auto"",""en"")"),"Loading...")</f>
        <v>Loading...</v>
      </c>
    </row>
    <row r="11991" spans="1:2" ht="14.25" customHeight="1">
      <c r="A11991" s="2" t="s">
        <v>11439</v>
      </c>
      <c r="B11991" s="2" t="str">
        <f ca="1">IFERROR(__xludf.DUMMYFUNCTION("GOOGLETRANSLATE(A11991,""auto"",""en"")"),"Loading...")</f>
        <v>Loading...</v>
      </c>
    </row>
    <row r="11992" spans="1:2" ht="14.25" customHeight="1">
      <c r="A11992" s="2" t="s">
        <v>11440</v>
      </c>
      <c r="B11992" s="2" t="str">
        <f ca="1">IFERROR(__xludf.DUMMYFUNCTION("GOOGLETRANSLATE(A11992,""auto"",""en"")"),"Loading...")</f>
        <v>Loading...</v>
      </c>
    </row>
    <row r="11993" spans="1:2" ht="14.25" customHeight="1">
      <c r="A11993" s="5" t="s">
        <v>11441</v>
      </c>
      <c r="B11993" s="2" t="str">
        <f ca="1">IFERROR(__xludf.DUMMYFUNCTION("GOOGLETRANSLATE(A11993,""auto"",""en"")"),"Loading...")</f>
        <v>Loading...</v>
      </c>
    </row>
    <row r="11994" spans="1:2" ht="14.25" customHeight="1">
      <c r="A11994" s="2" t="s">
        <v>11442</v>
      </c>
      <c r="B11994" s="2" t="str">
        <f ca="1">IFERROR(__xludf.DUMMYFUNCTION("GOOGLETRANSLATE(A11994,""auto"",""en"")"),"Loading...")</f>
        <v>Loading...</v>
      </c>
    </row>
    <row r="11995" spans="1:2" ht="14.25" customHeight="1">
      <c r="A11995" s="2" t="s">
        <v>11443</v>
      </c>
      <c r="B11995" s="2" t="str">
        <f ca="1">IFERROR(__xludf.DUMMYFUNCTION("GOOGLETRANSLATE(A11995,""auto"",""en"")"),"Loading...")</f>
        <v>Loading...</v>
      </c>
    </row>
    <row r="11996" spans="1:2" ht="14.25" customHeight="1">
      <c r="A11996" s="2" t="s">
        <v>11444</v>
      </c>
      <c r="B11996" s="2" t="str">
        <f ca="1">IFERROR(__xludf.DUMMYFUNCTION("GOOGLETRANSLATE(A11996,""auto"",""en"")"),"Loading...")</f>
        <v>Loading...</v>
      </c>
    </row>
    <row r="11997" spans="1:2" ht="14.25" customHeight="1">
      <c r="A11997" s="4" t="s">
        <v>11445</v>
      </c>
      <c r="B11997" s="2" t="str">
        <f ca="1">IFERROR(__xludf.DUMMYFUNCTION("GOOGLETRANSLATE(A11997,""auto"",""en"")"),"Loading...")</f>
        <v>Loading...</v>
      </c>
    </row>
    <row r="11998" spans="1:2" ht="14.25" customHeight="1">
      <c r="A11998" s="2" t="s">
        <v>11446</v>
      </c>
      <c r="B11998" s="2" t="str">
        <f ca="1">IFERROR(__xludf.DUMMYFUNCTION("GOOGLETRANSLATE(A11998,""auto"",""en"")"),"-EXIT- ENTRY POLL")</f>
        <v>-EXIT- ENTRY POLL</v>
      </c>
    </row>
    <row r="11999" spans="1:2" ht="14.25" customHeight="1">
      <c r="A11999" s="2" t="s">
        <v>11447</v>
      </c>
      <c r="B11999" s="2" t="str">
        <f ca="1">IFERROR(__xludf.DUMMYFUNCTION("GOOGLETRANSLATE(A11999,""auto"",""en"")"),"Loading...")</f>
        <v>Loading...</v>
      </c>
    </row>
    <row r="12000" spans="1:2" ht="14.25" customHeight="1">
      <c r="A12000" s="4" t="s">
        <v>11448</v>
      </c>
      <c r="B12000" s="2" t="str">
        <f ca="1">IFERROR(__xludf.DUMMYFUNCTION("GOOGLETRANSLATE(A12000,""auto"",""en"")"),"Loading...")</f>
        <v>Loading...</v>
      </c>
    </row>
    <row r="12001" spans="1:2" ht="14.25" customHeight="1">
      <c r="A12001" s="2" t="s">
        <v>11449</v>
      </c>
      <c r="B12001" s="2" t="str">
        <f ca="1">IFERROR(__xludf.DUMMYFUNCTION("GOOGLETRANSLATE(A12001,""auto"",""en"")"),"Loading...")</f>
        <v>Loading...</v>
      </c>
    </row>
    <row r="12002" spans="1:2" ht="14.25" customHeight="1">
      <c r="A12002" s="4" t="s">
        <v>11450</v>
      </c>
      <c r="B12002" s="2" t="str">
        <f ca="1">IFERROR(__xludf.DUMMYFUNCTION("GOOGLETRANSLATE(A12002,""auto"",""en"")"),"Loading...")</f>
        <v>Loading...</v>
      </c>
    </row>
    <row r="12003" spans="1:2" ht="14.25" customHeight="1">
      <c r="A12003" s="2" t="s">
        <v>11451</v>
      </c>
      <c r="B12003" s="2" t="str">
        <f ca="1">IFERROR(__xludf.DUMMYFUNCTION("GOOGLETRANSLATE(A12003,""auto"",""en"")"),"Loading...")</f>
        <v>Loading...</v>
      </c>
    </row>
    <row r="12004" spans="1:2" ht="14.25" customHeight="1">
      <c r="A12004" s="2" t="s">
        <v>11452</v>
      </c>
      <c r="B12004" s="2" t="str">
        <f ca="1">IFERROR(__xludf.DUMMYFUNCTION("GOOGLETRANSLATE(A12004,""auto"",""en"")"),"Nishpakash will live. India")</f>
        <v>Nishpakash will live. India</v>
      </c>
    </row>
    <row r="12005" spans="1:2" ht="14.25" customHeight="1">
      <c r="A12005" s="2" t="s">
        <v>11453</v>
      </c>
      <c r="B12005" s="2" t="str">
        <f ca="1">IFERROR(__xludf.DUMMYFUNCTION("GOOGLETRANSLATE(A12005,""auto"",""en"")"),"West Bengal ke exit poll rong")</f>
        <v>West Bengal ke exit poll rong</v>
      </c>
    </row>
    <row r="12006" spans="1:2" ht="14.25" customHeight="1">
      <c r="A12006" s="2" t="s">
        <v>11454</v>
      </c>
      <c r="B12006" s="2" t="str">
        <f ca="1">IFERROR(__xludf.DUMMYFUNCTION("GOOGLETRANSLATE(A12006,""auto"",""en"")"),"Sar good job")</f>
        <v>Sar good job</v>
      </c>
    </row>
    <row r="12007" spans="1:2" ht="14.25" customHeight="1">
      <c r="A12007" s="2" t="s">
        <v>11455</v>
      </c>
      <c r="B12007" s="2" t="str">
        <f ca="1">IFERROR(__xludf.DUMMYFUNCTION("GOOGLETRANSLATE(A12007,""auto"",""en"")"),"Loading...")</f>
        <v>Loading...</v>
      </c>
    </row>
    <row r="12008" spans="1:2" ht="14.25" customHeight="1">
      <c r="A12008" s="4" t="s">
        <v>11456</v>
      </c>
      <c r="B12008" s="2" t="str">
        <f ca="1">IFERROR(__xludf.DUMMYFUNCTION("GOOGLETRANSLATE(A12008,""auto"",""en"")"),"There are still 4 June left, stop crying from now on.")</f>
        <v>There are still 4 June left, stop crying from now on.</v>
      </c>
    </row>
    <row r="12009" spans="1:2" ht="14.25" customHeight="1">
      <c r="A12009" s="2" t="s">
        <v>11457</v>
      </c>
      <c r="B12009" s="2" t="str">
        <f ca="1">IFERROR(__xludf.DUMMYFUNCTION("GOOGLETRANSLATE(A12009,""auto"",""en"")"),"Loading...")</f>
        <v>Loading...</v>
      </c>
    </row>
    <row r="12010" spans="1:2" ht="14.25" customHeight="1">
      <c r="A12010" s="2" t="s">
        <v>11458</v>
      </c>
      <c r="B12010" s="2" t="str">
        <f ca="1">IFERROR(__xludf.DUMMYFUNCTION("GOOGLETRANSLATE(A12010,""auto"",""en"")"),"Loading...")</f>
        <v>Loading...</v>
      </c>
    </row>
    <row r="12011" spans="1:2" ht="14.25" customHeight="1">
      <c r="A12011" s="2" t="s">
        <v>11459</v>
      </c>
      <c r="B12011" s="2" t="str">
        <f ca="1">IFERROR(__xludf.DUMMYFUNCTION("GOOGLETRANSLATE(A12011,""auto"",""en"")"),"Loading...")</f>
        <v>Loading...</v>
      </c>
    </row>
    <row r="12012" spans="1:2" ht="14.25" customHeight="1">
      <c r="A12012" s="2" t="s">
        <v>11460</v>
      </c>
      <c r="B12012" s="2" t="str">
        <f ca="1">IFERROR(__xludf.DUMMYFUNCTION("GOOGLETRANSLATE(A12012,""auto"",""en"")"),"Loading...")</f>
        <v>Loading...</v>
      </c>
    </row>
    <row r="12013" spans="1:2" ht="14.25" customHeight="1">
      <c r="A12013" s="2" t="s">
        <v>11461</v>
      </c>
      <c r="B12013" s="2" t="str">
        <f ca="1">IFERROR(__xludf.DUMMYFUNCTION("GOOGLETRANSLATE(A12013,""auto"",""en"")"),"Loading...")</f>
        <v>Loading...</v>
      </c>
    </row>
    <row r="12014" spans="1:2" ht="14.25" customHeight="1">
      <c r="A12014" s="2" t="s">
        <v>11462</v>
      </c>
      <c r="B12014" s="2" t="str">
        <f ca="1">IFERROR(__xludf.DUMMYFUNCTION("GOOGLETRANSLATE(A12014,""auto"",""en"")"),"Fake exit poll utna hi bnana jitni bad me dhruv rathee se beijjti sahan kr sko")</f>
        <v>Fake exit poll utna hi bnana jitni bad me dhruv rathee se beijjti sahan kr sko</v>
      </c>
    </row>
    <row r="12015" spans="1:2" ht="14.25" customHeight="1">
      <c r="A12015" s="2" t="s">
        <v>11463</v>
      </c>
      <c r="B12015" s="2" t="str">
        <f ca="1">IFERROR(__xludf.DUMMYFUNCTION("GOOGLETRANSLATE(A12015,""auto"",""en"")"),"Loading...")</f>
        <v>Loading...</v>
      </c>
    </row>
    <row r="12016" spans="1:2" ht="14.25" customHeight="1">
      <c r="A12016" s="2" t="s">
        <v>11464</v>
      </c>
      <c r="B12016" s="2" t="str">
        <f ca="1">IFERROR(__xludf.DUMMYFUNCTION("GOOGLETRANSLATE(A12016,""auto"",""en"")"),"Loading...")</f>
        <v>Loading...</v>
      </c>
    </row>
    <row r="12017" spans="1:2" ht="14.25" customHeight="1">
      <c r="A12017" s="4" t="s">
        <v>11465</v>
      </c>
      <c r="B12017" s="2" t="str">
        <f ca="1">IFERROR(__xludf.DUMMYFUNCTION("GOOGLETRANSLATE(A12017,""auto"",""en"")"),"Loading...")</f>
        <v>Loading...</v>
      </c>
    </row>
    <row r="12018" spans="1:2" ht="14.25" customHeight="1">
      <c r="A12018" s="2" t="s">
        <v>11466</v>
      </c>
      <c r="B12018" s="2" t="str">
        <f ca="1">IFERROR(__xludf.DUMMYFUNCTION("GOOGLETRANSLATE(A12018,""auto"",""en"")"),"Loading...")</f>
        <v>Loading...</v>
      </c>
    </row>
    <row r="12019" spans="1:2" ht="14.25" customHeight="1">
      <c r="A12019" s="4" t="s">
        <v>11467</v>
      </c>
      <c r="B12019" s="2" t="str">
        <f ca="1">IFERROR(__xludf.DUMMYFUNCTION("GOOGLETRANSLATE(A12019,""auto"",""en"")"),"Loading...")</f>
        <v>Loading...</v>
      </c>
    </row>
    <row r="12020" spans="1:2" ht="14.25" customHeight="1">
      <c r="A12020" s="2" t="s">
        <v>11468</v>
      </c>
      <c r="B12020" s="2" t="str">
        <f ca="1">IFERROR(__xludf.DUMMYFUNCTION("GOOGLETRANSLATE(A12020,""auto"",""en"")"),"Loading...")</f>
        <v>Loading...</v>
      </c>
    </row>
    <row r="12021" spans="1:2" ht="14.25" customHeight="1">
      <c r="A12021" s="4" t="s">
        <v>11469</v>
      </c>
      <c r="B12021" s="2" t="str">
        <f ca="1">IFERROR(__xludf.DUMMYFUNCTION("GOOGLETRANSLATE(A12021,""auto"",""en"")"),"Loading...")</f>
        <v>Loading...</v>
      </c>
    </row>
    <row r="12022" spans="1:2" ht="14.25" customHeight="1">
      <c r="A12022" s="2" t="s">
        <v>11470</v>
      </c>
      <c r="B12022" s="2" t="str">
        <f ca="1">IFERROR(__xludf.DUMMYFUNCTION("GOOGLETRANSLATE(A12022,""auto"",""en"")"),"Loading...")</f>
        <v>Loading...</v>
      </c>
    </row>
    <row r="12023" spans="1:2" ht="14.25" customHeight="1">
      <c r="A12023" s="2" t="s">
        <v>11471</v>
      </c>
      <c r="B12023" s="2" t="str">
        <f ca="1">IFERROR(__xludf.DUMMYFUNCTION("GOOGLETRANSLATE(A12023,""auto"",""en"")"),"Loading...")</f>
        <v>Loading...</v>
      </c>
    </row>
    <row r="12024" spans="1:2" ht="14.25" customHeight="1">
      <c r="A12024" s="2" t="s">
        <v>11472</v>
      </c>
      <c r="B12024" s="2" t="str">
        <f ca="1">IFERROR(__xludf.DUMMYFUNCTION("GOOGLETRANSLATE(A12024,""auto"",""en"")"),"Loading...")</f>
        <v>Loading...</v>
      </c>
    </row>
    <row r="12025" spans="1:2" ht="14.25" customHeight="1">
      <c r="A12025" s="2" t="s">
        <v>11473</v>
      </c>
      <c r="B12025" s="2" t="str">
        <f ca="1">IFERROR(__xludf.DUMMYFUNCTION("GOOGLETRANSLATE(A12025,""auto"",""en"")"),"Loading...")</f>
        <v>Loading...</v>
      </c>
    </row>
    <row r="12026" spans="1:2" ht="14.25" customHeight="1">
      <c r="A12026" s="2" t="s">
        <v>11474</v>
      </c>
      <c r="B12026" s="2" t="str">
        <f ca="1">IFERROR(__xludf.DUMMYFUNCTION("GOOGLETRANSLATE(A12026,""auto"",""en"")"),"Loading...")</f>
        <v>Loading...</v>
      </c>
    </row>
    <row r="12027" spans="1:2" ht="14.25" customHeight="1">
      <c r="A12027" s="2" t="s">
        <v>11475</v>
      </c>
      <c r="B12027" s="2" t="str">
        <f ca="1">IFERROR(__xludf.DUMMYFUNCTION("GOOGLETRANSLATE(A12027,""auto"",""en"")"),"Bjp ❤❤❤400par")</f>
        <v>Bjp ❤❤❤400par</v>
      </c>
    </row>
    <row r="12028" spans="1:2" ht="14.25" customHeight="1">
      <c r="A12028" s="4" t="s">
        <v>11476</v>
      </c>
      <c r="B12028" s="2" t="str">
        <f ca="1">IFERROR(__xludf.DUMMYFUNCTION("GOOGLETRANSLATE(A12028,""auto"",""en"")"),"Loading...")</f>
        <v>Loading...</v>
      </c>
    </row>
    <row r="12029" spans="1:2" ht="14.25" customHeight="1">
      <c r="A12029" s="2" t="s">
        <v>11477</v>
      </c>
      <c r="B12029" s="2" t="str">
        <f ca="1">IFERROR(__xludf.DUMMYFUNCTION("GOOGLETRANSLATE(A12029,""auto"",""en"")"),"Loading...")</f>
        <v>Loading...</v>
      </c>
    </row>
    <row r="12030" spans="1:2" ht="14.25" customHeight="1">
      <c r="A12030" s="5" t="s">
        <v>11478</v>
      </c>
      <c r="B12030" s="2" t="str">
        <f ca="1">IFERROR(__xludf.DUMMYFUNCTION("GOOGLETRANSLATE(A12030,""auto"",""en"")"),"Loading...")</f>
        <v>Loading...</v>
      </c>
    </row>
    <row r="12031" spans="1:2" ht="14.25" customHeight="1">
      <c r="A12031" s="2" t="s">
        <v>11479</v>
      </c>
      <c r="B12031" s="2" t="str">
        <f ca="1">IFERROR(__xludf.DUMMYFUNCTION("GOOGLETRANSLATE(A12031,""auto"",""en"")"),"Loading...")</f>
        <v>Loading...</v>
      </c>
    </row>
    <row r="12032" spans="1:2" ht="14.25" customHeight="1">
      <c r="A12032" s="2" t="s">
        <v>11480</v>
      </c>
      <c r="B12032" s="2" t="str">
        <f ca="1">IFERROR(__xludf.DUMMYFUNCTION("GOOGLETRANSLATE(A12032,""auto"",""en"")"),"Loading...")</f>
        <v>Loading...</v>
      </c>
    </row>
    <row r="12033" spans="1:2" ht="14.25" customHeight="1">
      <c r="A12033" s="2" t="s">
        <v>11481</v>
      </c>
      <c r="B12033" s="2" t="str">
        <f ca="1">IFERROR(__xludf.DUMMYFUNCTION("GOOGLETRANSLATE(A12033,""auto"",""en"")"),"Loading...")</f>
        <v>Loading...</v>
      </c>
    </row>
    <row r="12034" spans="1:2" ht="14.25" customHeight="1">
      <c r="A12034" s="2" t="s">
        <v>11482</v>
      </c>
      <c r="B12034" s="2" t="str">
        <f ca="1">IFERROR(__xludf.DUMMYFUNCTION("GOOGLETRANSLATE(A12034,""auto"",""en"")"),"Loading...")</f>
        <v>Loading...</v>
      </c>
    </row>
    <row r="12035" spans="1:2" ht="14.25" customHeight="1">
      <c r="A12035" s="4" t="s">
        <v>11483</v>
      </c>
      <c r="B12035" s="2" t="str">
        <f ca="1">IFERROR(__xludf.DUMMYFUNCTION("GOOGLETRANSLATE(A12035,""auto"",""en"")"),"Ravish, you were, are and will always be Chhutiya.")</f>
        <v>Ravish, you were, are and will always be Chhutiya.</v>
      </c>
    </row>
    <row r="12036" spans="1:2" ht="14.25" customHeight="1">
      <c r="A12036" s="2" t="s">
        <v>11484</v>
      </c>
      <c r="B12036" s="2" t="str">
        <f ca="1">IFERROR(__xludf.DUMMYFUNCTION("GOOGLETRANSLATE(A12036,""auto"",""en"")"),"Loading...")</f>
        <v>Loading...</v>
      </c>
    </row>
    <row r="12037" spans="1:2" ht="14.25" customHeight="1">
      <c r="A12037" s="2" t="s">
        <v>11485</v>
      </c>
      <c r="B12037" s="2" t="str">
        <f ca="1">IFERROR(__xludf.DUMMYFUNCTION("GOOGLETRANSLATE(A12037,""auto"",""en"")"),"59 children 593 million+ views")</f>
        <v>59 children 593 million+ views</v>
      </c>
    </row>
    <row r="12038" spans="1:2" ht="14.25" customHeight="1">
      <c r="A12038" s="2" t="s">
        <v>11486</v>
      </c>
      <c r="B12038" s="2" t="str">
        <f ca="1">IFERROR(__xludf.DUMMYFUNCTION("GOOGLETRANSLATE(A12038,""auto"",""en"")"),"Loading...")</f>
        <v>Loading...</v>
      </c>
    </row>
    <row r="12039" spans="1:2" ht="14.25" customHeight="1">
      <c r="A12039" s="2" t="s">
        <v>11487</v>
      </c>
      <c r="B12039" s="2" t="str">
        <f ca="1">IFERROR(__xludf.DUMMYFUNCTION("GOOGLETRANSLATE(A12039,""auto"",""en"")"),"Loading...")</f>
        <v>Loading...</v>
      </c>
    </row>
    <row r="12040" spans="1:2" ht="14.25" customHeight="1">
      <c r="A12040" s="2" t="s">
        <v>11488</v>
      </c>
      <c r="B12040" s="2" t="str">
        <f ca="1">IFERROR(__xludf.DUMMYFUNCTION("GOOGLETRANSLATE(A12040,""auto"",""en"")"),"Loading...")</f>
        <v>Loading...</v>
      </c>
    </row>
    <row r="12041" spans="1:2" ht="14.25" customHeight="1">
      <c r="A12041" s="4" t="s">
        <v>11489</v>
      </c>
      <c r="B12041" s="2" t="str">
        <f ca="1">IFERROR(__xludf.DUMMYFUNCTION("GOOGLETRANSLATE(A12041,""auto"",""en"")"),"Loading...")</f>
        <v>Loading...</v>
      </c>
    </row>
    <row r="12042" spans="1:2" ht="14.25" customHeight="1">
      <c r="A12042" s="4" t="s">
        <v>11490</v>
      </c>
      <c r="B12042" s="2" t="str">
        <f ca="1">IFERROR(__xludf.DUMMYFUNCTION("GOOGLETRANSLATE(A12042,""auto"",""en"")"),"Loading...")</f>
        <v>Loading...</v>
      </c>
    </row>
    <row r="12043" spans="1:2" ht="14.25" customHeight="1">
      <c r="A12043" s="4" t="s">
        <v>11491</v>
      </c>
      <c r="B12043" s="2" t="str">
        <f ca="1">IFERROR(__xludf.DUMMYFUNCTION("GOOGLETRANSLATE(A12043,""auto"",""en"")"),"Loading...")</f>
        <v>Loading...</v>
      </c>
    </row>
    <row r="12044" spans="1:2" ht="14.25" customHeight="1">
      <c r="A12044" s="2" t="s">
        <v>11492</v>
      </c>
      <c r="B12044" s="2" t="str">
        <f ca="1">IFERROR(__xludf.DUMMYFUNCTION("GOOGLETRANSLATE(A12044,""auto"",""en"")"),"Loading...")</f>
        <v>Loading...</v>
      </c>
    </row>
    <row r="12045" spans="1:2" ht="14.25" customHeight="1">
      <c r="A12045" s="2" t="s">
        <v>11493</v>
      </c>
      <c r="B12045" s="2" t="str">
        <f ca="1">IFERROR(__xludf.DUMMYFUNCTION("GOOGLETRANSLATE(A12045,""auto"",""en"")"),"Loading...")</f>
        <v>Loading...</v>
      </c>
    </row>
    <row r="12046" spans="1:2" ht="14.25" customHeight="1">
      <c r="A12046" s="2" t="s">
        <v>11494</v>
      </c>
      <c r="B12046" s="2" t="str">
        <f ca="1">IFERROR(__xludf.DUMMYFUNCTION("GOOGLETRANSLATE(A12046,""auto"",""en"")"),"Loading...")</f>
        <v>Loading...</v>
      </c>
    </row>
    <row r="12047" spans="1:2" ht="14.25" customHeight="1">
      <c r="A12047" s="4" t="s">
        <v>11495</v>
      </c>
      <c r="B12047" s="2" t="str">
        <f ca="1">IFERROR(__xludf.DUMMYFUNCTION("GOOGLETRANSLATE(A12047,""auto"",""en"")"),"Loading...")</f>
        <v>Loading...</v>
      </c>
    </row>
    <row r="12048" spans="1:2" ht="14.25" customHeight="1">
      <c r="A12048" s="2" t="s">
        <v>11496</v>
      </c>
      <c r="B12048" s="2" t="str">
        <f ca="1">IFERROR(__xludf.DUMMYFUNCTION("GOOGLETRANSLATE(A12048,""auto"",""en"")"),"Loading...")</f>
        <v>Loading...</v>
      </c>
    </row>
    <row r="12049" spans="1:2" ht="14.25" customHeight="1">
      <c r="A12049" s="2" t="s">
        <v>310</v>
      </c>
      <c r="B12049" s="2" t="str">
        <f ca="1">IFERROR(__xludf.DUMMYFUNCTION("GOOGLETRANSLATE(A12049,""auto"",""en"")"),"Loading...")</f>
        <v>Loading...</v>
      </c>
    </row>
    <row r="12050" spans="1:2" ht="14.25" customHeight="1">
      <c r="A12050" s="4" t="s">
        <v>11497</v>
      </c>
      <c r="B12050" s="2" t="str">
        <f ca="1">IFERROR(__xludf.DUMMYFUNCTION("GOOGLETRANSLATE(A12050,""auto"",""en"")"),"Loading...")</f>
        <v>Loading...</v>
      </c>
    </row>
    <row r="12051" spans="1:2" ht="14.25" customHeight="1">
      <c r="A12051" s="2" t="s">
        <v>11498</v>
      </c>
      <c r="B12051" s="2" t="str">
        <f ca="1">IFERROR(__xludf.DUMMYFUNCTION("GOOGLETRANSLATE(A12051,""auto"",""en"")"),"Someone in India is facing a fake case!!!! But the main father of Pattalkar community is Ramraj in those 55 countries.")</f>
        <v>Someone in India is facing a fake case!!!! But the main father of Pattalkar community is Ramraj in those 55 countries.</v>
      </c>
    </row>
    <row r="12052" spans="1:2" ht="14.25" customHeight="1">
      <c r="A12052" s="4" t="s">
        <v>11499</v>
      </c>
      <c r="B12052" s="2" t="str">
        <f ca="1">IFERROR(__xludf.DUMMYFUNCTION("GOOGLETRANSLATE(A12052,""auto"",""en"")"),"Loading...")</f>
        <v>Loading...</v>
      </c>
    </row>
    <row r="12053" spans="1:2" ht="14.25" customHeight="1">
      <c r="A12053" s="2" t="s">
        <v>11500</v>
      </c>
      <c r="B12053" s="2" t="str">
        <f ca="1">IFERROR(__xludf.DUMMYFUNCTION("GOOGLETRANSLATE(A12053,""auto"",""en"")"),"Loading...")</f>
        <v>Loading...</v>
      </c>
    </row>
    <row r="12054" spans="1:2" ht="14.25" customHeight="1">
      <c r="A12054" s="2" t="s">
        <v>11501</v>
      </c>
      <c r="B12054" s="2" t="str">
        <f ca="1">IFERROR(__xludf.DUMMYFUNCTION("GOOGLETRANSLATE(A12054,""auto"",""en"")"),"Y not taking aimim India group")</f>
        <v>Y not taking aimim India group</v>
      </c>
    </row>
    <row r="12055" spans="1:2" ht="14.25" customHeight="1">
      <c r="A12055" s="4" t="s">
        <v>11499</v>
      </c>
      <c r="B12055" s="2" t="str">
        <f ca="1">IFERROR(__xludf.DUMMYFUNCTION("GOOGLETRANSLATE(A12055,""auto"",""en"")"),"Loading...")</f>
        <v>Loading...</v>
      </c>
    </row>
    <row r="12056" spans="1:2" ht="14.25" customHeight="1">
      <c r="A12056" s="2" t="s">
        <v>11502</v>
      </c>
      <c r="B12056" s="2" t="str">
        <f ca="1">IFERROR(__xludf.DUMMYFUNCTION("GOOGLETRANSLATE(A12056,""auto"",""en"")"),"Loading...")</f>
        <v>Loading...</v>
      </c>
    </row>
    <row r="12057" spans="1:2" ht="14.25" customHeight="1">
      <c r="A12057" s="2" t="s">
        <v>11503</v>
      </c>
      <c r="B12057" s="2" t="str">
        <f ca="1">IFERROR(__xludf.DUMMYFUNCTION("GOOGLETRANSLATE(A12057,""auto"",""en"")"),"Loading...")</f>
        <v>Loading...</v>
      </c>
    </row>
    <row r="12058" spans="1:2" ht="14.25" customHeight="1">
      <c r="A12058" s="2" t="s">
        <v>11504</v>
      </c>
      <c r="B12058" s="2" t="str">
        <f ca="1">IFERROR(__xludf.DUMMYFUNCTION("GOOGLETRANSLATE(A12058,""auto"",""en"")"),"Loading...")</f>
        <v>Loading...</v>
      </c>
    </row>
    <row r="12059" spans="1:2" ht="14.25" customHeight="1">
      <c r="A12059" s="2" t="s">
        <v>11505</v>
      </c>
      <c r="B12059" s="2" t="str">
        <f ca="1">IFERROR(__xludf.DUMMYFUNCTION("GOOGLETRANSLATE(A12059,""auto"",""en"")"),"Loading...")</f>
        <v>Loading...</v>
      </c>
    </row>
    <row r="12060" spans="1:2" ht="14.25" customHeight="1">
      <c r="A12060" s="2" t="s">
        <v>11506</v>
      </c>
      <c r="B12060" s="2" t="str">
        <f ca="1">IFERROR(__xludf.DUMMYFUNCTION("GOOGLETRANSLATE(A12060,""auto"",""en"")"),"Loading...")</f>
        <v>Loading...</v>
      </c>
    </row>
    <row r="12061" spans="1:2" ht="14.25" customHeight="1">
      <c r="A12061" s="6" t="s">
        <v>11507</v>
      </c>
      <c r="B12061" s="2" t="str">
        <f ca="1">IFERROR(__xludf.DUMMYFUNCTION("GOOGLETRANSLATE(A12061,""auto"",""en"")"),"Loading...")</f>
        <v>Loading...</v>
      </c>
    </row>
    <row r="12062" spans="1:2" ht="14.25" customHeight="1">
      <c r="A12062" s="2" t="s">
        <v>11508</v>
      </c>
      <c r="B12062" s="2" t="str">
        <f ca="1">IFERROR(__xludf.DUMMYFUNCTION("GOOGLETRANSLATE(A12062,""auto"",""en"")"),"Loading...")</f>
        <v>Loading...</v>
      </c>
    </row>
    <row r="12063" spans="1:2" ht="14.25" customHeight="1">
      <c r="A12063" s="2" t="s">
        <v>11509</v>
      </c>
      <c r="B12063" s="2" t="str">
        <f ca="1">IFERROR(__xludf.DUMMYFUNCTION("GOOGLETRANSLATE(A12063,""auto"",""en"")"),"Loading...")</f>
        <v>Loading...</v>
      </c>
    </row>
    <row r="12064" spans="1:2" ht="14.25" customHeight="1">
      <c r="A12064" s="4" t="s">
        <v>11510</v>
      </c>
      <c r="B12064" s="2" t="str">
        <f ca="1">IFERROR(__xludf.DUMMYFUNCTION("GOOGLETRANSLATE(A12064,""auto"",""en"")"),"Please do not look at the exit polls of Modi media. It is already ready. Be happy stay healthy...🔥")</f>
        <v>Please do not look at the exit polls of Modi media. It is already ready. Be happy stay healthy...🔥</v>
      </c>
    </row>
    <row r="12065" spans="1:2" ht="14.25" customHeight="1">
      <c r="A12065" s="2" t="s">
        <v>11511</v>
      </c>
      <c r="B12065" s="2" t="str">
        <f ca="1">IFERROR(__xludf.DUMMYFUNCTION("GOOGLETRANSLATE(A12065,""auto"",""en"")"),"Loading...")</f>
        <v>Loading...</v>
      </c>
    </row>
    <row r="12066" spans="1:2" ht="14.25" customHeight="1">
      <c r="A12066" s="6" t="s">
        <v>11512</v>
      </c>
      <c r="B12066" s="2" t="str">
        <f ca="1">IFERROR(__xludf.DUMMYFUNCTION("GOOGLETRANSLATE(A12066,""auto"",""en"")"),"Loading...")</f>
        <v>Loading...</v>
      </c>
    </row>
    <row r="12067" spans="1:2" ht="14.25" customHeight="1">
      <c r="A12067" s="2" t="s">
        <v>11513</v>
      </c>
      <c r="B12067" s="2" t="str">
        <f ca="1">IFERROR(__xludf.DUMMYFUNCTION("GOOGLETRANSLATE(A12067,""auto"",""en"")"),"Loading...")</f>
        <v>Loading...</v>
      </c>
    </row>
    <row r="12068" spans="1:2" ht="14.25" customHeight="1">
      <c r="A12068" s="2" t="s">
        <v>11514</v>
      </c>
      <c r="B12068" s="2" t="str">
        <f ca="1">IFERROR(__xludf.DUMMYFUNCTION("GOOGLETRANSLATE(A12068,""auto"",""en"")"),"Loading...")</f>
        <v>Loading...</v>
      </c>
    </row>
    <row r="12069" spans="1:2" ht="14.25" customHeight="1">
      <c r="A12069" s="4" t="s">
        <v>11515</v>
      </c>
      <c r="B12069" s="2" t="str">
        <f ca="1">IFERROR(__xludf.DUMMYFUNCTION("GOOGLETRANSLATE(A12069,""auto"",""en"")"),"The bastard will lose, Jai Shri Ram Har Har Modi, every house, Modi, save the country, bring Modi ji.")</f>
        <v>The bastard will lose, Jai Shri Ram Har Har Modi, every house, Modi, save the country, bring Modi ji.</v>
      </c>
    </row>
    <row r="12070" spans="1:2" ht="14.25" customHeight="1">
      <c r="A12070" s="2" t="s">
        <v>11516</v>
      </c>
      <c r="B12070" s="2" t="str">
        <f ca="1">IFERROR(__xludf.DUMMYFUNCTION("GOOGLETRANSLATE(A12070,""auto"",""en"")"),"Loading...")</f>
        <v>Loading...</v>
      </c>
    </row>
    <row r="12071" spans="1:2" ht="14.25" customHeight="1">
      <c r="A12071" s="2" t="s">
        <v>11517</v>
      </c>
      <c r="B12071" s="2" t="str">
        <f ca="1">IFERROR(__xludf.DUMMYFUNCTION("GOOGLETRANSLATE(A12071,""auto"",""en"")"),"Loading...")</f>
        <v>Loading...</v>
      </c>
    </row>
    <row r="12072" spans="1:2" ht="14.25" customHeight="1">
      <c r="A12072" s="2" t="s">
        <v>11518</v>
      </c>
      <c r="B12072" s="2" t="str">
        <f ca="1">IFERROR(__xludf.DUMMYFUNCTION("GOOGLETRANSLATE(A12072,""auto"",""en"")"),"Loading...")</f>
        <v>Loading...</v>
      </c>
    </row>
    <row r="12073" spans="1:2" ht="14.25" customHeight="1">
      <c r="A12073" s="2" t="s">
        <v>11519</v>
      </c>
      <c r="B12073" s="2" t="str">
        <f ca="1">IFERROR(__xludf.DUMMYFUNCTION("GOOGLETRANSLATE(A12073,""auto"",""en"")"),"Loading...")</f>
        <v>Loading...</v>
      </c>
    </row>
    <row r="12074" spans="1:2" ht="14.25" customHeight="1">
      <c r="A12074" s="2" t="s">
        <v>1368</v>
      </c>
      <c r="B12074" s="2" t="str">
        <f ca="1">IFERROR(__xludf.DUMMYFUNCTION("GOOGLETRANSLATE(A12074,""auto"",""en"")"),"Only BJP")</f>
        <v>Only BJP</v>
      </c>
    </row>
    <row r="12075" spans="1:2" ht="14.25" customHeight="1">
      <c r="A12075" s="2" t="s">
        <v>11520</v>
      </c>
      <c r="B12075" s="2" t="str">
        <f ca="1">IFERROR(__xludf.DUMMYFUNCTION("GOOGLETRANSLATE(A12075,""auto"",""en"")"),"Loading...")</f>
        <v>Loading...</v>
      </c>
    </row>
    <row r="12076" spans="1:2" ht="14.25" customHeight="1">
      <c r="A12076" s="4" t="s">
        <v>11521</v>
      </c>
      <c r="B12076" s="2" t="str">
        <f ca="1">IFERROR(__xludf.DUMMYFUNCTION("GOOGLETRANSLATE(A12076,""auto"",""en"")"),"Loading...")</f>
        <v>Loading...</v>
      </c>
    </row>
    <row r="12077" spans="1:2" ht="14.25" customHeight="1">
      <c r="A12077" s="2" t="s">
        <v>11522</v>
      </c>
      <c r="B12077" s="2" t="str">
        <f ca="1">IFERROR(__xludf.DUMMYFUNCTION("GOOGLETRANSLATE(A12077,""auto"",""en"")"),"Loading...")</f>
        <v>Loading...</v>
      </c>
    </row>
    <row r="12078" spans="1:2" ht="14.25" customHeight="1">
      <c r="A12078" s="4" t="s">
        <v>11523</v>
      </c>
      <c r="B12078" s="2" t="str">
        <f ca="1">IFERROR(__xludf.DUMMYFUNCTION("GOOGLETRANSLATE(A12078,""auto"",""en"")"),"Loading...")</f>
        <v>Loading...</v>
      </c>
    </row>
    <row r="12079" spans="1:2" ht="14.25" customHeight="1">
      <c r="A12079" s="2" t="s">
        <v>79</v>
      </c>
      <c r="B12079" s="2" t="str">
        <f ca="1">IFERROR(__xludf.DUMMYFUNCTION("GOOGLETRANSLATE(A12079,""auto"",""en"")"),"Loading...")</f>
        <v>Loading...</v>
      </c>
    </row>
    <row r="12080" spans="1:2" ht="14.25" customHeight="1">
      <c r="A12080" s="2" t="s">
        <v>11524</v>
      </c>
      <c r="B12080" s="2" t="str">
        <f ca="1">IFERROR(__xludf.DUMMYFUNCTION("GOOGLETRANSLATE(A12080,""auto"",""en"")"),"Loading...")</f>
        <v>Loading...</v>
      </c>
    </row>
    <row r="12081" spans="1:2" ht="14.25" customHeight="1">
      <c r="A12081" s="2" t="s">
        <v>11525</v>
      </c>
      <c r="B12081" s="2" t="str">
        <f ca="1">IFERROR(__xludf.DUMMYFUNCTION("GOOGLETRANSLATE(A12081,""auto"",""en"")"),"There is fraud in this")</f>
        <v>There is fraud in this</v>
      </c>
    </row>
    <row r="12082" spans="1:2" ht="14.25" customHeight="1">
      <c r="A12082" s="4" t="s">
        <v>11526</v>
      </c>
      <c r="B12082" s="2" t="str">
        <f ca="1">IFERROR(__xludf.DUMMYFUNCTION("GOOGLETRANSLATE(A12082,""auto"",""en"")"),"This exit poll is the World Cup of Cricket")</f>
        <v>This exit poll is the World Cup of Cricket</v>
      </c>
    </row>
    <row r="12083" spans="1:2" ht="14.25" customHeight="1">
      <c r="A12083" s="6" t="s">
        <v>11527</v>
      </c>
      <c r="B12083" s="2" t="str">
        <f ca="1">IFERROR(__xludf.DUMMYFUNCTION("GOOGLETRANSLATE(A12083,""auto"",""en"")"),"Loading...")</f>
        <v>Loading...</v>
      </c>
    </row>
    <row r="12084" spans="1:2" ht="14.25" customHeight="1">
      <c r="A12084" s="2" t="s">
        <v>11528</v>
      </c>
      <c r="B12084" s="2" t="str">
        <f ca="1">IFERROR(__xludf.DUMMYFUNCTION("GOOGLETRANSLATE(A12084,""auto"",""en"")"),"Loading...")</f>
        <v>Loading...</v>
      </c>
    </row>
    <row r="12085" spans="1:2" ht="14.25" customHeight="1">
      <c r="A12085" s="2" t="s">
        <v>11529</v>
      </c>
      <c r="B12085" s="2" t="str">
        <f ca="1">IFERROR(__xludf.DUMMYFUNCTION("GOOGLETRANSLATE(A12085,""auto"",""en"")"),"Loading...")</f>
        <v>Loading...</v>
      </c>
    </row>
    <row r="12086" spans="1:2" ht="14.25" customHeight="1">
      <c r="A12086" s="4" t="s">
        <v>11530</v>
      </c>
      <c r="B12086" s="2" t="str">
        <f ca="1">IFERROR(__xludf.DUMMYFUNCTION("GOOGLETRANSLATE(A12086,""auto"",""en"")"),"Loading...")</f>
        <v>Loading...</v>
      </c>
    </row>
    <row r="12087" spans="1:2" ht="14.25" customHeight="1">
      <c r="A12087" s="2" t="s">
        <v>11531</v>
      </c>
      <c r="B12087" s="2" t="str">
        <f ca="1">IFERROR(__xludf.DUMMYFUNCTION("GOOGLETRANSLATE(A12087,""auto"",""en"")"),"I have a feeling that America should be called on to conduct a survey by the Indian coalition to confirm who is doing the wrong thing.")</f>
        <v>I have a feeling that America should be called on to conduct a survey by the Indian coalition to confirm who is doing the wrong thing.</v>
      </c>
    </row>
    <row r="12088" spans="1:2" ht="14.25" customHeight="1">
      <c r="A12088" s="2" t="s">
        <v>11532</v>
      </c>
      <c r="B12088" s="2" t="str">
        <f ca="1">IFERROR(__xludf.DUMMYFUNCTION("GOOGLETRANSLATE(A12088,""auto"",""en"")"),"Loading...")</f>
        <v>Loading...</v>
      </c>
    </row>
    <row r="12089" spans="1:2" ht="14.25" customHeight="1">
      <c r="A12089" s="2" t="s">
        <v>11533</v>
      </c>
      <c r="B12089" s="2" t="str">
        <f ca="1">IFERROR(__xludf.DUMMYFUNCTION("GOOGLETRANSLATE(A12089,""auto"",""en"")"),"Loading...")</f>
        <v>Loading...</v>
      </c>
    </row>
    <row r="12090" spans="1:2" ht="14.25" customHeight="1">
      <c r="A12090" s="4" t="s">
        <v>11534</v>
      </c>
      <c r="B12090" s="2" t="str">
        <f ca="1">IFERROR(__xludf.DUMMYFUNCTION("GOOGLETRANSLATE(A12090,""auto"",""en"")"),"Once, a referendum should be held on whether elections should be held through EVM machines in the entire country or not.")</f>
        <v>Once, a referendum should be held on whether elections should be held through EVM machines in the entire country or not.</v>
      </c>
    </row>
    <row r="12091" spans="1:2" ht="14.25" customHeight="1">
      <c r="A12091" s="2" t="s">
        <v>11535</v>
      </c>
      <c r="B12091" s="2" t="str">
        <f ca="1">IFERROR(__xludf.DUMMYFUNCTION("GOOGLETRANSLATE(A12091,""auto"",""en"")"),"Loading...")</f>
        <v>Loading...</v>
      </c>
    </row>
    <row r="12092" spans="1:2" ht="14.25" customHeight="1">
      <c r="A12092" s="2" t="s">
        <v>313</v>
      </c>
      <c r="B12092" s="2" t="str">
        <f ca="1">IFERROR(__xludf.DUMMYFUNCTION("GOOGLETRANSLATE(A12092,""auto"",""en"")"),"Loading...")</f>
        <v>Loading...</v>
      </c>
    </row>
    <row r="12093" spans="1:2" ht="14.25" customHeight="1">
      <c r="A12093" s="4" t="s">
        <v>11536</v>
      </c>
      <c r="B12093" s="2" t="str">
        <f ca="1">IFERROR(__xludf.DUMMYFUNCTION("GOOGLETRANSLATE(A12093,""auto"",""en"")"),"India alliance is winning")</f>
        <v>India alliance is winning</v>
      </c>
    </row>
    <row r="12094" spans="1:2" ht="14.25" customHeight="1">
      <c r="A12094" s="2" t="s">
        <v>11537</v>
      </c>
      <c r="B12094" s="2" t="str">
        <f ca="1">IFERROR(__xludf.DUMMYFUNCTION("GOOGLETRANSLATE(A12094,""auto"",""en"")"),"Loading...")</f>
        <v>Loading...</v>
      </c>
    </row>
    <row r="12095" spans="1:2" ht="14.25" customHeight="1">
      <c r="A12095" s="2" t="s">
        <v>11538</v>
      </c>
      <c r="B12095" s="2" t="str">
        <f ca="1">IFERROR(__xludf.DUMMYFUNCTION("GOOGLETRANSLATE(A12095,""auto"",""en"")"),"Loading...")</f>
        <v>Loading...</v>
      </c>
    </row>
    <row r="12096" spans="1:2" ht="14.25" customHeight="1">
      <c r="A12096" s="2" t="s">
        <v>11539</v>
      </c>
      <c r="B12096" s="2" t="str">
        <f ca="1">IFERROR(__xludf.DUMMYFUNCTION("GOOGLETRANSLATE(A12096,""auto"",""en"")"),"Loading...")</f>
        <v>Loading...</v>
      </c>
    </row>
    <row r="12097" spans="1:2" ht="14.25" customHeight="1">
      <c r="A12097" s="2" t="s">
        <v>780</v>
      </c>
      <c r="B12097" s="2" t="str">
        <f ca="1">IFERROR(__xludf.DUMMYFUNCTION("GOOGLETRANSLATE(A12097,""auto"",""en"")"),"Yes")</f>
        <v>Yes</v>
      </c>
    </row>
    <row r="12098" spans="1:2" ht="14.25" customHeight="1">
      <c r="A12098" s="2" t="s">
        <v>11540</v>
      </c>
      <c r="B12098" s="2" t="str">
        <f ca="1">IFERROR(__xludf.DUMMYFUNCTION("GOOGLETRANSLATE(A12098,""auto"",""en"")"),"Loading...")</f>
        <v>Loading...</v>
      </c>
    </row>
    <row r="12099" spans="1:2" ht="14.25" customHeight="1">
      <c r="A12099" s="2" t="s">
        <v>11541</v>
      </c>
      <c r="B12099" s="2" t="str">
        <f ca="1">IFERROR(__xludf.DUMMYFUNCTION("GOOGLETRANSLATE(A12099,""auto"",""en"")"),"Loading...")</f>
        <v>Loading...</v>
      </c>
    </row>
    <row r="12100" spans="1:2" ht="14.25" customHeight="1">
      <c r="A12100" s="5" t="s">
        <v>11542</v>
      </c>
      <c r="B12100" s="2" t="str">
        <f ca="1">IFERROR(__xludf.DUMMYFUNCTION("GOOGLETRANSLATE(A12100,""auto"",""en"")"),"Loading...")</f>
        <v>Loading...</v>
      </c>
    </row>
    <row r="12101" spans="1:2" ht="14.25" customHeight="1">
      <c r="A12101" s="2" t="s">
        <v>11543</v>
      </c>
      <c r="B12101" s="2" t="str">
        <f ca="1">IFERROR(__xludf.DUMMYFUNCTION("GOOGLETRANSLATE(A12101,""auto"",""en"")"),"Loading...")</f>
        <v>Loading...</v>
      </c>
    </row>
    <row r="12102" spans="1:2" ht="14.25" customHeight="1">
      <c r="A12102" s="4" t="s">
        <v>11544</v>
      </c>
      <c r="B12102" s="2" t="str">
        <f ca="1">IFERROR(__xludf.DUMMYFUNCTION("GOOGLETRANSLATE(A12102,""auto"",""en"")"),"Loading...")</f>
        <v>Loading...</v>
      </c>
    </row>
    <row r="12103" spans="1:2" ht="14.25" customHeight="1">
      <c r="A12103" s="2" t="s">
        <v>594</v>
      </c>
      <c r="B12103" s="2" t="str">
        <f ca="1">IFERROR(__xludf.DUMMYFUNCTION("GOOGLETRANSLATE(A12103,""auto"",""en"")"),"❤")</f>
        <v>❤</v>
      </c>
    </row>
    <row r="12104" spans="1:2" ht="14.25" customHeight="1">
      <c r="A12104" s="2" t="s">
        <v>11545</v>
      </c>
      <c r="B12104" s="2" t="str">
        <f ca="1">IFERROR(__xludf.DUMMYFUNCTION("GOOGLETRANSLATE(A12104,""auto"",""en"")"),"Loading...")</f>
        <v>Loading...</v>
      </c>
    </row>
    <row r="12105" spans="1:2" ht="14.25" customHeight="1">
      <c r="A12105" s="4" t="s">
        <v>11546</v>
      </c>
      <c r="B12105" s="2" t="str">
        <f ca="1">IFERROR(__xludf.DUMMYFUNCTION("GOOGLETRANSLATE(A12105,""auto"",""en"")"),"Loading...")</f>
        <v>Loading...</v>
      </c>
    </row>
    <row r="12106" spans="1:2" ht="14.25" customHeight="1">
      <c r="A12106" s="2" t="s">
        <v>7946</v>
      </c>
      <c r="B12106" s="2" t="str">
        <f ca="1">IFERROR(__xludf.DUMMYFUNCTION("GOOGLETRANSLATE(A12106,""auto"",""en"")"),"Loading...")</f>
        <v>Loading...</v>
      </c>
    </row>
    <row r="12107" spans="1:2" ht="14.25" customHeight="1">
      <c r="A12107" s="5" t="s">
        <v>11547</v>
      </c>
      <c r="B12107" s="2" t="str">
        <f ca="1">IFERROR(__xludf.DUMMYFUNCTION("GOOGLETRANSLATE(A12107,""auto"",""en"")"),"Loading...")</f>
        <v>Loading...</v>
      </c>
    </row>
    <row r="12108" spans="1:2" ht="14.25" customHeight="1">
      <c r="A12108" s="2" t="s">
        <v>11548</v>
      </c>
      <c r="B12108" s="2" t="str">
        <f ca="1">IFERROR(__xludf.DUMMYFUNCTION("GOOGLETRANSLATE(A12108,""auto"",""en"")"),"MODI SHAH EC RAJIV KUMAR MUST BE TRIAL UNDER NSA FOR MURDER OF DEMOCRACY")</f>
        <v>MODI SHAH EC RAJIV KUMAR MUST BE TRIAL UNDER NSA FOR MURDER OF DEMOCRACY</v>
      </c>
    </row>
    <row r="12109" spans="1:2" ht="14.25" customHeight="1">
      <c r="A12109" s="2" t="s">
        <v>11549</v>
      </c>
      <c r="B12109" s="2" t="str">
        <f ca="1">IFERROR(__xludf.DUMMYFUNCTION("GOOGLETRANSLATE(A12109,""auto"",""en"")"),"Plz make this clear mat")</f>
        <v>Plz make this clear mat</v>
      </c>
    </row>
    <row r="12110" spans="1:2" ht="14.25" customHeight="1">
      <c r="A12110" s="5" t="s">
        <v>11550</v>
      </c>
      <c r="B12110" s="2" t="str">
        <f ca="1">IFERROR(__xludf.DUMMYFUNCTION("GOOGLETRANSLATE(A12110,""auto"",""en"")"),"Loading...")</f>
        <v>Loading...</v>
      </c>
    </row>
    <row r="12111" spans="1:2" ht="14.25" customHeight="1">
      <c r="A12111" s="2" t="s">
        <v>11551</v>
      </c>
      <c r="B12111" s="2" t="str">
        <f ca="1">IFERROR(__xludf.DUMMYFUNCTION("GOOGLETRANSLATE(A12111,""auto"",""en"")"),"Loading...")</f>
        <v>Loading...</v>
      </c>
    </row>
    <row r="12112" spans="1:2" ht="14.25" customHeight="1">
      <c r="A12112" s="2" t="s">
        <v>2661</v>
      </c>
      <c r="B12112" s="2" t="str">
        <f ca="1">IFERROR(__xludf.DUMMYFUNCTION("GOOGLETRANSLATE(A12112,""auto"",""en"")"),"Loading...")</f>
        <v>Loading...</v>
      </c>
    </row>
    <row r="12113" spans="1:2" ht="14.25" customHeight="1">
      <c r="A12113" s="2" t="s">
        <v>11552</v>
      </c>
      <c r="B12113" s="2" t="str">
        <f ca="1">IFERROR(__xludf.DUMMYFUNCTION("GOOGLETRANSLATE(A12113,""auto"",""en"")"),"Loading...")</f>
        <v>Loading...</v>
      </c>
    </row>
    <row r="12114" spans="1:2" ht="14.25" customHeight="1">
      <c r="A12114" s="2" t="s">
        <v>11553</v>
      </c>
      <c r="B12114" s="2" t="str">
        <f ca="1">IFERROR(__xludf.DUMMYFUNCTION("GOOGLETRANSLATE(A12114,""auto"",""en"")"),"Loading...")</f>
        <v>Loading...</v>
      </c>
    </row>
    <row r="12115" spans="1:2" ht="14.25" customHeight="1">
      <c r="A12115" s="2" t="s">
        <v>11554</v>
      </c>
      <c r="B12115" s="2" t="str">
        <f ca="1">IFERROR(__xludf.DUMMYFUNCTION("GOOGLETRANSLATE(A12115,""auto"",""en"")"),"Loading...")</f>
        <v>Loading...</v>
      </c>
    </row>
    <row r="12116" spans="1:2" ht="14.25" customHeight="1">
      <c r="A12116" s="4" t="s">
        <v>11555</v>
      </c>
      <c r="B12116" s="2" t="str">
        <f ca="1">IFERROR(__xludf.DUMMYFUNCTION("GOOGLETRANSLATE(A12116,""auto"",""en"")"),"Loading...")</f>
        <v>Loading...</v>
      </c>
    </row>
    <row r="12117" spans="1:2" ht="14.25" customHeight="1">
      <c r="A12117" s="2" t="s">
        <v>11556</v>
      </c>
      <c r="B12117" s="2" t="str">
        <f ca="1">IFERROR(__xludf.DUMMYFUNCTION("GOOGLETRANSLATE(A12117,""auto"",""en"")"),"Loading...")</f>
        <v>Loading...</v>
      </c>
    </row>
    <row r="12118" spans="1:2" ht="14.25" customHeight="1">
      <c r="A12118" s="6" t="s">
        <v>11557</v>
      </c>
      <c r="B12118" s="2" t="str">
        <f ca="1">IFERROR(__xludf.DUMMYFUNCTION("GOOGLETRANSLATE(A12118,""auto"",""en"")"),"Loading...")</f>
        <v>Loading...</v>
      </c>
    </row>
    <row r="12119" spans="1:2" ht="14.25" customHeight="1">
      <c r="A12119" s="2" t="s">
        <v>11558</v>
      </c>
      <c r="B12119" s="2" t="str">
        <f ca="1">IFERROR(__xludf.DUMMYFUNCTION("GOOGLETRANSLATE(A12119,""auto"",""en"")"),"Loading...")</f>
        <v>Loading...</v>
      </c>
    </row>
    <row r="12120" spans="1:2" ht="14.25" customHeight="1">
      <c r="A12120" s="2" t="s">
        <v>11559</v>
      </c>
      <c r="B12120" s="2" t="str">
        <f ca="1">IFERROR(__xludf.DUMMYFUNCTION("GOOGLETRANSLATE(A12120,""auto"",""en"")"),"Loading...")</f>
        <v>Loading...</v>
      </c>
    </row>
    <row r="12121" spans="1:2" ht="14.25" customHeight="1">
      <c r="A12121" s="2" t="s">
        <v>11560</v>
      </c>
      <c r="B12121" s="2" t="str">
        <f ca="1">IFERROR(__xludf.DUMMYFUNCTION("GOOGLETRANSLATE(A12121,""auto"",""en"")"),"Good work sir and Good job 💪🙏🙏🙏🙏🙏🙏🙏🙏🙏")</f>
        <v>Good work sir and Good job 💪🙏🙏🙏🙏🙏🙏🙏🙏🙏</v>
      </c>
    </row>
    <row r="12122" spans="1:2" ht="14.25" customHeight="1">
      <c r="A12122" s="2" t="s">
        <v>11561</v>
      </c>
      <c r="B12122" s="2" t="str">
        <f ca="1">IFERROR(__xludf.DUMMYFUNCTION("GOOGLETRANSLATE(A12122,""auto"",""en"")"),"Loading...")</f>
        <v>Loading...</v>
      </c>
    </row>
    <row r="12123" spans="1:2" ht="14.25" customHeight="1">
      <c r="A12123" s="2" t="s">
        <v>11562</v>
      </c>
      <c r="B12123" s="2" t="str">
        <f ca="1">IFERROR(__xludf.DUMMYFUNCTION("GOOGLETRANSLATE(A12123,""auto"",""en"")"),"Loading...")</f>
        <v>Loading...</v>
      </c>
    </row>
    <row r="12124" spans="1:2" ht="14.25" customHeight="1">
      <c r="A12124" s="2" t="s">
        <v>11563</v>
      </c>
      <c r="B12124" s="2" t="str">
        <f ca="1">IFERROR(__xludf.DUMMYFUNCTION("GOOGLETRANSLATE(A12124,""auto"",""en"")"),"Loading...")</f>
        <v>Loading...</v>
      </c>
    </row>
    <row r="12125" spans="1:2" ht="14.25" customHeight="1">
      <c r="A12125" s="2" t="s">
        <v>11564</v>
      </c>
      <c r="B12125" s="2" t="str">
        <f ca="1">IFERROR(__xludf.DUMMYFUNCTION("GOOGLETRANSLATE(A12125,""auto"",""en"")"),"Loading...")</f>
        <v>Loading...</v>
      </c>
    </row>
    <row r="12126" spans="1:2" ht="14.25" customHeight="1">
      <c r="A12126" s="2" t="s">
        <v>11565</v>
      </c>
      <c r="B12126" s="2" t="str">
        <f ca="1">IFERROR(__xludf.DUMMYFUNCTION("GOOGLETRANSLATE(A12126,""auto"",""en"")"),"alliance flops")</f>
        <v>alliance flops</v>
      </c>
    </row>
    <row r="12127" spans="1:2" ht="14.25" customHeight="1">
      <c r="A12127" s="2" t="s">
        <v>11566</v>
      </c>
      <c r="B12127" s="2" t="str">
        <f ca="1">IFERROR(__xludf.DUMMYFUNCTION("GOOGLETRANSLATE(A12127,""auto"",""en"")"),"Loading...")</f>
        <v>Loading...</v>
      </c>
    </row>
    <row r="12128" spans="1:2" ht="14.25" customHeight="1">
      <c r="A12128" s="5" t="s">
        <v>11567</v>
      </c>
      <c r="B12128" s="2" t="str">
        <f ca="1">IFERROR(__xludf.DUMMYFUNCTION("GOOGLETRANSLATE(A12128,""auto"",""en"")"),"Loading...")</f>
        <v>Loading...</v>
      </c>
    </row>
    <row r="12129" spans="1:2" ht="14.25" customHeight="1">
      <c r="A12129" s="2" t="s">
        <v>11568</v>
      </c>
      <c r="B12129" s="2" t="str">
        <f ca="1">IFERROR(__xludf.DUMMYFUNCTION("GOOGLETRANSLATE(A12129,""auto"",""en"")"),"Loading...")</f>
        <v>Loading...</v>
      </c>
    </row>
    <row r="12130" spans="1:2" ht="14.25" customHeight="1">
      <c r="A12130" s="2" t="s">
        <v>11569</v>
      </c>
      <c r="B12130" s="2" t="str">
        <f ca="1">IFERROR(__xludf.DUMMYFUNCTION("GOOGLETRANSLATE(A12130,""auto"",""en"")"),"Loading...")</f>
        <v>Loading...</v>
      </c>
    </row>
    <row r="12131" spans="1:2" ht="14.25" customHeight="1">
      <c r="A12131" s="2" t="s">
        <v>11570</v>
      </c>
      <c r="B12131" s="2" t="str">
        <f ca="1">IFERROR(__xludf.DUMMYFUNCTION("GOOGLETRANSLATE(A12131,""auto"",""en"")"),"Loading...")</f>
        <v>Loading...</v>
      </c>
    </row>
    <row r="12132" spans="1:2" ht="14.25" customHeight="1">
      <c r="A12132" s="2" t="s">
        <v>11571</v>
      </c>
      <c r="B12132" s="2" t="str">
        <f ca="1">IFERROR(__xludf.DUMMYFUNCTION("GOOGLETRANSLATE(A12132,""auto"",""en"")"),"Loading...")</f>
        <v>Loading...</v>
      </c>
    </row>
    <row r="12133" spans="1:2" ht="14.25" customHeight="1">
      <c r="A12133" s="2" t="s">
        <v>11572</v>
      </c>
      <c r="B12133" s="2" t="str">
        <f ca="1">IFERROR(__xludf.DUMMYFUNCTION("GOOGLETRANSLATE(A12133,""auto"",""en"")"),"Loading...")</f>
        <v>Loading...</v>
      </c>
    </row>
    <row r="12134" spans="1:2" ht="14.25" customHeight="1">
      <c r="A12134" s="2" t="s">
        <v>11573</v>
      </c>
      <c r="B12134" s="2" t="str">
        <f ca="1">IFERROR(__xludf.DUMMYFUNCTION("GOOGLETRANSLATE(A12134,""auto"",""en"")"),"Loading...")</f>
        <v>Loading...</v>
      </c>
    </row>
    <row r="12135" spans="1:2" ht="14.25" customHeight="1">
      <c r="A12135" s="4" t="s">
        <v>11574</v>
      </c>
      <c r="B12135" s="2" t="str">
        <f ca="1">IFERROR(__xludf.DUMMYFUNCTION("GOOGLETRANSLATE(A12135,""auto"",""en"")"),"Loading...")</f>
        <v>Loading...</v>
      </c>
    </row>
    <row r="12136" spans="1:2" ht="14.25" customHeight="1">
      <c r="A12136" s="2" t="s">
        <v>11575</v>
      </c>
      <c r="B12136" s="2" t="str">
        <f ca="1">IFERROR(__xludf.DUMMYFUNCTION("GOOGLETRANSLATE(A12136,""auto"",""en"")"),"Loading...")</f>
        <v>Loading...</v>
      </c>
    </row>
    <row r="12137" spans="1:2" ht="14.25" customHeight="1">
      <c r="A12137" s="2" t="s">
        <v>11576</v>
      </c>
      <c r="B12137" s="2" t="str">
        <f ca="1">IFERROR(__xludf.DUMMYFUNCTION("GOOGLETRANSLATE(A12137,""auto"",""en"")"),"Chal charitar chehra .modi money.musle money .event manager.fascist.")</f>
        <v>Chal charitar chehra .modi money.musle money .event manager.fascist.</v>
      </c>
    </row>
    <row r="12138" spans="1:2" ht="14.25" customHeight="1">
      <c r="A12138" s="2" t="s">
        <v>11577</v>
      </c>
      <c r="B12138" s="2" t="str">
        <f ca="1">IFERROR(__xludf.DUMMYFUNCTION("GOOGLETRANSLATE(A12138,""auto"",""en"")"),"Loading...")</f>
        <v>Loading...</v>
      </c>
    </row>
    <row r="12139" spans="1:2" ht="14.25" customHeight="1">
      <c r="A12139" s="2" t="s">
        <v>11578</v>
      </c>
      <c r="B12139" s="2" t="str">
        <f ca="1">IFERROR(__xludf.DUMMYFUNCTION("GOOGLETRANSLATE(A12139,""auto"",""en"")"),"Rahul Gandhi I love you our support always for you 💖❤ I am from odisha 🎉🎉 we are proud for we got leader like you ❤❤❤")</f>
        <v>Rahul Gandhi I love you our support always for you 💖❤ I am from odisha 🎉🎉 we are proud for we got leader like you ❤❤❤</v>
      </c>
    </row>
    <row r="12140" spans="1:2" ht="14.25" customHeight="1">
      <c r="A12140" s="2" t="s">
        <v>11579</v>
      </c>
      <c r="B12140" s="2" t="str">
        <f ca="1">IFERROR(__xludf.DUMMYFUNCTION("GOOGLETRANSLATE(A12140,""auto"",""en"")"),"Loading...")</f>
        <v>Loading...</v>
      </c>
    </row>
    <row r="12141" spans="1:2" ht="14.25" customHeight="1">
      <c r="A12141" s="6" t="s">
        <v>11580</v>
      </c>
      <c r="B12141" s="2" t="str">
        <f ca="1">IFERROR(__xludf.DUMMYFUNCTION("GOOGLETRANSLATE(A12141,""auto"",""en"")"),"Loading...")</f>
        <v>Loading...</v>
      </c>
    </row>
    <row r="12142" spans="1:2" ht="14.25" customHeight="1">
      <c r="A12142" s="2" t="s">
        <v>11581</v>
      </c>
      <c r="B12142" s="2" t="str">
        <f ca="1">IFERROR(__xludf.DUMMYFUNCTION("GOOGLETRANSLATE(A12142,""auto"",""en"")"),"Loading...")</f>
        <v>Loading...</v>
      </c>
    </row>
    <row r="12143" spans="1:2" ht="14.25" customHeight="1">
      <c r="A12143" s="4" t="s">
        <v>11582</v>
      </c>
      <c r="B12143" s="2" t="str">
        <f ca="1">IFERROR(__xludf.DUMMYFUNCTION("GOOGLETRANSLATE(A12143,""auto"",""en"")"),"Loading...")</f>
        <v>Loading...</v>
      </c>
    </row>
    <row r="12144" spans="1:2" ht="14.25" customHeight="1">
      <c r="A12144" s="2" t="s">
        <v>11583</v>
      </c>
      <c r="B12144" s="2" t="str">
        <f ca="1">IFERROR(__xludf.DUMMYFUNCTION("GOOGLETRANSLATE(A12144,""auto"",""en"")"),"Loading...")</f>
        <v>Loading...</v>
      </c>
    </row>
    <row r="12145" spans="1:2" ht="14.25" customHeight="1">
      <c r="A12145" s="6" t="s">
        <v>11584</v>
      </c>
      <c r="B12145" s="2" t="str">
        <f ca="1">IFERROR(__xludf.DUMMYFUNCTION("GOOGLETRANSLATE(A12145,""auto"",""en"")"),"Loading...")</f>
        <v>Loading...</v>
      </c>
    </row>
    <row r="12146" spans="1:2" ht="14.25" customHeight="1">
      <c r="A12146" s="2" t="s">
        <v>11585</v>
      </c>
      <c r="B12146" s="2" t="str">
        <f ca="1">IFERROR(__xludf.DUMMYFUNCTION("GOOGLETRANSLATE(A12146,""auto"",""en"")"),"Loading...")</f>
        <v>Loading...</v>
      </c>
    </row>
    <row r="12147" spans="1:2" ht="14.25" customHeight="1">
      <c r="A12147" s="2" t="s">
        <v>11586</v>
      </c>
      <c r="B12147" s="2" t="str">
        <f ca="1">IFERROR(__xludf.DUMMYFUNCTION("GOOGLETRANSLATE(A12147,""auto"",""en"")"),"Loading...")</f>
        <v>Loading...</v>
      </c>
    </row>
    <row r="12148" spans="1:2" ht="14.25" customHeight="1">
      <c r="A12148" s="2" t="s">
        <v>11587</v>
      </c>
      <c r="B12148" s="2" t="str">
        <f ca="1">IFERROR(__xludf.DUMMYFUNCTION("GOOGLETRANSLATE(A12148,""auto"",""en"")"),"Loading...")</f>
        <v>Loading...</v>
      </c>
    </row>
    <row r="12149" spans="1:2" ht="14.25" customHeight="1">
      <c r="A12149" s="4" t="s">
        <v>11588</v>
      </c>
      <c r="B12149" s="2" t="str">
        <f ca="1">IFERROR(__xludf.DUMMYFUNCTION("GOOGLETRANSLATE(A12149,""auto"",""en"")"),"Loading...")</f>
        <v>Loading...</v>
      </c>
    </row>
    <row r="12150" spans="1:2" ht="14.25" customHeight="1">
      <c r="A12150" s="2" t="s">
        <v>11589</v>
      </c>
      <c r="B12150" s="2" t="str">
        <f ca="1">IFERROR(__xludf.DUMMYFUNCTION("GOOGLETRANSLATE(A12150,""auto"",""en"")"),"Loading...")</f>
        <v>Loading...</v>
      </c>
    </row>
    <row r="12151" spans="1:2" ht="14.25" customHeight="1">
      <c r="A12151" s="4" t="s">
        <v>11590</v>
      </c>
      <c r="B12151" s="2" t="str">
        <f ca="1">IFERROR(__xludf.DUMMYFUNCTION("GOOGLETRANSLATE(A12151,""auto"",""en"")"),"Loading...")</f>
        <v>Loading...</v>
      </c>
    </row>
    <row r="12152" spans="1:2" ht="14.25" customHeight="1">
      <c r="A12152" s="2" t="s">
        <v>11591</v>
      </c>
      <c r="B12152" s="2" t="str">
        <f ca="1">IFERROR(__xludf.DUMMYFUNCTION("GOOGLETRANSLATE(A12152,""auto"",""en"")"),"Loading...")</f>
        <v>Loading...</v>
      </c>
    </row>
    <row r="12153" spans="1:2" ht="14.25" customHeight="1">
      <c r="A12153" s="2" t="s">
        <v>11592</v>
      </c>
      <c r="B12153" s="2" t="str">
        <f ca="1">IFERROR(__xludf.DUMMYFUNCTION("GOOGLETRANSLATE(A12153,""auto"",""en"")"),"Loading...")</f>
        <v>Loading...</v>
      </c>
    </row>
    <row r="12154" spans="1:2" ht="14.25" customHeight="1">
      <c r="A12154" s="4" t="s">
        <v>11593</v>
      </c>
      <c r="B12154" s="2" t="str">
        <f ca="1">IFERROR(__xludf.DUMMYFUNCTION("GOOGLETRANSLATE(A12154,""auto"",""en"")"),"Loading...")</f>
        <v>Loading...</v>
      </c>
    </row>
    <row r="12155" spans="1:2" ht="14.25" customHeight="1">
      <c r="A12155" s="4" t="s">
        <v>11594</v>
      </c>
      <c r="B12155" s="2" t="str">
        <f ca="1">IFERROR(__xludf.DUMMYFUNCTION("GOOGLETRANSLATE(A12155,""auto"",""en"")"),"Loading...")</f>
        <v>Loading...</v>
      </c>
    </row>
    <row r="12156" spans="1:2" ht="14.25" customHeight="1">
      <c r="A12156" s="2" t="s">
        <v>11595</v>
      </c>
      <c r="B12156" s="2" t="str">
        <f ca="1">IFERROR(__xludf.DUMMYFUNCTION("GOOGLETRANSLATE(A12156,""auto"",""en"")"),"Loading...")</f>
        <v>Loading...</v>
      </c>
    </row>
    <row r="12157" spans="1:2" ht="14.25" customHeight="1">
      <c r="A12157" s="2" t="s">
        <v>11596</v>
      </c>
      <c r="B12157" s="2" t="str">
        <f ca="1">IFERROR(__xludf.DUMMYFUNCTION("GOOGLETRANSLATE(A12157,""auto"",""en"")"),"In my heart the truth is there and the truth is bitter.")</f>
        <v>In my heart the truth is there and the truth is bitter.</v>
      </c>
    </row>
    <row r="12158" spans="1:2" ht="14.25" customHeight="1">
      <c r="A12158" s="4" t="s">
        <v>11597</v>
      </c>
      <c r="B12158" s="2" t="str">
        <f ca="1">IFERROR(__xludf.DUMMYFUNCTION("GOOGLETRANSLATE(A12158,""auto"",""en"")"),"Loading...")</f>
        <v>Loading...</v>
      </c>
    </row>
    <row r="12159" spans="1:2" ht="14.25" customHeight="1">
      <c r="A12159" s="2" t="s">
        <v>11598</v>
      </c>
      <c r="B12159" s="2" t="str">
        <f ca="1">IFERROR(__xludf.DUMMYFUNCTION("GOOGLETRANSLATE(A12159,""auto"",""en"")"),"Ravish kumar ji zindabad thanku for showing true journalism 🙏🙏✋🙏✋🙏🙏✋")</f>
        <v>Ravish kumar ji zindabad thanku for showing true journalism 🙏🙏✋🙏✋🙏🙏✋</v>
      </c>
    </row>
    <row r="12160" spans="1:2" ht="14.25" customHeight="1">
      <c r="A12160" s="2" t="s">
        <v>11599</v>
      </c>
      <c r="B12160" s="2" t="str">
        <f ca="1">IFERROR(__xludf.DUMMYFUNCTION("GOOGLETRANSLATE(A12160,""auto"",""en"")"),"Loading...")</f>
        <v>Loading...</v>
      </c>
    </row>
    <row r="12161" spans="1:2" ht="14.25" customHeight="1">
      <c r="A12161" s="2" t="s">
        <v>11600</v>
      </c>
      <c r="B12161" s="2" t="str">
        <f ca="1">IFERROR(__xludf.DUMMYFUNCTION("GOOGLETRANSLATE(A12161,""auto"",""en"")"),"Loading...")</f>
        <v>Loading...</v>
      </c>
    </row>
    <row r="12162" spans="1:2" ht="14.25" customHeight="1">
      <c r="A12162" s="2" t="s">
        <v>11601</v>
      </c>
      <c r="B12162" s="2" t="str">
        <f ca="1">IFERROR(__xludf.DUMMYFUNCTION("GOOGLETRANSLATE(A12162,""auto"",""en"")"),"Loading...")</f>
        <v>Loading...</v>
      </c>
    </row>
    <row r="12163" spans="1:2" ht="14.25" customHeight="1">
      <c r="A12163" s="2" t="s">
        <v>11602</v>
      </c>
      <c r="B12163" s="2" t="str">
        <f ca="1">IFERROR(__xludf.DUMMYFUNCTION("GOOGLETRANSLATE(A12163,""auto"",""en"")"),"Loading...")</f>
        <v>Loading...</v>
      </c>
    </row>
    <row r="12164" spans="1:2" ht="14.25" customHeight="1">
      <c r="A12164" s="4" t="s">
        <v>11603</v>
      </c>
      <c r="B12164" s="2" t="str">
        <f ca="1">IFERROR(__xludf.DUMMYFUNCTION("GOOGLETRANSLATE(A12164,""auto"",""en"")"),"Loading...")</f>
        <v>Loading...</v>
      </c>
    </row>
    <row r="12165" spans="1:2" ht="14.25" customHeight="1">
      <c r="A12165" s="2" t="s">
        <v>11604</v>
      </c>
      <c r="B12165" s="2" t="str">
        <f ca="1">IFERROR(__xludf.DUMMYFUNCTION("GOOGLETRANSLATE(A12165,""auto"",""en"")"),"Loading...")</f>
        <v>Loading...</v>
      </c>
    </row>
    <row r="12166" spans="1:2" ht="14.25" customHeight="1">
      <c r="A12166" s="4" t="s">
        <v>11605</v>
      </c>
      <c r="B12166" s="2" t="str">
        <f ca="1">IFERROR(__xludf.DUMMYFUNCTION("GOOGLETRANSLATE(A12166,""auto"",""en"")"),"Loading...")</f>
        <v>Loading...</v>
      </c>
    </row>
    <row r="12167" spans="1:2" ht="14.25" customHeight="1">
      <c r="A12167" s="2" t="s">
        <v>11606</v>
      </c>
      <c r="B12167" s="2" t="str">
        <f ca="1">IFERROR(__xludf.DUMMYFUNCTION("GOOGLETRANSLATE(A12167,""auto"",""en"")"),"Loading...")</f>
        <v>Loading...</v>
      </c>
    </row>
    <row r="12168" spans="1:2" ht="14.25" customHeight="1">
      <c r="A12168" s="2" t="s">
        <v>11607</v>
      </c>
      <c r="B12168" s="2" t="str">
        <f ca="1">IFERROR(__xludf.DUMMYFUNCTION("GOOGLETRANSLATE(A12168,""auto"",""en"")"),"Loading...")</f>
        <v>Loading...</v>
      </c>
    </row>
    <row r="12169" spans="1:2" ht="14.25" customHeight="1">
      <c r="A12169" s="2" t="s">
        <v>11608</v>
      </c>
      <c r="B12169" s="2" t="str">
        <f ca="1">IFERROR(__xludf.DUMMYFUNCTION("GOOGLETRANSLATE(A12169,""auto"",""en"")"),"Loading...")</f>
        <v>Loading...</v>
      </c>
    </row>
    <row r="12170" spans="1:2" ht="14.25" customHeight="1">
      <c r="A12170" s="4" t="s">
        <v>11609</v>
      </c>
      <c r="B12170" s="2" t="str">
        <f ca="1">IFERROR(__xludf.DUMMYFUNCTION("GOOGLETRANSLATE(A12170,""auto"",""en"")"),"Loading...")</f>
        <v>Loading...</v>
      </c>
    </row>
    <row r="12171" spans="1:2" ht="14.25" customHeight="1">
      <c r="A12171" s="2" t="s">
        <v>8018</v>
      </c>
      <c r="B12171" s="2" t="str">
        <f ca="1">IFERROR(__xludf.DUMMYFUNCTION("GOOGLETRANSLATE(A12171,""auto"",""en"")"),"Loading...")</f>
        <v>Loading...</v>
      </c>
    </row>
    <row r="12172" spans="1:2" ht="14.25" customHeight="1">
      <c r="A12172" s="2" t="s">
        <v>11610</v>
      </c>
      <c r="B12172" s="2" t="str">
        <f ca="1">IFERROR(__xludf.DUMMYFUNCTION("GOOGLETRANSLATE(A12172,""auto"",""en"")"),"Loading...")</f>
        <v>Loading...</v>
      </c>
    </row>
    <row r="12173" spans="1:2" ht="14.25" customHeight="1">
      <c r="A12173" s="2" t="s">
        <v>11611</v>
      </c>
      <c r="B12173" s="2" t="str">
        <f ca="1">IFERROR(__xludf.DUMMYFUNCTION("GOOGLETRANSLATE(A12173,""auto"",""en"")"),"Loading...")</f>
        <v>Loading...</v>
      </c>
    </row>
    <row r="12174" spans="1:2" ht="14.25" customHeight="1">
      <c r="A12174" s="2" t="s">
        <v>11612</v>
      </c>
      <c r="B12174" s="2" t="str">
        <f ca="1">IFERROR(__xludf.DUMMYFUNCTION("GOOGLETRANSLATE(A12174,""auto"",""en"")"),"Loading...")</f>
        <v>Loading...</v>
      </c>
    </row>
    <row r="12175" spans="1:2" ht="14.25" customHeight="1">
      <c r="A12175" s="2" t="s">
        <v>11613</v>
      </c>
      <c r="B12175" s="2" t="str">
        <f ca="1">IFERROR(__xludf.DUMMYFUNCTION("GOOGLETRANSLATE(A12175,""auto"",""en"")"),"Loading...")</f>
        <v>Loading...</v>
      </c>
    </row>
    <row r="12176" spans="1:2" ht="14.25" customHeight="1">
      <c r="A12176" s="2" t="s">
        <v>11614</v>
      </c>
      <c r="B12176" s="2" t="str">
        <f ca="1">IFERROR(__xludf.DUMMYFUNCTION("GOOGLETRANSLATE(A12176,""auto"",""en"")"),"Loading...")</f>
        <v>Loading...</v>
      </c>
    </row>
    <row r="12177" spans="1:2" ht="14.25" customHeight="1">
      <c r="A12177" s="2" t="s">
        <v>11615</v>
      </c>
      <c r="B12177" s="2" t="str">
        <f ca="1">IFERROR(__xludf.DUMMYFUNCTION("GOOGLETRANSLATE(A12177,""auto"",""en"")"),"Loading...")</f>
        <v>Loading...</v>
      </c>
    </row>
    <row r="12178" spans="1:2" ht="14.25" customHeight="1">
      <c r="A12178" s="2" t="s">
        <v>11616</v>
      </c>
      <c r="B12178" s="2" t="str">
        <f ca="1">IFERROR(__xludf.DUMMYFUNCTION("GOOGLETRANSLATE(A12178,""auto"",""en"")"),"Loading...")</f>
        <v>Loading...</v>
      </c>
    </row>
    <row r="12179" spans="1:2" ht="14.25" customHeight="1">
      <c r="A12179" s="6" t="s">
        <v>11617</v>
      </c>
      <c r="B12179" s="2" t="str">
        <f ca="1">IFERROR(__xludf.DUMMYFUNCTION("GOOGLETRANSLATE(A12179,""auto"",""en"")"),"Congress government is coming. 
Laude pe")</f>
        <v>Congress government is coming. 
Laude pe</v>
      </c>
    </row>
    <row r="12180" spans="1:2" ht="14.25" customHeight="1">
      <c r="A12180" s="2" t="s">
        <v>11618</v>
      </c>
      <c r="B12180" s="2" t="str">
        <f ca="1">IFERROR(__xludf.DUMMYFUNCTION("GOOGLETRANSLATE(A12180,""auto"",""en"")"),"Loading...")</f>
        <v>Loading...</v>
      </c>
    </row>
    <row r="12181" spans="1:2" ht="14.25" customHeight="1">
      <c r="A12181" s="4" t="s">
        <v>11619</v>
      </c>
      <c r="B12181" s="2" t="str">
        <f ca="1">IFERROR(__xludf.DUMMYFUNCTION("GOOGLETRANSLATE(A12181,""auto"",""en"")"),"Loading...")</f>
        <v>Loading...</v>
      </c>
    </row>
    <row r="12182" spans="1:2" ht="14.25" customHeight="1">
      <c r="A12182" s="2" t="s">
        <v>11620</v>
      </c>
      <c r="B12182" s="2" t="str">
        <f ca="1">IFERROR(__xludf.DUMMYFUNCTION("GOOGLETRANSLATE(A12182,""auto"",""en"")"),"Loading...")</f>
        <v>Loading...</v>
      </c>
    </row>
    <row r="12183" spans="1:2" ht="14.25" customHeight="1">
      <c r="A12183" s="2" t="s">
        <v>11621</v>
      </c>
      <c r="B12183" s="2" t="str">
        <f ca="1">IFERROR(__xludf.DUMMYFUNCTION("GOOGLETRANSLATE(A12183,""auto"",""en"")"),"Loading...")</f>
        <v>Loading...</v>
      </c>
    </row>
    <row r="12184" spans="1:2" ht="14.25" customHeight="1">
      <c r="A12184" s="2" t="s">
        <v>11622</v>
      </c>
      <c r="B12184" s="2" t="str">
        <f ca="1">IFERROR(__xludf.DUMMYFUNCTION("GOOGLETRANSLATE(A12184,""auto"",""en"")"),"Loading...")</f>
        <v>Loading...</v>
      </c>
    </row>
    <row r="12185" spans="1:2" ht="14.25" customHeight="1">
      <c r="A12185" s="2" t="s">
        <v>11623</v>
      </c>
      <c r="B12185" s="2" t="str">
        <f ca="1">IFERROR(__xludf.DUMMYFUNCTION("GOOGLETRANSLATE(A12185,""auto"",""en"")"),"Kejariwal maha shota to go to jail...Babar media is not trusting")</f>
        <v>Kejariwal maha shota to go to jail...Babar media is not trusting</v>
      </c>
    </row>
    <row r="12186" spans="1:2" ht="14.25" customHeight="1">
      <c r="A12186" s="2" t="s">
        <v>11624</v>
      </c>
      <c r="B12186" s="2" t="str">
        <f ca="1">IFERROR(__xludf.DUMMYFUNCTION("GOOGLETRANSLATE(A12186,""auto"",""en"")"),"Loading...")</f>
        <v>Loading...</v>
      </c>
    </row>
    <row r="12187" spans="1:2" ht="14.25" customHeight="1">
      <c r="A12187" s="2" t="s">
        <v>11625</v>
      </c>
      <c r="B12187" s="2" t="str">
        <f ca="1">IFERROR(__xludf.DUMMYFUNCTION("GOOGLETRANSLATE(A12187,""auto"",""en"")"),"Loading...")</f>
        <v>Loading...</v>
      </c>
    </row>
    <row r="12188" spans="1:2" ht="14.25" customHeight="1">
      <c r="A12188" s="2" t="s">
        <v>11626</v>
      </c>
      <c r="B12188" s="2" t="str">
        <f ca="1">IFERROR(__xludf.DUMMYFUNCTION("GOOGLETRANSLATE(A12188,""auto"",""en"")"),"Loading...")</f>
        <v>Loading...</v>
      </c>
    </row>
    <row r="12189" spans="1:2" ht="14.25" customHeight="1">
      <c r="A12189" s="2" t="s">
        <v>11627</v>
      </c>
      <c r="B12189" s="2" t="str">
        <f ca="1">IFERROR(__xludf.DUMMYFUNCTION("GOOGLETRANSLATE(A12189,""auto"",""en"")"),"""Young Leader"" - 11:35 🤣🤣🤣")</f>
        <v>"Young Leader" - 11:35 🤣🤣🤣</v>
      </c>
    </row>
    <row r="12190" spans="1:2" ht="14.25" customHeight="1">
      <c r="A12190" s="2" t="s">
        <v>11628</v>
      </c>
      <c r="B12190" s="2" t="str">
        <f ca="1">IFERROR(__xludf.DUMMYFUNCTION("GOOGLETRANSLATE(A12190,""auto"",""en"")"),"Loading...")</f>
        <v>Loading...</v>
      </c>
    </row>
    <row r="12191" spans="1:2" ht="14.25" customHeight="1">
      <c r="A12191" s="2" t="s">
        <v>11629</v>
      </c>
      <c r="B12191" s="2" t="str">
        <f ca="1">IFERROR(__xludf.DUMMYFUNCTION("GOOGLETRANSLATE(A12191,""auto"",""en"")"),"Loading...")</f>
        <v>Loading...</v>
      </c>
    </row>
    <row r="12192" spans="1:2" ht="14.25" customHeight="1">
      <c r="A12192" s="2" t="s">
        <v>11630</v>
      </c>
      <c r="B12192" s="2" t="str">
        <f ca="1">IFERROR(__xludf.DUMMYFUNCTION("GOOGLETRANSLATE(A12192,""auto"",""en"")"),"Loading...")</f>
        <v>Loading...</v>
      </c>
    </row>
    <row r="12193" spans="1:2" ht="14.25" customHeight="1">
      <c r="A12193" s="2" t="s">
        <v>11631</v>
      </c>
      <c r="B12193" s="2" t="str">
        <f ca="1">IFERROR(__xludf.DUMMYFUNCTION("GOOGLETRANSLATE(A12193,""auto"",""en"")"),"And on June 4, Ravish Kumar hacked the EVM which was programmed...hahahahah.")</f>
        <v>And on June 4, Ravish Kumar hacked the EVM which was programmed...hahahahah.</v>
      </c>
    </row>
    <row r="12194" spans="1:2" ht="14.25" customHeight="1">
      <c r="A12194" s="2" t="s">
        <v>11632</v>
      </c>
      <c r="B12194" s="2" t="str">
        <f ca="1">IFERROR(__xludf.DUMMYFUNCTION("GOOGLETRANSLATE(A12194,""auto"",""en"")"),"For the rest of the time, the government of India alliance will talk about unemployment, education, health and poverty of poor people and will rule the country.")</f>
        <v>For the rest of the time, the government of India alliance will talk about unemployment, education, health and poverty of poor people and will rule the country.</v>
      </c>
    </row>
    <row r="12195" spans="1:2" ht="14.25" customHeight="1">
      <c r="A12195" s="2" t="s">
        <v>327</v>
      </c>
      <c r="B12195" s="2" t="str">
        <f ca="1">IFERROR(__xludf.DUMMYFUNCTION("GOOGLETRANSLATE(A12195,""auto"",""en"")"),"Loading...")</f>
        <v>Loading...</v>
      </c>
    </row>
    <row r="12196" spans="1:2" ht="14.25" customHeight="1">
      <c r="A12196" s="4" t="s">
        <v>11633</v>
      </c>
      <c r="B12196" s="2" t="str">
        <f ca="1">IFERROR(__xludf.DUMMYFUNCTION("GOOGLETRANSLATE(A12196,""auto"",""en"")"),"Loading...")</f>
        <v>Loading...</v>
      </c>
    </row>
    <row r="12197" spans="1:2" ht="14.25" customHeight="1">
      <c r="A12197" s="2" t="s">
        <v>11634</v>
      </c>
      <c r="B12197" s="2" t="str">
        <f ca="1">IFERROR(__xludf.DUMMYFUNCTION("GOOGLETRANSLATE(A12197,""auto"",""en"")"),"Loading...")</f>
        <v>Loading...</v>
      </c>
    </row>
    <row r="12198" spans="1:2" ht="14.25" customHeight="1">
      <c r="A12198" s="2" t="s">
        <v>11635</v>
      </c>
      <c r="B12198" s="2" t="str">
        <f ca="1">IFERROR(__xludf.DUMMYFUNCTION("GOOGLETRANSLATE(A12198,""auto"",""en"")"),"Loading...")</f>
        <v>Loading...</v>
      </c>
    </row>
    <row r="12199" spans="1:2" ht="14.25" customHeight="1">
      <c r="A12199" s="2" t="s">
        <v>11636</v>
      </c>
      <c r="B12199" s="2" t="str">
        <f ca="1">IFERROR(__xludf.DUMMYFUNCTION("GOOGLETRANSLATE(A12199,""auto"",""en"")"),"Loading...")</f>
        <v>Loading...</v>
      </c>
    </row>
    <row r="12200" spans="1:2" ht="14.25" customHeight="1">
      <c r="A12200" s="2" t="s">
        <v>11637</v>
      </c>
      <c r="B12200" s="2" t="str">
        <f ca="1">IFERROR(__xludf.DUMMYFUNCTION("GOOGLETRANSLATE(A12200,""auto"",""en"")"),"Raise BJP 500par")</f>
        <v>Raise BJP 500par</v>
      </c>
    </row>
    <row r="12201" spans="1:2" ht="14.25" customHeight="1">
      <c r="A12201" s="2" t="s">
        <v>11638</v>
      </c>
      <c r="B12201" s="2" t="str">
        <f ca="1">IFERROR(__xludf.DUMMYFUNCTION("GOOGLETRANSLATE(A12201,""auto"",""en"")"),"Loading...")</f>
        <v>Loading...</v>
      </c>
    </row>
    <row r="12202" spans="1:2" ht="14.25" customHeight="1">
      <c r="A12202" s="2" t="s">
        <v>11639</v>
      </c>
      <c r="B12202" s="2" t="str">
        <f ca="1">IFERROR(__xludf.DUMMYFUNCTION("GOOGLETRANSLATE(A12202,""auto"",""en"")"),"Loading...")</f>
        <v>Loading...</v>
      </c>
    </row>
    <row r="12203" spans="1:2" ht="14.25" customHeight="1">
      <c r="A12203" s="2" t="s">
        <v>11640</v>
      </c>
      <c r="B12203" s="2" t="str">
        <f ca="1">IFERROR(__xludf.DUMMYFUNCTION("GOOGLETRANSLATE(A12203,""auto"",""en"")"),"Loading...")</f>
        <v>Loading...</v>
      </c>
    </row>
    <row r="12204" spans="1:2" ht="14.25" customHeight="1">
      <c r="A12204" s="2" t="s">
        <v>11641</v>
      </c>
      <c r="B12204" s="2" t="str">
        <f ca="1">IFERROR(__xludf.DUMMYFUNCTION("GOOGLETRANSLATE(A12204,""auto"",""en"")"),"Loading...")</f>
        <v>Loading...</v>
      </c>
    </row>
    <row r="12205" spans="1:2" ht="14.25" customHeight="1">
      <c r="A12205" s="2" t="s">
        <v>11642</v>
      </c>
      <c r="B12205" s="2" t="str">
        <f ca="1">IFERROR(__xludf.DUMMYFUNCTION("GOOGLETRANSLATE(A12205,""auto"",""en"")"),"Loading...")</f>
        <v>Loading...</v>
      </c>
    </row>
    <row r="12206" spans="1:2" ht="14.25" customHeight="1">
      <c r="A12206" s="2" t="s">
        <v>11643</v>
      </c>
      <c r="B12206" s="2" t="str">
        <f ca="1">IFERROR(__xludf.DUMMYFUNCTION("GOOGLETRANSLATE(A12206,""auto"",""en"")"),"Loading...")</f>
        <v>Loading...</v>
      </c>
    </row>
    <row r="12207" spans="1:2" ht="14.25" customHeight="1">
      <c r="A12207" s="2" t="s">
        <v>2699</v>
      </c>
      <c r="B12207" s="2" t="str">
        <f ca="1">IFERROR(__xludf.DUMMYFUNCTION("GOOGLETRANSLATE(A12207,""auto"",""en"")"),"Loading...")</f>
        <v>Loading...</v>
      </c>
    </row>
    <row r="12208" spans="1:2" ht="14.25" customHeight="1">
      <c r="A12208" s="2" t="s">
        <v>11644</v>
      </c>
      <c r="B12208" s="2" t="str">
        <f ca="1">IFERROR(__xludf.DUMMYFUNCTION("GOOGLETRANSLATE(A12208,""auto"",""en"")"),"Loading...")</f>
        <v>Loading...</v>
      </c>
    </row>
    <row r="12209" spans="1:2" ht="14.25" customHeight="1">
      <c r="A12209" s="2" t="s">
        <v>11645</v>
      </c>
      <c r="B12209" s="2" t="str">
        <f ca="1">IFERROR(__xludf.DUMMYFUNCTION("GOOGLETRANSLATE(A12209,""auto"",""en"")"),"Loading...")</f>
        <v>Loading...</v>
      </c>
    </row>
    <row r="12210" spans="1:2" ht="14.25" customHeight="1">
      <c r="A12210" s="2" t="s">
        <v>11646</v>
      </c>
      <c r="B12210" s="2" t="str">
        <f ca="1">IFERROR(__xludf.DUMMYFUNCTION("GOOGLETRANSLATE(A12210,""auto"",""en"")"),"Loading...")</f>
        <v>Loading...</v>
      </c>
    </row>
    <row r="12211" spans="1:2" ht="14.25" customHeight="1">
      <c r="A12211" s="2" t="s">
        <v>11647</v>
      </c>
      <c r="B12211" s="2" t="str">
        <f ca="1">IFERROR(__xludf.DUMMYFUNCTION("GOOGLETRANSLATE(A12211,""auto"",""en"")"),"Loading...")</f>
        <v>Loading...</v>
      </c>
    </row>
    <row r="12212" spans="1:2" ht="14.25" customHeight="1">
      <c r="A12212" s="4" t="s">
        <v>11648</v>
      </c>
      <c r="B12212" s="2" t="str">
        <f ca="1">IFERROR(__xludf.DUMMYFUNCTION("GOOGLETRANSLATE(A12212,""auto"",""en"")"),"Loading...")</f>
        <v>Loading...</v>
      </c>
    </row>
    <row r="12213" spans="1:2" ht="14.25" customHeight="1">
      <c r="A12213" s="2" t="s">
        <v>11649</v>
      </c>
      <c r="B12213" s="2" t="str">
        <f ca="1">IFERROR(__xludf.DUMMYFUNCTION("GOOGLETRANSLATE(A12213,""auto"",""en"")"),"Loading...")</f>
        <v>Loading...</v>
      </c>
    </row>
    <row r="12214" spans="1:2" ht="14.25" customHeight="1">
      <c r="A12214" s="2" t="s">
        <v>11650</v>
      </c>
      <c r="B12214" s="2" t="str">
        <f ca="1">IFERROR(__xludf.DUMMYFUNCTION("GOOGLETRANSLATE(A12214,""auto"",""en"")"),"Loading...")</f>
        <v>Loading...</v>
      </c>
    </row>
    <row r="12215" spans="1:2" ht="14.25" customHeight="1">
      <c r="A12215" s="2" t="s">
        <v>6892</v>
      </c>
      <c r="B12215" s="2" t="str">
        <f ca="1">IFERROR(__xludf.DUMMYFUNCTION("GOOGLETRANSLATE(A12215,""auto"",""en"")"),"Loading...")</f>
        <v>Loading...</v>
      </c>
    </row>
    <row r="12216" spans="1:2" ht="14.25" customHeight="1">
      <c r="A12216" s="2" t="s">
        <v>11651</v>
      </c>
      <c r="B12216" s="2" t="str">
        <f ca="1">IFERROR(__xludf.DUMMYFUNCTION("GOOGLETRANSLATE(A12216,""auto"",""en"")"),"Loading...")</f>
        <v>Loading...</v>
      </c>
    </row>
    <row r="12217" spans="1:2" ht="14.25" customHeight="1">
      <c r="A12217" s="5" t="s">
        <v>11652</v>
      </c>
      <c r="B12217" s="2" t="str">
        <f ca="1">IFERROR(__xludf.DUMMYFUNCTION("GOOGLETRANSLATE(A12217,""auto"",""en"")"),"Loading...")</f>
        <v>Loading...</v>
      </c>
    </row>
    <row r="12218" spans="1:2" ht="14.25" customHeight="1">
      <c r="A12218" s="2" t="s">
        <v>11653</v>
      </c>
      <c r="B12218" s="2" t="str">
        <f ca="1">IFERROR(__xludf.DUMMYFUNCTION("GOOGLETRANSLATE(A12218,""auto"",""en"")"),"Loading...")</f>
        <v>Loading...</v>
      </c>
    </row>
    <row r="12219" spans="1:2" ht="14.25" customHeight="1">
      <c r="A12219" s="2" t="s">
        <v>11654</v>
      </c>
      <c r="B12219" s="2" t="str">
        <f ca="1">IFERROR(__xludf.DUMMYFUNCTION("GOOGLETRANSLATE(A12219,""auto"",""en"")"),"Loading...")</f>
        <v>Loading...</v>
      </c>
    </row>
    <row r="12220" spans="1:2" ht="14.25" customHeight="1">
      <c r="A12220" s="2" t="s">
        <v>11655</v>
      </c>
      <c r="B12220" s="2" t="str">
        <f ca="1">IFERROR(__xludf.DUMMYFUNCTION("GOOGLETRANSLATE(A12220,""auto"",""en"")"),"🐂 vokto ko Bangal me 10 che niche rohega")</f>
        <v>🐂 vokto ko Bangal me 10 che niche rohega</v>
      </c>
    </row>
    <row r="12221" spans="1:2" ht="14.25" customHeight="1">
      <c r="A12221" s="4" t="s">
        <v>11656</v>
      </c>
      <c r="B12221" s="2" t="str">
        <f ca="1">IFERROR(__xludf.DUMMYFUNCTION("GOOGLETRANSLATE(A12221,""auto"",""en"")"),"Loading...")</f>
        <v>Loading...</v>
      </c>
    </row>
    <row r="12222" spans="1:2" ht="14.25" customHeight="1">
      <c r="A12222" s="2" t="s">
        <v>11657</v>
      </c>
      <c r="B12222" s="2" t="str">
        <f ca="1">IFERROR(__xludf.DUMMYFUNCTION("GOOGLETRANSLATE(A12222,""auto"",""en"")"),"Loading...")</f>
        <v>Loading...</v>
      </c>
    </row>
    <row r="12223" spans="1:2" ht="14.25" customHeight="1">
      <c r="A12223" s="6" t="s">
        <v>11658</v>
      </c>
      <c r="B12223" s="2" t="str">
        <f ca="1">IFERROR(__xludf.DUMMYFUNCTION("GOOGLETRANSLATE(A12223,""auto"",""en"")"),"Kejriwal, who is so fake than you?
Rabri eat me in jail")</f>
        <v>Kejriwal, who is so fake than you?
Rabri eat me in jail</v>
      </c>
    </row>
    <row r="12224" spans="1:2" ht="14.25" customHeight="1">
      <c r="A12224" s="4" t="s">
        <v>11659</v>
      </c>
      <c r="B12224" s="2" t="str">
        <f ca="1">IFERROR(__xludf.DUMMYFUNCTION("GOOGLETRANSLATE(A12224,""auto"",""en"")"),"Loading...")</f>
        <v>Loading...</v>
      </c>
    </row>
    <row r="12225" spans="1:2" ht="14.25" customHeight="1">
      <c r="A12225" s="2" t="s">
        <v>11660</v>
      </c>
      <c r="B12225" s="2" t="str">
        <f ca="1">IFERROR(__xludf.DUMMYFUNCTION("GOOGLETRANSLATE(A12225,""auto"",""en"")"),"Loading...")</f>
        <v>Loading...</v>
      </c>
    </row>
    <row r="12226" spans="1:2" ht="14.25" customHeight="1">
      <c r="A12226" s="2" t="s">
        <v>11661</v>
      </c>
      <c r="B12226" s="2" t="str">
        <f ca="1">IFERROR(__xludf.DUMMYFUNCTION("GOOGLETRANSLATE(A12226,""auto"",""en"")"),"Loading...")</f>
        <v>Loading...</v>
      </c>
    </row>
    <row r="12227" spans="1:2" ht="14.25" customHeight="1">
      <c r="A12227" s="2" t="s">
        <v>11662</v>
      </c>
      <c r="B12227" s="2" t="str">
        <f ca="1">IFERROR(__xludf.DUMMYFUNCTION("GOOGLETRANSLATE(A12227,""auto"",""en"")"),"Loading...")</f>
        <v>Loading...</v>
      </c>
    </row>
    <row r="12228" spans="1:2" ht="14.25" customHeight="1">
      <c r="A12228" s="2" t="s">
        <v>6105</v>
      </c>
      <c r="B12228" s="2" t="str">
        <f ca="1">IFERROR(__xludf.DUMMYFUNCTION("GOOGLETRANSLATE(A12228,""auto"",""en"")"),"Loading...")</f>
        <v>Loading...</v>
      </c>
    </row>
    <row r="12229" spans="1:2" ht="14.25" customHeight="1">
      <c r="A12229" s="2" t="s">
        <v>11663</v>
      </c>
      <c r="B12229" s="2" t="str">
        <f ca="1">IFERROR(__xludf.DUMMYFUNCTION("GOOGLETRANSLATE(A12229,""auto"",""en"")"),"Loading...")</f>
        <v>Loading...</v>
      </c>
    </row>
    <row r="12230" spans="1:2" ht="14.25" customHeight="1">
      <c r="A12230" s="4" t="s">
        <v>11664</v>
      </c>
      <c r="B12230" s="2" t="str">
        <f ca="1">IFERROR(__xludf.DUMMYFUNCTION("GOOGLETRANSLATE(A12230,""auto"",""en"")"),"Loading...")</f>
        <v>Loading...</v>
      </c>
    </row>
    <row r="12231" spans="1:2" ht="14.25" customHeight="1">
      <c r="A12231" s="2" t="s">
        <v>11665</v>
      </c>
      <c r="B12231" s="2" t="str">
        <f ca="1">IFERROR(__xludf.DUMMYFUNCTION("GOOGLETRANSLATE(A12231,""auto"",""en"")"),"Loading...")</f>
        <v>Loading...</v>
      </c>
    </row>
    <row r="12232" spans="1:2" ht="14.25" customHeight="1">
      <c r="A12232" s="2" t="s">
        <v>11666</v>
      </c>
      <c r="B12232" s="2" t="str">
        <f ca="1">IFERROR(__xludf.DUMMYFUNCTION("GOOGLETRANSLATE(A12232,""auto"",""en"")"),"Loading...")</f>
        <v>Loading...</v>
      </c>
    </row>
    <row r="12233" spans="1:2" ht="14.25" customHeight="1">
      <c r="A12233" s="2" t="s">
        <v>11667</v>
      </c>
      <c r="B12233" s="2" t="str">
        <f ca="1">IFERROR(__xludf.DUMMYFUNCTION("GOOGLETRANSLATE(A12233,""auto"",""en"")"),"Loading...")</f>
        <v>Loading...</v>
      </c>
    </row>
    <row r="12234" spans="1:2" ht="14.25" customHeight="1">
      <c r="A12234" s="2" t="s">
        <v>11668</v>
      </c>
      <c r="B12234" s="2" t="str">
        <f ca="1">IFERROR(__xludf.DUMMYFUNCTION("GOOGLETRANSLATE(A12234,""auto"",""en"")"),"Loading...")</f>
        <v>Loading...</v>
      </c>
    </row>
    <row r="12235" spans="1:2" ht="14.25" customHeight="1">
      <c r="A12235" s="2" t="s">
        <v>11669</v>
      </c>
      <c r="B12235" s="2" t="str">
        <f ca="1">IFERROR(__xludf.DUMMYFUNCTION("GOOGLETRANSLATE(A12235,""auto"",""en"")"),"Loading...")</f>
        <v>Loading...</v>
      </c>
    </row>
    <row r="12236" spans="1:2" ht="14.25" customHeight="1">
      <c r="A12236" s="2" t="s">
        <v>11670</v>
      </c>
      <c r="B12236" s="2" t="str">
        <f ca="1">IFERROR(__xludf.DUMMYFUNCTION("GOOGLETRANSLATE(A12236,""auto"",""en"")"),"Loading...")</f>
        <v>Loading...</v>
      </c>
    </row>
    <row r="12237" spans="1:2" ht="14.25" customHeight="1">
      <c r="A12237" s="2" t="s">
        <v>11671</v>
      </c>
      <c r="B12237" s="2" t="str">
        <f ca="1">IFERROR(__xludf.DUMMYFUNCTION("GOOGLETRANSLATE(A12237,""auto"",""en"")"),"Loading...")</f>
        <v>Loading...</v>
      </c>
    </row>
    <row r="12238" spans="1:2" ht="14.25" customHeight="1">
      <c r="A12238" s="2" t="s">
        <v>11672</v>
      </c>
      <c r="B12238" s="2" t="str">
        <f ca="1">IFERROR(__xludf.DUMMYFUNCTION("GOOGLETRANSLATE(A12238,""auto"",""en"")"),"This time the government of India alliance")</f>
        <v>This time the government of India alliance</v>
      </c>
    </row>
    <row r="12239" spans="1:2" ht="14.25" customHeight="1">
      <c r="A12239" s="2" t="s">
        <v>11673</v>
      </c>
      <c r="B12239" s="2" t="str">
        <f ca="1">IFERROR(__xludf.DUMMYFUNCTION("GOOGLETRANSLATE(A12239,""auto"",""en"")"),"Loading...")</f>
        <v>Loading...</v>
      </c>
    </row>
    <row r="12240" spans="1:2" ht="14.25" customHeight="1">
      <c r="A12240" s="4" t="s">
        <v>11674</v>
      </c>
      <c r="B12240" s="2" t="str">
        <f ca="1">IFERROR(__xludf.DUMMYFUNCTION("GOOGLETRANSLATE(A12240,""auto"",""en"")"),"The decision of the public is clear, if the public still does not want the alliance to take over the power of the country, then welcome India alliance.")</f>
        <v>The decision of the public is clear, if the public still does not want the alliance to take over the power of the country, then welcome India alliance.</v>
      </c>
    </row>
    <row r="12241" spans="1:2" ht="14.25" customHeight="1">
      <c r="A12241" s="2" t="s">
        <v>11675</v>
      </c>
      <c r="B12241" s="2" t="str">
        <f ca="1">IFERROR(__xludf.DUMMYFUNCTION("GOOGLETRANSLATE(A12241,""auto"",""en"")"),"Loading...")</f>
        <v>Loading...</v>
      </c>
    </row>
    <row r="12242" spans="1:2" ht="14.25" customHeight="1">
      <c r="A12242" s="4" t="s">
        <v>11676</v>
      </c>
      <c r="B12242" s="2" t="str">
        <f ca="1">IFERROR(__xludf.DUMMYFUNCTION("GOOGLETRANSLATE(A12242,""auto"",""en"")"),"Loading...")</f>
        <v>Loading...</v>
      </c>
    </row>
    <row r="12243" spans="1:2" ht="14.25" customHeight="1">
      <c r="A12243" s="2" t="s">
        <v>11677</v>
      </c>
      <c r="B12243" s="2" t="str">
        <f ca="1">IFERROR(__xludf.DUMMYFUNCTION("GOOGLETRANSLATE(A12243,""auto"",""en"")"),"Loading...")</f>
        <v>Loading...</v>
      </c>
    </row>
    <row r="12244" spans="1:2" ht="14.25" customHeight="1">
      <c r="A12244" s="6" t="s">
        <v>11678</v>
      </c>
      <c r="B12244" s="2" t="str">
        <f ca="1">IFERROR(__xludf.DUMMYFUNCTION("GOOGLETRANSLATE(A12244,""auto"",""en"")"),"Loading...")</f>
        <v>Loading...</v>
      </c>
    </row>
    <row r="12245" spans="1:2" ht="14.25" customHeight="1">
      <c r="A12245" s="4" t="s">
        <v>11679</v>
      </c>
      <c r="B12245" s="2" t="str">
        <f ca="1">IFERROR(__xludf.DUMMYFUNCTION("GOOGLETRANSLATE(A12245,""auto"",""en"")"),"Jai Shri Ram.")</f>
        <v>Jai Shri Ram.</v>
      </c>
    </row>
    <row r="12246" spans="1:2" ht="14.25" customHeight="1">
      <c r="A12246" s="2" t="s">
        <v>11680</v>
      </c>
      <c r="B12246" s="2" t="str">
        <f ca="1">IFERROR(__xludf.DUMMYFUNCTION("GOOGLETRANSLATE(A12246,""auto"",""en"")"),"Loading...")</f>
        <v>Loading...</v>
      </c>
    </row>
    <row r="12247" spans="1:2" ht="14.25" customHeight="1">
      <c r="A12247" s="2" t="s">
        <v>1132</v>
      </c>
      <c r="B12247" s="2" t="str">
        <f ca="1">IFERROR(__xludf.DUMMYFUNCTION("GOOGLETRANSLATE(A12247,""auto"",""en"")"),"Loading...")</f>
        <v>Loading...</v>
      </c>
    </row>
    <row r="12248" spans="1:2" ht="14.25" customHeight="1">
      <c r="A12248" s="2" t="s">
        <v>11681</v>
      </c>
      <c r="B12248" s="2" t="str">
        <f ca="1">IFERROR(__xludf.DUMMYFUNCTION("GOOGLETRANSLATE(A12248,""auto"",""en"")"),"Loading...")</f>
        <v>Loading...</v>
      </c>
    </row>
    <row r="12249" spans="1:2" ht="14.25" customHeight="1">
      <c r="A12249" s="2" t="s">
        <v>11682</v>
      </c>
      <c r="B12249" s="2" t="str">
        <f ca="1">IFERROR(__xludf.DUMMYFUNCTION("GOOGLETRANSLATE(A12249,""auto"",""en"")"),"Loading...")</f>
        <v>Loading...</v>
      </c>
    </row>
    <row r="12250" spans="1:2" ht="14.25" customHeight="1">
      <c r="A12250" s="2" t="s">
        <v>11683</v>
      </c>
      <c r="B12250" s="2" t="str">
        <f ca="1">IFERROR(__xludf.DUMMYFUNCTION("GOOGLETRANSLATE(A12250,""auto"",""en"")"),"Loading...")</f>
        <v>Loading...</v>
      </c>
    </row>
    <row r="12251" spans="1:2" ht="14.25" customHeight="1">
      <c r="A12251" s="5" t="s">
        <v>11684</v>
      </c>
      <c r="B12251" s="2" t="str">
        <f ca="1">IFERROR(__xludf.DUMMYFUNCTION("GOOGLETRANSLATE(A12251,""auto"",""en"")"),"Loading...")</f>
        <v>Loading...</v>
      </c>
    </row>
    <row r="12252" spans="1:2" ht="14.25" customHeight="1">
      <c r="A12252" s="2" t="s">
        <v>11685</v>
      </c>
      <c r="B12252" s="2" t="str">
        <f ca="1">IFERROR(__xludf.DUMMYFUNCTION("GOOGLETRANSLATE(A12252,""auto"",""en"")"),"Loading...")</f>
        <v>Loading...</v>
      </c>
    </row>
    <row r="12253" spans="1:2" ht="14.25" customHeight="1">
      <c r="A12253" s="2" t="s">
        <v>11686</v>
      </c>
      <c r="B12253" s="2" t="str">
        <f ca="1">IFERROR(__xludf.DUMMYFUNCTION("GOOGLETRANSLATE(A12253,""auto"",""en"")"),"The worst government is BJP government 😡😡😡😡")</f>
        <v>The worst government is BJP government 😡😡😡😡</v>
      </c>
    </row>
    <row r="12254" spans="1:2" ht="14.25" customHeight="1">
      <c r="A12254" s="2" t="s">
        <v>11687</v>
      </c>
      <c r="B12254" s="2" t="str">
        <f ca="1">IFERROR(__xludf.DUMMYFUNCTION("GOOGLETRANSLATE(A12254,""auto"",""en"")"),"Loading...")</f>
        <v>Loading...</v>
      </c>
    </row>
    <row r="12255" spans="1:2" ht="14.25" customHeight="1">
      <c r="A12255" s="6" t="s">
        <v>11688</v>
      </c>
      <c r="B12255" s="2" t="str">
        <f ca="1">IFERROR(__xludf.DUMMYFUNCTION("GOOGLETRANSLATE(A12255,""auto"",""en"")"),"Loading...")</f>
        <v>Loading...</v>
      </c>
    </row>
    <row r="12256" spans="1:2" ht="14.25" customHeight="1">
      <c r="A12256" s="2" t="s">
        <v>7847</v>
      </c>
      <c r="B12256" s="2" t="str">
        <f ca="1">IFERROR(__xludf.DUMMYFUNCTION("GOOGLETRANSLATE(A12256,""auto"",""en"")"),"Loading...")</f>
        <v>Loading...</v>
      </c>
    </row>
    <row r="12257" spans="1:2" ht="14.25" customHeight="1">
      <c r="A12257" s="2" t="s">
        <v>11689</v>
      </c>
      <c r="B12257" s="2" t="str">
        <f ca="1">IFERROR(__xludf.DUMMYFUNCTION("GOOGLETRANSLATE(A12257,""auto"",""en"")"),"Loading...")</f>
        <v>Loading...</v>
      </c>
    </row>
    <row r="12258" spans="1:2" ht="14.25" customHeight="1">
      <c r="A12258" s="2" t="s">
        <v>11690</v>
      </c>
      <c r="B12258" s="2" t="str">
        <f ca="1">IFERROR(__xludf.DUMMYFUNCTION("GOOGLETRANSLATE(A12258,""auto"",""en"")"),"Loading...")</f>
        <v>Loading...</v>
      </c>
    </row>
    <row r="12259" spans="1:2" ht="14.25" customHeight="1">
      <c r="A12259" s="2" t="s">
        <v>11691</v>
      </c>
      <c r="B12259" s="3" t="str">
        <f ca="1">IFERROR(__xludf.DUMMYFUNCTION("GOOGLETRANSLATE(A12259,""auto"",""en"")"),"Loading...")</f>
        <v>Loading...</v>
      </c>
    </row>
    <row r="12260" spans="1:2" ht="14.25" customHeight="1">
      <c r="A12260" s="2" t="s">
        <v>11692</v>
      </c>
      <c r="B12260" s="2" t="str">
        <f ca="1">IFERROR(__xludf.DUMMYFUNCTION("GOOGLETRANSLATE(A12260,""auto"",""en"")"),"Loading...")</f>
        <v>Loading...</v>
      </c>
    </row>
    <row r="12261" spans="1:2" ht="14.25" customHeight="1">
      <c r="A12261" s="4" t="s">
        <v>11693</v>
      </c>
      <c r="B12261" s="2" t="str">
        <f ca="1">IFERROR(__xludf.DUMMYFUNCTION("GOOGLETRANSLATE(A12261,""auto"",""en"")"),"Loading...")</f>
        <v>Loading...</v>
      </c>
    </row>
    <row r="12262" spans="1:2" ht="14.25" customHeight="1">
      <c r="A12262" s="2" t="s">
        <v>11694</v>
      </c>
      <c r="B12262" s="2" t="str">
        <f ca="1">IFERROR(__xludf.DUMMYFUNCTION("GOOGLETRANSLATE(A12262,""auto"",""en"")"),"Loading...")</f>
        <v>Loading...</v>
      </c>
    </row>
    <row r="12263" spans="1:2" ht="14.25" customHeight="1">
      <c r="A12263" s="2" t="s">
        <v>11695</v>
      </c>
      <c r="B12263" s="2" t="str">
        <f ca="1">IFERROR(__xludf.DUMMYFUNCTION("GOOGLETRANSLATE(A12263,""auto"",""en"")"),"Loading...")</f>
        <v>Loading...</v>
      </c>
    </row>
    <row r="12264" spans="1:2" ht="14.25" customHeight="1">
      <c r="A12264" s="2" t="s">
        <v>11696</v>
      </c>
      <c r="B12264" s="2" t="str">
        <f ca="1">IFERROR(__xludf.DUMMYFUNCTION("GOOGLETRANSLATE(A12264,""auto"",""en"")"),"Loading...")</f>
        <v>Loading...</v>
      </c>
    </row>
    <row r="12265" spans="1:2" ht="14.25" customHeight="1">
      <c r="A12265" s="4" t="s">
        <v>11697</v>
      </c>
      <c r="B12265" s="2" t="str">
        <f ca="1">IFERROR(__xludf.DUMMYFUNCTION("GOOGLETRANSLATE(A12265,""auto"",""en"")"),"Loading...")</f>
        <v>Loading...</v>
      </c>
    </row>
    <row r="12266" spans="1:2" ht="14.25" customHeight="1">
      <c r="A12266" s="2" t="s">
        <v>11698</v>
      </c>
      <c r="B12266" s="2" t="str">
        <f ca="1">IFERROR(__xludf.DUMMYFUNCTION("GOOGLETRANSLATE(A12266,""auto"",""en"")"),"Loading...")</f>
        <v>Loading...</v>
      </c>
    </row>
    <row r="12267" spans="1:2" ht="14.25" customHeight="1">
      <c r="A12267" s="2" t="s">
        <v>11699</v>
      </c>
      <c r="B12267" s="2" t="str">
        <f ca="1">IFERROR(__xludf.DUMMYFUNCTION("GOOGLETRANSLATE(A12267,""auto"",""en"")"),"Loading...")</f>
        <v>Loading...</v>
      </c>
    </row>
    <row r="12268" spans="1:2" ht="14.25" customHeight="1">
      <c r="A12268" s="6" t="s">
        <v>11700</v>
      </c>
      <c r="B12268" s="2" t="str">
        <f ca="1">IFERROR(__xludf.DUMMYFUNCTION("GOOGLETRANSLATE(A12268,""auto"",""en"")"),"Loading...")</f>
        <v>Loading...</v>
      </c>
    </row>
    <row r="12269" spans="1:2" ht="14.25" customHeight="1">
      <c r="A12269" s="2" t="s">
        <v>11701</v>
      </c>
      <c r="B12269" s="2" t="str">
        <f ca="1">IFERROR(__xludf.DUMMYFUNCTION("GOOGLETRANSLATE(A12269,""auto"",""en"")"),"Rahul Pachuca chat laa")</f>
        <v>Rahul Pachuca chat laa</v>
      </c>
    </row>
    <row r="12270" spans="1:2" ht="14.25" customHeight="1">
      <c r="A12270" s="2" t="s">
        <v>11702</v>
      </c>
      <c r="B12270" s="2" t="str">
        <f ca="1">IFERROR(__xludf.DUMMYFUNCTION("GOOGLETRANSLATE(A12270,""auto"",""en"")"),"Ways ways ways ways ways ways ways ways ways ways ways ways ways ways ways ways ways ways 😂")</f>
        <v>Ways ways ways ways ways ways ways ways ways ways ways ways ways ways ways ways ways ways 😂</v>
      </c>
    </row>
    <row r="12271" spans="1:2" ht="14.25" customHeight="1">
      <c r="A12271" s="2" t="s">
        <v>11703</v>
      </c>
      <c r="B12271" s="2" t="str">
        <f ca="1">IFERROR(__xludf.DUMMYFUNCTION("GOOGLETRANSLATE(A12271,""auto"",""en"")"),"Loading...")</f>
        <v>Loading...</v>
      </c>
    </row>
    <row r="12272" spans="1:2" ht="14.25" customHeight="1">
      <c r="A12272" s="2" t="s">
        <v>11704</v>
      </c>
      <c r="B12272" s="2" t="str">
        <f ca="1">IFERROR(__xludf.DUMMYFUNCTION("GOOGLETRANSLATE(A12272,""auto"",""en"")"),"Loading...")</f>
        <v>Loading...</v>
      </c>
    </row>
    <row r="12273" spans="1:2" ht="14.25" customHeight="1">
      <c r="A12273" s="2" t="s">
        <v>11705</v>
      </c>
      <c r="B12273" s="2" t="str">
        <f ca="1">IFERROR(__xludf.DUMMYFUNCTION("GOOGLETRANSLATE(A12273,""auto"",""en"")"),"Loading...")</f>
        <v>Loading...</v>
      </c>
    </row>
    <row r="12274" spans="1:2" ht="14.25" customHeight="1">
      <c r="A12274" s="2" t="s">
        <v>11706</v>
      </c>
      <c r="B12274" s="2" t="str">
        <f ca="1">IFERROR(__xludf.DUMMYFUNCTION("GOOGLETRANSLATE(A12274,""auto"",""en"")"),"Loading...")</f>
        <v>Loading...</v>
      </c>
    </row>
    <row r="12275" spans="1:2" ht="14.25" customHeight="1">
      <c r="A12275" s="2" t="s">
        <v>11707</v>
      </c>
      <c r="B12275" s="2" t="str">
        <f ca="1">IFERROR(__xludf.DUMMYFUNCTION("GOOGLETRANSLATE(A12275,""auto"",""en"")"),"Loading...")</f>
        <v>Loading...</v>
      </c>
    </row>
    <row r="12276" spans="1:2" ht="14.25" customHeight="1">
      <c r="A12276" s="2" t="s">
        <v>11708</v>
      </c>
      <c r="B12276" s="2" t="str">
        <f ca="1">IFERROR(__xludf.DUMMYFUNCTION("GOOGLETRANSLATE(A12276,""auto"",""en"")"),"Loading...")</f>
        <v>Loading...</v>
      </c>
    </row>
    <row r="12277" spans="1:2" ht="14.25" customHeight="1">
      <c r="A12277" s="2" t="s">
        <v>11709</v>
      </c>
      <c r="B12277" s="2" t="str">
        <f ca="1">IFERROR(__xludf.DUMMYFUNCTION("GOOGLETRANSLATE(A12277,""auto"",""en"")"),"Loading...")</f>
        <v>Loading...</v>
      </c>
    </row>
    <row r="12278" spans="1:2" ht="14.25" customHeight="1">
      <c r="A12278" s="4" t="s">
        <v>11710</v>
      </c>
      <c r="B12278" s="2" t="str">
        <f ca="1">IFERROR(__xludf.DUMMYFUNCTION("GOOGLETRANSLATE(A12278,""auto"",""en"")"),"Loading...")</f>
        <v>Loading...</v>
      </c>
    </row>
    <row r="12279" spans="1:2" ht="14.25" customHeight="1">
      <c r="A12279" s="4" t="s">
        <v>11711</v>
      </c>
      <c r="B12279" s="2" t="str">
        <f ca="1">IFERROR(__xludf.DUMMYFUNCTION("GOOGLETRANSLATE(A12279,""auto"",""en"")"),"Loading...")</f>
        <v>Loading...</v>
      </c>
    </row>
    <row r="12280" spans="1:2" ht="14.25" customHeight="1">
      <c r="A12280" s="2" t="s">
        <v>11712</v>
      </c>
      <c r="B12280" s="2" t="str">
        <f ca="1">IFERROR(__xludf.DUMMYFUNCTION("GOOGLETRANSLATE(A12280,""auto"",""en"")"),"Loading...")</f>
        <v>Loading...</v>
      </c>
    </row>
    <row r="12281" spans="1:2" ht="14.25" customHeight="1">
      <c r="A12281" s="2" t="s">
        <v>11713</v>
      </c>
      <c r="B12281" s="2" t="str">
        <f ca="1">IFERROR(__xludf.DUMMYFUNCTION("GOOGLETRANSLATE(A12281,""auto"",""en"")"),"Magic role of EVM in favour of Modi's government")</f>
        <v>Magic role of EVM in favour of Modi's government</v>
      </c>
    </row>
    <row r="12282" spans="1:2" ht="14.25" customHeight="1">
      <c r="A12282" s="2" t="s">
        <v>11714</v>
      </c>
      <c r="B12282" s="2" t="str">
        <f ca="1">IFERROR(__xludf.DUMMYFUNCTION("GOOGLETRANSLATE(A12282,""auto"",""en"")"),"Loading...")</f>
        <v>Loading...</v>
      </c>
    </row>
    <row r="12283" spans="1:2" ht="14.25" customHeight="1">
      <c r="A12283" s="2" t="s">
        <v>11715</v>
      </c>
      <c r="B12283" s="2" t="str">
        <f ca="1">IFERROR(__xludf.DUMMYFUNCTION("GOOGLETRANSLATE(A12283,""auto"",""en"")"),"Loading...")</f>
        <v>Loading...</v>
      </c>
    </row>
    <row r="12284" spans="1:2" ht="14.25" customHeight="1">
      <c r="A12284" s="2" t="s">
        <v>11716</v>
      </c>
      <c r="B12284" s="2" t="str">
        <f ca="1">IFERROR(__xludf.DUMMYFUNCTION("GOOGLETRANSLATE(A12284,""auto"",""en"")"),"Loading...")</f>
        <v>Loading...</v>
      </c>
    </row>
    <row r="12285" spans="1:2" ht="14.25" customHeight="1">
      <c r="A12285" s="2" t="s">
        <v>11717</v>
      </c>
      <c r="B12285" s="2" t="str">
        <f ca="1">IFERROR(__xludf.DUMMYFUNCTION("GOOGLETRANSLATE(A12285,""auto"",""en"")"),"Loading...")</f>
        <v>Loading...</v>
      </c>
    </row>
    <row r="12286" spans="1:2" ht="14.25" customHeight="1">
      <c r="A12286" s="2" t="s">
        <v>11718</v>
      </c>
      <c r="B12286" s="2" t="str">
        <f ca="1">IFERROR(__xludf.DUMMYFUNCTION("GOOGLETRANSLATE(A12286,""auto"",""en"")"),"Loading...")</f>
        <v>Loading...</v>
      </c>
    </row>
    <row r="12287" spans="1:2" ht="14.25" customHeight="1">
      <c r="A12287" s="2" t="s">
        <v>11719</v>
      </c>
      <c r="B12287" s="2" t="str">
        <f ca="1">IFERROR(__xludf.DUMMYFUNCTION("GOOGLETRANSLATE(A12287,""auto"",""en"")"),"Loading...")</f>
        <v>Loading...</v>
      </c>
    </row>
    <row r="12288" spans="1:2" ht="14.25" customHeight="1">
      <c r="A12288" s="2" t="s">
        <v>11720</v>
      </c>
      <c r="B12288" s="2" t="str">
        <f ca="1">IFERROR(__xludf.DUMMYFUNCTION("GOOGLETRANSLATE(A12288,""auto"",""en"")"),"Loading...")</f>
        <v>Loading...</v>
      </c>
    </row>
    <row r="12289" spans="1:2" ht="14.25" customHeight="1">
      <c r="A12289" s="4" t="s">
        <v>11721</v>
      </c>
      <c r="B12289" s="2" t="str">
        <f ca="1">IFERROR(__xludf.DUMMYFUNCTION("GOOGLETRANSLATE(A12289,""auto"",""en"")"),"Loading...")</f>
        <v>Loading...</v>
      </c>
    </row>
    <row r="12290" spans="1:2" ht="14.25" customHeight="1">
      <c r="A12290" s="2" t="s">
        <v>11722</v>
      </c>
      <c r="B12290" s="2" t="str">
        <f ca="1">IFERROR(__xludf.DUMMYFUNCTION("GOOGLETRANSLATE(A12290,""auto"",""en"")"),"Loading...")</f>
        <v>Loading...</v>
      </c>
    </row>
    <row r="12291" spans="1:2" ht="14.25" customHeight="1">
      <c r="A12291" s="6" t="s">
        <v>11723</v>
      </c>
      <c r="B12291" s="2" t="str">
        <f ca="1">IFERROR(__xludf.DUMMYFUNCTION("GOOGLETRANSLATE(A12291,""auto"",""en"")"),"Some H@r@mKePillo made fun of Gyanwapi Shivling and Congress remained silent.
When a DMK leader abused Sanatan, Congress remained silent.
Opposed the abolition of Article 370 
This is the reason for BJP's victory despite high unemployment.")</f>
        <v>Some H@r@mKePillo made fun of Gyanwapi Shivling and Congress remained silent.
When a DMK leader abused Sanatan, Congress remained silent.
Opposed the abolition of Article 370 
This is the reason for BJP's victory despite high unemployment.</v>
      </c>
    </row>
    <row r="12292" spans="1:2" ht="14.25" customHeight="1">
      <c r="A12292" s="2" t="s">
        <v>11724</v>
      </c>
      <c r="B12292" s="2" t="str">
        <f ca="1">IFERROR(__xludf.DUMMYFUNCTION("GOOGLETRANSLATE(A12292,""auto"",""en"")"),"Loading...")</f>
        <v>Loading...</v>
      </c>
    </row>
    <row r="12293" spans="1:2" ht="14.25" customHeight="1">
      <c r="A12293" s="4" t="s">
        <v>11725</v>
      </c>
      <c r="B12293" s="2" t="str">
        <f ca="1">IFERROR(__xludf.DUMMYFUNCTION("GOOGLETRANSLATE(A12293,""auto"",""en"")"),"All the EXIT Polls that have come are EXIT Polls of ""Dalal Media, Godi Media"" 🤔🤔🤔🤔🤔")</f>
        <v>All the EXIT Polls that have come are EXIT Polls of "Dalal Media, Godi Media" 🤔🤔🤔🤔🤔</v>
      </c>
    </row>
    <row r="12294" spans="1:2" ht="14.25" customHeight="1">
      <c r="A12294" s="2" t="s">
        <v>11726</v>
      </c>
      <c r="B12294" s="2" t="str">
        <f ca="1">IFERROR(__xludf.DUMMYFUNCTION("GOOGLETRANSLATE(A12294,""auto"",""en"")"),"Jharkhand jhukega nhi india alliance")</f>
        <v>Jharkhand jhukega nhi india alliance</v>
      </c>
    </row>
    <row r="12295" spans="1:2" ht="14.25" customHeight="1">
      <c r="A12295" s="2" t="s">
        <v>11727</v>
      </c>
      <c r="B12295" s="2" t="str">
        <f ca="1">IFERROR(__xludf.DUMMYFUNCTION("GOOGLETRANSLATE(A12295,""auto"",""en"")"),"Loading...")</f>
        <v>Loading...</v>
      </c>
    </row>
    <row r="12296" spans="1:2" ht="14.25" customHeight="1">
      <c r="A12296" s="2" t="s">
        <v>11728</v>
      </c>
      <c r="B12296" s="2" t="str">
        <f ca="1">IFERROR(__xludf.DUMMYFUNCTION("GOOGLETRANSLATE(A12296,""auto"",""en"")"),"Loading...")</f>
        <v>Loading...</v>
      </c>
    </row>
    <row r="12297" spans="1:2" ht="14.25" customHeight="1">
      <c r="A12297" s="2" t="s">
        <v>11729</v>
      </c>
      <c r="B12297" s="2" t="str">
        <f ca="1">IFERROR(__xludf.DUMMYFUNCTION("GOOGLETRANSLATE(A12297,""auto"",""en"")"),"Loading...")</f>
        <v>Loading...</v>
      </c>
    </row>
    <row r="12298" spans="1:2" ht="14.25" customHeight="1">
      <c r="A12298" s="2" t="s">
        <v>11730</v>
      </c>
      <c r="B12298" s="2" t="str">
        <f ca="1">IFERROR(__xludf.DUMMYFUNCTION("GOOGLETRANSLATE(A12298,""auto"",""en"")"),"Loading...")</f>
        <v>Loading...</v>
      </c>
    </row>
    <row r="12299" spans="1:2" ht="14.25" customHeight="1">
      <c r="A12299" s="2" t="s">
        <v>594</v>
      </c>
      <c r="B12299" s="2" t="str">
        <f ca="1">IFERROR(__xludf.DUMMYFUNCTION("GOOGLETRANSLATE(A12299,""auto"",""en"")"),"❤")</f>
        <v>❤</v>
      </c>
    </row>
    <row r="12300" spans="1:2" ht="14.25" customHeight="1">
      <c r="A12300" s="2" t="s">
        <v>11731</v>
      </c>
      <c r="B12300" s="2" t="str">
        <f ca="1">IFERROR(__xludf.DUMMYFUNCTION("GOOGLETRANSLATE(A12300,""auto"",""en"")"),"Loading...")</f>
        <v>Loading...</v>
      </c>
    </row>
    <row r="12301" spans="1:2" ht="14.25" customHeight="1">
      <c r="A12301" s="2" t="s">
        <v>11732</v>
      </c>
      <c r="B12301" s="2" t="str">
        <f ca="1">IFERROR(__xludf.DUMMYFUNCTION("GOOGLETRANSLATE(A12301,""auto"",""en"")"),"Loading...")</f>
        <v>Loading...</v>
      </c>
    </row>
    <row r="12302" spans="1:2" ht="14.25" customHeight="1">
      <c r="A12302" s="2" t="s">
        <v>11733</v>
      </c>
      <c r="B12302" s="2" t="str">
        <f ca="1">IFERROR(__xludf.DUMMYFUNCTION("GOOGLETRANSLATE(A12302,""auto"",""en"")"),"Loading...")</f>
        <v>Loading...</v>
      </c>
    </row>
    <row r="12303" spans="1:2" ht="14.25" customHeight="1">
      <c r="A12303" s="4" t="s">
        <v>11734</v>
      </c>
      <c r="B12303" s="2" t="str">
        <f ca="1">IFERROR(__xludf.DUMMYFUNCTION("GOOGLETRANSLATE(A12303,""auto"",""en"")"),"Loading...")</f>
        <v>Loading...</v>
      </c>
    </row>
    <row r="12304" spans="1:2" ht="14.25" customHeight="1">
      <c r="A12304" s="2" t="s">
        <v>1534</v>
      </c>
      <c r="B12304" s="2" t="str">
        <f ca="1">IFERROR(__xludf.DUMMYFUNCTION("GOOGLETRANSLATE(A12304,""auto"",""en"")"),"Loading...")</f>
        <v>Loading...</v>
      </c>
    </row>
    <row r="12305" spans="1:2" ht="14.25" customHeight="1">
      <c r="A12305" s="6" t="s">
        <v>11735</v>
      </c>
      <c r="B12305" s="2" t="str">
        <f ca="1">IFERROR(__xludf.DUMMYFUNCTION("GOOGLETRANSLATE(A12305,""auto"",""en"")"),"Loading...")</f>
        <v>Loading...</v>
      </c>
    </row>
    <row r="12306" spans="1:2" ht="14.25" customHeight="1">
      <c r="A12306" s="2" t="s">
        <v>11736</v>
      </c>
      <c r="B12306" s="2" t="str">
        <f ca="1">IFERROR(__xludf.DUMMYFUNCTION("GOOGLETRANSLATE(A12306,""auto"",""en"")"),"Loading...")</f>
        <v>Loading...</v>
      </c>
    </row>
    <row r="12307" spans="1:2" ht="14.25" customHeight="1">
      <c r="A12307" s="4" t="s">
        <v>11737</v>
      </c>
      <c r="B12307" s="2" t="str">
        <f ca="1">IFERROR(__xludf.DUMMYFUNCTION("GOOGLETRANSLATE(A12307,""auto"",""en"")"),"Loading...")</f>
        <v>Loading...</v>
      </c>
    </row>
    <row r="12308" spans="1:2" ht="14.25" customHeight="1">
      <c r="A12308" s="4" t="s">
        <v>11738</v>
      </c>
      <c r="B12308" s="2" t="str">
        <f ca="1">IFERROR(__xludf.DUMMYFUNCTION("GOOGLETRANSLATE(A12308,""auto"",""en"")"),"Loading...")</f>
        <v>Loading...</v>
      </c>
    </row>
    <row r="12309" spans="1:2" ht="14.25" customHeight="1">
      <c r="A12309" s="2" t="s">
        <v>11739</v>
      </c>
      <c r="B12309" s="2" t="str">
        <f ca="1">IFERROR(__xludf.DUMMYFUNCTION("GOOGLETRANSLATE(A12309,""auto"",""en"")"),"Loading...")</f>
        <v>Loading...</v>
      </c>
    </row>
    <row r="12310" spans="1:2" ht="14.25" customHeight="1">
      <c r="A12310" s="2" t="s">
        <v>75</v>
      </c>
      <c r="B12310" s="2" t="str">
        <f ca="1">IFERROR(__xludf.DUMMYFUNCTION("GOOGLETRANSLATE(A12310,""auto"",""en"")"),"Loading...")</f>
        <v>Loading...</v>
      </c>
    </row>
    <row r="12311" spans="1:2" ht="14.25" customHeight="1">
      <c r="A12311" s="2" t="s">
        <v>11740</v>
      </c>
      <c r="B12311" s="2" t="str">
        <f ca="1">IFERROR(__xludf.DUMMYFUNCTION("GOOGLETRANSLATE(A12311,""auto"",""en"")"),"Loading...")</f>
        <v>Loading...</v>
      </c>
    </row>
    <row r="12312" spans="1:2" ht="14.25" customHeight="1">
      <c r="A12312" s="4" t="s">
        <v>11741</v>
      </c>
      <c r="B12312" s="2" t="str">
        <f ca="1">IFERROR(__xludf.DUMMYFUNCTION("GOOGLETRANSLATE(A12312,""auto"",""en"")"),"Loading...")</f>
        <v>Loading...</v>
      </c>
    </row>
    <row r="12313" spans="1:2" ht="14.25" customHeight="1">
      <c r="A12313" s="2" t="s">
        <v>11742</v>
      </c>
      <c r="B12313" s="2" t="str">
        <f ca="1">IFERROR(__xludf.DUMMYFUNCTION("GOOGLETRANSLATE(A12313,""auto"",""en"")"),"Loading...")</f>
        <v>Loading...</v>
      </c>
    </row>
    <row r="12314" spans="1:2" ht="14.25" customHeight="1">
      <c r="A12314" s="2" t="s">
        <v>11743</v>
      </c>
      <c r="B12314" s="2" t="str">
        <f ca="1">IFERROR(__xludf.DUMMYFUNCTION("GOOGLETRANSLATE(A12314,""auto"",""en"")"),"Loading...")</f>
        <v>Loading...</v>
      </c>
    </row>
    <row r="12315" spans="1:2" ht="14.25" customHeight="1">
      <c r="A12315" s="2" t="s">
        <v>11744</v>
      </c>
      <c r="B12315" s="2" t="str">
        <f ca="1">IFERROR(__xludf.DUMMYFUNCTION("GOOGLETRANSLATE(A12315,""auto"",""en"")"),"Loading...")</f>
        <v>Loading...</v>
      </c>
    </row>
    <row r="12316" spans="1:2" ht="14.25" customHeight="1">
      <c r="A12316" s="2" t="s">
        <v>11745</v>
      </c>
      <c r="B12316" s="2" t="str">
        <f ca="1">IFERROR(__xludf.DUMMYFUNCTION("GOOGLETRANSLATE(A12316,""auto"",""en"")"),"Loading...")</f>
        <v>Loading...</v>
      </c>
    </row>
    <row r="12317" spans="1:2" ht="14.25" customHeight="1">
      <c r="A12317" s="2" t="s">
        <v>11746</v>
      </c>
      <c r="B12317" s="2" t="str">
        <f ca="1">IFERROR(__xludf.DUMMYFUNCTION("GOOGLETRANSLATE(A12317,""auto"",""en"")"),"Loading...")</f>
        <v>Loading...</v>
      </c>
    </row>
    <row r="12318" spans="1:2" ht="14.25" customHeight="1">
      <c r="A12318" s="2" t="s">
        <v>11747</v>
      </c>
      <c r="B12318" s="2" t="str">
        <f ca="1">IFERROR(__xludf.DUMMYFUNCTION("GOOGLETRANSLATE(A12318,""auto"",""en"")"),"Loading...")</f>
        <v>Loading...</v>
      </c>
    </row>
    <row r="12319" spans="1:2" ht="14.25" customHeight="1">
      <c r="A12319" s="4" t="s">
        <v>11748</v>
      </c>
      <c r="B12319" s="2" t="str">
        <f ca="1">IFERROR(__xludf.DUMMYFUNCTION("GOOGLETRANSLATE(A12319,""auto"",""en"")"),"The APM machine has been set according to the exit poll.")</f>
        <v>The APM machine has been set according to the exit poll.</v>
      </c>
    </row>
    <row r="12320" spans="1:2" ht="14.25" customHeight="1">
      <c r="A12320" s="2" t="s">
        <v>11749</v>
      </c>
      <c r="B12320" s="2" t="str">
        <f ca="1">IFERROR(__xludf.DUMMYFUNCTION("GOOGLETRANSLATE(A12320,""auto"",""en"")"),"Loading...")</f>
        <v>Loading...</v>
      </c>
    </row>
    <row r="12321" spans="1:2" ht="14.25" customHeight="1">
      <c r="A12321" s="6" t="s">
        <v>11750</v>
      </c>
      <c r="B12321" s="2" t="str">
        <f ca="1">IFERROR(__xludf.DUMMYFUNCTION("GOOGLETRANSLATE(A12321,""auto"",""en"")"),"Loading...")</f>
        <v>Loading...</v>
      </c>
    </row>
    <row r="12322" spans="1:2" ht="14.25" customHeight="1">
      <c r="A12322" s="2" t="s">
        <v>11751</v>
      </c>
      <c r="B12322" s="2" t="str">
        <f ca="1">IFERROR(__xludf.DUMMYFUNCTION("GOOGLETRANSLATE(A12322,""auto"",""en"")"),"Loading...")</f>
        <v>Loading...</v>
      </c>
    </row>
    <row r="12323" spans="1:2" ht="14.25" customHeight="1">
      <c r="A12323" s="6" t="s">
        <v>11752</v>
      </c>
      <c r="B12323" s="2" t="str">
        <f ca="1">IFERROR(__xludf.DUMMYFUNCTION("GOOGLETRANSLATE(A12323,""auto"",""en"")"),"Now: Modi ji's poll is here 
4th June: Modi has hacked EVMs")</f>
        <v>Now: Modi ji's poll is here 
4th June: Modi has hacked EVMs</v>
      </c>
    </row>
    <row r="12324" spans="1:2" ht="14.25" customHeight="1">
      <c r="A12324" s="2" t="s">
        <v>11753</v>
      </c>
      <c r="B12324" s="2" t="str">
        <f ca="1">IFERROR(__xludf.DUMMYFUNCTION("GOOGLETRANSLATE(A12324,""auto"",""en"")"),"Loading...")</f>
        <v>Loading...</v>
      </c>
    </row>
    <row r="12325" spans="1:2" ht="14.25" customHeight="1">
      <c r="A12325" s="4" t="s">
        <v>11754</v>
      </c>
      <c r="B12325" s="2" t="str">
        <f ca="1">IFERROR(__xludf.DUMMYFUNCTION("GOOGLETRANSLATE(A12325,""auto"",""en"")"),"Loading...")</f>
        <v>Loading...</v>
      </c>
    </row>
    <row r="12326" spans="1:2" ht="14.25" customHeight="1">
      <c r="A12326" s="2" t="s">
        <v>11755</v>
      </c>
      <c r="B12326" s="2" t="str">
        <f ca="1">IFERROR(__xludf.DUMMYFUNCTION("GOOGLETRANSLATE(A12326,""auto"",""en"")"),"Loading...")</f>
        <v>Loading...</v>
      </c>
    </row>
    <row r="12327" spans="1:2" ht="14.25" customHeight="1">
      <c r="A12327" s="2" t="s">
        <v>11756</v>
      </c>
      <c r="B12327" s="2" t="str">
        <f ca="1">IFERROR(__xludf.DUMMYFUNCTION("GOOGLETRANSLATE(A12327,""auto"",""en"")"),"Loading...")</f>
        <v>Loading...</v>
      </c>
    </row>
    <row r="12328" spans="1:2" ht="14.25" customHeight="1">
      <c r="A12328" s="2" t="s">
        <v>11757</v>
      </c>
      <c r="B12328" s="2" t="str">
        <f ca="1">IFERROR(__xludf.DUMMYFUNCTION("GOOGLETRANSLATE(A12328,""auto"",""en"")"),"Loading...")</f>
        <v>Loading...</v>
      </c>
    </row>
    <row r="12329" spans="1:2" ht="14.25" customHeight="1">
      <c r="A12329" s="2" t="s">
        <v>11758</v>
      </c>
      <c r="B12329" s="2" t="str">
        <f ca="1">IFERROR(__xludf.DUMMYFUNCTION("GOOGLETRANSLATE(A12329,""auto"",""en"")"),"Loading...")</f>
        <v>Loading...</v>
      </c>
    </row>
    <row r="12330" spans="1:2" ht="14.25" customHeight="1">
      <c r="A12330" s="2" t="s">
        <v>11759</v>
      </c>
      <c r="B12330" s="2" t="str">
        <f ca="1">IFERROR(__xludf.DUMMYFUNCTION("GOOGLETRANSLATE(A12330,""auto"",""en"")"),"Loading...")</f>
        <v>Loading...</v>
      </c>
    </row>
    <row r="12331" spans="1:2" ht="14.25" customHeight="1">
      <c r="A12331" s="2" t="s">
        <v>11760</v>
      </c>
      <c r="B12331" s="2" t="str">
        <f ca="1">IFERROR(__xludf.DUMMYFUNCTION("GOOGLETRANSLATE(A12331,""auto"",""en"")"),"Loading...")</f>
        <v>Loading...</v>
      </c>
    </row>
    <row r="12332" spans="1:2" ht="14.25" customHeight="1">
      <c r="A12332" s="2" t="s">
        <v>11761</v>
      </c>
      <c r="B12332" s="2" t="str">
        <f ca="1">IFERROR(__xludf.DUMMYFUNCTION("GOOGLETRANSLATE(A12332,""auto"",""en"")"),"Loading...")</f>
        <v>Loading...</v>
      </c>
    </row>
    <row r="12333" spans="1:2" ht="14.25" customHeight="1">
      <c r="A12333" s="2" t="s">
        <v>11762</v>
      </c>
      <c r="B12333" s="2" t="str">
        <f ca="1">IFERROR(__xludf.DUMMYFUNCTION("GOOGLETRANSLATE(A12333,""auto"",""en"")"),"Loading...")</f>
        <v>Loading...</v>
      </c>
    </row>
    <row r="12334" spans="1:2" ht="14.25" customHeight="1">
      <c r="A12334" s="4" t="s">
        <v>11763</v>
      </c>
      <c r="B12334" s="2" t="str">
        <f ca="1">IFERROR(__xludf.DUMMYFUNCTION("GOOGLETRANSLATE(A12334,""auto"",""en"")"),"Loading...")</f>
        <v>Loading...</v>
      </c>
    </row>
    <row r="12335" spans="1:2" ht="14.25" customHeight="1">
      <c r="A12335" s="2" t="s">
        <v>11764</v>
      </c>
      <c r="B12335" s="2" t="str">
        <f ca="1">IFERROR(__xludf.DUMMYFUNCTION("GOOGLETRANSLATE(A12335,""auto"",""en"")"),"Loading...")</f>
        <v>Loading...</v>
      </c>
    </row>
    <row r="12336" spans="1:2" ht="14.25" customHeight="1">
      <c r="A12336" s="2" t="s">
        <v>11765</v>
      </c>
      <c r="B12336" s="2" t="str">
        <f ca="1">IFERROR(__xludf.DUMMYFUNCTION("GOOGLETRANSLATE(A12336,""auto"",""en"")"),"Loading...")</f>
        <v>Loading...</v>
      </c>
    </row>
    <row r="12337" spans="1:2" ht="14.25" customHeight="1">
      <c r="A12337" s="2" t="s">
        <v>11766</v>
      </c>
      <c r="B12337" s="2" t="str">
        <f ca="1">IFERROR(__xludf.DUMMYFUNCTION("GOOGLETRANSLATE(A12337,""auto"",""en"")"),"Loading...")</f>
        <v>Loading...</v>
      </c>
    </row>
    <row r="12338" spans="1:2" ht="14.25" customHeight="1">
      <c r="A12338" s="4" t="s">
        <v>11767</v>
      </c>
      <c r="B12338" s="2" t="str">
        <f ca="1">IFERROR(__xludf.DUMMYFUNCTION("GOOGLETRANSLATE(A12338,""auto"",""en"")"),"Loading...")</f>
        <v>Loading...</v>
      </c>
    </row>
    <row r="12339" spans="1:2" ht="14.25" customHeight="1">
      <c r="A12339" s="4" t="s">
        <v>11768</v>
      </c>
      <c r="B12339" s="2" t="str">
        <f ca="1">IFERROR(__xludf.DUMMYFUNCTION("GOOGLETRANSLATE(A12339,""auto"",""en"")"),"Loading...")</f>
        <v>Loading...</v>
      </c>
    </row>
    <row r="12340" spans="1:2" ht="14.25" customHeight="1">
      <c r="A12340" s="2" t="s">
        <v>11769</v>
      </c>
      <c r="B12340" s="2" t="str">
        <f ca="1">IFERROR(__xludf.DUMMYFUNCTION("GOOGLETRANSLATE(A12340,""auto"",""en"")"),"Loading...")</f>
        <v>Loading...</v>
      </c>
    </row>
    <row r="12341" spans="1:2" ht="14.25" customHeight="1">
      <c r="A12341" s="2" t="s">
        <v>11770</v>
      </c>
      <c r="B12341" s="2" t="str">
        <f ca="1">IFERROR(__xludf.DUMMYFUNCTION("GOOGLETRANSLATE(A12341,""auto"",""en"")"),"Loading...")</f>
        <v>Loading...</v>
      </c>
    </row>
    <row r="12342" spans="1:2" ht="14.25" customHeight="1">
      <c r="A12342" s="2" t="s">
        <v>11771</v>
      </c>
      <c r="B12342" s="2" t="str">
        <f ca="1">IFERROR(__xludf.DUMMYFUNCTION("GOOGLETRANSLATE(A12342,""auto"",""en"")"),"Loading...")</f>
        <v>Loading...</v>
      </c>
    </row>
    <row r="12343" spans="1:2" ht="14.25" customHeight="1">
      <c r="A12343" s="2" t="s">
        <v>11772</v>
      </c>
      <c r="B12343" s="2" t="str">
        <f ca="1">IFERROR(__xludf.DUMMYFUNCTION("GOOGLETRANSLATE(A12343,""auto"",""en"")"),"Loading...")</f>
        <v>Loading...</v>
      </c>
    </row>
    <row r="12344" spans="1:2" ht="14.25" customHeight="1">
      <c r="A12344" s="2" t="s">
        <v>11773</v>
      </c>
      <c r="B12344" s="2" t="str">
        <f ca="1">IFERROR(__xludf.DUMMYFUNCTION("GOOGLETRANSLATE(A12344,""auto"",""en"")"),"Loading...")</f>
        <v>Loading...</v>
      </c>
    </row>
    <row r="12345" spans="1:2" ht="14.25" customHeight="1">
      <c r="A12345" s="2" t="s">
        <v>11774</v>
      </c>
      <c r="B12345" s="2" t="str">
        <f ca="1">IFERROR(__xludf.DUMMYFUNCTION("GOOGLETRANSLATE(A12345,""auto"",""en"")"),"Loading...")</f>
        <v>Loading...</v>
      </c>
    </row>
    <row r="12346" spans="1:2" ht="14.25" customHeight="1">
      <c r="A12346" s="2" t="s">
        <v>11775</v>
      </c>
      <c r="B12346" s="2" t="str">
        <f ca="1">IFERROR(__xludf.DUMMYFUNCTION("GOOGLETRANSLATE(A12346,""auto"",""en"")"),"Loading...")</f>
        <v>Loading...</v>
      </c>
    </row>
    <row r="12347" spans="1:2" ht="14.25" customHeight="1">
      <c r="A12347" s="2" t="s">
        <v>11776</v>
      </c>
      <c r="B12347" s="2" t="str">
        <f ca="1">IFERROR(__xludf.DUMMYFUNCTION("GOOGLETRANSLATE(A12347,""auto"",""en"")"),"Loading...")</f>
        <v>Loading...</v>
      </c>
    </row>
    <row r="12348" spans="1:2" ht="14.25" customHeight="1">
      <c r="A12348" s="2" t="s">
        <v>11777</v>
      </c>
      <c r="B12348" s="2" t="str">
        <f ca="1">IFERROR(__xludf.DUMMYFUNCTION("GOOGLETRANSLATE(A12348,""auto"",""en"")"),"So much has been said...😮😮😮😮😅😅😅 God can do so much, what is the truth, the rest of the governments can do so much too.. I don't know, BJP doesn't talk about anyone either 👍🏽👍🏽")</f>
        <v>So much has been said...😮😮😮😮😅😅😅 God can do so much, what is the truth, the rest of the governments can do so much too.. I don't know, BJP doesn't talk about anyone either 👍🏽👍🏽</v>
      </c>
    </row>
    <row r="12349" spans="1:2" ht="14.25" customHeight="1">
      <c r="A12349" s="4" t="s">
        <v>11778</v>
      </c>
      <c r="B12349" s="2" t="str">
        <f ca="1">IFERROR(__xludf.DUMMYFUNCTION("GOOGLETRANSLATE(A12349,""auto"",""en"")"),"Loading...")</f>
        <v>Loading...</v>
      </c>
    </row>
    <row r="12350" spans="1:2" ht="14.25" customHeight="1">
      <c r="A12350" s="2" t="s">
        <v>11779</v>
      </c>
      <c r="B12350" s="2" t="str">
        <f ca="1">IFERROR(__xludf.DUMMYFUNCTION("GOOGLETRANSLATE(A12350,""auto"",""en"")"),"Modi poll near sri lanka")</f>
        <v>Modi poll near sri lanka</v>
      </c>
    </row>
    <row r="12351" spans="1:2" ht="14.25" customHeight="1">
      <c r="A12351" s="2" t="s">
        <v>11780</v>
      </c>
      <c r="B12351" s="2" t="str">
        <f ca="1">IFERROR(__xludf.DUMMYFUNCTION("GOOGLETRANSLATE(A12351,""auto"",""en"")"),"Loading...")</f>
        <v>Loading...</v>
      </c>
    </row>
    <row r="12352" spans="1:2" ht="14.25" customHeight="1">
      <c r="A12352" s="4" t="s">
        <v>11781</v>
      </c>
      <c r="B12352" s="2" t="str">
        <f ca="1">IFERROR(__xludf.DUMMYFUNCTION("GOOGLETRANSLATE(A12352,""auto"",""en"")"),"Loading...")</f>
        <v>Loading...</v>
      </c>
    </row>
    <row r="12353" spans="1:2" ht="14.25" customHeight="1">
      <c r="A12353" s="2" t="s">
        <v>11782</v>
      </c>
      <c r="B12353" s="2" t="str">
        <f ca="1">IFERROR(__xludf.DUMMYFUNCTION("GOOGLETRANSLATE(A12353,""auto"",""en"")"),"Loading...")</f>
        <v>Loading...</v>
      </c>
    </row>
    <row r="12354" spans="1:2" ht="14.25" customHeight="1">
      <c r="A12354" s="6" t="s">
        <v>11783</v>
      </c>
      <c r="B12354" s="2" t="str">
        <f ca="1">IFERROR(__xludf.DUMMYFUNCTION("GOOGLETRANSLATE(A12354,""auto"",""en"")"),"Loading...")</f>
        <v>Loading...</v>
      </c>
    </row>
    <row r="12355" spans="1:2" ht="14.25" customHeight="1">
      <c r="A12355" s="4" t="s">
        <v>11784</v>
      </c>
      <c r="B12355" s="2" t="str">
        <f ca="1">IFERROR(__xludf.DUMMYFUNCTION("GOOGLETRANSLATE(A12355,""auto"",""en"")"),"Loading...")</f>
        <v>Loading...</v>
      </c>
    </row>
    <row r="12356" spans="1:2" ht="14.25" customHeight="1">
      <c r="A12356" s="4" t="s">
        <v>11785</v>
      </c>
      <c r="B12356" s="2" t="str">
        <f ca="1">IFERROR(__xludf.DUMMYFUNCTION("GOOGLETRANSLATE(A12356,""auto"",""en"")"),"They don't know anything except nakedness")</f>
        <v>They don't know anything except nakedness</v>
      </c>
    </row>
    <row r="12357" spans="1:2" ht="14.25" customHeight="1">
      <c r="A12357" s="2" t="s">
        <v>11786</v>
      </c>
      <c r="B12357" s="2" t="str">
        <f ca="1">IFERROR(__xludf.DUMMYFUNCTION("GOOGLETRANSLATE(A12357,""auto"",""en"")"),"Loading...")</f>
        <v>Loading...</v>
      </c>
    </row>
    <row r="12358" spans="1:2" ht="14.25" customHeight="1">
      <c r="A12358" s="2" t="s">
        <v>11787</v>
      </c>
      <c r="B12358" s="2" t="str">
        <f ca="1">IFERROR(__xludf.DUMMYFUNCTION("GOOGLETRANSLATE(A12358,""auto"",""en"")"),"Jai ho India Gathabandhan zindabad zindabad zindabad zindabad zindabad zindabad zindabad zindabad zindabad")</f>
        <v>Jai ho India Gathabandhan zindabad zindabad zindabad zindabad zindabad zindabad zindabad zindabad zindabad</v>
      </c>
    </row>
    <row r="12359" spans="1:2" ht="14.25" customHeight="1">
      <c r="A12359" s="2" t="s">
        <v>11788</v>
      </c>
      <c r="B12359" s="2" t="str">
        <f ca="1">IFERROR(__xludf.DUMMYFUNCTION("GOOGLETRANSLATE(A12359,""auto"",""en"")"),"Loading...")</f>
        <v>Loading...</v>
      </c>
    </row>
    <row r="12360" spans="1:2" ht="14.25" customHeight="1">
      <c r="A12360" s="2" t="s">
        <v>11789</v>
      </c>
      <c r="B12360" s="2" t="str">
        <f ca="1">IFERROR(__xludf.DUMMYFUNCTION("GOOGLETRANSLATE(A12360,""auto"",""en"")"),"Kejriwal ji has become very much like you, your number is right on 4 June, he will go to the center and BJP will become his.")</f>
        <v>Kejriwal ji has become very much like you, your number is right on 4 June, he will go to the center and BJP will become his.</v>
      </c>
    </row>
    <row r="12361" spans="1:2" ht="14.25" customHeight="1">
      <c r="A12361" s="2" t="s">
        <v>11790</v>
      </c>
      <c r="B12361" s="2" t="str">
        <f ca="1">IFERROR(__xludf.DUMMYFUNCTION("GOOGLETRANSLATE(A12361,""auto"",""en"")"),"Loading...")</f>
        <v>Loading...</v>
      </c>
    </row>
    <row r="12362" spans="1:2" ht="14.25" customHeight="1">
      <c r="A12362" s="2" t="s">
        <v>11791</v>
      </c>
      <c r="B12362" s="2" t="str">
        <f ca="1">IFERROR(__xludf.DUMMYFUNCTION("GOOGLETRANSLATE(A12362,""auto"",""en"")"),"Fear of corruption in Evm.")</f>
        <v>Fear of corruption in Evm.</v>
      </c>
    </row>
    <row r="12363" spans="1:2" ht="14.25" customHeight="1">
      <c r="A12363" s="5" t="s">
        <v>11792</v>
      </c>
      <c r="B12363" s="2" t="str">
        <f ca="1">IFERROR(__xludf.DUMMYFUNCTION("GOOGLETRANSLATE(A12363,""auto"",""en"")"),"Loading...")</f>
        <v>Loading...</v>
      </c>
    </row>
    <row r="12364" spans="1:2" ht="14.25" customHeight="1">
      <c r="A12364" s="2" t="s">
        <v>11793</v>
      </c>
      <c r="B12364" s="2" t="str">
        <f ca="1">IFERROR(__xludf.DUMMYFUNCTION("GOOGLETRANSLATE(A12364,""auto"",""en"")"),"#Who knows your puppy, uncle? Is he your friend? 🤔 Do you also have the same kind of connection with Atankwadi? Are you a congressman 🤣🤣🤣? Umar is sitting in the temple on YouTube because you are not the same as Umar because you have come behind BJP b"&amp;"y taking views from Modi. He is going to take retirement after 4th June or with Congress. Let's play Ludo")</f>
        <v>#Who knows your puppy, uncle? Is he your friend? 🤔 Do you also have the same kind of connection with Atankwadi? Are you a congressman 🤣🤣🤣? Umar is sitting in the temple on YouTube because you are not the same as Umar because you have come behind BJP by taking views from Modi. He is going to take retirement after 4th June or with Congress. Let's play Ludo</v>
      </c>
    </row>
    <row r="12365" spans="1:2" ht="14.25" customHeight="1">
      <c r="A12365" s="2" t="s">
        <v>11794</v>
      </c>
      <c r="B12365" s="2" t="str">
        <f ca="1">IFERROR(__xludf.DUMMYFUNCTION("GOOGLETRANSLATE(A12365,""auto"",""en"")"),"Loading...")</f>
        <v>Loading...</v>
      </c>
    </row>
    <row r="12366" spans="1:2" ht="14.25" customHeight="1">
      <c r="A12366" s="4" t="s">
        <v>11795</v>
      </c>
      <c r="B12366" s="2" t="str">
        <f ca="1">IFERROR(__xludf.DUMMYFUNCTION("GOOGLETRANSLATE(A12366,""auto"",""en"")"),"Loading...")</f>
        <v>Loading...</v>
      </c>
    </row>
    <row r="12367" spans="1:2" ht="14.25" customHeight="1">
      <c r="A12367" s="2" t="s">
        <v>11796</v>
      </c>
      <c r="B12367" s="2" t="str">
        <f ca="1">IFERROR(__xludf.DUMMYFUNCTION("GOOGLETRANSLATE(A12367,""auto"",""en"")"),"He feels happy when he listens to such a journalist.")</f>
        <v>He feels happy when he listens to such a journalist.</v>
      </c>
    </row>
    <row r="12368" spans="1:2" ht="14.25" customHeight="1">
      <c r="A12368" s="2" t="s">
        <v>11797</v>
      </c>
      <c r="B12368" s="2" t="str">
        <f ca="1">IFERROR(__xludf.DUMMYFUNCTION("GOOGLETRANSLATE(A12368,""auto"",""en"")"),"Loading...")</f>
        <v>Loading...</v>
      </c>
    </row>
    <row r="12369" spans="1:2" ht="14.25" customHeight="1">
      <c r="A12369" s="2" t="s">
        <v>11798</v>
      </c>
      <c r="B12369" s="2" t="str">
        <f ca="1">IFERROR(__xludf.DUMMYFUNCTION("GOOGLETRANSLATE(A12369,""auto"",""en"")"),"Loading...")</f>
        <v>Loading...</v>
      </c>
    </row>
    <row r="12370" spans="1:2" ht="14.25" customHeight="1">
      <c r="A12370" s="2" t="s">
        <v>11799</v>
      </c>
      <c r="B12370" s="2" t="str">
        <f ca="1">IFERROR(__xludf.DUMMYFUNCTION("GOOGLETRANSLATE(A12370,""auto"",""en"")"),"Loading...")</f>
        <v>Loading...</v>
      </c>
    </row>
    <row r="12371" spans="1:2" ht="14.25" customHeight="1">
      <c r="A12371" s="5" t="s">
        <v>11800</v>
      </c>
      <c r="B12371" s="2" t="str">
        <f ca="1">IFERROR(__xludf.DUMMYFUNCTION("GOOGLETRANSLATE(A12371,""auto"",""en"")"),"Loading...")</f>
        <v>Loading...</v>
      </c>
    </row>
    <row r="12372" spans="1:2" ht="14.25" customHeight="1">
      <c r="A12372" s="2" t="s">
        <v>11801</v>
      </c>
      <c r="B12372" s="2" t="str">
        <f ca="1">IFERROR(__xludf.DUMMYFUNCTION("GOOGLETRANSLATE(A12372,""auto"",""en"")"),"What will Rastrapati do about the long fire? If the government does not want then the President cannot do anything. The leaders are fooling the people. If 295 aa gaye then I understand that a miracle has happened.  Jai Hind")</f>
        <v>What will Rastrapati do about the long fire? If the government does not want then the President cannot do anything. The leaders are fooling the people. If 295 aa gaye then I understand that a miracle has happened.  Jai Hind</v>
      </c>
    </row>
    <row r="12373" spans="1:2" ht="14.25" customHeight="1">
      <c r="A12373" s="5" t="s">
        <v>11802</v>
      </c>
      <c r="B12373" s="2" t="str">
        <f ca="1">IFERROR(__xludf.DUMMYFUNCTION("GOOGLETRANSLATE(A12373,""auto"",""en"")"),"Loading...")</f>
        <v>Loading...</v>
      </c>
    </row>
    <row r="12374" spans="1:2" ht="14.25" customHeight="1">
      <c r="A12374" s="2" t="s">
        <v>4010</v>
      </c>
      <c r="B12374" s="2" t="str">
        <f ca="1">IFERROR(__xludf.DUMMYFUNCTION("GOOGLETRANSLATE(A12374,""auto"",""en"")"),"Loading...")</f>
        <v>Loading...</v>
      </c>
    </row>
    <row r="12375" spans="1:2" ht="14.25" customHeight="1">
      <c r="A12375" s="2" t="s">
        <v>11803</v>
      </c>
      <c r="B12375" s="2" t="str">
        <f ca="1">IFERROR(__xludf.DUMMYFUNCTION("GOOGLETRANSLATE(A12375,""auto"",""en"")"),"Loading...")</f>
        <v>Loading...</v>
      </c>
    </row>
    <row r="12376" spans="1:2" ht="14.25" customHeight="1">
      <c r="A12376" s="2" t="s">
        <v>11804</v>
      </c>
      <c r="B12376" s="2" t="str">
        <f ca="1">IFERROR(__xludf.DUMMYFUNCTION("GOOGLETRANSLATE(A12376,""auto"",""en"")"),"Loading...")</f>
        <v>Loading...</v>
      </c>
    </row>
    <row r="12377" spans="1:2" ht="14.25" customHeight="1">
      <c r="A12377" s="2" t="s">
        <v>11805</v>
      </c>
      <c r="B12377" s="2" t="str">
        <f ca="1">IFERROR(__xludf.DUMMYFUNCTION("GOOGLETRANSLATE(A12377,""auto"",""en"")"),"Loading...")</f>
        <v>Loading...</v>
      </c>
    </row>
    <row r="12378" spans="1:2" ht="14.25" customHeight="1">
      <c r="A12378" s="2" t="s">
        <v>11806</v>
      </c>
      <c r="B12378" s="2" t="str">
        <f ca="1">IFERROR(__xludf.DUMMYFUNCTION("GOOGLETRANSLATE(A12378,""auto"",""en"")"),"Loading...")</f>
        <v>Loading...</v>
      </c>
    </row>
    <row r="12379" spans="1:2" ht="14.25" customHeight="1">
      <c r="A12379" s="2" t="s">
        <v>11807</v>
      </c>
      <c r="B12379" s="2" t="str">
        <f ca="1">IFERROR(__xludf.DUMMYFUNCTION("GOOGLETRANSLATE(A12379,""auto"",""en"")"),"Loading...")</f>
        <v>Loading...</v>
      </c>
    </row>
    <row r="12380" spans="1:2" ht="14.25" customHeight="1">
      <c r="A12380" s="2" t="s">
        <v>60</v>
      </c>
      <c r="B12380" s="2" t="str">
        <f ca="1">IFERROR(__xludf.DUMMYFUNCTION("GOOGLETRANSLATE(A12380,""auto"",""en"")"),"Loading...")</f>
        <v>Loading...</v>
      </c>
    </row>
    <row r="12381" spans="1:2" ht="14.25" customHeight="1">
      <c r="A12381" s="2" t="s">
        <v>11808</v>
      </c>
      <c r="B12381" s="2" t="str">
        <f ca="1">IFERROR(__xludf.DUMMYFUNCTION("GOOGLETRANSLATE(A12381,""auto"",""en"")"),"Loading...")</f>
        <v>Loading...</v>
      </c>
    </row>
    <row r="12382" spans="1:2" ht="14.25" customHeight="1">
      <c r="A12382" s="4" t="s">
        <v>11809</v>
      </c>
      <c r="B12382" s="2" t="str">
        <f ca="1">IFERROR(__xludf.DUMMYFUNCTION("GOOGLETRANSLATE(A12382,""auto"",""en"")"),"Loading...")</f>
        <v>Loading...</v>
      </c>
    </row>
    <row r="12383" spans="1:2" ht="14.25" customHeight="1">
      <c r="A12383" s="2" t="s">
        <v>11810</v>
      </c>
      <c r="B12383" s="2" t="str">
        <f ca="1">IFERROR(__xludf.DUMMYFUNCTION("GOOGLETRANSLATE(A12383,""auto"",""en"")"),"Loading...")</f>
        <v>Loading...</v>
      </c>
    </row>
    <row r="12384" spans="1:2" ht="14.25" customHeight="1">
      <c r="A12384" s="4" t="s">
        <v>11811</v>
      </c>
      <c r="B12384" s="2" t="str">
        <f ca="1">IFERROR(__xludf.DUMMYFUNCTION("GOOGLETRANSLATE(A12384,""auto"",""en"")"),"Loading...")</f>
        <v>Loading...</v>
      </c>
    </row>
    <row r="12385" spans="1:2" ht="14.25" customHeight="1">
      <c r="A12385" s="2" t="s">
        <v>11812</v>
      </c>
      <c r="B12385" s="2" t="str">
        <f ca="1">IFERROR(__xludf.DUMMYFUNCTION("GOOGLETRANSLATE(A12385,""auto"",""en"")"),"Loading...")</f>
        <v>Loading...</v>
      </c>
    </row>
    <row r="12386" spans="1:2" ht="14.25" customHeight="1">
      <c r="A12386" s="2" t="s">
        <v>11813</v>
      </c>
      <c r="B12386" s="2" t="str">
        <f ca="1">IFERROR(__xludf.DUMMYFUNCTION("GOOGLETRANSLATE(A12386,""auto"",""en"")"),"Loading...")</f>
        <v>Loading...</v>
      </c>
    </row>
    <row r="12387" spans="1:2" ht="14.25" customHeight="1">
      <c r="A12387" s="2" t="s">
        <v>11814</v>
      </c>
      <c r="B12387" s="2" t="str">
        <f ca="1">IFERROR(__xludf.DUMMYFUNCTION("GOOGLETRANSLATE(A12387,""auto"",""en"")"),"Loading...")</f>
        <v>Loading...</v>
      </c>
    </row>
    <row r="12388" spans="1:2" ht="14.25" customHeight="1">
      <c r="A12388" s="2" t="s">
        <v>11815</v>
      </c>
      <c r="B12388" s="2" t="str">
        <f ca="1">IFERROR(__xludf.DUMMYFUNCTION("GOOGLETRANSLATE(A12388,""auto"",""en"")"),"Loading...")</f>
        <v>Loading...</v>
      </c>
    </row>
    <row r="12389" spans="1:2" ht="14.25" customHeight="1">
      <c r="A12389" s="2" t="s">
        <v>11816</v>
      </c>
      <c r="B12389" s="2" t="str">
        <f ca="1">IFERROR(__xludf.DUMMYFUNCTION("GOOGLETRANSLATE(A12389,""auto"",""en"")"),"Loading...")</f>
        <v>Loading...</v>
      </c>
    </row>
    <row r="12390" spans="1:2" ht="14.25" customHeight="1">
      <c r="A12390" s="2" t="s">
        <v>11817</v>
      </c>
      <c r="B12390" s="2" t="str">
        <f ca="1">IFERROR(__xludf.DUMMYFUNCTION("GOOGLETRANSLATE(A12390,""auto"",""en"")"),"Loading...")</f>
        <v>Loading...</v>
      </c>
    </row>
    <row r="12391" spans="1:2" ht="14.25" customHeight="1">
      <c r="A12391" s="2" t="s">
        <v>11818</v>
      </c>
      <c r="B12391" s="2" t="str">
        <f ca="1">IFERROR(__xludf.DUMMYFUNCTION("GOOGLETRANSLATE(A12391,""auto"",""en"")"),"Loading...")</f>
        <v>Loading...</v>
      </c>
    </row>
    <row r="12392" spans="1:2" ht="14.25" customHeight="1">
      <c r="A12392" s="2" t="s">
        <v>11819</v>
      </c>
      <c r="B12392" s="2" t="str">
        <f ca="1">IFERROR(__xludf.DUMMYFUNCTION("GOOGLETRANSLATE(A12392,""auto"",""en"")"),"Loading...")</f>
        <v>Loading...</v>
      </c>
    </row>
    <row r="12393" spans="1:2" ht="14.25" customHeight="1">
      <c r="A12393" s="4" t="s">
        <v>11820</v>
      </c>
      <c r="B12393" s="2" t="str">
        <f ca="1">IFERROR(__xludf.DUMMYFUNCTION("GOOGLETRANSLATE(A12393,""auto"",""en"")"),"The Tantrik said 370 and sat on the rock.")</f>
        <v>The Tantrik said 370 and sat on the rock.</v>
      </c>
    </row>
    <row r="12394" spans="1:2" ht="14.25" customHeight="1">
      <c r="A12394" s="2" t="s">
        <v>11821</v>
      </c>
      <c r="B12394" s="2" t="str">
        <f ca="1">IFERROR(__xludf.DUMMYFUNCTION("GOOGLETRANSLATE(A12394,""auto"",""en"")"),"Loading...")</f>
        <v>Loading...</v>
      </c>
    </row>
    <row r="12395" spans="1:2" ht="14.25" customHeight="1">
      <c r="A12395" s="2" t="s">
        <v>11822</v>
      </c>
      <c r="B12395" s="2" t="str">
        <f ca="1">IFERROR(__xludf.DUMMYFUNCTION("GOOGLETRANSLATE(A12395,""auto"",""en"")"),"BJP has not got 1 seat in Punjab..exit poll is 4th, people have said that BJP has not won in the village.")</f>
        <v>BJP has not got 1 seat in Punjab..exit poll is 4th, people have said that BJP has not won in the village.</v>
      </c>
    </row>
    <row r="12396" spans="1:2" ht="14.25" customHeight="1">
      <c r="A12396" s="2" t="s">
        <v>11823</v>
      </c>
      <c r="B12396" s="2" t="str">
        <f ca="1">IFERROR(__xludf.DUMMYFUNCTION("GOOGLETRANSLATE(A12396,""auto"",""en"")"),"Loading...")</f>
        <v>Loading...</v>
      </c>
    </row>
    <row r="12397" spans="1:2" ht="14.25" customHeight="1">
      <c r="A12397" s="2" t="s">
        <v>11824</v>
      </c>
      <c r="B12397" s="2" t="str">
        <f ca="1">IFERROR(__xludf.DUMMYFUNCTION("GOOGLETRANSLATE(A12397,""auto"",""en"")"),"Loading...")</f>
        <v>Loading...</v>
      </c>
    </row>
    <row r="12398" spans="1:2" ht="14.25" customHeight="1">
      <c r="A12398" s="4" t="s">
        <v>11825</v>
      </c>
      <c r="B12398" s="2" t="str">
        <f ca="1">IFERROR(__xludf.DUMMYFUNCTION("GOOGLETRANSLATE(A12398,""auto"",""en"")"),"Everyone has the right to dream.")</f>
        <v>Everyone has the right to dream.</v>
      </c>
    </row>
    <row r="12399" spans="1:2" ht="14.25" customHeight="1">
      <c r="A12399" s="2" t="s">
        <v>11826</v>
      </c>
      <c r="B12399" s="2" t="str">
        <f ca="1">IFERROR(__xludf.DUMMYFUNCTION("GOOGLETRANSLATE(A12399,""auto"",""en"")"),"Loading...")</f>
        <v>Loading...</v>
      </c>
    </row>
    <row r="12400" spans="1:2" ht="14.25" customHeight="1">
      <c r="A12400" s="2" t="s">
        <v>8218</v>
      </c>
      <c r="B12400" s="2" t="str">
        <f ca="1">IFERROR(__xludf.DUMMYFUNCTION("GOOGLETRANSLATE(A12400,""auto"",""en"")"),"Loading...")</f>
        <v>Loading...</v>
      </c>
    </row>
    <row r="12401" spans="1:2" ht="14.25" customHeight="1">
      <c r="A12401" s="6" t="s">
        <v>11827</v>
      </c>
      <c r="B12401" s="2" t="str">
        <f ca="1">IFERROR(__xludf.DUMMYFUNCTION("GOOGLETRANSLATE(A12401,""auto"",""en"")"),"Loading...")</f>
        <v>Loading...</v>
      </c>
    </row>
    <row r="12402" spans="1:2" ht="14.25" customHeight="1">
      <c r="A12402" s="2" t="s">
        <v>11828</v>
      </c>
      <c r="B12402" s="2" t="str">
        <f ca="1">IFERROR(__xludf.DUMMYFUNCTION("GOOGLETRANSLATE(A12402,""auto"",""en"")"),"unnecessary he is creating confuse, NONSENSE")</f>
        <v>unnecessary he is creating confuse, NONSENSE</v>
      </c>
    </row>
    <row r="12403" spans="1:2" ht="14.25" customHeight="1">
      <c r="A12403" s="4" t="s">
        <v>11829</v>
      </c>
      <c r="B12403" s="2" t="str">
        <f ca="1">IFERROR(__xludf.DUMMYFUNCTION("GOOGLETRANSLATE(A12403,""auto"",""en"")"),"Loading...")</f>
        <v>Loading...</v>
      </c>
    </row>
    <row r="12404" spans="1:2" ht="14.25" customHeight="1">
      <c r="A12404" s="2" t="s">
        <v>11830</v>
      </c>
      <c r="B12404" s="2" t="str">
        <f ca="1">IFERROR(__xludf.DUMMYFUNCTION("GOOGLETRANSLATE(A12404,""auto"",""en"")"),"Loading...")</f>
        <v>Loading...</v>
      </c>
    </row>
    <row r="12405" spans="1:2" ht="14.25" customHeight="1">
      <c r="A12405" s="2" t="s">
        <v>11831</v>
      </c>
      <c r="B12405" s="2" t="str">
        <f ca="1">IFERROR(__xludf.DUMMYFUNCTION("GOOGLETRANSLATE(A12405,""auto"",""en"")"),"Loading...")</f>
        <v>Loading...</v>
      </c>
    </row>
    <row r="12406" spans="1:2" ht="14.25" customHeight="1">
      <c r="A12406" s="4" t="s">
        <v>11832</v>
      </c>
      <c r="B12406" s="2" t="str">
        <f ca="1">IFERROR(__xludf.DUMMYFUNCTION("GOOGLETRANSLATE(A12406,""auto"",""en"")"),"This is a psychological game Ravish ji so that there is no doubt about EVM.")</f>
        <v>This is a psychological game Ravish ji so that there is no doubt about EVM.</v>
      </c>
    </row>
    <row r="12407" spans="1:2" ht="14.25" customHeight="1">
      <c r="A12407" s="2" t="s">
        <v>11833</v>
      </c>
      <c r="B12407" s="2" t="str">
        <f ca="1">IFERROR(__xludf.DUMMYFUNCTION("GOOGLETRANSLATE(A12407,""auto"",""en"")"),"Where is Vvpad Milta?")</f>
        <v>Where is Vvpad Milta?</v>
      </c>
    </row>
    <row r="12408" spans="1:2" ht="14.25" customHeight="1">
      <c r="A12408" s="2" t="s">
        <v>1027</v>
      </c>
      <c r="B12408" s="2" t="str">
        <f ca="1">IFERROR(__xludf.DUMMYFUNCTION("GOOGLETRANSLATE(A12408,""auto"",""en"")"),"Loading...")</f>
        <v>Loading...</v>
      </c>
    </row>
    <row r="12409" spans="1:2" ht="14.25" customHeight="1">
      <c r="A12409" s="2" t="s">
        <v>450</v>
      </c>
      <c r="B12409" s="2" t="str">
        <f ca="1">IFERROR(__xludf.DUMMYFUNCTION("GOOGLETRANSLATE(A12409,""auto"",""en"")"),"Loading...")</f>
        <v>Loading...</v>
      </c>
    </row>
    <row r="12410" spans="1:2" ht="14.25" customHeight="1">
      <c r="A12410" s="2" t="s">
        <v>11834</v>
      </c>
      <c r="B12410" s="2" t="str">
        <f ca="1">IFERROR(__xludf.DUMMYFUNCTION("GOOGLETRANSLATE(A12410,""auto"",""en"")"),"Loading...")</f>
        <v>Loading...</v>
      </c>
    </row>
    <row r="12411" spans="1:2" ht="14.25" customHeight="1">
      <c r="A12411" s="2" t="s">
        <v>11835</v>
      </c>
      <c r="B12411" s="2" t="str">
        <f ca="1">IFERROR(__xludf.DUMMYFUNCTION("GOOGLETRANSLATE(A12411,""auto"",""en"")"),"Loading...")</f>
        <v>Loading...</v>
      </c>
    </row>
    <row r="12412" spans="1:2" ht="14.25" customHeight="1">
      <c r="A12412" s="4" t="s">
        <v>11836</v>
      </c>
      <c r="B12412" s="2" t="str">
        <f ca="1">IFERROR(__xludf.DUMMYFUNCTION("GOOGLETRANSLATE(A12412,""auto"",""en"")"),"Loading...")</f>
        <v>Loading...</v>
      </c>
    </row>
    <row r="12413" spans="1:2" ht="14.25" customHeight="1">
      <c r="A12413" s="4" t="s">
        <v>11837</v>
      </c>
      <c r="B12413" s="2" t="str">
        <f ca="1">IFERROR(__xludf.DUMMYFUNCTION("GOOGLETRANSLATE(A12413,""auto"",""en"")"),"Loading...")</f>
        <v>Loading...</v>
      </c>
    </row>
    <row r="12414" spans="1:2" ht="14.25" customHeight="1">
      <c r="A12414" s="2" t="s">
        <v>11838</v>
      </c>
      <c r="B12414" s="2" t="str">
        <f ca="1">IFERROR(__xludf.DUMMYFUNCTION("GOOGLETRANSLATE(A12414,""auto"",""en"")"),"Loading...")</f>
        <v>Loading...</v>
      </c>
    </row>
    <row r="12415" spans="1:2" ht="14.25" customHeight="1">
      <c r="A12415" s="4" t="s">
        <v>11839</v>
      </c>
      <c r="B12415" s="2" t="str">
        <f ca="1">IFERROR(__xludf.DUMMYFUNCTION("GOOGLETRANSLATE(A12415,""auto"",""en"")"),"Loading...")</f>
        <v>Loading...</v>
      </c>
    </row>
    <row r="12416" spans="1:2" ht="14.25" customHeight="1">
      <c r="A12416" s="2" t="s">
        <v>11840</v>
      </c>
      <c r="B12416" s="2" t="str">
        <f ca="1">IFERROR(__xludf.DUMMYFUNCTION("GOOGLETRANSLATE(A12416,""auto"",""en"")"),"Loading...")</f>
        <v>Loading...</v>
      </c>
    </row>
    <row r="12417" spans="1:2" ht="14.25" customHeight="1">
      <c r="A12417" s="2" t="s">
        <v>11841</v>
      </c>
      <c r="B12417" s="2" t="str">
        <f ca="1">IFERROR(__xludf.DUMMYFUNCTION("GOOGLETRANSLATE(A12417,""auto"",""en"")"),"Naxals communist rabish Kumar cry over apilt milk😂😂😂😂😂😂😂")</f>
        <v>Naxals communist rabish Kumar cry over apilt milk😂😂😂😂😂😂😂</v>
      </c>
    </row>
    <row r="12418" spans="1:2" ht="14.25" customHeight="1">
      <c r="A12418" s="2" t="s">
        <v>11842</v>
      </c>
      <c r="B12418" s="2" t="str">
        <f ca="1">IFERROR(__xludf.DUMMYFUNCTION("GOOGLETRANSLATE(A12418,""auto"",""en"")"),"INDIA is coming 😅😅")</f>
        <v>INDIA is coming 😅😅</v>
      </c>
    </row>
    <row r="12419" spans="1:2" ht="14.25" customHeight="1">
      <c r="A12419" s="2" t="s">
        <v>11843</v>
      </c>
      <c r="B12419" s="2" t="str">
        <f ca="1">IFERROR(__xludf.DUMMYFUNCTION("GOOGLETRANSLATE(A12419,""auto"",""en"")"),"Opposition should have boycotted EVM. Don't do too much, get ready to suffer today.")</f>
        <v>Opposition should have boycotted EVM. Don't do too much, get ready to suffer today.</v>
      </c>
    </row>
    <row r="12420" spans="1:2" ht="14.25" customHeight="1">
      <c r="A12420" s="2" t="s">
        <v>11844</v>
      </c>
      <c r="B12420" s="2" t="str">
        <f ca="1">IFERROR(__xludf.DUMMYFUNCTION("GOOGLETRANSLATE(A12420,""auto"",""en"")"),"Loading...")</f>
        <v>Loading...</v>
      </c>
    </row>
    <row r="12421" spans="1:2" ht="14.25" customHeight="1">
      <c r="A12421" s="2" t="s">
        <v>11845</v>
      </c>
      <c r="B12421" s="2" t="str">
        <f ca="1">IFERROR(__xludf.DUMMYFUNCTION("GOOGLETRANSLATE(A12421,""auto"",""en"")"),"Jay hind")</f>
        <v>Jay hind</v>
      </c>
    </row>
    <row r="12422" spans="1:2" ht="14.25" customHeight="1">
      <c r="A12422" s="2" t="s">
        <v>11846</v>
      </c>
      <c r="B12422" s="2" t="str">
        <f ca="1">IFERROR(__xludf.DUMMYFUNCTION("GOOGLETRANSLATE(A12422,""auto"",""en"")"),"Loading...")</f>
        <v>Loading...</v>
      </c>
    </row>
    <row r="12423" spans="1:2" ht="14.25" customHeight="1">
      <c r="A12423" s="2" t="s">
        <v>11847</v>
      </c>
      <c r="B12423" s="2" t="str">
        <f ca="1">IFERROR(__xludf.DUMMYFUNCTION("GOOGLETRANSLATE(A12423,""auto"",""en"")"),"Loading...")</f>
        <v>Loading...</v>
      </c>
    </row>
    <row r="12424" spans="1:2" ht="14.25" customHeight="1">
      <c r="A12424" s="2" t="s">
        <v>11848</v>
      </c>
      <c r="B12424" s="2" t="str">
        <f ca="1">IFERROR(__xludf.DUMMYFUNCTION("GOOGLETRANSLATE(A12424,""auto"",""en"")"),"Loading...")</f>
        <v>Loading...</v>
      </c>
    </row>
    <row r="12425" spans="1:2" ht="14.25" customHeight="1">
      <c r="A12425" s="2" t="s">
        <v>11849</v>
      </c>
      <c r="B12425" s="2" t="str">
        <f ca="1">IFERROR(__xludf.DUMMYFUNCTION("GOOGLETRANSLATE(A12425,""auto"",""en"")"),"I did it, I did it, I did it, I did it😂😂😂😂😂😂")</f>
        <v>I did it, I did it, I did it, I did it😂😂😂😂😂😂</v>
      </c>
    </row>
    <row r="12426" spans="1:2" ht="14.25" customHeight="1">
      <c r="A12426" s="2" t="s">
        <v>11850</v>
      </c>
      <c r="B12426" s="2" t="str">
        <f ca="1">IFERROR(__xludf.DUMMYFUNCTION("GOOGLETRANSLATE(A12426,""auto"",""en"")"),"Loading...")</f>
        <v>Loading...</v>
      </c>
    </row>
    <row r="12427" spans="1:2" ht="14.25" customHeight="1">
      <c r="A12427" s="2" t="s">
        <v>11851</v>
      </c>
      <c r="B12427" s="2" t="str">
        <f ca="1">IFERROR(__xludf.DUMMYFUNCTION("GOOGLETRANSLATE(A12427,""auto"",""en"")"),"Loading...")</f>
        <v>Loading...</v>
      </c>
    </row>
    <row r="12428" spans="1:2" ht="14.25" customHeight="1">
      <c r="A12428" s="2" t="s">
        <v>11852</v>
      </c>
      <c r="B12428" s="2" t="str">
        <f ca="1">IFERROR(__xludf.DUMMYFUNCTION("GOOGLETRANSLATE(A12428,""auto"",""en"")"),"Loading...")</f>
        <v>Loading...</v>
      </c>
    </row>
    <row r="12429" spans="1:2" ht="14.25" customHeight="1">
      <c r="A12429" s="2" t="s">
        <v>11853</v>
      </c>
      <c r="B12429" s="2" t="str">
        <f ca="1">IFERROR(__xludf.DUMMYFUNCTION("GOOGLETRANSLATE(A12429,""auto"",""en"")"),"Loading...")</f>
        <v>Loading...</v>
      </c>
    </row>
    <row r="12430" spans="1:2" ht="14.25" customHeight="1">
      <c r="A12430" s="6" t="s">
        <v>11854</v>
      </c>
      <c r="B12430" s="2" t="str">
        <f ca="1">IFERROR(__xludf.DUMMYFUNCTION("GOOGLETRANSLATE(A12430,""auto"",""en"")"),"Blp will arrange such exit poll a
S past forecast must have been given neavy amount  why forecast two days earlier we admare sudh activities")</f>
        <v>Blp will arrange such exit poll a
S past forecast must have been given neavy amount  why forecast two days earlier we admare sudh activities</v>
      </c>
    </row>
    <row r="12431" spans="1:2" ht="14.25" customHeight="1">
      <c r="A12431" s="2" t="s">
        <v>11855</v>
      </c>
      <c r="B12431" s="2" t="str">
        <f ca="1">IFERROR(__xludf.DUMMYFUNCTION("GOOGLETRANSLATE(A12431,""auto"",""en"")"),"These people are from Rajasthan, M.P. Chattisgarh, EVM was manipulated.")</f>
        <v>These people are from Rajasthan, M.P. Chattisgarh, EVM was manipulated.</v>
      </c>
    </row>
    <row r="12432" spans="1:2" ht="14.25" customHeight="1">
      <c r="A12432" s="2" t="s">
        <v>11856</v>
      </c>
      <c r="B12432" s="2" t="str">
        <f ca="1">IFERROR(__xludf.DUMMYFUNCTION("GOOGLETRANSLATE(A12432,""auto"",""en"")"),"rabish dont blame you lose although i voated")</f>
        <v>rabish dont blame you lose although i voated</v>
      </c>
    </row>
    <row r="12433" spans="1:2" ht="14.25" customHeight="1">
      <c r="A12433" s="2" t="s">
        <v>1240</v>
      </c>
      <c r="B12433" s="2" t="str">
        <f ca="1">IFERROR(__xludf.DUMMYFUNCTION("GOOGLETRANSLATE(A12433,""auto"",""en"")"),"Loading...")</f>
        <v>Loading...</v>
      </c>
    </row>
    <row r="12434" spans="1:2" ht="14.25" customHeight="1">
      <c r="A12434" s="2" t="s">
        <v>11857</v>
      </c>
      <c r="B12434" s="2" t="str">
        <f ca="1">IFERROR(__xludf.DUMMYFUNCTION("GOOGLETRANSLATE(A12434,""auto"",""en"")"),"Loading...")</f>
        <v>Loading...</v>
      </c>
    </row>
    <row r="12435" spans="1:2" ht="14.25" customHeight="1">
      <c r="A12435" s="2" t="s">
        <v>11858</v>
      </c>
      <c r="B12435" s="2" t="str">
        <f ca="1">IFERROR(__xludf.DUMMYFUNCTION("GOOGLETRANSLATE(A12435,""auto"",""en"")"),"Loading...")</f>
        <v>Loading...</v>
      </c>
    </row>
    <row r="12436" spans="1:2" ht="14.25" customHeight="1">
      <c r="A12436" s="2" t="s">
        <v>11859</v>
      </c>
      <c r="B12436" s="2" t="str">
        <f ca="1">IFERROR(__xludf.DUMMYFUNCTION("GOOGLETRANSLATE(A12436,""auto"",""en"")"),"Loading...")</f>
        <v>Loading...</v>
      </c>
    </row>
    <row r="12437" spans="1:2" ht="14.25" customHeight="1">
      <c r="A12437" s="2" t="s">
        <v>11860</v>
      </c>
      <c r="B12437" s="2" t="str">
        <f ca="1">IFERROR(__xludf.DUMMYFUNCTION("GOOGLETRANSLATE(A12437,""auto"",""en"")"),"Loading...")</f>
        <v>Loading...</v>
      </c>
    </row>
    <row r="12438" spans="1:2" ht="14.25" customHeight="1">
      <c r="A12438" s="2" t="s">
        <v>11861</v>
      </c>
      <c r="B12438" s="2" t="str">
        <f ca="1">IFERROR(__xludf.DUMMYFUNCTION("GOOGLETRANSLATE(A12438,""auto"",""en"")"),"Loading...")</f>
        <v>Loading...</v>
      </c>
    </row>
    <row r="12439" spans="1:2" ht="14.25" customHeight="1">
      <c r="A12439" s="2" t="s">
        <v>11862</v>
      </c>
      <c r="B12439" s="2" t="str">
        <f ca="1">IFERROR(__xludf.DUMMYFUNCTION("GOOGLETRANSLATE(A12439,""auto"",""en"")"),"Loading...")</f>
        <v>Loading...</v>
      </c>
    </row>
    <row r="12440" spans="1:2" ht="14.25" customHeight="1">
      <c r="A12440" s="2" t="s">
        <v>11863</v>
      </c>
      <c r="B12440" s="2" t="str">
        <f ca="1">IFERROR(__xludf.DUMMYFUNCTION("GOOGLETRANSLATE(A12440,""auto"",""en"")"),"Loading...")</f>
        <v>Loading...</v>
      </c>
    </row>
    <row r="12441" spans="1:2" ht="14.25" customHeight="1">
      <c r="A12441" s="2" t="s">
        <v>764</v>
      </c>
      <c r="B12441" s="2" t="str">
        <f ca="1">IFERROR(__xludf.DUMMYFUNCTION("GOOGLETRANSLATE(A12441,""auto"",""en"")"),"Loading...")</f>
        <v>Loading...</v>
      </c>
    </row>
    <row r="12442" spans="1:2" ht="14.25" customHeight="1">
      <c r="A12442" s="2" t="s">
        <v>11864</v>
      </c>
      <c r="B12442" s="2" t="str">
        <f ca="1">IFERROR(__xludf.DUMMYFUNCTION("GOOGLETRANSLATE(A12442,""auto"",""en"")"),"Loading...")</f>
        <v>Loading...</v>
      </c>
    </row>
    <row r="12443" spans="1:2" ht="14.25" customHeight="1">
      <c r="A12443" s="2" t="s">
        <v>11865</v>
      </c>
      <c r="B12443" s="2" t="str">
        <f ca="1">IFERROR(__xludf.DUMMYFUNCTION("GOOGLETRANSLATE(A12443,""auto"",""en"")"),"Loading...")</f>
        <v>Loading...</v>
      </c>
    </row>
    <row r="12444" spans="1:2" ht="14.25" customHeight="1">
      <c r="A12444" s="2" t="s">
        <v>11866</v>
      </c>
      <c r="B12444" s="2" t="str">
        <f ca="1">IFERROR(__xludf.DUMMYFUNCTION("GOOGLETRANSLATE(A12444,""auto"",""en"")"),"Loading...")</f>
        <v>Loading...</v>
      </c>
    </row>
    <row r="12445" spans="1:2" ht="14.25" customHeight="1">
      <c r="A12445" s="2" t="s">
        <v>11867</v>
      </c>
      <c r="B12445" s="2" t="str">
        <f ca="1">IFERROR(__xludf.DUMMYFUNCTION("GOOGLETRANSLATE(A12445,""auto"",""en"")"),"Loading...")</f>
        <v>Loading...</v>
      </c>
    </row>
    <row r="12446" spans="1:2" ht="14.25" customHeight="1">
      <c r="A12446" s="2" t="s">
        <v>11868</v>
      </c>
      <c r="B12446" s="2" t="str">
        <f ca="1">IFERROR(__xludf.DUMMYFUNCTION("GOOGLETRANSLATE(A12446,""auto"",""en"")"),"Evm.hatwo desh bachawo")</f>
        <v>Evm.hatwo desh bachawo</v>
      </c>
    </row>
    <row r="12447" spans="1:2" ht="14.25" customHeight="1">
      <c r="A12447" s="4" t="s">
        <v>11869</v>
      </c>
      <c r="B12447" s="2" t="str">
        <f ca="1">IFERROR(__xludf.DUMMYFUNCTION("GOOGLETRANSLATE(A12447,""auto"",""en"")"),"Pride of the country Ravish Kumar Voice of the country")</f>
        <v>Pride of the country Ravish Kumar Voice of the country</v>
      </c>
    </row>
    <row r="12448" spans="1:2" ht="14.25" customHeight="1">
      <c r="A12448" s="6" t="s">
        <v>11870</v>
      </c>
      <c r="B12448" s="2" t="str">
        <f ca="1">IFERROR(__xludf.DUMMYFUNCTION("GOOGLETRANSLATE(A12448,""auto"",""en"")"),"Loading...")</f>
        <v>Loading...</v>
      </c>
    </row>
    <row r="12449" spans="1:2" ht="14.25" customHeight="1">
      <c r="A12449" s="6" t="s">
        <v>11871</v>
      </c>
      <c r="B12449" s="2" t="str">
        <f ca="1">IFERROR(__xludf.DUMMYFUNCTION("GOOGLETRANSLATE(A12449,""auto"",""en"")"),"Loading...")</f>
        <v>Loading...</v>
      </c>
    </row>
    <row r="12450" spans="1:2" ht="14.25" customHeight="1">
      <c r="A12450" s="2" t="s">
        <v>11872</v>
      </c>
      <c r="B12450" s="2" t="str">
        <f ca="1">IFERROR(__xludf.DUMMYFUNCTION("GOOGLETRANSLATE(A12450,""auto"",""en"")"),"Loading...")</f>
        <v>Loading...</v>
      </c>
    </row>
    <row r="12451" spans="1:2" ht="14.25" customHeight="1">
      <c r="A12451" s="2" t="s">
        <v>11873</v>
      </c>
      <c r="B12451" s="2" t="str">
        <f ca="1">IFERROR(__xludf.DUMMYFUNCTION("GOOGLETRANSLATE(A12451,""auto"",""en"")"),"Loading...")</f>
        <v>Loading...</v>
      </c>
    </row>
    <row r="12452" spans="1:2" ht="14.25" customHeight="1">
      <c r="A12452" s="2" t="s">
        <v>11874</v>
      </c>
      <c r="B12452" s="2" t="str">
        <f ca="1">IFERROR(__xludf.DUMMYFUNCTION("GOOGLETRANSLATE(A12452,""auto"",""en"")"),"Loading...")</f>
        <v>Loading...</v>
      </c>
    </row>
    <row r="12453" spans="1:2" ht="14.25" customHeight="1">
      <c r="A12453" s="2" t="s">
        <v>11875</v>
      </c>
      <c r="B12453" s="2" t="str">
        <f ca="1">IFERROR(__xludf.DUMMYFUNCTION("GOOGLETRANSLATE(A12453,""auto"",""en"")"),"🙏👍")</f>
        <v>🙏👍</v>
      </c>
    </row>
    <row r="12454" spans="1:2" ht="14.25" customHeight="1">
      <c r="A12454" s="4" t="s">
        <v>11876</v>
      </c>
      <c r="B12454" s="2" t="str">
        <f ca="1">IFERROR(__xludf.DUMMYFUNCTION("GOOGLETRANSLATE(A12454,""auto"",""en"")"),"Loading...")</f>
        <v>Loading...</v>
      </c>
    </row>
    <row r="12455" spans="1:2" ht="14.25" customHeight="1">
      <c r="A12455" s="2" t="s">
        <v>11877</v>
      </c>
      <c r="B12455" s="2" t="str">
        <f ca="1">IFERROR(__xludf.DUMMYFUNCTION("GOOGLETRANSLATE(A12455,""auto"",""en"")"),"Loading...")</f>
        <v>Loading...</v>
      </c>
    </row>
    <row r="12456" spans="1:2" ht="14.25" customHeight="1">
      <c r="A12456" s="6" t="s">
        <v>11878</v>
      </c>
      <c r="B12456" s="2" t="str">
        <f ca="1">IFERROR(__xludf.DUMMYFUNCTION("GOOGLETRANSLATE(A12456,""auto"",""en"")"),"Loading...")</f>
        <v>Loading...</v>
      </c>
    </row>
    <row r="12457" spans="1:2" ht="14.25" customHeight="1">
      <c r="A12457" s="4" t="s">
        <v>11879</v>
      </c>
      <c r="B12457" s="2" t="str">
        <f ca="1">IFERROR(__xludf.DUMMYFUNCTION("GOOGLETRANSLATE(A12457,""auto"",""en"")"),"Loading...")</f>
        <v>Loading...</v>
      </c>
    </row>
    <row r="12458" spans="1:2" ht="14.25" customHeight="1">
      <c r="A12458" s="5" t="s">
        <v>11880</v>
      </c>
      <c r="B12458" s="2" t="str">
        <f ca="1">IFERROR(__xludf.DUMMYFUNCTION("GOOGLETRANSLATE(A12458,""auto"",""en"")"),"Loading...")</f>
        <v>Loading...</v>
      </c>
    </row>
    <row r="12459" spans="1:2" ht="14.25" customHeight="1">
      <c r="A12459" s="2" t="s">
        <v>11881</v>
      </c>
      <c r="B12459" s="2" t="str">
        <f ca="1">IFERROR(__xludf.DUMMYFUNCTION("GOOGLETRANSLATE(A12459,""auto"",""en"")"),"Loading...")</f>
        <v>Loading...</v>
      </c>
    </row>
    <row r="12460" spans="1:2" ht="14.25" customHeight="1">
      <c r="A12460" s="2" t="s">
        <v>2214</v>
      </c>
      <c r="B12460" s="2" t="str">
        <f ca="1">IFERROR(__xludf.DUMMYFUNCTION("GOOGLETRANSLATE(A12460,""auto"",""en"")"),"Modi")</f>
        <v>Modi</v>
      </c>
    </row>
    <row r="12461" spans="1:2" ht="14.25" customHeight="1">
      <c r="A12461" s="2" t="s">
        <v>11882</v>
      </c>
      <c r="B12461" s="2" t="str">
        <f ca="1">IFERROR(__xludf.DUMMYFUNCTION("GOOGLETRANSLATE(A12461,""auto"",""en"")"),"Loading...")</f>
        <v>Loading...</v>
      </c>
    </row>
    <row r="12462" spans="1:2" ht="14.25" customHeight="1">
      <c r="A12462" s="2" t="s">
        <v>11834</v>
      </c>
      <c r="B12462" s="2" t="str">
        <f ca="1">IFERROR(__xludf.DUMMYFUNCTION("GOOGLETRANSLATE(A12462,""auto"",""en"")"),"Loading...")</f>
        <v>Loading...</v>
      </c>
    </row>
    <row r="12463" spans="1:2" ht="14.25" customHeight="1">
      <c r="A12463" s="2" t="s">
        <v>11883</v>
      </c>
      <c r="B12463" s="2" t="str">
        <f ca="1">IFERROR(__xludf.DUMMYFUNCTION("GOOGLETRANSLATE(A12463,""auto"",""en"")"),"Loading...")</f>
        <v>Loading...</v>
      </c>
    </row>
    <row r="12464" spans="1:2" ht="14.25" customHeight="1">
      <c r="A12464" s="2" t="s">
        <v>11884</v>
      </c>
      <c r="B12464" s="2" t="str">
        <f ca="1">IFERROR(__xludf.DUMMYFUNCTION("GOOGLETRANSLATE(A12464,""auto"",""en"")"),"Loading...")</f>
        <v>Loading...</v>
      </c>
    </row>
    <row r="12465" spans="1:2" ht="14.25" customHeight="1">
      <c r="A12465" s="2" t="s">
        <v>11885</v>
      </c>
      <c r="B12465" s="2" t="str">
        <f ca="1">IFERROR(__xludf.DUMMYFUNCTION("GOOGLETRANSLATE(A12465,""auto"",""en"")"),"Loading...")</f>
        <v>Loading...</v>
      </c>
    </row>
    <row r="12466" spans="1:2" ht="14.25" customHeight="1">
      <c r="A12466" s="2" t="s">
        <v>11886</v>
      </c>
      <c r="B12466" s="2" t="str">
        <f ca="1">IFERROR(__xludf.DUMMYFUNCTION("GOOGLETRANSLATE(A12466,""auto"",""en"")"),"59 million nhi 559 he ravish ji")</f>
        <v>59 million nhi 559 he ravish ji</v>
      </c>
    </row>
    <row r="12467" spans="1:2" ht="14.25" customHeight="1">
      <c r="A12467" s="4" t="s">
        <v>11887</v>
      </c>
      <c r="B12467" s="2" t="str">
        <f ca="1">IFERROR(__xludf.DUMMYFUNCTION("GOOGLETRANSLATE(A12467,""auto"",""en"")"),"Loading...")</f>
        <v>Loading...</v>
      </c>
    </row>
    <row r="12468" spans="1:2" ht="14.25" customHeight="1">
      <c r="A12468" s="2" t="s">
        <v>11888</v>
      </c>
      <c r="B12468" s="2" t="str">
        <f ca="1">IFERROR(__xludf.DUMMYFUNCTION("GOOGLETRANSLATE(A12468,""auto"",""en"")"),"IF ""EVM"" SAYS SAAMANE AA JAYEGA....NO PATA NAHI....BHARAT JUST SAID...""INDIA"" JEET SAID..❤YES HUM BHARATIYA BOL RAHE HAI..❤")</f>
        <v>IF "EVM" SAYS SAAMANE AA JAYEGA....NO PATA NAHI....BHARAT JUST SAID..."INDIA" JEET SAID..❤YES HUM BHARATIYA BOL RAHE HAI..❤</v>
      </c>
    </row>
    <row r="12469" spans="1:2" ht="14.25" customHeight="1">
      <c r="A12469" s="2" t="s">
        <v>11889</v>
      </c>
      <c r="B12469" s="2" t="str">
        <f ca="1">IFERROR(__xludf.DUMMYFUNCTION("GOOGLETRANSLATE(A12469,""auto"",""en"")"),"Loading...")</f>
        <v>Loading...</v>
      </c>
    </row>
    <row r="12470" spans="1:2" ht="14.25" customHeight="1">
      <c r="A12470" s="2" t="s">
        <v>11890</v>
      </c>
      <c r="B12470" s="2" t="str">
        <f ca="1">IFERROR(__xludf.DUMMYFUNCTION("GOOGLETRANSLATE(A12470,""auto"",""en"")"),"Loading...")</f>
        <v>Loading...</v>
      </c>
    </row>
    <row r="12471" spans="1:2" ht="14.25" customHeight="1">
      <c r="A12471" s="2" t="s">
        <v>11891</v>
      </c>
      <c r="B12471" s="2" t="str">
        <f ca="1">IFERROR(__xludf.DUMMYFUNCTION("GOOGLETRANSLATE(A12471,""auto"",""en"")"),"Loading...")</f>
        <v>Loading...</v>
      </c>
    </row>
    <row r="12472" spans="1:2" ht="14.25" customHeight="1">
      <c r="A12472" s="4" t="s">
        <v>11892</v>
      </c>
      <c r="B12472" s="2" t="str">
        <f ca="1">IFERROR(__xludf.DUMMYFUNCTION("GOOGLETRANSLATE(A12472,""auto"",""en"")"),"Loading...")</f>
        <v>Loading...</v>
      </c>
    </row>
    <row r="12473" spans="1:2" ht="14.25" customHeight="1">
      <c r="A12473" s="4" t="s">
        <v>11893</v>
      </c>
      <c r="B12473" s="2" t="str">
        <f ca="1">IFERROR(__xludf.DUMMYFUNCTION("GOOGLETRANSLATE(A12473,""auto"",""en"")"),"Loading...")</f>
        <v>Loading...</v>
      </c>
    </row>
    <row r="12474" spans="1:2" ht="14.25" customHeight="1">
      <c r="A12474" s="6" t="s">
        <v>11894</v>
      </c>
      <c r="B12474" s="2" t="str">
        <f ca="1">IFERROR(__xludf.DUMMYFUNCTION("GOOGLETRANSLATE(A12474,""auto"",""en"")"),"Ravi's Sir you're absolutely right. I think ED and Modi might have tampered with EVM, that is why Modi is openly saying that after 4th June, opposition party will raise questions on EVM.
Wake up India wake up 
Tyranny is going on in the country and the Lo"&amp;"k Tantra of our country is truly being destroyed.")</f>
        <v>Ravi's Sir you're absolutely right. I think ED and Modi might have tampered with EVM, that is why Modi is openly saying that after 4th June, opposition party will raise questions on EVM.
Wake up India wake up 
Tyranny is going on in the country and the Lok Tantra of our country is truly being destroyed.</v>
      </c>
    </row>
    <row r="12475" spans="1:2" ht="14.25" customHeight="1">
      <c r="A12475" s="2" t="s">
        <v>11895</v>
      </c>
      <c r="B12475" s="2" t="str">
        <f ca="1">IFERROR(__xludf.DUMMYFUNCTION("GOOGLETRANSLATE(A12475,""auto"",""en"")"),"Loading...")</f>
        <v>Loading...</v>
      </c>
    </row>
    <row r="12476" spans="1:2" ht="14.25" customHeight="1">
      <c r="A12476" s="6" t="s">
        <v>11896</v>
      </c>
      <c r="B12476" s="2" t="str">
        <f ca="1">IFERROR(__xludf.DUMMYFUNCTION("GOOGLETRANSLATE(A12476,""auto"",""en"")"),"Loading...")</f>
        <v>Loading...</v>
      </c>
    </row>
    <row r="12477" spans="1:2" ht="14.25" customHeight="1">
      <c r="A12477" s="2" t="s">
        <v>11897</v>
      </c>
      <c r="B12477" s="2" t="str">
        <f ca="1">IFERROR(__xludf.DUMMYFUNCTION("GOOGLETRANSLATE(A12477,""auto"",""en"")"),"Loading...")</f>
        <v>Loading...</v>
      </c>
    </row>
    <row r="12478" spans="1:2" ht="14.25" customHeight="1">
      <c r="A12478" s="2" t="s">
        <v>11898</v>
      </c>
      <c r="B12478" s="2" t="str">
        <f ca="1">IFERROR(__xludf.DUMMYFUNCTION("GOOGLETRANSLATE(A12478,""auto"",""en"")"),"India gatbandhan zindabad zindabad zindabad")</f>
        <v>India gatbandhan zindabad zindabad zindabad</v>
      </c>
    </row>
    <row r="12479" spans="1:2" ht="14.25" customHeight="1">
      <c r="A12479" s="2" t="s">
        <v>11899</v>
      </c>
      <c r="B12479" s="2" t="str">
        <f ca="1">IFERROR(__xludf.DUMMYFUNCTION("GOOGLETRANSLATE(A12479,""auto"",""en"")"),"Loading...")</f>
        <v>Loading...</v>
      </c>
    </row>
    <row r="12480" spans="1:2" ht="14.25" customHeight="1">
      <c r="A12480" s="2" t="s">
        <v>11900</v>
      </c>
      <c r="B12480" s="2" t="str">
        <f ca="1">IFERROR(__xludf.DUMMYFUNCTION("GOOGLETRANSLATE(A12480,""auto"",""en"")"),"The press has been sold")</f>
        <v>The press has been sold</v>
      </c>
    </row>
    <row r="12481" spans="1:2" ht="14.25" customHeight="1">
      <c r="A12481" s="2" t="s">
        <v>11901</v>
      </c>
      <c r="B12481" s="2" t="str">
        <f ca="1">IFERROR(__xludf.DUMMYFUNCTION("GOOGLETRANSLATE(A12481,""auto"",""en"")"),"Loading...")</f>
        <v>Loading...</v>
      </c>
    </row>
    <row r="12482" spans="1:2" ht="14.25" customHeight="1">
      <c r="A12482" s="2" t="s">
        <v>11902</v>
      </c>
      <c r="B12482" s="2" t="str">
        <f ca="1">IFERROR(__xludf.DUMMYFUNCTION("GOOGLETRANSLATE(A12482,""auto"",""en"")"),"Loading...")</f>
        <v>Loading...</v>
      </c>
    </row>
    <row r="12483" spans="1:2" ht="14.25" customHeight="1">
      <c r="A12483" s="2" t="s">
        <v>11903</v>
      </c>
      <c r="B12483" s="2" t="str">
        <f ca="1">IFERROR(__xludf.DUMMYFUNCTION("GOOGLETRANSLATE(A12483,""auto"",""en"")"),"Loading...")</f>
        <v>Loading...</v>
      </c>
    </row>
    <row r="12484" spans="1:2" ht="14.25" customHeight="1">
      <c r="A12484" s="2" t="s">
        <v>11904</v>
      </c>
      <c r="B12484" s="2" t="str">
        <f ca="1">IFERROR(__xludf.DUMMYFUNCTION("GOOGLETRANSLATE(A12484,""auto"",""en"")"),"Loading...")</f>
        <v>Loading...</v>
      </c>
    </row>
    <row r="12485" spans="1:2" ht="14.25" customHeight="1">
      <c r="A12485" s="2" t="s">
        <v>11905</v>
      </c>
      <c r="B12485" s="2" t="str">
        <f ca="1">IFERROR(__xludf.DUMMYFUNCTION("GOOGLETRANSLATE(A12485,""auto"",""en"")"),"Jhola has passed on 4th June, Modi's answer will be awakened, Modi has been rejected in a pure manner.")</f>
        <v>Jhola has passed on 4th June, Modi's answer will be awakened, Modi has been rejected in a pure manner.</v>
      </c>
    </row>
    <row r="12486" spans="1:2" ht="14.25" customHeight="1">
      <c r="A12486" s="2" t="s">
        <v>11906</v>
      </c>
      <c r="B12486" s="2" t="str">
        <f ca="1">IFERROR(__xludf.DUMMYFUNCTION("GOOGLETRANSLATE(A12486,""auto"",""en"")"),"Loading...")</f>
        <v>Loading...</v>
      </c>
    </row>
    <row r="12487" spans="1:2" ht="14.25" customHeight="1">
      <c r="A12487" s="2" t="s">
        <v>11907</v>
      </c>
      <c r="B12487" s="2" t="str">
        <f ca="1">IFERROR(__xludf.DUMMYFUNCTION("GOOGLETRANSLATE(A12487,""auto"",""en"")"),"Loading...")</f>
        <v>Loading...</v>
      </c>
    </row>
    <row r="12488" spans="1:2" ht="14.25" customHeight="1">
      <c r="A12488" s="2" t="s">
        <v>11908</v>
      </c>
      <c r="B12488" s="2" t="str">
        <f ca="1">IFERROR(__xludf.DUMMYFUNCTION("GOOGLETRANSLATE(A12488,""auto"",""en"")"),"Loading...")</f>
        <v>Loading...</v>
      </c>
    </row>
    <row r="12489" spans="1:2" ht="14.25" customHeight="1">
      <c r="A12489" s="2" t="s">
        <v>11909</v>
      </c>
      <c r="B12489" s="2" t="str">
        <f ca="1">IFERROR(__xludf.DUMMYFUNCTION("GOOGLETRANSLATE(A12489,""auto"",""en"")"),"Loading...")</f>
        <v>Loading...</v>
      </c>
    </row>
    <row r="12490" spans="1:2" ht="14.25" customHeight="1">
      <c r="A12490" s="2" t="s">
        <v>11910</v>
      </c>
      <c r="B12490" s="2" t="str">
        <f ca="1">IFERROR(__xludf.DUMMYFUNCTION("GOOGLETRANSLATE(A12490,""auto"",""en"")"),"Exit Poll - Part 2 | Exit Poll - Part 2")</f>
        <v>Exit Poll - Part 2 | Exit Poll - Part 2</v>
      </c>
    </row>
    <row r="12491" spans="1:2" ht="14.25" customHeight="1">
      <c r="A12491" s="2" t="s">
        <v>11911</v>
      </c>
      <c r="B12491" s="2" t="str">
        <f ca="1">IFERROR(__xludf.DUMMYFUNCTION("GOOGLETRANSLATE(A12491,""auto"",""en"")"),"Loading...")</f>
        <v>Loading...</v>
      </c>
    </row>
    <row r="12492" spans="1:2" ht="14.25" customHeight="1">
      <c r="A12492" s="2" t="s">
        <v>386</v>
      </c>
      <c r="B12492" s="2" t="str">
        <f ca="1">IFERROR(__xludf.DUMMYFUNCTION("GOOGLETRANSLATE(A12492,""auto"",""en"")"),"Loading...")</f>
        <v>Loading...</v>
      </c>
    </row>
    <row r="12493" spans="1:2" ht="14.25" customHeight="1">
      <c r="A12493" s="2" t="s">
        <v>11912</v>
      </c>
      <c r="B12493" s="2" t="str">
        <f ca="1">IFERROR(__xludf.DUMMYFUNCTION("GOOGLETRANSLATE(A12493,""auto"",""en"")"),"Loading...")</f>
        <v>Loading...</v>
      </c>
    </row>
    <row r="12494" spans="1:2" ht="14.25" customHeight="1">
      <c r="A12494" s="2" t="s">
        <v>11913</v>
      </c>
      <c r="B12494" s="2" t="str">
        <f ca="1">IFERROR(__xludf.DUMMYFUNCTION("GOOGLETRANSLATE(A12494,""auto"",""en"")"),"Loading...")</f>
        <v>Loading...</v>
      </c>
    </row>
    <row r="12495" spans="1:2" ht="14.25" customHeight="1">
      <c r="A12495" s="2" t="s">
        <v>11914</v>
      </c>
      <c r="B12495" s="2" t="str">
        <f ca="1">IFERROR(__xludf.DUMMYFUNCTION("GOOGLETRANSLATE(A12495,""auto"",""en"")"),"Loading...")</f>
        <v>Loading...</v>
      </c>
    </row>
    <row r="12496" spans="1:2" ht="14.25" customHeight="1">
      <c r="A12496" s="2" t="s">
        <v>11915</v>
      </c>
      <c r="B12496" s="2" t="str">
        <f ca="1">IFERROR(__xludf.DUMMYFUNCTION("GOOGLETRANSLATE(A12496,""auto"",""en"")"),"Loading...")</f>
        <v>Loading...</v>
      </c>
    </row>
    <row r="12497" spans="1:2" ht="14.25" customHeight="1">
      <c r="A12497" s="2" t="s">
        <v>11916</v>
      </c>
      <c r="B12497" s="2" t="str">
        <f ca="1">IFERROR(__xludf.DUMMYFUNCTION("GOOGLETRANSLATE(A12497,""auto"",""en"")"),"Loading...")</f>
        <v>Loading...</v>
      </c>
    </row>
    <row r="12498" spans="1:2" ht="14.25" customHeight="1">
      <c r="A12498" s="2" t="s">
        <v>11917</v>
      </c>
      <c r="B12498" s="2" t="str">
        <f ca="1">IFERROR(__xludf.DUMMYFUNCTION("GOOGLETRANSLATE(A12498,""auto"",""en"")"),"Loading...")</f>
        <v>Loading...</v>
      </c>
    </row>
    <row r="12499" spans="1:2" ht="14.25" customHeight="1">
      <c r="A12499" s="4" t="s">
        <v>11918</v>
      </c>
      <c r="B12499" s="2" t="str">
        <f ca="1">IFERROR(__xludf.DUMMYFUNCTION("GOOGLETRANSLATE(A12499,""auto"",""en"")"),"Loading...")</f>
        <v>Loading...</v>
      </c>
    </row>
    <row r="12500" spans="1:2" ht="14.25" customHeight="1">
      <c r="A12500" s="2" t="s">
        <v>11919</v>
      </c>
      <c r="B12500" s="2" t="str">
        <f ca="1">IFERROR(__xludf.DUMMYFUNCTION("GOOGLETRANSLATE(A12500,""auto"",""en"")"),"Loading...")</f>
        <v>Loading...</v>
      </c>
    </row>
    <row r="12501" spans="1:2" ht="14.25" customHeight="1">
      <c r="A12501" s="2" t="s">
        <v>11920</v>
      </c>
      <c r="B12501" s="2" t="str">
        <f ca="1">IFERROR(__xludf.DUMMYFUNCTION("GOOGLETRANSLATE(A12501,""auto"",""en"")"),"Loading...")</f>
        <v>Loading...</v>
      </c>
    </row>
    <row r="12502" spans="1:2" ht="14.25" customHeight="1">
      <c r="A12502" s="2" t="s">
        <v>11921</v>
      </c>
      <c r="B12502" s="2" t="str">
        <f ca="1">IFERROR(__xludf.DUMMYFUNCTION("GOOGLETRANSLATE(A12502,""auto"",""en"")"),"Loading...")</f>
        <v>Loading...</v>
      </c>
    </row>
    <row r="12503" spans="1:2" ht="14.25" customHeight="1">
      <c r="A12503" s="2" t="s">
        <v>11922</v>
      </c>
      <c r="B12503" s="2" t="str">
        <f ca="1">IFERROR(__xludf.DUMMYFUNCTION("GOOGLETRANSLATE(A12503,""auto"",""en"")"),"Loading...")</f>
        <v>Loading...</v>
      </c>
    </row>
    <row r="12504" spans="1:2" ht="14.25" customHeight="1">
      <c r="A12504" s="2" t="s">
        <v>11923</v>
      </c>
      <c r="B12504" s="2" t="str">
        <f ca="1">IFERROR(__xludf.DUMMYFUNCTION("GOOGLETRANSLATE(A12504,""auto"",""en"")"),"Loading...")</f>
        <v>Loading...</v>
      </c>
    </row>
    <row r="12505" spans="1:2" ht="14.25" customHeight="1">
      <c r="A12505" s="2" t="s">
        <v>11924</v>
      </c>
      <c r="B12505" s="2" t="str">
        <f ca="1">IFERROR(__xludf.DUMMYFUNCTION("GOOGLETRANSLATE(A12505,""auto"",""en"")"),"Loading...")</f>
        <v>Loading...</v>
      </c>
    </row>
    <row r="12506" spans="1:2" ht="14.25" customHeight="1">
      <c r="A12506" s="2" t="s">
        <v>11925</v>
      </c>
      <c r="B12506" s="2" t="str">
        <f ca="1">IFERROR(__xludf.DUMMYFUNCTION("GOOGLETRANSLATE(A12506,""auto"",""en"")"),"Loading...")</f>
        <v>Loading...</v>
      </c>
    </row>
    <row r="12507" spans="1:2" ht="14.25" customHeight="1">
      <c r="A12507" s="2" t="s">
        <v>11926</v>
      </c>
      <c r="B12507" s="2" t="str">
        <f ca="1">IFERROR(__xludf.DUMMYFUNCTION("GOOGLETRANSLATE(A12507,""auto"",""en"")"),"E C dogla h")</f>
        <v>E C dogla h</v>
      </c>
    </row>
    <row r="12508" spans="1:2" ht="14.25" customHeight="1">
      <c r="A12508" s="2" t="s">
        <v>11927</v>
      </c>
      <c r="B12508" s="2" t="str">
        <f ca="1">IFERROR(__xludf.DUMMYFUNCTION("GOOGLETRANSLATE(A12508,""auto"",""en"")"),"Loading...")</f>
        <v>Loading...</v>
      </c>
    </row>
    <row r="12509" spans="1:2" ht="14.25" customHeight="1">
      <c r="A12509" s="4" t="s">
        <v>11928</v>
      </c>
      <c r="B12509" s="2" t="str">
        <f ca="1">IFERROR(__xludf.DUMMYFUNCTION("GOOGLETRANSLATE(A12509,""auto"",""en"")"),"Loading...")</f>
        <v>Loading...</v>
      </c>
    </row>
    <row r="12510" spans="1:2" ht="14.25" customHeight="1">
      <c r="A12510" s="2" t="s">
        <v>11929</v>
      </c>
      <c r="B12510" s="2" t="str">
        <f ca="1">IFERROR(__xludf.DUMMYFUNCTION("GOOGLETRANSLATE(A12510,""auto"",""en"")"),"Loading...")</f>
        <v>Loading...</v>
      </c>
    </row>
    <row r="12511" spans="1:2" ht="14.25" customHeight="1">
      <c r="A12511" s="2" t="s">
        <v>11930</v>
      </c>
      <c r="B12511" s="2" t="str">
        <f ca="1">IFERROR(__xludf.DUMMYFUNCTION("GOOGLETRANSLATE(A12511,""auto"",""en"")"),"Loading...")</f>
        <v>Loading...</v>
      </c>
    </row>
    <row r="12512" spans="1:2" ht="14.25" customHeight="1">
      <c r="A12512" s="2" t="s">
        <v>11931</v>
      </c>
      <c r="B12512" s="2" t="str">
        <f ca="1">IFERROR(__xludf.DUMMYFUNCTION("GOOGLETRANSLATE(A12512,""auto"",""en"")"),"Loading...")</f>
        <v>Loading...</v>
      </c>
    </row>
    <row r="12513" spans="1:2" ht="14.25" customHeight="1">
      <c r="A12513" s="4" t="s">
        <v>11932</v>
      </c>
      <c r="B12513" s="2" t="str">
        <f ca="1">IFERROR(__xludf.DUMMYFUNCTION("GOOGLETRANSLATE(A12513,""auto"",""en"")"),"If BJP loses, then what will happen to all its milk-washed leaders because what they did to the opposition while in power, the same will and should happen to them, the whole country is eager to see.")</f>
        <v>If BJP loses, then what will happen to all its milk-washed leaders because what they did to the opposition while in power, the same will and should happen to them, the whole country is eager to see.</v>
      </c>
    </row>
    <row r="12514" spans="1:2" ht="14.25" customHeight="1">
      <c r="A12514" s="2" t="s">
        <v>11933</v>
      </c>
      <c r="B12514" s="2" t="str">
        <f ca="1">IFERROR(__xludf.DUMMYFUNCTION("GOOGLETRANSLATE(A12514,""auto"",""en"")"),"Loading...")</f>
        <v>Loading...</v>
      </c>
    </row>
    <row r="12515" spans="1:2" ht="14.25" customHeight="1">
      <c r="A12515" s="2" t="s">
        <v>11934</v>
      </c>
      <c r="B12515" s="2" t="str">
        <f ca="1">IFERROR(__xludf.DUMMYFUNCTION("GOOGLETRANSLATE(A12515,""auto"",""en"")"),"Loading...")</f>
        <v>Loading...</v>
      </c>
    </row>
    <row r="12516" spans="1:2" ht="14.25" customHeight="1">
      <c r="A12516" s="2" t="s">
        <v>11935</v>
      </c>
      <c r="B12516" s="2" t="str">
        <f ca="1">IFERROR(__xludf.DUMMYFUNCTION("GOOGLETRANSLATE(A12516,""auto"",""en"")"),"Loading...")</f>
        <v>Loading...</v>
      </c>
    </row>
    <row r="12517" spans="1:2" ht="14.25" customHeight="1">
      <c r="A12517" s="2" t="s">
        <v>11936</v>
      </c>
      <c r="B12517" s="2" t="str">
        <f ca="1">IFERROR(__xludf.DUMMYFUNCTION("GOOGLETRANSLATE(A12517,""auto"",""en"")"),"Loading...")</f>
        <v>Loading...</v>
      </c>
    </row>
    <row r="12518" spans="1:2" ht="14.25" customHeight="1">
      <c r="A12518" s="2" t="s">
        <v>11937</v>
      </c>
      <c r="B12518" s="2" t="str">
        <f ca="1">IFERROR(__xludf.DUMMYFUNCTION("GOOGLETRANSLATE(A12518,""auto"",""en"")"),"Ravish Ram Ram Bhai.")</f>
        <v>Ravish Ram Ram Bhai.</v>
      </c>
    </row>
    <row r="12519" spans="1:2" ht="14.25" customHeight="1">
      <c r="A12519" s="2" t="s">
        <v>11938</v>
      </c>
      <c r="B12519" s="2" t="str">
        <f ca="1">IFERROR(__xludf.DUMMYFUNCTION("GOOGLETRANSLATE(A12519,""auto"",""en"")"),"Loading...")</f>
        <v>Loading...</v>
      </c>
    </row>
    <row r="12520" spans="1:2" ht="14.25" customHeight="1">
      <c r="A12520" s="2" t="s">
        <v>11939</v>
      </c>
      <c r="B12520" s="2" t="str">
        <f ca="1">IFERROR(__xludf.DUMMYFUNCTION("GOOGLETRANSLATE(A12520,""auto"",""en"")"),"No one trusts Modi, even Modi. 😂")</f>
        <v>No one trusts Modi, even Modi. 😂</v>
      </c>
    </row>
    <row r="12521" spans="1:2" ht="14.25" customHeight="1">
      <c r="A12521" s="2" t="s">
        <v>11940</v>
      </c>
      <c r="B12521" s="2" t="str">
        <f ca="1">IFERROR(__xludf.DUMMYFUNCTION("GOOGLETRANSLATE(A12521,""auto"",""en"")"),"Loading...")</f>
        <v>Loading...</v>
      </c>
    </row>
    <row r="12522" spans="1:2" ht="14.25" customHeight="1">
      <c r="A12522" s="4" t="s">
        <v>11941</v>
      </c>
      <c r="B12522" s="2" t="str">
        <f ca="1">IFERROR(__xludf.DUMMYFUNCTION("GOOGLETRANSLATE(A12522,""auto"",""en"")"),"Loading...")</f>
        <v>Loading...</v>
      </c>
    </row>
    <row r="12523" spans="1:2" ht="14.25" customHeight="1">
      <c r="A12523" s="2" t="s">
        <v>11942</v>
      </c>
      <c r="B12523" s="2" t="str">
        <f ca="1">IFERROR(__xludf.DUMMYFUNCTION("GOOGLETRANSLATE(A12523,""auto"",""en"")"),"Loading...")</f>
        <v>Loading...</v>
      </c>
    </row>
    <row r="12524" spans="1:2" ht="14.25" customHeight="1">
      <c r="A12524" s="2" t="s">
        <v>11943</v>
      </c>
      <c r="B12524" s="2" t="str">
        <f ca="1">IFERROR(__xludf.DUMMYFUNCTION("GOOGLETRANSLATE(A12524,""auto"",""en"")"),"Loading...")</f>
        <v>Loading...</v>
      </c>
    </row>
    <row r="12525" spans="1:2" ht="14.25" customHeight="1">
      <c r="A12525" s="2" t="s">
        <v>11944</v>
      </c>
      <c r="B12525" s="2" t="str">
        <f ca="1">IFERROR(__xludf.DUMMYFUNCTION("GOOGLETRANSLATE(A12525,""auto"",""en"")"),"One made 42 into 44 in Bengal.")</f>
        <v>One made 42 into 44 in Bengal.</v>
      </c>
    </row>
    <row r="12526" spans="1:2" ht="14.25" customHeight="1">
      <c r="A12526" s="4" t="s">
        <v>11945</v>
      </c>
      <c r="B12526" s="2" t="str">
        <f ca="1">IFERROR(__xludf.DUMMYFUNCTION("GOOGLETRANSLATE(A12526,""auto"",""en"")"),"The public did not even allow Godi Media to enter the area, so how would they have conducted the survey.")</f>
        <v>The public did not even allow Godi Media to enter the area, so how would they have conducted the survey.</v>
      </c>
    </row>
    <row r="12527" spans="1:2" ht="14.25" customHeight="1">
      <c r="A12527" s="4" t="s">
        <v>11946</v>
      </c>
      <c r="B12527" s="2" t="str">
        <f ca="1">IFERROR(__xludf.DUMMYFUNCTION("GOOGLETRANSLATE(A12527,""auto"",""en"")"),"Started crying, dance should not come, the courtyard is crooked, 🤣🤣🤣😁")</f>
        <v>Started crying, dance should not come, the courtyard is crooked, 🤣🤣🤣😁</v>
      </c>
    </row>
    <row r="12528" spans="1:2" ht="14.25" customHeight="1">
      <c r="A12528" s="2" t="s">
        <v>11947</v>
      </c>
      <c r="B12528" s="2" t="str">
        <f ca="1">IFERROR(__xludf.DUMMYFUNCTION("GOOGLETRANSLATE(A12528,""auto"",""en"")"),"Loading...")</f>
        <v>Loading...</v>
      </c>
    </row>
    <row r="12529" spans="1:2" ht="14.25" customHeight="1">
      <c r="A12529" s="4" t="s">
        <v>11948</v>
      </c>
      <c r="B12529" s="2" t="str">
        <f ca="1">IFERROR(__xludf.DUMMYFUNCTION("GOOGLETRANSLATE(A12529,""auto"",""en"")"),"Loading...")</f>
        <v>Loading...</v>
      </c>
    </row>
    <row r="12530" spans="1:2" ht="14.25" customHeight="1">
      <c r="A12530" s="2" t="s">
        <v>11949</v>
      </c>
      <c r="B12530" s="2" t="str">
        <f ca="1">IFERROR(__xludf.DUMMYFUNCTION("GOOGLETRANSLATE(A12530,""auto"",""en"")"),"Loading...")</f>
        <v>Loading...</v>
      </c>
    </row>
    <row r="12531" spans="1:2" ht="14.25" customHeight="1">
      <c r="A12531" s="2" t="s">
        <v>11950</v>
      </c>
      <c r="B12531" s="2" t="str">
        <f ca="1">IFERROR(__xludf.DUMMYFUNCTION("GOOGLETRANSLATE(A12531,""auto"",""en"")"),"Loading...")</f>
        <v>Loading...</v>
      </c>
    </row>
    <row r="12532" spans="1:2" ht="14.25" customHeight="1">
      <c r="A12532" s="2" t="s">
        <v>11951</v>
      </c>
      <c r="B12532" s="2" t="str">
        <f ca="1">IFERROR(__xludf.DUMMYFUNCTION("GOOGLETRANSLATE(A12532,""auto"",""en"")"),"Loading...")</f>
        <v>Loading...</v>
      </c>
    </row>
    <row r="12533" spans="1:2" ht="14.25" customHeight="1">
      <c r="A12533" s="2" t="s">
        <v>11952</v>
      </c>
      <c r="B12533" s="2" t="str">
        <f ca="1">IFERROR(__xludf.DUMMYFUNCTION("GOOGLETRANSLATE(A12533,""auto"",""en"")"),"Loading...")</f>
        <v>Loading...</v>
      </c>
    </row>
    <row r="12534" spans="1:2" ht="14.25" customHeight="1">
      <c r="A12534" s="2" t="s">
        <v>11953</v>
      </c>
      <c r="B12534" s="2" t="str">
        <f ca="1">IFERROR(__xludf.DUMMYFUNCTION("GOOGLETRANSLATE(A12534,""auto"",""en"")"),"Loading...")</f>
        <v>Loading...</v>
      </c>
    </row>
    <row r="12535" spans="1:2" ht="14.25" customHeight="1">
      <c r="A12535" s="2" t="s">
        <v>11954</v>
      </c>
      <c r="B12535" s="2" t="str">
        <f ca="1">IFERROR(__xludf.DUMMYFUNCTION("GOOGLETRANSLATE(A12535,""auto"",""en"")"),"Loading...")</f>
        <v>Loading...</v>
      </c>
    </row>
    <row r="12536" spans="1:2" ht="14.25" customHeight="1">
      <c r="A12536" s="4" t="s">
        <v>11955</v>
      </c>
      <c r="B12536" s="2" t="str">
        <f ca="1">IFERROR(__xludf.DUMMYFUNCTION("GOOGLETRANSLATE(A12536,""auto"",""en"")"),"Loading...")</f>
        <v>Loading...</v>
      </c>
    </row>
    <row r="12537" spans="1:2" ht="14.25" customHeight="1">
      <c r="A12537" s="2" t="s">
        <v>60</v>
      </c>
      <c r="B12537" s="2" t="str">
        <f ca="1">IFERROR(__xludf.DUMMYFUNCTION("GOOGLETRANSLATE(A12537,""auto"",""en"")"),"Loading...")</f>
        <v>Loading...</v>
      </c>
    </row>
    <row r="12538" spans="1:2" ht="14.25" customHeight="1">
      <c r="A12538" s="2" t="s">
        <v>11956</v>
      </c>
      <c r="B12538" s="2" t="str">
        <f ca="1">IFERROR(__xludf.DUMMYFUNCTION("GOOGLETRANSLATE(A12538,""auto"",""en"")"),"Loading...")</f>
        <v>Loading...</v>
      </c>
    </row>
    <row r="12539" spans="1:2" ht="14.25" customHeight="1">
      <c r="A12539" s="2" t="s">
        <v>1892</v>
      </c>
      <c r="B12539" s="2" t="str">
        <f ca="1">IFERROR(__xludf.DUMMYFUNCTION("GOOGLETRANSLATE(A12539,""auto"",""en"")"),"Loading...")</f>
        <v>Loading...</v>
      </c>
    </row>
    <row r="12540" spans="1:2" ht="14.25" customHeight="1">
      <c r="A12540" s="2" t="s">
        <v>11957</v>
      </c>
      <c r="B12540" s="2" t="str">
        <f ca="1">IFERROR(__xludf.DUMMYFUNCTION("GOOGLETRANSLATE(A12540,""auto"",""en"")"),"Loading...")</f>
        <v>Loading...</v>
      </c>
    </row>
    <row r="12541" spans="1:2" ht="14.25" customHeight="1">
      <c r="A12541" s="2" t="s">
        <v>11958</v>
      </c>
      <c r="B12541" s="2" t="str">
        <f ca="1">IFERROR(__xludf.DUMMYFUNCTION("GOOGLETRANSLATE(A12541,""auto"",""en"")"),"Loading...")</f>
        <v>Loading...</v>
      </c>
    </row>
    <row r="12542" spans="1:2" ht="14.25" customHeight="1">
      <c r="A12542" s="4" t="s">
        <v>11959</v>
      </c>
      <c r="B12542" s="2" t="str">
        <f ca="1">IFERROR(__xludf.DUMMYFUNCTION("GOOGLETRANSLATE(A12542,""auto"",""en"")"),"Loading...")</f>
        <v>Loading...</v>
      </c>
    </row>
    <row r="12543" spans="1:2" ht="14.25" customHeight="1">
      <c r="A12543" s="4" t="s">
        <v>11960</v>
      </c>
      <c r="B12543" s="2" t="str">
        <f ca="1">IFERROR(__xludf.DUMMYFUNCTION("GOOGLETRANSLATE(A12543,""auto"",""en"")"),"Loading...")</f>
        <v>Loading...</v>
      </c>
    </row>
    <row r="12544" spans="1:2" ht="14.25" customHeight="1">
      <c r="A12544" s="2" t="s">
        <v>11961</v>
      </c>
      <c r="B12544" s="2" t="str">
        <f ca="1">IFERROR(__xludf.DUMMYFUNCTION("GOOGLETRANSLATE(A12544,""auto"",""en"")"),"Loading...")</f>
        <v>Loading...</v>
      </c>
    </row>
    <row r="12545" spans="1:2" ht="14.25" customHeight="1">
      <c r="A12545" s="2" t="s">
        <v>11962</v>
      </c>
      <c r="B12545" s="2" t="str">
        <f ca="1">IFERROR(__xludf.DUMMYFUNCTION("GOOGLETRANSLATE(A12545,""auto"",""en"")"),"Loading...")</f>
        <v>Loading...</v>
      </c>
    </row>
    <row r="12546" spans="1:2" ht="14.25" customHeight="1">
      <c r="A12546" s="2" t="s">
        <v>11963</v>
      </c>
      <c r="B12546" s="2" t="str">
        <f ca="1">IFERROR(__xludf.DUMMYFUNCTION("GOOGLETRANSLATE(A12546,""auto"",""en"")"),"Loading...")</f>
        <v>Loading...</v>
      </c>
    </row>
    <row r="12547" spans="1:2" ht="14.25" customHeight="1">
      <c r="A12547" s="2" t="s">
        <v>11964</v>
      </c>
      <c r="B12547" s="2" t="str">
        <f ca="1">IFERROR(__xludf.DUMMYFUNCTION("GOOGLETRANSLATE(A12547,""auto"",""en"")"),"Loading...")</f>
        <v>Loading...</v>
      </c>
    </row>
    <row r="12548" spans="1:2" ht="14.25" customHeight="1">
      <c r="A12548" s="2" t="s">
        <v>9183</v>
      </c>
      <c r="B12548" s="2" t="str">
        <f ca="1">IFERROR(__xludf.DUMMYFUNCTION("GOOGLETRANSLATE(A12548,""auto"",""en"")"),"Loading...")</f>
        <v>Loading...</v>
      </c>
    </row>
    <row r="12549" spans="1:2" ht="14.25" customHeight="1">
      <c r="A12549" s="2" t="s">
        <v>7</v>
      </c>
      <c r="B12549" s="2" t="str">
        <f ca="1">IFERROR(__xludf.DUMMYFUNCTION("GOOGLETRANSLATE(A12549,""auto"",""en"")"),"Loading...")</f>
        <v>Loading...</v>
      </c>
    </row>
    <row r="12550" spans="1:2" ht="14.25" customHeight="1">
      <c r="A12550" s="2" t="s">
        <v>11965</v>
      </c>
      <c r="B12550" s="2" t="str">
        <f ca="1">IFERROR(__xludf.DUMMYFUNCTION("GOOGLETRANSLATE(A12550,""auto"",""en"")"),"Loading...")</f>
        <v>Loading...</v>
      </c>
    </row>
    <row r="12551" spans="1:2" ht="14.25" customHeight="1">
      <c r="A12551" s="2" t="s">
        <v>11966</v>
      </c>
      <c r="B12551" s="2" t="str">
        <f ca="1">IFERROR(__xludf.DUMMYFUNCTION("GOOGLETRANSLATE(A12551,""auto"",""en"")"),"Loading...")</f>
        <v>Loading...</v>
      </c>
    </row>
    <row r="12552" spans="1:2" ht="14.25" customHeight="1">
      <c r="A12552" s="2" t="s">
        <v>11967</v>
      </c>
      <c r="B12552" s="2" t="str">
        <f ca="1">IFERROR(__xludf.DUMMYFUNCTION("GOOGLETRANSLATE(A12552,""auto"",""en"")"),"Loading...")</f>
        <v>Loading...</v>
      </c>
    </row>
    <row r="12553" spans="1:2" ht="14.25" customHeight="1">
      <c r="A12553" s="2" t="s">
        <v>11968</v>
      </c>
      <c r="B12553" s="2" t="str">
        <f ca="1">IFERROR(__xludf.DUMMYFUNCTION("GOOGLETRANSLATE(A12553,""auto"",""en"")"),"Loading...")</f>
        <v>Loading...</v>
      </c>
    </row>
    <row r="12554" spans="1:2" ht="14.25" customHeight="1">
      <c r="A12554" s="4" t="s">
        <v>11969</v>
      </c>
      <c r="B12554" s="2" t="str">
        <f ca="1">IFERROR(__xludf.DUMMYFUNCTION("GOOGLETRANSLATE(A12554,""auto"",""en"")"),"Loading...")</f>
        <v>Loading...</v>
      </c>
    </row>
    <row r="12555" spans="1:2" ht="14.25" customHeight="1">
      <c r="A12555" s="2" t="s">
        <v>11970</v>
      </c>
      <c r="B12555" s="2" t="str">
        <f ca="1">IFERROR(__xludf.DUMMYFUNCTION("GOOGLETRANSLATE(A12555,""auto"",""en"")"),"Loading...")</f>
        <v>Loading...</v>
      </c>
    </row>
    <row r="12556" spans="1:2" ht="14.25" customHeight="1">
      <c r="A12556" s="6" t="s">
        <v>11971</v>
      </c>
      <c r="B12556" s="2" t="str">
        <f ca="1">IFERROR(__xludf.DUMMYFUNCTION("GOOGLETRANSLATE(A12556,""auto"",""en"")"),"Loading...")</f>
        <v>Loading...</v>
      </c>
    </row>
    <row r="12557" spans="1:2" ht="14.25" customHeight="1">
      <c r="A12557" s="2" t="s">
        <v>11972</v>
      </c>
      <c r="B12557" s="2" t="str">
        <f ca="1">IFERROR(__xludf.DUMMYFUNCTION("GOOGLETRANSLATE(A12557,""auto"",""en"")"),"Loading...")</f>
        <v>Loading...</v>
      </c>
    </row>
    <row r="12558" spans="1:2" ht="14.25" customHeight="1">
      <c r="A12558" s="2" t="s">
        <v>7042</v>
      </c>
      <c r="B12558" s="2" t="str">
        <f ca="1">IFERROR(__xludf.DUMMYFUNCTION("GOOGLETRANSLATE(A12558,""auto"",""en"")"),"Loading...")</f>
        <v>Loading...</v>
      </c>
    </row>
    <row r="12559" spans="1:2" ht="14.25" customHeight="1">
      <c r="A12559" s="2" t="s">
        <v>11973</v>
      </c>
      <c r="B12559" s="2" t="str">
        <f ca="1">IFERROR(__xludf.DUMMYFUNCTION("GOOGLETRANSLATE(A12559,""auto"",""en"")"),"Loading...")</f>
        <v>Loading...</v>
      </c>
    </row>
    <row r="12560" spans="1:2" ht="14.25" customHeight="1">
      <c r="A12560" s="2" t="s">
        <v>11974</v>
      </c>
      <c r="B12560" s="2" t="str">
        <f ca="1">IFERROR(__xludf.DUMMYFUNCTION("GOOGLETRANSLATE(A12560,""auto"",""en"")"),"Loading...")</f>
        <v>Loading...</v>
      </c>
    </row>
    <row r="12561" spans="1:2" ht="14.25" customHeight="1">
      <c r="A12561" s="4" t="s">
        <v>11975</v>
      </c>
      <c r="B12561" s="2" t="str">
        <f ca="1">IFERROR(__xludf.DUMMYFUNCTION("GOOGLETRANSLATE(A12561,""auto"",""en"")"),"Loading...")</f>
        <v>Loading...</v>
      </c>
    </row>
    <row r="12562" spans="1:2" ht="14.25" customHeight="1">
      <c r="A12562" s="2" t="s">
        <v>7729</v>
      </c>
      <c r="B12562" s="2" t="str">
        <f ca="1">IFERROR(__xludf.DUMMYFUNCTION("GOOGLETRANSLATE(A12562,""auto"",""en"")"),"Loading...")</f>
        <v>Loading...</v>
      </c>
    </row>
    <row r="12563" spans="1:2" ht="14.25" customHeight="1">
      <c r="A12563" s="4" t="s">
        <v>11976</v>
      </c>
      <c r="B12563" s="2" t="str">
        <f ca="1">IFERROR(__xludf.DUMMYFUNCTION("GOOGLETRANSLATE(A12563,""auto"",""en"")"),"Loading...")</f>
        <v>Loading...</v>
      </c>
    </row>
    <row r="12564" spans="1:2" ht="14.25" customHeight="1">
      <c r="A12564" s="2" t="s">
        <v>11977</v>
      </c>
      <c r="B12564" s="2" t="str">
        <f ca="1">IFERROR(__xludf.DUMMYFUNCTION("GOOGLETRANSLATE(A12564,""auto"",""en"")"),"Loading...")</f>
        <v>Loading...</v>
      </c>
    </row>
    <row r="12565" spans="1:2" ht="14.25" customHeight="1">
      <c r="A12565" s="2" t="s">
        <v>11978</v>
      </c>
      <c r="B12565" s="2" t="str">
        <f ca="1">IFERROR(__xludf.DUMMYFUNCTION("GOOGLETRANSLATE(A12565,""auto"",""en"")"),"Loading...")</f>
        <v>Loading...</v>
      </c>
    </row>
    <row r="12566" spans="1:2" ht="14.25" customHeight="1">
      <c r="A12566" s="4" t="s">
        <v>11979</v>
      </c>
      <c r="B12566" s="2" t="str">
        <f ca="1">IFERROR(__xludf.DUMMYFUNCTION("GOOGLETRANSLATE(A12566,""auto"",""en"")"),"Loading...")</f>
        <v>Loading...</v>
      </c>
    </row>
    <row r="12567" spans="1:2" ht="14.25" customHeight="1">
      <c r="A12567" s="6" t="s">
        <v>11980</v>
      </c>
      <c r="B12567" s="2" t="str">
        <f ca="1">IFERROR(__xludf.DUMMYFUNCTION("GOOGLETRANSLATE(A12567,""auto"",""en"")"),"Loading...")</f>
        <v>Loading...</v>
      </c>
    </row>
    <row r="12568" spans="1:2" ht="14.25" customHeight="1">
      <c r="A12568" s="2" t="s">
        <v>11981</v>
      </c>
      <c r="B12568" s="2" t="str">
        <f ca="1">IFERROR(__xludf.DUMMYFUNCTION("GOOGLETRANSLATE(A12568,""auto"",""en"")"),"Loading...")</f>
        <v>Loading...</v>
      </c>
    </row>
    <row r="12569" spans="1:2" ht="14.25" customHeight="1">
      <c r="A12569" s="2" t="s">
        <v>4199</v>
      </c>
      <c r="B12569" s="2" t="str">
        <f ca="1">IFERROR(__xludf.DUMMYFUNCTION("GOOGLETRANSLATE(A12569,""auto"",""en"")"),"Loading...")</f>
        <v>Loading...</v>
      </c>
    </row>
    <row r="12570" spans="1:2" ht="14.25" customHeight="1">
      <c r="A12570" s="2" t="s">
        <v>11982</v>
      </c>
      <c r="B12570" s="2" t="str">
        <f ca="1">IFERROR(__xludf.DUMMYFUNCTION("GOOGLETRANSLATE(A12570,""auto"",""en"")"),"Loading...")</f>
        <v>Loading...</v>
      </c>
    </row>
    <row r="12571" spans="1:2" ht="14.25" customHeight="1">
      <c r="A12571" s="2" t="s">
        <v>11983</v>
      </c>
      <c r="B12571" s="2" t="str">
        <f ca="1">IFERROR(__xludf.DUMMYFUNCTION("GOOGLETRANSLATE(A12571,""auto"",""en"")"),"Loading...")</f>
        <v>Loading...</v>
      </c>
    </row>
    <row r="12572" spans="1:2" ht="14.25" customHeight="1">
      <c r="A12572" s="2" t="s">
        <v>11984</v>
      </c>
      <c r="B12572" s="2" t="str">
        <f ca="1">IFERROR(__xludf.DUMMYFUNCTION("GOOGLETRANSLATE(A12572,""auto"",""en"")"),"Loading...")</f>
        <v>Loading...</v>
      </c>
    </row>
    <row r="12573" spans="1:2" ht="14.25" customHeight="1">
      <c r="A12573" s="2" t="s">
        <v>11985</v>
      </c>
      <c r="B12573" s="2" t="str">
        <f ca="1">IFERROR(__xludf.DUMMYFUNCTION("GOOGLETRANSLATE(A12573,""auto"",""en"")"),"Loading...")</f>
        <v>Loading...</v>
      </c>
    </row>
    <row r="12574" spans="1:2" ht="14.25" customHeight="1">
      <c r="A12574" s="4" t="s">
        <v>11986</v>
      </c>
      <c r="B12574" s="2" t="str">
        <f ca="1">IFERROR(__xludf.DUMMYFUNCTION("GOOGLETRANSLATE(A12574,""auto"",""en"")"),"Loading...")</f>
        <v>Loading...</v>
      </c>
    </row>
    <row r="12575" spans="1:2" ht="14.25" customHeight="1">
      <c r="A12575" s="2" t="s">
        <v>310</v>
      </c>
      <c r="B12575" s="2" t="str">
        <f ca="1">IFERROR(__xludf.DUMMYFUNCTION("GOOGLETRANSLATE(A12575,""auto"",""en"")"),"Loading...")</f>
        <v>Loading...</v>
      </c>
    </row>
    <row r="12576" spans="1:2" ht="14.25" customHeight="1">
      <c r="A12576" s="2" t="s">
        <v>11987</v>
      </c>
      <c r="B12576" s="2" t="str">
        <f ca="1">IFERROR(__xludf.DUMMYFUNCTION("GOOGLETRANSLATE(A12576,""auto"",""en"")"),"Loading...")</f>
        <v>Loading...</v>
      </c>
    </row>
    <row r="12577" spans="1:2" ht="14.25" customHeight="1">
      <c r="A12577" s="2" t="s">
        <v>11988</v>
      </c>
      <c r="B12577" s="2" t="str">
        <f ca="1">IFERROR(__xludf.DUMMYFUNCTION("GOOGLETRANSLATE(A12577,""auto"",""en"")"),"Sub Kamal, I will not vote as long as I am alive, I have decided in 2014.")</f>
        <v>Sub Kamal, I will not vote as long as I am alive, I have decided in 2014.</v>
      </c>
    </row>
    <row r="12578" spans="1:2" ht="14.25" customHeight="1">
      <c r="A12578" s="2" t="s">
        <v>11989</v>
      </c>
      <c r="B12578" s="2" t="str">
        <f ca="1">IFERROR(__xludf.DUMMYFUNCTION("GOOGLETRANSLATE(A12578,""auto"",""en"")"),"Loading...")</f>
        <v>Loading...</v>
      </c>
    </row>
    <row r="12579" spans="1:2" ht="14.25" customHeight="1">
      <c r="A12579" s="2" t="s">
        <v>11990</v>
      </c>
      <c r="B12579" s="2" t="str">
        <f ca="1">IFERROR(__xludf.DUMMYFUNCTION("GOOGLETRANSLATE(A12579,""auto"",""en"")"),"Loading...")</f>
        <v>Loading...</v>
      </c>
    </row>
    <row r="12580" spans="1:2" ht="14.25" customHeight="1">
      <c r="A12580" s="4" t="s">
        <v>11991</v>
      </c>
      <c r="B12580" s="2" t="str">
        <f ca="1">IFERROR(__xludf.DUMMYFUNCTION("GOOGLETRANSLATE(A12580,""auto"",""en"")"),"Loading...")</f>
        <v>Loading...</v>
      </c>
    </row>
    <row r="12581" spans="1:2" ht="14.25" customHeight="1">
      <c r="A12581" s="2" t="s">
        <v>11992</v>
      </c>
      <c r="B12581" s="2" t="str">
        <f ca="1">IFERROR(__xludf.DUMMYFUNCTION("GOOGLETRANSLATE(A12581,""auto"",""en"")"),"Loading...")</f>
        <v>Loading...</v>
      </c>
    </row>
    <row r="12582" spans="1:2" ht="14.25" customHeight="1">
      <c r="A12582" s="2" t="s">
        <v>11993</v>
      </c>
      <c r="B12582" s="2" t="str">
        <f ca="1">IFERROR(__xludf.DUMMYFUNCTION("GOOGLETRANSLATE(A12582,""auto"",""en"")"),"Loading...")</f>
        <v>Loading...</v>
      </c>
    </row>
    <row r="12583" spans="1:2" ht="14.25" customHeight="1">
      <c r="A12583" s="4" t="s">
        <v>11994</v>
      </c>
      <c r="B12583" s="2" t="str">
        <f ca="1">IFERROR(__xludf.DUMMYFUNCTION("GOOGLETRANSLATE(A12583,""auto"",""en"")"),"Loading...")</f>
        <v>Loading...</v>
      </c>
    </row>
    <row r="12584" spans="1:2" ht="14.25" customHeight="1">
      <c r="A12584" s="2" t="s">
        <v>11995</v>
      </c>
      <c r="B12584" s="2" t="str">
        <f ca="1">IFERROR(__xludf.DUMMYFUNCTION("GOOGLETRANSLATE(A12584,""auto"",""en"")"),"Loading...")</f>
        <v>Loading...</v>
      </c>
    </row>
    <row r="12585" spans="1:2" ht="14.25" customHeight="1">
      <c r="A12585" s="2" t="s">
        <v>779</v>
      </c>
      <c r="B12585" s="2" t="str">
        <f ca="1">IFERROR(__xludf.DUMMYFUNCTION("GOOGLETRANSLATE(A12585,""auto"",""en"")"),"Loading...")</f>
        <v>Loading...</v>
      </c>
    </row>
    <row r="12586" spans="1:2" ht="14.25" customHeight="1">
      <c r="A12586" s="2" t="s">
        <v>11996</v>
      </c>
      <c r="B12586" s="2" t="str">
        <f ca="1">IFERROR(__xludf.DUMMYFUNCTION("GOOGLETRANSLATE(A12586,""auto"",""en"")"),"Loading...")</f>
        <v>Loading...</v>
      </c>
    </row>
    <row r="12587" spans="1:2" ht="14.25" customHeight="1">
      <c r="A12587" s="4" t="s">
        <v>11997</v>
      </c>
      <c r="B12587" s="2" t="str">
        <f ca="1">IFERROR(__xludf.DUMMYFUNCTION("GOOGLETRANSLATE(A12587,""auto"",""en"")"),"Loading...")</f>
        <v>Loading...</v>
      </c>
    </row>
    <row r="12588" spans="1:2" ht="14.25" customHeight="1">
      <c r="A12588" s="4" t="s">
        <v>11998</v>
      </c>
      <c r="B12588" s="2" t="str">
        <f ca="1">IFERROR(__xludf.DUMMYFUNCTION("GOOGLETRANSLATE(A12588,""auto"",""en"")"),"Loading...")</f>
        <v>Loading...</v>
      </c>
    </row>
    <row r="12589" spans="1:2" ht="14.25" customHeight="1">
      <c r="A12589" s="4" t="s">
        <v>11999</v>
      </c>
      <c r="B12589" s="2" t="str">
        <f ca="1">IFERROR(__xludf.DUMMYFUNCTION("GOOGLETRANSLATE(A12589,""auto"",""en"")"),"Loading...")</f>
        <v>Loading...</v>
      </c>
    </row>
    <row r="12590" spans="1:2" ht="14.25" customHeight="1">
      <c r="A12590" s="4" t="s">
        <v>12000</v>
      </c>
      <c r="B12590" s="2" t="str">
        <f ca="1">IFERROR(__xludf.DUMMYFUNCTION("GOOGLETRANSLATE(A12590,""auto"",""en"")"),"But what will you do with the Election Commission and EBM in Modi's possession?")</f>
        <v>But what will you do with the Election Commission and EBM in Modi's possession?</v>
      </c>
    </row>
    <row r="12591" spans="1:2" ht="14.25" customHeight="1">
      <c r="A12591" s="2" t="s">
        <v>12001</v>
      </c>
      <c r="B12591" s="2" t="str">
        <f ca="1">IFERROR(__xludf.DUMMYFUNCTION("GOOGLETRANSLATE(A12591,""auto"",""en"")"),"congress zindabad")</f>
        <v>congress zindabad</v>
      </c>
    </row>
    <row r="12592" spans="1:2" ht="14.25" customHeight="1">
      <c r="A12592" s="2" t="s">
        <v>12002</v>
      </c>
      <c r="B12592" s="2" t="str">
        <f ca="1">IFERROR(__xludf.DUMMYFUNCTION("GOOGLETRANSLATE(A12592,""auto"",""en"")"),"Loading...")</f>
        <v>Loading...</v>
      </c>
    </row>
    <row r="12593" spans="1:2" ht="14.25" customHeight="1">
      <c r="A12593" s="2" t="s">
        <v>12003</v>
      </c>
      <c r="B12593" s="2" t="str">
        <f ca="1">IFERROR(__xludf.DUMMYFUNCTION("GOOGLETRANSLATE(A12593,""auto"",""en"")"),"Loading...")</f>
        <v>Loading...</v>
      </c>
    </row>
    <row r="12594" spans="1:2" ht="14.25" customHeight="1">
      <c r="A12594" s="2" t="s">
        <v>12004</v>
      </c>
      <c r="B12594" s="2" t="str">
        <f ca="1">IFERROR(__xludf.DUMMYFUNCTION("GOOGLETRANSLATE(A12594,""auto"",""en"")"),"Mr ravsh Kumar what time 4 June what result Will be anousment")</f>
        <v>Mr ravsh Kumar what time 4 June what result Will be anousment</v>
      </c>
    </row>
    <row r="12595" spans="1:2" ht="14.25" customHeight="1">
      <c r="A12595" s="2" t="s">
        <v>12005</v>
      </c>
      <c r="B12595" s="2" t="str">
        <f ca="1">IFERROR(__xludf.DUMMYFUNCTION("GOOGLETRANSLATE(A12595,""auto"",""en"")"),"Loading...")</f>
        <v>Loading...</v>
      </c>
    </row>
    <row r="12596" spans="1:2" ht="14.25" customHeight="1">
      <c r="A12596" s="2" t="s">
        <v>12006</v>
      </c>
      <c r="B12596" s="2" t="str">
        <f ca="1">IFERROR(__xludf.DUMMYFUNCTION("GOOGLETRANSLATE(A12596,""auto"",""en"")"),"Loading...")</f>
        <v>Loading...</v>
      </c>
    </row>
    <row r="12597" spans="1:2" ht="14.25" customHeight="1">
      <c r="A12597" s="2" t="s">
        <v>12007</v>
      </c>
      <c r="B12597" s="2" t="str">
        <f ca="1">IFERROR(__xludf.DUMMYFUNCTION("GOOGLETRANSLATE(A12597,""auto"",""en"")"),"Loading...")</f>
        <v>Loading...</v>
      </c>
    </row>
    <row r="12598" spans="1:2" ht="14.25" customHeight="1">
      <c r="A12598" s="2" t="s">
        <v>12008</v>
      </c>
      <c r="B12598" s="2" t="str">
        <f ca="1">IFERROR(__xludf.DUMMYFUNCTION("GOOGLETRANSLATE(A12598,""auto"",""en"")"),"Loading...")</f>
        <v>Loading...</v>
      </c>
    </row>
    <row r="12599" spans="1:2" ht="14.25" customHeight="1">
      <c r="A12599" s="2" t="s">
        <v>12009</v>
      </c>
      <c r="B12599" s="2" t="str">
        <f ca="1">IFERROR(__xludf.DUMMYFUNCTION("GOOGLETRANSLATE(A12599,""auto"",""en"")"),"Loading...")</f>
        <v>Loading...</v>
      </c>
    </row>
    <row r="12600" spans="1:2" ht="14.25" customHeight="1">
      <c r="A12600" s="4" t="s">
        <v>12010</v>
      </c>
      <c r="B12600" s="2" t="str">
        <f ca="1">IFERROR(__xludf.DUMMYFUNCTION("GOOGLETRANSLATE(A12600,""auto"",""en"")"),"Loading...")</f>
        <v>Loading...</v>
      </c>
    </row>
    <row r="12601" spans="1:2" ht="14.25" customHeight="1">
      <c r="A12601" s="2" t="s">
        <v>12011</v>
      </c>
      <c r="B12601" s="2" t="str">
        <f ca="1">IFERROR(__xludf.DUMMYFUNCTION("GOOGLETRANSLATE(A12601,""auto"",""en"")"),"Loading...")</f>
        <v>Loading...</v>
      </c>
    </row>
    <row r="12602" spans="1:2" ht="14.25" customHeight="1">
      <c r="A12602" s="2" t="s">
        <v>12012</v>
      </c>
      <c r="B12602" s="2" t="str">
        <f ca="1">IFERROR(__xludf.DUMMYFUNCTION("GOOGLETRANSLATE(A12602,""auto"",""en"")"),"Loading...")</f>
        <v>Loading...</v>
      </c>
    </row>
    <row r="12603" spans="1:2" ht="14.25" customHeight="1">
      <c r="A12603" s="4" t="s">
        <v>12013</v>
      </c>
      <c r="B12603" s="2" t="str">
        <f ca="1">IFERROR(__xludf.DUMMYFUNCTION("GOOGLETRANSLATE(A12603,""auto"",""en"")"),"Loading...")</f>
        <v>Loading...</v>
      </c>
    </row>
    <row r="12604" spans="1:2" ht="14.25" customHeight="1">
      <c r="A12604" s="2" t="s">
        <v>12014</v>
      </c>
      <c r="B12604" s="2" t="str">
        <f ca="1">IFERROR(__xludf.DUMMYFUNCTION("GOOGLETRANSLATE(A12604,""auto"",""en"")"),"Loading...")</f>
        <v>Loading...</v>
      </c>
    </row>
    <row r="12605" spans="1:2" ht="14.25" customHeight="1">
      <c r="A12605" s="2" t="s">
        <v>12015</v>
      </c>
      <c r="B12605" s="2" t="str">
        <f ca="1">IFERROR(__xludf.DUMMYFUNCTION("GOOGLETRANSLATE(A12605,""auto"",""en"")"),"Loading...")</f>
        <v>Loading...</v>
      </c>
    </row>
    <row r="12606" spans="1:2" ht="14.25" customHeight="1">
      <c r="A12606" s="2" t="s">
        <v>12016</v>
      </c>
      <c r="B12606" s="2" t="str">
        <f ca="1">IFERROR(__xludf.DUMMYFUNCTION("GOOGLETRANSLATE(A12606,""auto"",""en"")"),"Loading...")</f>
        <v>Loading...</v>
      </c>
    </row>
    <row r="12607" spans="1:2" ht="14.25" customHeight="1">
      <c r="A12607" s="4" t="s">
        <v>12017</v>
      </c>
      <c r="B12607" s="2" t="str">
        <f ca="1">IFERROR(__xludf.DUMMYFUNCTION("GOOGLETRANSLATE(A12607,""auto"",""en"")"),"Loading...")</f>
        <v>Loading...</v>
      </c>
    </row>
    <row r="12608" spans="1:2" ht="14.25" customHeight="1">
      <c r="A12608" s="2" t="s">
        <v>12018</v>
      </c>
      <c r="B12608" s="2" t="str">
        <f ca="1">IFERROR(__xludf.DUMMYFUNCTION("GOOGLETRANSLATE(A12608,""auto"",""en"")"),"Burnol company's shares will be sold on 4th")</f>
        <v>Burnol company's shares will be sold on 4th</v>
      </c>
    </row>
    <row r="12609" spans="1:2" ht="14.25" customHeight="1">
      <c r="A12609" s="4" t="s">
        <v>12019</v>
      </c>
      <c r="B12609" s="2" t="str">
        <f ca="1">IFERROR(__xludf.DUMMYFUNCTION("GOOGLETRANSLATE(A12609,""auto"",""en"")"),"Loading...")</f>
        <v>Loading...</v>
      </c>
    </row>
    <row r="12610" spans="1:2" ht="14.25" customHeight="1">
      <c r="A12610" s="2" t="s">
        <v>12020</v>
      </c>
      <c r="B12610" s="2" t="str">
        <f ca="1">IFERROR(__xludf.DUMMYFUNCTION("GOOGLETRANSLATE(A12610,""auto"",""en"")"),"Burnoll leke rakh lena 4 tarikh ko.why aayege modiji.")</f>
        <v>Burnoll leke rakh lena 4 tarikh ko.why aayege modiji.</v>
      </c>
    </row>
    <row r="12611" spans="1:2" ht="14.25" customHeight="1">
      <c r="A12611" s="2" t="s">
        <v>12021</v>
      </c>
      <c r="B12611" s="2" t="str">
        <f ca="1">IFERROR(__xludf.DUMMYFUNCTION("GOOGLETRANSLATE(A12611,""auto"",""en"")"),"Loading...")</f>
        <v>Loading...</v>
      </c>
    </row>
    <row r="12612" spans="1:2" ht="14.25" customHeight="1">
      <c r="A12612" s="4" t="s">
        <v>12022</v>
      </c>
      <c r="B12612" s="2" t="str">
        <f ca="1">IFERROR(__xludf.DUMMYFUNCTION("GOOGLETRANSLATE(A12612,""auto"",""en"")"),"Loading...")</f>
        <v>Loading...</v>
      </c>
    </row>
    <row r="12613" spans="1:2" ht="14.25" customHeight="1">
      <c r="A12613" s="2" t="s">
        <v>7187</v>
      </c>
      <c r="B12613" s="2" t="str">
        <f ca="1">IFERROR(__xludf.DUMMYFUNCTION("GOOGLETRANSLATE(A12613,""auto"",""en"")"),"Loading...")</f>
        <v>Loading...</v>
      </c>
    </row>
    <row r="12614" spans="1:2" ht="14.25" customHeight="1">
      <c r="A12614" s="2" t="s">
        <v>12023</v>
      </c>
      <c r="B12614" s="2" t="str">
        <f ca="1">IFERROR(__xludf.DUMMYFUNCTION("GOOGLETRANSLATE(A12614,""auto"",""en"")"),"Loading...")</f>
        <v>Loading...</v>
      </c>
    </row>
    <row r="12615" spans="1:2" ht="14.25" customHeight="1">
      <c r="A12615" s="2" t="s">
        <v>12024</v>
      </c>
      <c r="B12615" s="2" t="str">
        <f ca="1">IFERROR(__xludf.DUMMYFUNCTION("GOOGLETRANSLATE(A12615,""auto"",""en"")"),"Loading...")</f>
        <v>Loading...</v>
      </c>
    </row>
    <row r="12616" spans="1:2" ht="14.25" customHeight="1">
      <c r="A12616" s="4" t="s">
        <v>12025</v>
      </c>
      <c r="B12616" s="2" t="str">
        <f ca="1">IFERROR(__xludf.DUMMYFUNCTION("GOOGLETRANSLATE(A12616,""auto"",""en"")"),"Loading...")</f>
        <v>Loading...</v>
      </c>
    </row>
    <row r="12617" spans="1:2" ht="14.25" customHeight="1">
      <c r="A12617" s="2" t="s">
        <v>12026</v>
      </c>
      <c r="B12617" s="2" t="str">
        <f ca="1">IFERROR(__xludf.DUMMYFUNCTION("GOOGLETRANSLATE(A12617,""auto"",""en"")"),"Loading...")</f>
        <v>Loading...</v>
      </c>
    </row>
    <row r="12618" spans="1:2" ht="14.25" customHeight="1">
      <c r="A12618" s="6" t="s">
        <v>12027</v>
      </c>
      <c r="B12618" s="2" t="str">
        <f ca="1">IFERROR(__xludf.DUMMYFUNCTION("GOOGLETRANSLATE(A12618,""auto"",""en"")"),"Loading...")</f>
        <v>Loading...</v>
      </c>
    </row>
    <row r="12619" spans="1:2" ht="14.25" customHeight="1">
      <c r="A12619" s="2" t="s">
        <v>12028</v>
      </c>
      <c r="B12619" s="2" t="str">
        <f ca="1">IFERROR(__xludf.DUMMYFUNCTION("GOOGLETRANSLATE(A12619,""auto"",""en"")"),"Loading...")</f>
        <v>Loading...</v>
      </c>
    </row>
    <row r="12620" spans="1:2" ht="14.25" customHeight="1">
      <c r="A12620" s="2" t="s">
        <v>12029</v>
      </c>
      <c r="B12620" s="2" t="str">
        <f ca="1">IFERROR(__xludf.DUMMYFUNCTION("GOOGLETRANSLATE(A12620,""auto"",""en"")"),"Result will come here Ravish ji election commission has also set")</f>
        <v>Result will come here Ravish ji election commission has also set</v>
      </c>
    </row>
    <row r="12621" spans="1:2" ht="14.25" customHeight="1">
      <c r="A12621" s="2" t="s">
        <v>327</v>
      </c>
      <c r="B12621" s="2" t="str">
        <f ca="1">IFERROR(__xludf.DUMMYFUNCTION("GOOGLETRANSLATE(A12621,""auto"",""en"")"),"Loading...")</f>
        <v>Loading...</v>
      </c>
    </row>
    <row r="12622" spans="1:2" ht="14.25" customHeight="1">
      <c r="A12622" s="2" t="s">
        <v>12030</v>
      </c>
      <c r="B12622" s="2" t="str">
        <f ca="1">IFERROR(__xludf.DUMMYFUNCTION("GOOGLETRANSLATE(A12622,""auto"",""en"")"),"Loading...")</f>
        <v>Loading...</v>
      </c>
    </row>
    <row r="12623" spans="1:2" ht="14.25" customHeight="1">
      <c r="A12623" s="2" t="s">
        <v>12031</v>
      </c>
      <c r="B12623" s="2" t="str">
        <f ca="1">IFERROR(__xludf.DUMMYFUNCTION("GOOGLETRANSLATE(A12623,""auto"",""en"")"),"Loading...")</f>
        <v>Loading...</v>
      </c>
    </row>
    <row r="12624" spans="1:2" ht="14.25" customHeight="1">
      <c r="A12624" s="2" t="s">
        <v>12032</v>
      </c>
      <c r="B12624" s="2" t="str">
        <f ca="1">IFERROR(__xludf.DUMMYFUNCTION("GOOGLETRANSLATE(A12624,""auto"",""en"")"),"Loading...")</f>
        <v>Loading...</v>
      </c>
    </row>
    <row r="12625" spans="1:2" ht="14.25" customHeight="1">
      <c r="A12625" s="2" t="s">
        <v>12033</v>
      </c>
      <c r="B12625" s="2" t="str">
        <f ca="1">IFERROR(__xludf.DUMMYFUNCTION("GOOGLETRANSLATE(A12625,""auto"",""en"")"),"Loading...")</f>
        <v>Loading...</v>
      </c>
    </row>
    <row r="12626" spans="1:2" ht="14.25" customHeight="1">
      <c r="A12626" s="4" t="s">
        <v>12034</v>
      </c>
      <c r="B12626" s="2" t="str">
        <f ca="1">IFERROR(__xludf.DUMMYFUNCTION("GOOGLETRANSLATE(A12626,""auto"",""en"")"),"Loading...")</f>
        <v>Loading...</v>
      </c>
    </row>
    <row r="12627" spans="1:2" ht="14.25" customHeight="1">
      <c r="A12627" s="2" t="s">
        <v>12035</v>
      </c>
      <c r="B12627" s="2" t="str">
        <f ca="1">IFERROR(__xludf.DUMMYFUNCTION("GOOGLETRANSLATE(A12627,""auto"",""en"")"),"Loading...")</f>
        <v>Loading...</v>
      </c>
    </row>
    <row r="12628" spans="1:2" ht="14.25" customHeight="1">
      <c r="A12628" s="2" t="s">
        <v>12036</v>
      </c>
      <c r="B12628" s="2" t="str">
        <f ca="1">IFERROR(__xludf.DUMMYFUNCTION("GOOGLETRANSLATE(A12628,""auto"",""en"")"),"Loading...")</f>
        <v>Loading...</v>
      </c>
    </row>
    <row r="12629" spans="1:2" ht="14.25" customHeight="1">
      <c r="A12629" s="2" t="s">
        <v>12037</v>
      </c>
      <c r="B12629" s="2" t="str">
        <f ca="1">IFERROR(__xludf.DUMMYFUNCTION("GOOGLETRANSLATE(A12629,""auto"",""en"")"),"Loading...")</f>
        <v>Loading...</v>
      </c>
    </row>
    <row r="12630" spans="1:2" ht="14.25" customHeight="1">
      <c r="A12630" s="2" t="s">
        <v>12038</v>
      </c>
      <c r="B12630" s="2" t="str">
        <f ca="1">IFERROR(__xludf.DUMMYFUNCTION("GOOGLETRANSLATE(A12630,""auto"",""en"")"),"Loading...")</f>
        <v>Loading...</v>
      </c>
    </row>
    <row r="12631" spans="1:2" ht="14.25" customHeight="1">
      <c r="A12631" s="2" t="s">
        <v>12039</v>
      </c>
      <c r="B12631" s="2" t="str">
        <f ca="1">IFERROR(__xludf.DUMMYFUNCTION("GOOGLETRANSLATE(A12631,""auto"",""en"")"),"Loading...")</f>
        <v>Loading...</v>
      </c>
    </row>
    <row r="12632" spans="1:2" ht="14.25" customHeight="1">
      <c r="A12632" s="2" t="s">
        <v>12040</v>
      </c>
      <c r="B12632" s="2" t="str">
        <f ca="1">IFERROR(__xludf.DUMMYFUNCTION("GOOGLETRANSLATE(A12632,""auto"",""en"")"),"Loading...")</f>
        <v>Loading...</v>
      </c>
    </row>
    <row r="12633" spans="1:2" ht="14.25" customHeight="1">
      <c r="A12633" s="4" t="s">
        <v>12041</v>
      </c>
      <c r="B12633" s="2" t="str">
        <f ca="1">IFERROR(__xludf.DUMMYFUNCTION("GOOGLETRANSLATE(A12633,""auto"",""en"")"),"Loading...")</f>
        <v>Loading...</v>
      </c>
    </row>
    <row r="12634" spans="1:2" ht="14.25" customHeight="1">
      <c r="A12634" s="2" t="s">
        <v>12042</v>
      </c>
      <c r="B12634" s="2" t="str">
        <f ca="1">IFERROR(__xludf.DUMMYFUNCTION("GOOGLETRANSLATE(A12634,""auto"",""en"")"),"Loading...")</f>
        <v>Loading...</v>
      </c>
    </row>
    <row r="12635" spans="1:2" ht="14.25" customHeight="1">
      <c r="A12635" s="2" t="s">
        <v>12043</v>
      </c>
      <c r="B12635" s="2" t="str">
        <f ca="1">IFERROR(__xludf.DUMMYFUNCTION("GOOGLETRANSLATE(A12635,""auto"",""en"")"),"Loading...")</f>
        <v>Loading...</v>
      </c>
    </row>
    <row r="12636" spans="1:2" ht="14.25" customHeight="1">
      <c r="A12636" s="2" t="s">
        <v>12044</v>
      </c>
      <c r="B12636" s="2" t="str">
        <f ca="1">IFERROR(__xludf.DUMMYFUNCTION("GOOGLETRANSLATE(A12636,""auto"",""en"")"),"Loading...")</f>
        <v>Loading...</v>
      </c>
    </row>
    <row r="12637" spans="1:2" ht="14.25" customHeight="1">
      <c r="A12637" s="4" t="s">
        <v>12045</v>
      </c>
      <c r="B12637" s="2" t="str">
        <f ca="1">IFERROR(__xludf.DUMMYFUNCTION("GOOGLETRANSLATE(A12637,""auto"",""en"")"),"Loading...")</f>
        <v>Loading...</v>
      </c>
    </row>
    <row r="12638" spans="1:2" ht="14.25" customHeight="1">
      <c r="A12638" s="2" t="s">
        <v>12046</v>
      </c>
      <c r="B12638" s="2" t="str">
        <f ca="1">IFERROR(__xludf.DUMMYFUNCTION("GOOGLETRANSLATE(A12638,""auto"",""en"")"),"Loading...")</f>
        <v>Loading...</v>
      </c>
    </row>
    <row r="12639" spans="1:2" ht="14.25" customHeight="1">
      <c r="A12639" s="2" t="s">
        <v>12047</v>
      </c>
      <c r="B12639" s="2" t="str">
        <f ca="1">IFERROR(__xludf.DUMMYFUNCTION("GOOGLETRANSLATE(A12639,""auto"",""en"")"),"Loading...")</f>
        <v>Loading...</v>
      </c>
    </row>
    <row r="12640" spans="1:2" ht="14.25" customHeight="1">
      <c r="A12640" s="2" t="s">
        <v>12048</v>
      </c>
      <c r="B12640" s="2" t="str">
        <f ca="1">IFERROR(__xludf.DUMMYFUNCTION("GOOGLETRANSLATE(A12640,""auto"",""en"")"),"Loading...")</f>
        <v>Loading...</v>
      </c>
    </row>
    <row r="12641" spans="1:2" ht="14.25" customHeight="1">
      <c r="A12641" s="2" t="s">
        <v>12049</v>
      </c>
      <c r="B12641" s="2" t="str">
        <f ca="1">IFERROR(__xludf.DUMMYFUNCTION("GOOGLETRANSLATE(A12641,""auto"",""en"")"),"Loading...")</f>
        <v>Loading...</v>
      </c>
    </row>
    <row r="12642" spans="1:2" ht="14.25" customHeight="1">
      <c r="A12642" s="4" t="s">
        <v>12050</v>
      </c>
      <c r="B12642" s="2" t="str">
        <f ca="1">IFERROR(__xludf.DUMMYFUNCTION("GOOGLETRANSLATE(A12642,""auto"",""en"")"),"Loading...")</f>
        <v>Loading...</v>
      </c>
    </row>
    <row r="12643" spans="1:2" ht="14.25" customHeight="1">
      <c r="A12643" s="2" t="s">
        <v>12051</v>
      </c>
      <c r="B12643" s="2" t="str">
        <f ca="1">IFERROR(__xludf.DUMMYFUNCTION("GOOGLETRANSLATE(A12643,""auto"",""en"")"),"Loading...")</f>
        <v>Loading...</v>
      </c>
    </row>
    <row r="12644" spans="1:2" ht="14.25" customHeight="1">
      <c r="A12644" s="2" t="s">
        <v>12052</v>
      </c>
      <c r="B12644" s="2" t="str">
        <f ca="1">IFERROR(__xludf.DUMMYFUNCTION("GOOGLETRANSLATE(A12644,""auto"",""en"")"),"Loading...")</f>
        <v>Loading...</v>
      </c>
    </row>
    <row r="12645" spans="1:2" ht="14.25" customHeight="1">
      <c r="A12645" s="4" t="s">
        <v>12053</v>
      </c>
      <c r="B12645" s="2" t="str">
        <f ca="1">IFERROR(__xludf.DUMMYFUNCTION("GOOGLETRANSLATE(A12645,""auto"",""en"")"),"Loading...")</f>
        <v>Loading...</v>
      </c>
    </row>
    <row r="12646" spans="1:2" ht="14.25" customHeight="1">
      <c r="A12646" s="4" t="s">
        <v>12054</v>
      </c>
      <c r="B12646" s="2" t="str">
        <f ca="1">IFERROR(__xludf.DUMMYFUNCTION("GOOGLETRANSLATE(A12646,""auto"",""en"")"),"Loading...")</f>
        <v>Loading...</v>
      </c>
    </row>
    <row r="12647" spans="1:2" ht="14.25" customHeight="1">
      <c r="A12647" s="2" t="s">
        <v>12055</v>
      </c>
      <c r="B12647" s="2" t="str">
        <f ca="1">IFERROR(__xludf.DUMMYFUNCTION("GOOGLETRANSLATE(A12647,""auto"",""en"")"),"Ravish Kumar is a great anchor of the country.")</f>
        <v>Ravish Kumar is a great anchor of the country.</v>
      </c>
    </row>
    <row r="12648" spans="1:2" ht="14.25" customHeight="1">
      <c r="A12648" s="2" t="s">
        <v>12056</v>
      </c>
      <c r="B12648" s="2" t="str">
        <f ca="1">IFERROR(__xludf.DUMMYFUNCTION("GOOGLETRANSLATE(A12648,""auto"",""en"")"),"Loading...")</f>
        <v>Loading...</v>
      </c>
    </row>
    <row r="12649" spans="1:2" ht="14.25" customHeight="1">
      <c r="A12649" s="2" t="s">
        <v>12057</v>
      </c>
      <c r="B12649" s="2" t="str">
        <f ca="1">IFERROR(__xludf.DUMMYFUNCTION("GOOGLETRANSLATE(A12649,""auto"",""en"")"),"Loading...")</f>
        <v>Loading...</v>
      </c>
    </row>
    <row r="12650" spans="1:2" ht="14.25" customHeight="1">
      <c r="A12650" s="2" t="s">
        <v>12058</v>
      </c>
      <c r="B12650" s="2" t="str">
        <f ca="1">IFERROR(__xludf.DUMMYFUNCTION("GOOGLETRANSLATE(A12650,""auto"",""en"")"),"Loading...")</f>
        <v>Loading...</v>
      </c>
    </row>
    <row r="12651" spans="1:2" ht="14.25" customHeight="1">
      <c r="A12651" s="5" t="s">
        <v>12059</v>
      </c>
      <c r="B12651" s="2" t="str">
        <f ca="1">IFERROR(__xludf.DUMMYFUNCTION("GOOGLETRANSLATE(A12651,""auto"",""en"")"),"Loading...")</f>
        <v>Loading...</v>
      </c>
    </row>
    <row r="12652" spans="1:2" ht="14.25" customHeight="1">
      <c r="A12652" s="2" t="s">
        <v>12060</v>
      </c>
      <c r="B12652" s="2" t="str">
        <f ca="1">IFERROR(__xludf.DUMMYFUNCTION("GOOGLETRANSLATE(A12652,""auto"",""en"")"),"Loading...")</f>
        <v>Loading...</v>
      </c>
    </row>
    <row r="12653" spans="1:2" ht="14.25" customHeight="1">
      <c r="A12653" s="2" t="s">
        <v>12061</v>
      </c>
      <c r="B12653" s="2" t="str">
        <f ca="1">IFERROR(__xludf.DUMMYFUNCTION("GOOGLETRANSLATE(A12653,""auto"",""en"")"),"Loading...")</f>
        <v>Loading...</v>
      </c>
    </row>
    <row r="12654" spans="1:2" ht="14.25" customHeight="1">
      <c r="A12654" s="4" t="s">
        <v>12062</v>
      </c>
      <c r="B12654" s="2" t="str">
        <f ca="1">IFERROR(__xludf.DUMMYFUNCTION("GOOGLETRANSLATE(A12654,""auto"",""en"")"),"Loading...")</f>
        <v>Loading...</v>
      </c>
    </row>
    <row r="12655" spans="1:2" ht="14.25" customHeight="1">
      <c r="A12655" s="2" t="s">
        <v>12063</v>
      </c>
      <c r="B12655" s="2" t="str">
        <f ca="1">IFERROR(__xludf.DUMMYFUNCTION("GOOGLETRANSLATE(A12655,""auto"",""en"")"),"Ravish ji i,always admire you for great with beautiful poietic way of explain the things,great comand on vocuablary")</f>
        <v>Ravish ji i,always admire you for great with beautiful poietic way of explain the things,great comand on vocuablary</v>
      </c>
    </row>
    <row r="12656" spans="1:2" ht="14.25" customHeight="1">
      <c r="A12656" s="2" t="s">
        <v>12064</v>
      </c>
      <c r="B12656" s="2" t="str">
        <f ca="1">IFERROR(__xludf.DUMMYFUNCTION("GOOGLETRANSLATE(A12656,""auto"",""en"")"),"Loading...")</f>
        <v>Loading...</v>
      </c>
    </row>
    <row r="12657" spans="1:2" ht="14.25" customHeight="1">
      <c r="A12657" s="2" t="s">
        <v>47</v>
      </c>
      <c r="B12657" s="2" t="str">
        <f ca="1">IFERROR(__xludf.DUMMYFUNCTION("GOOGLETRANSLATE(A12657,""auto"",""en"")"),"Loading...")</f>
        <v>Loading...</v>
      </c>
    </row>
    <row r="12658" spans="1:2" ht="14.25" customHeight="1">
      <c r="A12658" s="2" t="s">
        <v>12065</v>
      </c>
      <c r="B12658" s="2" t="str">
        <f ca="1">IFERROR(__xludf.DUMMYFUNCTION("GOOGLETRANSLATE(A12658,""auto"",""en"")"),"Loading...")</f>
        <v>Loading...</v>
      </c>
    </row>
    <row r="12659" spans="1:2" ht="14.25" customHeight="1">
      <c r="A12659" s="2" t="s">
        <v>12066</v>
      </c>
      <c r="B12659" s="2" t="str">
        <f ca="1">IFERROR(__xludf.DUMMYFUNCTION("GOOGLETRANSLATE(A12659,""auto"",""en"")"),"Loading...")</f>
        <v>Loading...</v>
      </c>
    </row>
    <row r="12660" spans="1:2" ht="14.25" customHeight="1">
      <c r="A12660" s="2" t="s">
        <v>12067</v>
      </c>
      <c r="B12660" s="2" t="str">
        <f ca="1">IFERROR(__xludf.DUMMYFUNCTION("GOOGLETRANSLATE(A12660,""auto"",""en"")"),"Loading...")</f>
        <v>Loading...</v>
      </c>
    </row>
    <row r="12661" spans="1:2" ht="14.25" customHeight="1">
      <c r="A12661" s="2" t="s">
        <v>12068</v>
      </c>
      <c r="B12661" s="2" t="str">
        <f ca="1">IFERROR(__xludf.DUMMYFUNCTION("GOOGLETRANSLATE(A12661,""auto"",""en"")"),"Loading...")</f>
        <v>Loading...</v>
      </c>
    </row>
    <row r="12662" spans="1:2" ht="14.25" customHeight="1">
      <c r="A12662" s="2" t="s">
        <v>12069</v>
      </c>
      <c r="B12662" s="2" t="str">
        <f ca="1">IFERROR(__xludf.DUMMYFUNCTION("GOOGLETRANSLATE(A12662,""auto"",""en"")"),"Loading...")</f>
        <v>Loading...</v>
      </c>
    </row>
    <row r="12663" spans="1:2" ht="14.25" customHeight="1">
      <c r="A12663" s="2" t="s">
        <v>12070</v>
      </c>
      <c r="B12663" s="2" t="str">
        <f ca="1">IFERROR(__xludf.DUMMYFUNCTION("GOOGLETRANSLATE(A12663,""auto"",""en"")"),"Loading...")</f>
        <v>Loading...</v>
      </c>
    </row>
    <row r="12664" spans="1:2" ht="14.25" customHeight="1">
      <c r="A12664" s="2" t="s">
        <v>12071</v>
      </c>
      <c r="B12664" s="2" t="str">
        <f ca="1">IFERROR(__xludf.DUMMYFUNCTION("GOOGLETRANSLATE(A12664,""auto"",""en"")"),"Loading...")</f>
        <v>Loading...</v>
      </c>
    </row>
    <row r="12665" spans="1:2" ht="14.25" customHeight="1">
      <c r="A12665" s="4" t="s">
        <v>12072</v>
      </c>
      <c r="B12665" s="2" t="str">
        <f ca="1">IFERROR(__xludf.DUMMYFUNCTION("GOOGLETRANSLATE(A12665,""auto"",""en"")"),"Loading...")</f>
        <v>Loading...</v>
      </c>
    </row>
    <row r="12666" spans="1:2" ht="14.25" customHeight="1">
      <c r="A12666" s="2" t="s">
        <v>12073</v>
      </c>
      <c r="B12666" s="2" t="str">
        <f ca="1">IFERROR(__xludf.DUMMYFUNCTION("GOOGLETRANSLATE(A12666,""auto"",""en"")"),"Loading...")</f>
        <v>Loading...</v>
      </c>
    </row>
    <row r="12667" spans="1:2" ht="14.25" customHeight="1">
      <c r="A12667" s="4" t="s">
        <v>12074</v>
      </c>
      <c r="B12667" s="2" t="str">
        <f ca="1">IFERROR(__xludf.DUMMYFUNCTION("GOOGLETRANSLATE(A12667,""auto"",""en"")"),"Loading...")</f>
        <v>Loading...</v>
      </c>
    </row>
    <row r="12668" spans="1:2" ht="14.25" customHeight="1">
      <c r="A12668" s="2" t="s">
        <v>585</v>
      </c>
      <c r="B12668" s="2" t="str">
        <f ca="1">IFERROR(__xludf.DUMMYFUNCTION("GOOGLETRANSLATE(A12668,""auto"",""en"")"),"Loading...")</f>
        <v>Loading...</v>
      </c>
    </row>
    <row r="12669" spans="1:2" ht="14.25" customHeight="1">
      <c r="A12669" s="2" t="s">
        <v>12075</v>
      </c>
      <c r="B12669" s="2" t="str">
        <f ca="1">IFERROR(__xludf.DUMMYFUNCTION("GOOGLETRANSLATE(A12669,""auto"",""en"")"),"Loading...")</f>
        <v>Loading...</v>
      </c>
    </row>
    <row r="12670" spans="1:2" ht="14.25" customHeight="1">
      <c r="A12670" s="4" t="s">
        <v>12076</v>
      </c>
      <c r="B12670" s="2" t="str">
        <f ca="1">IFERROR(__xludf.DUMMYFUNCTION("GOOGLETRANSLATE(A12670,""auto"",""en"")"),"Loading...")</f>
        <v>Loading...</v>
      </c>
    </row>
    <row r="12671" spans="1:2" ht="14.25" customHeight="1">
      <c r="A12671" s="2" t="s">
        <v>12077</v>
      </c>
      <c r="B12671" s="2" t="str">
        <f ca="1">IFERROR(__xludf.DUMMYFUNCTION("GOOGLETRANSLATE(A12671,""auto"",""en"")"),"Loading...")</f>
        <v>Loading...</v>
      </c>
    </row>
    <row r="12672" spans="1:2" ht="14.25" customHeight="1">
      <c r="A12672" s="2" t="s">
        <v>12078</v>
      </c>
      <c r="B12672" s="2" t="str">
        <f ca="1">IFERROR(__xludf.DUMMYFUNCTION("GOOGLETRANSLATE(A12672,""auto"",""en"")"),"Loading...")</f>
        <v>Loading...</v>
      </c>
    </row>
    <row r="12673" spans="1:2" ht="14.25" customHeight="1">
      <c r="A12673" s="2" t="s">
        <v>12079</v>
      </c>
      <c r="B12673" s="2" t="str">
        <f ca="1">IFERROR(__xludf.DUMMYFUNCTION("GOOGLETRANSLATE(A12673,""auto"",""en"")"),"We must listen to this book.")</f>
        <v>We must listen to this book.</v>
      </c>
    </row>
    <row r="12674" spans="1:2" ht="14.25" customHeight="1">
      <c r="A12674" s="2" t="s">
        <v>12080</v>
      </c>
      <c r="B12674" s="2" t="str">
        <f ca="1">IFERROR(__xludf.DUMMYFUNCTION("GOOGLETRANSLATE(A12674,""auto"",""en"")"),"Loading...")</f>
        <v>Loading...</v>
      </c>
    </row>
    <row r="12675" spans="1:2" ht="14.25" customHeight="1">
      <c r="A12675" s="2" t="s">
        <v>12081</v>
      </c>
      <c r="B12675" s="2" t="str">
        <f ca="1">IFERROR(__xludf.DUMMYFUNCTION("GOOGLETRANSLATE(A12675,""auto"",""en"")"),"Loading...")</f>
        <v>Loading...</v>
      </c>
    </row>
    <row r="12676" spans="1:2" ht="14.25" customHeight="1">
      <c r="A12676" s="2" t="s">
        <v>12082</v>
      </c>
      <c r="B12676" s="2" t="str">
        <f ca="1">IFERROR(__xludf.DUMMYFUNCTION("GOOGLETRANSLATE(A12676,""auto"",""en"")"),"Loading...")</f>
        <v>Loading...</v>
      </c>
    </row>
    <row r="12677" spans="1:2" ht="14.25" customHeight="1">
      <c r="A12677" s="2" t="s">
        <v>12083</v>
      </c>
      <c r="B12677" s="2" t="str">
        <f ca="1">IFERROR(__xludf.DUMMYFUNCTION("GOOGLETRANSLATE(A12677,""auto"",""en"")"),"Loading...")</f>
        <v>Loading...</v>
      </c>
    </row>
    <row r="12678" spans="1:2" ht="14.25" customHeight="1">
      <c r="A12678" s="4" t="s">
        <v>12084</v>
      </c>
      <c r="B12678" s="2" t="str">
        <f ca="1">IFERROR(__xludf.DUMMYFUNCTION("GOOGLETRANSLATE(A12678,""auto"",""en"")"),"Loading...")</f>
        <v>Loading...</v>
      </c>
    </row>
    <row r="12679" spans="1:2" ht="14.25" customHeight="1">
      <c r="A12679" s="4" t="s">
        <v>12085</v>
      </c>
      <c r="B12679" s="2" t="str">
        <f ca="1">IFERROR(__xludf.DUMMYFUNCTION("GOOGLETRANSLATE(A12679,""auto"",""en"")"),"Loading...")</f>
        <v>Loading...</v>
      </c>
    </row>
    <row r="12680" spans="1:2" ht="14.25" customHeight="1">
      <c r="A12680" s="2" t="s">
        <v>12086</v>
      </c>
      <c r="B12680" s="2" t="str">
        <f ca="1">IFERROR(__xludf.DUMMYFUNCTION("GOOGLETRANSLATE(A12680,""auto"",""en"")"),"Loading...")</f>
        <v>Loading...</v>
      </c>
    </row>
    <row r="12681" spans="1:2" ht="14.25" customHeight="1">
      <c r="A12681" s="2" t="s">
        <v>12087</v>
      </c>
      <c r="B12681" s="2" t="str">
        <f ca="1">IFERROR(__xludf.DUMMYFUNCTION("GOOGLETRANSLATE(A12681,""auto"",""en"")"),"Exit poll is fake . original poll 4th jun")</f>
        <v>Exit poll is fake . original poll 4th jun</v>
      </c>
    </row>
    <row r="12682" spans="1:2" ht="14.25" customHeight="1">
      <c r="A12682" s="2" t="s">
        <v>4786</v>
      </c>
      <c r="B12682" s="2" t="str">
        <f ca="1">IFERROR(__xludf.DUMMYFUNCTION("GOOGLETRANSLATE(A12682,""auto"",""en"")"),"Loading...")</f>
        <v>Loading...</v>
      </c>
    </row>
    <row r="12683" spans="1:2" ht="14.25" customHeight="1">
      <c r="A12683" s="2" t="s">
        <v>12088</v>
      </c>
      <c r="B12683" s="2" t="str">
        <f ca="1">IFERROR(__xludf.DUMMYFUNCTION("GOOGLETRANSLATE(A12683,""auto"",""en"")"),"Loading...")</f>
        <v>Loading...</v>
      </c>
    </row>
    <row r="12684" spans="1:2" ht="14.25" customHeight="1">
      <c r="A12684" s="2" t="s">
        <v>12089</v>
      </c>
      <c r="B12684" s="2" t="str">
        <f ca="1">IFERROR(__xludf.DUMMYFUNCTION("GOOGLETRANSLATE(A12684,""auto"",""en"")"),"Loading...")</f>
        <v>Loading...</v>
      </c>
    </row>
    <row r="12685" spans="1:2" ht="14.25" customHeight="1">
      <c r="A12685" s="4" t="s">
        <v>12090</v>
      </c>
      <c r="B12685" s="2" t="str">
        <f ca="1">IFERROR(__xludf.DUMMYFUNCTION("GOOGLETRANSLATE(A12685,""auto"",""en"")"),"Loading...")</f>
        <v>Loading...</v>
      </c>
    </row>
    <row r="12686" spans="1:2" ht="14.25" customHeight="1">
      <c r="A12686" s="2" t="s">
        <v>12091</v>
      </c>
      <c r="B12686" s="2" t="str">
        <f ca="1">IFERROR(__xludf.DUMMYFUNCTION("GOOGLETRANSLATE(A12686,""auto"",""en"")"),"Loading...")</f>
        <v>Loading...</v>
      </c>
    </row>
    <row r="12687" spans="1:2" ht="14.25" customHeight="1">
      <c r="A12687" s="2" t="s">
        <v>12092</v>
      </c>
      <c r="B12687" s="2" t="str">
        <f ca="1">IFERROR(__xludf.DUMMYFUNCTION("GOOGLETRANSLATE(A12687,""auto"",""en"")"),"Loading...")</f>
        <v>Loading...</v>
      </c>
    </row>
    <row r="12688" spans="1:2" ht="14.25" customHeight="1">
      <c r="A12688" s="2" t="s">
        <v>12093</v>
      </c>
      <c r="B12688" s="2" t="str">
        <f ca="1">IFERROR(__xludf.DUMMYFUNCTION("GOOGLETRANSLATE(A12688,""auto"",""en"")"),"Loading...")</f>
        <v>Loading...</v>
      </c>
    </row>
    <row r="12689" spans="1:2" ht="14.25" customHeight="1">
      <c r="A12689" s="2" t="s">
        <v>12094</v>
      </c>
      <c r="B12689" s="2" t="str">
        <f ca="1">IFERROR(__xludf.DUMMYFUNCTION("GOOGLETRANSLATE(A12689,""auto"",""en"")"),"Loading...")</f>
        <v>Loading...</v>
      </c>
    </row>
    <row r="12690" spans="1:2" ht="14.25" customHeight="1">
      <c r="A12690" s="2" t="s">
        <v>12095</v>
      </c>
      <c r="B12690" s="2" t="str">
        <f ca="1">IFERROR(__xludf.DUMMYFUNCTION("GOOGLETRANSLATE(A12690,""auto"",""en"")"),"Loading...")</f>
        <v>Loading...</v>
      </c>
    </row>
    <row r="12691" spans="1:2" ht="14.25" customHeight="1">
      <c r="A12691" s="2" t="s">
        <v>12096</v>
      </c>
      <c r="B12691" s="2" t="str">
        <f ca="1">IFERROR(__xludf.DUMMYFUNCTION("GOOGLETRANSLATE(A12691,""auto"",""en"")"),"Loading...")</f>
        <v>Loading...</v>
      </c>
    </row>
    <row r="12692" spans="1:2" ht="14.25" customHeight="1">
      <c r="A12692" s="2" t="s">
        <v>12097</v>
      </c>
      <c r="B12692" s="2" t="str">
        <f ca="1">IFERROR(__xludf.DUMMYFUNCTION("GOOGLETRANSLATE(A12692,""auto"",""en"")"),"Loading...")</f>
        <v>Loading...</v>
      </c>
    </row>
    <row r="12693" spans="1:2" ht="14.25" customHeight="1">
      <c r="A12693" s="2" t="s">
        <v>554</v>
      </c>
      <c r="B12693" s="2" t="str">
        <f ca="1">IFERROR(__xludf.DUMMYFUNCTION("GOOGLETRANSLATE(A12693,""auto"",""en"")"),"Jai shree ram")</f>
        <v>Jai shree ram</v>
      </c>
    </row>
    <row r="12694" spans="1:2" ht="14.25" customHeight="1">
      <c r="A12694" s="2" t="s">
        <v>12098</v>
      </c>
      <c r="B12694" s="2" t="str">
        <f ca="1">IFERROR(__xludf.DUMMYFUNCTION("GOOGLETRANSLATE(A12694,""auto"",""en"")"),"Loading...")</f>
        <v>Loading...</v>
      </c>
    </row>
    <row r="12695" spans="1:2" ht="14.25" customHeight="1">
      <c r="A12695" s="2" t="s">
        <v>12099</v>
      </c>
      <c r="B12695" s="2" t="str">
        <f ca="1">IFERROR(__xludf.DUMMYFUNCTION("GOOGLETRANSLATE(A12695,""auto"",""en"")"),"Loading...")</f>
        <v>Loading...</v>
      </c>
    </row>
    <row r="12696" spans="1:2" ht="14.25" customHeight="1">
      <c r="A12696" s="2" t="s">
        <v>12100</v>
      </c>
      <c r="B12696" s="2" t="str">
        <f ca="1">IFERROR(__xludf.DUMMYFUNCTION("GOOGLETRANSLATE(A12696,""auto"",""en"")"),"Loading...")</f>
        <v>Loading...</v>
      </c>
    </row>
    <row r="12697" spans="1:2" ht="14.25" customHeight="1">
      <c r="A12697" s="2" t="s">
        <v>12101</v>
      </c>
      <c r="B12697" s="2" t="str">
        <f ca="1">IFERROR(__xludf.DUMMYFUNCTION("GOOGLETRANSLATE(A12697,""auto"",""en"")"),"Loading...")</f>
        <v>Loading...</v>
      </c>
    </row>
    <row r="12698" spans="1:2" ht="14.25" customHeight="1">
      <c r="A12698" s="2" t="s">
        <v>12102</v>
      </c>
      <c r="B12698" s="2" t="str">
        <f ca="1">IFERROR(__xludf.DUMMYFUNCTION("GOOGLETRANSLATE(A12698,""auto"",""en"")"),"Loading...")</f>
        <v>Loading...</v>
      </c>
    </row>
    <row r="12699" spans="1:2" ht="14.25" customHeight="1">
      <c r="A12699" s="4" t="s">
        <v>12103</v>
      </c>
      <c r="B12699" s="2" t="str">
        <f ca="1">IFERROR(__xludf.DUMMYFUNCTION("GOOGLETRANSLATE(A12699,""auto"",""en"")"),"Loading...")</f>
        <v>Loading...</v>
      </c>
    </row>
    <row r="12700" spans="1:2" ht="14.25" customHeight="1">
      <c r="A12700" s="6" t="s">
        <v>12104</v>
      </c>
      <c r="B12700" s="2" t="str">
        <f ca="1">IFERROR(__xludf.DUMMYFUNCTION("GOOGLETRANSLATE(A12700,""auto"",""en"")"),"Loading...")</f>
        <v>Loading...</v>
      </c>
    </row>
    <row r="12701" spans="1:2" ht="14.25" customHeight="1">
      <c r="A12701" s="2" t="s">
        <v>12105</v>
      </c>
      <c r="B12701" s="2" t="str">
        <f ca="1">IFERROR(__xludf.DUMMYFUNCTION("GOOGLETRANSLATE(A12701,""auto"",""en"")"),"Loading...")</f>
        <v>Loading...</v>
      </c>
    </row>
    <row r="12702" spans="1:2" ht="14.25" customHeight="1">
      <c r="A12702" s="4" t="s">
        <v>12106</v>
      </c>
      <c r="B12702" s="2" t="str">
        <f ca="1">IFERROR(__xludf.DUMMYFUNCTION("GOOGLETRANSLATE(A12702,""auto"",""en"")"),"Loading...")</f>
        <v>Loading...</v>
      </c>
    </row>
    <row r="12703" spans="1:2" ht="14.25" customHeight="1">
      <c r="A12703" s="2" t="s">
        <v>12107</v>
      </c>
      <c r="B12703" s="2" t="str">
        <f ca="1">IFERROR(__xludf.DUMMYFUNCTION("GOOGLETRANSLATE(A12703,""auto"",""en"")"),"Loading...")</f>
        <v>Loading...</v>
      </c>
    </row>
    <row r="12704" spans="1:2" ht="14.25" customHeight="1">
      <c r="A12704" s="2" t="s">
        <v>12108</v>
      </c>
      <c r="B12704" s="2" t="str">
        <f ca="1">IFERROR(__xludf.DUMMYFUNCTION("GOOGLETRANSLATE(A12704,""auto"",""en"")"),"Loading...")</f>
        <v>Loading...</v>
      </c>
    </row>
    <row r="12705" spans="1:2" ht="14.25" customHeight="1">
      <c r="A12705" s="2" t="s">
        <v>12109</v>
      </c>
      <c r="B12705" s="2" t="str">
        <f ca="1">IFERROR(__xludf.DUMMYFUNCTION("GOOGLETRANSLATE(A12705,""auto"",""en"")"),"Loading...")</f>
        <v>Loading...</v>
      </c>
    </row>
    <row r="12706" spans="1:2" ht="14.25" customHeight="1">
      <c r="A12706" s="2" t="s">
        <v>12110</v>
      </c>
      <c r="B12706" s="2" t="str">
        <f ca="1">IFERROR(__xludf.DUMMYFUNCTION("GOOGLETRANSLATE(A12706,""auto"",""en"")"),"Loading...")</f>
        <v>Loading...</v>
      </c>
    </row>
    <row r="12707" spans="1:2" ht="14.25" customHeight="1">
      <c r="A12707" s="2" t="s">
        <v>12111</v>
      </c>
      <c r="B12707" s="2" t="str">
        <f ca="1">IFERROR(__xludf.DUMMYFUNCTION("GOOGLETRANSLATE(A12707,""auto"",""en"")"),"Loading...")</f>
        <v>Loading...</v>
      </c>
    </row>
    <row r="12708" spans="1:2" ht="14.25" customHeight="1">
      <c r="A12708" s="2" t="s">
        <v>12112</v>
      </c>
      <c r="B12708" s="2" t="str">
        <f ca="1">IFERROR(__xludf.DUMMYFUNCTION("GOOGLETRANSLATE(A12708,""auto"",""en"")"),"Loading...")</f>
        <v>Loading...</v>
      </c>
    </row>
    <row r="12709" spans="1:2" ht="14.25" customHeight="1">
      <c r="A12709" s="2" t="s">
        <v>12113</v>
      </c>
      <c r="B12709" s="2" t="str">
        <f ca="1">IFERROR(__xludf.DUMMYFUNCTION("GOOGLETRANSLATE(A12709,""auto"",""en"")"),"Loading...")</f>
        <v>Loading...</v>
      </c>
    </row>
    <row r="12710" spans="1:2" ht="14.25" customHeight="1">
      <c r="A12710" s="2" t="s">
        <v>60</v>
      </c>
      <c r="B12710" s="2" t="str">
        <f ca="1">IFERROR(__xludf.DUMMYFUNCTION("GOOGLETRANSLATE(A12710,""auto"",""en"")"),"Loading...")</f>
        <v>Loading...</v>
      </c>
    </row>
    <row r="12711" spans="1:2" ht="14.25" customHeight="1">
      <c r="A12711" s="2" t="s">
        <v>12114</v>
      </c>
      <c r="B12711" s="2" t="str">
        <f ca="1">IFERROR(__xludf.DUMMYFUNCTION("GOOGLETRANSLATE(A12711,""auto"",""en"")"),"Rade kisna ji Jay 305 sit pakka")</f>
        <v>Rade kisna ji Jay 305 sit pakka</v>
      </c>
    </row>
    <row r="12712" spans="1:2" ht="14.25" customHeight="1">
      <c r="A12712" s="4" t="s">
        <v>12115</v>
      </c>
      <c r="B12712" s="2" t="str">
        <f ca="1">IFERROR(__xludf.DUMMYFUNCTION("GOOGLETRANSLATE(A12712,""auto"",""en"")"),"Loading...")</f>
        <v>Loading...</v>
      </c>
    </row>
    <row r="12713" spans="1:2" ht="14.25" customHeight="1">
      <c r="A12713" s="2" t="s">
        <v>12116</v>
      </c>
      <c r="B12713" s="2" t="str">
        <f ca="1">IFERROR(__xludf.DUMMYFUNCTION("GOOGLETRANSLATE(A12713,""auto"",""en"")"),"Loading...")</f>
        <v>Loading...</v>
      </c>
    </row>
    <row r="12714" spans="1:2" ht="14.25" customHeight="1">
      <c r="A12714" s="2" t="s">
        <v>12117</v>
      </c>
      <c r="B12714" s="2" t="str">
        <f ca="1">IFERROR(__xludf.DUMMYFUNCTION("GOOGLETRANSLATE(A12714,""auto"",""en"")"),"Loading...")</f>
        <v>Loading...</v>
      </c>
    </row>
    <row r="12715" spans="1:2" ht="14.25" customHeight="1">
      <c r="A12715" s="2" t="s">
        <v>12118</v>
      </c>
      <c r="B12715" s="2" t="str">
        <f ca="1">IFERROR(__xludf.DUMMYFUNCTION("GOOGLETRANSLATE(A12715,""auto"",""en"")"),"Loading...")</f>
        <v>Loading...</v>
      </c>
    </row>
    <row r="12716" spans="1:2" ht="14.25" customHeight="1">
      <c r="A12716" s="6" t="s">
        <v>12119</v>
      </c>
      <c r="B12716" s="2" t="str">
        <f ca="1">IFERROR(__xludf.DUMMYFUNCTION("GOOGLETRANSLATE(A12716,""auto"",""en"")"),"Loading...")</f>
        <v>Loading...</v>
      </c>
    </row>
    <row r="12717" spans="1:2" ht="14.25" customHeight="1">
      <c r="A12717" s="2" t="s">
        <v>12120</v>
      </c>
      <c r="B12717" s="2" t="str">
        <f ca="1">IFERROR(__xludf.DUMMYFUNCTION("GOOGLETRANSLATE(A12717,""auto"",""en"")"),"Loading...")</f>
        <v>Loading...</v>
      </c>
    </row>
    <row r="12718" spans="1:2" ht="14.25" customHeight="1">
      <c r="A12718" s="6" t="s">
        <v>11854</v>
      </c>
      <c r="B12718" s="2" t="str">
        <f ca="1">IFERROR(__xludf.DUMMYFUNCTION("GOOGLETRANSLATE(A12718,""auto"",""en"")"),"Blp will arrange such exit poll a
S past forecast must have been given neavy amount  why forecast two days earlier we admare sudh activities")</f>
        <v>Blp will arrange such exit poll a
S past forecast must have been given neavy amount  why forecast two days earlier we admare sudh activities</v>
      </c>
    </row>
    <row r="12719" spans="1:2" ht="14.25" customHeight="1">
      <c r="A12719" s="4" t="s">
        <v>12121</v>
      </c>
      <c r="B12719" s="2" t="str">
        <f ca="1">IFERROR(__xludf.DUMMYFUNCTION("GOOGLETRANSLATE(A12719,""auto"",""en"")"),"🇮🇳Akhilesh Yadav Long live 🇮🇳🇮🇳🇮🇳🇮🇳🇮🇳🇮🇳Akhilesh Yadav🇮🇳🇮🇮 🇳🇮🇳🇮🇳Akhilesh Yadav Zindabad 🇮🇳🇮🇳Akhilesh Yadav Zindabad 🇮🇳 Tejaswi Yadav Zindabad 🇮 🇳🇮🇳")</f>
        <v>🇮🇳Akhilesh Yadav Long live 🇮🇳🇮🇳🇮🇳🇮🇳🇮🇳🇮🇳Akhilesh Yadav🇮🇳🇮🇮 🇳🇮🇳🇮🇳Akhilesh Yadav Zindabad 🇮🇳🇮🇳Akhilesh Yadav Zindabad 🇮🇳 Tejaswi Yadav Zindabad 🇮 🇳🇮🇳</v>
      </c>
    </row>
    <row r="12720" spans="1:2" ht="14.25" customHeight="1">
      <c r="A12720" s="2" t="s">
        <v>12122</v>
      </c>
      <c r="B12720" s="2" t="str">
        <f ca="1">IFERROR(__xludf.DUMMYFUNCTION("GOOGLETRANSLATE(A12720,""auto"",""en"")"),"Loading...")</f>
        <v>Loading...</v>
      </c>
    </row>
    <row r="12721" spans="1:2" ht="14.25" customHeight="1">
      <c r="A12721" s="6" t="s">
        <v>12123</v>
      </c>
      <c r="B12721" s="2" t="str">
        <f ca="1">IFERROR(__xludf.DUMMYFUNCTION("GOOGLETRANSLATE(A12721,""auto"",""en"")"),"Loading...")</f>
        <v>Loading...</v>
      </c>
    </row>
    <row r="12722" spans="1:2" ht="14.25" customHeight="1">
      <c r="A12722" s="2" t="s">
        <v>12124</v>
      </c>
      <c r="B12722" s="2" t="str">
        <f ca="1">IFERROR(__xludf.DUMMYFUNCTION("GOOGLETRANSLATE(A12722,""auto"",""en"")"),"Loading...")</f>
        <v>Loading...</v>
      </c>
    </row>
    <row r="12723" spans="1:2" ht="14.25" customHeight="1">
      <c r="A12723" s="4" t="s">
        <v>12125</v>
      </c>
      <c r="B12723" s="2" t="str">
        <f ca="1">IFERROR(__xludf.DUMMYFUNCTION("GOOGLETRANSLATE(A12723,""auto"",""en"")"),"Loading...")</f>
        <v>Loading...</v>
      </c>
    </row>
    <row r="12724" spans="1:2" ht="14.25" customHeight="1">
      <c r="A12724" s="2" t="s">
        <v>12126</v>
      </c>
      <c r="B12724" s="2" t="str">
        <f ca="1">IFERROR(__xludf.DUMMYFUNCTION("GOOGLETRANSLATE(A12724,""auto"",""en"")"),"Loading...")</f>
        <v>Loading...</v>
      </c>
    </row>
    <row r="12725" spans="1:2" ht="14.25" customHeight="1">
      <c r="A12725" s="6" t="s">
        <v>11854</v>
      </c>
      <c r="B12725" s="2" t="str">
        <f ca="1">IFERROR(__xludf.DUMMYFUNCTION("GOOGLETRANSLATE(A12725,""auto"",""en"")"),"Blp will arrange such exit poll a
S past forecast must have been given neavy amount  why forecast two days earlier we admare sudh activities")</f>
        <v>Blp will arrange such exit poll a
S past forecast must have been given neavy amount  why forecast two days earlier we admare sudh activities</v>
      </c>
    </row>
    <row r="12726" spans="1:2" ht="14.25" customHeight="1">
      <c r="A12726" s="2" t="s">
        <v>12127</v>
      </c>
      <c r="B12726" s="2" t="str">
        <f ca="1">IFERROR(__xludf.DUMMYFUNCTION("GOOGLETRANSLATE(A12726,""auto"",""en"")"),"Loading...")</f>
        <v>Loading...</v>
      </c>
    </row>
    <row r="12727" spans="1:2" ht="14.25" customHeight="1">
      <c r="A12727" s="2" t="s">
        <v>12128</v>
      </c>
      <c r="B12727" s="2" t="str">
        <f ca="1">IFERROR(__xludf.DUMMYFUNCTION("GOOGLETRANSLATE(A12727,""auto"",""en"")"),"Loading...")</f>
        <v>Loading...</v>
      </c>
    </row>
    <row r="12728" spans="1:2" ht="14.25" customHeight="1">
      <c r="A12728" s="4" t="s">
        <v>12129</v>
      </c>
      <c r="B12728" s="2" t="str">
        <f ca="1">IFERROR(__xludf.DUMMYFUNCTION("GOOGLETRANSLATE(A12728,""auto"",""en"")"),"Loading...")</f>
        <v>Loading...</v>
      </c>
    </row>
    <row r="12729" spans="1:2" ht="14.25" customHeight="1">
      <c r="A12729" s="4" t="s">
        <v>12130</v>
      </c>
      <c r="B12729" s="2" t="str">
        <f ca="1">IFERROR(__xludf.DUMMYFUNCTION("GOOGLETRANSLATE(A12729,""auto"",""en"")"),"Loading...")</f>
        <v>Loading...</v>
      </c>
    </row>
    <row r="12730" spans="1:2" ht="14.25" customHeight="1">
      <c r="A12730" s="4" t="s">
        <v>12131</v>
      </c>
      <c r="B12730" s="2" t="str">
        <f ca="1">IFERROR(__xludf.DUMMYFUNCTION("GOOGLETRANSLATE(A12730,""auto"",""en"")"),"Loading...")</f>
        <v>Loading...</v>
      </c>
    </row>
    <row r="12731" spans="1:2" ht="14.25" customHeight="1">
      <c r="A12731" s="2" t="s">
        <v>12132</v>
      </c>
      <c r="B12731" s="2" t="str">
        <f ca="1">IFERROR(__xludf.DUMMYFUNCTION("GOOGLETRANSLATE(A12731,""auto"",""en"")"),"Loading...")</f>
        <v>Loading...</v>
      </c>
    </row>
    <row r="12732" spans="1:2" ht="14.25" customHeight="1">
      <c r="A12732" s="2" t="s">
        <v>12133</v>
      </c>
      <c r="B12732" s="2" t="str">
        <f ca="1">IFERROR(__xludf.DUMMYFUNCTION("GOOGLETRANSLATE(A12732,""auto"",""en"")"),"Loading...")</f>
        <v>Loading...</v>
      </c>
    </row>
    <row r="12733" spans="1:2" ht="14.25" customHeight="1">
      <c r="A12733" s="2" t="s">
        <v>12134</v>
      </c>
      <c r="B12733" s="2" t="str">
        <f ca="1">IFERROR(__xludf.DUMMYFUNCTION("GOOGLETRANSLATE(A12733,""auto"",""en"")"),"Loading...")</f>
        <v>Loading...</v>
      </c>
    </row>
    <row r="12734" spans="1:2" ht="14.25" customHeight="1">
      <c r="A12734" s="2" t="s">
        <v>12135</v>
      </c>
      <c r="B12734" s="2" t="str">
        <f ca="1">IFERROR(__xludf.DUMMYFUNCTION("GOOGLETRANSLATE(A12734,""auto"",""en"")"),"Loading...")</f>
        <v>Loading...</v>
      </c>
    </row>
    <row r="12735" spans="1:2" ht="14.25" customHeight="1">
      <c r="A12735" s="2" t="s">
        <v>12136</v>
      </c>
      <c r="B12735" s="2" t="str">
        <f ca="1">IFERROR(__xludf.DUMMYFUNCTION("GOOGLETRANSLATE(A12735,""auto"",""en"")"),"Loading...")</f>
        <v>Loading...</v>
      </c>
    </row>
    <row r="12736" spans="1:2" ht="14.25" customHeight="1">
      <c r="A12736" s="2" t="s">
        <v>12137</v>
      </c>
      <c r="B12736" s="2" t="str">
        <f ca="1">IFERROR(__xludf.DUMMYFUNCTION("GOOGLETRANSLATE(A12736,""auto"",""en"")"),"Loading...")</f>
        <v>Loading...</v>
      </c>
    </row>
    <row r="12737" spans="1:2" ht="14.25" customHeight="1">
      <c r="A12737" s="2" t="s">
        <v>12138</v>
      </c>
      <c r="B12737" s="2" t="str">
        <f ca="1">IFERROR(__xludf.DUMMYFUNCTION("GOOGLETRANSLATE(A12737,""auto"",""en"")"),"Just like the government has done double standards...just like the public has done double standards to the media..............")</f>
        <v>Just like the government has done double standards...just like the public has done double standards to the media..............</v>
      </c>
    </row>
    <row r="12738" spans="1:2" ht="14.25" customHeight="1">
      <c r="A12738" s="2" t="s">
        <v>12139</v>
      </c>
      <c r="B12738" s="2" t="str">
        <f ca="1">IFERROR(__xludf.DUMMYFUNCTION("GOOGLETRANSLATE(A12738,""auto"",""en"")"),"Loading...")</f>
        <v>Loading...</v>
      </c>
    </row>
    <row r="12739" spans="1:2" ht="14.25" customHeight="1">
      <c r="A12739" s="2" t="s">
        <v>12140</v>
      </c>
      <c r="B12739" s="2" t="str">
        <f ca="1">IFERROR(__xludf.DUMMYFUNCTION("GOOGLETRANSLATE(A12739,""auto"",""en"")"),"Loading...")</f>
        <v>Loading...</v>
      </c>
    </row>
    <row r="12740" spans="1:2" ht="14.25" customHeight="1">
      <c r="A12740" s="2" t="s">
        <v>12141</v>
      </c>
      <c r="B12740" s="2" t="str">
        <f ca="1">IFERROR(__xludf.DUMMYFUNCTION("GOOGLETRANSLATE(A12740,""auto"",""en"")"),"Loading...")</f>
        <v>Loading...</v>
      </c>
    </row>
    <row r="12741" spans="1:2" ht="14.25" customHeight="1">
      <c r="A12741" s="2" t="s">
        <v>12142</v>
      </c>
      <c r="B12741" s="2" t="str">
        <f ca="1">IFERROR(__xludf.DUMMYFUNCTION("GOOGLETRANSLATE(A12741,""auto"",""en"")"),"Loading...")</f>
        <v>Loading...</v>
      </c>
    </row>
    <row r="12742" spans="1:2" ht="14.25" customHeight="1">
      <c r="A12742" s="6" t="s">
        <v>12143</v>
      </c>
      <c r="B12742" s="2" t="str">
        <f ca="1">IFERROR(__xludf.DUMMYFUNCTION("GOOGLETRANSLATE(A12742,""auto"",""en"")"),"Loading...")</f>
        <v>Loading...</v>
      </c>
    </row>
    <row r="12743" spans="1:2" ht="14.25" customHeight="1">
      <c r="A12743" s="2" t="s">
        <v>12144</v>
      </c>
      <c r="B12743" s="2" t="str">
        <f ca="1">IFERROR(__xludf.DUMMYFUNCTION("GOOGLETRANSLATE(A12743,""auto"",""en"")"),"Loading...")</f>
        <v>Loading...</v>
      </c>
    </row>
    <row r="12744" spans="1:2" ht="14.25" customHeight="1">
      <c r="A12744" s="2" t="s">
        <v>12145</v>
      </c>
      <c r="B12744" s="2" t="str">
        <f ca="1">IFERROR(__xludf.DUMMYFUNCTION("GOOGLETRANSLATE(A12744,""auto"",""en"")"),"Loading...")</f>
        <v>Loading...</v>
      </c>
    </row>
    <row r="12745" spans="1:2" ht="14.25" customHeight="1">
      <c r="A12745" s="6" t="s">
        <v>12146</v>
      </c>
      <c r="B12745" s="2" t="str">
        <f ca="1">IFERROR(__xludf.DUMMYFUNCTION("GOOGLETRANSLATE(A12745,""auto"",""en"")"),"Loading...")</f>
        <v>Loading...</v>
      </c>
    </row>
    <row r="12746" spans="1:2" ht="14.25" customHeight="1">
      <c r="A12746" s="2" t="s">
        <v>12147</v>
      </c>
      <c r="B12746" s="2" t="str">
        <f ca="1">IFERROR(__xludf.DUMMYFUNCTION("GOOGLETRANSLATE(A12746,""auto"",""en"")"),"Loading...")</f>
        <v>Loading...</v>
      </c>
    </row>
    <row r="12747" spans="1:2" ht="14.25" customHeight="1">
      <c r="A12747" s="4" t="s">
        <v>12148</v>
      </c>
      <c r="B12747" s="2" t="str">
        <f ca="1">IFERROR(__xludf.DUMMYFUNCTION("GOOGLETRANSLATE(A12747,""auto"",""en"")"),"Loading...")</f>
        <v>Loading...</v>
      </c>
    </row>
    <row r="12748" spans="1:2" ht="14.25" customHeight="1">
      <c r="A12748" s="4" t="s">
        <v>12149</v>
      </c>
      <c r="B12748" s="2" t="str">
        <f ca="1">IFERROR(__xludf.DUMMYFUNCTION("GOOGLETRANSLATE(A12748,""auto"",""en"")"),"Loading...")</f>
        <v>Loading...</v>
      </c>
    </row>
    <row r="12749" spans="1:2" ht="14.25" customHeight="1">
      <c r="A12749" s="2" t="s">
        <v>12150</v>
      </c>
      <c r="B12749" s="2" t="str">
        <f ca="1">IFERROR(__xludf.DUMMYFUNCTION("GOOGLETRANSLATE(A12749,""auto"",""en"")"),"Loading...")</f>
        <v>Loading...</v>
      </c>
    </row>
    <row r="12750" spans="1:2" ht="14.25" customHeight="1">
      <c r="A12750" s="4" t="s">
        <v>12151</v>
      </c>
      <c r="B12750" s="2" t="str">
        <f ca="1">IFERROR(__xludf.DUMMYFUNCTION("GOOGLETRANSLATE(A12750,""auto"",""en"")"),"Loading...")</f>
        <v>Loading...</v>
      </c>
    </row>
    <row r="12751" spans="1:2" ht="14.25" customHeight="1">
      <c r="A12751" s="2" t="s">
        <v>12152</v>
      </c>
      <c r="B12751" s="2" t="str">
        <f ca="1">IFERROR(__xludf.DUMMYFUNCTION("GOOGLETRANSLATE(A12751,""auto"",""en"")"),"Loading...")</f>
        <v>Loading...</v>
      </c>
    </row>
    <row r="12752" spans="1:2" ht="14.25" customHeight="1">
      <c r="A12752" s="2" t="s">
        <v>12153</v>
      </c>
      <c r="B12752" s="2" t="str">
        <f ca="1">IFERROR(__xludf.DUMMYFUNCTION("GOOGLETRANSLATE(A12752,""auto"",""en"")"),"Loading...")</f>
        <v>Loading...</v>
      </c>
    </row>
    <row r="12753" spans="1:2" ht="14.25" customHeight="1">
      <c r="A12753" s="2" t="s">
        <v>12154</v>
      </c>
      <c r="B12753" s="2" t="str">
        <f ca="1">IFERROR(__xludf.DUMMYFUNCTION("GOOGLETRANSLATE(A12753,""auto"",""en"")"),"Loading...")</f>
        <v>Loading...</v>
      </c>
    </row>
    <row r="12754" spans="1:2" ht="14.25" customHeight="1">
      <c r="A12754" s="2" t="s">
        <v>12155</v>
      </c>
      <c r="B12754" s="2" t="str">
        <f ca="1">IFERROR(__xludf.DUMMYFUNCTION("GOOGLETRANSLATE(A12754,""auto"",""en"")"),"Loading...")</f>
        <v>Loading...</v>
      </c>
    </row>
    <row r="12755" spans="1:2" ht="14.25" customHeight="1">
      <c r="A12755" s="4" t="s">
        <v>12156</v>
      </c>
      <c r="B12755" s="2" t="str">
        <f ca="1">IFERROR(__xludf.DUMMYFUNCTION("GOOGLETRANSLATE(A12755,""auto"",""en"")"),"Loading...")</f>
        <v>Loading...</v>
      </c>
    </row>
    <row r="12756" spans="1:2" ht="14.25" customHeight="1">
      <c r="A12756" s="2" t="s">
        <v>12157</v>
      </c>
      <c r="B12756" s="2" t="str">
        <f ca="1">IFERROR(__xludf.DUMMYFUNCTION("GOOGLETRANSLATE(A12756,""auto"",""en"")"),"Something to do")</f>
        <v>Something to do</v>
      </c>
    </row>
    <row r="12757" spans="1:2" ht="14.25" customHeight="1">
      <c r="A12757" s="4" t="s">
        <v>12158</v>
      </c>
      <c r="B12757" s="2" t="str">
        <f ca="1">IFERROR(__xludf.DUMMYFUNCTION("GOOGLETRANSLATE(A12757,""auto"",""en"")"),"Loading...")</f>
        <v>Loading...</v>
      </c>
    </row>
    <row r="12758" spans="1:2" ht="14.25" customHeight="1">
      <c r="A12758" s="4" t="s">
        <v>12159</v>
      </c>
      <c r="B12758" s="2" t="str">
        <f ca="1">IFERROR(__xludf.DUMMYFUNCTION("GOOGLETRANSLATE(A12758,""auto"",""en"")"),"Loading...")</f>
        <v>Loading...</v>
      </c>
    </row>
    <row r="12759" spans="1:2" ht="14.25" customHeight="1">
      <c r="A12759" s="2" t="s">
        <v>12160</v>
      </c>
      <c r="B12759" s="2" t="str">
        <f ca="1">IFERROR(__xludf.DUMMYFUNCTION("GOOGLETRANSLATE(A12759,""auto"",""en"")"),"Loading...")</f>
        <v>Loading...</v>
      </c>
    </row>
    <row r="12760" spans="1:2" ht="14.25" customHeight="1">
      <c r="A12760" s="2" t="s">
        <v>12161</v>
      </c>
      <c r="B12760" s="2" t="str">
        <f ca="1">IFERROR(__xludf.DUMMYFUNCTION("GOOGLETRANSLATE(A12760,""auto"",""en"")"),"Loading...")</f>
        <v>Loading...</v>
      </c>
    </row>
    <row r="12761" spans="1:2" ht="14.25" customHeight="1">
      <c r="A12761" s="2" t="s">
        <v>12162</v>
      </c>
      <c r="B12761" s="2" t="str">
        <f ca="1">IFERROR(__xludf.DUMMYFUNCTION("GOOGLETRANSLATE(A12761,""auto"",""en"")"),"Loading...")</f>
        <v>Loading...</v>
      </c>
    </row>
    <row r="12762" spans="1:2" ht="14.25" customHeight="1">
      <c r="A12762" s="2" t="s">
        <v>458</v>
      </c>
      <c r="B12762" s="2" t="str">
        <f ca="1">IFERROR(__xludf.DUMMYFUNCTION("GOOGLETRANSLATE(A12762,""auto"",""en"")"),"Loading...")</f>
        <v>Loading...</v>
      </c>
    </row>
    <row r="12763" spans="1:2" ht="14.25" customHeight="1">
      <c r="A12763" s="2" t="s">
        <v>12163</v>
      </c>
      <c r="B12763" s="2" t="str">
        <f ca="1">IFERROR(__xludf.DUMMYFUNCTION("GOOGLETRANSLATE(A12763,""auto"",""en"")"),"Loading...")</f>
        <v>Loading...</v>
      </c>
    </row>
    <row r="12764" spans="1:2" ht="14.25" customHeight="1">
      <c r="A12764" s="2" t="s">
        <v>12164</v>
      </c>
      <c r="B12764" s="2" t="str">
        <f ca="1">IFERROR(__xludf.DUMMYFUNCTION("GOOGLETRANSLATE(A12764,""auto"",""en"")"),"Loading...")</f>
        <v>Loading...</v>
      </c>
    </row>
    <row r="12765" spans="1:2" ht="14.25" customHeight="1">
      <c r="A12765" s="4" t="s">
        <v>12165</v>
      </c>
      <c r="B12765" s="2" t="str">
        <f ca="1">IFERROR(__xludf.DUMMYFUNCTION("GOOGLETRANSLATE(A12765,""auto"",""en"")"),"Loading...")</f>
        <v>Loading...</v>
      </c>
    </row>
    <row r="12766" spans="1:2" ht="14.25" customHeight="1">
      <c r="A12766" s="4" t="s">
        <v>12166</v>
      </c>
      <c r="B12766" s="2" t="str">
        <f ca="1">IFERROR(__xludf.DUMMYFUNCTION("GOOGLETRANSLATE(A12766,""auto"",""en"")"),"Loading...")</f>
        <v>Loading...</v>
      </c>
    </row>
    <row r="12767" spans="1:2" ht="14.25" customHeight="1">
      <c r="A12767" s="6" t="s">
        <v>12167</v>
      </c>
      <c r="B12767" s="2" t="str">
        <f ca="1">IFERROR(__xludf.DUMMYFUNCTION("GOOGLETRANSLATE(A12767,""auto"",""en"")"),"Loading...")</f>
        <v>Loading...</v>
      </c>
    </row>
    <row r="12768" spans="1:2" ht="14.25" customHeight="1">
      <c r="A12768" s="2" t="s">
        <v>12168</v>
      </c>
      <c r="B12768" s="2" t="str">
        <f ca="1">IFERROR(__xludf.DUMMYFUNCTION("GOOGLETRANSLATE(A12768,""auto"",""en"")"),"Loading...")</f>
        <v>Loading...</v>
      </c>
    </row>
    <row r="12769" spans="1:2" ht="14.25" customHeight="1">
      <c r="A12769" s="2" t="s">
        <v>12169</v>
      </c>
      <c r="B12769" s="2" t="str">
        <f ca="1">IFERROR(__xludf.DUMMYFUNCTION("GOOGLETRANSLATE(A12769,""auto"",""en"")"),"Loading...")</f>
        <v>Loading...</v>
      </c>
    </row>
    <row r="12770" spans="1:2" ht="14.25" customHeight="1">
      <c r="A12770" s="2" t="s">
        <v>12170</v>
      </c>
      <c r="B12770" s="2" t="str">
        <f ca="1">IFERROR(__xludf.DUMMYFUNCTION("GOOGLETRANSLATE(A12770,""auto"",""en"")"),"Loading...")</f>
        <v>Loading...</v>
      </c>
    </row>
    <row r="12771" spans="1:2" ht="14.25" customHeight="1">
      <c r="A12771" s="2" t="s">
        <v>12171</v>
      </c>
      <c r="B12771" s="2" t="str">
        <f ca="1">IFERROR(__xludf.DUMMYFUNCTION("GOOGLETRANSLATE(A12771,""auto"",""en"")"),"Loading...")</f>
        <v>Loading...</v>
      </c>
    </row>
    <row r="12772" spans="1:2" ht="14.25" customHeight="1">
      <c r="A12772" s="2" t="s">
        <v>12172</v>
      </c>
      <c r="B12772" s="2" t="str">
        <f ca="1">IFERROR(__xludf.DUMMYFUNCTION("GOOGLETRANSLATE(A12772,""auto"",""en"")"),"Loading...")</f>
        <v>Loading...</v>
      </c>
    </row>
    <row r="12773" spans="1:2" ht="14.25" customHeight="1">
      <c r="A12773" s="2" t="s">
        <v>12173</v>
      </c>
      <c r="B12773" s="2" t="str">
        <f ca="1">IFERROR(__xludf.DUMMYFUNCTION("GOOGLETRANSLATE(A12773,""auto"",""en"")"),"Loading...")</f>
        <v>Loading...</v>
      </c>
    </row>
    <row r="12774" spans="1:2" ht="14.25" customHeight="1">
      <c r="A12774" s="4" t="s">
        <v>12174</v>
      </c>
      <c r="B12774" s="2" t="str">
        <f ca="1">IFERROR(__xludf.DUMMYFUNCTION("GOOGLETRANSLATE(A12774,""auto"",""en"")"),"Loading...")</f>
        <v>Loading...</v>
      </c>
    </row>
    <row r="12775" spans="1:2" ht="14.25" customHeight="1">
      <c r="A12775" s="4" t="s">
        <v>12175</v>
      </c>
      <c r="B12775" s="2" t="str">
        <f ca="1">IFERROR(__xludf.DUMMYFUNCTION("GOOGLETRANSLATE(A12775,""auto"",""en"")"),"Loading...")</f>
        <v>Loading...</v>
      </c>
    </row>
    <row r="12776" spans="1:2" ht="14.25" customHeight="1">
      <c r="A12776" s="2" t="s">
        <v>12176</v>
      </c>
      <c r="B12776" s="2" t="str">
        <f ca="1">IFERROR(__xludf.DUMMYFUNCTION("GOOGLETRANSLATE(A12776,""auto"",""en"")"),"Loading...")</f>
        <v>Loading...</v>
      </c>
    </row>
    <row r="12777" spans="1:2" ht="14.25" customHeight="1">
      <c r="A12777" s="2" t="s">
        <v>12177</v>
      </c>
      <c r="B12777" s="2" t="str">
        <f ca="1">IFERROR(__xludf.DUMMYFUNCTION("GOOGLETRANSLATE(A12777,""auto"",""en"")"),"Loading...")</f>
        <v>Loading...</v>
      </c>
    </row>
    <row r="12778" spans="1:2" ht="14.25" customHeight="1">
      <c r="A12778" s="2" t="s">
        <v>12178</v>
      </c>
      <c r="B12778" s="2" t="str">
        <f ca="1">IFERROR(__xludf.DUMMYFUNCTION("GOOGLETRANSLATE(A12778,""auto"",""en"")"),"Loading...")</f>
        <v>Loading...</v>
      </c>
    </row>
    <row r="12779" spans="1:2" ht="14.25" customHeight="1">
      <c r="A12779" s="2" t="s">
        <v>12179</v>
      </c>
      <c r="B12779" s="2" t="str">
        <f ca="1">IFERROR(__xludf.DUMMYFUNCTION("GOOGLETRANSLATE(A12779,""auto"",""en"")"),"Loading...")</f>
        <v>Loading...</v>
      </c>
    </row>
    <row r="12780" spans="1:2" ht="14.25" customHeight="1">
      <c r="A12780" s="4" t="s">
        <v>12180</v>
      </c>
      <c r="B12780" s="2" t="str">
        <f ca="1">IFERROR(__xludf.DUMMYFUNCTION("GOOGLETRANSLATE(A12780,""auto"",""en"")"),"Loading...")</f>
        <v>Loading...</v>
      </c>
    </row>
    <row r="12781" spans="1:2" ht="14.25" customHeight="1">
      <c r="A12781" s="2" t="s">
        <v>9183</v>
      </c>
      <c r="B12781" s="2" t="str">
        <f ca="1">IFERROR(__xludf.DUMMYFUNCTION("GOOGLETRANSLATE(A12781,""auto"",""en"")"),"Loading...")</f>
        <v>Loading...</v>
      </c>
    </row>
    <row r="12782" spans="1:2" ht="14.25" customHeight="1">
      <c r="A12782" s="2" t="s">
        <v>12181</v>
      </c>
      <c r="B12782" s="2" t="str">
        <f ca="1">IFERROR(__xludf.DUMMYFUNCTION("GOOGLETRANSLATE(A12782,""auto"",""en"")"),"Loading...")</f>
        <v>Loading...</v>
      </c>
    </row>
    <row r="12783" spans="1:2" ht="14.25" customHeight="1">
      <c r="A12783" s="6" t="s">
        <v>12182</v>
      </c>
      <c r="B12783" s="2" t="str">
        <f ca="1">IFERROR(__xludf.DUMMYFUNCTION("GOOGLETRANSLATE(A12783,""auto"",""en"")"),"Loading...")</f>
        <v>Loading...</v>
      </c>
    </row>
    <row r="12784" spans="1:2" ht="14.25" customHeight="1">
      <c r="A12784" s="2" t="s">
        <v>12183</v>
      </c>
      <c r="B12784" s="2" t="str">
        <f ca="1">IFERROR(__xludf.DUMMYFUNCTION("GOOGLETRANSLATE(A12784,""auto"",""en"")"),"Loading...")</f>
        <v>Loading...</v>
      </c>
    </row>
    <row r="12785" spans="1:2" ht="14.25" customHeight="1">
      <c r="A12785" s="2" t="s">
        <v>12184</v>
      </c>
      <c r="B12785" s="2" t="str">
        <f ca="1">IFERROR(__xludf.DUMMYFUNCTION("GOOGLETRANSLATE(A12785,""auto"",""en"")"),"Ravish ji maaf kardo mene galti se (Kamal) ka button: daba:diya")</f>
        <v>Ravish ji maaf kardo mene galti se (Kamal) ka button: daba:diya</v>
      </c>
    </row>
    <row r="12786" spans="1:2" ht="14.25" customHeight="1">
      <c r="A12786" s="2" t="s">
        <v>12185</v>
      </c>
      <c r="B12786" s="3" t="str">
        <f ca="1">IFERROR(__xludf.DUMMYFUNCTION("GOOGLETRANSLATE(A12786,""auto"",""en"")"),"Loading...")</f>
        <v>Loading...</v>
      </c>
    </row>
    <row r="12787" spans="1:2" ht="14.25" customHeight="1">
      <c r="A12787" s="5" t="s">
        <v>12186</v>
      </c>
      <c r="B12787" s="2" t="str">
        <f ca="1">IFERROR(__xludf.DUMMYFUNCTION("GOOGLETRANSLATE(A12787,""auto"",""en"")"),"Loading...")</f>
        <v>Loading...</v>
      </c>
    </row>
    <row r="12788" spans="1:2" ht="14.25" customHeight="1">
      <c r="A12788" s="4" t="s">
        <v>12187</v>
      </c>
      <c r="B12788" s="2" t="str">
        <f ca="1">IFERROR(__xludf.DUMMYFUNCTION("GOOGLETRANSLATE(A12788,""auto"",""en"")"),"Loading...")</f>
        <v>Loading...</v>
      </c>
    </row>
    <row r="12789" spans="1:2" ht="14.25" customHeight="1">
      <c r="A12789" s="2" t="s">
        <v>12188</v>
      </c>
      <c r="B12789" s="2" t="str">
        <f ca="1">IFERROR(__xludf.DUMMYFUNCTION("GOOGLETRANSLATE(A12789,""auto"",""en"")"),"Loading...")</f>
        <v>Loading...</v>
      </c>
    </row>
    <row r="12790" spans="1:2" ht="14.25" customHeight="1">
      <c r="A12790" s="2" t="s">
        <v>12189</v>
      </c>
      <c r="B12790" s="2" t="str">
        <f ca="1">IFERROR(__xludf.DUMMYFUNCTION("GOOGLETRANSLATE(A12790,""auto"",""en"")"),"Ravish i just want to know rather I want you to highlight this issue, who is paying money to these pollsters to carry exit poll  in s way I can't believe they are doing n spending money on their own money for doing exit polls please bring one program on t"&amp;"his issue because it involves large sum of expenditure bringing exit polls")</f>
        <v>Ravish i just want to know rather I want you to highlight this issue, who is paying money to these pollsters to carry exit poll  in s way I can't believe they are doing n spending money on their own money for doing exit polls please bring one program on this issue because it involves large sum of expenditure bringing exit polls</v>
      </c>
    </row>
    <row r="12791" spans="1:2" ht="14.25" customHeight="1">
      <c r="A12791" s="4" t="s">
        <v>12190</v>
      </c>
      <c r="B12791" s="2" t="str">
        <f ca="1">IFERROR(__xludf.DUMMYFUNCTION("GOOGLETRANSLATE(A12791,""auto"",""en"")"),"Loading...")</f>
        <v>Loading...</v>
      </c>
    </row>
    <row r="12792" spans="1:2" ht="14.25" customHeight="1">
      <c r="A12792" s="2" t="s">
        <v>12191</v>
      </c>
      <c r="B12792" s="2" t="str">
        <f ca="1">IFERROR(__xludf.DUMMYFUNCTION("GOOGLETRANSLATE(A12792,""auto"",""en"")"),"The court should have banned exit polls. This can have consequences for people's morale.")</f>
        <v>The court should have banned exit polls. This can have consequences for people's morale.</v>
      </c>
    </row>
    <row r="12793" spans="1:2" ht="14.25" customHeight="1">
      <c r="A12793" s="2" t="s">
        <v>49</v>
      </c>
      <c r="B12793" s="2" t="str">
        <f ca="1">IFERROR(__xludf.DUMMYFUNCTION("GOOGLETRANSLATE(A12793,""auto"",""en"")"),"❤❤❤❤❤❤")</f>
        <v>❤❤❤❤❤❤</v>
      </c>
    </row>
    <row r="12794" spans="1:2" ht="14.25" customHeight="1">
      <c r="A12794" s="2" t="s">
        <v>12192</v>
      </c>
      <c r="B12794" s="2" t="str">
        <f ca="1">IFERROR(__xludf.DUMMYFUNCTION("GOOGLETRANSLATE(A12794,""auto"",""en"")"),"Loading...")</f>
        <v>Loading...</v>
      </c>
    </row>
    <row r="12795" spans="1:2" ht="14.25" customHeight="1">
      <c r="A12795" s="2" t="s">
        <v>12193</v>
      </c>
      <c r="B12795" s="2" t="str">
        <f ca="1">IFERROR(__xludf.DUMMYFUNCTION("GOOGLETRANSLATE(A12795,""auto"",""en"")"),"Loading...")</f>
        <v>Loading...</v>
      </c>
    </row>
    <row r="12796" spans="1:2" ht="14.25" customHeight="1">
      <c r="A12796" s="2" t="s">
        <v>12194</v>
      </c>
      <c r="B12796" s="2" t="str">
        <f ca="1">IFERROR(__xludf.DUMMYFUNCTION("GOOGLETRANSLATE(A12796,""auto"",""en"")"),"Loading...")</f>
        <v>Loading...</v>
      </c>
    </row>
    <row r="12797" spans="1:2" ht="14.25" customHeight="1">
      <c r="A12797" s="2" t="s">
        <v>12195</v>
      </c>
      <c r="B12797" s="2" t="str">
        <f ca="1">IFERROR(__xludf.DUMMYFUNCTION("GOOGLETRANSLATE(A12797,""auto"",""en"")"),"Loading...")</f>
        <v>Loading...</v>
      </c>
    </row>
    <row r="12798" spans="1:2" ht="14.25" customHeight="1">
      <c r="A12798" s="2" t="s">
        <v>12196</v>
      </c>
      <c r="B12798" s="2" t="str">
        <f ca="1">IFERROR(__xludf.DUMMYFUNCTION("GOOGLETRANSLATE(A12798,""auto"",""en"")"),"Loading...")</f>
        <v>Loading...</v>
      </c>
    </row>
    <row r="12799" spans="1:2" ht="14.25" customHeight="1">
      <c r="A12799" s="2" t="s">
        <v>12197</v>
      </c>
      <c r="B12799" s="2" t="str">
        <f ca="1">IFERROR(__xludf.DUMMYFUNCTION("GOOGLETRANSLATE(A12799,""auto"",""en"")"),"Loading...")</f>
        <v>Loading...</v>
      </c>
    </row>
    <row r="12800" spans="1:2" ht="14.25" customHeight="1">
      <c r="A12800" s="4" t="s">
        <v>12198</v>
      </c>
      <c r="B12800" s="2" t="str">
        <f ca="1">IFERROR(__xludf.DUMMYFUNCTION("GOOGLETRANSLATE(A12800,""auto"",""en"")"),"Ravish Kumar's face will be worth seeing on 4th June.")</f>
        <v>Ravish Kumar's face will be worth seeing on 4th June.</v>
      </c>
    </row>
    <row r="12801" spans="1:2" ht="14.25" customHeight="1">
      <c r="A12801" s="2" t="s">
        <v>12199</v>
      </c>
      <c r="B12801" s="2" t="str">
        <f ca="1">IFERROR(__xludf.DUMMYFUNCTION("GOOGLETRANSLATE(A12801,""auto"",""en"")"),"Loading...")</f>
        <v>Loading...</v>
      </c>
    </row>
    <row r="12802" spans="1:2" ht="14.25" customHeight="1">
      <c r="A12802" s="2" t="s">
        <v>12200</v>
      </c>
      <c r="B12802" s="2" t="str">
        <f ca="1">IFERROR(__xludf.DUMMYFUNCTION("GOOGLETRANSLATE(A12802,""auto"",""en"")"),"Loading...")</f>
        <v>Loading...</v>
      </c>
    </row>
    <row r="12803" spans="1:2" ht="14.25" customHeight="1">
      <c r="A12803" s="2" t="s">
        <v>12201</v>
      </c>
      <c r="B12803" s="2" t="str">
        <f ca="1">IFERROR(__xludf.DUMMYFUNCTION("GOOGLETRANSLATE(A12803,""auto"",""en"")"),"Loading...")</f>
        <v>Loading...</v>
      </c>
    </row>
    <row r="12804" spans="1:2" ht="14.25" customHeight="1">
      <c r="A12804" s="2" t="s">
        <v>5716</v>
      </c>
      <c r="B12804" s="2" t="str">
        <f ca="1">IFERROR(__xludf.DUMMYFUNCTION("GOOGLETRANSLATE(A12804,""auto"",""en"")"),"Loading...")</f>
        <v>Loading...</v>
      </c>
    </row>
    <row r="12805" spans="1:2" ht="14.25" customHeight="1">
      <c r="A12805" s="2" t="s">
        <v>12202</v>
      </c>
      <c r="B12805" s="2" t="str">
        <f ca="1">IFERROR(__xludf.DUMMYFUNCTION("GOOGLETRANSLATE(A12805,""auto"",""en"")"),"Loading...")</f>
        <v>Loading...</v>
      </c>
    </row>
    <row r="12806" spans="1:2" ht="14.25" customHeight="1">
      <c r="A12806" s="6" t="s">
        <v>12203</v>
      </c>
      <c r="B12806" s="2" t="str">
        <f ca="1">IFERROR(__xludf.DUMMYFUNCTION("GOOGLETRANSLATE(A12806,""auto"",""en"")"),"Loading...")</f>
        <v>Loading...</v>
      </c>
    </row>
    <row r="12807" spans="1:2" ht="14.25" customHeight="1">
      <c r="A12807" s="4" t="s">
        <v>12204</v>
      </c>
      <c r="B12807" s="2" t="str">
        <f ca="1">IFERROR(__xludf.DUMMYFUNCTION("GOOGLETRANSLATE(A12807,""auto"",""en"")"),"Loading...")</f>
        <v>Loading...</v>
      </c>
    </row>
    <row r="12808" spans="1:2" ht="14.25" customHeight="1">
      <c r="A12808" s="2" t="s">
        <v>12205</v>
      </c>
      <c r="B12808" s="2" t="str">
        <f ca="1">IFERROR(__xludf.DUMMYFUNCTION("GOOGLETRANSLATE(A12808,""auto"",""en"")"),"Loading...")</f>
        <v>Loading...</v>
      </c>
    </row>
    <row r="12809" spans="1:2" ht="14.25" customHeight="1">
      <c r="A12809" s="2" t="s">
        <v>12206</v>
      </c>
      <c r="B12809" s="2" t="str">
        <f ca="1">IFERROR(__xludf.DUMMYFUNCTION("GOOGLETRANSLATE(A12809,""auto"",""en"")"),"I got a call asking who voted for me. I said BJP but voted for someone else.")</f>
        <v>I got a call asking who voted for me. I said BJP but voted for someone else.</v>
      </c>
    </row>
    <row r="12810" spans="1:2" ht="14.25" customHeight="1">
      <c r="A12810" s="4" t="s">
        <v>12207</v>
      </c>
      <c r="B12810" s="2" t="str">
        <f ca="1">IFERROR(__xludf.DUMMYFUNCTION("GOOGLETRANSLATE(A12810,""auto"",""en"")"),"Loading...")</f>
        <v>Loading...</v>
      </c>
    </row>
    <row r="12811" spans="1:2" ht="14.25" customHeight="1">
      <c r="A12811" s="2" t="s">
        <v>12208</v>
      </c>
      <c r="B12811" s="2" t="str">
        <f ca="1">IFERROR(__xludf.DUMMYFUNCTION("GOOGLETRANSLATE(A12811,""auto"",""en"")"),"Loading...")</f>
        <v>Loading...</v>
      </c>
    </row>
    <row r="12812" spans="1:2" ht="14.25" customHeight="1">
      <c r="A12812" s="2" t="s">
        <v>12209</v>
      </c>
      <c r="B12812" s="2" t="str">
        <f ca="1">IFERROR(__xludf.DUMMYFUNCTION("GOOGLETRANSLATE(A12812,""auto"",""en"")"),"Loading...")</f>
        <v>Loading...</v>
      </c>
    </row>
    <row r="12813" spans="1:2" ht="14.25" customHeight="1">
      <c r="A12813" s="2" t="s">
        <v>12210</v>
      </c>
      <c r="B12813" s="2" t="str">
        <f ca="1">IFERROR(__xludf.DUMMYFUNCTION("GOOGLETRANSLATE(A12813,""auto"",""en"")"),"Loading...")</f>
        <v>Loading...</v>
      </c>
    </row>
    <row r="12814" spans="1:2" ht="14.25" customHeight="1">
      <c r="A12814" s="2" t="s">
        <v>12211</v>
      </c>
      <c r="B12814" s="2" t="str">
        <f ca="1">IFERROR(__xludf.DUMMYFUNCTION("GOOGLETRANSLATE(A12814,""auto"",""en"")"),"Loading...")</f>
        <v>Loading...</v>
      </c>
    </row>
    <row r="12815" spans="1:2" ht="14.25" customHeight="1">
      <c r="A12815" s="6" t="s">
        <v>12212</v>
      </c>
      <c r="B12815" s="2" t="str">
        <f ca="1">IFERROR(__xludf.DUMMYFUNCTION("GOOGLETRANSLATE(A12815,""auto"",""en"")"),"Loading...")</f>
        <v>Loading...</v>
      </c>
    </row>
    <row r="12816" spans="1:2" ht="14.25" customHeight="1">
      <c r="A12816" s="4" t="s">
        <v>12213</v>
      </c>
      <c r="B12816" s="2" t="str">
        <f ca="1">IFERROR(__xludf.DUMMYFUNCTION("GOOGLETRANSLATE(A12816,""auto"",""en"")"),"Loading...")</f>
        <v>Loading...</v>
      </c>
    </row>
    <row r="12817" spans="1:2" ht="14.25" customHeight="1">
      <c r="A12817" s="2" t="s">
        <v>12214</v>
      </c>
      <c r="B12817" s="2" t="str">
        <f ca="1">IFERROR(__xludf.DUMMYFUNCTION("GOOGLETRANSLATE(A12817,""auto"",""en"")"),"Loading...")</f>
        <v>Loading...</v>
      </c>
    </row>
    <row r="12818" spans="1:2" ht="14.25" customHeight="1">
      <c r="A12818" s="2" t="s">
        <v>12215</v>
      </c>
      <c r="B12818" s="2" t="str">
        <f ca="1">IFERROR(__xludf.DUMMYFUNCTION("GOOGLETRANSLATE(A12818,""auto"",""en"")"),"Loading...")</f>
        <v>Loading...</v>
      </c>
    </row>
    <row r="12819" spans="1:2" ht="14.25" customHeight="1">
      <c r="A12819" s="2" t="s">
        <v>12216</v>
      </c>
      <c r="B12819" s="2" t="str">
        <f ca="1">IFERROR(__xludf.DUMMYFUNCTION("GOOGLETRANSLATE(A12819,""auto"",""en"")"),"Loading...")</f>
        <v>Loading...</v>
      </c>
    </row>
    <row r="12820" spans="1:2" ht="14.25" customHeight="1">
      <c r="A12820" s="2" t="s">
        <v>4829</v>
      </c>
      <c r="B12820" s="2" t="str">
        <f ca="1">IFERROR(__xludf.DUMMYFUNCTION("GOOGLETRANSLATE(A12820,""auto"",""en"")"),"Loading...")</f>
        <v>Loading...</v>
      </c>
    </row>
    <row r="12821" spans="1:2" ht="14.25" customHeight="1">
      <c r="A12821" s="2" t="s">
        <v>12217</v>
      </c>
      <c r="B12821" s="2" t="str">
        <f ca="1">IFERROR(__xludf.DUMMYFUNCTION("GOOGLETRANSLATE(A12821,""auto"",""en"")"),"Loading...")</f>
        <v>Loading...</v>
      </c>
    </row>
    <row r="12822" spans="1:2" ht="14.25" customHeight="1">
      <c r="A12822" s="4" t="s">
        <v>12121</v>
      </c>
      <c r="B12822" s="2" t="str">
        <f ca="1">IFERROR(__xludf.DUMMYFUNCTION("GOOGLETRANSLATE(A12822,""auto"",""en"")"),"🇮🇳Akhilesh Yadav Long live 🇮🇳🇮🇳🇮🇳🇮🇳🇮🇳🇮🇳Akhilesh Yadav🇮🇳🇮🇮 🇳🇮🇳🇮🇳Akhilesh Yadav Zindabad 🇮🇳🇮🇳Akhilesh Yadav Zindabad 🇮🇳 Tejaswi Yadav Zindabad 🇮 🇳🇮🇳")</f>
        <v>🇮🇳Akhilesh Yadav Long live 🇮🇳🇮🇳🇮🇳🇮🇳🇮🇳🇮🇳Akhilesh Yadav🇮🇳🇮🇮 🇳🇮🇳🇮🇳Akhilesh Yadav Zindabad 🇮🇳🇮🇳Akhilesh Yadav Zindabad 🇮🇳 Tejaswi Yadav Zindabad 🇮 🇳🇮🇳</v>
      </c>
    </row>
    <row r="12823" spans="1:2" ht="14.25" customHeight="1">
      <c r="A12823" s="4" t="s">
        <v>12218</v>
      </c>
      <c r="B12823" s="2" t="str">
        <f ca="1">IFERROR(__xludf.DUMMYFUNCTION("GOOGLETRANSLATE(A12823,""auto"",""en"")"),"Loading...")</f>
        <v>Loading...</v>
      </c>
    </row>
    <row r="12824" spans="1:2" ht="14.25" customHeight="1">
      <c r="A12824" s="2" t="s">
        <v>12219</v>
      </c>
      <c r="B12824" s="2" t="str">
        <f ca="1">IFERROR(__xludf.DUMMYFUNCTION("GOOGLETRANSLATE(A12824,""auto"",""en"")"),"Loading...")</f>
        <v>Loading...</v>
      </c>
    </row>
    <row r="12825" spans="1:2" ht="14.25" customHeight="1">
      <c r="A12825" s="2" t="s">
        <v>12220</v>
      </c>
      <c r="B12825" s="2" t="str">
        <f ca="1">IFERROR(__xludf.DUMMYFUNCTION("GOOGLETRANSLATE(A12825,""auto"",""en"")"),"Loading...")</f>
        <v>Loading...</v>
      </c>
    </row>
    <row r="12826" spans="1:2" ht="14.25" customHeight="1">
      <c r="A12826" s="2" t="s">
        <v>12221</v>
      </c>
      <c r="B12826" s="2" t="str">
        <f ca="1">IFERROR(__xludf.DUMMYFUNCTION("GOOGLETRANSLATE(A12826,""auto"",""en"")"),"Eagerly waiting for 4th June")</f>
        <v>Eagerly waiting for 4th June</v>
      </c>
    </row>
    <row r="12827" spans="1:2" ht="14.25" customHeight="1">
      <c r="A12827" s="2" t="s">
        <v>12222</v>
      </c>
      <c r="B12827" s="2" t="str">
        <f ca="1">IFERROR(__xludf.DUMMYFUNCTION("GOOGLETRANSLATE(A12827,""auto"",""en"")"),"Loading...")</f>
        <v>Loading...</v>
      </c>
    </row>
    <row r="12828" spans="1:2" ht="14.25" customHeight="1">
      <c r="A12828" s="2" t="s">
        <v>12223</v>
      </c>
      <c r="B12828" s="2" t="str">
        <f ca="1">IFERROR(__xludf.DUMMYFUNCTION("GOOGLETRANSLATE(A12828,""auto"",""en"")"),"Loading...")</f>
        <v>Loading...</v>
      </c>
    </row>
    <row r="12829" spans="1:2" ht="14.25" customHeight="1">
      <c r="A12829" s="2" t="s">
        <v>12224</v>
      </c>
      <c r="B12829" s="2" t="str">
        <f ca="1">IFERROR(__xludf.DUMMYFUNCTION("GOOGLETRANSLATE(A12829,""auto"",""en"")"),"Loading...")</f>
        <v>Loading...</v>
      </c>
    </row>
    <row r="12830" spans="1:2" ht="14.25" customHeight="1">
      <c r="A12830" s="2" t="s">
        <v>12225</v>
      </c>
      <c r="B12830" s="2" t="str">
        <f ca="1">IFERROR(__xludf.DUMMYFUNCTION("GOOGLETRANSLATE(A12830,""auto"",""en"")"),"Loading...")</f>
        <v>Loading...</v>
      </c>
    </row>
    <row r="12831" spans="1:2" ht="14.25" customHeight="1">
      <c r="A12831" s="2" t="s">
        <v>12226</v>
      </c>
      <c r="B12831" s="2" t="str">
        <f ca="1">IFERROR(__xludf.DUMMYFUNCTION("GOOGLETRANSLATE(A12831,""auto"",""en"")"),"Loading...")</f>
        <v>Loading...</v>
      </c>
    </row>
    <row r="12832" spans="1:2" ht="14.25" customHeight="1">
      <c r="A12832" s="4" t="s">
        <v>12227</v>
      </c>
      <c r="B12832" s="2" t="str">
        <f ca="1">IFERROR(__xludf.DUMMYFUNCTION("GOOGLETRANSLATE(A12832,""auto"",""en"")"),"First exit poll will come and later the Election Commission will do the work.")</f>
        <v>First exit poll will come and later the Election Commission will do the work.</v>
      </c>
    </row>
    <row r="12833" spans="1:2" ht="14.25" customHeight="1">
      <c r="A12833" s="2" t="s">
        <v>12228</v>
      </c>
      <c r="B12833" s="2" t="str">
        <f ca="1">IFERROR(__xludf.DUMMYFUNCTION("GOOGLETRANSLATE(A12833,""auto"",""en"")"),"Loading...")</f>
        <v>Loading...</v>
      </c>
    </row>
    <row r="12834" spans="1:2" ht="14.25" customHeight="1">
      <c r="A12834" s="4" t="s">
        <v>12229</v>
      </c>
      <c r="B12834" s="2" t="str">
        <f ca="1">IFERROR(__xludf.DUMMYFUNCTION("GOOGLETRANSLATE(A12834,""auto"",""en"")"),"Loading...")</f>
        <v>Loading...</v>
      </c>
    </row>
    <row r="12835" spans="1:2" ht="14.25" customHeight="1">
      <c r="A12835" s="2" t="s">
        <v>310</v>
      </c>
      <c r="B12835" s="2" t="str">
        <f ca="1">IFERROR(__xludf.DUMMYFUNCTION("GOOGLETRANSLATE(A12835,""auto"",""en"")"),"Loading...")</f>
        <v>Loading...</v>
      </c>
    </row>
    <row r="12836" spans="1:2" ht="14.25" customHeight="1">
      <c r="A12836" s="5" t="s">
        <v>12230</v>
      </c>
      <c r="B12836" s="2" t="str">
        <f ca="1">IFERROR(__xludf.DUMMYFUNCTION("GOOGLETRANSLATE(A12836,""auto"",""en"")"),"Loading...")</f>
        <v>Loading...</v>
      </c>
    </row>
    <row r="12837" spans="1:2" ht="14.25" customHeight="1">
      <c r="A12837" s="2" t="s">
        <v>12231</v>
      </c>
      <c r="B12837" s="2" t="str">
        <f ca="1">IFERROR(__xludf.DUMMYFUNCTION("GOOGLETRANSLATE(A12837,""auto"",""en"")"),"Loading...")</f>
        <v>Loading...</v>
      </c>
    </row>
    <row r="12838" spans="1:2" ht="14.25" customHeight="1">
      <c r="A12838" s="4" t="s">
        <v>12232</v>
      </c>
      <c r="B12838" s="2" t="str">
        <f ca="1">IFERROR(__xludf.DUMMYFUNCTION("GOOGLETRANSLATE(A12838,""auto"",""en"")"),"Loading...")</f>
        <v>Loading...</v>
      </c>
    </row>
    <row r="12839" spans="1:2" ht="14.25" customHeight="1">
      <c r="A12839" s="2" t="s">
        <v>12233</v>
      </c>
      <c r="B12839" s="2" t="str">
        <f ca="1">IFERROR(__xludf.DUMMYFUNCTION("GOOGLETRANSLATE(A12839,""auto"",""en"")"),"No, you are right, everything else is wrong, Congress won and you are happy.")</f>
        <v>No, you are right, everything else is wrong, Congress won and you are happy.</v>
      </c>
    </row>
    <row r="12840" spans="1:2" ht="14.25" customHeight="1">
      <c r="A12840" s="2" t="s">
        <v>12234</v>
      </c>
      <c r="B12840" s="2" t="str">
        <f ca="1">IFERROR(__xludf.DUMMYFUNCTION("GOOGLETRANSLATE(A12840,""auto"",""en"")"),"Loading...")</f>
        <v>Loading...</v>
      </c>
    </row>
    <row r="12841" spans="1:2" ht="14.25" customHeight="1">
      <c r="A12841" s="6" t="s">
        <v>12235</v>
      </c>
      <c r="B12841" s="2" t="str">
        <f ca="1">IFERROR(__xludf.DUMMYFUNCTION("GOOGLETRANSLATE(A12841,""auto"",""en"")"),"Loading...")</f>
        <v>Loading...</v>
      </c>
    </row>
    <row r="12842" spans="1:2" ht="14.25" customHeight="1">
      <c r="A12842" s="2" t="s">
        <v>12236</v>
      </c>
      <c r="B12842" s="2" t="str">
        <f ca="1">IFERROR(__xludf.DUMMYFUNCTION("GOOGLETRANSLATE(A12842,""auto"",""en"")"),"Should we assume that there is no democracy? in india")</f>
        <v>Should we assume that there is no democracy? in india</v>
      </c>
    </row>
    <row r="12843" spans="1:2" ht="14.25" customHeight="1">
      <c r="A12843" s="2" t="s">
        <v>12237</v>
      </c>
      <c r="B12843" s="2" t="str">
        <f ca="1">IFERROR(__xludf.DUMMYFUNCTION("GOOGLETRANSLATE(A12843,""auto"",""en"")"),"Loading...")</f>
        <v>Loading...</v>
      </c>
    </row>
    <row r="12844" spans="1:2" ht="14.25" customHeight="1">
      <c r="A12844" s="2" t="s">
        <v>12238</v>
      </c>
      <c r="B12844" s="2" t="str">
        <f ca="1">IFERROR(__xludf.DUMMYFUNCTION("GOOGLETRANSLATE(A12844,""auto"",""en"")"),"Loading...")</f>
        <v>Loading...</v>
      </c>
    </row>
    <row r="12845" spans="1:2" ht="14.25" customHeight="1">
      <c r="A12845" s="2" t="s">
        <v>12239</v>
      </c>
      <c r="B12845" s="2" t="str">
        <f ca="1">IFERROR(__xludf.DUMMYFUNCTION("GOOGLETRANSLATE(A12845,""auto"",""en"")"),"Loading...")</f>
        <v>Loading...</v>
      </c>
    </row>
    <row r="12846" spans="1:2" ht="14.25" customHeight="1">
      <c r="A12846" s="2" t="s">
        <v>12240</v>
      </c>
      <c r="B12846" s="2" t="str">
        <f ca="1">IFERROR(__xludf.DUMMYFUNCTION("GOOGLETRANSLATE(A12846,""auto"",""en"")"),"Loading...")</f>
        <v>Loading...</v>
      </c>
    </row>
    <row r="12847" spans="1:2" ht="14.25" customHeight="1">
      <c r="A12847" s="2" t="s">
        <v>1283</v>
      </c>
      <c r="B12847" s="2" t="str">
        <f ca="1">IFERROR(__xludf.DUMMYFUNCTION("GOOGLETRANSLATE(A12847,""auto"",""en"")"),"😂😂😂😂😂😂😂😂")</f>
        <v>😂😂😂😂😂😂😂😂</v>
      </c>
    </row>
    <row r="12848" spans="1:2" ht="14.25" customHeight="1">
      <c r="A12848" s="2" t="s">
        <v>12241</v>
      </c>
      <c r="B12848" s="2" t="str">
        <f ca="1">IFERROR(__xludf.DUMMYFUNCTION("GOOGLETRANSLATE(A12848,""auto"",""en"")"),"Loading...")</f>
        <v>Loading...</v>
      </c>
    </row>
    <row r="12849" spans="1:2" ht="14.25" customHeight="1">
      <c r="A12849" s="2" t="s">
        <v>12242</v>
      </c>
      <c r="B12849" s="2" t="str">
        <f ca="1">IFERROR(__xludf.DUMMYFUNCTION("GOOGLETRANSLATE(A12849,""auto"",""en"")"),"Loading...")</f>
        <v>Loading...</v>
      </c>
    </row>
    <row r="12850" spans="1:2" ht="14.25" customHeight="1">
      <c r="A12850" s="4" t="s">
        <v>12243</v>
      </c>
      <c r="B12850" s="2" t="str">
        <f ca="1">IFERROR(__xludf.DUMMYFUNCTION("GOOGLETRANSLATE(A12850,""auto"",""en"")"),"Loading...")</f>
        <v>Loading...</v>
      </c>
    </row>
    <row r="12851" spans="1:2" ht="14.25" customHeight="1">
      <c r="A12851" s="2" t="s">
        <v>12244</v>
      </c>
      <c r="B12851" s="2" t="str">
        <f ca="1">IFERROR(__xludf.DUMMYFUNCTION("GOOGLETRANSLATE(A12851,""auto"",""en"")"),"Loading...")</f>
        <v>Loading...</v>
      </c>
    </row>
    <row r="12852" spans="1:2" ht="14.25" customHeight="1">
      <c r="A12852" s="6" t="s">
        <v>12245</v>
      </c>
      <c r="B12852" s="2" t="str">
        <f ca="1">IFERROR(__xludf.DUMMYFUNCTION("GOOGLETRANSLATE(A12852,""auto"",""en"")"),"Loading...")</f>
        <v>Loading...</v>
      </c>
    </row>
    <row r="12853" spans="1:2" ht="14.25" customHeight="1">
      <c r="A12853" s="2" t="s">
        <v>12246</v>
      </c>
      <c r="B12853" s="2" t="str">
        <f ca="1">IFERROR(__xludf.DUMMYFUNCTION("GOOGLETRANSLATE(A12853,""auto"",""en"")"),"Loading...")</f>
        <v>Loading...</v>
      </c>
    </row>
    <row r="12854" spans="1:2" ht="14.25" customHeight="1">
      <c r="A12854" s="4" t="s">
        <v>12247</v>
      </c>
      <c r="B12854" s="2" t="str">
        <f ca="1">IFERROR(__xludf.DUMMYFUNCTION("GOOGLETRANSLATE(A12854,""auto"",""en"")"),"Loading...")</f>
        <v>Loading...</v>
      </c>
    </row>
    <row r="12855" spans="1:2" ht="14.25" customHeight="1">
      <c r="A12855" s="2" t="s">
        <v>12248</v>
      </c>
      <c r="B12855" s="2" t="str">
        <f ca="1">IFERROR(__xludf.DUMMYFUNCTION("GOOGLETRANSLATE(A12855,""auto"",""en"")"),"303")</f>
        <v>303</v>
      </c>
    </row>
    <row r="12856" spans="1:2" ht="14.25" customHeight="1">
      <c r="A12856" s="2" t="s">
        <v>38</v>
      </c>
      <c r="B12856" s="2" t="str">
        <f ca="1">IFERROR(__xludf.DUMMYFUNCTION("GOOGLETRANSLATE(A12856,""auto"",""en"")"),"Loading...")</f>
        <v>Loading...</v>
      </c>
    </row>
    <row r="12857" spans="1:2" ht="14.25" customHeight="1">
      <c r="A12857" s="4" t="s">
        <v>12249</v>
      </c>
      <c r="B12857" s="2" t="str">
        <f ca="1">IFERROR(__xludf.DUMMYFUNCTION("GOOGLETRANSLATE(A12857,""auto"",""en"")"),"When Congress government is formed in Himachal or Congress government is formed in Telangana, then the exit poll already tells that if Congress government is formed, then there was also Modi poll, for this you are Pappu, you don't have the answer, only Mo"&amp;"di. But he keeps postponing it, then Modi ji has to answer your question, so whoever gives the answer will be wonderful.")</f>
        <v>When Congress government is formed in Himachal or Congress government is formed in Telangana, then the exit poll already tells that if Congress government is formed, then there was also Modi poll, for this you are Pappu, you don't have the answer, only Modi. But he keeps postponing it, then Modi ji has to answer your question, so whoever gives the answer will be wonderful.</v>
      </c>
    </row>
    <row r="12858" spans="1:2" ht="14.25" customHeight="1">
      <c r="A12858" s="2" t="s">
        <v>12250</v>
      </c>
      <c r="B12858" s="2" t="str">
        <f ca="1">IFERROR(__xludf.DUMMYFUNCTION("GOOGLETRANSLATE(A12858,""auto"",""en"")"),"Loading...")</f>
        <v>Loading...</v>
      </c>
    </row>
    <row r="12859" spans="1:2" ht="14.25" customHeight="1">
      <c r="A12859" s="2" t="s">
        <v>1118</v>
      </c>
      <c r="B12859" s="2" t="str">
        <f ca="1">IFERROR(__xludf.DUMMYFUNCTION("GOOGLETRANSLATE(A12859,""auto"",""en"")"),"Loading...")</f>
        <v>Loading...</v>
      </c>
    </row>
    <row r="12860" spans="1:2" ht="14.25" customHeight="1">
      <c r="A12860" s="4" t="s">
        <v>12251</v>
      </c>
      <c r="B12860" s="2" t="str">
        <f ca="1">IFERROR(__xludf.DUMMYFUNCTION("GOOGLETRANSLATE(A12860,""auto"",""en"")"),"Loading...")</f>
        <v>Loading...</v>
      </c>
    </row>
    <row r="12861" spans="1:2" ht="14.25" customHeight="1">
      <c r="A12861" s="6" t="s">
        <v>12252</v>
      </c>
      <c r="B12861" s="2" t="str">
        <f ca="1">IFERROR(__xludf.DUMMYFUNCTION("GOOGLETRANSLATE(A12861,""auto"",""en"")"),"Loading...")</f>
        <v>Loading...</v>
      </c>
    </row>
    <row r="12862" spans="1:2" ht="14.25" customHeight="1">
      <c r="A12862" s="5" t="s">
        <v>12253</v>
      </c>
      <c r="B12862" s="2" t="str">
        <f ca="1">IFERROR(__xludf.DUMMYFUNCTION("GOOGLETRANSLATE(A12862,""auto"",""en"")"),"Loading...")</f>
        <v>Loading...</v>
      </c>
    </row>
    <row r="12863" spans="1:2" ht="14.25" customHeight="1">
      <c r="A12863" s="2" t="s">
        <v>12254</v>
      </c>
      <c r="B12863" s="2" t="str">
        <f ca="1">IFERROR(__xludf.DUMMYFUNCTION("GOOGLETRANSLATE(A12863,""auto"",""en"")"),"Loading...")</f>
        <v>Loading...</v>
      </c>
    </row>
    <row r="12864" spans="1:2" ht="14.25" customHeight="1">
      <c r="A12864" s="4" t="s">
        <v>12255</v>
      </c>
      <c r="B12864" s="2" t="str">
        <f ca="1">IFERROR(__xludf.DUMMYFUNCTION("GOOGLETRANSLATE(A12864,""auto"",""en"")"),"Loading...")</f>
        <v>Loading...</v>
      </c>
    </row>
    <row r="12865" spans="1:2" ht="14.25" customHeight="1">
      <c r="A12865" s="4" t="s">
        <v>12256</v>
      </c>
      <c r="B12865" s="2" t="str">
        <f ca="1">IFERROR(__xludf.DUMMYFUNCTION("GOOGLETRANSLATE(A12865,""auto"",""en"")"),"Loading...")</f>
        <v>Loading...</v>
      </c>
    </row>
    <row r="12866" spans="1:2" ht="14.25" customHeight="1">
      <c r="A12866" s="2" t="s">
        <v>12257</v>
      </c>
      <c r="B12866" s="2" t="str">
        <f ca="1">IFERROR(__xludf.DUMMYFUNCTION("GOOGLETRANSLATE(A12866,""auto"",""en"")"),"Ravish please contact with Suman to understand what we have faced in west Bengal.. without understanding the pain of common people please do not glorifying any government...")</f>
        <v>Ravish please contact with Suman to understand what we have faced in west Bengal.. without understanding the pain of common people please do not glorifying any government...</v>
      </c>
    </row>
    <row r="12867" spans="1:2" ht="14.25" customHeight="1">
      <c r="A12867" s="6" t="s">
        <v>12258</v>
      </c>
      <c r="B12867" s="2" t="str">
        <f ca="1">IFERROR(__xludf.DUMMYFUNCTION("GOOGLETRANSLATE(A12867,""auto"",""en"")"),"1st. In the 2nd phase the EC showed 60% votes and 66% votes, almost 10% more.
So understand??what will happen.Aagar BJP AAYEGI to Subhas Chandra Bose, Bhagat Singh has already started rebarth.")</f>
        <v>1st. In the 2nd phase the EC showed 60% votes and 66% votes, almost 10% more.
So understand??what will happen.Aagar BJP AAYEGI to Subhas Chandra Bose, Bhagat Singh has already started rebarth.</v>
      </c>
    </row>
    <row r="12868" spans="1:2" ht="14.25" customHeight="1">
      <c r="A12868" s="4" t="s">
        <v>12259</v>
      </c>
      <c r="B12868" s="2" t="str">
        <f ca="1">IFERROR(__xludf.DUMMYFUNCTION("GOOGLETRANSLATE(A12868,""auto"",""en"")"),"Loading...")</f>
        <v>Loading...</v>
      </c>
    </row>
    <row r="12869" spans="1:2" ht="14.25" customHeight="1">
      <c r="A12869" s="2" t="s">
        <v>12260</v>
      </c>
      <c r="B12869" s="2" t="str">
        <f ca="1">IFERROR(__xludf.DUMMYFUNCTION("GOOGLETRANSLATE(A12869,""auto"",""en"")"),"Loading...")</f>
        <v>Loading...</v>
      </c>
    </row>
    <row r="12870" spans="1:2" ht="14.25" customHeight="1">
      <c r="A12870" s="2" t="s">
        <v>12261</v>
      </c>
      <c r="B12870" s="2" t="str">
        <f ca="1">IFERROR(__xludf.DUMMYFUNCTION("GOOGLETRANSLATE(A12870,""auto"",""en"")"),"Loading...")</f>
        <v>Loading...</v>
      </c>
    </row>
    <row r="12871" spans="1:2" ht="14.25" customHeight="1">
      <c r="A12871" s="2" t="s">
        <v>12262</v>
      </c>
      <c r="B12871" s="2" t="str">
        <f ca="1">IFERROR(__xludf.DUMMYFUNCTION("GOOGLETRANSLATE(A12871,""auto"",""en"")"),"Loading...")</f>
        <v>Loading...</v>
      </c>
    </row>
    <row r="12872" spans="1:2" ht="14.25" customHeight="1">
      <c r="A12872" s="2" t="s">
        <v>12263</v>
      </c>
      <c r="B12872" s="2" t="str">
        <f ca="1">IFERROR(__xludf.DUMMYFUNCTION("GOOGLETRANSLATE(A12872,""auto"",""en"")"),"Loading...")</f>
        <v>Loading...</v>
      </c>
    </row>
    <row r="12873" spans="1:2" ht="14.25" customHeight="1">
      <c r="A12873" s="2" t="s">
        <v>12264</v>
      </c>
      <c r="B12873" s="2" t="str">
        <f ca="1">IFERROR(__xludf.DUMMYFUNCTION("GOOGLETRANSLATE(A12873,""auto"",""en"")"),"Loading...")</f>
        <v>Loading...</v>
      </c>
    </row>
    <row r="12874" spans="1:2" ht="14.25" customHeight="1">
      <c r="A12874" s="2" t="s">
        <v>12265</v>
      </c>
      <c r="B12874" s="2" t="str">
        <f ca="1">IFERROR(__xludf.DUMMYFUNCTION("GOOGLETRANSLATE(A12874,""auto"",""en"")"),"Loading...")</f>
        <v>Loading...</v>
      </c>
    </row>
    <row r="12875" spans="1:2" ht="14.25" customHeight="1">
      <c r="A12875" s="2" t="s">
        <v>12266</v>
      </c>
      <c r="B12875" s="2" t="str">
        <f ca="1">IFERROR(__xludf.DUMMYFUNCTION("GOOGLETRANSLATE(A12875,""auto"",""en"")"),"Loading...")</f>
        <v>Loading...</v>
      </c>
    </row>
    <row r="12876" spans="1:2" ht="14.25" customHeight="1">
      <c r="A12876" s="2" t="s">
        <v>12267</v>
      </c>
      <c r="B12876" s="2" t="str">
        <f ca="1">IFERROR(__xludf.DUMMYFUNCTION("GOOGLETRANSLATE(A12876,""auto"",""en"")"),"Loading...")</f>
        <v>Loading...</v>
      </c>
    </row>
    <row r="12877" spans="1:2" ht="14.25" customHeight="1">
      <c r="A12877" s="2" t="s">
        <v>12268</v>
      </c>
      <c r="B12877" s="2" t="str">
        <f ca="1">IFERROR(__xludf.DUMMYFUNCTION("GOOGLETRANSLATE(A12877,""auto"",""en"")"),"Loading...")</f>
        <v>Loading...</v>
      </c>
    </row>
    <row r="12878" spans="1:2" ht="14.25" customHeight="1">
      <c r="A12878" s="2" t="s">
        <v>12269</v>
      </c>
      <c r="B12878" s="2" t="str">
        <f ca="1">IFERROR(__xludf.DUMMYFUNCTION("GOOGLETRANSLATE(A12878,""auto"",""en"")"),"Loading...")</f>
        <v>Loading...</v>
      </c>
    </row>
    <row r="12879" spans="1:2" ht="14.25" customHeight="1">
      <c r="A12879" s="2" t="s">
        <v>12270</v>
      </c>
      <c r="B12879" s="2" t="str">
        <f ca="1">IFERROR(__xludf.DUMMYFUNCTION("GOOGLETRANSLATE(A12879,""auto"",""en"")"),"Loading...")</f>
        <v>Loading...</v>
      </c>
    </row>
    <row r="12880" spans="1:2" ht="14.25" customHeight="1">
      <c r="A12880" s="2" t="s">
        <v>10572</v>
      </c>
      <c r="B12880" s="2" t="str">
        <f ca="1">IFERROR(__xludf.DUMMYFUNCTION("GOOGLETRANSLATE(A12880,""auto"",""en"")"),"Rahul Gandhi pm")</f>
        <v>Rahul Gandhi pm</v>
      </c>
    </row>
    <row r="12881" spans="1:2" ht="14.25" customHeight="1">
      <c r="A12881" s="2" t="s">
        <v>12271</v>
      </c>
      <c r="B12881" s="2" t="str">
        <f ca="1">IFERROR(__xludf.DUMMYFUNCTION("GOOGLETRANSLATE(A12881,""auto"",""en"")"),"Loading...")</f>
        <v>Loading...</v>
      </c>
    </row>
    <row r="12882" spans="1:2" ht="14.25" customHeight="1">
      <c r="A12882" s="2" t="s">
        <v>12272</v>
      </c>
      <c r="B12882" s="2" t="str">
        <f ca="1">IFERROR(__xludf.DUMMYFUNCTION("GOOGLETRANSLATE(A12882,""auto"",""en"")"),"Loading...")</f>
        <v>Loading...</v>
      </c>
    </row>
    <row r="12883" spans="1:2" ht="14.25" customHeight="1">
      <c r="A12883" s="2" t="s">
        <v>12273</v>
      </c>
      <c r="B12883" s="2" t="str">
        <f ca="1">IFERROR(__xludf.DUMMYFUNCTION("GOOGLETRANSLATE(A12883,""auto"",""en"")"),"Loading...")</f>
        <v>Loading...</v>
      </c>
    </row>
    <row r="12884" spans="1:2" ht="14.25" customHeight="1">
      <c r="A12884" s="4" t="s">
        <v>12274</v>
      </c>
      <c r="B12884" s="2" t="str">
        <f ca="1">IFERROR(__xludf.DUMMYFUNCTION("GOOGLETRANSLATE(A12884,""auto"",""en"")"),"Loading...")</f>
        <v>Loading...</v>
      </c>
    </row>
    <row r="12885" spans="1:2" ht="14.25" customHeight="1">
      <c r="A12885" s="2" t="s">
        <v>12275</v>
      </c>
      <c r="B12885" s="2" t="str">
        <f ca="1">IFERROR(__xludf.DUMMYFUNCTION("GOOGLETRANSLATE(A12885,""auto"",""en"")"),"Loading...")</f>
        <v>Loading...</v>
      </c>
    </row>
    <row r="12886" spans="1:2" ht="14.25" customHeight="1">
      <c r="A12886" s="6" t="s">
        <v>12276</v>
      </c>
      <c r="B12886" s="2" t="str">
        <f ca="1">IFERROR(__xludf.DUMMYFUNCTION("GOOGLETRANSLATE(A12886,""auto"",""en"")"),"Loading...")</f>
        <v>Loading...</v>
      </c>
    </row>
    <row r="12887" spans="1:2" ht="14.25" customHeight="1">
      <c r="A12887" s="2" t="s">
        <v>12277</v>
      </c>
      <c r="B12887" s="2" t="str">
        <f ca="1">IFERROR(__xludf.DUMMYFUNCTION("GOOGLETRANSLATE(A12887,""auto"",""en"")"),"Loading...")</f>
        <v>Loading...</v>
      </c>
    </row>
    <row r="12888" spans="1:2" ht="14.25" customHeight="1">
      <c r="A12888" s="2" t="s">
        <v>12278</v>
      </c>
      <c r="B12888" s="2" t="str">
        <f ca="1">IFERROR(__xludf.DUMMYFUNCTION("GOOGLETRANSLATE(A12888,""auto"",""en"")"),"Loading...")</f>
        <v>Loading...</v>
      </c>
    </row>
    <row r="12889" spans="1:2" ht="14.25" customHeight="1">
      <c r="A12889" s="4" t="s">
        <v>12279</v>
      </c>
      <c r="B12889" s="2" t="str">
        <f ca="1">IFERROR(__xludf.DUMMYFUNCTION("GOOGLETRANSLATE(A12889,""auto"",""en"")"),"To what extent will the surveys of those channels whose owners are eating the bread and butter of power be accurate?")</f>
        <v>To what extent will the surveys of those channels whose owners are eating the bread and butter of power be accurate?</v>
      </c>
    </row>
    <row r="12890" spans="1:2" ht="14.25" customHeight="1">
      <c r="A12890" s="4" t="s">
        <v>12280</v>
      </c>
      <c r="B12890" s="2" t="str">
        <f ca="1">IFERROR(__xludf.DUMMYFUNCTION("GOOGLETRANSLATE(A12890,""auto"",""en"")"),"Loading...")</f>
        <v>Loading...</v>
      </c>
    </row>
    <row r="12891" spans="1:2" ht="14.25" customHeight="1">
      <c r="A12891" s="2" t="s">
        <v>12281</v>
      </c>
      <c r="B12891" s="2" t="str">
        <f ca="1">IFERROR(__xludf.DUMMYFUNCTION("GOOGLETRANSLATE(A12891,""auto"",""en"")"),"Awesome")</f>
        <v>Awesome</v>
      </c>
    </row>
    <row r="12892" spans="1:2" ht="14.25" customHeight="1">
      <c r="A12892" s="2" t="s">
        <v>12282</v>
      </c>
      <c r="B12892" s="2" t="str">
        <f ca="1">IFERROR(__xludf.DUMMYFUNCTION("GOOGLETRANSLATE(A12892,""auto"",""en"")"),"Loading...")</f>
        <v>Loading...</v>
      </c>
    </row>
    <row r="12893" spans="1:2" ht="14.25" customHeight="1">
      <c r="A12893" s="2" t="s">
        <v>79</v>
      </c>
      <c r="B12893" s="2" t="str">
        <f ca="1">IFERROR(__xludf.DUMMYFUNCTION("GOOGLETRANSLATE(A12893,""auto"",""en"")"),"Loading...")</f>
        <v>Loading...</v>
      </c>
    </row>
    <row r="12894" spans="1:2" ht="14.25" customHeight="1">
      <c r="A12894" s="2" t="s">
        <v>12283</v>
      </c>
      <c r="B12894" s="2" t="str">
        <f ca="1">IFERROR(__xludf.DUMMYFUNCTION("GOOGLETRANSLATE(A12894,""auto"",""en"")"),"Loading...")</f>
        <v>Loading...</v>
      </c>
    </row>
    <row r="12895" spans="1:2" ht="14.25" customHeight="1">
      <c r="A12895" s="2" t="s">
        <v>12284</v>
      </c>
      <c r="B12895" s="2" t="str">
        <f ca="1">IFERROR(__xludf.DUMMYFUNCTION("GOOGLETRANSLATE(A12895,""auto"",""en"")"),"Loading...")</f>
        <v>Loading...</v>
      </c>
    </row>
    <row r="12896" spans="1:2" ht="14.25" customHeight="1">
      <c r="A12896" s="4" t="s">
        <v>12285</v>
      </c>
      <c r="B12896" s="2" t="str">
        <f ca="1">IFERROR(__xludf.DUMMYFUNCTION("GOOGLETRANSLATE(A12896,""auto"",""en"")"),"Loading...")</f>
        <v>Loading...</v>
      </c>
    </row>
    <row r="12897" spans="1:2" ht="14.25" customHeight="1">
      <c r="A12897" s="2" t="s">
        <v>12286</v>
      </c>
      <c r="B12897" s="2" t="str">
        <f ca="1">IFERROR(__xludf.DUMMYFUNCTION("GOOGLETRANSLATE(A12897,""auto"",""en"")"),"18:33 @editor, i think your audio tracks went to different channel.")</f>
        <v>18:33 @editor, i think your audio tracks went to different channel.</v>
      </c>
    </row>
    <row r="12898" spans="1:2" ht="14.25" customHeight="1">
      <c r="A12898" s="2" t="s">
        <v>12287</v>
      </c>
      <c r="B12898" s="2" t="str">
        <f ca="1">IFERROR(__xludf.DUMMYFUNCTION("GOOGLETRANSLATE(A12898,""auto"",""en"")"),"Loading...")</f>
        <v>Loading...</v>
      </c>
    </row>
    <row r="12899" spans="1:2" ht="14.25" customHeight="1">
      <c r="A12899" s="6" t="s">
        <v>12288</v>
      </c>
      <c r="B12899" s="2" t="str">
        <f ca="1">IFERROR(__xludf.DUMMYFUNCTION("GOOGLETRANSLATE(A12899,""auto"",""en"")"),"Loading...")</f>
        <v>Loading...</v>
      </c>
    </row>
    <row r="12900" spans="1:2" ht="14.25" customHeight="1">
      <c r="A12900" s="6" t="s">
        <v>12289</v>
      </c>
      <c r="B12900" s="2" t="str">
        <f ca="1">IFERROR(__xludf.DUMMYFUNCTION("GOOGLETRANSLATE(A12900,""auto"",""en"")"),"Loading...")</f>
        <v>Loading...</v>
      </c>
    </row>
    <row r="12901" spans="1:2" ht="14.25" customHeight="1">
      <c r="A12901" s="4" t="s">
        <v>12290</v>
      </c>
      <c r="B12901" s="2" t="str">
        <f ca="1">IFERROR(__xludf.DUMMYFUNCTION("GOOGLETRANSLATE(A12901,""auto"",""en"")"),"Loading...")</f>
        <v>Loading...</v>
      </c>
    </row>
    <row r="12902" spans="1:2" ht="14.25" customHeight="1">
      <c r="A12902" s="2" t="s">
        <v>12291</v>
      </c>
      <c r="B12902" s="2" t="str">
        <f ca="1">IFERROR(__xludf.DUMMYFUNCTION("GOOGLETRANSLATE(A12902,""auto"",""en"")"),"Rahul Gandhi  Next PM")</f>
        <v>Rahul Gandhi  Next PM</v>
      </c>
    </row>
    <row r="12903" spans="1:2" ht="14.25" customHeight="1">
      <c r="A12903" s="2" t="s">
        <v>12292</v>
      </c>
      <c r="B12903" s="2" t="str">
        <f ca="1">IFERROR(__xludf.DUMMYFUNCTION("GOOGLETRANSLATE(A12903,""auto"",""en"")"),"Loading...")</f>
        <v>Loading...</v>
      </c>
    </row>
    <row r="12904" spans="1:2" ht="14.25" customHeight="1">
      <c r="A12904" s="2" t="s">
        <v>12293</v>
      </c>
      <c r="B12904" s="2" t="str">
        <f ca="1">IFERROR(__xludf.DUMMYFUNCTION("GOOGLETRANSLATE(A12904,""auto"",""en"")"),"।")</f>
        <v>।</v>
      </c>
    </row>
    <row r="12905" spans="1:2" ht="14.25" customHeight="1">
      <c r="A12905" s="2" t="s">
        <v>12294</v>
      </c>
      <c r="B12905" s="2" t="str">
        <f ca="1">IFERROR(__xludf.DUMMYFUNCTION("GOOGLETRANSLATE(A12905,""auto"",""en"")"),"Loading...")</f>
        <v>Loading...</v>
      </c>
    </row>
    <row r="12906" spans="1:2" ht="14.25" customHeight="1">
      <c r="A12906" s="2" t="s">
        <v>12295</v>
      </c>
      <c r="B12906" s="2" t="str">
        <f ca="1">IFERROR(__xludf.DUMMYFUNCTION("GOOGLETRANSLATE(A12906,""auto"",""en"")"),"Loading...")</f>
        <v>Loading...</v>
      </c>
    </row>
    <row r="12907" spans="1:2" ht="14.25" customHeight="1">
      <c r="A12907" s="6" t="s">
        <v>12296</v>
      </c>
      <c r="B12907" s="2" t="str">
        <f ca="1">IFERROR(__xludf.DUMMYFUNCTION("GOOGLETRANSLATE(A12907,""auto"",""en"")"),"Loading...")</f>
        <v>Loading...</v>
      </c>
    </row>
    <row r="12908" spans="1:2" ht="14.25" customHeight="1">
      <c r="A12908" s="2" t="s">
        <v>12297</v>
      </c>
      <c r="B12908" s="2" t="str">
        <f ca="1">IFERROR(__xludf.DUMMYFUNCTION("GOOGLETRANSLATE(A12908,""auto"",""en"")"),"Loading...")</f>
        <v>Loading...</v>
      </c>
    </row>
    <row r="12909" spans="1:2" ht="14.25" customHeight="1">
      <c r="A12909" s="4" t="s">
        <v>12298</v>
      </c>
      <c r="B12909" s="2" t="str">
        <f ca="1">IFERROR(__xludf.DUMMYFUNCTION("GOOGLETRANSLATE(A12909,""auto"",""en"")"),"Loading...")</f>
        <v>Loading...</v>
      </c>
    </row>
    <row r="12910" spans="1:2" ht="14.25" customHeight="1">
      <c r="A12910" s="2" t="s">
        <v>12299</v>
      </c>
      <c r="B12910" s="2" t="str">
        <f ca="1">IFERROR(__xludf.DUMMYFUNCTION("GOOGLETRANSLATE(A12910,""auto"",""en"")"),"Loading...")</f>
        <v>Loading...</v>
      </c>
    </row>
    <row r="12911" spans="1:2" ht="14.25" customHeight="1">
      <c r="A12911" s="2" t="s">
        <v>12300</v>
      </c>
      <c r="B12911" s="2" t="str">
        <f ca="1">IFERROR(__xludf.DUMMYFUNCTION("GOOGLETRANSLATE(A12911,""auto"",""en"")"),"Loading...")</f>
        <v>Loading...</v>
      </c>
    </row>
    <row r="12912" spans="1:2" ht="14.25" customHeight="1">
      <c r="A12912" s="2" t="s">
        <v>12301</v>
      </c>
      <c r="B12912" s="2" t="str">
        <f ca="1">IFERROR(__xludf.DUMMYFUNCTION("GOOGLETRANSLATE(A12912,""auto"",""en"")"),"Who has sung 295 songs?")</f>
        <v>Who has sung 295 songs?</v>
      </c>
    </row>
    <row r="12913" spans="1:2" ht="14.25" customHeight="1">
      <c r="A12913" s="2" t="s">
        <v>12302</v>
      </c>
      <c r="B12913" s="2" t="str">
        <f ca="1">IFERROR(__xludf.DUMMYFUNCTION("GOOGLETRANSLATE(A12913,""auto"",""en"")"),"Loading...")</f>
        <v>Loading...</v>
      </c>
    </row>
    <row r="12914" spans="1:2" ht="14.25" customHeight="1">
      <c r="A12914" s="2" t="s">
        <v>9576</v>
      </c>
      <c r="B12914" s="2" t="str">
        <f ca="1">IFERROR(__xludf.DUMMYFUNCTION("GOOGLETRANSLATE(A12914,""auto"",""en"")"),"Loading...")</f>
        <v>Loading...</v>
      </c>
    </row>
    <row r="12915" spans="1:2" ht="14.25" customHeight="1">
      <c r="A12915" s="2" t="s">
        <v>12303</v>
      </c>
      <c r="B12915" s="2" t="str">
        <f ca="1">IFERROR(__xludf.DUMMYFUNCTION("GOOGLETRANSLATE(A12915,""auto"",""en"")"),"Loading...")</f>
        <v>Loading...</v>
      </c>
    </row>
    <row r="12916" spans="1:2" ht="14.25" customHeight="1">
      <c r="A12916" s="2" t="s">
        <v>12304</v>
      </c>
      <c r="B12916" s="2" t="str">
        <f ca="1">IFERROR(__xludf.DUMMYFUNCTION("GOOGLETRANSLATE(A12916,""auto"",""en"")"),"Loading...")</f>
        <v>Loading...</v>
      </c>
    </row>
    <row r="12917" spans="1:2" ht="14.25" customHeight="1">
      <c r="A12917" s="4" t="s">
        <v>12305</v>
      </c>
      <c r="B12917" s="2" t="str">
        <f ca="1">IFERROR(__xludf.DUMMYFUNCTION("GOOGLETRANSLATE(A12917,""auto"",""en"")"),"Loading...")</f>
        <v>Loading...</v>
      </c>
    </row>
    <row r="12918" spans="1:2" ht="14.25" customHeight="1">
      <c r="A12918" s="2" t="s">
        <v>12306</v>
      </c>
      <c r="B12918" s="2" t="str">
        <f ca="1">IFERROR(__xludf.DUMMYFUNCTION("GOOGLETRANSLATE(A12918,""auto"",""en"")"),"Loading...")</f>
        <v>Loading...</v>
      </c>
    </row>
    <row r="12919" spans="1:2" ht="14.25" customHeight="1">
      <c r="A12919" s="2" t="s">
        <v>12307</v>
      </c>
      <c r="B12919" s="2" t="str">
        <f ca="1">IFERROR(__xludf.DUMMYFUNCTION("GOOGLETRANSLATE(A12919,""auto"",""en"")"),"All of you will start crying on the 4th date.")</f>
        <v>All of you will start crying on the 4th date.</v>
      </c>
    </row>
    <row r="12920" spans="1:2" ht="14.25" customHeight="1">
      <c r="A12920" s="2" t="s">
        <v>12308</v>
      </c>
      <c r="B12920" s="2" t="str">
        <f ca="1">IFERROR(__xludf.DUMMYFUNCTION("GOOGLETRANSLATE(A12920,""auto"",""en"")"),"Loading...")</f>
        <v>Loading...</v>
      </c>
    </row>
    <row r="12921" spans="1:2" ht="14.25" customHeight="1">
      <c r="A12921" s="2" t="s">
        <v>12309</v>
      </c>
      <c r="B12921" s="2" t="str">
        <f ca="1">IFERROR(__xludf.DUMMYFUNCTION("GOOGLETRANSLATE(A12921,""auto"",""en"")"),"Loading...")</f>
        <v>Loading...</v>
      </c>
    </row>
    <row r="12922" spans="1:2" ht="14.25" customHeight="1">
      <c r="A12922" s="2" t="s">
        <v>12310</v>
      </c>
      <c r="B12922" s="2" t="str">
        <f ca="1">IFERROR(__xludf.DUMMYFUNCTION("GOOGLETRANSLATE(A12922,""auto"",""en"")"),"Loading...")</f>
        <v>Loading...</v>
      </c>
    </row>
    <row r="12923" spans="1:2" ht="14.25" customHeight="1">
      <c r="A12923" s="2" t="s">
        <v>12311</v>
      </c>
      <c r="B12923" s="2" t="str">
        <f ca="1">IFERROR(__xludf.DUMMYFUNCTION("GOOGLETRANSLATE(A12923,""auto"",""en"")"),"Loading...")</f>
        <v>Loading...</v>
      </c>
    </row>
    <row r="12924" spans="1:2" ht="14.25" customHeight="1">
      <c r="A12924" s="5" t="s">
        <v>12312</v>
      </c>
      <c r="B12924" s="2" t="str">
        <f ca="1">IFERROR(__xludf.DUMMYFUNCTION("GOOGLETRANSLATE(A12924,""auto"",""en"")"),"Hello Ravish Kumar...
Congress loyalist...
And master of German...")</f>
        <v>Hello Ravish Kumar...
Congress loyalist...
And master of German...</v>
      </c>
    </row>
    <row r="12925" spans="1:2" ht="14.25" customHeight="1">
      <c r="A12925" s="4" t="s">
        <v>12313</v>
      </c>
      <c r="B12925" s="2" t="str">
        <f ca="1">IFERROR(__xludf.DUMMYFUNCTION("GOOGLETRANSLATE(A12925,""auto"",""en"")"),"Loading...")</f>
        <v>Loading...</v>
      </c>
    </row>
    <row r="12926" spans="1:2" ht="14.25" customHeight="1">
      <c r="A12926" s="2" t="s">
        <v>12314</v>
      </c>
      <c r="B12926" s="2" t="str">
        <f ca="1">IFERROR(__xludf.DUMMYFUNCTION("GOOGLETRANSLATE(A12926,""auto"",""en"")"),"Loading...")</f>
        <v>Loading...</v>
      </c>
    </row>
    <row r="12927" spans="1:2" ht="14.25" customHeight="1">
      <c r="A12927" s="2" t="s">
        <v>12315</v>
      </c>
      <c r="B12927" s="2" t="str">
        <f ca="1">IFERROR(__xludf.DUMMYFUNCTION("GOOGLETRANSLATE(A12927,""auto"",""en"")"),"Loading...")</f>
        <v>Loading...</v>
      </c>
    </row>
    <row r="12928" spans="1:2" ht="14.25" customHeight="1">
      <c r="A12928" s="2" t="s">
        <v>12316</v>
      </c>
      <c r="B12928" s="2" t="str">
        <f ca="1">IFERROR(__xludf.DUMMYFUNCTION("GOOGLETRANSLATE(A12928,""auto"",""en"")"),"Loading...")</f>
        <v>Loading...</v>
      </c>
    </row>
    <row r="12929" spans="1:2" ht="14.25" customHeight="1">
      <c r="A12929" s="2" t="s">
        <v>12317</v>
      </c>
      <c r="B12929" s="2" t="str">
        <f ca="1">IFERROR(__xludf.DUMMYFUNCTION("GOOGLETRANSLATE(A12929,""auto"",""en"")"),"Loading...")</f>
        <v>Loading...</v>
      </c>
    </row>
    <row r="12930" spans="1:2" ht="14.25" customHeight="1">
      <c r="A12930" s="2" t="s">
        <v>12318</v>
      </c>
      <c r="B12930" s="2" t="str">
        <f ca="1">IFERROR(__xludf.DUMMYFUNCTION("GOOGLETRANSLATE(A12930,""auto"",""en"")"),"Loading...")</f>
        <v>Loading...</v>
      </c>
    </row>
    <row r="12931" spans="1:2" ht="14.25" customHeight="1">
      <c r="A12931" s="4" t="s">
        <v>12319</v>
      </c>
      <c r="B12931" s="2" t="str">
        <f ca="1">IFERROR(__xludf.DUMMYFUNCTION("GOOGLETRANSLATE(A12931,""auto"",""en"")"),"Loading...")</f>
        <v>Loading...</v>
      </c>
    </row>
    <row r="12932" spans="1:2" ht="14.25" customHeight="1">
      <c r="A12932" s="5" t="s">
        <v>12320</v>
      </c>
      <c r="B12932" s="2" t="str">
        <f ca="1">IFERROR(__xludf.DUMMYFUNCTION("GOOGLETRANSLATE(A12932,""auto"",""en"")"),"Today my eyes became moist after seeing Arvind Kejriwal ji going to Tihar Jail. The person who was fighting honestly for the country is in jail today. 
I have heard that truth bothers you. But don't look defeated oh God! This is as good as written in book"&amp;"s. Or is it actually true?")</f>
        <v>Today my eyes became moist after seeing Arvind Kejriwal ji going to Tihar Jail. The person who was fighting honestly for the country is in jail today. 
I have heard that truth bothers you. But don't look defeated oh God! This is as good as written in books. Or is it actually true?</v>
      </c>
    </row>
    <row r="12933" spans="1:2" ht="14.25" customHeight="1">
      <c r="A12933" s="2" t="s">
        <v>12321</v>
      </c>
      <c r="B12933" s="2" t="str">
        <f ca="1">IFERROR(__xludf.DUMMYFUNCTION("GOOGLETRANSLATE(A12933,""auto"",""en"")"),"Loading...")</f>
        <v>Loading...</v>
      </c>
    </row>
    <row r="12934" spans="1:2" ht="14.25" customHeight="1">
      <c r="A12934" s="2" t="s">
        <v>12322</v>
      </c>
      <c r="B12934" s="2" t="str">
        <f ca="1">IFERROR(__xludf.DUMMYFUNCTION("GOOGLETRANSLATE(A12934,""auto"",""en"")"),"Loading...")</f>
        <v>Loading...</v>
      </c>
    </row>
    <row r="12935" spans="1:2" ht="14.25" customHeight="1">
      <c r="A12935" s="2" t="s">
        <v>12323</v>
      </c>
      <c r="B12935" s="2" t="str">
        <f ca="1">IFERROR(__xludf.DUMMYFUNCTION("GOOGLETRANSLATE(A12935,""auto"",""en"")"),"Loading...")</f>
        <v>Loading...</v>
      </c>
    </row>
    <row r="12936" spans="1:2" ht="14.25" customHeight="1">
      <c r="A12936" s="2" t="s">
        <v>12324</v>
      </c>
      <c r="B12936" s="2" t="str">
        <f ca="1">IFERROR(__xludf.DUMMYFUNCTION("GOOGLETRANSLATE(A12936,""auto"",""en"")"),"Loading...")</f>
        <v>Loading...</v>
      </c>
    </row>
    <row r="12937" spans="1:2" ht="14.25" customHeight="1">
      <c r="A12937" s="2" t="s">
        <v>12325</v>
      </c>
      <c r="B12937" s="2" t="str">
        <f ca="1">IFERROR(__xludf.DUMMYFUNCTION("GOOGLETRANSLATE(A12937,""auto"",""en"")"),"Loading...")</f>
        <v>Loading...</v>
      </c>
    </row>
    <row r="12938" spans="1:2" ht="14.25" customHeight="1">
      <c r="A12938" s="2" t="s">
        <v>12326</v>
      </c>
      <c r="B12938" s="2" t="str">
        <f ca="1">IFERROR(__xludf.DUMMYFUNCTION("GOOGLETRANSLATE(A12938,""auto"",""en"")"),"Ravish ji, you are also anchoring our blog on NDTV. See how you are lampooning Congress, you are doing the same on social media too. George Saroj, Kitna paisa diya iske liye Humko (Gangs of Wasseypur), do you remember this dialogue? Now you speak the trut"&amp;"h, you idiot🤣🤣")</f>
        <v>Ravish ji, you are also anchoring our blog on NDTV. See how you are lampooning Congress, you are doing the same on social media too. George Saroj, Kitna paisa diya iske liye Humko (Gangs of Wasseypur), do you remember this dialogue? Now you speak the truth, you idiot🤣🤣</v>
      </c>
    </row>
    <row r="12939" spans="1:2" ht="14.25" customHeight="1">
      <c r="A12939" s="2" t="s">
        <v>12327</v>
      </c>
      <c r="B12939" s="2" t="str">
        <f ca="1">IFERROR(__xludf.DUMMYFUNCTION("GOOGLETRANSLATE(A12939,""auto"",""en"")"),"Loading...")</f>
        <v>Loading...</v>
      </c>
    </row>
    <row r="12940" spans="1:2" ht="14.25" customHeight="1">
      <c r="A12940" s="4" t="s">
        <v>12328</v>
      </c>
      <c r="B12940" s="2" t="str">
        <f ca="1">IFERROR(__xludf.DUMMYFUNCTION("GOOGLETRANSLATE(A12940,""auto"",""en"")"),"Loading...")</f>
        <v>Loading...</v>
      </c>
    </row>
    <row r="12941" spans="1:2" ht="14.25" customHeight="1">
      <c r="A12941" s="2" t="s">
        <v>12329</v>
      </c>
      <c r="B12941" s="2" t="str">
        <f ca="1">IFERROR(__xludf.DUMMYFUNCTION("GOOGLETRANSLATE(A12941,""auto"",""en"")"),"The information given by you will definitely boost the morale of the people of India.")</f>
        <v>The information given by you will definitely boost the morale of the people of India.</v>
      </c>
    </row>
    <row r="12942" spans="1:2" ht="14.25" customHeight="1">
      <c r="A12942" s="2" t="s">
        <v>12330</v>
      </c>
      <c r="B12942" s="2" t="str">
        <f ca="1">IFERROR(__xludf.DUMMYFUNCTION("GOOGLETRANSLATE(A12942,""auto"",""en"")"),"Loading...")</f>
        <v>Loading...</v>
      </c>
    </row>
    <row r="12943" spans="1:2" ht="14.25" customHeight="1">
      <c r="A12943" s="4" t="s">
        <v>12331</v>
      </c>
      <c r="B12943" s="2" t="str">
        <f ca="1">IFERROR(__xludf.DUMMYFUNCTION("GOOGLETRANSLATE(A12943,""auto"",""en"")"),"Loading...")</f>
        <v>Loading...</v>
      </c>
    </row>
    <row r="12944" spans="1:2" ht="14.25" customHeight="1">
      <c r="A12944" s="2" t="s">
        <v>12332</v>
      </c>
      <c r="B12944" s="2" t="str">
        <f ca="1">IFERROR(__xludf.DUMMYFUNCTION("GOOGLETRANSLATE(A12944,""auto"",""en"")"),"Loading...")</f>
        <v>Loading...</v>
      </c>
    </row>
    <row r="12945" spans="1:2" ht="14.25" customHeight="1">
      <c r="A12945" s="2" t="s">
        <v>12333</v>
      </c>
      <c r="B12945" s="2" t="str">
        <f ca="1">IFERROR(__xludf.DUMMYFUNCTION("GOOGLETRANSLATE(A12945,""auto"",""en"")"),"Loading...")</f>
        <v>Loading...</v>
      </c>
    </row>
    <row r="12946" spans="1:2" ht="14.25" customHeight="1">
      <c r="A12946" s="6" t="s">
        <v>12334</v>
      </c>
      <c r="B12946" s="2" t="str">
        <f ca="1">IFERROR(__xludf.DUMMYFUNCTION("GOOGLETRANSLATE(A12946,""auto"",""en"")"),"Loading...")</f>
        <v>Loading...</v>
      </c>
    </row>
    <row r="12947" spans="1:2" ht="14.25" customHeight="1">
      <c r="A12947" s="2" t="s">
        <v>12335</v>
      </c>
      <c r="B12947" s="2" t="str">
        <f ca="1">IFERROR(__xludf.DUMMYFUNCTION("GOOGLETRANSLATE(A12947,""auto"",""en"")"),"Loading...")</f>
        <v>Loading...</v>
      </c>
    </row>
    <row r="12948" spans="1:2" ht="14.25" customHeight="1">
      <c r="A12948" s="2" t="s">
        <v>12336</v>
      </c>
      <c r="B12948" s="2" t="str">
        <f ca="1">IFERROR(__xludf.DUMMYFUNCTION("GOOGLETRANSLATE(A12948,""auto"",""en"")"),"Loading...")</f>
        <v>Loading...</v>
      </c>
    </row>
    <row r="12949" spans="1:2" ht="14.25" customHeight="1">
      <c r="A12949" s="2" t="s">
        <v>12337</v>
      </c>
      <c r="B12949" s="2" t="str">
        <f ca="1">IFERROR(__xludf.DUMMYFUNCTION("GOOGLETRANSLATE(A12949,""auto"",""en"")"),"Loading...")</f>
        <v>Loading...</v>
      </c>
    </row>
    <row r="12950" spans="1:2" ht="14.25" customHeight="1">
      <c r="A12950" s="4" t="s">
        <v>12338</v>
      </c>
      <c r="B12950" s="2" t="str">
        <f ca="1">IFERROR(__xludf.DUMMYFUNCTION("GOOGLETRANSLATE(A12950,""auto"",""en"")"),"Loading...")</f>
        <v>Loading...</v>
      </c>
    </row>
    <row r="12951" spans="1:2" ht="14.25" customHeight="1">
      <c r="A12951" s="2" t="s">
        <v>12339</v>
      </c>
      <c r="B12951" s="2" t="str">
        <f ca="1">IFERROR(__xludf.DUMMYFUNCTION("GOOGLETRANSLATE(A12951,""auto"",""en"")"),"Loading...")</f>
        <v>Loading...</v>
      </c>
    </row>
    <row r="12952" spans="1:2" ht="14.25" customHeight="1">
      <c r="A12952" s="2" t="s">
        <v>12340</v>
      </c>
      <c r="B12952" s="2" t="str">
        <f ca="1">IFERROR(__xludf.DUMMYFUNCTION("GOOGLETRANSLATE(A12952,""auto"",""en"")"),"Loading...")</f>
        <v>Loading...</v>
      </c>
    </row>
    <row r="12953" spans="1:2" ht="14.25" customHeight="1">
      <c r="A12953" s="2" t="s">
        <v>12341</v>
      </c>
      <c r="B12953" s="2" t="str">
        <f ca="1">IFERROR(__xludf.DUMMYFUNCTION("GOOGLETRANSLATE(A12953,""auto"",""en"")"),"Loading...")</f>
        <v>Loading...</v>
      </c>
    </row>
    <row r="12954" spans="1:2" ht="14.25" customHeight="1">
      <c r="A12954" s="2" t="s">
        <v>12342</v>
      </c>
      <c r="B12954" s="2" t="str">
        <f ca="1">IFERROR(__xludf.DUMMYFUNCTION("GOOGLETRANSLATE(A12954,""auto"",""en"")"),"Loading...")</f>
        <v>Loading...</v>
      </c>
    </row>
    <row r="12955" spans="1:2" ht="14.25" customHeight="1">
      <c r="A12955" s="4" t="s">
        <v>12343</v>
      </c>
      <c r="B12955" s="2" t="str">
        <f ca="1">IFERROR(__xludf.DUMMYFUNCTION("GOOGLETRANSLATE(A12955,""auto"",""en"")"),"Loading...")</f>
        <v>Loading...</v>
      </c>
    </row>
    <row r="12956" spans="1:2" ht="14.25" customHeight="1">
      <c r="A12956" s="4" t="s">
        <v>12344</v>
      </c>
      <c r="B12956" s="2" t="str">
        <f ca="1">IFERROR(__xludf.DUMMYFUNCTION("GOOGLETRANSLATE(A12956,""auto"",""en"")"),"Loading...")</f>
        <v>Loading...</v>
      </c>
    </row>
    <row r="12957" spans="1:2" ht="14.25" customHeight="1">
      <c r="A12957" s="2" t="s">
        <v>12345</v>
      </c>
      <c r="B12957" s="2" t="str">
        <f ca="1">IFERROR(__xludf.DUMMYFUNCTION("GOOGLETRANSLATE(A12957,""auto"",""en"")"),"Loading...")</f>
        <v>Loading...</v>
      </c>
    </row>
    <row r="12958" spans="1:2" ht="14.25" customHeight="1">
      <c r="A12958" s="4" t="s">
        <v>12346</v>
      </c>
      <c r="B12958" s="2" t="str">
        <f ca="1">IFERROR(__xludf.DUMMYFUNCTION("GOOGLETRANSLATE(A12958,""auto"",""en"")"),"Loading...")</f>
        <v>Loading...</v>
      </c>
    </row>
    <row r="12959" spans="1:2" ht="14.25" customHeight="1">
      <c r="A12959" s="2" t="s">
        <v>12347</v>
      </c>
      <c r="B12959" s="2" t="str">
        <f ca="1">IFERROR(__xludf.DUMMYFUNCTION("GOOGLETRANSLATE(A12959,""auto"",""en"")"),"Loading...")</f>
        <v>Loading...</v>
      </c>
    </row>
    <row r="12960" spans="1:2" ht="14.25" customHeight="1">
      <c r="A12960" s="2" t="s">
        <v>6066</v>
      </c>
      <c r="B12960" s="2" t="str">
        <f ca="1">IFERROR(__xludf.DUMMYFUNCTION("GOOGLETRANSLATE(A12960,""auto"",""en"")"),"Loading...")</f>
        <v>Loading...</v>
      </c>
    </row>
    <row r="12961" spans="1:2" ht="14.25" customHeight="1">
      <c r="A12961" s="2" t="s">
        <v>12348</v>
      </c>
      <c r="B12961" s="2" t="str">
        <f ca="1">IFERROR(__xludf.DUMMYFUNCTION("GOOGLETRANSLATE(A12961,""auto"",""en"")"),"Loading...")</f>
        <v>Loading...</v>
      </c>
    </row>
    <row r="12962" spans="1:2" ht="14.25" customHeight="1">
      <c r="A12962" s="2" t="s">
        <v>12349</v>
      </c>
      <c r="B12962" s="2" t="str">
        <f ca="1">IFERROR(__xludf.DUMMYFUNCTION("GOOGLETRANSLATE(A12962,""auto"",""en"")"),"Loading...")</f>
        <v>Loading...</v>
      </c>
    </row>
    <row r="12963" spans="1:2" ht="14.25" customHeight="1">
      <c r="A12963" s="4" t="s">
        <v>12350</v>
      </c>
      <c r="B12963" s="2" t="str">
        <f ca="1">IFERROR(__xludf.DUMMYFUNCTION("GOOGLETRANSLATE(A12963,""auto"",""en"")"),"Let Modi celebrate for two days. On June 4, the lotus will wither and Modi will not even get a place to hide his face.")</f>
        <v>Let Modi celebrate for two days. On June 4, the lotus will wither and Modi will not even get a place to hide his face.</v>
      </c>
    </row>
    <row r="12964" spans="1:2" ht="14.25" customHeight="1">
      <c r="A12964" s="2" t="s">
        <v>12351</v>
      </c>
      <c r="B12964" s="2" t="str">
        <f ca="1">IFERROR(__xludf.DUMMYFUNCTION("GOOGLETRANSLATE(A12964,""auto"",""en"")"),"Loading...")</f>
        <v>Loading...</v>
      </c>
    </row>
    <row r="12965" spans="1:2" ht="14.25" customHeight="1">
      <c r="A12965" s="2" t="s">
        <v>12352</v>
      </c>
      <c r="B12965" s="2" t="str">
        <f ca="1">IFERROR(__xludf.DUMMYFUNCTION("GOOGLETRANSLATE(A12965,""auto"",""en"")"),"Loading...")</f>
        <v>Loading...</v>
      </c>
    </row>
    <row r="12966" spans="1:2" ht="14.25" customHeight="1">
      <c r="A12966" s="2" t="s">
        <v>12353</v>
      </c>
      <c r="B12966" s="2" t="str">
        <f ca="1">IFERROR(__xludf.DUMMYFUNCTION("GOOGLETRANSLATE(A12966,""auto"",""en"")"),"Loading...")</f>
        <v>Loading...</v>
      </c>
    </row>
    <row r="12967" spans="1:2" ht="14.25" customHeight="1">
      <c r="A12967" s="4" t="s">
        <v>12354</v>
      </c>
      <c r="B12967" s="2" t="str">
        <f ca="1">IFERROR(__xludf.DUMMYFUNCTION("GOOGLETRANSLATE(A12967,""auto"",""en"")"),"Loading...")</f>
        <v>Loading...</v>
      </c>
    </row>
    <row r="12968" spans="1:2" ht="14.25" customHeight="1">
      <c r="A12968" s="2" t="s">
        <v>12355</v>
      </c>
      <c r="B12968" s="2" t="str">
        <f ca="1">IFERROR(__xludf.DUMMYFUNCTION("GOOGLETRANSLATE(A12968,""auto"",""en"")"),"Loading...")</f>
        <v>Loading...</v>
      </c>
    </row>
    <row r="12969" spans="1:2" ht="14.25" customHeight="1">
      <c r="A12969" s="2" t="s">
        <v>1541</v>
      </c>
      <c r="B12969" s="2" t="str">
        <f ca="1">IFERROR(__xludf.DUMMYFUNCTION("GOOGLETRANSLATE(A12969,""auto"",""en"")"),"Loading...")</f>
        <v>Loading...</v>
      </c>
    </row>
    <row r="12970" spans="1:2" ht="14.25" customHeight="1">
      <c r="A12970" s="2" t="s">
        <v>7700</v>
      </c>
      <c r="B12970" s="2" t="str">
        <f ca="1">IFERROR(__xludf.DUMMYFUNCTION("GOOGLETRANSLATE(A12970,""auto"",""en"")"),"Yes sir")</f>
        <v>Yes sir</v>
      </c>
    </row>
    <row r="12971" spans="1:2" ht="14.25" customHeight="1">
      <c r="A12971" s="2" t="s">
        <v>12356</v>
      </c>
      <c r="B12971" s="2" t="str">
        <f ca="1">IFERROR(__xludf.DUMMYFUNCTION("GOOGLETRANSLATE(A12971,""auto"",""en"")"),"Loading...")</f>
        <v>Loading...</v>
      </c>
    </row>
    <row r="12972" spans="1:2" ht="14.25" customHeight="1">
      <c r="A12972" s="2" t="s">
        <v>12357</v>
      </c>
      <c r="B12972" s="2" t="str">
        <f ca="1">IFERROR(__xludf.DUMMYFUNCTION("GOOGLETRANSLATE(A12972,""auto"",""en"")"),"Loading...")</f>
        <v>Loading...</v>
      </c>
    </row>
    <row r="12973" spans="1:2" ht="14.25" customHeight="1">
      <c r="A12973" s="2" t="s">
        <v>12358</v>
      </c>
      <c r="B12973" s="2" t="str">
        <f ca="1">IFERROR(__xludf.DUMMYFUNCTION("GOOGLETRANSLATE(A12973,""auto"",""en"")"),"Loading...")</f>
        <v>Loading...</v>
      </c>
    </row>
    <row r="12974" spans="1:2" ht="14.25" customHeight="1">
      <c r="A12974" s="4" t="s">
        <v>12359</v>
      </c>
      <c r="B12974" s="2" t="str">
        <f ca="1">IFERROR(__xludf.DUMMYFUNCTION("GOOGLETRANSLATE(A12974,""auto"",""en"")"),"Loading...")</f>
        <v>Loading...</v>
      </c>
    </row>
    <row r="12975" spans="1:2" ht="14.25" customHeight="1">
      <c r="A12975" s="4" t="s">
        <v>12360</v>
      </c>
      <c r="B12975" s="2" t="str">
        <f ca="1">IFERROR(__xludf.DUMMYFUNCTION("GOOGLETRANSLATE(A12975,""auto"",""en"")"),"Loading...")</f>
        <v>Loading...</v>
      </c>
    </row>
    <row r="12976" spans="1:2" ht="14.25" customHeight="1">
      <c r="A12976" s="2" t="s">
        <v>12361</v>
      </c>
      <c r="B12976" s="2" t="str">
        <f ca="1">IFERROR(__xludf.DUMMYFUNCTION("GOOGLETRANSLATE(A12976,""auto"",""en"")"),"Loading...")</f>
        <v>Loading...</v>
      </c>
    </row>
    <row r="12977" spans="1:2" ht="14.25" customHeight="1">
      <c r="A12977" s="2" t="s">
        <v>12362</v>
      </c>
      <c r="B12977" s="2" t="str">
        <f ca="1">IFERROR(__xludf.DUMMYFUNCTION("GOOGLETRANSLATE(A12977,""auto"",""en"")"),"Loading...")</f>
        <v>Loading...</v>
      </c>
    </row>
    <row r="12978" spans="1:2" ht="14.25" customHeight="1">
      <c r="A12978" s="2" t="s">
        <v>6142</v>
      </c>
      <c r="B12978" s="2" t="str">
        <f ca="1">IFERROR(__xludf.DUMMYFUNCTION("GOOGLETRANSLATE(A12978,""auto"",""en"")"),"Right")</f>
        <v>Right</v>
      </c>
    </row>
    <row r="12979" spans="1:2" ht="14.25" customHeight="1">
      <c r="A12979" s="2" t="s">
        <v>12363</v>
      </c>
      <c r="B12979" s="2" t="str">
        <f ca="1">IFERROR(__xludf.DUMMYFUNCTION("GOOGLETRANSLATE(A12979,""auto"",""en"")"),"BJP 400 par but in exit pull only 😂😂")</f>
        <v>BJP 400 par but in exit pull only 😂😂</v>
      </c>
    </row>
    <row r="12980" spans="1:2" ht="14.25" customHeight="1">
      <c r="A12980" s="4" t="s">
        <v>12364</v>
      </c>
      <c r="B12980" s="2" t="str">
        <f ca="1">IFERROR(__xludf.DUMMYFUNCTION("GOOGLETRANSLATE(A12980,""auto"",""en"")"),"Loading...")</f>
        <v>Loading...</v>
      </c>
    </row>
    <row r="12981" spans="1:2" ht="14.25" customHeight="1">
      <c r="A12981" s="2" t="s">
        <v>12365</v>
      </c>
      <c r="B12981" s="2" t="str">
        <f ca="1">IFERROR(__xludf.DUMMYFUNCTION("GOOGLETRANSLATE(A12981,""auto"",""en"")"),"Loading...")</f>
        <v>Loading...</v>
      </c>
    </row>
    <row r="12982" spans="1:2" ht="14.25" customHeight="1">
      <c r="A12982" s="2" t="s">
        <v>12366</v>
      </c>
      <c r="B12982" s="2" t="str">
        <f ca="1">IFERROR(__xludf.DUMMYFUNCTION("GOOGLETRANSLATE(A12982,""auto"",""en"")"),"Loading...")</f>
        <v>Loading...</v>
      </c>
    </row>
    <row r="12983" spans="1:2" ht="14.25" customHeight="1">
      <c r="A12983" s="2" t="s">
        <v>12367</v>
      </c>
      <c r="B12983" s="2" t="str">
        <f ca="1">IFERROR(__xludf.DUMMYFUNCTION("GOOGLETRANSLATE(A12983,""auto"",""en"")"),"Loading...")</f>
        <v>Loading...</v>
      </c>
    </row>
    <row r="12984" spans="1:2" ht="14.25" customHeight="1">
      <c r="A12984" s="2" t="s">
        <v>12368</v>
      </c>
      <c r="B12984" s="2" t="str">
        <f ca="1">IFERROR(__xludf.DUMMYFUNCTION("GOOGLETRANSLATE(A12984,""auto"",""en"")"),"I also wonder whether he came to Modi?")</f>
        <v>I also wonder whether he came to Modi?</v>
      </c>
    </row>
    <row r="12985" spans="1:2" ht="14.25" customHeight="1">
      <c r="A12985" s="4" t="s">
        <v>12369</v>
      </c>
      <c r="B12985" s="2" t="str">
        <f ca="1">IFERROR(__xludf.DUMMYFUNCTION("GOOGLETRANSLATE(A12985,""auto"",""en"")"),"Loading...")</f>
        <v>Loading...</v>
      </c>
    </row>
    <row r="12986" spans="1:2" ht="14.25" customHeight="1">
      <c r="A12986" s="2" t="s">
        <v>12370</v>
      </c>
      <c r="B12986" s="2" t="str">
        <f ca="1">IFERROR(__xludf.DUMMYFUNCTION("GOOGLETRANSLATE(A12986,""auto"",""en"")"),"Loading...")</f>
        <v>Loading...</v>
      </c>
    </row>
    <row r="12987" spans="1:2" ht="14.25" customHeight="1">
      <c r="A12987" s="2" t="s">
        <v>12371</v>
      </c>
      <c r="B12987" s="2" t="str">
        <f ca="1">IFERROR(__xludf.DUMMYFUNCTION("GOOGLETRANSLATE(A12987,""auto"",""en"")"),"I feel that Ravish Kumar has come under the influence of Kejriwal.")</f>
        <v>I feel that Ravish Kumar has come under the influence of Kejriwal.</v>
      </c>
    </row>
    <row r="12988" spans="1:2" ht="14.25" customHeight="1">
      <c r="A12988" s="2" t="s">
        <v>12372</v>
      </c>
      <c r="B12988" s="2" t="str">
        <f ca="1">IFERROR(__xludf.DUMMYFUNCTION("GOOGLETRANSLATE(A12988,""auto"",""en"")"),"Loading...")</f>
        <v>Loading...</v>
      </c>
    </row>
    <row r="12989" spans="1:2" ht="14.25" customHeight="1">
      <c r="A12989" s="4" t="s">
        <v>12373</v>
      </c>
      <c r="B12989" s="2" t="str">
        <f ca="1">IFERROR(__xludf.DUMMYFUNCTION("GOOGLETRANSLATE(A12989,""auto"",""en"")"),"Loading...")</f>
        <v>Loading...</v>
      </c>
    </row>
    <row r="12990" spans="1:2" ht="14.25" customHeight="1">
      <c r="A12990" s="2" t="s">
        <v>12374</v>
      </c>
      <c r="B12990" s="2" t="str">
        <f ca="1">IFERROR(__xludf.DUMMYFUNCTION("GOOGLETRANSLATE(A12990,""auto"",""en"")"),"Loading...")</f>
        <v>Loading...</v>
      </c>
    </row>
    <row r="12991" spans="1:2" ht="14.25" customHeight="1">
      <c r="A12991" s="2" t="s">
        <v>12375</v>
      </c>
      <c r="B12991" s="2" t="str">
        <f ca="1">IFERROR(__xludf.DUMMYFUNCTION("GOOGLETRANSLATE(A12991,""auto"",""en"")"),"Loading...")</f>
        <v>Loading...</v>
      </c>
    </row>
    <row r="12992" spans="1:2" ht="14.25" customHeight="1">
      <c r="A12992" s="2" t="s">
        <v>12376</v>
      </c>
      <c r="B12992" s="2" t="str">
        <f ca="1">IFERROR(__xludf.DUMMYFUNCTION("GOOGLETRANSLATE(A12992,""auto"",""en"")"),"Loading...")</f>
        <v>Loading...</v>
      </c>
    </row>
    <row r="12993" spans="1:2" ht="14.25" customHeight="1">
      <c r="A12993" s="2" t="s">
        <v>12377</v>
      </c>
      <c r="B12993" s="2" t="str">
        <f ca="1">IFERROR(__xludf.DUMMYFUNCTION("GOOGLETRANSLATE(A12993,""auto"",""en"")"),"Loading...")</f>
        <v>Loading...</v>
      </c>
    </row>
    <row r="12994" spans="1:2" ht="14.25" customHeight="1">
      <c r="A12994" s="2" t="s">
        <v>12378</v>
      </c>
      <c r="B12994" s="2" t="str">
        <f ca="1">IFERROR(__xludf.DUMMYFUNCTION("GOOGLETRANSLATE(A12994,""auto"",""en"")"),"Exit polls are failed due to sumer heat,")</f>
        <v>Exit polls are failed due to sumer heat,</v>
      </c>
    </row>
    <row r="12995" spans="1:2" ht="14.25" customHeight="1">
      <c r="A12995" s="6" t="s">
        <v>12379</v>
      </c>
      <c r="B12995" s="2" t="str">
        <f ca="1">IFERROR(__xludf.DUMMYFUNCTION("GOOGLETRANSLATE(A12995,""auto"",""en"")"),"Loading...")</f>
        <v>Loading...</v>
      </c>
    </row>
    <row r="12996" spans="1:2" ht="14.25" customHeight="1">
      <c r="A12996" s="6" t="s">
        <v>12380</v>
      </c>
      <c r="B12996" s="2" t="str">
        <f ca="1">IFERROR(__xludf.DUMMYFUNCTION("GOOGLETRANSLATE(A12996,""auto"",""en"")"),"Loading...")</f>
        <v>Loading...</v>
      </c>
    </row>
    <row r="12997" spans="1:2" ht="14.25" customHeight="1">
      <c r="A12997" s="2" t="s">
        <v>12381</v>
      </c>
      <c r="B12997" s="2" t="str">
        <f ca="1">IFERROR(__xludf.DUMMYFUNCTION("GOOGLETRANSLATE(A12997,""auto"",""en"")"),"Loading...")</f>
        <v>Loading...</v>
      </c>
    </row>
    <row r="12998" spans="1:2" ht="14.25" customHeight="1">
      <c r="A12998" s="2" t="s">
        <v>12382</v>
      </c>
      <c r="B12998" s="2" t="str">
        <f ca="1">IFERROR(__xludf.DUMMYFUNCTION("GOOGLETRANSLATE(A12998,""auto"",""en"")"),"Loading...")</f>
        <v>Loading...</v>
      </c>
    </row>
    <row r="12999" spans="1:2" ht="14.25" customHeight="1">
      <c r="A12999" s="2" t="s">
        <v>12383</v>
      </c>
      <c r="B12999" s="2" t="str">
        <f ca="1">IFERROR(__xludf.DUMMYFUNCTION("GOOGLETRANSLATE(A12999,""auto"",""en"")"),"Loading...")</f>
        <v>Loading...</v>
      </c>
    </row>
    <row r="13000" spans="1:2" ht="14.25" customHeight="1">
      <c r="A13000" s="2" t="s">
        <v>12384</v>
      </c>
      <c r="B13000" s="2" t="str">
        <f ca="1">IFERROR(__xludf.DUMMYFUNCTION("GOOGLETRANSLATE(A13000,""auto"",""en"")"),"Loading...")</f>
        <v>Loading...</v>
      </c>
    </row>
    <row r="13001" spans="1:2" ht="14.25" customHeight="1">
      <c r="A13001" s="4" t="s">
        <v>12385</v>
      </c>
      <c r="B13001" s="2" t="str">
        <f ca="1">IFERROR(__xludf.DUMMYFUNCTION("GOOGLETRANSLATE(A13001,""auto"",""en"")"),"Loading...")</f>
        <v>Loading...</v>
      </c>
    </row>
    <row r="13002" spans="1:2" ht="14.25" customHeight="1">
      <c r="A13002" s="2" t="s">
        <v>12386</v>
      </c>
      <c r="B13002" s="2" t="str">
        <f ca="1">IFERROR(__xludf.DUMMYFUNCTION("GOOGLETRANSLATE(A13002,""auto"",""en"")"),"Loading...")</f>
        <v>Loading...</v>
      </c>
    </row>
    <row r="13003" spans="1:2" ht="14.25" customHeight="1">
      <c r="A13003" s="2" t="s">
        <v>12387</v>
      </c>
      <c r="B13003" s="2" t="str">
        <f ca="1">IFERROR(__xludf.DUMMYFUNCTION("GOOGLETRANSLATE(A13003,""auto"",""en"")"),"Loading...")</f>
        <v>Loading...</v>
      </c>
    </row>
    <row r="13004" spans="1:2" ht="14.25" customHeight="1">
      <c r="A13004" s="2" t="s">
        <v>12388</v>
      </c>
      <c r="B13004" s="2" t="str">
        <f ca="1">IFERROR(__xludf.DUMMYFUNCTION("GOOGLETRANSLATE(A13004,""auto"",""en"")"),"Loading...")</f>
        <v>Loading...</v>
      </c>
    </row>
    <row r="13005" spans="1:2" ht="14.25" customHeight="1">
      <c r="A13005" s="2" t="s">
        <v>5905</v>
      </c>
      <c r="B13005" s="2" t="str">
        <f ca="1">IFERROR(__xludf.DUMMYFUNCTION("GOOGLETRANSLATE(A13005,""auto"",""en"")"),"Loading...")</f>
        <v>Loading...</v>
      </c>
    </row>
    <row r="13006" spans="1:2" ht="14.25" customHeight="1">
      <c r="A13006" s="6" t="s">
        <v>12389</v>
      </c>
      <c r="B13006" s="2" t="str">
        <f ca="1">IFERROR(__xludf.DUMMYFUNCTION("GOOGLETRANSLATE(A13006,""auto"",""en"")"),"Loading...")</f>
        <v>Loading...</v>
      </c>
    </row>
    <row r="13007" spans="1:2" ht="14.25" customHeight="1">
      <c r="A13007" s="4" t="s">
        <v>12390</v>
      </c>
      <c r="B13007" s="2" t="str">
        <f ca="1">IFERROR(__xludf.DUMMYFUNCTION("GOOGLETRANSLATE(A13007,""auto"",""en"")"),"Loading...")</f>
        <v>Loading...</v>
      </c>
    </row>
    <row r="13008" spans="1:2" ht="14.25" customHeight="1">
      <c r="A13008" s="2" t="s">
        <v>12391</v>
      </c>
      <c r="B13008" s="2" t="str">
        <f ca="1">IFERROR(__xludf.DUMMYFUNCTION("GOOGLETRANSLATE(A13008,""auto"",""en"")"),"What an ignorant human being he is!")</f>
        <v>What an ignorant human being he is!</v>
      </c>
    </row>
    <row r="13009" spans="1:2" ht="14.25" customHeight="1">
      <c r="A13009" s="4" t="s">
        <v>12392</v>
      </c>
      <c r="B13009" s="2" t="str">
        <f ca="1">IFERROR(__xludf.DUMMYFUNCTION("GOOGLETRANSLATE(A13009,""auto"",""en"")"),"Why doesn't the Election Commission tell the public how many EVMs are bad and how many are fine? The public should be told.")</f>
        <v>Why doesn't the Election Commission tell the public how many EVMs are bad and how many are fine? The public should be told.</v>
      </c>
    </row>
    <row r="13010" spans="1:2" ht="14.25" customHeight="1">
      <c r="A13010" s="4" t="s">
        <v>12393</v>
      </c>
      <c r="B13010" s="2" t="str">
        <f ca="1">IFERROR(__xludf.DUMMYFUNCTION("GOOGLETRANSLATE(A13010,""auto"",""en"")"),"This is the exit poll of illiterate Panauti.")</f>
        <v>This is the exit poll of illiterate Panauti.</v>
      </c>
    </row>
    <row r="13011" spans="1:2" ht="14.25" customHeight="1">
      <c r="A13011" s="2" t="s">
        <v>472</v>
      </c>
      <c r="B13011" s="2" t="str">
        <f ca="1">IFERROR(__xludf.DUMMYFUNCTION("GOOGLETRANSLATE(A13011,""auto"",""en"")"),"Loading...")</f>
        <v>Loading...</v>
      </c>
    </row>
    <row r="13012" spans="1:2" ht="14.25" customHeight="1">
      <c r="A13012" s="5" t="s">
        <v>12394</v>
      </c>
      <c r="B13012" s="2" t="str">
        <f ca="1">IFERROR(__xludf.DUMMYFUNCTION("GOOGLETRANSLATE(A13012,""auto"",""en"")"),"Loading...")</f>
        <v>Loading...</v>
      </c>
    </row>
    <row r="13013" spans="1:2" ht="14.25" customHeight="1">
      <c r="A13013" s="2" t="s">
        <v>12395</v>
      </c>
      <c r="B13013" s="2" t="str">
        <f ca="1">IFERROR(__xludf.DUMMYFUNCTION("GOOGLETRANSLATE(A13013,""auto"",""en"")"),"Loading...")</f>
        <v>Loading...</v>
      </c>
    </row>
    <row r="13014" spans="1:2" ht="14.25" customHeight="1">
      <c r="A13014" s="4" t="s">
        <v>12396</v>
      </c>
      <c r="B13014" s="2" t="str">
        <f ca="1">IFERROR(__xludf.DUMMYFUNCTION("GOOGLETRANSLATE(A13014,""auto"",""en"")"),"Loading...")</f>
        <v>Loading...</v>
      </c>
    </row>
    <row r="13015" spans="1:2" ht="14.25" customHeight="1">
      <c r="A13015" s="4" t="s">
        <v>12397</v>
      </c>
      <c r="B13015" s="2" t="str">
        <f ca="1">IFERROR(__xludf.DUMMYFUNCTION("GOOGLETRANSLATE(A13015,""auto"",""en"")"),"Loading...")</f>
        <v>Loading...</v>
      </c>
    </row>
    <row r="13016" spans="1:2" ht="14.25" customHeight="1">
      <c r="A13016" s="2" t="s">
        <v>12398</v>
      </c>
      <c r="B13016" s="2" t="str">
        <f ca="1">IFERROR(__xludf.DUMMYFUNCTION("GOOGLETRANSLATE(A13016,""auto"",""en"")"),"Loading...")</f>
        <v>Loading...</v>
      </c>
    </row>
    <row r="13017" spans="1:2" ht="14.25" customHeight="1">
      <c r="A13017" s="4" t="s">
        <v>12399</v>
      </c>
      <c r="B13017" s="2" t="str">
        <f ca="1">IFERROR(__xludf.DUMMYFUNCTION("GOOGLETRANSLATE(A13017,""auto"",""en"")"),"BJP is losing very badly")</f>
        <v>BJP is losing very badly</v>
      </c>
    </row>
    <row r="13018" spans="1:2" ht="14.25" customHeight="1">
      <c r="A13018" s="4" t="s">
        <v>12400</v>
      </c>
      <c r="B13018" s="2" t="str">
        <f ca="1">IFERROR(__xludf.DUMMYFUNCTION("GOOGLETRANSLATE(A13018,""auto"",""en"")"),"Loading...")</f>
        <v>Loading...</v>
      </c>
    </row>
    <row r="13019" spans="1:2" ht="14.25" customHeight="1">
      <c r="A13019" s="2" t="s">
        <v>12401</v>
      </c>
      <c r="B13019" s="2" t="str">
        <f ca="1">IFERROR(__xludf.DUMMYFUNCTION("GOOGLETRANSLATE(A13019,""auto"",""en"")"),"Loading...")</f>
        <v>Loading...</v>
      </c>
    </row>
    <row r="13020" spans="1:2" ht="14.25" customHeight="1">
      <c r="A13020" s="2" t="s">
        <v>1041</v>
      </c>
      <c r="B13020" s="2" t="str">
        <f ca="1">IFERROR(__xludf.DUMMYFUNCTION("GOOGLETRANSLATE(A13020,""auto"",""en"")"),"Loading...")</f>
        <v>Loading...</v>
      </c>
    </row>
    <row r="13021" spans="1:2" ht="14.25" customHeight="1">
      <c r="A13021" s="4" t="s">
        <v>12402</v>
      </c>
      <c r="B13021" s="2" t="str">
        <f ca="1">IFERROR(__xludf.DUMMYFUNCTION("GOOGLETRANSLATE(A13021,""auto"",""en"")"),"Loading...")</f>
        <v>Loading...</v>
      </c>
    </row>
    <row r="13022" spans="1:2" ht="14.25" customHeight="1">
      <c r="A13022" s="2" t="s">
        <v>12403</v>
      </c>
      <c r="B13022" s="2" t="str">
        <f ca="1">IFERROR(__xludf.DUMMYFUNCTION("GOOGLETRANSLATE(A13022,""auto"",""en"")"),"Loading...")</f>
        <v>Loading...</v>
      </c>
    </row>
    <row r="13023" spans="1:2" ht="14.25" customHeight="1">
      <c r="A13023" s="2" t="s">
        <v>12404</v>
      </c>
      <c r="B13023" s="2" t="str">
        <f ca="1">IFERROR(__xludf.DUMMYFUNCTION("GOOGLETRANSLATE(A13023,""auto"",""en"")"),"Loading...")</f>
        <v>Loading...</v>
      </c>
    </row>
    <row r="13024" spans="1:2" ht="14.25" customHeight="1">
      <c r="A13024" s="6" t="s">
        <v>12405</v>
      </c>
      <c r="B13024" s="2" t="str">
        <f ca="1">IFERROR(__xludf.DUMMYFUNCTION("GOOGLETRANSLATE(A13024,""auto"",""en"")"),"Loading...")</f>
        <v>Loading...</v>
      </c>
    </row>
    <row r="13025" spans="1:2" ht="14.25" customHeight="1">
      <c r="A13025" s="2" t="s">
        <v>12406</v>
      </c>
      <c r="B13025" s="2" t="str">
        <f ca="1">IFERROR(__xludf.DUMMYFUNCTION("GOOGLETRANSLATE(A13025,""auto"",""en"")"),"Loading...")</f>
        <v>Loading...</v>
      </c>
    </row>
    <row r="13026" spans="1:2" ht="14.25" customHeight="1">
      <c r="A13026" s="2" t="s">
        <v>12407</v>
      </c>
      <c r="B13026" s="2" t="str">
        <f ca="1">IFERROR(__xludf.DUMMYFUNCTION("GOOGLETRANSLATE(A13026,""auto"",""en"")"),"Loading...")</f>
        <v>Loading...</v>
      </c>
    </row>
    <row r="13027" spans="1:2" ht="14.25" customHeight="1">
      <c r="A13027" s="2" t="s">
        <v>12408</v>
      </c>
      <c r="B13027" s="2" t="str">
        <f ca="1">IFERROR(__xludf.DUMMYFUNCTION("GOOGLETRANSLATE(A13027,""auto"",""en"")"),"Loading...")</f>
        <v>Loading...</v>
      </c>
    </row>
    <row r="13028" spans="1:2" ht="14.25" customHeight="1">
      <c r="A13028" s="2" t="s">
        <v>12409</v>
      </c>
      <c r="B13028" s="2" t="str">
        <f ca="1">IFERROR(__xludf.DUMMYFUNCTION("GOOGLETRANSLATE(A13028,""auto"",""en"")"),"Problem would be when The President of India would not recognise INDIA Alliance and even if they get majority the President would not call them to form govt. Instead if BJP becomes the majority party, it would be called to form the govt. It is going to be"&amp;" messy in next week.")</f>
        <v>Problem would be when The President of India would not recognise INDIA Alliance and even if they get majority the President would not call them to form govt. Instead if BJP becomes the majority party, it would be called to form the govt. It is going to be messy in next week.</v>
      </c>
    </row>
    <row r="13029" spans="1:2" ht="14.25" customHeight="1">
      <c r="A13029" s="2" t="s">
        <v>12410</v>
      </c>
      <c r="B13029" s="2" t="str">
        <f ca="1">IFERROR(__xludf.DUMMYFUNCTION("GOOGLETRANSLATE(A13029,""auto"",""en"")"),"I felt like crying.")</f>
        <v>I felt like crying.</v>
      </c>
    </row>
    <row r="13030" spans="1:2" ht="14.25" customHeight="1">
      <c r="A13030" s="2" t="s">
        <v>12411</v>
      </c>
      <c r="B13030" s="2" t="str">
        <f ca="1">IFERROR(__xludf.DUMMYFUNCTION("GOOGLETRANSLATE(A13030,""auto"",""en"")"),"Loading...")</f>
        <v>Loading...</v>
      </c>
    </row>
    <row r="13031" spans="1:2" ht="14.25" customHeight="1">
      <c r="A13031" s="2" t="s">
        <v>12412</v>
      </c>
      <c r="B13031" s="2" t="str">
        <f ca="1">IFERROR(__xludf.DUMMYFUNCTION("GOOGLETRANSLATE(A13031,""auto"",""en"")"),"Loading...")</f>
        <v>Loading...</v>
      </c>
    </row>
    <row r="13032" spans="1:2" ht="14.25" customHeight="1">
      <c r="A13032" s="2" t="s">
        <v>12413</v>
      </c>
      <c r="B13032" s="2" t="str">
        <f ca="1">IFERROR(__xludf.DUMMYFUNCTION("GOOGLETRANSLATE(A13032,""auto"",""en"")"),"Loading...")</f>
        <v>Loading...</v>
      </c>
    </row>
    <row r="13033" spans="1:2" ht="14.25" customHeight="1">
      <c r="A13033" s="2" t="s">
        <v>12414</v>
      </c>
      <c r="B13033" s="2" t="str">
        <f ca="1">IFERROR(__xludf.DUMMYFUNCTION("GOOGLETRANSLATE(A13033,""auto"",""en"")"),"Loading...")</f>
        <v>Loading...</v>
      </c>
    </row>
    <row r="13034" spans="1:2" ht="14.25" customHeight="1">
      <c r="A13034" s="2" t="s">
        <v>12415</v>
      </c>
      <c r="B13034" s="2" t="str">
        <f ca="1">IFERROR(__xludf.DUMMYFUNCTION("GOOGLETRANSLATE(A13034,""auto"",""en"")"),"Loading...")</f>
        <v>Loading...</v>
      </c>
    </row>
    <row r="13035" spans="1:2" ht="14.25" customHeight="1">
      <c r="A13035" s="2" t="s">
        <v>6503</v>
      </c>
      <c r="B13035" s="2" t="str">
        <f ca="1">IFERROR(__xludf.DUMMYFUNCTION("GOOGLETRANSLATE(A13035,""auto"",""en"")"),"Good 👍")</f>
        <v>Good 👍</v>
      </c>
    </row>
    <row r="13036" spans="1:2" ht="14.25" customHeight="1">
      <c r="A13036" s="2" t="s">
        <v>12416</v>
      </c>
      <c r="B13036" s="2" t="str">
        <f ca="1">IFERROR(__xludf.DUMMYFUNCTION("GOOGLETRANSLATE(A13036,""auto"",""en"")"),"Loading...")</f>
        <v>Loading...</v>
      </c>
    </row>
    <row r="13037" spans="1:2" ht="14.25" customHeight="1">
      <c r="A13037" s="2" t="s">
        <v>4322</v>
      </c>
      <c r="B13037" s="2" t="str">
        <f ca="1">IFERROR(__xludf.DUMMYFUNCTION("GOOGLETRANSLATE(A13037,""auto"",""en"")"),"Loading...")</f>
        <v>Loading...</v>
      </c>
    </row>
    <row r="13038" spans="1:2" ht="14.25" customHeight="1">
      <c r="A13038" s="2" t="s">
        <v>12417</v>
      </c>
      <c r="B13038" s="2" t="str">
        <f ca="1">IFERROR(__xludf.DUMMYFUNCTION("GOOGLETRANSLATE(A13038,""auto"",""en"")"),"Loading...")</f>
        <v>Loading...</v>
      </c>
    </row>
    <row r="13039" spans="1:2" ht="14.25" customHeight="1">
      <c r="A13039" s="2" t="s">
        <v>12418</v>
      </c>
      <c r="B13039" s="2" t="str">
        <f ca="1">IFERROR(__xludf.DUMMYFUNCTION("GOOGLETRANSLATE(A13039,""auto"",""en"")"),"Jay Sri Ram")</f>
        <v>Jay Sri Ram</v>
      </c>
    </row>
    <row r="13040" spans="1:2" ht="14.25" customHeight="1">
      <c r="A13040" s="4" t="s">
        <v>12419</v>
      </c>
      <c r="B13040" s="2" t="str">
        <f ca="1">IFERROR(__xludf.DUMMYFUNCTION("GOOGLETRANSLATE(A13040,""auto"",""en"")"),"Long live India coalition government.")</f>
        <v>Long live India coalition government.</v>
      </c>
    </row>
    <row r="13041" spans="1:2" ht="14.25" customHeight="1">
      <c r="A13041" s="2" t="s">
        <v>12420</v>
      </c>
      <c r="B13041" s="2" t="str">
        <f ca="1">IFERROR(__xludf.DUMMYFUNCTION("GOOGLETRANSLATE(A13041,""auto"",""en"")"),"Loading...")</f>
        <v>Loading...</v>
      </c>
    </row>
    <row r="13042" spans="1:2" ht="14.25" customHeight="1">
      <c r="A13042" s="2" t="s">
        <v>12421</v>
      </c>
      <c r="B13042" s="2" t="str">
        <f ca="1">IFERROR(__xludf.DUMMYFUNCTION("GOOGLETRANSLATE(A13042,""auto"",""en"")"),"Loading...")</f>
        <v>Loading...</v>
      </c>
    </row>
    <row r="13043" spans="1:2" ht="14.25" customHeight="1">
      <c r="A13043" s="2" t="s">
        <v>12422</v>
      </c>
      <c r="B13043" s="2" t="str">
        <f ca="1">IFERROR(__xludf.DUMMYFUNCTION("GOOGLETRANSLATE(A13043,""auto"",""en"")"),"Haryana has 10 seats but in India it is said that it is restricted to 2-3 seats.")</f>
        <v>Haryana has 10 seats but in India it is said that it is restricted to 2-3 seats.</v>
      </c>
    </row>
    <row r="13044" spans="1:2" ht="14.25" customHeight="1">
      <c r="A13044" s="4" t="s">
        <v>12423</v>
      </c>
      <c r="B13044" s="2" t="str">
        <f ca="1">IFERROR(__xludf.DUMMYFUNCTION("GOOGLETRANSLATE(A13044,""auto"",""en"")"),"Loading...")</f>
        <v>Loading...</v>
      </c>
    </row>
    <row r="13045" spans="1:2" ht="14.25" customHeight="1">
      <c r="A13045" s="2" t="s">
        <v>12424</v>
      </c>
      <c r="B13045" s="2" t="str">
        <f ca="1">IFERROR(__xludf.DUMMYFUNCTION("GOOGLETRANSLATE(A13045,""auto"",""en"")"),"Loading...")</f>
        <v>Loading...</v>
      </c>
    </row>
    <row r="13046" spans="1:2" ht="14.25" customHeight="1">
      <c r="A13046" s="6" t="s">
        <v>12425</v>
      </c>
      <c r="B13046" s="2" t="str">
        <f ca="1">IFERROR(__xludf.DUMMYFUNCTION("GOOGLETRANSLATE(A13046,""auto"",""en"")"),"Loading...")</f>
        <v>Loading...</v>
      </c>
    </row>
    <row r="13047" spans="1:2" ht="14.25" customHeight="1">
      <c r="A13047" s="4" t="s">
        <v>12426</v>
      </c>
      <c r="B13047" s="2" t="str">
        <f ca="1">IFERROR(__xludf.DUMMYFUNCTION("GOOGLETRANSLATE(A13047,""auto"",""en"")"),"Loading...")</f>
        <v>Loading...</v>
      </c>
    </row>
    <row r="13048" spans="1:2" ht="14.25" customHeight="1">
      <c r="A13048" s="2" t="s">
        <v>7185</v>
      </c>
      <c r="B13048" s="2" t="str">
        <f ca="1">IFERROR(__xludf.DUMMYFUNCTION("GOOGLETRANSLATE(A13048,""auto"",""en"")"),"Loading...")</f>
        <v>Loading...</v>
      </c>
    </row>
    <row r="13049" spans="1:2" ht="14.25" customHeight="1">
      <c r="A13049" s="4" t="s">
        <v>12427</v>
      </c>
      <c r="B13049" s="2" t="str">
        <f ca="1">IFERROR(__xludf.DUMMYFUNCTION("GOOGLETRANSLATE(A13049,""auto"",""en"")"),"Loading...")</f>
        <v>Loading...</v>
      </c>
    </row>
    <row r="13050" spans="1:2" ht="14.25" customHeight="1">
      <c r="A13050" s="2" t="s">
        <v>12428</v>
      </c>
      <c r="B13050" s="2" t="str">
        <f ca="1">IFERROR(__xludf.DUMMYFUNCTION("GOOGLETRANSLATE(A13050,""auto"",""en"")"),"Loading...")</f>
        <v>Loading...</v>
      </c>
    </row>
    <row r="13051" spans="1:2" ht="14.25" customHeight="1">
      <c r="A13051" s="2" t="s">
        <v>12429</v>
      </c>
      <c r="B13051" s="2" t="str">
        <f ca="1">IFERROR(__xludf.DUMMYFUNCTION("GOOGLETRANSLATE(A13051,""auto"",""en"")"),"Loading...")</f>
        <v>Loading...</v>
      </c>
    </row>
    <row r="13052" spans="1:2" ht="14.25" customHeight="1">
      <c r="A13052" s="4" t="s">
        <v>12430</v>
      </c>
      <c r="B13052" s="2" t="str">
        <f ca="1">IFERROR(__xludf.DUMMYFUNCTION("GOOGLETRANSLATE(A13052,""auto"",""en"")"),"Loading...")</f>
        <v>Loading...</v>
      </c>
    </row>
    <row r="13053" spans="1:2" ht="14.25" customHeight="1">
      <c r="A13053" s="2" t="s">
        <v>12431</v>
      </c>
      <c r="B13053" s="2" t="str">
        <f ca="1">IFERROR(__xludf.DUMMYFUNCTION("GOOGLETRANSLATE(A13053,""auto"",""en"")"),"Loading...")</f>
        <v>Loading...</v>
      </c>
    </row>
    <row r="13054" spans="1:2" ht="14.25" customHeight="1">
      <c r="A13054" s="2" t="s">
        <v>12432</v>
      </c>
      <c r="B13054" s="2" t="str">
        <f ca="1">IFERROR(__xludf.DUMMYFUNCTION("GOOGLETRANSLATE(A13054,""auto"",""en"")"),"Loading...")</f>
        <v>Loading...</v>
      </c>
    </row>
    <row r="13055" spans="1:2" ht="14.25" customHeight="1">
      <c r="A13055" s="2" t="s">
        <v>12433</v>
      </c>
      <c r="B13055" s="2" t="str">
        <f ca="1">IFERROR(__xludf.DUMMYFUNCTION("GOOGLETRANSLATE(A13055,""auto"",""en"")"),"Loading...")</f>
        <v>Loading...</v>
      </c>
    </row>
    <row r="13056" spans="1:2" ht="14.25" customHeight="1">
      <c r="A13056" s="2" t="s">
        <v>12434</v>
      </c>
      <c r="B13056" s="2" t="str">
        <f ca="1">IFERROR(__xludf.DUMMYFUNCTION("GOOGLETRANSLATE(A13056,""auto"",""en"")"),"Loading...")</f>
        <v>Loading...</v>
      </c>
    </row>
    <row r="13057" spans="1:2" ht="14.25" customHeight="1">
      <c r="A13057" s="4" t="s">
        <v>12435</v>
      </c>
      <c r="B13057" s="2" t="str">
        <f ca="1">IFERROR(__xludf.DUMMYFUNCTION("GOOGLETRANSLATE(A13057,""auto"",""en"")"),"EVM box is a means of fooling only illiterate people. People of Dabba village have learned the magic of EVM. Exitpoll will be correct.")</f>
        <v>EVM box is a means of fooling only illiterate people. People of Dabba village have learned the magic of EVM. Exitpoll will be correct.</v>
      </c>
    </row>
    <row r="13058" spans="1:2" ht="14.25" customHeight="1">
      <c r="A13058" s="2" t="s">
        <v>12436</v>
      </c>
      <c r="B13058" s="2" t="str">
        <f ca="1">IFERROR(__xludf.DUMMYFUNCTION("GOOGLETRANSLATE(A13058,""auto"",""en"")"),"Loading...")</f>
        <v>Loading...</v>
      </c>
    </row>
    <row r="13059" spans="1:2" ht="14.25" customHeight="1">
      <c r="A13059" s="4" t="s">
        <v>12437</v>
      </c>
      <c r="B13059" s="2" t="str">
        <f ca="1">IFERROR(__xludf.DUMMYFUNCTION("GOOGLETRANSLATE(A13059,""auto"",""en"")"),"Loading...")</f>
        <v>Loading...</v>
      </c>
    </row>
    <row r="13060" spans="1:2" ht="14.25" customHeight="1">
      <c r="A13060" s="4" t="s">
        <v>12438</v>
      </c>
      <c r="B13060" s="2" t="str">
        <f ca="1">IFERROR(__xludf.DUMMYFUNCTION("GOOGLETRANSLATE(A13060,""auto"",""en"")"),"Loading...")</f>
        <v>Loading...</v>
      </c>
    </row>
    <row r="13061" spans="1:2" ht="14.25" customHeight="1">
      <c r="A13061" s="4" t="s">
        <v>12439</v>
      </c>
      <c r="B13061" s="2" t="str">
        <f ca="1">IFERROR(__xludf.DUMMYFUNCTION("GOOGLETRANSLATE(A13061,""auto"",""en"")"),"Loading...")</f>
        <v>Loading...</v>
      </c>
    </row>
    <row r="13062" spans="1:2" ht="14.25" customHeight="1">
      <c r="A13062" s="2" t="s">
        <v>12440</v>
      </c>
      <c r="B13062" s="2" t="str">
        <f ca="1">IFERROR(__xludf.DUMMYFUNCTION("GOOGLETRANSLATE(A13062,""auto"",""en"")"),"Loading...")</f>
        <v>Loading...</v>
      </c>
    </row>
    <row r="13063" spans="1:2" ht="14.25" customHeight="1">
      <c r="A13063" s="2" t="s">
        <v>12441</v>
      </c>
      <c r="B13063" s="2" t="str">
        <f ca="1">IFERROR(__xludf.DUMMYFUNCTION("GOOGLETRANSLATE(A13063,""auto"",""en"")"),"Loading...")</f>
        <v>Loading...</v>
      </c>
    </row>
    <row r="13064" spans="1:2" ht="14.25" customHeight="1">
      <c r="A13064" s="2" t="s">
        <v>12442</v>
      </c>
      <c r="B13064" s="2" t="str">
        <f ca="1">IFERROR(__xludf.DUMMYFUNCTION("GOOGLETRANSLATE(A13064,""auto"",""en"")"),"Loading...")</f>
        <v>Loading...</v>
      </c>
    </row>
    <row r="13065" spans="1:2" ht="14.25" customHeight="1">
      <c r="A13065" s="2" t="s">
        <v>12443</v>
      </c>
      <c r="B13065" s="2" t="str">
        <f ca="1">IFERROR(__xludf.DUMMYFUNCTION("GOOGLETRANSLATE(A13065,""auto"",""en"")"),"Loading...")</f>
        <v>Loading...</v>
      </c>
    </row>
    <row r="13066" spans="1:2" ht="14.25" customHeight="1">
      <c r="A13066" s="2" t="s">
        <v>12444</v>
      </c>
      <c r="B13066" s="2" t="str">
        <f ca="1">IFERROR(__xludf.DUMMYFUNCTION("GOOGLETRANSLATE(A13066,""auto"",""en"")"),"Loading...")</f>
        <v>Loading...</v>
      </c>
    </row>
    <row r="13067" spans="1:2" ht="14.25" customHeight="1">
      <c r="A13067" s="2" t="s">
        <v>12445</v>
      </c>
      <c r="B13067" s="2" t="str">
        <f ca="1">IFERROR(__xludf.DUMMYFUNCTION("GOOGLETRANSLATE(A13067,""auto"",""en"")"),"Loading...")</f>
        <v>Loading...</v>
      </c>
    </row>
    <row r="13068" spans="1:2" ht="14.25" customHeight="1">
      <c r="A13068" s="6" t="s">
        <v>12446</v>
      </c>
      <c r="B13068" s="2" t="str">
        <f ca="1">IFERROR(__xludf.DUMMYFUNCTION("GOOGLETRANSLATE(A13068,""auto"",""en"")"),"Loading...")</f>
        <v>Loading...</v>
      </c>
    </row>
    <row r="13069" spans="1:2" ht="14.25" customHeight="1">
      <c r="A13069" s="2" t="s">
        <v>12447</v>
      </c>
      <c r="B13069" s="2" t="str">
        <f ca="1">IFERROR(__xludf.DUMMYFUNCTION("GOOGLETRANSLATE(A13069,""auto"",""en"")"),"Loading...")</f>
        <v>Loading...</v>
      </c>
    </row>
    <row r="13070" spans="1:2" ht="14.25" customHeight="1">
      <c r="A13070" s="2" t="s">
        <v>12448</v>
      </c>
      <c r="B13070" s="2" t="str">
        <f ca="1">IFERROR(__xludf.DUMMYFUNCTION("GOOGLETRANSLATE(A13070,""auto"",""en"")"),"Loading...")</f>
        <v>Loading...</v>
      </c>
    </row>
    <row r="13071" spans="1:2" ht="14.25" customHeight="1">
      <c r="A13071" s="2" t="s">
        <v>12449</v>
      </c>
      <c r="B13071" s="2" t="str">
        <f ca="1">IFERROR(__xludf.DUMMYFUNCTION("GOOGLETRANSLATE(A13071,""auto"",""en"")"),"Loading...")</f>
        <v>Loading...</v>
      </c>
    </row>
    <row r="13072" spans="1:2" ht="14.25" customHeight="1">
      <c r="A13072" s="2" t="s">
        <v>1534</v>
      </c>
      <c r="B13072" s="2" t="str">
        <f ca="1">IFERROR(__xludf.DUMMYFUNCTION("GOOGLETRANSLATE(A13072,""auto"",""en"")"),"Loading...")</f>
        <v>Loading...</v>
      </c>
    </row>
    <row r="13073" spans="1:2" ht="14.25" customHeight="1">
      <c r="A13073" s="2" t="s">
        <v>12450</v>
      </c>
      <c r="B13073" s="2" t="str">
        <f ca="1">IFERROR(__xludf.DUMMYFUNCTION("GOOGLETRANSLATE(A13073,""auto"",""en"")"),"Loading...")</f>
        <v>Loading...</v>
      </c>
    </row>
    <row r="13074" spans="1:2" ht="14.25" customHeight="1">
      <c r="A13074" s="2" t="s">
        <v>12451</v>
      </c>
      <c r="B13074" s="2" t="str">
        <f ca="1">IFERROR(__xludf.DUMMYFUNCTION("GOOGLETRANSLATE(A13074,""auto"",""en"")"),"Loading...")</f>
        <v>Loading...</v>
      </c>
    </row>
    <row r="13075" spans="1:2" ht="14.25" customHeight="1">
      <c r="A13075" s="2" t="s">
        <v>12452</v>
      </c>
      <c r="B13075" s="2" t="str">
        <f ca="1">IFERROR(__xludf.DUMMYFUNCTION("GOOGLETRANSLATE(A13075,""auto"",""en"")"),"Loading...")</f>
        <v>Loading...</v>
      </c>
    </row>
    <row r="13076" spans="1:2" ht="14.25" customHeight="1">
      <c r="A13076" s="2" t="s">
        <v>12453</v>
      </c>
      <c r="B13076" s="2" t="str">
        <f ca="1">IFERROR(__xludf.DUMMYFUNCTION("GOOGLETRANSLATE(A13076,""auto"",""en"")"),"Loading...")</f>
        <v>Loading...</v>
      </c>
    </row>
    <row r="13077" spans="1:2" ht="14.25" customHeight="1">
      <c r="A13077" s="2" t="s">
        <v>12454</v>
      </c>
      <c r="B13077" s="2" t="str">
        <f ca="1">IFERROR(__xludf.DUMMYFUNCTION("GOOGLETRANSLATE(A13077,""auto"",""en"")"),"Ravish ji, please do it to the band, my friend.")</f>
        <v>Ravish ji, please do it to the band, my friend.</v>
      </c>
    </row>
    <row r="13078" spans="1:2" ht="14.25" customHeight="1">
      <c r="A13078" s="4" t="s">
        <v>12455</v>
      </c>
      <c r="B13078" s="2" t="str">
        <f ca="1">IFERROR(__xludf.DUMMYFUNCTION("GOOGLETRANSLATE(A13078,""auto"",""en"")"),"Loading...")</f>
        <v>Loading...</v>
      </c>
    </row>
    <row r="13079" spans="1:2" ht="14.25" customHeight="1">
      <c r="A13079" s="4" t="s">
        <v>12456</v>
      </c>
      <c r="B13079" s="2" t="str">
        <f ca="1">IFERROR(__xludf.DUMMYFUNCTION("GOOGLETRANSLATE(A13079,""auto"",""en"")"),"Loading...")</f>
        <v>Loading...</v>
      </c>
    </row>
    <row r="13080" spans="1:2" ht="14.25" customHeight="1">
      <c r="A13080" s="2" t="s">
        <v>12457</v>
      </c>
      <c r="B13080" s="2" t="str">
        <f ca="1">IFERROR(__xludf.DUMMYFUNCTION("GOOGLETRANSLATE(A13080,""auto"",""en"")"),"Loading...")</f>
        <v>Loading...</v>
      </c>
    </row>
    <row r="13081" spans="1:2" ht="14.25" customHeight="1">
      <c r="A13081" s="4" t="s">
        <v>12458</v>
      </c>
      <c r="B13081" s="2" t="str">
        <f ca="1">IFERROR(__xludf.DUMMYFUNCTION("GOOGLETRANSLATE(A13081,""auto"",""en"")"),"Everyone is crazy, Ravish ji has been since years.")</f>
        <v>Everyone is crazy, Ravish ji has been since years.</v>
      </c>
    </row>
    <row r="13082" spans="1:2" ht="14.25" customHeight="1">
      <c r="A13082" s="2" t="s">
        <v>12459</v>
      </c>
      <c r="B13082" s="2" t="str">
        <f ca="1">IFERROR(__xludf.DUMMYFUNCTION("GOOGLETRANSLATE(A13082,""auto"",""en"")"),"Loading...")</f>
        <v>Loading...</v>
      </c>
    </row>
    <row r="13083" spans="1:2" ht="14.25" customHeight="1">
      <c r="A13083" s="2" t="s">
        <v>12460</v>
      </c>
      <c r="B13083" s="2" t="str">
        <f ca="1">IFERROR(__xludf.DUMMYFUNCTION("GOOGLETRANSLATE(A13083,""auto"",""en"")"),"Loading...")</f>
        <v>Loading...</v>
      </c>
    </row>
    <row r="13084" spans="1:2" ht="14.25" customHeight="1">
      <c r="A13084" s="2" t="s">
        <v>12461</v>
      </c>
      <c r="B13084" s="2" t="str">
        <f ca="1">IFERROR(__xludf.DUMMYFUNCTION("GOOGLETRANSLATE(A13084,""auto"",""en"")"),"Modi hi EVM ED CBI h")</f>
        <v>Modi hi EVM ED CBI h</v>
      </c>
    </row>
    <row r="13085" spans="1:2" ht="14.25" customHeight="1">
      <c r="A13085" s="2" t="s">
        <v>12462</v>
      </c>
      <c r="B13085" s="2" t="str">
        <f ca="1">IFERROR(__xludf.DUMMYFUNCTION("GOOGLETRANSLATE(A13085,""auto"",""en"")"),"Loading...")</f>
        <v>Loading...</v>
      </c>
    </row>
    <row r="13086" spans="1:2" ht="14.25" customHeight="1">
      <c r="A13086" s="2" t="s">
        <v>12463</v>
      </c>
      <c r="B13086" s="2" t="str">
        <f ca="1">IFERROR(__xludf.DUMMYFUNCTION("GOOGLETRANSLATE(A13086,""auto"",""en"")"),"Loading...")</f>
        <v>Loading...</v>
      </c>
    </row>
    <row r="13087" spans="1:2" ht="14.25" customHeight="1">
      <c r="A13087" s="2" t="s">
        <v>12464</v>
      </c>
      <c r="B13087" s="2" t="str">
        <f ca="1">IFERROR(__xludf.DUMMYFUNCTION("GOOGLETRANSLATE(A13087,""auto"",""en"")"),"How the hell Modi indirectly announces that his party is winning. He has been voted out if power, only EVM counting has to put a stamp on the final result on 4th June.")</f>
        <v>How the hell Modi indirectly announces that his party is winning. He has been voted out if power, only EVM counting has to put a stamp on the final result on 4th June.</v>
      </c>
    </row>
    <row r="13088" spans="1:2" ht="14.25" customHeight="1">
      <c r="A13088" s="2" t="s">
        <v>12465</v>
      </c>
      <c r="B13088" s="2" t="str">
        <f ca="1">IFERROR(__xludf.DUMMYFUNCTION("GOOGLETRANSLATE(A13088,""auto"",""en"")"),"Loading...")</f>
        <v>Loading...</v>
      </c>
    </row>
    <row r="13089" spans="1:2" ht="14.25" customHeight="1">
      <c r="A13089" s="4" t="s">
        <v>12466</v>
      </c>
      <c r="B13089" s="2" t="str">
        <f ca="1">IFERROR(__xludf.DUMMYFUNCTION("GOOGLETRANSLATE(A13089,""auto"",""en"")"),"Loading...")</f>
        <v>Loading...</v>
      </c>
    </row>
    <row r="13090" spans="1:2" ht="14.25" customHeight="1">
      <c r="A13090" s="2" t="s">
        <v>12467</v>
      </c>
      <c r="B13090" s="2" t="str">
        <f ca="1">IFERROR(__xludf.DUMMYFUNCTION("GOOGLETRANSLATE(A13090,""auto"",""en"")"),"Loading...")</f>
        <v>Loading...</v>
      </c>
    </row>
    <row r="13091" spans="1:2" ht="14.25" customHeight="1">
      <c r="A13091" s="2" t="s">
        <v>12468</v>
      </c>
      <c r="B13091" s="2" t="str">
        <f ca="1">IFERROR(__xludf.DUMMYFUNCTION("GOOGLETRANSLATE(A13091,""auto"",""en"")"),"Loading...")</f>
        <v>Loading...</v>
      </c>
    </row>
    <row r="13092" spans="1:2" ht="14.25" customHeight="1">
      <c r="A13092" s="2" t="s">
        <v>12469</v>
      </c>
      <c r="B13092" s="2" t="str">
        <f ca="1">IFERROR(__xludf.DUMMYFUNCTION("GOOGLETRANSLATE(A13092,""auto"",""en"")"),"Loading...")</f>
        <v>Loading...</v>
      </c>
    </row>
    <row r="13093" spans="1:2" ht="14.25" customHeight="1">
      <c r="A13093" s="2" t="s">
        <v>12470</v>
      </c>
      <c r="B13093" s="2" t="str">
        <f ca="1">IFERROR(__xludf.DUMMYFUNCTION("GOOGLETRANSLATE(A13093,""auto"",""en"")"),"Loading...")</f>
        <v>Loading...</v>
      </c>
    </row>
    <row r="13094" spans="1:2" ht="14.25" customHeight="1">
      <c r="A13094" s="5" t="s">
        <v>12471</v>
      </c>
      <c r="B13094" s="2" t="str">
        <f ca="1">IFERROR(__xludf.DUMMYFUNCTION("GOOGLETRANSLATE(A13094,""auto"",""en"")"),"God is Modi, he can do anything, because what birth has he taken? Lord Ram 
Krishna Bhagwan Guru Nanak Dev Ji was also born")</f>
        <v>God is Modi, he can do anything, because what birth has he taken? Lord Ram 
Krishna Bhagwan Guru Nanak Dev Ji was also born</v>
      </c>
    </row>
    <row r="13095" spans="1:2" ht="14.25" customHeight="1">
      <c r="A13095" s="4" t="s">
        <v>12472</v>
      </c>
      <c r="B13095" s="2" t="str">
        <f ca="1">IFERROR(__xludf.DUMMYFUNCTION("GOOGLETRANSLATE(A13095,""auto"",""en"")"),"Loading...")</f>
        <v>Loading...</v>
      </c>
    </row>
    <row r="13096" spans="1:2" ht="14.25" customHeight="1">
      <c r="A13096" s="2" t="s">
        <v>12473</v>
      </c>
      <c r="B13096" s="2" t="str">
        <f ca="1">IFERROR(__xludf.DUMMYFUNCTION("GOOGLETRANSLATE(A13096,""auto"",""en"")"),"Loading...")</f>
        <v>Loading...</v>
      </c>
    </row>
    <row r="13097" spans="1:2" ht="14.25" customHeight="1">
      <c r="A13097" s="4" t="s">
        <v>12474</v>
      </c>
      <c r="B13097" s="2" t="str">
        <f ca="1">IFERROR(__xludf.DUMMYFUNCTION("GOOGLETRANSLATE(A13097,""auto"",""en"")"),"Loading...")</f>
        <v>Loading...</v>
      </c>
    </row>
    <row r="13098" spans="1:2" ht="14.25" customHeight="1">
      <c r="A13098" s="2" t="s">
        <v>12475</v>
      </c>
      <c r="B13098" s="2" t="str">
        <f ca="1">IFERROR(__xludf.DUMMYFUNCTION("GOOGLETRANSLATE(A13098,""auto"",""en"")"),"Loading...")</f>
        <v>Loading...</v>
      </c>
    </row>
    <row r="13099" spans="1:2" ht="14.25" customHeight="1">
      <c r="A13099" s="2" t="s">
        <v>12476</v>
      </c>
      <c r="B13099" s="2" t="str">
        <f ca="1">IFERROR(__xludf.DUMMYFUNCTION("GOOGLETRANSLATE(A13099,""auto"",""en"")"),"Loading...")</f>
        <v>Loading...</v>
      </c>
    </row>
    <row r="13100" spans="1:2" ht="14.25" customHeight="1">
      <c r="A13100" s="2" t="s">
        <v>12477</v>
      </c>
      <c r="B13100" s="2" t="str">
        <f ca="1">IFERROR(__xludf.DUMMYFUNCTION("GOOGLETRANSLATE(A13100,""auto"",""en"")"),"Loading...")</f>
        <v>Loading...</v>
      </c>
    </row>
    <row r="13101" spans="1:2" ht="14.25" customHeight="1">
      <c r="A13101" s="2" t="s">
        <v>12478</v>
      </c>
      <c r="B13101" s="2" t="str">
        <f ca="1">IFERROR(__xludf.DUMMYFUNCTION("GOOGLETRANSLATE(A13101,""auto"",""en"")"),"Loading...")</f>
        <v>Loading...</v>
      </c>
    </row>
    <row r="13102" spans="1:2" ht="14.25" customHeight="1">
      <c r="A13102" s="2" t="s">
        <v>12479</v>
      </c>
      <c r="B13102" s="2" t="str">
        <f ca="1">IFERROR(__xludf.DUMMYFUNCTION("GOOGLETRANSLATE(A13102,""auto"",""en"")"),"Modi is like that")</f>
        <v>Modi is like that</v>
      </c>
    </row>
    <row r="13103" spans="1:2" ht="14.25" customHeight="1">
      <c r="A13103" s="2" t="s">
        <v>12480</v>
      </c>
      <c r="B13103" s="2" t="str">
        <f ca="1">IFERROR(__xludf.DUMMYFUNCTION("GOOGLETRANSLATE(A13103,""auto"",""en"")"),"Loading...")</f>
        <v>Loading...</v>
      </c>
    </row>
    <row r="13104" spans="1:2" ht="14.25" customHeight="1">
      <c r="A13104" s="2" t="s">
        <v>12481</v>
      </c>
      <c r="B13104" s="2" t="str">
        <f ca="1">IFERROR(__xludf.DUMMYFUNCTION("GOOGLETRANSLATE(A13104,""auto"",""en"")"),"Loading...")</f>
        <v>Loading...</v>
      </c>
    </row>
    <row r="13105" spans="1:2" ht="14.25" customHeight="1">
      <c r="A13105" s="6" t="s">
        <v>12482</v>
      </c>
      <c r="B13105" s="2" t="str">
        <f ca="1">IFERROR(__xludf.DUMMYFUNCTION("GOOGLETRANSLATE(A13105,""auto"",""en"")"),"Loading...")</f>
        <v>Loading...</v>
      </c>
    </row>
    <row r="13106" spans="1:2" ht="14.25" customHeight="1">
      <c r="A13106" s="5" t="s">
        <v>12483</v>
      </c>
      <c r="B13106" s="2" t="str">
        <f ca="1">IFERROR(__xludf.DUMMYFUNCTION("GOOGLETRANSLATE(A13106,""auto"",""en"")"),"Loading...")</f>
        <v>Loading...</v>
      </c>
    </row>
    <row r="13107" spans="1:2" ht="14.25" customHeight="1">
      <c r="A13107" s="4" t="s">
        <v>12484</v>
      </c>
      <c r="B13107" s="2" t="str">
        <f ca="1">IFERROR(__xludf.DUMMYFUNCTION("GOOGLETRANSLATE(A13107,""auto"",""en"")"),"Loading...")</f>
        <v>Loading...</v>
      </c>
    </row>
    <row r="13108" spans="1:2" ht="14.25" customHeight="1">
      <c r="A13108" s="2" t="s">
        <v>12485</v>
      </c>
      <c r="B13108" s="2" t="str">
        <f ca="1">IFERROR(__xludf.DUMMYFUNCTION("GOOGLETRANSLATE(A13108,""auto"",""en"")"),"RaGa ❤")</f>
        <v>RaGa ❤</v>
      </c>
    </row>
    <row r="13109" spans="1:2" ht="14.25" customHeight="1">
      <c r="A13109" s="2" t="s">
        <v>12486</v>
      </c>
      <c r="B13109" s="2" t="str">
        <f ca="1">IFERROR(__xludf.DUMMYFUNCTION("GOOGLETRANSLATE(A13109,""auto"",""en"")"),"Loading...")</f>
        <v>Loading...</v>
      </c>
    </row>
    <row r="13110" spans="1:2" ht="14.25" customHeight="1">
      <c r="A13110" s="6" t="s">
        <v>12487</v>
      </c>
      <c r="B13110" s="2" t="str">
        <f ca="1">IFERROR(__xludf.DUMMYFUNCTION("GOOGLETRANSLATE(A13110,""auto"",""en"")"),"Loading...")</f>
        <v>Loading...</v>
      </c>
    </row>
    <row r="13111" spans="1:2" ht="14.25" customHeight="1">
      <c r="A13111" s="2" t="s">
        <v>12488</v>
      </c>
      <c r="B13111" s="2" t="str">
        <f ca="1">IFERROR(__xludf.DUMMYFUNCTION("GOOGLETRANSLATE(A13111,""auto"",""en"")"),"Loading...")</f>
        <v>Loading...</v>
      </c>
    </row>
    <row r="13112" spans="1:2" ht="14.25" customHeight="1">
      <c r="A13112" s="2" t="s">
        <v>12489</v>
      </c>
      <c r="B13112" s="2" t="str">
        <f ca="1">IFERROR(__xludf.DUMMYFUNCTION("GOOGLETRANSLATE(A13112,""auto"",""en"")"),"Loading...")</f>
        <v>Loading...</v>
      </c>
    </row>
    <row r="13113" spans="1:2" ht="14.25" customHeight="1">
      <c r="A13113" s="4" t="s">
        <v>12490</v>
      </c>
      <c r="B13113" s="2" t="str">
        <f ca="1">IFERROR(__xludf.DUMMYFUNCTION("GOOGLETRANSLATE(A13113,""auto"",""en"")"),"Loading...")</f>
        <v>Loading...</v>
      </c>
    </row>
    <row r="13114" spans="1:2" ht="14.25" customHeight="1">
      <c r="A13114" s="2" t="s">
        <v>12491</v>
      </c>
      <c r="B13114" s="2" t="str">
        <f ca="1">IFERROR(__xludf.DUMMYFUNCTION("GOOGLETRANSLATE(A13114,""auto"",""en"")"),"Loading...")</f>
        <v>Loading...</v>
      </c>
    </row>
    <row r="13115" spans="1:2" ht="14.25" customHeight="1">
      <c r="A13115" s="2" t="s">
        <v>12492</v>
      </c>
      <c r="B13115" s="2" t="str">
        <f ca="1">IFERROR(__xludf.DUMMYFUNCTION("GOOGLETRANSLATE(A13115,""auto"",""en"")"),"Loading...")</f>
        <v>Loading...</v>
      </c>
    </row>
    <row r="13116" spans="1:2" ht="14.25" customHeight="1">
      <c r="A13116" s="2" t="s">
        <v>12493</v>
      </c>
      <c r="B13116" s="2" t="str">
        <f ca="1">IFERROR(__xludf.DUMMYFUNCTION("GOOGLETRANSLATE(A13116,""auto"",""en"")"),"Loading...")</f>
        <v>Loading...</v>
      </c>
    </row>
    <row r="13117" spans="1:2" ht="14.25" customHeight="1">
      <c r="A13117" s="2" t="s">
        <v>12494</v>
      </c>
      <c r="B13117" s="2" t="str">
        <f ca="1">IFERROR(__xludf.DUMMYFUNCTION("GOOGLETRANSLATE(A13117,""auto"",""en"")"),"Loading...")</f>
        <v>Loading...</v>
      </c>
    </row>
    <row r="13118" spans="1:2" ht="14.25" customHeight="1">
      <c r="A13118" s="2" t="s">
        <v>12495</v>
      </c>
      <c r="B13118" s="2" t="str">
        <f ca="1">IFERROR(__xludf.DUMMYFUNCTION("GOOGLETRANSLATE(A13118,""auto"",""en"")"),"Loading...")</f>
        <v>Loading...</v>
      </c>
    </row>
    <row r="13119" spans="1:2" ht="14.25" customHeight="1">
      <c r="A13119" s="2" t="s">
        <v>12496</v>
      </c>
      <c r="B13119" s="2" t="str">
        <f ca="1">IFERROR(__xludf.DUMMYFUNCTION("GOOGLETRANSLATE(A13119,""auto"",""en"")"),"This time it happened, the names of 10 people in my friend's family did not appear in the voter list.")</f>
        <v>This time it happened, the names of 10 people in my friend's family did not appear in the voter list.</v>
      </c>
    </row>
    <row r="13120" spans="1:2" ht="14.25" customHeight="1">
      <c r="A13120" s="2" t="s">
        <v>6760</v>
      </c>
      <c r="B13120" s="2" t="str">
        <f ca="1">IFERROR(__xludf.DUMMYFUNCTION("GOOGLETRANSLATE(A13120,""auto"",""en"")"),"Loading...")</f>
        <v>Loading...</v>
      </c>
    </row>
    <row r="13121" spans="1:2" ht="14.25" customHeight="1">
      <c r="A13121" s="2" t="s">
        <v>12497</v>
      </c>
      <c r="B13121" s="2" t="str">
        <f ca="1">IFERROR(__xludf.DUMMYFUNCTION("GOOGLETRANSLATE(A13121,""auto"",""en"")"),"Loading...")</f>
        <v>Loading...</v>
      </c>
    </row>
    <row r="13122" spans="1:2" ht="14.25" customHeight="1">
      <c r="A13122" s="2" t="s">
        <v>12498</v>
      </c>
      <c r="B13122" s="2" t="str">
        <f ca="1">IFERROR(__xludf.DUMMYFUNCTION("GOOGLETRANSLATE(A13122,""auto"",""en"")"),"Loading...")</f>
        <v>Loading...</v>
      </c>
    </row>
    <row r="13123" spans="1:2" ht="14.25" customHeight="1">
      <c r="A13123" s="2" t="s">
        <v>12499</v>
      </c>
      <c r="B13123" s="2" t="str">
        <f ca="1">IFERROR(__xludf.DUMMYFUNCTION("GOOGLETRANSLATE(A13123,""auto"",""en"")"),"Loading...")</f>
        <v>Loading...</v>
      </c>
    </row>
    <row r="13124" spans="1:2" ht="14.25" customHeight="1">
      <c r="A13124" s="2" t="s">
        <v>12500</v>
      </c>
      <c r="B13124" s="2" t="str">
        <f ca="1">IFERROR(__xludf.DUMMYFUNCTION("GOOGLETRANSLATE(A13124,""auto"",""en"")"),"Loading...")</f>
        <v>Loading...</v>
      </c>
    </row>
    <row r="13125" spans="1:2" ht="14.25" customHeight="1">
      <c r="A13125" s="2" t="s">
        <v>12501</v>
      </c>
      <c r="B13125" s="2" t="str">
        <f ca="1">IFERROR(__xludf.DUMMYFUNCTION("GOOGLETRANSLATE(A13125,""auto"",""en"")"),"Loading...")</f>
        <v>Loading...</v>
      </c>
    </row>
    <row r="13126" spans="1:2" ht="14.25" customHeight="1">
      <c r="A13126" s="2" t="s">
        <v>12502</v>
      </c>
      <c r="B13126" s="2" t="str">
        <f ca="1">IFERROR(__xludf.DUMMYFUNCTION("GOOGLETRANSLATE(A13126,""auto"",""en"")"),"Loading...")</f>
        <v>Loading...</v>
      </c>
    </row>
    <row r="13127" spans="1:2" ht="14.25" customHeight="1">
      <c r="A13127" s="4" t="s">
        <v>12503</v>
      </c>
      <c r="B13127" s="2" t="str">
        <f ca="1">IFERROR(__xludf.DUMMYFUNCTION("GOOGLETRANSLATE(A13127,""auto"",""en"")"),"Loading...")</f>
        <v>Loading...</v>
      </c>
    </row>
    <row r="13128" spans="1:2" ht="14.25" customHeight="1">
      <c r="A13128" s="2" t="s">
        <v>12504</v>
      </c>
      <c r="B13128" s="2" t="str">
        <f ca="1">IFERROR(__xludf.DUMMYFUNCTION("GOOGLETRANSLATE(A13128,""auto"",""en"")"),"Loading...")</f>
        <v>Loading...</v>
      </c>
    </row>
    <row r="13129" spans="1:2" ht="14.25" customHeight="1">
      <c r="A13129" s="2" t="s">
        <v>12505</v>
      </c>
      <c r="B13129" s="2" t="str">
        <f ca="1">IFERROR(__xludf.DUMMYFUNCTION("GOOGLETRANSLATE(A13129,""auto"",""en"")"),"Loading...")</f>
        <v>Loading...</v>
      </c>
    </row>
    <row r="13130" spans="1:2" ht="14.25" customHeight="1">
      <c r="A13130" s="2" t="s">
        <v>12506</v>
      </c>
      <c r="B13130" s="2" t="str">
        <f ca="1">IFERROR(__xludf.DUMMYFUNCTION("GOOGLETRANSLATE(A13130,""auto"",""en"")"),"Loading...")</f>
        <v>Loading...</v>
      </c>
    </row>
    <row r="13131" spans="1:2" ht="14.25" customHeight="1">
      <c r="A13131" s="4" t="s">
        <v>12507</v>
      </c>
      <c r="B13131" s="2" t="str">
        <f ca="1">IFERROR(__xludf.DUMMYFUNCTION("GOOGLETRANSLATE(A13131,""auto"",""en"")"),"Loading...")</f>
        <v>Loading...</v>
      </c>
    </row>
    <row r="13132" spans="1:2" ht="14.25" customHeight="1">
      <c r="A13132" s="2" t="s">
        <v>12508</v>
      </c>
      <c r="B13132" s="2" t="str">
        <f ca="1">IFERROR(__xludf.DUMMYFUNCTION("GOOGLETRANSLATE(A13132,""auto"",""en"")"),"Loading...")</f>
        <v>Loading...</v>
      </c>
    </row>
    <row r="13133" spans="1:2" ht="14.25" customHeight="1">
      <c r="A13133" s="4" t="s">
        <v>12509</v>
      </c>
      <c r="B13133" s="2" t="str">
        <f ca="1">IFERROR(__xludf.DUMMYFUNCTION("GOOGLETRANSLATE(A13133,""auto"",""en"")"),"Loading...")</f>
        <v>Loading...</v>
      </c>
    </row>
    <row r="13134" spans="1:2" ht="14.25" customHeight="1">
      <c r="A13134" s="2" t="s">
        <v>12510</v>
      </c>
      <c r="B13134" s="2" t="str">
        <f ca="1">IFERROR(__xludf.DUMMYFUNCTION("GOOGLETRANSLATE(A13134,""auto"",""en"")"),"Loading...")</f>
        <v>Loading...</v>
      </c>
    </row>
    <row r="13135" spans="1:2" ht="14.25" customHeight="1">
      <c r="A13135" s="5" t="s">
        <v>12511</v>
      </c>
      <c r="B13135" s="2" t="str">
        <f ca="1">IFERROR(__xludf.DUMMYFUNCTION("GOOGLETRANSLATE(A13135,""auto"",""en"")"),"Loading...")</f>
        <v>Loading...</v>
      </c>
    </row>
    <row r="13136" spans="1:2" ht="14.25" customHeight="1">
      <c r="A13136" s="2" t="s">
        <v>12512</v>
      </c>
      <c r="B13136" s="2" t="str">
        <f ca="1">IFERROR(__xludf.DUMMYFUNCTION("GOOGLETRANSLATE(A13136,""auto"",""en"")"),"Vipax may say that he won't win, but Vipax has won the hearts of people, he has attracted people's attention. Thank you India party. You are very foolish in choosing your own.")</f>
        <v>Vipax may say that he won't win, but Vipax has won the hearts of people, he has attracted people's attention. Thank you India party. You are very foolish in choosing your own.</v>
      </c>
    </row>
    <row r="13137" spans="1:2" ht="14.25" customHeight="1">
      <c r="A13137" s="4" t="s">
        <v>12513</v>
      </c>
      <c r="B13137" s="2" t="str">
        <f ca="1">IFERROR(__xludf.DUMMYFUNCTION("GOOGLETRANSLATE(A13137,""auto"",""en"")"),"Loading...")</f>
        <v>Loading...</v>
      </c>
    </row>
    <row r="13138" spans="1:2" ht="14.25" customHeight="1">
      <c r="A13138" s="2" t="s">
        <v>12514</v>
      </c>
      <c r="B13138" s="2" t="str">
        <f ca="1">IFERROR(__xludf.DUMMYFUNCTION("GOOGLETRANSLATE(A13138,""auto"",""en"")"),"Loading...")</f>
        <v>Loading...</v>
      </c>
    </row>
    <row r="13139" spans="1:2" ht="14.25" customHeight="1">
      <c r="A13139" s="2" t="s">
        <v>12515</v>
      </c>
      <c r="B13139" s="2" t="str">
        <f ca="1">IFERROR(__xludf.DUMMYFUNCTION("GOOGLETRANSLATE(A13139,""auto"",""en"")"),"Sir, I love you ❤️ salam bj😊 1:26 1:28 1:")</f>
        <v>Sir, I love you ❤️ salam bj😊 1:26 1:28 1:</v>
      </c>
    </row>
    <row r="13140" spans="1:2" ht="14.25" customHeight="1">
      <c r="A13140" s="2" t="s">
        <v>12516</v>
      </c>
      <c r="B13140" s="2" t="str">
        <f ca="1">IFERROR(__xludf.DUMMYFUNCTION("GOOGLETRANSLATE(A13140,""auto"",""en"")"),"Loading...")</f>
        <v>Loading...</v>
      </c>
    </row>
    <row r="13141" spans="1:2" ht="14.25" customHeight="1">
      <c r="A13141" s="4" t="s">
        <v>12517</v>
      </c>
      <c r="B13141" s="2" t="str">
        <f ca="1">IFERROR(__xludf.DUMMYFUNCTION("GOOGLETRANSLATE(A13141,""auto"",""en"")"),"Loading...")</f>
        <v>Loading...</v>
      </c>
    </row>
    <row r="13142" spans="1:2" ht="14.25" customHeight="1">
      <c r="A13142" s="2" t="s">
        <v>12518</v>
      </c>
      <c r="B13142" s="2" t="str">
        <f ca="1">IFERROR(__xludf.DUMMYFUNCTION("GOOGLETRANSLATE(A13142,""auto"",""en"")"),"Loading...")</f>
        <v>Loading...</v>
      </c>
    </row>
    <row r="13143" spans="1:2" ht="14.25" customHeight="1">
      <c r="A13143" s="2" t="s">
        <v>12519</v>
      </c>
      <c r="B13143" s="2" t="str">
        <f ca="1">IFERROR(__xludf.DUMMYFUNCTION("GOOGLETRANSLATE(A13143,""auto"",""en"")"),"Loading...")</f>
        <v>Loading...</v>
      </c>
    </row>
    <row r="13144" spans="1:2" ht="14.25" customHeight="1">
      <c r="A13144" s="4" t="s">
        <v>12520</v>
      </c>
      <c r="B13144" s="2" t="str">
        <f ca="1">IFERROR(__xludf.DUMMYFUNCTION("GOOGLETRANSLATE(A13144,""auto"",""en"")"),"Loading...")</f>
        <v>Loading...</v>
      </c>
    </row>
    <row r="13145" spans="1:2" ht="14.25" customHeight="1">
      <c r="A13145" s="2" t="s">
        <v>12521</v>
      </c>
      <c r="B13145" s="2" t="str">
        <f ca="1">IFERROR(__xludf.DUMMYFUNCTION("GOOGLETRANSLATE(A13145,""auto"",""en"")"),"Loading...")</f>
        <v>Loading...</v>
      </c>
    </row>
    <row r="13146" spans="1:2" ht="14.25" customHeight="1">
      <c r="A13146" s="2" t="s">
        <v>12522</v>
      </c>
      <c r="B13146" s="2" t="str">
        <f ca="1">IFERROR(__xludf.DUMMYFUNCTION("GOOGLETRANSLATE(A13146,""auto"",""en"")"),"Loading...")</f>
        <v>Loading...</v>
      </c>
    </row>
    <row r="13147" spans="1:2" ht="14.25" customHeight="1">
      <c r="A13147" s="2" t="s">
        <v>12523</v>
      </c>
      <c r="B13147" s="2" t="str">
        <f ca="1">IFERROR(__xludf.DUMMYFUNCTION("GOOGLETRANSLATE(A13147,""auto"",""en"")"),"Loading...")</f>
        <v>Loading...</v>
      </c>
    </row>
    <row r="13148" spans="1:2" ht="14.25" customHeight="1">
      <c r="A13148" s="2" t="s">
        <v>847</v>
      </c>
      <c r="B13148" s="2" t="str">
        <f ca="1">IFERROR(__xludf.DUMMYFUNCTION("GOOGLETRANSLATE(A13148,""auto"",""en"")"),"Loading...")</f>
        <v>Loading...</v>
      </c>
    </row>
    <row r="13149" spans="1:2" ht="14.25" customHeight="1">
      <c r="A13149" s="2" t="s">
        <v>12524</v>
      </c>
      <c r="B13149" s="2" t="str">
        <f ca="1">IFERROR(__xludf.DUMMYFUNCTION("GOOGLETRANSLATE(A13149,""auto"",""en"")"),"Loading...")</f>
        <v>Loading...</v>
      </c>
    </row>
    <row r="13150" spans="1:2" ht="14.25" customHeight="1">
      <c r="A13150" s="2" t="s">
        <v>12525</v>
      </c>
      <c r="B13150" s="2" t="str">
        <f ca="1">IFERROR(__xludf.DUMMYFUNCTION("GOOGLETRANSLATE(A13150,""auto"",""en"")"),"Loading...")</f>
        <v>Loading...</v>
      </c>
    </row>
    <row r="13151" spans="1:2" ht="14.25" customHeight="1">
      <c r="A13151" s="4" t="s">
        <v>12526</v>
      </c>
      <c r="B13151" s="2" t="str">
        <f ca="1">IFERROR(__xludf.DUMMYFUNCTION("GOOGLETRANSLATE(A13151,""auto"",""en"")"),"Loading...")</f>
        <v>Loading...</v>
      </c>
    </row>
    <row r="13152" spans="1:2" ht="14.25" customHeight="1">
      <c r="A13152" s="2" t="s">
        <v>12527</v>
      </c>
      <c r="B13152" s="2" t="str">
        <f ca="1">IFERROR(__xludf.DUMMYFUNCTION("GOOGLETRANSLATE(A13152,""auto"",""en"")"),"Loading...")</f>
        <v>Loading...</v>
      </c>
    </row>
    <row r="13153" spans="1:2" ht="14.25" customHeight="1">
      <c r="A13153" s="2" t="s">
        <v>12528</v>
      </c>
      <c r="B13153" s="2" t="str">
        <f ca="1">IFERROR(__xludf.DUMMYFUNCTION("GOOGLETRANSLATE(A13153,""auto"",""en"")"),"Loading...")</f>
        <v>Loading...</v>
      </c>
    </row>
    <row r="13154" spans="1:2" ht="14.25" customHeight="1">
      <c r="A13154" s="2" t="s">
        <v>12529</v>
      </c>
      <c r="B13154" s="2" t="str">
        <f ca="1">IFERROR(__xludf.DUMMYFUNCTION("GOOGLETRANSLATE(A13154,""auto"",""en"")"),"Loading...")</f>
        <v>Loading...</v>
      </c>
    </row>
    <row r="13155" spans="1:2" ht="14.25" customHeight="1">
      <c r="A13155" s="5" t="s">
        <v>12530</v>
      </c>
      <c r="B13155" s="2" t="str">
        <f ca="1">IFERROR(__xludf.DUMMYFUNCTION("GOOGLETRANSLATE(A13155,""auto"",""en"")"),"Loading...")</f>
        <v>Loading...</v>
      </c>
    </row>
    <row r="13156" spans="1:2" ht="14.25" customHeight="1">
      <c r="A13156" s="2" t="s">
        <v>12531</v>
      </c>
      <c r="B13156" s="2" t="str">
        <f ca="1">IFERROR(__xludf.DUMMYFUNCTION("GOOGLETRANSLATE(A13156,""auto"",""en"")"),"Loading...")</f>
        <v>Loading...</v>
      </c>
    </row>
    <row r="13157" spans="1:2" ht="14.25" customHeight="1">
      <c r="A13157" s="2" t="s">
        <v>12532</v>
      </c>
      <c r="B13157" s="2" t="str">
        <f ca="1">IFERROR(__xludf.DUMMYFUNCTION("GOOGLETRANSLATE(A13157,""auto"",""en"")"),"Loading...")</f>
        <v>Loading...</v>
      </c>
    </row>
    <row r="13158" spans="1:2" ht="14.25" customHeight="1">
      <c r="A13158" s="2" t="s">
        <v>12533</v>
      </c>
      <c r="B13158" s="2" t="str">
        <f ca="1">IFERROR(__xludf.DUMMYFUNCTION("GOOGLETRANSLATE(A13158,""auto"",""en"")"),"Loading...")</f>
        <v>Loading...</v>
      </c>
    </row>
    <row r="13159" spans="1:2" ht="14.25" customHeight="1">
      <c r="A13159" s="2" t="s">
        <v>12534</v>
      </c>
      <c r="B13159" s="2" t="str">
        <f ca="1">IFERROR(__xludf.DUMMYFUNCTION("GOOGLETRANSLATE(A13159,""auto"",""en"")"),"Loading...")</f>
        <v>Loading...</v>
      </c>
    </row>
    <row r="13160" spans="1:2" ht="14.25" customHeight="1">
      <c r="A13160" s="4" t="s">
        <v>12535</v>
      </c>
      <c r="B13160" s="2" t="str">
        <f ca="1">IFERROR(__xludf.DUMMYFUNCTION("GOOGLETRANSLATE(A13160,""auto"",""en"")"),"Ravish Kumar, your father Modi has come again, knock knock, long live BJP, fast.")</f>
        <v>Ravish Kumar, your father Modi has come again, knock knock, long live BJP, fast.</v>
      </c>
    </row>
    <row r="13161" spans="1:2" ht="14.25" customHeight="1">
      <c r="A13161" s="2" t="s">
        <v>12536</v>
      </c>
      <c r="B13161" s="2" t="str">
        <f ca="1">IFERROR(__xludf.DUMMYFUNCTION("GOOGLETRANSLATE(A13161,""auto"",""en"")"),"Loading...")</f>
        <v>Loading...</v>
      </c>
    </row>
    <row r="13162" spans="1:2" ht="14.25" customHeight="1">
      <c r="A13162" s="2" t="s">
        <v>5018</v>
      </c>
      <c r="B13162" s="2" t="str">
        <f ca="1">IFERROR(__xludf.DUMMYFUNCTION("GOOGLETRANSLATE(A13162,""auto"",""en"")"),"Loading...")</f>
        <v>Loading...</v>
      </c>
    </row>
    <row r="13163" spans="1:2" ht="14.25" customHeight="1">
      <c r="A13163" s="4" t="s">
        <v>12537</v>
      </c>
      <c r="B13163" s="2" t="str">
        <f ca="1">IFERROR(__xludf.DUMMYFUNCTION("GOOGLETRANSLATE(A13163,""auto"",""en"")"),"Loading...")</f>
        <v>Loading...</v>
      </c>
    </row>
    <row r="13164" spans="1:2" ht="14.25" customHeight="1">
      <c r="A13164" s="2" t="s">
        <v>12538</v>
      </c>
      <c r="B13164" s="2" t="str">
        <f ca="1">IFERROR(__xludf.DUMMYFUNCTION("GOOGLETRANSLATE(A13164,""auto"",""en"")"),"Loading...")</f>
        <v>Loading...</v>
      </c>
    </row>
    <row r="13165" spans="1:2" ht="14.25" customHeight="1">
      <c r="A13165" s="4" t="s">
        <v>12539</v>
      </c>
      <c r="B13165" s="2" t="str">
        <f ca="1">IFERROR(__xludf.DUMMYFUNCTION("GOOGLETRANSLATE(A13165,""auto"",""en"")"),"Loading...")</f>
        <v>Loading...</v>
      </c>
    </row>
    <row r="13166" spans="1:2" ht="14.25" customHeight="1">
      <c r="A13166" s="2" t="s">
        <v>12540</v>
      </c>
      <c r="B13166" s="2" t="str">
        <f ca="1">IFERROR(__xludf.DUMMYFUNCTION("GOOGLETRANSLATE(A13166,""auto"",""en"")"),"Loading...")</f>
        <v>Loading...</v>
      </c>
    </row>
    <row r="13167" spans="1:2" ht="14.25" customHeight="1">
      <c r="A13167" s="4" t="s">
        <v>12541</v>
      </c>
      <c r="B13167" s="2" t="str">
        <f ca="1">IFERROR(__xludf.DUMMYFUNCTION("GOOGLETRANSLATE(A13167,""auto"",""en"")"),"Loading...")</f>
        <v>Loading...</v>
      </c>
    </row>
    <row r="13168" spans="1:2" ht="14.25" customHeight="1">
      <c r="A13168" s="2" t="s">
        <v>1146</v>
      </c>
      <c r="B13168" s="2" t="str">
        <f ca="1">IFERROR(__xludf.DUMMYFUNCTION("GOOGLETRANSLATE(A13168,""auto"",""en"")"),"Loading...")</f>
        <v>Loading...</v>
      </c>
    </row>
    <row r="13169" spans="1:2" ht="14.25" customHeight="1">
      <c r="A13169" s="2" t="s">
        <v>12542</v>
      </c>
      <c r="B13169" s="2" t="str">
        <f ca="1">IFERROR(__xludf.DUMMYFUNCTION("GOOGLETRANSLATE(A13169,""auto"",""en"")"),"Loading...")</f>
        <v>Loading...</v>
      </c>
    </row>
    <row r="13170" spans="1:2" ht="14.25" customHeight="1">
      <c r="A13170" s="2" t="s">
        <v>12543</v>
      </c>
      <c r="B13170" s="2" t="str">
        <f ca="1">IFERROR(__xludf.DUMMYFUNCTION("GOOGLETRANSLATE(A13170,""auto"",""en"")"),"Loading...")</f>
        <v>Loading...</v>
      </c>
    </row>
    <row r="13171" spans="1:2" ht="14.25" customHeight="1">
      <c r="A13171" s="4" t="s">
        <v>12544</v>
      </c>
      <c r="B13171" s="2" t="str">
        <f ca="1">IFERROR(__xludf.DUMMYFUNCTION("GOOGLETRANSLATE(A13171,""auto"",""en"")"),"Loading...")</f>
        <v>Loading...</v>
      </c>
    </row>
    <row r="13172" spans="1:2" ht="14.25" customHeight="1">
      <c r="A13172" s="6" t="s">
        <v>12545</v>
      </c>
      <c r="B13172" s="2" t="str">
        <f ca="1">IFERROR(__xludf.DUMMYFUNCTION("GOOGLETRANSLATE(A13172,""auto"",""en"")"),"Loading...")</f>
        <v>Loading...</v>
      </c>
    </row>
    <row r="13173" spans="1:2" ht="14.25" customHeight="1">
      <c r="A13173" s="2" t="s">
        <v>12546</v>
      </c>
      <c r="B13173" s="2" t="str">
        <f ca="1">IFERROR(__xludf.DUMMYFUNCTION("GOOGLETRANSLATE(A13173,""auto"",""en"")"),"Loading...")</f>
        <v>Loading...</v>
      </c>
    </row>
    <row r="13174" spans="1:2" ht="14.25" customHeight="1">
      <c r="A13174" s="2" t="s">
        <v>12547</v>
      </c>
      <c r="B13174" s="2" t="str">
        <f ca="1">IFERROR(__xludf.DUMMYFUNCTION("GOOGLETRANSLATE(A13174,""auto"",""en"")"),"Loading...")</f>
        <v>Loading...</v>
      </c>
    </row>
    <row r="13175" spans="1:2" ht="14.25" customHeight="1">
      <c r="A13175" s="2" t="s">
        <v>12548</v>
      </c>
      <c r="B13175" s="2" t="str">
        <f ca="1">IFERROR(__xludf.DUMMYFUNCTION("GOOGLETRANSLATE(A13175,""auto"",""en"")"),"Whose modizada bota hai...now he is the king of the country...just wait and watch")</f>
        <v>Whose modizada bota hai...now he is the king of the country...just wait and watch</v>
      </c>
    </row>
    <row r="13176" spans="1:2" ht="14.25" customHeight="1">
      <c r="A13176" s="2" t="s">
        <v>12549</v>
      </c>
      <c r="B13176" s="2" t="str">
        <f ca="1">IFERROR(__xludf.DUMMYFUNCTION("GOOGLETRANSLATE(A13176,""auto"",""en"")"),"Loading...")</f>
        <v>Loading...</v>
      </c>
    </row>
    <row r="13177" spans="1:2" ht="14.25" customHeight="1">
      <c r="A13177" s="4" t="s">
        <v>12550</v>
      </c>
      <c r="B13177" s="2" t="str">
        <f ca="1">IFERROR(__xludf.DUMMYFUNCTION("GOOGLETRANSLATE(A13177,""auto"",""en"")"),"🙏Our country is a great country, how can it win by voting for a street gang, we have voted for India alliance🙏💖👍")</f>
        <v>🙏Our country is a great country, how can it win by voting for a street gang, we have voted for India alliance🙏💖👍</v>
      </c>
    </row>
    <row r="13178" spans="1:2" ht="14.25" customHeight="1">
      <c r="A13178" s="2" t="s">
        <v>12551</v>
      </c>
      <c r="B13178" s="2" t="str">
        <f ca="1">IFERROR(__xludf.DUMMYFUNCTION("GOOGLETRANSLATE(A13178,""auto"",""en"")"),"Loading...")</f>
        <v>Loading...</v>
      </c>
    </row>
    <row r="13179" spans="1:2" ht="14.25" customHeight="1">
      <c r="A13179" s="2" t="s">
        <v>12552</v>
      </c>
      <c r="B13179" s="2" t="str">
        <f ca="1">IFERROR(__xludf.DUMMYFUNCTION("GOOGLETRANSLATE(A13179,""auto"",""en"")"),"Loading...")</f>
        <v>Loading...</v>
      </c>
    </row>
    <row r="13180" spans="1:2" ht="14.25" customHeight="1">
      <c r="A13180" s="4" t="s">
        <v>12553</v>
      </c>
      <c r="B13180" s="2" t="str">
        <f ca="1">IFERROR(__xludf.DUMMYFUNCTION("GOOGLETRANSLATE(A13180,""auto"",""en"")"),"Loading...")</f>
        <v>Loading...</v>
      </c>
    </row>
    <row r="13181" spans="1:2" ht="14.25" customHeight="1">
      <c r="A13181" s="2" t="s">
        <v>4199</v>
      </c>
      <c r="B13181" s="2" t="str">
        <f ca="1">IFERROR(__xludf.DUMMYFUNCTION("GOOGLETRANSLATE(A13181,""auto"",""en"")"),"Loading...")</f>
        <v>Loading...</v>
      </c>
    </row>
    <row r="13182" spans="1:2" ht="14.25" customHeight="1">
      <c r="A13182" s="5" t="s">
        <v>12554</v>
      </c>
      <c r="B13182" s="2" t="str">
        <f ca="1">IFERROR(__xludf.DUMMYFUNCTION("GOOGLETRANSLATE(A13182,""auto"",""en"")"),"Loading...")</f>
        <v>Loading...</v>
      </c>
    </row>
    <row r="13183" spans="1:2" ht="14.25" customHeight="1">
      <c r="A13183" s="2" t="s">
        <v>12555</v>
      </c>
      <c r="B13183" s="2" t="str">
        <f ca="1">IFERROR(__xludf.DUMMYFUNCTION("GOOGLETRANSLATE(A13183,""auto"",""en"")"),"Loading...")</f>
        <v>Loading...</v>
      </c>
    </row>
    <row r="13184" spans="1:2" ht="14.25" customHeight="1">
      <c r="A13184" s="2" t="s">
        <v>12556</v>
      </c>
      <c r="B13184" s="2" t="str">
        <f ca="1">IFERROR(__xludf.DUMMYFUNCTION("GOOGLETRANSLATE(A13184,""auto"",""en"")"),"Election officers are also patriotic and trustworthy, they are always in trouble and they say they will leave the country.")</f>
        <v>Election officers are also patriotic and trustworthy, they are always in trouble and they say they will leave the country.</v>
      </c>
    </row>
    <row r="13185" spans="1:2" ht="14.25" customHeight="1">
      <c r="A13185" s="4" t="s">
        <v>12557</v>
      </c>
      <c r="B13185" s="2" t="str">
        <f ca="1">IFERROR(__xludf.DUMMYFUNCTION("GOOGLETRANSLATE(A13185,""auto"",""en"")"),"Loading...")</f>
        <v>Loading...</v>
      </c>
    </row>
    <row r="13186" spans="1:2" ht="14.25" customHeight="1">
      <c r="A13186" s="2" t="s">
        <v>7847</v>
      </c>
      <c r="B13186" s="2" t="str">
        <f ca="1">IFERROR(__xludf.DUMMYFUNCTION("GOOGLETRANSLATE(A13186,""auto"",""en"")"),"Loading...")</f>
        <v>Loading...</v>
      </c>
    </row>
    <row r="13187" spans="1:2" ht="14.25" customHeight="1">
      <c r="A13187" s="2" t="s">
        <v>12558</v>
      </c>
      <c r="B13187" s="2" t="str">
        <f ca="1">IFERROR(__xludf.DUMMYFUNCTION("GOOGLETRANSLATE(A13187,""auto"",""en"")"),"Loading...")</f>
        <v>Loading...</v>
      </c>
    </row>
    <row r="13188" spans="1:2" ht="14.25" customHeight="1">
      <c r="A13188" s="2" t="s">
        <v>12559</v>
      </c>
      <c r="B13188" s="2" t="str">
        <f ca="1">IFERROR(__xludf.DUMMYFUNCTION("GOOGLETRANSLATE(A13188,""auto"",""en"")"),"Loading...")</f>
        <v>Loading...</v>
      </c>
    </row>
    <row r="13189" spans="1:2" ht="14.25" customHeight="1">
      <c r="A13189" s="2" t="s">
        <v>12560</v>
      </c>
      <c r="B13189" s="2" t="str">
        <f ca="1">IFERROR(__xludf.DUMMYFUNCTION("GOOGLETRANSLATE(A13189,""auto"",""en"")"),"Loading...")</f>
        <v>Loading...</v>
      </c>
    </row>
    <row r="13190" spans="1:2" ht="14.25" customHeight="1">
      <c r="A13190" s="2" t="s">
        <v>12561</v>
      </c>
      <c r="B13190" s="2" t="str">
        <f ca="1">IFERROR(__xludf.DUMMYFUNCTION("GOOGLETRANSLATE(A13190,""auto"",""en"")"),"Loading...")</f>
        <v>Loading...</v>
      </c>
    </row>
    <row r="13191" spans="1:2" ht="14.25" customHeight="1">
      <c r="A13191" s="2" t="s">
        <v>12562</v>
      </c>
      <c r="B13191" s="2" t="str">
        <f ca="1">IFERROR(__xludf.DUMMYFUNCTION("GOOGLETRANSLATE(A13191,""auto"",""en"")"),"Loading...")</f>
        <v>Loading...</v>
      </c>
    </row>
    <row r="13192" spans="1:2" ht="14.25" customHeight="1">
      <c r="A13192" s="2" t="s">
        <v>12563</v>
      </c>
      <c r="B13192" s="2" t="str">
        <f ca="1">IFERROR(__xludf.DUMMYFUNCTION("GOOGLETRANSLATE(A13192,""auto"",""en"")"),"Loading...")</f>
        <v>Loading...</v>
      </c>
    </row>
    <row r="13193" spans="1:2" ht="14.25" customHeight="1">
      <c r="A13193" s="2" t="s">
        <v>12564</v>
      </c>
      <c r="B13193" s="2" t="str">
        <f ca="1">IFERROR(__xludf.DUMMYFUNCTION("GOOGLETRANSLATE(A13193,""auto"",""en"")"),"For manipulate  in counting and evm.")</f>
        <v>For manipulate  in counting and evm.</v>
      </c>
    </row>
    <row r="13194" spans="1:2" ht="14.25" customHeight="1">
      <c r="A13194" s="2" t="s">
        <v>12565</v>
      </c>
      <c r="B13194" s="2" t="str">
        <f ca="1">IFERROR(__xludf.DUMMYFUNCTION("GOOGLETRANSLATE(A13194,""auto"",""en"")"),"Loading...")</f>
        <v>Loading...</v>
      </c>
    </row>
    <row r="13195" spans="1:2" ht="14.25" customHeight="1">
      <c r="A13195" s="4" t="s">
        <v>12566</v>
      </c>
      <c r="B13195" s="2" t="str">
        <f ca="1">IFERROR(__xludf.DUMMYFUNCTION("GOOGLETRANSLATE(A13195,""auto"",""en"")"),"Where not even a single sheet of BJP is possible, BJP's lead is visible. How can this happen? If Modi wins, we Indians will have to be ready for rebellion. If we still do not speak, we will become slaves like China completely.")</f>
        <v>Where not even a single sheet of BJP is possible, BJP's lead is visible. How can this happen? If Modi wins, we Indians will have to be ready for rebellion. If we still do not speak, we will become slaves like China completely.</v>
      </c>
    </row>
    <row r="13196" spans="1:2" ht="14.25" customHeight="1">
      <c r="A13196" s="2" t="s">
        <v>12567</v>
      </c>
      <c r="B13196" s="2" t="str">
        <f ca="1">IFERROR(__xludf.DUMMYFUNCTION("GOOGLETRANSLATE(A13196,""auto"",""en"")"),"Loading...")</f>
        <v>Loading...</v>
      </c>
    </row>
    <row r="13197" spans="1:2" ht="14.25" customHeight="1">
      <c r="A13197" s="2" t="s">
        <v>12568</v>
      </c>
      <c r="B13197" s="2" t="str">
        <f ca="1">IFERROR(__xludf.DUMMYFUNCTION("GOOGLETRANSLATE(A13197,""auto"",""en"")"),"ONLY BJP zindabad BJP zindabad BJP zindabad BJP zindabad BJP zindabad BJP zindabad BJP zindabad BJP zindabad BJP zindabad BJP zindabad BJP zindabad BJP zindabad BJP zindabad BJP zindabad BJP zindabad BJP zindabad BJP zindabad BJP zindabad BJP zindabad BJP"&amp;" zindabad BJP zindabad BJP zindabad BJP zindabad BJP zindabad BJP zindabad")</f>
        <v>ONLY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v>
      </c>
    </row>
    <row r="13198" spans="1:2" ht="14.25" customHeight="1">
      <c r="A13198" s="4" t="s">
        <v>12569</v>
      </c>
      <c r="B13198" s="2" t="str">
        <f ca="1">IFERROR(__xludf.DUMMYFUNCTION("GOOGLETRANSLATE(A13198,""auto"",""en"")"),"This means that all the EVMs have been set.")</f>
        <v>This means that all the EVMs have been set.</v>
      </c>
    </row>
    <row r="13199" spans="1:2" ht="14.25" customHeight="1">
      <c r="A13199" s="4" t="s">
        <v>12570</v>
      </c>
      <c r="B13199" s="2" t="str">
        <f ca="1">IFERROR(__xludf.DUMMYFUNCTION("GOOGLETRANSLATE(A13199,""auto"",""en"")"),"Congress party's ass will burst, loud knock, long live BJP.")</f>
        <v>Congress party's ass will burst, loud knock, long live BJP.</v>
      </c>
    </row>
    <row r="13200" spans="1:2" ht="14.25" customHeight="1">
      <c r="A13200" s="2" t="s">
        <v>12571</v>
      </c>
      <c r="B13200" s="2" t="str">
        <f ca="1">IFERROR(__xludf.DUMMYFUNCTION("GOOGLETRANSLATE(A13200,""auto"",""en"")"),"Loading...")</f>
        <v>Loading...</v>
      </c>
    </row>
    <row r="13201" spans="1:2" ht="14.25" customHeight="1">
      <c r="A13201" s="2" t="s">
        <v>12572</v>
      </c>
      <c r="B13201" s="2" t="str">
        <f ca="1">IFERROR(__xludf.DUMMYFUNCTION("GOOGLETRANSLATE(A13201,""auto"",""en"")"),"Loading...")</f>
        <v>Loading...</v>
      </c>
    </row>
    <row r="13202" spans="1:2" ht="14.25" customHeight="1">
      <c r="A13202" s="2" t="s">
        <v>12573</v>
      </c>
      <c r="B13202" s="2" t="str">
        <f ca="1">IFERROR(__xludf.DUMMYFUNCTION("GOOGLETRANSLATE(A13202,""auto"",""en"")"),"Loading...")</f>
        <v>Loading...</v>
      </c>
    </row>
    <row r="13203" spans="1:2" ht="14.25" customHeight="1">
      <c r="A13203" s="4" t="s">
        <v>12574</v>
      </c>
      <c r="B13203" s="2" t="str">
        <f ca="1">IFERROR(__xludf.DUMMYFUNCTION("GOOGLETRANSLATE(A13203,""auto"",""en"")"),"Loading...")</f>
        <v>Loading...</v>
      </c>
    </row>
    <row r="13204" spans="1:2" ht="14.25" customHeight="1">
      <c r="A13204" s="2" t="s">
        <v>11552</v>
      </c>
      <c r="B13204" s="2" t="str">
        <f ca="1">IFERROR(__xludf.DUMMYFUNCTION("GOOGLETRANSLATE(A13204,""auto"",""en"")"),"Loading...")</f>
        <v>Loading...</v>
      </c>
    </row>
    <row r="13205" spans="1:2" ht="14.25" customHeight="1">
      <c r="A13205" s="4" t="s">
        <v>12575</v>
      </c>
      <c r="B13205" s="2" t="str">
        <f ca="1">IFERROR(__xludf.DUMMYFUNCTION("GOOGLETRANSLATE(A13205,""auto"",""en"")"),"Loading...")</f>
        <v>Loading...</v>
      </c>
    </row>
    <row r="13206" spans="1:2" ht="14.25" customHeight="1">
      <c r="A13206" s="2" t="s">
        <v>12576</v>
      </c>
      <c r="B13206" s="2" t="str">
        <f ca="1">IFERROR(__xludf.DUMMYFUNCTION("GOOGLETRANSLATE(A13206,""auto"",""en"")"),"Loading...")</f>
        <v>Loading...</v>
      </c>
    </row>
    <row r="13207" spans="1:2" ht="14.25" customHeight="1">
      <c r="A13207" s="2" t="s">
        <v>12577</v>
      </c>
      <c r="B13207" s="2" t="str">
        <f ca="1">IFERROR(__xludf.DUMMYFUNCTION("GOOGLETRANSLATE(A13207,""auto"",""en"")"),"Loading...")</f>
        <v>Loading...</v>
      </c>
    </row>
    <row r="13208" spans="1:2" ht="14.25" customHeight="1">
      <c r="A13208" s="2" t="s">
        <v>12578</v>
      </c>
      <c r="B13208" s="2" t="str">
        <f ca="1">IFERROR(__xludf.DUMMYFUNCTION("GOOGLETRANSLATE(A13208,""auto"",""en"")"),"Loading...")</f>
        <v>Loading...</v>
      </c>
    </row>
    <row r="13209" spans="1:2" ht="14.25" customHeight="1">
      <c r="A13209" s="6" t="s">
        <v>12579</v>
      </c>
      <c r="B13209" s="2" t="str">
        <f ca="1">IFERROR(__xludf.DUMMYFUNCTION("GOOGLETRANSLATE(A13209,""auto"",""en"")"),"Loading...")</f>
        <v>Loading...</v>
      </c>
    </row>
    <row r="13210" spans="1:2" ht="14.25" customHeight="1">
      <c r="A13210" s="4" t="s">
        <v>12580</v>
      </c>
      <c r="B13210" s="2" t="str">
        <f ca="1">IFERROR(__xludf.DUMMYFUNCTION("GOOGLETRANSLATE(A13210,""auto"",""en"")"),"Loading...")</f>
        <v>Loading...</v>
      </c>
    </row>
    <row r="13211" spans="1:2" ht="14.25" customHeight="1">
      <c r="A13211" s="2" t="s">
        <v>12581</v>
      </c>
      <c r="B13211" s="2" t="str">
        <f ca="1">IFERROR(__xludf.DUMMYFUNCTION("GOOGLETRANSLATE(A13211,""auto"",""en"")"),"Loading...")</f>
        <v>Loading...</v>
      </c>
    </row>
    <row r="13212" spans="1:2" ht="14.25" customHeight="1">
      <c r="A13212" s="5" t="s">
        <v>12582</v>
      </c>
      <c r="B13212" s="2" t="str">
        <f ca="1">IFERROR(__xludf.DUMMYFUNCTION("GOOGLETRANSLATE(A13212,""auto"",""en"")"),"Loading...")</f>
        <v>Loading...</v>
      </c>
    </row>
    <row r="13213" spans="1:2" ht="14.25" customHeight="1">
      <c r="A13213" s="2" t="s">
        <v>12583</v>
      </c>
      <c r="B13213" s="3" t="str">
        <f ca="1">IFERROR(__xludf.DUMMYFUNCTION("GOOGLETRANSLATE(A13213,""auto"",""en"")"),"Loading...")</f>
        <v>Loading...</v>
      </c>
    </row>
    <row r="13214" spans="1:2" ht="14.25" customHeight="1">
      <c r="A13214" s="4" t="s">
        <v>12584</v>
      </c>
      <c r="B13214" s="2" t="str">
        <f ca="1">IFERROR(__xludf.DUMMYFUNCTION("GOOGLETRANSLATE(A13214,""auto"",""en"")"),"Modi ji, you have changed many things like Agniveer, then youth like us remained silent thinking that this Agniveer is only 5 years old and should continue his preparation, how many children like us will be able to provide shelter to so many children like"&amp;" us. You will feel insulted that we are in the sun all day long. We run, study, do household work, yet we are being deprived of becoming a soldier and you stop your pretense, now if you come in 2028, it will be fine Modi ji.")</f>
        <v>Modi ji, you have changed many things like Agniveer, then youth like us remained silent thinking that this Agniveer is only 5 years old and should continue his preparation, how many children like us will be able to provide shelter to so many children like us. You will feel insulted that we are in the sun all day long. We run, study, do household work, yet we are being deprived of becoming a soldier and you stop your pretense, now if you come in 2028, it will be fine Modi ji.</v>
      </c>
    </row>
    <row r="13215" spans="1:2" ht="14.25" customHeight="1">
      <c r="A13215" s="2" t="s">
        <v>12585</v>
      </c>
      <c r="B13215" s="2" t="str">
        <f ca="1">IFERROR(__xludf.DUMMYFUNCTION("GOOGLETRANSLATE(A13215,""auto"",""en"")"),"Loading...")</f>
        <v>Loading...</v>
      </c>
    </row>
    <row r="13216" spans="1:2" ht="14.25" customHeight="1">
      <c r="A13216" s="2" t="s">
        <v>12586</v>
      </c>
      <c r="B13216" s="2" t="str">
        <f ca="1">IFERROR(__xludf.DUMMYFUNCTION("GOOGLETRANSLATE(A13216,""auto"",""en"")"),"BJP gang including EC are creating an atmosphere to reason out EC manipulating.")</f>
        <v>BJP gang including EC are creating an atmosphere to reason out EC manipulating.</v>
      </c>
    </row>
    <row r="13217" spans="1:2" ht="14.25" customHeight="1">
      <c r="A13217" s="4" t="s">
        <v>12587</v>
      </c>
      <c r="B13217" s="2" t="str">
        <f ca="1">IFERROR(__xludf.DUMMYFUNCTION("GOOGLETRANSLATE(A13217,""auto"",""en"")"),"Loading...")</f>
        <v>Loading...</v>
      </c>
    </row>
    <row r="13218" spans="1:2" ht="14.25" customHeight="1">
      <c r="A13218" s="4" t="s">
        <v>12588</v>
      </c>
      <c r="B13218" s="2" t="str">
        <f ca="1">IFERROR(__xludf.DUMMYFUNCTION("GOOGLETRANSLATE(A13218,""auto"",""en"")"),"Loading...")</f>
        <v>Loading...</v>
      </c>
    </row>
    <row r="13219" spans="1:2" ht="14.25" customHeight="1">
      <c r="A13219" s="4" t="s">
        <v>12589</v>
      </c>
      <c r="B13219" s="2" t="str">
        <f ca="1">IFERROR(__xludf.DUMMYFUNCTION("GOOGLETRANSLATE(A13219,""auto"",""en"")"),"Loading...")</f>
        <v>Loading...</v>
      </c>
    </row>
    <row r="13220" spans="1:2" ht="14.25" customHeight="1">
      <c r="A13220" s="2" t="s">
        <v>12590</v>
      </c>
      <c r="B13220" s="2" t="str">
        <f ca="1">IFERROR(__xludf.DUMMYFUNCTION("GOOGLETRANSLATE(A13220,""auto"",""en"")"),"Loading...")</f>
        <v>Loading...</v>
      </c>
    </row>
    <row r="13221" spans="1:2" ht="14.25" customHeight="1">
      <c r="A13221" s="2" t="s">
        <v>12591</v>
      </c>
      <c r="B13221" s="2" t="str">
        <f ca="1">IFERROR(__xludf.DUMMYFUNCTION("GOOGLETRANSLATE(A13221,""auto"",""en"")"),"Loading...")</f>
        <v>Loading...</v>
      </c>
    </row>
    <row r="13222" spans="1:2" ht="14.25" customHeight="1">
      <c r="A13222" s="2" t="s">
        <v>12592</v>
      </c>
      <c r="B13222" s="2" t="str">
        <f ca="1">IFERROR(__xludf.DUMMYFUNCTION("GOOGLETRANSLATE(A13222,""auto"",""en"")"),"Loading...")</f>
        <v>Loading...</v>
      </c>
    </row>
    <row r="13223" spans="1:2" ht="14.25" customHeight="1">
      <c r="A13223" s="2" t="s">
        <v>12593</v>
      </c>
      <c r="B13223" s="2" t="str">
        <f ca="1">IFERROR(__xludf.DUMMYFUNCTION("GOOGLETRANSLATE(A13223,""auto"",""en"")"),"Loading...")</f>
        <v>Loading...</v>
      </c>
    </row>
    <row r="13224" spans="1:2" ht="14.25" customHeight="1">
      <c r="A13224" s="2" t="s">
        <v>7</v>
      </c>
      <c r="B13224" s="2" t="str">
        <f ca="1">IFERROR(__xludf.DUMMYFUNCTION("GOOGLETRANSLATE(A13224,""auto"",""en"")"),"Loading...")</f>
        <v>Loading...</v>
      </c>
    </row>
    <row r="13225" spans="1:2" ht="14.25" customHeight="1">
      <c r="A13225" s="2" t="s">
        <v>12594</v>
      </c>
      <c r="B13225" s="2" t="str">
        <f ca="1">IFERROR(__xludf.DUMMYFUNCTION("GOOGLETRANSLATE(A13225,""auto"",""en"")"),"Sir you are great")</f>
        <v>Sir you are great</v>
      </c>
    </row>
    <row r="13226" spans="1:2" ht="14.25" customHeight="1">
      <c r="A13226" s="4" t="s">
        <v>12595</v>
      </c>
      <c r="B13226" s="2" t="str">
        <f ca="1">IFERROR(__xludf.DUMMYFUNCTION("GOOGLETRANSLATE(A13226,""auto"",""en"")"),"Loading...")</f>
        <v>Loading...</v>
      </c>
    </row>
    <row r="13227" spans="1:2" ht="14.25" customHeight="1">
      <c r="A13227" s="2" t="s">
        <v>12596</v>
      </c>
      <c r="B13227" s="2" t="str">
        <f ca="1">IFERROR(__xludf.DUMMYFUNCTION("GOOGLETRANSLATE(A13227,""auto"",""en"")"),"Loading...")</f>
        <v>Loading...</v>
      </c>
    </row>
    <row r="13228" spans="1:2" ht="14.25" customHeight="1">
      <c r="A13228" s="4" t="s">
        <v>12597</v>
      </c>
      <c r="B13228" s="2" t="str">
        <f ca="1">IFERROR(__xludf.DUMMYFUNCTION("GOOGLETRANSLATE(A13228,""auto"",""en"")"),"Loading...")</f>
        <v>Loading...</v>
      </c>
    </row>
    <row r="13229" spans="1:2" ht="14.25" customHeight="1">
      <c r="A13229" s="2" t="s">
        <v>12598</v>
      </c>
      <c r="B13229" s="2" t="str">
        <f ca="1">IFERROR(__xludf.DUMMYFUNCTION("GOOGLETRANSLATE(A13229,""auto"",""en"")"),"Loading...")</f>
        <v>Loading...</v>
      </c>
    </row>
    <row r="13230" spans="1:2" ht="14.25" customHeight="1">
      <c r="A13230" s="2" t="s">
        <v>12599</v>
      </c>
      <c r="B13230" s="2" t="str">
        <f ca="1">IFERROR(__xludf.DUMMYFUNCTION("GOOGLETRANSLATE(A13230,""auto"",""en"")"),"Loading...")</f>
        <v>Loading...</v>
      </c>
    </row>
    <row r="13231" spans="1:2" ht="14.25" customHeight="1">
      <c r="A13231" s="2" t="s">
        <v>12600</v>
      </c>
      <c r="B13231" s="2" t="str">
        <f ca="1">IFERROR(__xludf.DUMMYFUNCTION("GOOGLETRANSLATE(A13231,""auto"",""en"")"),"Loading...")</f>
        <v>Loading...</v>
      </c>
    </row>
    <row r="13232" spans="1:2" ht="14.25" customHeight="1">
      <c r="A13232" s="2" t="s">
        <v>12601</v>
      </c>
      <c r="B13232" s="2" t="str">
        <f ca="1">IFERROR(__xludf.DUMMYFUNCTION("GOOGLETRANSLATE(A13232,""auto"",""en"")"),"Loading...")</f>
        <v>Loading...</v>
      </c>
    </row>
    <row r="13233" spans="1:2" ht="14.25" customHeight="1">
      <c r="A13233" s="2" t="s">
        <v>12602</v>
      </c>
      <c r="B13233" s="2" t="str">
        <f ca="1">IFERROR(__xludf.DUMMYFUNCTION("GOOGLETRANSLATE(A13233,""auto"",""en"")"),"Loading...")</f>
        <v>Loading...</v>
      </c>
    </row>
    <row r="13234" spans="1:2" ht="14.25" customHeight="1">
      <c r="A13234" s="2" t="s">
        <v>12603</v>
      </c>
      <c r="B13234" s="2" t="str">
        <f ca="1">IFERROR(__xludf.DUMMYFUNCTION("GOOGLETRANSLATE(A13234,""auto"",""en"")"),"Loading...")</f>
        <v>Loading...</v>
      </c>
    </row>
    <row r="13235" spans="1:2" ht="14.25" customHeight="1">
      <c r="A13235" s="2" t="s">
        <v>12604</v>
      </c>
      <c r="B13235" s="2" t="str">
        <f ca="1">IFERROR(__xludf.DUMMYFUNCTION("GOOGLETRANSLATE(A13235,""auto"",""en"")"),"Are you Rabish Kumar? Why have you woven so many webs?")</f>
        <v>Are you Rabish Kumar? Why have you woven so many webs?</v>
      </c>
    </row>
    <row r="13236" spans="1:2" ht="14.25" customHeight="1">
      <c r="A13236" s="4" t="s">
        <v>12605</v>
      </c>
      <c r="B13236" s="2" t="str">
        <f ca="1">IFERROR(__xludf.DUMMYFUNCTION("GOOGLETRANSLATE(A13236,""auto"",""en"")"),"Loading...")</f>
        <v>Loading...</v>
      </c>
    </row>
    <row r="13237" spans="1:2" ht="14.25" customHeight="1">
      <c r="A13237" s="5" t="s">
        <v>12606</v>
      </c>
      <c r="B13237" s="2" t="str">
        <f ca="1">IFERROR(__xludf.DUMMYFUNCTION("GOOGLETRANSLATE(A13237,""auto"",""en"")"),"Loading...")</f>
        <v>Loading...</v>
      </c>
    </row>
    <row r="13238" spans="1:2" ht="14.25" customHeight="1">
      <c r="A13238" s="2" t="s">
        <v>12607</v>
      </c>
      <c r="B13238" s="2" t="str">
        <f ca="1">IFERROR(__xludf.DUMMYFUNCTION("GOOGLETRANSLATE(A13238,""auto"",""en"")"),"Loading...")</f>
        <v>Loading...</v>
      </c>
    </row>
    <row r="13239" spans="1:2" ht="14.25" customHeight="1">
      <c r="A13239" s="2" t="s">
        <v>7</v>
      </c>
      <c r="B13239" s="2" t="str">
        <f ca="1">IFERROR(__xludf.DUMMYFUNCTION("GOOGLETRANSLATE(A13239,""auto"",""en"")"),"Loading...")</f>
        <v>Loading...</v>
      </c>
    </row>
    <row r="13240" spans="1:2" ht="14.25" customHeight="1">
      <c r="A13240" s="2" t="s">
        <v>12608</v>
      </c>
      <c r="B13240" s="2" t="str">
        <f ca="1">IFERROR(__xludf.DUMMYFUNCTION("GOOGLETRANSLATE(A13240,""auto"",""en"")"),"Loading...")</f>
        <v>Loading...</v>
      </c>
    </row>
    <row r="13241" spans="1:2" ht="14.25" customHeight="1">
      <c r="A13241" s="4" t="s">
        <v>12609</v>
      </c>
      <c r="B13241" s="2" t="str">
        <f ca="1">IFERROR(__xludf.DUMMYFUNCTION("GOOGLETRANSLATE(A13241,""auto"",""en"")"),"Loading...")</f>
        <v>Loading...</v>
      </c>
    </row>
    <row r="13242" spans="1:2" ht="14.25" customHeight="1">
      <c r="A13242" s="2" t="s">
        <v>12610</v>
      </c>
      <c r="B13242" s="2" t="str">
        <f ca="1">IFERROR(__xludf.DUMMYFUNCTION("GOOGLETRANSLATE(A13242,""auto"",""en"")"),"Loading...")</f>
        <v>Loading...</v>
      </c>
    </row>
    <row r="13243" spans="1:2" ht="14.25" customHeight="1">
      <c r="A13243" s="2" t="s">
        <v>79</v>
      </c>
      <c r="B13243" s="2" t="str">
        <f ca="1">IFERROR(__xludf.DUMMYFUNCTION("GOOGLETRANSLATE(A13243,""auto"",""en"")"),"Loading...")</f>
        <v>Loading...</v>
      </c>
    </row>
    <row r="13244" spans="1:2" ht="14.25" customHeight="1">
      <c r="A13244" s="2" t="s">
        <v>1562</v>
      </c>
      <c r="B13244" s="2" t="str">
        <f ca="1">IFERROR(__xludf.DUMMYFUNCTION("GOOGLETRANSLATE(A13244,""auto"",""en"")"),"Loading...")</f>
        <v>Loading...</v>
      </c>
    </row>
    <row r="13245" spans="1:2" ht="14.25" customHeight="1">
      <c r="A13245" s="2" t="s">
        <v>12611</v>
      </c>
      <c r="B13245" s="2" t="str">
        <f ca="1">IFERROR(__xludf.DUMMYFUNCTION("GOOGLETRANSLATE(A13245,""auto"",""en"")"),"Loading...")</f>
        <v>Loading...</v>
      </c>
    </row>
    <row r="13246" spans="1:2" ht="14.25" customHeight="1">
      <c r="A13246" s="2" t="s">
        <v>12612</v>
      </c>
      <c r="B13246" s="2" t="str">
        <f ca="1">IFERROR(__xludf.DUMMYFUNCTION("GOOGLETRANSLATE(A13246,""auto"",""en"")"),"Loading...")</f>
        <v>Loading...</v>
      </c>
    </row>
    <row r="13247" spans="1:2" ht="14.25" customHeight="1">
      <c r="A13247" s="4" t="s">
        <v>12613</v>
      </c>
      <c r="B13247" s="2" t="str">
        <f ca="1">IFERROR(__xludf.DUMMYFUNCTION("GOOGLETRANSLATE(A13247,""auto"",""en"")"),"Loading...")</f>
        <v>Loading...</v>
      </c>
    </row>
    <row r="13248" spans="1:2" ht="14.25" customHeight="1">
      <c r="A13248" s="2" t="s">
        <v>12614</v>
      </c>
      <c r="B13248" s="2" t="str">
        <f ca="1">IFERROR(__xludf.DUMMYFUNCTION("GOOGLETRANSLATE(A13248,""auto"",""en"")"),"Facke exit pol")</f>
        <v>Facke exit pol</v>
      </c>
    </row>
    <row r="13249" spans="1:2" ht="14.25" customHeight="1">
      <c r="A13249" s="2" t="s">
        <v>12615</v>
      </c>
      <c r="B13249" s="2" t="str">
        <f ca="1">IFERROR(__xludf.DUMMYFUNCTION("GOOGLETRANSLATE(A13249,""auto"",""en"")"),"Loading...")</f>
        <v>Loading...</v>
      </c>
    </row>
    <row r="13250" spans="1:2" ht="14.25" customHeight="1">
      <c r="A13250" s="2" t="s">
        <v>12616</v>
      </c>
      <c r="B13250" s="2" t="str">
        <f ca="1">IFERROR(__xludf.DUMMYFUNCTION("GOOGLETRANSLATE(A13250,""auto"",""en"")"),"TU Gandhi Media")</f>
        <v>TU Gandhi Media</v>
      </c>
    </row>
    <row r="13251" spans="1:2" ht="14.25" customHeight="1">
      <c r="A13251" s="2" t="s">
        <v>12617</v>
      </c>
      <c r="B13251" s="2" t="str">
        <f ca="1">IFERROR(__xludf.DUMMYFUNCTION("GOOGLETRANSLATE(A13251,""auto"",""en"")"),"Loading...")</f>
        <v>Loading...</v>
      </c>
    </row>
    <row r="13252" spans="1:2" ht="14.25" customHeight="1">
      <c r="A13252" s="2" t="s">
        <v>12618</v>
      </c>
      <c r="B13252" s="2" t="str">
        <f ca="1">IFERROR(__xludf.DUMMYFUNCTION("GOOGLETRANSLATE(A13252,""auto"",""en"")"),"Loading...")</f>
        <v>Loading...</v>
      </c>
    </row>
    <row r="13253" spans="1:2" ht="14.25" customHeight="1">
      <c r="A13253" s="4" t="s">
        <v>12619</v>
      </c>
      <c r="B13253" s="2" t="str">
        <f ca="1">IFERROR(__xludf.DUMMYFUNCTION("GOOGLETRANSLATE(A13253,""auto"",""en"")"),"Loading...")</f>
        <v>Loading...</v>
      </c>
    </row>
    <row r="13254" spans="1:2" ht="14.25" customHeight="1">
      <c r="A13254" s="4" t="s">
        <v>12620</v>
      </c>
      <c r="B13254" s="2" t="str">
        <f ca="1">IFERROR(__xludf.DUMMYFUNCTION("GOOGLETRANSLATE(A13254,""auto"",""en"")"),"Unless there is some rigging then on what basis will the BJP people say that we do not need the RSS people when it was the RSS that created it?")</f>
        <v>Unless there is some rigging then on what basis will the BJP people say that we do not need the RSS people when it was the RSS that created it?</v>
      </c>
    </row>
    <row r="13255" spans="1:2" ht="14.25" customHeight="1">
      <c r="A13255" s="2" t="s">
        <v>12621</v>
      </c>
      <c r="B13255" s="2" t="str">
        <f ca="1">IFERROR(__xludf.DUMMYFUNCTION("GOOGLETRANSLATE(A13255,""auto"",""en"")"),"Loading...")</f>
        <v>Loading...</v>
      </c>
    </row>
    <row r="13256" spans="1:2" ht="14.25" customHeight="1">
      <c r="A13256" s="2" t="s">
        <v>12622</v>
      </c>
      <c r="B13256" s="2" t="str">
        <f ca="1">IFERROR(__xludf.DUMMYFUNCTION("GOOGLETRANSLATE(A13256,""auto"",""en"")"),"Loading...")</f>
        <v>Loading...</v>
      </c>
    </row>
    <row r="13257" spans="1:2" ht="14.25" customHeight="1">
      <c r="A13257" s="2" t="s">
        <v>12623</v>
      </c>
      <c r="B13257" s="2" t="str">
        <f ca="1">IFERROR(__xludf.DUMMYFUNCTION("GOOGLETRANSLATE(A13257,""auto"",""en"")"),"Loading...")</f>
        <v>Loading...</v>
      </c>
    </row>
    <row r="13258" spans="1:2" ht="14.25" customHeight="1">
      <c r="A13258" s="4" t="s">
        <v>12624</v>
      </c>
      <c r="B13258" s="2" t="str">
        <f ca="1">IFERROR(__xludf.DUMMYFUNCTION("GOOGLETRANSLATE(A13258,""auto"",""en"")"),"Loading...")</f>
        <v>Loading...</v>
      </c>
    </row>
    <row r="13259" spans="1:2" ht="14.25" customHeight="1">
      <c r="A13259" s="4" t="s">
        <v>12625</v>
      </c>
      <c r="B13259" s="2" t="str">
        <f ca="1">IFERROR(__xludf.DUMMYFUNCTION("GOOGLETRANSLATE(A13259,""auto"",""en"")"),"Loading...")</f>
        <v>Loading...</v>
      </c>
    </row>
    <row r="13260" spans="1:2" ht="14.25" customHeight="1">
      <c r="A13260" s="2" t="s">
        <v>12626</v>
      </c>
      <c r="B13260" s="2" t="str">
        <f ca="1">IFERROR(__xludf.DUMMYFUNCTION("GOOGLETRANSLATE(A13260,""auto"",""en"")"),"Loading...")</f>
        <v>Loading...</v>
      </c>
    </row>
    <row r="13261" spans="1:2" ht="14.25" customHeight="1">
      <c r="A13261" s="2" t="s">
        <v>12627</v>
      </c>
      <c r="B13261" s="2" t="str">
        <f ca="1">IFERROR(__xludf.DUMMYFUNCTION("GOOGLETRANSLATE(A13261,""auto"",""en"")"),"Loading...")</f>
        <v>Loading...</v>
      </c>
    </row>
    <row r="13262" spans="1:2" ht="14.25" customHeight="1">
      <c r="A13262" s="4" t="s">
        <v>12628</v>
      </c>
      <c r="B13262" s="2" t="str">
        <f ca="1">IFERROR(__xludf.DUMMYFUNCTION("GOOGLETRANSLATE(A13262,""auto"",""en"")"),"Loading...")</f>
        <v>Loading...</v>
      </c>
    </row>
    <row r="13263" spans="1:2" ht="14.25" customHeight="1">
      <c r="A13263" s="2" t="s">
        <v>12629</v>
      </c>
      <c r="B13263" s="2" t="str">
        <f ca="1">IFERROR(__xludf.DUMMYFUNCTION("GOOGLETRANSLATE(A13263,""auto"",""en"")"),"Loading...")</f>
        <v>Loading...</v>
      </c>
    </row>
    <row r="13264" spans="1:2" ht="14.25" customHeight="1">
      <c r="A13264" s="2" t="s">
        <v>12630</v>
      </c>
      <c r="B13264" s="2" t="str">
        <f ca="1">IFERROR(__xludf.DUMMYFUNCTION("GOOGLETRANSLATE(A13264,""auto"",""en"")"),"Loading...")</f>
        <v>Loading...</v>
      </c>
    </row>
    <row r="13265" spans="1:2" ht="14.25" customHeight="1">
      <c r="A13265" s="2" t="s">
        <v>12631</v>
      </c>
      <c r="B13265" s="2" t="str">
        <f ca="1">IFERROR(__xludf.DUMMYFUNCTION("GOOGLETRANSLATE(A13265,""auto"",""en"")"),"Loading...")</f>
        <v>Loading...</v>
      </c>
    </row>
    <row r="13266" spans="1:2" ht="14.25" customHeight="1">
      <c r="A13266" s="2" t="s">
        <v>12632</v>
      </c>
      <c r="B13266" s="2" t="str">
        <f ca="1">IFERROR(__xludf.DUMMYFUNCTION("GOOGLETRANSLATE(A13266,""auto"",""en"")"),"Loading...")</f>
        <v>Loading...</v>
      </c>
    </row>
    <row r="13267" spans="1:2" ht="14.25" customHeight="1">
      <c r="A13267" s="2" t="s">
        <v>12633</v>
      </c>
      <c r="B13267" s="2" t="str">
        <f ca="1">IFERROR(__xludf.DUMMYFUNCTION("GOOGLETRANSLATE(A13267,""auto"",""en"")"),"Loading...")</f>
        <v>Loading...</v>
      </c>
    </row>
    <row r="13268" spans="1:2" ht="14.25" customHeight="1">
      <c r="A13268" s="6" t="s">
        <v>12634</v>
      </c>
      <c r="B13268" s="2" t="str">
        <f ca="1">IFERROR(__xludf.DUMMYFUNCTION("GOOGLETRANSLATE(A13268,""auto"",""en"")"),"Loading...")</f>
        <v>Loading...</v>
      </c>
    </row>
    <row r="13269" spans="1:2" ht="14.25" customHeight="1">
      <c r="A13269" s="2" t="s">
        <v>12635</v>
      </c>
      <c r="B13269" s="2" t="str">
        <f ca="1">IFERROR(__xludf.DUMMYFUNCTION("GOOGLETRANSLATE(A13269,""auto"",""en"")"),"Loading...")</f>
        <v>Loading...</v>
      </c>
    </row>
    <row r="13270" spans="1:2" ht="14.25" customHeight="1">
      <c r="A13270" s="2" t="s">
        <v>12636</v>
      </c>
      <c r="B13270" s="2" t="str">
        <f ca="1">IFERROR(__xludf.DUMMYFUNCTION("GOOGLETRANSLATE(A13270,""auto"",""en"")"),"Loading...")</f>
        <v>Loading...</v>
      </c>
    </row>
    <row r="13271" spans="1:2" ht="14.25" customHeight="1">
      <c r="A13271" s="4" t="s">
        <v>12637</v>
      </c>
      <c r="B13271" s="2" t="str">
        <f ca="1">IFERROR(__xludf.DUMMYFUNCTION("GOOGLETRANSLATE(A13271,""auto"",""en"")"),"Loading...")</f>
        <v>Loading...</v>
      </c>
    </row>
    <row r="13272" spans="1:2" ht="14.25" customHeight="1">
      <c r="A13272" s="2" t="s">
        <v>12638</v>
      </c>
      <c r="B13272" s="2" t="str">
        <f ca="1">IFERROR(__xludf.DUMMYFUNCTION("GOOGLETRANSLATE(A13272,""auto"",""en"")"),"Sir in Gujarat Vidhansabha I gave 156 bataya and also 156 mtlb is being set.")</f>
        <v>Sir in Gujarat Vidhansabha I gave 156 bataya and also 156 mtlb is being set.</v>
      </c>
    </row>
    <row r="13273" spans="1:2" ht="14.25" customHeight="1">
      <c r="A13273" s="2" t="s">
        <v>12639</v>
      </c>
      <c r="B13273" s="2" t="str">
        <f ca="1">IFERROR(__xludf.DUMMYFUNCTION("GOOGLETRANSLATE(A13273,""auto"",""en"")"),"Ravish Shar, you are afraid of us, if Congress government does not come then we will be on the road.")</f>
        <v>Ravish Shar, you are afraid of us, if Congress government does not come then we will be on the road.</v>
      </c>
    </row>
    <row r="13274" spans="1:2" ht="14.25" customHeight="1">
      <c r="A13274" s="2" t="s">
        <v>12640</v>
      </c>
      <c r="B13274" s="2" t="str">
        <f ca="1">IFERROR(__xludf.DUMMYFUNCTION("GOOGLETRANSLATE(A13274,""auto"",""en"")"),"Loading...")</f>
        <v>Loading...</v>
      </c>
    </row>
    <row r="13275" spans="1:2" ht="14.25" customHeight="1">
      <c r="A13275" s="6" t="s">
        <v>12641</v>
      </c>
      <c r="B13275" s="2" t="str">
        <f ca="1">IFERROR(__xludf.DUMMYFUNCTION("GOOGLETRANSLATE(A13275,""auto"",""en"")"),"Loading...")</f>
        <v>Loading...</v>
      </c>
    </row>
    <row r="13276" spans="1:2" ht="14.25" customHeight="1">
      <c r="A13276" s="2" t="s">
        <v>12642</v>
      </c>
      <c r="B13276" s="2" t="str">
        <f ca="1">IFERROR(__xludf.DUMMYFUNCTION("GOOGLETRANSLATE(A13276,""auto"",""en"")"),"Loading...")</f>
        <v>Loading...</v>
      </c>
    </row>
    <row r="13277" spans="1:2" ht="14.25" customHeight="1">
      <c r="A13277" s="2" t="s">
        <v>12643</v>
      </c>
      <c r="B13277" s="2" t="str">
        <f ca="1">IFERROR(__xludf.DUMMYFUNCTION("GOOGLETRANSLATE(A13277,""auto"",""en"")"),"Loading...")</f>
        <v>Loading...</v>
      </c>
    </row>
    <row r="13278" spans="1:2" ht="14.25" customHeight="1">
      <c r="A13278" s="2" t="s">
        <v>12635</v>
      </c>
      <c r="B13278" s="2" t="str">
        <f ca="1">IFERROR(__xludf.DUMMYFUNCTION("GOOGLETRANSLATE(A13278,""auto"",""en"")"),"Loading...")</f>
        <v>Loading...</v>
      </c>
    </row>
    <row r="13279" spans="1:2" ht="14.25" customHeight="1">
      <c r="A13279" s="2" t="s">
        <v>12644</v>
      </c>
      <c r="B13279" s="2" t="str">
        <f ca="1">IFERROR(__xludf.DUMMYFUNCTION("GOOGLETRANSLATE(A13279,""auto"",""en"")"),"Loading...")</f>
        <v>Loading...</v>
      </c>
    </row>
    <row r="13280" spans="1:2" ht="14.25" customHeight="1">
      <c r="A13280" s="2" t="s">
        <v>12645</v>
      </c>
      <c r="B13280" s="2" t="str">
        <f ca="1">IFERROR(__xludf.DUMMYFUNCTION("GOOGLETRANSLATE(A13280,""auto"",""en"")"),"India❤❤❤ 295")</f>
        <v>India❤❤❤ 295</v>
      </c>
    </row>
    <row r="13281" spans="1:2" ht="14.25" customHeight="1">
      <c r="A13281" s="2" t="s">
        <v>12646</v>
      </c>
      <c r="B13281" s="2" t="str">
        <f ca="1">IFERROR(__xludf.DUMMYFUNCTION("GOOGLETRANSLATE(A13281,""auto"",""en"")"),"Loading...")</f>
        <v>Loading...</v>
      </c>
    </row>
    <row r="13282" spans="1:2" ht="14.25" customHeight="1">
      <c r="A13282" s="4" t="s">
        <v>12647</v>
      </c>
      <c r="B13282" s="2" t="str">
        <f ca="1">IFERROR(__xludf.DUMMYFUNCTION("GOOGLETRANSLATE(A13282,""auto"",""en"")"),"Loading...")</f>
        <v>Loading...</v>
      </c>
    </row>
    <row r="13283" spans="1:2" ht="14.25" customHeight="1">
      <c r="A13283" s="2" t="s">
        <v>4383</v>
      </c>
      <c r="B13283" s="2" t="str">
        <f ca="1">IFERROR(__xludf.DUMMYFUNCTION("GOOGLETRANSLATE(A13283,""auto"",""en"")"),"Loading...")</f>
        <v>Loading...</v>
      </c>
    </row>
    <row r="13284" spans="1:2" ht="14.25" customHeight="1">
      <c r="A13284" s="2" t="s">
        <v>75</v>
      </c>
      <c r="B13284" s="2" t="str">
        <f ca="1">IFERROR(__xludf.DUMMYFUNCTION("GOOGLETRANSLATE(A13284,""auto"",""en"")"),"Loading...")</f>
        <v>Loading...</v>
      </c>
    </row>
    <row r="13285" spans="1:2" ht="14.25" customHeight="1">
      <c r="A13285" s="2" t="s">
        <v>12648</v>
      </c>
      <c r="B13285" s="2" t="str">
        <f ca="1">IFERROR(__xludf.DUMMYFUNCTION("GOOGLETRANSLATE(A13285,""auto"",""en"")"),"Loading...")</f>
        <v>Loading...</v>
      </c>
    </row>
    <row r="13286" spans="1:2" ht="14.25" customHeight="1">
      <c r="A13286" s="5" t="s">
        <v>12649</v>
      </c>
      <c r="B13286" s="2" t="str">
        <f ca="1">IFERROR(__xludf.DUMMYFUNCTION("GOOGLETRANSLATE(A13286,""auto"",""en"")"),"Loading...")</f>
        <v>Loading...</v>
      </c>
    </row>
    <row r="13287" spans="1:2" ht="14.25" customHeight="1">
      <c r="A13287" s="4" t="s">
        <v>12650</v>
      </c>
      <c r="B13287" s="2" t="str">
        <f ca="1">IFERROR(__xludf.DUMMYFUNCTION("GOOGLETRANSLATE(A13287,""auto"",""en"")"),"Loading...")</f>
        <v>Loading...</v>
      </c>
    </row>
    <row r="13288" spans="1:2" ht="14.25" customHeight="1">
      <c r="A13288" s="2" t="s">
        <v>12651</v>
      </c>
      <c r="B13288" s="2" t="str">
        <f ca="1">IFERROR(__xludf.DUMMYFUNCTION("GOOGLETRANSLATE(A13288,""auto"",""en"")"),"Loading...")</f>
        <v>Loading...</v>
      </c>
    </row>
    <row r="13289" spans="1:2" ht="14.25" customHeight="1">
      <c r="A13289" s="2" t="s">
        <v>12652</v>
      </c>
      <c r="B13289" s="2" t="str">
        <f ca="1">IFERROR(__xludf.DUMMYFUNCTION("GOOGLETRANSLATE(A13289,""auto"",""en"")"),"Loading...")</f>
        <v>Loading...</v>
      </c>
    </row>
    <row r="13290" spans="1:2" ht="14.25" customHeight="1">
      <c r="A13290" s="2" t="s">
        <v>12653</v>
      </c>
      <c r="B13290" s="2" t="str">
        <f ca="1">IFERROR(__xludf.DUMMYFUNCTION("GOOGLETRANSLATE(A13290,""auto"",""en"")"),"Loading...")</f>
        <v>Loading...</v>
      </c>
    </row>
    <row r="13291" spans="1:2" ht="14.25" customHeight="1">
      <c r="A13291" s="2" t="s">
        <v>12654</v>
      </c>
      <c r="B13291" s="2" t="str">
        <f ca="1">IFERROR(__xludf.DUMMYFUNCTION("GOOGLETRANSLATE(A13291,""auto"",""en"")"),"To bear the brunt is a sign of a hero.")</f>
        <v>To bear the brunt is a sign of a hero.</v>
      </c>
    </row>
    <row r="13292" spans="1:2" ht="14.25" customHeight="1">
      <c r="A13292" s="4" t="s">
        <v>12655</v>
      </c>
      <c r="B13292" s="2" t="str">
        <f ca="1">IFERROR(__xludf.DUMMYFUNCTION("GOOGLETRANSLATE(A13292,""auto"",""en"")"),"Non-violence has come because of violence.")</f>
        <v>Non-violence has come because of violence.</v>
      </c>
    </row>
    <row r="13293" spans="1:2" ht="14.25" customHeight="1">
      <c r="A13293" s="2" t="s">
        <v>2516</v>
      </c>
      <c r="B13293" s="2" t="str">
        <f ca="1">IFERROR(__xludf.DUMMYFUNCTION("GOOGLETRANSLATE(A13293,""auto"",""en"")"),"Loading...")</f>
        <v>Loading...</v>
      </c>
    </row>
    <row r="13294" spans="1:2" ht="14.25" customHeight="1">
      <c r="A13294" s="2" t="s">
        <v>12656</v>
      </c>
      <c r="B13294" s="2" t="str">
        <f ca="1">IFERROR(__xludf.DUMMYFUNCTION("GOOGLETRANSLATE(A13294,""auto"",""en"")"),"Loading...")</f>
        <v>Loading...</v>
      </c>
    </row>
    <row r="13295" spans="1:2" ht="14.25" customHeight="1">
      <c r="A13295" s="2" t="s">
        <v>12657</v>
      </c>
      <c r="B13295" s="2" t="str">
        <f ca="1">IFERROR(__xludf.DUMMYFUNCTION("GOOGLETRANSLATE(A13295,""auto"",""en"")"),"Loading...")</f>
        <v>Loading...</v>
      </c>
    </row>
    <row r="13296" spans="1:2" ht="14.25" customHeight="1">
      <c r="A13296" s="2" t="s">
        <v>12658</v>
      </c>
      <c r="B13296" s="2" t="str">
        <f ca="1">IFERROR(__xludf.DUMMYFUNCTION("GOOGLETRANSLATE(A13296,""auto"",""en"")"),"Loading...")</f>
        <v>Loading...</v>
      </c>
    </row>
    <row r="13297" spans="1:2" ht="14.25" customHeight="1">
      <c r="A13297" s="2" t="s">
        <v>12659</v>
      </c>
      <c r="B13297" s="2" t="str">
        <f ca="1">IFERROR(__xludf.DUMMYFUNCTION("GOOGLETRANSLATE(A13297,""auto"",""en"")"),"घोजी भी भी exit poll 🤣 I don't know where but in Bengali BJP has not brought more than 10 to 12….the joy of exit poll has not stopped.")</f>
        <v>घोजी भी भी exit poll 🤣 I don't know where but in Bengali BJP has not brought more than 10 to 12….the joy of exit poll has not stopped.</v>
      </c>
    </row>
    <row r="13298" spans="1:2" ht="14.25" customHeight="1">
      <c r="A13298" s="2" t="s">
        <v>12660</v>
      </c>
      <c r="B13298" s="2" t="str">
        <f ca="1">IFERROR(__xludf.DUMMYFUNCTION("GOOGLETRANSLATE(A13298,""auto"",""en"")"),"Loading...")</f>
        <v>Loading...</v>
      </c>
    </row>
    <row r="13299" spans="1:2" ht="14.25" customHeight="1">
      <c r="A13299" s="4" t="s">
        <v>12661</v>
      </c>
      <c r="B13299" s="2" t="str">
        <f ca="1">IFERROR(__xludf.DUMMYFUNCTION("GOOGLETRANSLATE(A13299,""auto"",""en"")"),"Loading...")</f>
        <v>Loading...</v>
      </c>
    </row>
    <row r="13300" spans="1:2" ht="14.25" customHeight="1">
      <c r="A13300" s="4" t="s">
        <v>12662</v>
      </c>
      <c r="B13300" s="2" t="str">
        <f ca="1">IFERROR(__xludf.DUMMYFUNCTION("GOOGLETRANSLATE(A13300,""auto"",""en"")"),"Loading...")</f>
        <v>Loading...</v>
      </c>
    </row>
    <row r="13301" spans="1:2" ht="14.25" customHeight="1">
      <c r="A13301" s="2" t="s">
        <v>12663</v>
      </c>
      <c r="B13301" s="2" t="str">
        <f ca="1">IFERROR(__xludf.DUMMYFUNCTION("GOOGLETRANSLATE(A13301,""auto"",""en"")"),"Loading...")</f>
        <v>Loading...</v>
      </c>
    </row>
    <row r="13302" spans="1:2" ht="14.25" customHeight="1">
      <c r="A13302" s="2" t="s">
        <v>12664</v>
      </c>
      <c r="B13302" s="2" t="str">
        <f ca="1">IFERROR(__xludf.DUMMYFUNCTION("GOOGLETRANSLATE(A13302,""auto"",""en"")"),"Loading...")</f>
        <v>Loading...</v>
      </c>
    </row>
    <row r="13303" spans="1:2" ht="14.25" customHeight="1">
      <c r="A13303" s="2" t="s">
        <v>12665</v>
      </c>
      <c r="B13303" s="2" t="str">
        <f ca="1">IFERROR(__xludf.DUMMYFUNCTION("GOOGLETRANSLATE(A13303,""auto"",""en"")"),"Loading...")</f>
        <v>Loading...</v>
      </c>
    </row>
    <row r="13304" spans="1:2" ht="14.25" customHeight="1">
      <c r="A13304" s="2" t="s">
        <v>12666</v>
      </c>
      <c r="B13304" s="2" t="str">
        <f ca="1">IFERROR(__xludf.DUMMYFUNCTION("GOOGLETRANSLATE(A13304,""auto"",""en"")"),"Loading...")</f>
        <v>Loading...</v>
      </c>
    </row>
    <row r="13305" spans="1:2" ht="14.25" customHeight="1">
      <c r="A13305" s="2" t="s">
        <v>7847</v>
      </c>
      <c r="B13305" s="2" t="str">
        <f ca="1">IFERROR(__xludf.DUMMYFUNCTION("GOOGLETRANSLATE(A13305,""auto"",""en"")"),"Loading...")</f>
        <v>Loading...</v>
      </c>
    </row>
    <row r="13306" spans="1:2" ht="14.25" customHeight="1">
      <c r="A13306" s="6" t="s">
        <v>12667</v>
      </c>
      <c r="B13306" s="2" t="str">
        <f ca="1">IFERROR(__xludf.DUMMYFUNCTION("GOOGLETRANSLATE(A13306,""auto"",""en"")"),"Loading...")</f>
        <v>Loading...</v>
      </c>
    </row>
    <row r="13307" spans="1:2" ht="14.25" customHeight="1">
      <c r="A13307" s="2" t="s">
        <v>12668</v>
      </c>
      <c r="B13307" s="2" t="str">
        <f ca="1">IFERROR(__xludf.DUMMYFUNCTION("GOOGLETRANSLATE(A13307,""auto"",""en"")"),"Loading...")</f>
        <v>Loading...</v>
      </c>
    </row>
    <row r="13308" spans="1:2" ht="14.25" customHeight="1">
      <c r="A13308" s="4" t="s">
        <v>12669</v>
      </c>
      <c r="B13308" s="2" t="str">
        <f ca="1">IFERROR(__xludf.DUMMYFUNCTION("GOOGLETRANSLATE(A13308,""auto"",""en"")"),"Get ready to cry, the saffron man is going.")</f>
        <v>Get ready to cry, the saffron man is going.</v>
      </c>
    </row>
    <row r="13309" spans="1:2" ht="14.25" customHeight="1">
      <c r="A13309" s="2" t="s">
        <v>12670</v>
      </c>
      <c r="B13309" s="2" t="str">
        <f ca="1">IFERROR(__xludf.DUMMYFUNCTION("GOOGLETRANSLATE(A13309,""auto"",""en"")"),"Loading...")</f>
        <v>Loading...</v>
      </c>
    </row>
    <row r="13310" spans="1:2" ht="14.25" customHeight="1">
      <c r="A13310" s="6" t="s">
        <v>12671</v>
      </c>
      <c r="B13310" s="2" t="str">
        <f ca="1">IFERROR(__xludf.DUMMYFUNCTION("GOOGLETRANSLATE(A13310,""auto"",""en"")"),"Loading...")</f>
        <v>Loading...</v>
      </c>
    </row>
    <row r="13311" spans="1:2" ht="14.25" customHeight="1">
      <c r="A13311" s="2" t="s">
        <v>12672</v>
      </c>
      <c r="B13311" s="2" t="str">
        <f ca="1">IFERROR(__xludf.DUMMYFUNCTION("GOOGLETRANSLATE(A13311,""auto"",""en"")"),"Loading...")</f>
        <v>Loading...</v>
      </c>
    </row>
    <row r="13312" spans="1:2" ht="14.25" customHeight="1">
      <c r="A13312" s="6" t="s">
        <v>12673</v>
      </c>
      <c r="B13312" s="2" t="str">
        <f ca="1">IFERROR(__xludf.DUMMYFUNCTION("GOOGLETRANSLATE(A13312,""auto"",""en"")"),"Loading...")</f>
        <v>Loading...</v>
      </c>
    </row>
    <row r="13313" spans="1:2" ht="14.25" customHeight="1">
      <c r="A13313" s="6" t="s">
        <v>12674</v>
      </c>
      <c r="B13313" s="2" t="str">
        <f ca="1">IFERROR(__xludf.DUMMYFUNCTION("GOOGLETRANSLATE(A13313,""auto"",""en"")"),"Loading...")</f>
        <v>Loading...</v>
      </c>
    </row>
    <row r="13314" spans="1:2" ht="14.25" customHeight="1">
      <c r="A13314" s="2" t="s">
        <v>12675</v>
      </c>
      <c r="B13314" s="2" t="str">
        <f ca="1">IFERROR(__xludf.DUMMYFUNCTION("GOOGLETRANSLATE(A13314,""auto"",""en"")"),"Loading...")</f>
        <v>Loading...</v>
      </c>
    </row>
    <row r="13315" spans="1:2" ht="14.25" customHeight="1">
      <c r="A13315" s="2" t="s">
        <v>12676</v>
      </c>
      <c r="B13315" s="2" t="str">
        <f ca="1">IFERROR(__xludf.DUMMYFUNCTION("GOOGLETRANSLATE(A13315,""auto"",""en"")"),"Loading...")</f>
        <v>Loading...</v>
      </c>
    </row>
    <row r="13316" spans="1:2" ht="14.25" customHeight="1">
      <c r="A13316" s="2" t="s">
        <v>12677</v>
      </c>
      <c r="B13316" s="2" t="str">
        <f ca="1">IFERROR(__xludf.DUMMYFUNCTION("GOOGLETRANSLATE(A13316,""auto"",""en"")"),"Loading...")</f>
        <v>Loading...</v>
      </c>
    </row>
    <row r="13317" spans="1:2" ht="14.25" customHeight="1">
      <c r="A13317" s="4" t="s">
        <v>12678</v>
      </c>
      <c r="B13317" s="2" t="str">
        <f ca="1">IFERROR(__xludf.DUMMYFUNCTION("GOOGLETRANSLATE(A13317,""auto"",""en"")"),"Loading...")</f>
        <v>Loading...</v>
      </c>
    </row>
    <row r="13318" spans="1:2" ht="14.25" customHeight="1">
      <c r="A13318" s="2" t="s">
        <v>12679</v>
      </c>
      <c r="B13318" s="2" t="str">
        <f ca="1">IFERROR(__xludf.DUMMYFUNCTION("GOOGLETRANSLATE(A13318,""auto"",""en"")"),"Loading...")</f>
        <v>Loading...</v>
      </c>
    </row>
    <row r="13319" spans="1:2" ht="14.25" customHeight="1">
      <c r="A13319" s="6" t="s">
        <v>12680</v>
      </c>
      <c r="B13319" s="2" t="str">
        <f ca="1">IFERROR(__xludf.DUMMYFUNCTION("GOOGLETRANSLATE(A13319,""auto"",""en"")"),"Loading...")</f>
        <v>Loading...</v>
      </c>
    </row>
    <row r="13320" spans="1:2" ht="14.25" customHeight="1">
      <c r="A13320" s="2" t="s">
        <v>12681</v>
      </c>
      <c r="B13320" s="2" t="str">
        <f ca="1">IFERROR(__xludf.DUMMYFUNCTION("GOOGLETRANSLATE(A13320,""auto"",""en"")"),"Loading...")</f>
        <v>Loading...</v>
      </c>
    </row>
    <row r="13321" spans="1:2" ht="14.25" customHeight="1">
      <c r="A13321" s="2" t="s">
        <v>12682</v>
      </c>
      <c r="B13321" s="2" t="str">
        <f ca="1">IFERROR(__xludf.DUMMYFUNCTION("GOOGLETRANSLATE(A13321,""auto"",""en"")"),"Loading...")</f>
        <v>Loading...</v>
      </c>
    </row>
    <row r="13322" spans="1:2" ht="14.25" customHeight="1">
      <c r="A13322" s="2" t="s">
        <v>12683</v>
      </c>
      <c r="B13322" s="2" t="str">
        <f ca="1">IFERROR(__xludf.DUMMYFUNCTION("GOOGLETRANSLATE(A13322,""auto"",""en"")"),"Loading...")</f>
        <v>Loading...</v>
      </c>
    </row>
    <row r="13323" spans="1:2" ht="14.25" customHeight="1">
      <c r="A13323" s="2" t="s">
        <v>12684</v>
      </c>
      <c r="B13323" s="2" t="str">
        <f ca="1">IFERROR(__xludf.DUMMYFUNCTION("GOOGLETRANSLATE(A13323,""auto"",""en"")"),"Loading...")</f>
        <v>Loading...</v>
      </c>
    </row>
    <row r="13324" spans="1:2" ht="14.25" customHeight="1">
      <c r="A13324" s="2" t="s">
        <v>12685</v>
      </c>
      <c r="B13324" s="2" t="str">
        <f ca="1">IFERROR(__xludf.DUMMYFUNCTION("GOOGLETRANSLATE(A13324,""auto"",""en"")"),"Loading...")</f>
        <v>Loading...</v>
      </c>
    </row>
    <row r="13325" spans="1:2" ht="14.25" customHeight="1">
      <c r="A13325" s="6" t="s">
        <v>12686</v>
      </c>
      <c r="B13325" s="2" t="str">
        <f ca="1">IFERROR(__xludf.DUMMYFUNCTION("GOOGLETRANSLATE(A13325,""auto"",""en"")"),"Loading...")</f>
        <v>Loading...</v>
      </c>
    </row>
    <row r="13326" spans="1:2" ht="14.25" customHeight="1">
      <c r="A13326" s="2" t="s">
        <v>12687</v>
      </c>
      <c r="B13326" s="2" t="str">
        <f ca="1">IFERROR(__xludf.DUMMYFUNCTION("GOOGLETRANSLATE(A13326,""auto"",""en"")"),"India gathbandhan has got 260 to 290")</f>
        <v>India gathbandhan has got 260 to 290</v>
      </c>
    </row>
    <row r="13327" spans="1:2" ht="14.25" customHeight="1">
      <c r="A13327" s="4" t="s">
        <v>12688</v>
      </c>
      <c r="B13327" s="2" t="str">
        <f ca="1">IFERROR(__xludf.DUMMYFUNCTION("GOOGLETRANSLATE(A13327,""auto"",""en"")"),"Loading...")</f>
        <v>Loading...</v>
      </c>
    </row>
    <row r="13328" spans="1:2" ht="14.25" customHeight="1">
      <c r="A13328" s="4" t="s">
        <v>12689</v>
      </c>
      <c r="B13328" s="2" t="str">
        <f ca="1">IFERROR(__xludf.DUMMYFUNCTION("GOOGLETRANSLATE(A13328,""auto"",""en"")"),"Loading...")</f>
        <v>Loading...</v>
      </c>
    </row>
    <row r="13329" spans="1:2" ht="14.25" customHeight="1">
      <c r="A13329" s="5" t="s">
        <v>12690</v>
      </c>
      <c r="B13329" s="2" t="str">
        <f ca="1">IFERROR(__xludf.DUMMYFUNCTION("GOOGLETRANSLATE(A13329,""auto"",""en"")"),"Loading...")</f>
        <v>Loading...</v>
      </c>
    </row>
    <row r="13330" spans="1:2" ht="14.25" customHeight="1">
      <c r="A13330" s="2" t="s">
        <v>12691</v>
      </c>
      <c r="B13330" s="2" t="str">
        <f ca="1">IFERROR(__xludf.DUMMYFUNCTION("GOOGLETRANSLATE(A13330,""auto"",""en"")"),"Loading...")</f>
        <v>Loading...</v>
      </c>
    </row>
    <row r="13331" spans="1:2" ht="14.25" customHeight="1">
      <c r="A13331" s="4" t="s">
        <v>12692</v>
      </c>
      <c r="B13331" s="2" t="str">
        <f ca="1">IFERROR(__xludf.DUMMYFUNCTION("GOOGLETRANSLATE(A13331,""auto"",""en"")"),"Loading...")</f>
        <v>Loading...</v>
      </c>
    </row>
    <row r="13332" spans="1:2" ht="14.25" customHeight="1">
      <c r="A13332" s="2" t="s">
        <v>12693</v>
      </c>
      <c r="B13332" s="2" t="str">
        <f ca="1">IFERROR(__xludf.DUMMYFUNCTION("GOOGLETRANSLATE(A13332,""auto"",""en"")"),"Loading...")</f>
        <v>Loading...</v>
      </c>
    </row>
    <row r="13333" spans="1:2" ht="14.25" customHeight="1">
      <c r="A13333" s="6" t="s">
        <v>12694</v>
      </c>
      <c r="B13333" s="2" t="str">
        <f ca="1">IFERROR(__xludf.DUMMYFUNCTION("GOOGLETRANSLATE(A13333,""auto"",""en"")"),"Loading...")</f>
        <v>Loading...</v>
      </c>
    </row>
    <row r="13334" spans="1:2" ht="14.25" customHeight="1">
      <c r="A13334" s="2" t="s">
        <v>12695</v>
      </c>
      <c r="B13334" s="2" t="str">
        <f ca="1">IFERROR(__xludf.DUMMYFUNCTION("GOOGLETRANSLATE(A13334,""auto"",""en"")"),"Loading...")</f>
        <v>Loading...</v>
      </c>
    </row>
    <row r="13335" spans="1:2" ht="14.25" customHeight="1">
      <c r="A13335" s="2" t="s">
        <v>12696</v>
      </c>
      <c r="B13335" s="2" t="str">
        <f ca="1">IFERROR(__xludf.DUMMYFUNCTION("GOOGLETRANSLATE(A13335,""auto"",""en"")"),"Loading...")</f>
        <v>Loading...</v>
      </c>
    </row>
    <row r="13336" spans="1:2" ht="14.25" customHeight="1">
      <c r="A13336" s="5" t="s">
        <v>12697</v>
      </c>
      <c r="B13336" s="2" t="str">
        <f ca="1">IFERROR(__xludf.DUMMYFUNCTION("GOOGLETRANSLATE(A13336,""auto"",""en"")"),"Loading...")</f>
        <v>Loading...</v>
      </c>
    </row>
    <row r="13337" spans="1:2" ht="14.25" customHeight="1">
      <c r="A13337" s="2" t="s">
        <v>12698</v>
      </c>
      <c r="B13337" s="2" t="str">
        <f ca="1">IFERROR(__xludf.DUMMYFUNCTION("GOOGLETRANSLATE(A13337,""auto"",""en"")"),"Loading...")</f>
        <v>Loading...</v>
      </c>
    </row>
    <row r="13338" spans="1:2" ht="14.25" customHeight="1">
      <c r="A13338" s="2" t="s">
        <v>12699</v>
      </c>
      <c r="B13338" s="2" t="str">
        <f ca="1">IFERROR(__xludf.DUMMYFUNCTION("GOOGLETRANSLATE(A13338,""auto"",""en"")"),"Loading...")</f>
        <v>Loading...</v>
      </c>
    </row>
    <row r="13339" spans="1:2" ht="14.25" customHeight="1">
      <c r="A13339" s="2" t="s">
        <v>12700</v>
      </c>
      <c r="B13339" s="2" t="str">
        <f ca="1">IFERROR(__xludf.DUMMYFUNCTION("GOOGLETRANSLATE(A13339,""auto"",""en"")"),"Loading...")</f>
        <v>Loading...</v>
      </c>
    </row>
    <row r="13340" spans="1:2" ht="14.25" customHeight="1">
      <c r="A13340" s="2" t="s">
        <v>12701</v>
      </c>
      <c r="B13340" s="2" t="str">
        <f ca="1">IFERROR(__xludf.DUMMYFUNCTION("GOOGLETRANSLATE(A13340,""auto"",""en"")"),"Keep a stone in your heart on 4th May and be ready to share the result😀😅")</f>
        <v>Keep a stone in your heart on 4th May and be ready to share the result😀😅</v>
      </c>
    </row>
    <row r="13341" spans="1:2" ht="14.25" customHeight="1">
      <c r="A13341" s="2" t="s">
        <v>12702</v>
      </c>
      <c r="B13341" s="2" t="str">
        <f ca="1">IFERROR(__xludf.DUMMYFUNCTION("GOOGLETRANSLATE(A13341,""auto"",""en"")"),"Loading...")</f>
        <v>Loading...</v>
      </c>
    </row>
    <row r="13342" spans="1:2" ht="14.25" customHeight="1">
      <c r="A13342" s="2" t="s">
        <v>12703</v>
      </c>
      <c r="B13342" s="3" t="str">
        <f ca="1">IFERROR(__xludf.DUMMYFUNCTION("GOOGLETRANSLATE(A13342,""auto"",""en"")"),"https://youtu.be/7ktY0M17oPM?si=WFlobNbcA7Xbbp9u")</f>
        <v>https://youtu.be/7ktY0M17oPM?si=WFlobNbcA7Xbbp9u</v>
      </c>
    </row>
    <row r="13343" spans="1:2" ht="14.25" customHeight="1">
      <c r="A13343" s="4" t="s">
        <v>12704</v>
      </c>
      <c r="B13343" s="2" t="str">
        <f ca="1">IFERROR(__xludf.DUMMYFUNCTION("GOOGLETRANSLATE(A13343,""auto"",""en"")"),"Loading...")</f>
        <v>Loading...</v>
      </c>
    </row>
    <row r="13344" spans="1:2" ht="14.25" customHeight="1">
      <c r="A13344" s="4" t="s">
        <v>12705</v>
      </c>
      <c r="B13344" s="2" t="str">
        <f ca="1">IFERROR(__xludf.DUMMYFUNCTION("GOOGLETRANSLATE(A13344,""auto"",""en"")"),"Loading...")</f>
        <v>Loading...</v>
      </c>
    </row>
    <row r="13345" spans="1:2" ht="14.25" customHeight="1">
      <c r="A13345" s="4" t="s">
        <v>12706</v>
      </c>
      <c r="B13345" s="2" t="str">
        <f ca="1">IFERROR(__xludf.DUMMYFUNCTION("GOOGLETRANSLATE(A13345,""auto"",""en"")"),"Loading...")</f>
        <v>Loading...</v>
      </c>
    </row>
    <row r="13346" spans="1:2" ht="14.25" customHeight="1">
      <c r="A13346" s="2" t="s">
        <v>12707</v>
      </c>
      <c r="B13346" s="2" t="str">
        <f ca="1">IFERROR(__xludf.DUMMYFUNCTION("GOOGLETRANSLATE(A13346,""auto"",""en"")"),"Loading...")</f>
        <v>Loading...</v>
      </c>
    </row>
    <row r="13347" spans="1:2" ht="14.25" customHeight="1">
      <c r="A13347" s="4" t="s">
        <v>12708</v>
      </c>
      <c r="B13347" s="2" t="str">
        <f ca="1">IFERROR(__xludf.DUMMYFUNCTION("GOOGLETRANSLATE(A13347,""auto"",""en"")"),"Loading...")</f>
        <v>Loading...</v>
      </c>
    </row>
    <row r="13348" spans="1:2" ht="14.25" customHeight="1">
      <c r="A13348" s="2" t="s">
        <v>38</v>
      </c>
      <c r="B13348" s="2" t="str">
        <f ca="1">IFERROR(__xludf.DUMMYFUNCTION("GOOGLETRANSLATE(A13348,""auto"",""en"")"),"Loading...")</f>
        <v>Loading...</v>
      </c>
    </row>
    <row r="13349" spans="1:2" ht="14.25" customHeight="1">
      <c r="A13349" s="6" t="s">
        <v>12709</v>
      </c>
      <c r="B13349" s="2" t="str">
        <f ca="1">IFERROR(__xludf.DUMMYFUNCTION("GOOGLETRANSLATE(A13349,""auto"",""en"")"),"Loading...")</f>
        <v>Loading...</v>
      </c>
    </row>
    <row r="13350" spans="1:2" ht="14.25" customHeight="1">
      <c r="A13350" s="5" t="s">
        <v>12710</v>
      </c>
      <c r="B13350" s="2" t="str">
        <f ca="1">IFERROR(__xludf.DUMMYFUNCTION("GOOGLETRANSLATE(A13350,""auto"",""en"")"),"Loading...")</f>
        <v>Loading...</v>
      </c>
    </row>
    <row r="13351" spans="1:2" ht="14.25" customHeight="1">
      <c r="A13351" s="2" t="s">
        <v>12711</v>
      </c>
      <c r="B13351" s="2" t="str">
        <f ca="1">IFERROR(__xludf.DUMMYFUNCTION("GOOGLETRANSLATE(A13351,""auto"",""en"")"),"Loading...")</f>
        <v>Loading...</v>
      </c>
    </row>
    <row r="13352" spans="1:2" ht="14.25" customHeight="1">
      <c r="A13352" s="2" t="s">
        <v>12712</v>
      </c>
      <c r="B13352" s="2" t="str">
        <f ca="1">IFERROR(__xludf.DUMMYFUNCTION("GOOGLETRANSLATE(A13352,""auto"",""en"")"),"Loading...")</f>
        <v>Loading...</v>
      </c>
    </row>
    <row r="13353" spans="1:2" ht="14.25" customHeight="1">
      <c r="A13353" s="2" t="s">
        <v>12713</v>
      </c>
      <c r="B13353" s="2" t="str">
        <f ca="1">IFERROR(__xludf.DUMMYFUNCTION("GOOGLETRANSLATE(A13353,""auto"",""en"")"),"Loading...")</f>
        <v>Loading...</v>
      </c>
    </row>
    <row r="13354" spans="1:2" ht="14.25" customHeight="1">
      <c r="A13354" s="4" t="s">
        <v>12714</v>
      </c>
      <c r="B13354" s="2" t="str">
        <f ca="1">IFERROR(__xludf.DUMMYFUNCTION("GOOGLETRANSLATE(A13354,""auto"",""en"")"),"Loading...")</f>
        <v>Loading...</v>
      </c>
    </row>
    <row r="13355" spans="1:2" ht="14.25" customHeight="1">
      <c r="A13355" s="2" t="s">
        <v>12715</v>
      </c>
      <c r="B13355" s="2" t="str">
        <f ca="1">IFERROR(__xludf.DUMMYFUNCTION("GOOGLETRANSLATE(A13355,""auto"",""en"")"),"Loading...")</f>
        <v>Loading...</v>
      </c>
    </row>
    <row r="13356" spans="1:2" ht="14.25" customHeight="1">
      <c r="A13356" s="2" t="s">
        <v>313</v>
      </c>
      <c r="B13356" s="2" t="str">
        <f ca="1">IFERROR(__xludf.DUMMYFUNCTION("GOOGLETRANSLATE(A13356,""auto"",""en"")"),"Loading...")</f>
        <v>Loading...</v>
      </c>
    </row>
    <row r="13357" spans="1:2" ht="14.25" customHeight="1">
      <c r="A13357" s="2" t="s">
        <v>12716</v>
      </c>
      <c r="B13357" s="2" t="str">
        <f ca="1">IFERROR(__xludf.DUMMYFUNCTION("GOOGLETRANSLATE(A13357,""auto"",""en"")"),"Loading...")</f>
        <v>Loading...</v>
      </c>
    </row>
    <row r="13358" spans="1:2" ht="14.25" customHeight="1">
      <c r="A13358" s="2" t="s">
        <v>12717</v>
      </c>
      <c r="B13358" s="2" t="str">
        <f ca="1">IFERROR(__xludf.DUMMYFUNCTION("GOOGLETRANSLATE(A13358,""auto"",""en"")"),"Loading...")</f>
        <v>Loading...</v>
      </c>
    </row>
    <row r="13359" spans="1:2" ht="14.25" customHeight="1">
      <c r="A13359" s="2" t="s">
        <v>12718</v>
      </c>
      <c r="B13359" s="2" t="str">
        <f ca="1">IFERROR(__xludf.DUMMYFUNCTION("GOOGLETRANSLATE(A13359,""auto"",""en"")"),"Loading...")</f>
        <v>Loading...</v>
      </c>
    </row>
    <row r="13360" spans="1:2" ht="14.25" customHeight="1">
      <c r="A13360" s="2" t="s">
        <v>12719</v>
      </c>
      <c r="B13360" s="2" t="str">
        <f ca="1">IFERROR(__xludf.DUMMYFUNCTION("GOOGLETRANSLATE(A13360,""auto"",""en"")"),"Loading...")</f>
        <v>Loading...</v>
      </c>
    </row>
    <row r="13361" spans="1:2" ht="14.25" customHeight="1">
      <c r="A13361" s="2" t="s">
        <v>12720</v>
      </c>
      <c r="B13361" s="2" t="str">
        <f ca="1">IFERROR(__xludf.DUMMYFUNCTION("GOOGLETRANSLATE(A13361,""auto"",""en"")"),"Loading...")</f>
        <v>Loading...</v>
      </c>
    </row>
    <row r="13362" spans="1:2" ht="14.25" customHeight="1">
      <c r="A13362" s="2" t="s">
        <v>12721</v>
      </c>
      <c r="B13362" s="2" t="str">
        <f ca="1">IFERROR(__xludf.DUMMYFUNCTION("GOOGLETRANSLATE(A13362,""auto"",""en"")"),"Loading...")</f>
        <v>Loading...</v>
      </c>
    </row>
    <row r="13363" spans="1:2" ht="14.25" customHeight="1">
      <c r="A13363" s="2" t="s">
        <v>12722</v>
      </c>
      <c r="B13363" s="2" t="str">
        <f ca="1">IFERROR(__xludf.DUMMYFUNCTION("GOOGLETRANSLATE(A13363,""auto"",""en"")"),"Loading...")</f>
        <v>Loading...</v>
      </c>
    </row>
    <row r="13364" spans="1:2" ht="14.25" customHeight="1">
      <c r="A13364" s="2" t="s">
        <v>12723</v>
      </c>
      <c r="B13364" s="2" t="str">
        <f ca="1">IFERROR(__xludf.DUMMYFUNCTION("GOOGLETRANSLATE(A13364,""auto"",""en"")"),"Loading...")</f>
        <v>Loading...</v>
      </c>
    </row>
    <row r="13365" spans="1:2" ht="14.25" customHeight="1">
      <c r="A13365" s="2" t="s">
        <v>12724</v>
      </c>
      <c r="B13365" s="2" t="str">
        <f ca="1">IFERROR(__xludf.DUMMYFUNCTION("GOOGLETRANSLATE(A13365,""auto"",""en"")"),"Loading...")</f>
        <v>Loading...</v>
      </c>
    </row>
    <row r="13366" spans="1:2" ht="14.25" customHeight="1">
      <c r="A13366" s="2" t="s">
        <v>7187</v>
      </c>
      <c r="B13366" s="2" t="str">
        <f ca="1">IFERROR(__xludf.DUMMYFUNCTION("GOOGLETRANSLATE(A13366,""auto"",""en"")"),"Loading...")</f>
        <v>Loading...</v>
      </c>
    </row>
    <row r="13367" spans="1:2" ht="14.25" customHeight="1">
      <c r="A13367" s="2" t="s">
        <v>12725</v>
      </c>
      <c r="B13367" s="2" t="str">
        <f ca="1">IFERROR(__xludf.DUMMYFUNCTION("GOOGLETRANSLATE(A13367,""auto"",""en"")"),"Loading...")</f>
        <v>Loading...</v>
      </c>
    </row>
    <row r="13368" spans="1:2" ht="14.25" customHeight="1">
      <c r="A13368" s="4" t="s">
        <v>12726</v>
      </c>
      <c r="B13368" s="2" t="str">
        <f ca="1">IFERROR(__xludf.DUMMYFUNCTION("GOOGLETRANSLATE(A13368,""auto"",""en"")"),"Loading...")</f>
        <v>Loading...</v>
      </c>
    </row>
    <row r="13369" spans="1:2" ht="14.25" customHeight="1">
      <c r="A13369" s="2" t="s">
        <v>12727</v>
      </c>
      <c r="B13369" s="2" t="str">
        <f ca="1">IFERROR(__xludf.DUMMYFUNCTION("GOOGLETRANSLATE(A13369,""auto"",""en"")"),"Loading...")</f>
        <v>Loading...</v>
      </c>
    </row>
    <row r="13370" spans="1:2" ht="14.25" customHeight="1">
      <c r="A13370" s="4" t="s">
        <v>12728</v>
      </c>
      <c r="B13370" s="2" t="str">
        <f ca="1">IFERROR(__xludf.DUMMYFUNCTION("GOOGLETRANSLATE(A13370,""auto"",""en"")"),"Loading...")</f>
        <v>Loading...</v>
      </c>
    </row>
    <row r="13371" spans="1:2" ht="14.25" customHeight="1">
      <c r="A13371" s="2" t="s">
        <v>12729</v>
      </c>
      <c r="B13371" s="2" t="str">
        <f ca="1">IFERROR(__xludf.DUMMYFUNCTION("GOOGLETRANSLATE(A13371,""auto"",""en"")"),"Loading...")</f>
        <v>Loading...</v>
      </c>
    </row>
    <row r="13372" spans="1:2" ht="14.25" customHeight="1">
      <c r="A13372" s="2" t="s">
        <v>12730</v>
      </c>
      <c r="B13372" s="2" t="str">
        <f ca="1">IFERROR(__xludf.DUMMYFUNCTION("GOOGLETRANSLATE(A13372,""auto"",""en"")"),"Loading...")</f>
        <v>Loading...</v>
      </c>
    </row>
    <row r="13373" spans="1:2" ht="14.25" customHeight="1">
      <c r="A13373" s="4" t="s">
        <v>12731</v>
      </c>
      <c r="B13373" s="2" t="str">
        <f ca="1">IFERROR(__xludf.DUMMYFUNCTION("GOOGLETRANSLATE(A13373,""auto"",""en"")"),"Come on, at least you're not under pressure!")</f>
        <v>Come on, at least you're not under pressure!</v>
      </c>
    </row>
    <row r="13374" spans="1:2" ht="14.25" customHeight="1">
      <c r="A13374" s="2" t="s">
        <v>12732</v>
      </c>
      <c r="B13374" s="2" t="str">
        <f ca="1">IFERROR(__xludf.DUMMYFUNCTION("GOOGLETRANSLATE(A13374,""auto"",""en"")"),"Loading...")</f>
        <v>Loading...</v>
      </c>
    </row>
    <row r="13375" spans="1:2" ht="14.25" customHeight="1">
      <c r="A13375" s="2" t="s">
        <v>12733</v>
      </c>
      <c r="B13375" s="2" t="str">
        <f ca="1">IFERROR(__xludf.DUMMYFUNCTION("GOOGLETRANSLATE(A13375,""auto"",""en"")"),"Loading...")</f>
        <v>Loading...</v>
      </c>
    </row>
    <row r="13376" spans="1:2" ht="14.25" customHeight="1">
      <c r="A13376" s="2" t="s">
        <v>12734</v>
      </c>
      <c r="B13376" s="2" t="str">
        <f ca="1">IFERROR(__xludf.DUMMYFUNCTION("GOOGLETRANSLATE(A13376,""auto"",""en"")"),"It's not 59M but it's 590M views.")</f>
        <v>It's not 59M but it's 590M views.</v>
      </c>
    </row>
    <row r="13377" spans="1:2" ht="14.25" customHeight="1">
      <c r="A13377" s="2" t="s">
        <v>12735</v>
      </c>
      <c r="B13377" s="2" t="str">
        <f ca="1">IFERROR(__xludf.DUMMYFUNCTION("GOOGLETRANSLATE(A13377,""auto"",""en"")"),"Loading...")</f>
        <v>Loading...</v>
      </c>
    </row>
    <row r="13378" spans="1:2" ht="14.25" customHeight="1">
      <c r="A13378" s="2" t="s">
        <v>12736</v>
      </c>
      <c r="B13378" s="2" t="str">
        <f ca="1">IFERROR(__xludf.DUMMYFUNCTION("GOOGLETRANSLATE(A13378,""auto"",""en"")"),"Loading...")</f>
        <v>Loading...</v>
      </c>
    </row>
    <row r="13379" spans="1:2" ht="14.25" customHeight="1">
      <c r="A13379" s="4" t="s">
        <v>12737</v>
      </c>
      <c r="B13379" s="2" t="str">
        <f ca="1">IFERROR(__xludf.DUMMYFUNCTION("GOOGLETRANSLATE(A13379,""auto"",""en"")"),"You have gone mad Ravish ji, search for the giggled cat pole.")</f>
        <v>You have gone mad Ravish ji, search for the giggled cat pole.</v>
      </c>
    </row>
    <row r="13380" spans="1:2" ht="14.25" customHeight="1">
      <c r="A13380" s="2" t="s">
        <v>12738</v>
      </c>
      <c r="B13380" s="2" t="str">
        <f ca="1">IFERROR(__xludf.DUMMYFUNCTION("GOOGLETRANSLATE(A13380,""auto"",""en"")"),"Loading...")</f>
        <v>Loading...</v>
      </c>
    </row>
    <row r="13381" spans="1:2" ht="14.25" customHeight="1">
      <c r="A13381" s="2" t="s">
        <v>12739</v>
      </c>
      <c r="B13381" s="2" t="str">
        <f ca="1">IFERROR(__xludf.DUMMYFUNCTION("GOOGLETRANSLATE(A13381,""auto"",""en"")"),"Loading...")</f>
        <v>Loading...</v>
      </c>
    </row>
    <row r="13382" spans="1:2" ht="14.25" customHeight="1">
      <c r="A13382" s="2" t="s">
        <v>12740</v>
      </c>
      <c r="B13382" s="2" t="str">
        <f ca="1">IFERROR(__xludf.DUMMYFUNCTION("GOOGLETRANSLATE(A13382,""auto"",""en"")"),"Loading...")</f>
        <v>Loading...</v>
      </c>
    </row>
    <row r="13383" spans="1:2" ht="14.25" customHeight="1">
      <c r="A13383" s="2" t="s">
        <v>12741</v>
      </c>
      <c r="B13383" s="2" t="str">
        <f ca="1">IFERROR(__xludf.DUMMYFUNCTION("GOOGLETRANSLATE(A13383,""auto"",""en"")"),"Loading...")</f>
        <v>Loading...</v>
      </c>
    </row>
    <row r="13384" spans="1:2" ht="14.25" customHeight="1">
      <c r="A13384" s="2" t="s">
        <v>12742</v>
      </c>
      <c r="B13384" s="2" t="str">
        <f ca="1">IFERROR(__xludf.DUMMYFUNCTION("GOOGLETRANSLATE(A13384,""auto"",""en"")"),"Loading...")</f>
        <v>Loading...</v>
      </c>
    </row>
    <row r="13385" spans="1:2" ht="14.25" customHeight="1">
      <c r="A13385" s="2" t="s">
        <v>12743</v>
      </c>
      <c r="B13385" s="2" t="str">
        <f ca="1">IFERROR(__xludf.DUMMYFUNCTION("GOOGLETRANSLATE(A13385,""auto"",""en"")"),"Loading...")</f>
        <v>Loading...</v>
      </c>
    </row>
    <row r="13386" spans="1:2" ht="14.25" customHeight="1">
      <c r="A13386" s="2" t="s">
        <v>12744</v>
      </c>
      <c r="B13386" s="2" t="str">
        <f ca="1">IFERROR(__xludf.DUMMYFUNCTION("GOOGLETRANSLATE(A13386,""auto"",""en"")"),"Loading...")</f>
        <v>Loading...</v>
      </c>
    </row>
    <row r="13387" spans="1:2" ht="14.25" customHeight="1">
      <c r="A13387" s="2" t="s">
        <v>12745</v>
      </c>
      <c r="B13387" s="2" t="str">
        <f ca="1">IFERROR(__xludf.DUMMYFUNCTION("GOOGLETRANSLATE(A13387,""auto"",""en"")"),"😮 Thanks for analysis of exit poll impression uder pressure.")</f>
        <v>😮 Thanks for analysis of exit poll impression uder pressure.</v>
      </c>
    </row>
    <row r="13388" spans="1:2" ht="14.25" customHeight="1">
      <c r="A13388" s="2" t="s">
        <v>12746</v>
      </c>
      <c r="B13388" s="2" t="str">
        <f ca="1">IFERROR(__xludf.DUMMYFUNCTION("GOOGLETRANSLATE(A13388,""auto"",""en"")"),"Only congress future of India")</f>
        <v>Only congress future of India</v>
      </c>
    </row>
    <row r="13389" spans="1:2" ht="14.25" customHeight="1">
      <c r="A13389" s="6" t="s">
        <v>12747</v>
      </c>
      <c r="B13389" s="2" t="str">
        <f ca="1">IFERROR(__xludf.DUMMYFUNCTION("GOOGLETRANSLATE(A13389,""auto"",""en"")"),"Exit Poll ❌
Godi Poll ✅")</f>
        <v>Exit Poll ❌
Godi Poll ✅</v>
      </c>
    </row>
    <row r="13390" spans="1:2" ht="14.25" customHeight="1">
      <c r="A13390" s="4" t="s">
        <v>12748</v>
      </c>
      <c r="B13390" s="2" t="str">
        <f ca="1">IFERROR(__xludf.DUMMYFUNCTION("GOOGLETRANSLATE(A13390,""auto"",""en"")"),"Loading...")</f>
        <v>Loading...</v>
      </c>
    </row>
    <row r="13391" spans="1:2" ht="14.25" customHeight="1">
      <c r="A13391" s="4" t="s">
        <v>12749</v>
      </c>
      <c r="B13391" s="2" t="str">
        <f ca="1">IFERROR(__xludf.DUMMYFUNCTION("GOOGLETRANSLATE(A13391,""auto"",""en"")"),"Loading...")</f>
        <v>Loading...</v>
      </c>
    </row>
    <row r="13392" spans="1:2" ht="14.25" customHeight="1">
      <c r="A13392" s="2" t="s">
        <v>12750</v>
      </c>
      <c r="B13392" s="2" t="str">
        <f ca="1">IFERROR(__xludf.DUMMYFUNCTION("GOOGLETRANSLATE(A13392,""auto"",""en"")"),"Rahul Gandhi will become PM by winning 450 seats.")</f>
        <v>Rahul Gandhi will become PM by winning 450 seats.</v>
      </c>
    </row>
    <row r="13393" spans="1:2" ht="14.25" customHeight="1">
      <c r="A13393" s="2" t="s">
        <v>12751</v>
      </c>
      <c r="B13393" s="2" t="str">
        <f ca="1">IFERROR(__xludf.DUMMYFUNCTION("GOOGLETRANSLATE(A13393,""auto"",""en"")"),"Loading...")</f>
        <v>Loading...</v>
      </c>
    </row>
    <row r="13394" spans="1:2" ht="14.25" customHeight="1">
      <c r="A13394" s="2" t="s">
        <v>12752</v>
      </c>
      <c r="B13394" s="2" t="str">
        <f ca="1">IFERROR(__xludf.DUMMYFUNCTION("GOOGLETRANSLATE(A13394,""auto"",""en"")"),"Loading...")</f>
        <v>Loading...</v>
      </c>
    </row>
    <row r="13395" spans="1:2" ht="14.25" customHeight="1">
      <c r="A13395" s="2" t="s">
        <v>12753</v>
      </c>
      <c r="B13395" s="2" t="str">
        <f ca="1">IFERROR(__xludf.DUMMYFUNCTION("GOOGLETRANSLATE(A13395,""auto"",""en"")"),"Loading...")</f>
        <v>Loading...</v>
      </c>
    </row>
    <row r="13396" spans="1:2" ht="14.25" customHeight="1">
      <c r="A13396" s="5" t="s">
        <v>12754</v>
      </c>
      <c r="B13396" s="2" t="str">
        <f ca="1">IFERROR(__xludf.DUMMYFUNCTION("GOOGLETRANSLATE(A13396,""auto"",""en"")"),"Loading...")</f>
        <v>Loading...</v>
      </c>
    </row>
    <row r="13397" spans="1:2" ht="14.25" customHeight="1">
      <c r="A13397" s="6" t="s">
        <v>12755</v>
      </c>
      <c r="B13397" s="2" t="str">
        <f ca="1">IFERROR(__xludf.DUMMYFUNCTION("GOOGLETRANSLATE(A13397,""auto"",""en"")"),"Loading...")</f>
        <v>Loading...</v>
      </c>
    </row>
    <row r="13398" spans="1:2" ht="14.25" customHeight="1">
      <c r="A13398" s="4" t="s">
        <v>12756</v>
      </c>
      <c r="B13398" s="2" t="str">
        <f ca="1">IFERROR(__xludf.DUMMYFUNCTION("GOOGLETRANSLATE(A13398,""auto"",""en"")"),"Loading...")</f>
        <v>Loading...</v>
      </c>
    </row>
    <row r="13399" spans="1:2" ht="14.25" customHeight="1">
      <c r="A13399" s="2" t="s">
        <v>12757</v>
      </c>
      <c r="B13399" s="2" t="str">
        <f ca="1">IFERROR(__xludf.DUMMYFUNCTION("GOOGLETRANSLATE(A13399,""auto"",""en"")"),"Loading...")</f>
        <v>Loading...</v>
      </c>
    </row>
    <row r="13400" spans="1:2" ht="14.25" customHeight="1">
      <c r="A13400" s="2" t="s">
        <v>12758</v>
      </c>
      <c r="B13400" s="2" t="str">
        <f ca="1">IFERROR(__xludf.DUMMYFUNCTION("GOOGLETRANSLATE(A13400,""auto"",""en"")"),"Loading...")</f>
        <v>Loading...</v>
      </c>
    </row>
    <row r="13401" spans="1:2" ht="14.25" customHeight="1">
      <c r="A13401" s="2" t="s">
        <v>12759</v>
      </c>
      <c r="B13401" s="2" t="str">
        <f ca="1">IFERROR(__xludf.DUMMYFUNCTION("GOOGLETRANSLATE(A13401,""auto"",""en"")"),"If you don't want to come, then what will be the benefit of coming from fake poll?")</f>
        <v>If you don't want to come, then what will be the benefit of coming from fake poll?</v>
      </c>
    </row>
    <row r="13402" spans="1:2" ht="14.25" customHeight="1">
      <c r="A13402" s="2" t="s">
        <v>12760</v>
      </c>
      <c r="B13402" s="2" t="str">
        <f ca="1">IFERROR(__xludf.DUMMYFUNCTION("GOOGLETRANSLATE(A13402,""auto"",""en"")"),"Loading...")</f>
        <v>Loading...</v>
      </c>
    </row>
    <row r="13403" spans="1:2" ht="14.25" customHeight="1">
      <c r="A13403" s="2" t="s">
        <v>12761</v>
      </c>
      <c r="B13403" s="2" t="str">
        <f ca="1">IFERROR(__xludf.DUMMYFUNCTION("GOOGLETRANSLATE(A13403,""auto"",""en"")"),"Loading...")</f>
        <v>Loading...</v>
      </c>
    </row>
    <row r="13404" spans="1:2" ht="14.25" customHeight="1">
      <c r="A13404" s="2" t="s">
        <v>12762</v>
      </c>
      <c r="B13404" s="2" t="str">
        <f ca="1">IFERROR(__xludf.DUMMYFUNCTION("GOOGLETRANSLATE(A13404,""auto"",""en"")"),"Loading...")</f>
        <v>Loading...</v>
      </c>
    </row>
    <row r="13405" spans="1:2" ht="14.25" customHeight="1">
      <c r="A13405" s="2" t="s">
        <v>12763</v>
      </c>
      <c r="B13405" s="2" t="str">
        <f ca="1">IFERROR(__xludf.DUMMYFUNCTION("GOOGLETRANSLATE(A13405,""auto"",""en"")"),"On 4 June, when I won in another state, there is no answer to this problem, it is bad in Bengal, once again I did not say anything to Ravijs, to Godi media and Congress's rich media.")</f>
        <v>On 4 June, when I won in another state, there is no answer to this problem, it is bad in Bengal, once again I did not say anything to Ravijs, to Godi media and Congress's rich media.</v>
      </c>
    </row>
    <row r="13406" spans="1:2" ht="14.25" customHeight="1">
      <c r="A13406" s="2" t="s">
        <v>12764</v>
      </c>
      <c r="B13406" s="2" t="str">
        <f ca="1">IFERROR(__xludf.DUMMYFUNCTION("GOOGLETRANSLATE(A13406,""auto"",""en"")"),"Rubbish kumar wearing joker's cap after 4th June")</f>
        <v>Rubbish kumar wearing joker's cap after 4th June</v>
      </c>
    </row>
    <row r="13407" spans="1:2" ht="14.25" customHeight="1">
      <c r="A13407" s="2" t="s">
        <v>12765</v>
      </c>
      <c r="B13407" s="2" t="str">
        <f ca="1">IFERROR(__xludf.DUMMYFUNCTION("GOOGLETRANSLATE(A13407,""auto"",""en"")"),"Loading...")</f>
        <v>Loading...</v>
      </c>
    </row>
    <row r="13408" spans="1:2" ht="14.25" customHeight="1">
      <c r="A13408" s="2" t="s">
        <v>12766</v>
      </c>
      <c r="B13408" s="2" t="str">
        <f ca="1">IFERROR(__xludf.DUMMYFUNCTION("GOOGLETRANSLATE(A13408,""auto"",""en"")"),"Loading...")</f>
        <v>Loading...</v>
      </c>
    </row>
    <row r="13409" spans="1:2" ht="14.25" customHeight="1">
      <c r="A13409" s="2" t="s">
        <v>12767</v>
      </c>
      <c r="B13409" s="2" t="str">
        <f ca="1">IFERROR(__xludf.DUMMYFUNCTION("GOOGLETRANSLATE(A13409,""auto"",""en"")"),"Loading...")</f>
        <v>Loading...</v>
      </c>
    </row>
    <row r="13410" spans="1:2" ht="14.25" customHeight="1">
      <c r="A13410" s="2" t="s">
        <v>12768</v>
      </c>
      <c r="B13410" s="2" t="str">
        <f ca="1">IFERROR(__xludf.DUMMYFUNCTION("GOOGLETRANSLATE(A13410,""auto"",""en"")"),"Loading...")</f>
        <v>Loading...</v>
      </c>
    </row>
    <row r="13411" spans="1:2" ht="14.25" customHeight="1">
      <c r="A13411" s="2" t="s">
        <v>12769</v>
      </c>
      <c r="B13411" s="2" t="str">
        <f ca="1">IFERROR(__xludf.DUMMYFUNCTION("GOOGLETRANSLATE(A13411,""auto"",""en"")"),"Loading...")</f>
        <v>Loading...</v>
      </c>
    </row>
    <row r="13412" spans="1:2" ht="14.25" customHeight="1">
      <c r="A13412" s="6" t="s">
        <v>12770</v>
      </c>
      <c r="B13412" s="2" t="str">
        <f ca="1">IFERROR(__xludf.DUMMYFUNCTION("GOOGLETRANSLATE(A13412,""auto"",""en"")"),"Loading...")</f>
        <v>Loading...</v>
      </c>
    </row>
    <row r="13413" spans="1:2" ht="14.25" customHeight="1">
      <c r="A13413" s="2" t="s">
        <v>12771</v>
      </c>
      <c r="B13413" s="2" t="str">
        <f ca="1">IFERROR(__xludf.DUMMYFUNCTION("GOOGLETRANSLATE(A13413,""auto"",""en"")"),"Loading...")</f>
        <v>Loading...</v>
      </c>
    </row>
    <row r="13414" spans="1:2" ht="14.25" customHeight="1">
      <c r="A13414" s="2" t="s">
        <v>12772</v>
      </c>
      <c r="B13414" s="2" t="str">
        <f ca="1">IFERROR(__xludf.DUMMYFUNCTION("GOOGLETRANSLATE(A13414,""auto"",""en"")"),"Loading...")</f>
        <v>Loading...</v>
      </c>
    </row>
    <row r="13415" spans="1:2" ht="14.25" customHeight="1">
      <c r="A13415" s="2" t="s">
        <v>12773</v>
      </c>
      <c r="B13415" s="2" t="str">
        <f ca="1">IFERROR(__xludf.DUMMYFUNCTION("GOOGLETRANSLATE(A13415,""auto"",""en"")"),"Loading...")</f>
        <v>Loading...</v>
      </c>
    </row>
    <row r="13416" spans="1:2" ht="14.25" customHeight="1">
      <c r="A13416" s="5" t="s">
        <v>12774</v>
      </c>
      <c r="B13416" s="2" t="str">
        <f ca="1">IFERROR(__xludf.DUMMYFUNCTION("GOOGLETRANSLATE(A13416,""auto"",""en"")"),"Loading...")</f>
        <v>Loading...</v>
      </c>
    </row>
    <row r="13417" spans="1:2" ht="14.25" customHeight="1">
      <c r="A13417" s="2" t="s">
        <v>12775</v>
      </c>
      <c r="B13417" s="2" t="str">
        <f ca="1">IFERROR(__xludf.DUMMYFUNCTION("GOOGLETRANSLATE(A13417,""auto"",""en"")"),"Loading...")</f>
        <v>Loading...</v>
      </c>
    </row>
    <row r="13418" spans="1:2" ht="14.25" customHeight="1">
      <c r="A13418" s="4" t="s">
        <v>12776</v>
      </c>
      <c r="B13418" s="2" t="str">
        <f ca="1">IFERROR(__xludf.DUMMYFUNCTION("GOOGLETRANSLATE(A13418,""auto"",""en"")"),"Loading...")</f>
        <v>Loading...</v>
      </c>
    </row>
    <row r="13419" spans="1:2" ht="14.25" customHeight="1">
      <c r="A13419" s="2" t="s">
        <v>12777</v>
      </c>
      <c r="B13419" s="2" t="str">
        <f ca="1">IFERROR(__xludf.DUMMYFUNCTION("GOOGLETRANSLATE(A13419,""auto"",""en"")"),"5 people in our house have no name and did not vote, sad")</f>
        <v>5 people in our house have no name and did not vote, sad</v>
      </c>
    </row>
    <row r="13420" spans="1:2" ht="14.25" customHeight="1">
      <c r="A13420" s="2" t="s">
        <v>12778</v>
      </c>
      <c r="B13420" s="2" t="str">
        <f ca="1">IFERROR(__xludf.DUMMYFUNCTION("GOOGLETRANSLATE(A13420,""auto"",""en"")"),"Loading...")</f>
        <v>Loading...</v>
      </c>
    </row>
    <row r="13421" spans="1:2" ht="14.25" customHeight="1">
      <c r="A13421" s="2" t="s">
        <v>12779</v>
      </c>
      <c r="B13421" s="2" t="str">
        <f ca="1">IFERROR(__xludf.DUMMYFUNCTION("GOOGLETRANSLATE(A13421,""auto"",""en"")"),"Loading...")</f>
        <v>Loading...</v>
      </c>
    </row>
    <row r="13422" spans="1:2" ht="14.25" customHeight="1">
      <c r="A13422" s="2" t="s">
        <v>38</v>
      </c>
      <c r="B13422" s="2" t="str">
        <f ca="1">IFERROR(__xludf.DUMMYFUNCTION("GOOGLETRANSLATE(A13422,""auto"",""en"")"),"Loading...")</f>
        <v>Loading...</v>
      </c>
    </row>
    <row r="13423" spans="1:2" ht="14.25" customHeight="1">
      <c r="A13423" s="2" t="s">
        <v>12780</v>
      </c>
      <c r="B13423" s="2" t="str">
        <f ca="1">IFERROR(__xludf.DUMMYFUNCTION("GOOGLETRANSLATE(A13423,""auto"",""en"")"),"Poure tanasahe")</f>
        <v>Poure tanasahe</v>
      </c>
    </row>
    <row r="13424" spans="1:2" ht="14.25" customHeight="1">
      <c r="A13424" s="2" t="s">
        <v>12781</v>
      </c>
      <c r="B13424" s="2" t="str">
        <f ca="1">IFERROR(__xludf.DUMMYFUNCTION("GOOGLETRANSLATE(A13424,""auto"",""en"")"),"Loading...")</f>
        <v>Loading...</v>
      </c>
    </row>
    <row r="13425" spans="1:2" ht="14.25" customHeight="1">
      <c r="A13425" s="2" t="s">
        <v>4685</v>
      </c>
      <c r="B13425" s="2" t="str">
        <f ca="1">IFERROR(__xludf.DUMMYFUNCTION("GOOGLETRANSLATE(A13425,""auto"",""en"")"),"Loading...")</f>
        <v>Loading...</v>
      </c>
    </row>
    <row r="13426" spans="1:2" ht="14.25" customHeight="1">
      <c r="A13426" s="4" t="s">
        <v>12782</v>
      </c>
      <c r="B13426" s="2" t="str">
        <f ca="1">IFERROR(__xludf.DUMMYFUNCTION("GOOGLETRANSLATE(A13426,""auto"",""en"")"),"Namo fan like")</f>
        <v>Namo fan like</v>
      </c>
    </row>
    <row r="13427" spans="1:2" ht="14.25" customHeight="1">
      <c r="A13427" s="2" t="s">
        <v>12783</v>
      </c>
      <c r="B13427" s="2" t="str">
        <f ca="1">IFERROR(__xludf.DUMMYFUNCTION("GOOGLETRANSLATE(A13427,""auto"",""en"")"),"Exit Poll is fake and fake. But then this wrong statement is also made by Modi.")</f>
        <v>Exit Poll is fake and fake. But then this wrong statement is also made by Modi.</v>
      </c>
    </row>
    <row r="13428" spans="1:2" ht="14.25" customHeight="1">
      <c r="A13428" s="2" t="s">
        <v>12784</v>
      </c>
      <c r="B13428" s="2" t="str">
        <f ca="1">IFERROR(__xludf.DUMMYFUNCTION("GOOGLETRANSLATE(A13428,""auto"",""en"")"),"🌹👍❤️👍👍👍👍👍👍👍🌹🌹🌹🌹🌹🌹")</f>
        <v>🌹👍❤️👍👍👍👍👍👍👍🌹🌹🌹🌹🌹🌹</v>
      </c>
    </row>
    <row r="13429" spans="1:2" ht="14.25" customHeight="1">
      <c r="A13429" s="2" t="s">
        <v>561</v>
      </c>
      <c r="B13429" s="2" t="str">
        <f ca="1">IFERROR(__xludf.DUMMYFUNCTION("GOOGLETRANSLATE(A13429,""auto"",""en"")"),"Loading...")</f>
        <v>Loading...</v>
      </c>
    </row>
    <row r="13430" spans="1:2" ht="14.25" customHeight="1">
      <c r="A13430" s="2" t="s">
        <v>12785</v>
      </c>
      <c r="B13430" s="2" t="str">
        <f ca="1">IFERROR(__xludf.DUMMYFUNCTION("GOOGLETRANSLATE(A13430,""auto"",""en"")"),"Loading...")</f>
        <v>Loading...</v>
      </c>
    </row>
    <row r="13431" spans="1:2" ht="14.25" customHeight="1">
      <c r="A13431" s="6" t="s">
        <v>12786</v>
      </c>
      <c r="B13431" s="2" t="str">
        <f ca="1">IFERROR(__xludf.DUMMYFUNCTION("GOOGLETRANSLATE(A13431,""auto"",""en"")"),"Modi ji should give 642 rupees to Ext Pole people then Modi will be happy.
22:33")</f>
        <v>Modi ji should give 642 rupees to Ext Pole people then Modi will be happy.
22:33</v>
      </c>
    </row>
    <row r="13432" spans="1:2" ht="14.25" customHeight="1">
      <c r="A13432" s="2" t="s">
        <v>12787</v>
      </c>
      <c r="B13432" s="2" t="str">
        <f ca="1">IFERROR(__xludf.DUMMYFUNCTION("GOOGLETRANSLATE(A13432,""auto"",""en"")"),"Loading...")</f>
        <v>Loading...</v>
      </c>
    </row>
    <row r="13433" spans="1:2" ht="14.25" customHeight="1">
      <c r="A13433" s="2" t="s">
        <v>12788</v>
      </c>
      <c r="B13433" s="2" t="str">
        <f ca="1">IFERROR(__xludf.DUMMYFUNCTION("GOOGLETRANSLATE(A13433,""auto"",""en"")"),"Loading...")</f>
        <v>Loading...</v>
      </c>
    </row>
    <row r="13434" spans="1:2" ht="14.25" customHeight="1">
      <c r="A13434" s="2" t="s">
        <v>12789</v>
      </c>
      <c r="B13434" s="2" t="str">
        <f ca="1">IFERROR(__xludf.DUMMYFUNCTION("GOOGLETRANSLATE(A13434,""auto"",""en"")"),"Loading...")</f>
        <v>Loading...</v>
      </c>
    </row>
    <row r="13435" spans="1:2" ht="14.25" customHeight="1">
      <c r="A13435" s="2" t="s">
        <v>327</v>
      </c>
      <c r="B13435" s="2" t="str">
        <f ca="1">IFERROR(__xludf.DUMMYFUNCTION("GOOGLETRANSLATE(A13435,""auto"",""en"")"),"Loading...")</f>
        <v>Loading...</v>
      </c>
    </row>
    <row r="13436" spans="1:2" ht="14.25" customHeight="1">
      <c r="A13436" s="2" t="s">
        <v>12790</v>
      </c>
      <c r="B13436" s="2" t="str">
        <f ca="1">IFERROR(__xludf.DUMMYFUNCTION("GOOGLETRANSLATE(A13436,""auto"",""en"")"),"Loading...")</f>
        <v>Loading...</v>
      </c>
    </row>
    <row r="13437" spans="1:2" ht="14.25" customHeight="1">
      <c r="A13437" s="2" t="s">
        <v>12791</v>
      </c>
      <c r="B13437" s="2" t="str">
        <f ca="1">IFERROR(__xludf.DUMMYFUNCTION("GOOGLETRANSLATE(A13437,""auto"",""en"")"),"Loading...")</f>
        <v>Loading...</v>
      </c>
    </row>
    <row r="13438" spans="1:2" ht="14.25" customHeight="1">
      <c r="A13438" s="2" t="s">
        <v>12792</v>
      </c>
      <c r="B13438" s="2" t="str">
        <f ca="1">IFERROR(__xludf.DUMMYFUNCTION("GOOGLETRANSLATE(A13438,""auto"",""en"")"),"Loading...")</f>
        <v>Loading...</v>
      </c>
    </row>
    <row r="13439" spans="1:2" ht="14.25" customHeight="1">
      <c r="A13439" s="2" t="s">
        <v>12793</v>
      </c>
      <c r="B13439" s="2" t="str">
        <f ca="1">IFERROR(__xludf.DUMMYFUNCTION("GOOGLETRANSLATE(A13439,""auto"",""en"")"),"Loading...")</f>
        <v>Loading...</v>
      </c>
    </row>
    <row r="13440" spans="1:2" ht="14.25" customHeight="1">
      <c r="A13440" s="2" t="s">
        <v>12794</v>
      </c>
      <c r="B13440" s="2" t="str">
        <f ca="1">IFERROR(__xludf.DUMMYFUNCTION("GOOGLETRANSLATE(A13440,""auto"",""en"")"),"Loading...")</f>
        <v>Loading...</v>
      </c>
    </row>
    <row r="13441" spans="1:2" ht="14.25" customHeight="1">
      <c r="A13441" s="2" t="s">
        <v>12795</v>
      </c>
      <c r="B13441" s="2" t="str">
        <f ca="1">IFERROR(__xludf.DUMMYFUNCTION("GOOGLETRANSLATE(A13441,""auto"",""en"")"),"Loading...")</f>
        <v>Loading...</v>
      </c>
    </row>
    <row r="13442" spans="1:2" ht="14.25" customHeight="1">
      <c r="A13442" s="2" t="s">
        <v>12796</v>
      </c>
      <c r="B13442" s="2" t="str">
        <f ca="1">IFERROR(__xludf.DUMMYFUNCTION("GOOGLETRANSLATE(A13442,""auto"",""en"")"),"Loading...")</f>
        <v>Loading...</v>
      </c>
    </row>
    <row r="13443" spans="1:2" ht="14.25" customHeight="1">
      <c r="A13443" s="2" t="s">
        <v>12797</v>
      </c>
      <c r="B13443" s="2" t="str">
        <f ca="1">IFERROR(__xludf.DUMMYFUNCTION("GOOGLETRANSLATE(A13443,""auto"",""en"")"),"Loading...")</f>
        <v>Loading...</v>
      </c>
    </row>
    <row r="13444" spans="1:2" ht="14.25" customHeight="1">
      <c r="A13444" s="4" t="s">
        <v>12509</v>
      </c>
      <c r="B13444" s="2" t="str">
        <f ca="1">IFERROR(__xludf.DUMMYFUNCTION("GOOGLETRANSLATE(A13444,""auto"",""en"")"),"Loading...")</f>
        <v>Loading...</v>
      </c>
    </row>
    <row r="13445" spans="1:2" ht="14.25" customHeight="1">
      <c r="A13445" s="5" t="s">
        <v>12798</v>
      </c>
      <c r="B13445" s="2" t="str">
        <f ca="1">IFERROR(__xludf.DUMMYFUNCTION("GOOGLETRANSLATE(A13445,""auto"",""en"")"),"You are requested to like the video also. 
and share b
Too")</f>
        <v>You are requested to like the video also. 
and share b
Too</v>
      </c>
    </row>
    <row r="13446" spans="1:2" ht="14.25" customHeight="1">
      <c r="A13446" s="2" t="s">
        <v>12799</v>
      </c>
      <c r="B13446" s="2" t="str">
        <f ca="1">IFERROR(__xludf.DUMMYFUNCTION("GOOGLETRANSLATE(A13446,""auto"",""en"")"),"Loading...")</f>
        <v>Loading...</v>
      </c>
    </row>
    <row r="13447" spans="1:2" ht="14.25" customHeight="1">
      <c r="A13447" s="2" t="s">
        <v>12800</v>
      </c>
      <c r="B13447" s="2" t="str">
        <f ca="1">IFERROR(__xludf.DUMMYFUNCTION("GOOGLETRANSLATE(A13447,""auto"",""en"")"),"Loading...")</f>
        <v>Loading...</v>
      </c>
    </row>
    <row r="13448" spans="1:2" ht="14.25" customHeight="1">
      <c r="A13448" s="2" t="s">
        <v>1240</v>
      </c>
      <c r="B13448" s="2" t="str">
        <f ca="1">IFERROR(__xludf.DUMMYFUNCTION("GOOGLETRANSLATE(A13448,""auto"",""en"")"),"Loading...")</f>
        <v>Loading...</v>
      </c>
    </row>
    <row r="13449" spans="1:2" ht="14.25" customHeight="1">
      <c r="A13449" s="2" t="s">
        <v>12801</v>
      </c>
      <c r="B13449" s="2" t="str">
        <f ca="1">IFERROR(__xludf.DUMMYFUNCTION("GOOGLETRANSLATE(A13449,""auto"",""en"")"),"Loading...")</f>
        <v>Loading...</v>
      </c>
    </row>
    <row r="13450" spans="1:2" ht="14.25" customHeight="1">
      <c r="A13450" s="4" t="s">
        <v>12802</v>
      </c>
      <c r="B13450" s="2" t="str">
        <f ca="1">IFERROR(__xludf.DUMMYFUNCTION("GOOGLETRANSLATE(A13450,""auto"",""en"")"),"Loading...")</f>
        <v>Loading...</v>
      </c>
    </row>
    <row r="13451" spans="1:2" ht="14.25" customHeight="1">
      <c r="A13451" s="2" t="s">
        <v>12803</v>
      </c>
      <c r="B13451" s="2" t="str">
        <f ca="1">IFERROR(__xludf.DUMMYFUNCTION("GOOGLETRANSLATE(A13451,""auto"",""en"")"),"Loading...")</f>
        <v>Loading...</v>
      </c>
    </row>
    <row r="13452" spans="1:2" ht="14.25" customHeight="1">
      <c r="A13452" s="2" t="s">
        <v>12804</v>
      </c>
      <c r="B13452" s="3" t="str">
        <f ca="1">IFERROR(__xludf.DUMMYFUNCTION("GOOGLETRANSLATE(A13452,""auto"",""en"")"),"https://youtu.be/DmNcOaZyui8?si=_cmf3OTC-FIO6of2")</f>
        <v>https://youtu.be/DmNcOaZyui8?si=_cmf3OTC-FIO6of2</v>
      </c>
    </row>
    <row r="13453" spans="1:2" ht="14.25" customHeight="1">
      <c r="A13453" s="2" t="s">
        <v>12805</v>
      </c>
      <c r="B13453" s="2" t="str">
        <f ca="1">IFERROR(__xludf.DUMMYFUNCTION("GOOGLETRANSLATE(A13453,""auto"",""en"")"),"Godi media should be stopped as it can create corruption through false rumors.")</f>
        <v>Godi media should be stopped as it can create corruption through false rumors.</v>
      </c>
    </row>
    <row r="13454" spans="1:2" ht="14.25" customHeight="1">
      <c r="A13454" s="2" t="s">
        <v>12806</v>
      </c>
      <c r="B13454" s="3" t="str">
        <f ca="1">IFERROR(__xludf.DUMMYFUNCTION("GOOGLETRANSLATE(A13454,""auto"",""en"")"),"Loading...")</f>
        <v>Loading...</v>
      </c>
    </row>
    <row r="13455" spans="1:2" ht="14.25" customHeight="1">
      <c r="A13455" s="2" t="s">
        <v>12807</v>
      </c>
      <c r="B13455" s="2" t="str">
        <f ca="1">IFERROR(__xludf.DUMMYFUNCTION("GOOGLETRANSLATE(A13455,""auto"",""en"")"),"Loading...")</f>
        <v>Loading...</v>
      </c>
    </row>
    <row r="13456" spans="1:2" ht="14.25" customHeight="1">
      <c r="A13456" s="2" t="s">
        <v>12808</v>
      </c>
      <c r="B13456" s="2" t="str">
        <f ca="1">IFERROR(__xludf.DUMMYFUNCTION("GOOGLETRANSLATE(A13456,""auto"",""en"")"),"Loading...")</f>
        <v>Loading...</v>
      </c>
    </row>
    <row r="13457" spans="1:2" ht="14.25" customHeight="1">
      <c r="A13457" s="2" t="s">
        <v>12809</v>
      </c>
      <c r="B13457" s="2" t="str">
        <f ca="1">IFERROR(__xludf.DUMMYFUNCTION("GOOGLETRANSLATE(A13457,""auto"",""en"")"),"Loading...")</f>
        <v>Loading...</v>
      </c>
    </row>
    <row r="13458" spans="1:2" ht="14.25" customHeight="1">
      <c r="A13458" s="2" t="s">
        <v>12810</v>
      </c>
      <c r="B13458" s="2" t="str">
        <f ca="1">IFERROR(__xludf.DUMMYFUNCTION("GOOGLETRANSLATE(A13458,""auto"",""en"")"),"Civilized personality")</f>
        <v>Civilized personality</v>
      </c>
    </row>
    <row r="13459" spans="1:2" ht="14.25" customHeight="1">
      <c r="A13459" s="2" t="s">
        <v>1892</v>
      </c>
      <c r="B13459" s="2" t="str">
        <f ca="1">IFERROR(__xludf.DUMMYFUNCTION("GOOGLETRANSLATE(A13459,""auto"",""en"")"),"Loading...")</f>
        <v>Loading...</v>
      </c>
    </row>
    <row r="13460" spans="1:2" ht="14.25" customHeight="1">
      <c r="A13460" s="4" t="s">
        <v>12811</v>
      </c>
      <c r="B13460" s="2" t="str">
        <f ca="1">IFERROR(__xludf.DUMMYFUNCTION("GOOGLETRANSLATE(A13460,""auto"",""en"")"),"Loading...")</f>
        <v>Loading...</v>
      </c>
    </row>
    <row r="13461" spans="1:2" ht="14.25" customHeight="1">
      <c r="A13461" s="4" t="s">
        <v>12812</v>
      </c>
      <c r="B13461" s="2" t="str">
        <f ca="1">IFERROR(__xludf.DUMMYFUNCTION("GOOGLETRANSLATE(A13461,""auto"",""en"")"),"This time Bahujan Congress government will be formed on 4th June and democracy will be strengthened. People have won. Jai Bhim Jai Constitution. Long live Bahujan unity. Long live true journalism. 🙏🙏💯💯💯💙")</f>
        <v>This time Bahujan Congress government will be formed on 4th June and democracy will be strengthened. People have won. Jai Bhim Jai Constitution. Long live Bahujan unity. Long live true journalism. 🙏🙏💯💯💯💙</v>
      </c>
    </row>
    <row r="13462" spans="1:2" ht="14.25" customHeight="1">
      <c r="A13462" s="4" t="s">
        <v>12813</v>
      </c>
      <c r="B13462" s="2" t="str">
        <f ca="1">IFERROR(__xludf.DUMMYFUNCTION("GOOGLETRANSLATE(A13462,""auto"",""en"")"),"Loading...")</f>
        <v>Loading...</v>
      </c>
    </row>
    <row r="13463" spans="1:2" ht="14.25" customHeight="1">
      <c r="A13463" s="2" t="s">
        <v>12814</v>
      </c>
      <c r="B13463" s="2" t="str">
        <f ca="1">IFERROR(__xludf.DUMMYFUNCTION("GOOGLETRANSLATE(A13463,""auto"",""en"")"),"Loading...")</f>
        <v>Loading...</v>
      </c>
    </row>
    <row r="13464" spans="1:2" ht="14.25" customHeight="1">
      <c r="A13464" s="2" t="s">
        <v>12815</v>
      </c>
      <c r="B13464" s="2" t="str">
        <f ca="1">IFERROR(__xludf.DUMMYFUNCTION("GOOGLETRANSLATE(A13464,""auto"",""en"")"),"Loading...")</f>
        <v>Loading...</v>
      </c>
    </row>
    <row r="13465" spans="1:2" ht="14.25" customHeight="1">
      <c r="A13465" s="2" t="s">
        <v>12816</v>
      </c>
      <c r="B13465" s="2" t="str">
        <f ca="1">IFERROR(__xludf.DUMMYFUNCTION("GOOGLETRANSLATE(A13465,""auto"",""en"")"),"Loading...")</f>
        <v>Loading...</v>
      </c>
    </row>
    <row r="13466" spans="1:2" ht="14.25" customHeight="1">
      <c r="A13466" s="4" t="s">
        <v>12817</v>
      </c>
      <c r="B13466" s="2" t="str">
        <f ca="1">IFERROR(__xludf.DUMMYFUNCTION("GOOGLETRANSLATE(A13466,""auto"",""en"")"),"Loading...")</f>
        <v>Loading...</v>
      </c>
    </row>
    <row r="13467" spans="1:2" ht="14.25" customHeight="1">
      <c r="A13467" s="2" t="s">
        <v>12818</v>
      </c>
      <c r="B13467" s="2" t="str">
        <f ca="1">IFERROR(__xludf.DUMMYFUNCTION("GOOGLETRANSLATE(A13467,""auto"",""en"")"),"Loading...")</f>
        <v>Loading...</v>
      </c>
    </row>
    <row r="13468" spans="1:2" ht="14.25" customHeight="1">
      <c r="A13468" s="2" t="s">
        <v>12819</v>
      </c>
      <c r="B13468" s="2" t="str">
        <f ca="1">IFERROR(__xludf.DUMMYFUNCTION("GOOGLETRANSLATE(A13468,""auto"",""en"")"),"Loading...")</f>
        <v>Loading...</v>
      </c>
    </row>
    <row r="13469" spans="1:2" ht="14.25" customHeight="1">
      <c r="A13469" s="2" t="s">
        <v>12820</v>
      </c>
      <c r="B13469" s="2" t="str">
        <f ca="1">IFERROR(__xludf.DUMMYFUNCTION("GOOGLETRANSLATE(A13469,""auto"",""en"")"),"Loading...")</f>
        <v>Loading...</v>
      </c>
    </row>
    <row r="13470" spans="1:2" ht="14.25" customHeight="1">
      <c r="A13470" s="2" t="s">
        <v>12821</v>
      </c>
      <c r="B13470" s="2" t="str">
        <f ca="1">IFERROR(__xludf.DUMMYFUNCTION("GOOGLETRANSLATE(A13470,""auto"",""en"")"),"Loading...")</f>
        <v>Loading...</v>
      </c>
    </row>
    <row r="13471" spans="1:2" ht="14.25" customHeight="1">
      <c r="A13471" s="4" t="s">
        <v>12822</v>
      </c>
      <c r="B13471" s="2" t="str">
        <f ca="1">IFERROR(__xludf.DUMMYFUNCTION("GOOGLETRANSLATE(A13471,""auto"",""en"")"),"Loading...")</f>
        <v>Loading...</v>
      </c>
    </row>
    <row r="13472" spans="1:2" ht="14.25" customHeight="1">
      <c r="A13472" s="4" t="s">
        <v>12509</v>
      </c>
      <c r="B13472" s="2" t="str">
        <f ca="1">IFERROR(__xludf.DUMMYFUNCTION("GOOGLETRANSLATE(A13472,""auto"",""en"")"),"Loading...")</f>
        <v>Loading...</v>
      </c>
    </row>
    <row r="13473" spans="1:2" ht="14.25" customHeight="1">
      <c r="A13473" s="2" t="s">
        <v>12823</v>
      </c>
      <c r="B13473" s="2" t="str">
        <f ca="1">IFERROR(__xludf.DUMMYFUNCTION("GOOGLETRANSLATE(A13473,""auto"",""en"")"),"Loading...")</f>
        <v>Loading...</v>
      </c>
    </row>
    <row r="13474" spans="1:2" ht="14.25" customHeight="1">
      <c r="A13474" s="2" t="s">
        <v>12824</v>
      </c>
      <c r="B13474" s="2" t="str">
        <f ca="1">IFERROR(__xludf.DUMMYFUNCTION("GOOGLETRANSLATE(A13474,""auto"",""en"")"),"Loading...")</f>
        <v>Loading...</v>
      </c>
    </row>
    <row r="13475" spans="1:2" ht="14.25" customHeight="1">
      <c r="A13475" s="2" t="s">
        <v>12825</v>
      </c>
      <c r="B13475" s="2" t="str">
        <f ca="1">IFERROR(__xludf.DUMMYFUNCTION("GOOGLETRANSLATE(A13475,""auto"",""en"")"),"Loading...")</f>
        <v>Loading...</v>
      </c>
    </row>
    <row r="13476" spans="1:2" ht="14.25" customHeight="1">
      <c r="A13476" s="2" t="s">
        <v>12826</v>
      </c>
      <c r="B13476" s="2" t="str">
        <f ca="1">IFERROR(__xludf.DUMMYFUNCTION("GOOGLETRANSLATE(A13476,""auto"",""en"")"),"Good evening 🙏")</f>
        <v>Good evening 🙏</v>
      </c>
    </row>
    <row r="13477" spans="1:2" ht="14.25" customHeight="1">
      <c r="A13477" s="4" t="s">
        <v>12509</v>
      </c>
      <c r="B13477" s="2" t="str">
        <f ca="1">IFERROR(__xludf.DUMMYFUNCTION("GOOGLETRANSLATE(A13477,""auto"",""en"")"),"Loading...")</f>
        <v>Loading...</v>
      </c>
    </row>
    <row r="13478" spans="1:2" ht="14.25" customHeight="1">
      <c r="A13478" s="4" t="s">
        <v>12509</v>
      </c>
      <c r="B13478" s="2" t="str">
        <f ca="1">IFERROR(__xludf.DUMMYFUNCTION("GOOGLETRANSLATE(A13478,""auto"",""en"")"),"Loading...")</f>
        <v>Loading...</v>
      </c>
    </row>
    <row r="13479" spans="1:2" ht="14.25" customHeight="1">
      <c r="A13479" s="2" t="s">
        <v>12827</v>
      </c>
      <c r="B13479" s="2" t="str">
        <f ca="1">IFERROR(__xludf.DUMMYFUNCTION("GOOGLETRANSLATE(A13479,""auto"",""en"")"),"Loading...")</f>
        <v>Loading...</v>
      </c>
    </row>
    <row r="13480" spans="1:2" ht="14.25" customHeight="1">
      <c r="A13480" s="2" t="s">
        <v>12828</v>
      </c>
      <c r="B13480" s="2" t="str">
        <f ca="1">IFERROR(__xludf.DUMMYFUNCTION("GOOGLETRANSLATE(A13480,""auto"",""en"")"),"Loading...")</f>
        <v>Loading...</v>
      </c>
    </row>
    <row r="13481" spans="1:2" ht="14.25" customHeight="1">
      <c r="A13481" s="2" t="s">
        <v>12829</v>
      </c>
      <c r="B13481" s="2" t="str">
        <f ca="1">IFERROR(__xludf.DUMMYFUNCTION("GOOGLETRANSLATE(A13481,""auto"",""en"")"),"Loading...")</f>
        <v>Loading...</v>
      </c>
    </row>
    <row r="13482" spans="1:2" ht="14.25" customHeight="1">
      <c r="A13482" s="2" t="s">
        <v>12830</v>
      </c>
      <c r="B13482" s="2" t="str">
        <f ca="1">IFERROR(__xludf.DUMMYFUNCTION("GOOGLETRANSLATE(A13482,""auto"",""en"")"),"Loading...")</f>
        <v>Loading...</v>
      </c>
    </row>
    <row r="13483" spans="1:2" ht="14.25" customHeight="1">
      <c r="A13483" s="6" t="s">
        <v>12831</v>
      </c>
      <c r="B13483" s="2" t="str">
        <f ca="1">IFERROR(__xludf.DUMMYFUNCTION("GOOGLETRANSLATE(A13483,""auto"",""en"")"),"Loading...")</f>
        <v>Loading...</v>
      </c>
    </row>
    <row r="13484" spans="1:2" ht="14.25" customHeight="1">
      <c r="A13484" s="4" t="s">
        <v>12832</v>
      </c>
      <c r="B13484" s="2" t="str">
        <f ca="1">IFERROR(__xludf.DUMMYFUNCTION("GOOGLETRANSLATE(A13484,""auto"",""en"")"),"there is a betting market")</f>
        <v>there is a betting market</v>
      </c>
    </row>
    <row r="13485" spans="1:2" ht="14.25" customHeight="1">
      <c r="A13485" s="2" t="s">
        <v>12833</v>
      </c>
      <c r="B13485" s="2" t="str">
        <f ca="1">IFERROR(__xludf.DUMMYFUNCTION("GOOGLETRANSLATE(A13485,""auto"",""en"")"),"Loading...")</f>
        <v>Loading...</v>
      </c>
    </row>
    <row r="13486" spans="1:2" ht="14.25" customHeight="1">
      <c r="A13486" s="2" t="s">
        <v>12834</v>
      </c>
      <c r="B13486" s="2" t="str">
        <f ca="1">IFERROR(__xludf.DUMMYFUNCTION("GOOGLETRANSLATE(A13486,""auto"",""en"")"),"Loading...")</f>
        <v>Loading...</v>
      </c>
    </row>
    <row r="13487" spans="1:2" ht="14.25" customHeight="1">
      <c r="A13487" s="2" t="s">
        <v>12835</v>
      </c>
      <c r="B13487" s="2" t="str">
        <f ca="1">IFERROR(__xludf.DUMMYFUNCTION("GOOGLETRANSLATE(A13487,""auto"",""en"")"),"Loading...")</f>
        <v>Loading...</v>
      </c>
    </row>
    <row r="13488" spans="1:2" ht="14.25" customHeight="1">
      <c r="A13488" s="2" t="s">
        <v>12836</v>
      </c>
      <c r="B13488" s="2" t="str">
        <f ca="1">IFERROR(__xludf.DUMMYFUNCTION("GOOGLETRANSLATE(A13488,""auto"",""en"")"),"Loading...")</f>
        <v>Loading...</v>
      </c>
    </row>
    <row r="13489" spans="1:2" ht="14.25" customHeight="1">
      <c r="A13489" s="5" t="s">
        <v>12837</v>
      </c>
      <c r="B13489" s="2" t="str">
        <f ca="1">IFERROR(__xludf.DUMMYFUNCTION("GOOGLETRANSLATE(A13489,""auto"",""en"")"),"Loading...")</f>
        <v>Loading...</v>
      </c>
    </row>
    <row r="13490" spans="1:2" ht="14.25" customHeight="1">
      <c r="A13490" s="2" t="s">
        <v>12838</v>
      </c>
      <c r="B13490" s="2" t="str">
        <f ca="1">IFERROR(__xludf.DUMMYFUNCTION("GOOGLETRANSLATE(A13490,""auto"",""en"")"),"Ravish ji, you became Congress President. That means Congress has no future.")</f>
        <v>Ravish ji, you became Congress President. That means Congress has no future.</v>
      </c>
    </row>
    <row r="13491" spans="1:2" ht="14.25" customHeight="1">
      <c r="A13491" s="2" t="s">
        <v>12839</v>
      </c>
      <c r="B13491" s="2" t="str">
        <f ca="1">IFERROR(__xludf.DUMMYFUNCTION("GOOGLETRANSLATE(A13491,""auto"",""en"")"),"Loading...")</f>
        <v>Loading...</v>
      </c>
    </row>
    <row r="13492" spans="1:2" ht="14.25" customHeight="1">
      <c r="A13492" s="2" t="s">
        <v>12840</v>
      </c>
      <c r="B13492" s="2" t="str">
        <f ca="1">IFERROR(__xludf.DUMMYFUNCTION("GOOGLETRANSLATE(A13492,""auto"",""en"")"),"Loading...")</f>
        <v>Loading...</v>
      </c>
    </row>
    <row r="13493" spans="1:2" ht="14.25" customHeight="1">
      <c r="A13493" s="4" t="s">
        <v>12841</v>
      </c>
      <c r="B13493" s="2" t="str">
        <f ca="1">IFERROR(__xludf.DUMMYFUNCTION("GOOGLETRANSLATE(A13493,""auto"",""en"")"),"Loading...")</f>
        <v>Loading...</v>
      </c>
    </row>
    <row r="13494" spans="1:2" ht="14.25" customHeight="1">
      <c r="A13494" s="2" t="s">
        <v>12842</v>
      </c>
      <c r="B13494" s="2" t="str">
        <f ca="1">IFERROR(__xludf.DUMMYFUNCTION("GOOGLETRANSLATE(A13494,""auto"",""en"")"),"Loading...")</f>
        <v>Loading...</v>
      </c>
    </row>
    <row r="13495" spans="1:2" ht="14.25" customHeight="1">
      <c r="A13495" s="2" t="s">
        <v>12843</v>
      </c>
      <c r="B13495" s="2" t="str">
        <f ca="1">IFERROR(__xludf.DUMMYFUNCTION("GOOGLETRANSLATE(A13495,""auto"",""en"")"),"Loading...")</f>
        <v>Loading...</v>
      </c>
    </row>
    <row r="13496" spans="1:2" ht="14.25" customHeight="1">
      <c r="A13496" s="2" t="s">
        <v>12844</v>
      </c>
      <c r="B13496" s="2" t="str">
        <f ca="1">IFERROR(__xludf.DUMMYFUNCTION("GOOGLETRANSLATE(A13496,""auto"",""en"")"),"Loading...")</f>
        <v>Loading...</v>
      </c>
    </row>
    <row r="13497" spans="1:2" ht="14.25" customHeight="1">
      <c r="A13497" s="2" t="s">
        <v>12845</v>
      </c>
      <c r="B13497" s="2" t="str">
        <f ca="1">IFERROR(__xludf.DUMMYFUNCTION("GOOGLETRANSLATE(A13497,""auto"",""en"")"),"Loading...")</f>
        <v>Loading...</v>
      </c>
    </row>
    <row r="13498" spans="1:2" ht="14.25" customHeight="1">
      <c r="A13498" s="2" t="s">
        <v>12846</v>
      </c>
      <c r="B13498" s="2" t="str">
        <f ca="1">IFERROR(__xludf.DUMMYFUNCTION("GOOGLETRANSLATE(A13498,""auto"",""en"")"),"Loading...")</f>
        <v>Loading...</v>
      </c>
    </row>
    <row r="13499" spans="1:2" ht="14.25" customHeight="1">
      <c r="A13499" s="2" t="s">
        <v>12847</v>
      </c>
      <c r="B13499" s="2" t="str">
        <f ca="1">IFERROR(__xludf.DUMMYFUNCTION("GOOGLETRANSLATE(A13499,""auto"",""en"")"),"Loading...")</f>
        <v>Loading...</v>
      </c>
    </row>
    <row r="13500" spans="1:2" ht="14.25" customHeight="1">
      <c r="A13500" s="2" t="s">
        <v>12848</v>
      </c>
      <c r="B13500" s="2" t="str">
        <f ca="1">IFERROR(__xludf.DUMMYFUNCTION("GOOGLETRANSLATE(A13500,""auto"",""en"")"),"Loading...")</f>
        <v>Loading...</v>
      </c>
    </row>
    <row r="13501" spans="1:2" ht="14.25" customHeight="1">
      <c r="A13501" s="2" t="s">
        <v>12849</v>
      </c>
      <c r="B13501" s="2" t="str">
        <f ca="1">IFERROR(__xludf.DUMMYFUNCTION("GOOGLETRANSLATE(A13501,""auto"",""en"")"),"Loading...")</f>
        <v>Loading...</v>
      </c>
    </row>
    <row r="13502" spans="1:2" ht="14.25" customHeight="1">
      <c r="A13502" s="2" t="s">
        <v>12850</v>
      </c>
      <c r="B13502" s="2" t="str">
        <f ca="1">IFERROR(__xludf.DUMMYFUNCTION("GOOGLETRANSLATE(A13502,""auto"",""en"")"),"Loading...")</f>
        <v>Loading...</v>
      </c>
    </row>
    <row r="13503" spans="1:2" ht="14.25" customHeight="1">
      <c r="A13503" s="2" t="s">
        <v>12851</v>
      </c>
      <c r="B13503" s="2" t="str">
        <f ca="1">IFERROR(__xludf.DUMMYFUNCTION("GOOGLETRANSLATE(A13503,""auto"",""en"")"),"Loading...")</f>
        <v>Loading...</v>
      </c>
    </row>
    <row r="13504" spans="1:2" ht="14.25" customHeight="1">
      <c r="A13504" s="2" t="s">
        <v>12852</v>
      </c>
      <c r="B13504" s="2" t="str">
        <f ca="1">IFERROR(__xludf.DUMMYFUNCTION("GOOGLETRANSLATE(A13504,""auto"",""en"")"),"Loading...")</f>
        <v>Loading...</v>
      </c>
    </row>
    <row r="13505" spans="1:2" ht="14.25" customHeight="1">
      <c r="A13505" s="2" t="s">
        <v>12853</v>
      </c>
      <c r="B13505" s="2" t="str">
        <f ca="1">IFERROR(__xludf.DUMMYFUNCTION("GOOGLETRANSLATE(A13505,""auto"",""en"")"),"Loading...")</f>
        <v>Loading...</v>
      </c>
    </row>
    <row r="13506" spans="1:2" ht="14.25" customHeight="1">
      <c r="A13506" s="2" t="s">
        <v>12854</v>
      </c>
      <c r="B13506" s="2" t="str">
        <f ca="1">IFERROR(__xludf.DUMMYFUNCTION("GOOGLETRANSLATE(A13506,""auto"",""en"")"),"Loading...")</f>
        <v>Loading...</v>
      </c>
    </row>
    <row r="13507" spans="1:2" ht="14.25" customHeight="1">
      <c r="A13507" s="6" t="s">
        <v>12855</v>
      </c>
      <c r="B13507" s="2" t="str">
        <f ca="1">IFERROR(__xludf.DUMMYFUNCTION("GOOGLETRANSLATE(A13507,""auto"",""en"")"),"Loading...")</f>
        <v>Loading...</v>
      </c>
    </row>
    <row r="13508" spans="1:2" ht="14.25" customHeight="1">
      <c r="A13508" s="2" t="s">
        <v>12856</v>
      </c>
      <c r="B13508" s="2" t="str">
        <f ca="1">IFERROR(__xludf.DUMMYFUNCTION("GOOGLETRANSLATE(A13508,""auto"",""en"")"),"Sir I have 3 questions to ask you sir . 1. What is the necessity of exit poll. 2. Who are the owner of this Exit Poll companies ? 3. Is it possible that they are tied up with those Godi medias and the telling party ? Kindly enlighten sir. 🙏🙏🙏")</f>
        <v>Sir I have 3 questions to ask you sir . 1. What is the necessity of exit poll. 2. Who are the owner of this Exit Poll companies ? 3. Is it possible that they are tied up with those Godi medias and the telling party ? Kindly enlighten sir. 🙏🙏🙏</v>
      </c>
    </row>
    <row r="13509" spans="1:2" ht="14.25" customHeight="1">
      <c r="A13509" s="2" t="s">
        <v>12857</v>
      </c>
      <c r="B13509" s="2" t="str">
        <f ca="1">IFERROR(__xludf.DUMMYFUNCTION("GOOGLETRANSLATE(A13509,""auto"",""en"")"),"Loading...")</f>
        <v>Loading...</v>
      </c>
    </row>
    <row r="13510" spans="1:2" ht="14.25" customHeight="1">
      <c r="A13510" s="2" t="s">
        <v>12858</v>
      </c>
      <c r="B13510" s="2" t="str">
        <f ca="1">IFERROR(__xludf.DUMMYFUNCTION("GOOGLETRANSLATE(A13510,""auto"",""en"")"),"Loading...")</f>
        <v>Loading...</v>
      </c>
    </row>
    <row r="13511" spans="1:2" ht="14.25" customHeight="1">
      <c r="A13511" s="4" t="s">
        <v>12859</v>
      </c>
      <c r="B13511" s="2" t="str">
        <f ca="1">IFERROR(__xludf.DUMMYFUNCTION("GOOGLETRANSLATE(A13511,""auto"",""en"")"),"Loading...")</f>
        <v>Loading...</v>
      </c>
    </row>
    <row r="13512" spans="1:2" ht="14.25" customHeight="1">
      <c r="A13512" s="2" t="s">
        <v>12860</v>
      </c>
      <c r="B13512" s="2" t="str">
        <f ca="1">IFERROR(__xludf.DUMMYFUNCTION("GOOGLETRANSLATE(A13512,""auto"",""en"")"),"Loading...")</f>
        <v>Loading...</v>
      </c>
    </row>
    <row r="13513" spans="1:2" ht="14.25" customHeight="1">
      <c r="A13513" s="4" t="s">
        <v>12861</v>
      </c>
      <c r="B13513" s="2" t="str">
        <f ca="1">IFERROR(__xludf.DUMMYFUNCTION("GOOGLETRANSLATE(A13513,""auto"",""en"")"),"Loading...")</f>
        <v>Loading...</v>
      </c>
    </row>
    <row r="13514" spans="1:2" ht="14.25" customHeight="1">
      <c r="A13514" s="2" t="s">
        <v>12862</v>
      </c>
      <c r="B13514" s="2" t="str">
        <f ca="1">IFERROR(__xludf.DUMMYFUNCTION("GOOGLETRANSLATE(A13514,""auto"",""en"")"),"Loading...")</f>
        <v>Loading...</v>
      </c>
    </row>
    <row r="13515" spans="1:2" ht="14.25" customHeight="1">
      <c r="A13515" s="2" t="s">
        <v>12863</v>
      </c>
      <c r="B13515" s="2" t="str">
        <f ca="1">IFERROR(__xludf.DUMMYFUNCTION("GOOGLETRANSLATE(A13515,""auto"",""en"")"),"Loading...")</f>
        <v>Loading...</v>
      </c>
    </row>
    <row r="13516" spans="1:2" ht="14.25" customHeight="1">
      <c r="A13516" s="2" t="s">
        <v>12864</v>
      </c>
      <c r="B13516" s="2" t="str">
        <f ca="1">IFERROR(__xludf.DUMMYFUNCTION("GOOGLETRANSLATE(A13516,""auto"",""en"")"),"Loading...")</f>
        <v>Loading...</v>
      </c>
    </row>
    <row r="13517" spans="1:2" ht="14.25" customHeight="1">
      <c r="A13517" s="5" t="s">
        <v>12865</v>
      </c>
      <c r="B13517" s="2" t="str">
        <f ca="1">IFERROR(__xludf.DUMMYFUNCTION("GOOGLETRANSLATE(A13517,""auto"",""en"")"),"Loading...")</f>
        <v>Loading...</v>
      </c>
    </row>
    <row r="13518" spans="1:2" ht="14.25" customHeight="1">
      <c r="A13518" s="4" t="s">
        <v>12866</v>
      </c>
      <c r="B13518" s="2" t="str">
        <f ca="1">IFERROR(__xludf.DUMMYFUNCTION("GOOGLETRANSLATE(A13518,""auto"",""en"")"),"Loading...")</f>
        <v>Loading...</v>
      </c>
    </row>
    <row r="13519" spans="1:2" ht="14.25" customHeight="1">
      <c r="A13519" s="2" t="s">
        <v>12867</v>
      </c>
      <c r="B13519" s="2" t="str">
        <f ca="1">IFERROR(__xludf.DUMMYFUNCTION("GOOGLETRANSLATE(A13519,""auto"",""en"")"),"Loading...")</f>
        <v>Loading...</v>
      </c>
    </row>
    <row r="13520" spans="1:2" ht="14.25" customHeight="1">
      <c r="A13520" s="4" t="s">
        <v>12868</v>
      </c>
      <c r="B13520" s="2" t="str">
        <f ca="1">IFERROR(__xludf.DUMMYFUNCTION("GOOGLETRANSLATE(A13520,""auto"",""en"")"),"Loading...")</f>
        <v>Loading...</v>
      </c>
    </row>
    <row r="13521" spans="1:2" ht="14.25" customHeight="1">
      <c r="A13521" s="4" t="s">
        <v>12509</v>
      </c>
      <c r="B13521" s="2" t="str">
        <f ca="1">IFERROR(__xludf.DUMMYFUNCTION("GOOGLETRANSLATE(A13521,""auto"",""en"")"),"Loading...")</f>
        <v>Loading...</v>
      </c>
    </row>
    <row r="13522" spans="1:2" ht="14.25" customHeight="1">
      <c r="A13522" s="2" t="s">
        <v>12869</v>
      </c>
      <c r="B13522" s="2" t="str">
        <f ca="1">IFERROR(__xludf.DUMMYFUNCTION("GOOGLETRANSLATE(A13522,""auto"",""en"")"),"Loading...")</f>
        <v>Loading...</v>
      </c>
    </row>
    <row r="13523" spans="1:2" ht="14.25" customHeight="1">
      <c r="A13523" s="2" t="s">
        <v>12870</v>
      </c>
      <c r="B13523" s="2" t="str">
        <f ca="1">IFERROR(__xludf.DUMMYFUNCTION("GOOGLETRANSLATE(A13523,""auto"",""en"")"),"Loading...")</f>
        <v>Loading...</v>
      </c>
    </row>
    <row r="13524" spans="1:2" ht="14.25" customHeight="1">
      <c r="A13524" s="2" t="s">
        <v>12871</v>
      </c>
      <c r="B13524" s="2" t="str">
        <f ca="1">IFERROR(__xludf.DUMMYFUNCTION("GOOGLETRANSLATE(A13524,""auto"",""en"")"),"Loading...")</f>
        <v>Loading...</v>
      </c>
    </row>
    <row r="13525" spans="1:2" ht="14.25" customHeight="1">
      <c r="A13525" s="6" t="s">
        <v>12872</v>
      </c>
      <c r="B13525" s="2" t="str">
        <f ca="1">IFERROR(__xludf.DUMMYFUNCTION("GOOGLETRANSLATE(A13525,""auto"",""en"")"),"I am worried after seeing the exit poll. 
Result is still pending ravish ji kya exit poll jaisa hi result aaya to kaun sa video banaoge")</f>
        <v>I am worried after seeing the exit poll. 
Result is still pending ravish ji kya exit poll jaisa hi result aaya to kaun sa video banaoge</v>
      </c>
    </row>
    <row r="13526" spans="1:2" ht="14.25" customHeight="1">
      <c r="A13526" s="4" t="s">
        <v>12873</v>
      </c>
      <c r="B13526" s="2" t="str">
        <f ca="1">IFERROR(__xludf.DUMMYFUNCTION("GOOGLETRANSLATE(A13526,""auto"",""en"")"),"The media whose exit polls are making people happy is ranked 161st in the world.")</f>
        <v>The media whose exit polls are making people happy is ranked 161st in the world.</v>
      </c>
    </row>
    <row r="13527" spans="1:2" ht="14.25" customHeight="1">
      <c r="A13527" s="2" t="s">
        <v>12874</v>
      </c>
      <c r="B13527" s="2" t="str">
        <f ca="1">IFERROR(__xludf.DUMMYFUNCTION("GOOGLETRANSLATE(A13527,""auto"",""en"")"),"Loading...")</f>
        <v>Loading...</v>
      </c>
    </row>
    <row r="13528" spans="1:2" ht="14.25" customHeight="1">
      <c r="A13528" s="2" t="s">
        <v>12875</v>
      </c>
      <c r="B13528" s="2" t="str">
        <f ca="1">IFERROR(__xludf.DUMMYFUNCTION("GOOGLETRANSLATE(A13528,""auto"",""en"")"),"Loading...")</f>
        <v>Loading...</v>
      </c>
    </row>
    <row r="13529" spans="1:2" ht="14.25" customHeight="1">
      <c r="A13529" s="2" t="s">
        <v>12876</v>
      </c>
      <c r="B13529" s="2" t="str">
        <f ca="1">IFERROR(__xludf.DUMMYFUNCTION("GOOGLETRANSLATE(A13529,""auto"",""en"")"),"Loading...")</f>
        <v>Loading...</v>
      </c>
    </row>
    <row r="13530" spans="1:2" ht="14.25" customHeight="1">
      <c r="A13530" s="4" t="s">
        <v>12877</v>
      </c>
      <c r="B13530" s="2" t="str">
        <f ca="1">IFERROR(__xludf.DUMMYFUNCTION("GOOGLETRANSLATE(A13530,""auto"",""en"")"),"Loading...")</f>
        <v>Loading...</v>
      </c>
    </row>
    <row r="13531" spans="1:2" ht="14.25" customHeight="1">
      <c r="A13531" s="2" t="s">
        <v>12878</v>
      </c>
      <c r="B13531" s="2" t="str">
        <f ca="1">IFERROR(__xludf.DUMMYFUNCTION("GOOGLETRANSLATE(A13531,""auto"",""en"")"),"Loading...")</f>
        <v>Loading...</v>
      </c>
    </row>
    <row r="13532" spans="1:2" ht="14.25" customHeight="1">
      <c r="A13532" s="2" t="s">
        <v>12879</v>
      </c>
      <c r="B13532" s="2" t="str">
        <f ca="1">IFERROR(__xludf.DUMMYFUNCTION("GOOGLETRANSLATE(A13532,""auto"",""en"")"),"Loading...")</f>
        <v>Loading...</v>
      </c>
    </row>
    <row r="13533" spans="1:2" ht="14.25" customHeight="1">
      <c r="A13533" s="2" t="s">
        <v>12880</v>
      </c>
      <c r="B13533" s="2" t="str">
        <f ca="1">IFERROR(__xludf.DUMMYFUNCTION("GOOGLETRANSLATE(A13533,""auto"",""en"")"),"Loading...")</f>
        <v>Loading...</v>
      </c>
    </row>
    <row r="13534" spans="1:2" ht="14.25" customHeight="1">
      <c r="A13534" s="2" t="s">
        <v>12881</v>
      </c>
      <c r="B13534" s="2" t="str">
        <f ca="1">IFERROR(__xludf.DUMMYFUNCTION("GOOGLETRANSLATE(A13534,""auto"",""en"")"),"Loading...")</f>
        <v>Loading...</v>
      </c>
    </row>
    <row r="13535" spans="1:2" ht="14.25" customHeight="1">
      <c r="A13535" s="2" t="s">
        <v>12882</v>
      </c>
      <c r="B13535" s="2" t="str">
        <f ca="1">IFERROR(__xludf.DUMMYFUNCTION("GOOGLETRANSLATE(A13535,""auto"",""en"")"),"Loading...")</f>
        <v>Loading...</v>
      </c>
    </row>
    <row r="13536" spans="1:2" ht="14.25" customHeight="1">
      <c r="A13536" s="6" t="s">
        <v>12883</v>
      </c>
      <c r="B13536" s="2" t="str">
        <f ca="1">IFERROR(__xludf.DUMMYFUNCTION("GOOGLETRANSLATE(A13536,""auto"",""en"")"),"Loading...")</f>
        <v>Loading...</v>
      </c>
    </row>
    <row r="13537" spans="1:2" ht="14.25" customHeight="1">
      <c r="A13537" s="2" t="s">
        <v>313</v>
      </c>
      <c r="B13537" s="2" t="str">
        <f ca="1">IFERROR(__xludf.DUMMYFUNCTION("GOOGLETRANSLATE(A13537,""auto"",""en"")"),"Loading...")</f>
        <v>Loading...</v>
      </c>
    </row>
    <row r="13538" spans="1:2" ht="14.25" customHeight="1">
      <c r="A13538" s="2" t="s">
        <v>12884</v>
      </c>
      <c r="B13538" s="2" t="str">
        <f ca="1">IFERROR(__xludf.DUMMYFUNCTION("GOOGLETRANSLATE(A13538,""auto"",""en"")"),"Loading...")</f>
        <v>Loading...</v>
      </c>
    </row>
    <row r="13539" spans="1:2" ht="14.25" customHeight="1">
      <c r="A13539" s="2" t="s">
        <v>12885</v>
      </c>
      <c r="B13539" s="2" t="str">
        <f ca="1">IFERROR(__xludf.DUMMYFUNCTION("GOOGLETRANSLATE(A13539,""auto"",""en"")"),"Loading...")</f>
        <v>Loading...</v>
      </c>
    </row>
    <row r="13540" spans="1:2" ht="14.25" customHeight="1">
      <c r="A13540" s="2" t="s">
        <v>12886</v>
      </c>
      <c r="B13540" s="2" t="str">
        <f ca="1">IFERROR(__xludf.DUMMYFUNCTION("GOOGLETRANSLATE(A13540,""auto"",""en"")"),"Loading...")</f>
        <v>Loading...</v>
      </c>
    </row>
    <row r="13541" spans="1:2" ht="14.25" customHeight="1">
      <c r="A13541" s="2" t="s">
        <v>12887</v>
      </c>
      <c r="B13541" s="2" t="str">
        <f ca="1">IFERROR(__xludf.DUMMYFUNCTION("GOOGLETRANSLATE(A13541,""auto"",""en"")"),"Loading...")</f>
        <v>Loading...</v>
      </c>
    </row>
    <row r="13542" spans="1:2" ht="14.25" customHeight="1">
      <c r="A13542" s="2" t="s">
        <v>12888</v>
      </c>
      <c r="B13542" s="2" t="str">
        <f ca="1">IFERROR(__xludf.DUMMYFUNCTION("GOOGLETRANSLATE(A13542,""auto"",""en"")"),"Loading...")</f>
        <v>Loading...</v>
      </c>
    </row>
    <row r="13543" spans="1:2" ht="14.25" customHeight="1">
      <c r="A13543" s="4" t="s">
        <v>12889</v>
      </c>
      <c r="B13543" s="2" t="str">
        <f ca="1">IFERROR(__xludf.DUMMYFUNCTION("GOOGLETRANSLATE(A13543,""auto"",""en"")"),"Loading...")</f>
        <v>Loading...</v>
      </c>
    </row>
    <row r="13544" spans="1:2" ht="14.25" customHeight="1">
      <c r="A13544" s="2" t="s">
        <v>12890</v>
      </c>
      <c r="B13544" s="2" t="str">
        <f ca="1">IFERROR(__xludf.DUMMYFUNCTION("GOOGLETRANSLATE(A13544,""auto"",""en"")"),"Loading...")</f>
        <v>Loading...</v>
      </c>
    </row>
    <row r="13545" spans="1:2" ht="14.25" customHeight="1">
      <c r="A13545" s="2" t="s">
        <v>12891</v>
      </c>
      <c r="B13545" s="2" t="str">
        <f ca="1">IFERROR(__xludf.DUMMYFUNCTION("GOOGLETRANSLATE(A13545,""auto"",""en"")"),"140 crore is lost or you are right dog")</f>
        <v>140 crore is lost or you are right dog</v>
      </c>
    </row>
    <row r="13546" spans="1:2" ht="14.25" customHeight="1">
      <c r="A13546" s="5" t="s">
        <v>12892</v>
      </c>
      <c r="B13546" s="2" t="str">
        <f ca="1">IFERROR(__xludf.DUMMYFUNCTION("GOOGLETRANSLATE(A13546,""auto"",""en"")"),"Loading...")</f>
        <v>Loading...</v>
      </c>
    </row>
    <row r="13547" spans="1:2" ht="14.25" customHeight="1">
      <c r="A13547" s="2" t="s">
        <v>12893</v>
      </c>
      <c r="B13547" s="2" t="str">
        <f ca="1">IFERROR(__xludf.DUMMYFUNCTION("GOOGLETRANSLATE(A13547,""auto"",""en"")"),"Loading...")</f>
        <v>Loading...</v>
      </c>
    </row>
    <row r="13548" spans="1:2" ht="14.25" customHeight="1">
      <c r="A13548" s="2" t="s">
        <v>12894</v>
      </c>
      <c r="B13548" s="2" t="str">
        <f ca="1">IFERROR(__xludf.DUMMYFUNCTION("GOOGLETRANSLATE(A13548,""auto"",""en"")"),"Gutterkumar alias Rubbishkumar who is spreading the message of anti hindu cong in the back chat, the result is that many idiots have started dating Pappu, now even the channel wala has been booked for not giving his grass.")</f>
        <v>Gutterkumar alias Rubbishkumar who is spreading the message of anti hindu cong in the back chat, the result is that many idiots have started dating Pappu, now even the channel wala has been booked for not giving his grass.</v>
      </c>
    </row>
    <row r="13549" spans="1:2" ht="14.25" customHeight="1">
      <c r="A13549" s="4" t="s">
        <v>12895</v>
      </c>
      <c r="B13549" s="2" t="str">
        <f ca="1">IFERROR(__xludf.DUMMYFUNCTION("GOOGLETRANSLATE(A13549,""auto"",""en"")"),"Loading...")</f>
        <v>Loading...</v>
      </c>
    </row>
    <row r="13550" spans="1:2" ht="14.25" customHeight="1">
      <c r="A13550" s="4" t="s">
        <v>12896</v>
      </c>
      <c r="B13550" s="2" t="str">
        <f ca="1">IFERROR(__xludf.DUMMYFUNCTION("GOOGLETRANSLATE(A13550,""auto"",""en"")"),"Loading...")</f>
        <v>Loading...</v>
      </c>
    </row>
    <row r="13551" spans="1:2" ht="14.25" customHeight="1">
      <c r="A13551" s="2" t="s">
        <v>12897</v>
      </c>
      <c r="B13551" s="2" t="str">
        <f ca="1">IFERROR(__xludf.DUMMYFUNCTION("GOOGLETRANSLATE(A13551,""auto"",""en"")"),"Loading...")</f>
        <v>Loading...</v>
      </c>
    </row>
    <row r="13552" spans="1:2" ht="14.25" customHeight="1">
      <c r="A13552" s="2" t="s">
        <v>12898</v>
      </c>
      <c r="B13552" s="2" t="str">
        <f ca="1">IFERROR(__xludf.DUMMYFUNCTION("GOOGLETRANSLATE(A13552,""auto"",""en"")"),"Loading...")</f>
        <v>Loading...</v>
      </c>
    </row>
    <row r="13553" spans="1:2" ht="14.25" customHeight="1">
      <c r="A13553" s="6" t="s">
        <v>12899</v>
      </c>
      <c r="B13553" s="2" t="str">
        <f ca="1">IFERROR(__xludf.DUMMYFUNCTION("GOOGLETRANSLATE(A13553,""auto"",""en"")"),"Loading...")</f>
        <v>Loading...</v>
      </c>
    </row>
    <row r="13554" spans="1:2" ht="14.25" customHeight="1">
      <c r="A13554" s="6" t="s">
        <v>12900</v>
      </c>
      <c r="B13554" s="2" t="str">
        <f ca="1">IFERROR(__xludf.DUMMYFUNCTION("GOOGLETRANSLATE(A13554,""auto"",""en"")"),"Loading...")</f>
        <v>Loading...</v>
      </c>
    </row>
    <row r="13555" spans="1:2" ht="14.25" customHeight="1">
      <c r="A13555" s="2" t="s">
        <v>12901</v>
      </c>
      <c r="B13555" s="2" t="str">
        <f ca="1">IFERROR(__xludf.DUMMYFUNCTION("GOOGLETRANSLATE(A13555,""auto"",""en"")"),"Loading...")</f>
        <v>Loading...</v>
      </c>
    </row>
    <row r="13556" spans="1:2" ht="14.25" customHeight="1">
      <c r="A13556" s="2" t="s">
        <v>12902</v>
      </c>
      <c r="B13556" s="2" t="str">
        <f ca="1">IFERROR(__xludf.DUMMYFUNCTION("GOOGLETRANSLATE(A13556,""auto"",""en"")"),"Loading...")</f>
        <v>Loading...</v>
      </c>
    </row>
    <row r="13557" spans="1:2" ht="14.25" customHeight="1">
      <c r="A13557" s="2" t="s">
        <v>12903</v>
      </c>
      <c r="B13557" s="2" t="str">
        <f ca="1">IFERROR(__xludf.DUMMYFUNCTION("GOOGLETRANSLATE(A13557,""auto"",""en"")"),"Loading...")</f>
        <v>Loading...</v>
      </c>
    </row>
    <row r="13558" spans="1:2" ht="14.25" customHeight="1">
      <c r="A13558" s="2" t="s">
        <v>12904</v>
      </c>
      <c r="B13558" s="2" t="str">
        <f ca="1">IFERROR(__xludf.DUMMYFUNCTION("GOOGLETRANSLATE(A13558,""auto"",""en"")"),"Loading...")</f>
        <v>Loading...</v>
      </c>
    </row>
    <row r="13559" spans="1:2" ht="14.25" customHeight="1">
      <c r="A13559" s="2" t="s">
        <v>12905</v>
      </c>
      <c r="B13559" s="2" t="str">
        <f ca="1">IFERROR(__xludf.DUMMYFUNCTION("GOOGLETRANSLATE(A13559,""auto"",""en"")"),"Loading...")</f>
        <v>Loading...</v>
      </c>
    </row>
    <row r="13560" spans="1:2" ht="14.25" customHeight="1">
      <c r="A13560" s="2" t="s">
        <v>12906</v>
      </c>
      <c r="B13560" s="2" t="str">
        <f ca="1">IFERROR(__xludf.DUMMYFUNCTION("GOOGLETRANSLATE(A13560,""auto"",""en"")"),"Loading...")</f>
        <v>Loading...</v>
      </c>
    </row>
    <row r="13561" spans="1:2" ht="14.25" customHeight="1">
      <c r="A13561" s="4" t="s">
        <v>12907</v>
      </c>
      <c r="B13561" s="2" t="str">
        <f ca="1">IFERROR(__xludf.DUMMYFUNCTION("GOOGLETRANSLATE(A13561,""auto"",""en"")"),"Loading...")</f>
        <v>Loading...</v>
      </c>
    </row>
    <row r="13562" spans="1:2" ht="14.25" customHeight="1">
      <c r="A13562" s="2" t="s">
        <v>3455</v>
      </c>
      <c r="B13562" s="2" t="str">
        <f ca="1">IFERROR(__xludf.DUMMYFUNCTION("GOOGLETRANSLATE(A13562,""auto"",""en"")"),"Loading...")</f>
        <v>Loading...</v>
      </c>
    </row>
    <row r="13563" spans="1:2" ht="14.25" customHeight="1">
      <c r="A13563" s="4" t="s">
        <v>12908</v>
      </c>
      <c r="B13563" s="2" t="str">
        <f ca="1">IFERROR(__xludf.DUMMYFUNCTION("GOOGLETRANSLATE(A13563,""auto"",""en"")"),"Loading...")</f>
        <v>Loading...</v>
      </c>
    </row>
    <row r="13564" spans="1:2" ht="14.25" customHeight="1">
      <c r="A13564" s="2" t="s">
        <v>12909</v>
      </c>
      <c r="B13564" s="2" t="str">
        <f ca="1">IFERROR(__xludf.DUMMYFUNCTION("GOOGLETRANSLATE(A13564,""auto"",""en"")"),"Loading...")</f>
        <v>Loading...</v>
      </c>
    </row>
    <row r="13565" spans="1:2" ht="14.25" customHeight="1">
      <c r="A13565" s="4" t="s">
        <v>12910</v>
      </c>
      <c r="B13565" s="2" t="str">
        <f ca="1">IFERROR(__xludf.DUMMYFUNCTION("GOOGLETRANSLATE(A13565,""auto"",""en"")"),"India will win 315 seats 🇮🇳🇮🇳🇮🇳")</f>
        <v>India will win 315 seats 🇮🇳🇮🇳🇮🇳</v>
      </c>
    </row>
    <row r="13566" spans="1:2" ht="14.25" customHeight="1">
      <c r="A13566" s="2" t="s">
        <v>12911</v>
      </c>
      <c r="B13566" s="2" t="str">
        <f ca="1">IFERROR(__xludf.DUMMYFUNCTION("GOOGLETRANSLATE(A13566,""auto"",""en"")"),"Loading...")</f>
        <v>Loading...</v>
      </c>
    </row>
    <row r="13567" spans="1:2" ht="14.25" customHeight="1">
      <c r="A13567" s="4" t="s">
        <v>12912</v>
      </c>
      <c r="B13567" s="2" t="str">
        <f ca="1">IFERROR(__xludf.DUMMYFUNCTION("GOOGLETRANSLATE(A13567,""auto"",""en"")"),"Loading...")</f>
        <v>Loading...</v>
      </c>
    </row>
    <row r="13568" spans="1:2" ht="14.25" customHeight="1">
      <c r="A13568" s="2" t="s">
        <v>12913</v>
      </c>
      <c r="B13568" s="2" t="str">
        <f ca="1">IFERROR(__xludf.DUMMYFUNCTION("GOOGLETRANSLATE(A13568,""auto"",""en"")"),"Loading...")</f>
        <v>Loading...</v>
      </c>
    </row>
    <row r="13569" spans="1:2" ht="14.25" customHeight="1">
      <c r="A13569" s="4" t="s">
        <v>12914</v>
      </c>
      <c r="B13569" s="2" t="str">
        <f ca="1">IFERROR(__xludf.DUMMYFUNCTION("GOOGLETRANSLATE(A13569,""auto"",""en"")"),"Loading...")</f>
        <v>Loading...</v>
      </c>
    </row>
    <row r="13570" spans="1:2" ht="14.25" customHeight="1">
      <c r="A13570" s="4" t="s">
        <v>12915</v>
      </c>
      <c r="B13570" s="2" t="str">
        <f ca="1">IFERROR(__xludf.DUMMYFUNCTION("GOOGLETRANSLATE(A13570,""auto"",""en"")"),"Loading...")</f>
        <v>Loading...</v>
      </c>
    </row>
    <row r="13571" spans="1:2" ht="14.25" customHeight="1">
      <c r="A13571" s="4" t="s">
        <v>12916</v>
      </c>
      <c r="B13571" s="2" t="str">
        <f ca="1">IFERROR(__xludf.DUMMYFUNCTION("GOOGLETRANSLATE(A13571,""auto"",""en"")"),"Whenever the Godi anchor starts barking, then understand that the owner is busy in creating some scandal inside. Just find out whether Amit Shah is busy in EVM operation behind the scenes?")</f>
        <v>Whenever the Godi anchor starts barking, then understand that the owner is busy in creating some scandal inside. Just find out whether Amit Shah is busy in EVM operation behind the scenes?</v>
      </c>
    </row>
    <row r="13572" spans="1:2" ht="14.25" customHeight="1">
      <c r="A13572" s="2" t="s">
        <v>12917</v>
      </c>
      <c r="B13572" s="2" t="str">
        <f ca="1">IFERROR(__xludf.DUMMYFUNCTION("GOOGLETRANSLATE(A13572,""auto"",""en"")"),"100% India Alliance government 🎉🎉🎉🎉🎉")</f>
        <v>100% India Alliance government 🎉🎉🎉🎉🎉</v>
      </c>
    </row>
    <row r="13573" spans="1:2" ht="14.25" customHeight="1">
      <c r="A13573" s="2" t="s">
        <v>12918</v>
      </c>
      <c r="B13573" s="2" t="str">
        <f ca="1">IFERROR(__xludf.DUMMYFUNCTION("GOOGLETRANSLATE(A13573,""auto"",""en"")"),"Loading...")</f>
        <v>Loading...</v>
      </c>
    </row>
    <row r="13574" spans="1:2" ht="14.25" customHeight="1">
      <c r="A13574" s="2" t="s">
        <v>12919</v>
      </c>
      <c r="B13574" s="2" t="str">
        <f ca="1">IFERROR(__xludf.DUMMYFUNCTION("GOOGLETRANSLATE(A13574,""auto"",""en"")"),"What did you say about BJP?")</f>
        <v>What did you say about BJP?</v>
      </c>
    </row>
    <row r="13575" spans="1:2" ht="14.25" customHeight="1">
      <c r="A13575" s="2" t="s">
        <v>12920</v>
      </c>
      <c r="B13575" s="2" t="str">
        <f ca="1">IFERROR(__xludf.DUMMYFUNCTION("GOOGLETRANSLATE(A13575,""auto"",""en"")"),"Loading...")</f>
        <v>Loading...</v>
      </c>
    </row>
    <row r="13576" spans="1:2" ht="14.25" customHeight="1">
      <c r="A13576" s="2" t="s">
        <v>12921</v>
      </c>
      <c r="B13576" s="2" t="str">
        <f ca="1">IFERROR(__xludf.DUMMYFUNCTION("GOOGLETRANSLATE(A13576,""auto"",""en"")"),"For manipulation in EVM, they need  justification. It is an effort in this direction.")</f>
        <v>For manipulation in EVM, they need  justification. It is an effort in this direction.</v>
      </c>
    </row>
    <row r="13577" spans="1:2" ht="14.25" customHeight="1">
      <c r="A13577" s="2" t="s">
        <v>12922</v>
      </c>
      <c r="B13577" s="2" t="str">
        <f ca="1">IFERROR(__xludf.DUMMYFUNCTION("GOOGLETRANSLATE(A13577,""auto"",""en"")"),"Loading...")</f>
        <v>Loading...</v>
      </c>
    </row>
    <row r="13578" spans="1:2" ht="14.25" customHeight="1">
      <c r="A13578" s="4" t="s">
        <v>12923</v>
      </c>
      <c r="B13578" s="2" t="str">
        <f ca="1">IFERROR(__xludf.DUMMYFUNCTION("GOOGLETRANSLATE(A13578,""auto"",""en"")"),"There is only one slogan for BJP, don't be afraid, have some shame.")</f>
        <v>There is only one slogan for BJP, don't be afraid, have some shame.</v>
      </c>
    </row>
    <row r="13579" spans="1:2" ht="14.25" customHeight="1">
      <c r="A13579" s="6" t="s">
        <v>12924</v>
      </c>
      <c r="B13579" s="2" t="str">
        <f ca="1">IFERROR(__xludf.DUMMYFUNCTION("GOOGLETRANSLATE(A13579,""auto"",""en"")"),"Loading...")</f>
        <v>Loading...</v>
      </c>
    </row>
    <row r="13580" spans="1:2" ht="14.25" customHeight="1">
      <c r="A13580" s="4" t="s">
        <v>12925</v>
      </c>
      <c r="B13580" s="2" t="str">
        <f ca="1">IFERROR(__xludf.DUMMYFUNCTION("GOOGLETRANSLATE(A13580,""auto"",""en"")"),"Loading...")</f>
        <v>Loading...</v>
      </c>
    </row>
    <row r="13581" spans="1:2" ht="14.25" customHeight="1">
      <c r="A13581" s="2" t="s">
        <v>12926</v>
      </c>
      <c r="B13581" s="2" t="str">
        <f ca="1">IFERROR(__xludf.DUMMYFUNCTION("GOOGLETRANSLATE(A13581,""auto"",""en"")"),"Loading...")</f>
        <v>Loading...</v>
      </c>
    </row>
    <row r="13582" spans="1:2" ht="14.25" customHeight="1">
      <c r="A13582" s="4" t="s">
        <v>12927</v>
      </c>
      <c r="B13582" s="2" t="str">
        <f ca="1">IFERROR(__xludf.DUMMYFUNCTION("GOOGLETRANSLATE(A13582,""auto"",""en"")"),"Loading...")</f>
        <v>Loading...</v>
      </c>
    </row>
    <row r="13583" spans="1:2" ht="14.25" customHeight="1">
      <c r="A13583" s="2" t="s">
        <v>12928</v>
      </c>
      <c r="B13583" s="2" t="str">
        <f ca="1">IFERROR(__xludf.DUMMYFUNCTION("GOOGLETRANSLATE(A13583,""auto"",""en"")"),"Loading...")</f>
        <v>Loading...</v>
      </c>
    </row>
    <row r="13584" spans="1:2" ht="14.25" customHeight="1">
      <c r="A13584" s="2" t="s">
        <v>12929</v>
      </c>
      <c r="B13584" s="2" t="str">
        <f ca="1">IFERROR(__xludf.DUMMYFUNCTION("GOOGLETRANSLATE(A13584,""auto"",""en"")"),"Loading...")</f>
        <v>Loading...</v>
      </c>
    </row>
    <row r="13585" spans="1:2" ht="14.25" customHeight="1">
      <c r="A13585" s="2" t="s">
        <v>12930</v>
      </c>
      <c r="B13585" s="2" t="str">
        <f ca="1">IFERROR(__xludf.DUMMYFUNCTION("GOOGLETRANSLATE(A13585,""auto"",""en"")"),"Genuine")</f>
        <v>Genuine</v>
      </c>
    </row>
    <row r="13586" spans="1:2" ht="14.25" customHeight="1">
      <c r="A13586" s="2" t="s">
        <v>12931</v>
      </c>
      <c r="B13586" s="2" t="str">
        <f ca="1">IFERROR(__xludf.DUMMYFUNCTION("GOOGLETRANSLATE(A13586,""auto"",""en"")"),"Loading...")</f>
        <v>Loading...</v>
      </c>
    </row>
    <row r="13587" spans="1:2" ht="14.25" customHeight="1">
      <c r="A13587" s="4" t="s">
        <v>12932</v>
      </c>
      <c r="B13587" s="2" t="str">
        <f ca="1">IFERROR(__xludf.DUMMYFUNCTION("GOOGLETRANSLATE(A13587,""auto"",""en"")"),"Loading...")</f>
        <v>Loading...</v>
      </c>
    </row>
    <row r="13588" spans="1:2" ht="14.25" customHeight="1">
      <c r="A13588" s="2" t="s">
        <v>12933</v>
      </c>
      <c r="B13588" s="2" t="str">
        <f ca="1">IFERROR(__xludf.DUMMYFUNCTION("GOOGLETRANSLATE(A13588,""auto"",""en"")"),"Loading...")</f>
        <v>Loading...</v>
      </c>
    </row>
    <row r="13589" spans="1:2" ht="14.25" customHeight="1">
      <c r="A13589" s="2" t="s">
        <v>12934</v>
      </c>
      <c r="B13589" s="2" t="str">
        <f ca="1">IFERROR(__xludf.DUMMYFUNCTION("GOOGLETRANSLATE(A13589,""auto"",""en"")"),"Loading...")</f>
        <v>Loading...</v>
      </c>
    </row>
    <row r="13590" spans="1:2" ht="14.25" customHeight="1">
      <c r="A13590" s="5" t="s">
        <v>12935</v>
      </c>
      <c r="B13590" s="2" t="str">
        <f ca="1">IFERROR(__xludf.DUMMYFUNCTION("GOOGLETRANSLATE(A13590,""auto"",""en"")"),"Loading...")</f>
        <v>Loading...</v>
      </c>
    </row>
    <row r="13591" spans="1:2" ht="14.25" customHeight="1">
      <c r="A13591" s="2" t="s">
        <v>12936</v>
      </c>
      <c r="B13591" s="2" t="str">
        <f ca="1">IFERROR(__xludf.DUMMYFUNCTION("GOOGLETRANSLATE(A13591,""auto"",""en"")"),"Loading...")</f>
        <v>Loading...</v>
      </c>
    </row>
    <row r="13592" spans="1:2" ht="14.25" customHeight="1">
      <c r="A13592" s="4" t="s">
        <v>12937</v>
      </c>
      <c r="B13592" s="2" t="str">
        <f ca="1">IFERROR(__xludf.DUMMYFUNCTION("GOOGLETRANSLATE(A13592,""auto"",""en"")"),"Loading...")</f>
        <v>Loading...</v>
      </c>
    </row>
    <row r="13593" spans="1:2" ht="14.25" customHeight="1">
      <c r="A13593" s="2" t="s">
        <v>12938</v>
      </c>
      <c r="B13593" s="2" t="str">
        <f ca="1">IFERROR(__xludf.DUMMYFUNCTION("GOOGLETRANSLATE(A13593,""auto"",""en"")"),"Loading...")</f>
        <v>Loading...</v>
      </c>
    </row>
    <row r="13594" spans="1:2" ht="14.25" customHeight="1">
      <c r="A13594" s="2" t="s">
        <v>12939</v>
      </c>
      <c r="B13594" s="2" t="str">
        <f ca="1">IFERROR(__xludf.DUMMYFUNCTION("GOOGLETRANSLATE(A13594,""auto"",""en"")"),"Loading...")</f>
        <v>Loading...</v>
      </c>
    </row>
    <row r="13595" spans="1:2" ht="14.25" customHeight="1">
      <c r="A13595" s="5" t="s">
        <v>12940</v>
      </c>
      <c r="B13595" s="2" t="str">
        <f ca="1">IFERROR(__xludf.DUMMYFUNCTION("GOOGLETRANSLATE(A13595,""auto"",""en"")"),"Loading...")</f>
        <v>Loading...</v>
      </c>
    </row>
    <row r="13596" spans="1:2" ht="14.25" customHeight="1">
      <c r="A13596" s="6" t="s">
        <v>12941</v>
      </c>
      <c r="B13596" s="2" t="str">
        <f ca="1">IFERROR(__xludf.DUMMYFUNCTION("GOOGLETRANSLATE(A13596,""auto"",""en"")"),"Loading...")</f>
        <v>Loading...</v>
      </c>
    </row>
    <row r="13597" spans="1:2" ht="14.25" customHeight="1">
      <c r="A13597" s="4" t="s">
        <v>12942</v>
      </c>
      <c r="B13597" s="2" t="str">
        <f ca="1">IFERROR(__xludf.DUMMYFUNCTION("GOOGLETRANSLATE(A13597,""auto"",""en"")"),"Loading...")</f>
        <v>Loading...</v>
      </c>
    </row>
    <row r="13598" spans="1:2" ht="14.25" customHeight="1">
      <c r="A13598" s="4" t="s">
        <v>12943</v>
      </c>
      <c r="B13598" s="2" t="str">
        <f ca="1">IFERROR(__xludf.DUMMYFUNCTION("GOOGLETRANSLATE(A13598,""auto"",""en"")"),"Loading...")</f>
        <v>Loading...</v>
      </c>
    </row>
    <row r="13599" spans="1:2" ht="14.25" customHeight="1">
      <c r="A13599" s="4" t="s">
        <v>12944</v>
      </c>
      <c r="B13599" s="2" t="str">
        <f ca="1">IFERROR(__xludf.DUMMYFUNCTION("GOOGLETRANSLATE(A13599,""auto"",""en"")"),"Loading...")</f>
        <v>Loading...</v>
      </c>
    </row>
    <row r="13600" spans="1:2" ht="14.25" customHeight="1">
      <c r="A13600" s="2" t="s">
        <v>12945</v>
      </c>
      <c r="B13600" s="2" t="str">
        <f ca="1">IFERROR(__xludf.DUMMYFUNCTION("GOOGLETRANSLATE(A13600,""auto"",""en"")"),"Great sir ji")</f>
        <v>Great sir ji</v>
      </c>
    </row>
    <row r="13601" spans="1:2" ht="14.25" customHeight="1">
      <c r="A13601" s="2" t="s">
        <v>12946</v>
      </c>
      <c r="B13601" s="2" t="str">
        <f ca="1">IFERROR(__xludf.DUMMYFUNCTION("GOOGLETRANSLATE(A13601,""auto"",""en"")"),"Loading...")</f>
        <v>Loading...</v>
      </c>
    </row>
    <row r="13602" spans="1:2" ht="14.25" customHeight="1">
      <c r="A13602" s="2" t="s">
        <v>12947</v>
      </c>
      <c r="B13602" s="2" t="str">
        <f ca="1">IFERROR(__xludf.DUMMYFUNCTION("GOOGLETRANSLATE(A13602,""auto"",""en"")"),"Loading...")</f>
        <v>Loading...</v>
      </c>
    </row>
    <row r="13603" spans="1:2" ht="14.25" customHeight="1">
      <c r="A13603" s="2" t="s">
        <v>12948</v>
      </c>
      <c r="B13603" s="3" t="str">
        <f ca="1">IFERROR(__xludf.DUMMYFUNCTION("GOOGLETRANSLATE(A13603,""auto"",""en"")"),"Loading...")</f>
        <v>Loading...</v>
      </c>
    </row>
    <row r="13604" spans="1:2" ht="14.25" customHeight="1">
      <c r="A13604" s="2" t="s">
        <v>12949</v>
      </c>
      <c r="B13604" s="2" t="str">
        <f ca="1">IFERROR(__xludf.DUMMYFUNCTION("GOOGLETRANSLATE(A13604,""auto"",""en"")"),"Loading...")</f>
        <v>Loading...</v>
      </c>
    </row>
    <row r="13605" spans="1:2" ht="14.25" customHeight="1">
      <c r="A13605" s="2" t="s">
        <v>12950</v>
      </c>
      <c r="B13605" s="2" t="str">
        <f ca="1">IFERROR(__xludf.DUMMYFUNCTION("GOOGLETRANSLATE(A13605,""auto"",""en"")"),"Loading...")</f>
        <v>Loading...</v>
      </c>
    </row>
    <row r="13606" spans="1:2" ht="14.25" customHeight="1">
      <c r="A13606" s="2" t="s">
        <v>7</v>
      </c>
      <c r="B13606" s="2" t="str">
        <f ca="1">IFERROR(__xludf.DUMMYFUNCTION("GOOGLETRANSLATE(A13606,""auto"",""en"")"),"Loading...")</f>
        <v>Loading...</v>
      </c>
    </row>
    <row r="13607" spans="1:2" ht="14.25" customHeight="1">
      <c r="A13607" s="2" t="s">
        <v>12951</v>
      </c>
      <c r="B13607" s="2" t="str">
        <f ca="1">IFERROR(__xludf.DUMMYFUNCTION("GOOGLETRANSLATE(A13607,""auto"",""en"")"),"2019 k election mein pulwama sergical strick mudda thaa")</f>
        <v>2019 k election mein pulwama sergical strick mudda thaa</v>
      </c>
    </row>
    <row r="13608" spans="1:2" ht="14.25" customHeight="1">
      <c r="A13608" s="2" t="s">
        <v>12948</v>
      </c>
      <c r="B13608" s="3" t="str">
        <f ca="1">IFERROR(__xludf.DUMMYFUNCTION("GOOGLETRANSLATE(A13608,""auto"",""en"")"),"Loading...")</f>
        <v>Loading...</v>
      </c>
    </row>
    <row r="13609" spans="1:2" ht="14.25" customHeight="1">
      <c r="A13609" s="4" t="s">
        <v>12952</v>
      </c>
      <c r="B13609" s="2" t="str">
        <f ca="1">IFERROR(__xludf.DUMMYFUNCTION("GOOGLETRANSLATE(A13609,""auto"",""en"")"),"Loading...")</f>
        <v>Loading...</v>
      </c>
    </row>
    <row r="13610" spans="1:2" ht="14.25" customHeight="1">
      <c r="A13610" s="2" t="s">
        <v>12953</v>
      </c>
      <c r="B13610" s="2" t="str">
        <f ca="1">IFERROR(__xludf.DUMMYFUNCTION("GOOGLETRANSLATE(A13610,""auto"",""en"")"),"Only modi 400+ Teesri bar Modi Sarkar")</f>
        <v>Only modi 400+ Teesri bar Modi Sarkar</v>
      </c>
    </row>
    <row r="13611" spans="1:2" ht="14.25" customHeight="1">
      <c r="A13611" s="2" t="s">
        <v>12954</v>
      </c>
      <c r="B13611" s="2" t="str">
        <f ca="1">IFERROR(__xludf.DUMMYFUNCTION("GOOGLETRANSLATE(A13611,""auto"",""en"")"),"Loading...")</f>
        <v>Loading...</v>
      </c>
    </row>
    <row r="13612" spans="1:2" ht="14.25" customHeight="1">
      <c r="A13612" s="2" t="s">
        <v>12955</v>
      </c>
      <c r="B13612" s="2" t="str">
        <f ca="1">IFERROR(__xludf.DUMMYFUNCTION("GOOGLETRANSLATE(A13612,""auto"",""en"")"),"Loading...")</f>
        <v>Loading...</v>
      </c>
    </row>
    <row r="13613" spans="1:2" ht="14.25" customHeight="1">
      <c r="A13613" s="2" t="s">
        <v>12956</v>
      </c>
      <c r="B13613" s="2" t="str">
        <f ca="1">IFERROR(__xludf.DUMMYFUNCTION("GOOGLETRANSLATE(A13613,""auto"",""en"")"),"Loading...")</f>
        <v>Loading...</v>
      </c>
    </row>
    <row r="13614" spans="1:2" ht="14.25" customHeight="1">
      <c r="A13614" s="6" t="s">
        <v>12957</v>
      </c>
      <c r="B13614" s="2" t="str">
        <f ca="1">IFERROR(__xludf.DUMMYFUNCTION("GOOGLETRANSLATE(A13614,""auto"",""en"")"),"Loading...")</f>
        <v>Loading...</v>
      </c>
    </row>
    <row r="13615" spans="1:2" ht="14.25" customHeight="1">
      <c r="A13615" s="2" t="s">
        <v>4199</v>
      </c>
      <c r="B13615" s="2" t="str">
        <f ca="1">IFERROR(__xludf.DUMMYFUNCTION("GOOGLETRANSLATE(A13615,""auto"",""en"")"),"Loading...")</f>
        <v>Loading...</v>
      </c>
    </row>
    <row r="13616" spans="1:2" ht="14.25" customHeight="1">
      <c r="A13616" s="2" t="s">
        <v>12958</v>
      </c>
      <c r="B13616" s="2" t="str">
        <f ca="1">IFERROR(__xludf.DUMMYFUNCTION("GOOGLETRANSLATE(A13616,""auto"",""en"")"),"You are not only genius sir you are the biggest Asset of India sir. Koti koti pronam sir 🙏🙏🙏")</f>
        <v>You are not only genius sir you are the biggest Asset of India sir. Koti koti pronam sir 🙏🙏🙏</v>
      </c>
    </row>
    <row r="13617" spans="1:2" ht="14.25" customHeight="1">
      <c r="A13617" s="2" t="s">
        <v>12959</v>
      </c>
      <c r="B13617" s="2" t="str">
        <f ca="1">IFERROR(__xludf.DUMMYFUNCTION("GOOGLETRANSLATE(A13617,""auto"",""en"")"),"Loading...")</f>
        <v>Loading...</v>
      </c>
    </row>
    <row r="13618" spans="1:2" ht="14.25" customHeight="1">
      <c r="A13618" s="2" t="s">
        <v>12948</v>
      </c>
      <c r="B13618" s="3" t="str">
        <f ca="1">IFERROR(__xludf.DUMMYFUNCTION("GOOGLETRANSLATE(A13618,""auto"",""en"")"),"Loading...")</f>
        <v>Loading...</v>
      </c>
    </row>
    <row r="13619" spans="1:2" ht="14.25" customHeight="1">
      <c r="A13619" s="2" t="s">
        <v>12960</v>
      </c>
      <c r="B13619" s="2" t="str">
        <f ca="1">IFERROR(__xludf.DUMMYFUNCTION("GOOGLETRANSLATE(A13619,""auto"",""en"")"),"Loading...")</f>
        <v>Loading...</v>
      </c>
    </row>
    <row r="13620" spans="1:2" ht="14.25" customHeight="1">
      <c r="A13620" s="2" t="s">
        <v>12961</v>
      </c>
      <c r="B13620" s="2" t="str">
        <f ca="1">IFERROR(__xludf.DUMMYFUNCTION("GOOGLETRANSLATE(A13620,""auto"",""en"")"),"Loading...")</f>
        <v>Loading...</v>
      </c>
    </row>
    <row r="13621" spans="1:2" ht="14.25" customHeight="1">
      <c r="A13621" s="2" t="s">
        <v>12962</v>
      </c>
      <c r="B13621" s="2" t="str">
        <f ca="1">IFERROR(__xludf.DUMMYFUNCTION("GOOGLETRANSLATE(A13621,""auto"",""en"")"),"Loading...")</f>
        <v>Loading...</v>
      </c>
    </row>
    <row r="13622" spans="1:2" ht="14.25" customHeight="1">
      <c r="A13622" s="2" t="s">
        <v>12963</v>
      </c>
      <c r="B13622" s="2" t="str">
        <f ca="1">IFERROR(__xludf.DUMMYFUNCTION("GOOGLETRANSLATE(A13622,""auto"",""en"")"),"Your sorrow is clearly visible 🙂🙂 On June 4th again watch this video which has made these people intellectual.")</f>
        <v>Your sorrow is clearly visible 🙂🙂 On June 4th again watch this video which has made these people intellectual.</v>
      </c>
    </row>
    <row r="13623" spans="1:2" ht="14.25" customHeight="1">
      <c r="A13623" s="2" t="s">
        <v>12964</v>
      </c>
      <c r="B13623" s="2" t="str">
        <f ca="1">IFERROR(__xludf.DUMMYFUNCTION("GOOGLETRANSLATE(A13623,""auto"",""en"")"),"Loading...")</f>
        <v>Loading...</v>
      </c>
    </row>
    <row r="13624" spans="1:2" ht="14.25" customHeight="1">
      <c r="A13624" s="2" t="s">
        <v>12948</v>
      </c>
      <c r="B13624" s="3" t="str">
        <f ca="1">IFERROR(__xludf.DUMMYFUNCTION("GOOGLETRANSLATE(A13624,""auto"",""en"")"),"Loading...")</f>
        <v>Loading...</v>
      </c>
    </row>
    <row r="13625" spans="1:2" ht="14.25" customHeight="1">
      <c r="A13625" s="2" t="s">
        <v>12965</v>
      </c>
      <c r="B13625" s="2" t="str">
        <f ca="1">IFERROR(__xludf.DUMMYFUNCTION("GOOGLETRANSLATE(A13625,""auto"",""en"")"),"Loading...")</f>
        <v>Loading...</v>
      </c>
    </row>
    <row r="13626" spans="1:2" ht="14.25" customHeight="1">
      <c r="A13626" s="2" t="s">
        <v>12966</v>
      </c>
      <c r="B13626" s="2" t="str">
        <f ca="1">IFERROR(__xludf.DUMMYFUNCTION("GOOGLETRANSLATE(A13626,""auto"",""en"")"),"Loading...")</f>
        <v>Loading...</v>
      </c>
    </row>
    <row r="13627" spans="1:2" ht="14.25" customHeight="1">
      <c r="A13627" s="2" t="s">
        <v>12967</v>
      </c>
      <c r="B13627" s="2" t="str">
        <f ca="1">IFERROR(__xludf.DUMMYFUNCTION("GOOGLETRANSLATE(A13627,""auto"",""en"")"),"Loading...")</f>
        <v>Loading...</v>
      </c>
    </row>
    <row r="13628" spans="1:2" ht="14.25" customHeight="1">
      <c r="A13628" s="2" t="s">
        <v>12968</v>
      </c>
      <c r="B13628" s="2" t="str">
        <f ca="1">IFERROR(__xludf.DUMMYFUNCTION("GOOGLETRANSLATE(A13628,""auto"",""en"")"),"Ravish Dalal has sold his own media😅😅")</f>
        <v>Ravish Dalal has sold his own media😅😅</v>
      </c>
    </row>
    <row r="13629" spans="1:2" ht="14.25" customHeight="1">
      <c r="A13629" s="2" t="s">
        <v>12969</v>
      </c>
      <c r="B13629" s="2" t="str">
        <f ca="1">IFERROR(__xludf.DUMMYFUNCTION("GOOGLETRANSLATE(A13629,""auto"",""en"")"),"Why are you dying from now till June 4th?")</f>
        <v>Why are you dying from now till June 4th?</v>
      </c>
    </row>
    <row r="13630" spans="1:2" ht="14.25" customHeight="1">
      <c r="A13630" s="2" t="s">
        <v>12970</v>
      </c>
      <c r="B13630" s="2" t="str">
        <f ca="1">IFERROR(__xludf.DUMMYFUNCTION("GOOGLETRANSLATE(A13630,""auto"",""en"")"),"Loading...")</f>
        <v>Loading...</v>
      </c>
    </row>
    <row r="13631" spans="1:2" ht="14.25" customHeight="1">
      <c r="A13631" s="2" t="s">
        <v>12971</v>
      </c>
      <c r="B13631" s="2" t="str">
        <f ca="1">IFERROR(__xludf.DUMMYFUNCTION("GOOGLETRANSLATE(A13631,""auto"",""en"")"),"Loading...")</f>
        <v>Loading...</v>
      </c>
    </row>
    <row r="13632" spans="1:2" ht="14.25" customHeight="1">
      <c r="A13632" s="2" t="s">
        <v>12972</v>
      </c>
      <c r="B13632" s="2" t="str">
        <f ca="1">IFERROR(__xludf.DUMMYFUNCTION("GOOGLETRANSLATE(A13632,""auto"",""en"")"),"Loading...")</f>
        <v>Loading...</v>
      </c>
    </row>
    <row r="13633" spans="1:2" ht="14.25" customHeight="1">
      <c r="A13633" s="2" t="s">
        <v>12973</v>
      </c>
      <c r="B13633" s="2" t="str">
        <f ca="1">IFERROR(__xludf.DUMMYFUNCTION("GOOGLETRANSLATE(A13633,""auto"",""en"")"),"Loading...")</f>
        <v>Loading...</v>
      </c>
    </row>
    <row r="13634" spans="1:2" ht="14.25" customHeight="1">
      <c r="A13634" s="4" t="s">
        <v>12974</v>
      </c>
      <c r="B13634" s="2" t="str">
        <f ca="1">IFERROR(__xludf.DUMMYFUNCTION("GOOGLETRANSLATE(A13634,""auto"",""en"")"),"Loading...")</f>
        <v>Loading...</v>
      </c>
    </row>
    <row r="13635" spans="1:2" ht="14.25" customHeight="1">
      <c r="A13635" s="2" t="s">
        <v>12975</v>
      </c>
      <c r="B13635" s="2" t="str">
        <f ca="1">IFERROR(__xludf.DUMMYFUNCTION("GOOGLETRANSLATE(A13635,""auto"",""en"")"),"Loading...")</f>
        <v>Loading...</v>
      </c>
    </row>
    <row r="13636" spans="1:2" ht="14.25" customHeight="1">
      <c r="A13636" s="2" t="s">
        <v>12976</v>
      </c>
      <c r="B13636" s="2" t="str">
        <f ca="1">IFERROR(__xludf.DUMMYFUNCTION("GOOGLETRANSLATE(A13636,""auto"",""en"")"),"Loading...")</f>
        <v>Loading...</v>
      </c>
    </row>
    <row r="13637" spans="1:2" ht="14.25" customHeight="1">
      <c r="A13637" s="4" t="s">
        <v>12977</v>
      </c>
      <c r="B13637" s="2" t="str">
        <f ca="1">IFERROR(__xludf.DUMMYFUNCTION("GOOGLETRANSLATE(A13637,""auto"",""en"")"),"Loading...")</f>
        <v>Loading...</v>
      </c>
    </row>
    <row r="13638" spans="1:2" ht="14.25" customHeight="1">
      <c r="A13638" s="2" t="s">
        <v>12978</v>
      </c>
      <c r="B13638" s="2" t="str">
        <f ca="1">IFERROR(__xludf.DUMMYFUNCTION("GOOGLETRANSLATE(A13638,""auto"",""en"")"),"Loading...")</f>
        <v>Loading...</v>
      </c>
    </row>
    <row r="13639" spans="1:2" ht="14.25" customHeight="1">
      <c r="A13639" s="4" t="s">
        <v>12979</v>
      </c>
      <c r="B13639" s="2" t="str">
        <f ca="1">IFERROR(__xludf.DUMMYFUNCTION("GOOGLETRANSLATE(A13639,""auto"",""en"")"),"Loading...")</f>
        <v>Loading...</v>
      </c>
    </row>
    <row r="13640" spans="1:2" ht="14.25" customHeight="1">
      <c r="A13640" s="2" t="s">
        <v>12980</v>
      </c>
      <c r="B13640" s="2" t="str">
        <f ca="1">IFERROR(__xludf.DUMMYFUNCTION("GOOGLETRANSLATE(A13640,""auto"",""en"")"),"Loading...")</f>
        <v>Loading...</v>
      </c>
    </row>
    <row r="13641" spans="1:2" ht="14.25" customHeight="1">
      <c r="A13641" s="4" t="s">
        <v>12981</v>
      </c>
      <c r="B13641" s="2" t="str">
        <f ca="1">IFERROR(__xludf.DUMMYFUNCTION("GOOGLETRANSLATE(A13641,""auto"",""en"")"),"Loading...")</f>
        <v>Loading...</v>
      </c>
    </row>
    <row r="13642" spans="1:2" ht="14.25" customHeight="1">
      <c r="A13642" s="2" t="s">
        <v>2661</v>
      </c>
      <c r="B13642" s="2" t="str">
        <f ca="1">IFERROR(__xludf.DUMMYFUNCTION("GOOGLETRANSLATE(A13642,""auto"",""en"")"),"Loading...")</f>
        <v>Loading...</v>
      </c>
    </row>
    <row r="13643" spans="1:2" ht="14.25" customHeight="1">
      <c r="A13643" s="2" t="s">
        <v>12982</v>
      </c>
      <c r="B13643" s="2" t="str">
        <f ca="1">IFERROR(__xludf.DUMMYFUNCTION("GOOGLETRANSLATE(A13643,""auto"",""en"")"),"Loading...")</f>
        <v>Loading...</v>
      </c>
    </row>
    <row r="13644" spans="1:2" ht="14.25" customHeight="1">
      <c r="A13644" s="2" t="s">
        <v>12983</v>
      </c>
      <c r="B13644" s="2" t="str">
        <f ca="1">IFERROR(__xludf.DUMMYFUNCTION("GOOGLETRANSLATE(A13644,""auto"",""en"")"),"Loading...")</f>
        <v>Loading...</v>
      </c>
    </row>
    <row r="13645" spans="1:2" ht="14.25" customHeight="1">
      <c r="A13645" s="4" t="s">
        <v>12984</v>
      </c>
      <c r="B13645" s="2" t="str">
        <f ca="1">IFERROR(__xludf.DUMMYFUNCTION("GOOGLETRANSLATE(A13645,""auto"",""en"")"),"Modi media failed")</f>
        <v>Modi media failed</v>
      </c>
    </row>
    <row r="13646" spans="1:2" ht="14.25" customHeight="1">
      <c r="A13646" s="2" t="s">
        <v>12985</v>
      </c>
      <c r="B13646" s="2" t="str">
        <f ca="1">IFERROR(__xludf.DUMMYFUNCTION("GOOGLETRANSLATE(A13646,""auto"",""en"")"),"It is nonsense that BJP is Modi and that BJP is not Modi. VVPAT slip should be counted separately.")</f>
        <v>It is nonsense that BJP is Modi and that BJP is not Modi. VVPAT slip should be counted separately.</v>
      </c>
    </row>
    <row r="13647" spans="1:2" ht="14.25" customHeight="1">
      <c r="A13647" s="2" t="s">
        <v>12986</v>
      </c>
      <c r="B13647" s="2" t="str">
        <f ca="1">IFERROR(__xludf.DUMMYFUNCTION("GOOGLETRANSLATE(A13647,""auto"",""en"")"),"((Only BJP)) Will you defeat this political party?")</f>
        <v>((Only BJP)) Will you defeat this political party?</v>
      </c>
    </row>
    <row r="13648" spans="1:2" ht="14.25" customHeight="1">
      <c r="A13648" s="2" t="s">
        <v>7042</v>
      </c>
      <c r="B13648" s="2" t="str">
        <f ca="1">IFERROR(__xludf.DUMMYFUNCTION("GOOGLETRANSLATE(A13648,""auto"",""en"")"),"Loading...")</f>
        <v>Loading...</v>
      </c>
    </row>
    <row r="13649" spans="1:2" ht="14.25" customHeight="1">
      <c r="A13649" s="2" t="s">
        <v>12987</v>
      </c>
      <c r="B13649" s="2" t="str">
        <f ca="1">IFERROR(__xludf.DUMMYFUNCTION("GOOGLETRANSLATE(A13649,""auto"",""en"")"),"What did you say right?")</f>
        <v>What did you say right?</v>
      </c>
    </row>
    <row r="13650" spans="1:2" ht="14.25" customHeight="1">
      <c r="A13650" s="4" t="s">
        <v>12988</v>
      </c>
      <c r="B13650" s="2" t="str">
        <f ca="1">IFERROR(__xludf.DUMMYFUNCTION("GOOGLETRANSLATE(A13650,""auto"",""en"")"),"Loading...")</f>
        <v>Loading...</v>
      </c>
    </row>
    <row r="13651" spans="1:2" ht="14.25" customHeight="1">
      <c r="A13651" s="2" t="s">
        <v>12989</v>
      </c>
      <c r="B13651" s="2" t="str">
        <f ca="1">IFERROR(__xludf.DUMMYFUNCTION("GOOGLETRANSLATE(A13651,""auto"",""en"")"),"Loading...")</f>
        <v>Loading...</v>
      </c>
    </row>
    <row r="13652" spans="1:2" ht="14.25" customHeight="1">
      <c r="A13652" s="4" t="s">
        <v>12990</v>
      </c>
      <c r="B13652" s="2" t="str">
        <f ca="1">IFERROR(__xludf.DUMMYFUNCTION("GOOGLETRANSLATE(A13652,""auto"",""en"")"),"Loading...")</f>
        <v>Loading...</v>
      </c>
    </row>
    <row r="13653" spans="1:2" ht="14.25" customHeight="1">
      <c r="A13653" s="2" t="s">
        <v>12991</v>
      </c>
      <c r="B13653" s="2" t="str">
        <f ca="1">IFERROR(__xludf.DUMMYFUNCTION("GOOGLETRANSLATE(A13653,""auto"",""en"")"),"Loading...")</f>
        <v>Loading...</v>
      </c>
    </row>
    <row r="13654" spans="1:2" ht="14.25" customHeight="1">
      <c r="A13654" s="2" t="s">
        <v>12992</v>
      </c>
      <c r="B13654" s="2" t="str">
        <f ca="1">IFERROR(__xludf.DUMMYFUNCTION("GOOGLETRANSLATE(A13654,""auto"",""en"")"),"Loading...")</f>
        <v>Loading...</v>
      </c>
    </row>
    <row r="13655" spans="1:2" ht="14.25" customHeight="1">
      <c r="A13655" s="2" t="s">
        <v>12993</v>
      </c>
      <c r="B13655" s="2" t="str">
        <f ca="1">IFERROR(__xludf.DUMMYFUNCTION("GOOGLETRANSLATE(A13655,""auto"",""en"")"),"Loading...")</f>
        <v>Loading...</v>
      </c>
    </row>
    <row r="13656" spans="1:2" ht="14.25" customHeight="1">
      <c r="A13656" s="2" t="s">
        <v>12994</v>
      </c>
      <c r="B13656" s="2" t="str">
        <f ca="1">IFERROR(__xludf.DUMMYFUNCTION("GOOGLETRANSLATE(A13656,""auto"",""en"")"),"Loading...")</f>
        <v>Loading...</v>
      </c>
    </row>
    <row r="13657" spans="1:2" ht="14.25" customHeight="1">
      <c r="A13657" s="2" t="s">
        <v>12995</v>
      </c>
      <c r="B13657" s="2" t="str">
        <f ca="1">IFERROR(__xludf.DUMMYFUNCTION("GOOGLETRANSLATE(A13657,""auto"",""en"")"),"Loading...")</f>
        <v>Loading...</v>
      </c>
    </row>
    <row r="13658" spans="1:2" ht="14.25" customHeight="1">
      <c r="A13658" s="2" t="s">
        <v>9500</v>
      </c>
      <c r="B13658" s="2" t="str">
        <f ca="1">IFERROR(__xludf.DUMMYFUNCTION("GOOGLETRANSLATE(A13658,""auto"",""en"")"),"Loading...")</f>
        <v>Loading...</v>
      </c>
    </row>
    <row r="13659" spans="1:2" ht="14.25" customHeight="1">
      <c r="A13659" s="2" t="s">
        <v>12996</v>
      </c>
      <c r="B13659" s="2" t="str">
        <f ca="1">IFERROR(__xludf.DUMMYFUNCTION("GOOGLETRANSLATE(A13659,""auto"",""en"")"),"Loading...")</f>
        <v>Loading...</v>
      </c>
    </row>
    <row r="13660" spans="1:2" ht="14.25" customHeight="1">
      <c r="A13660" s="2" t="s">
        <v>12997</v>
      </c>
      <c r="B13660" s="2" t="str">
        <f ca="1">IFERROR(__xludf.DUMMYFUNCTION("GOOGLETRANSLATE(A13660,""auto"",""en"")"),"Loading...")</f>
        <v>Loading...</v>
      </c>
    </row>
    <row r="13661" spans="1:2" ht="14.25" customHeight="1">
      <c r="A13661" s="2" t="s">
        <v>12998</v>
      </c>
      <c r="B13661" s="2" t="str">
        <f ca="1">IFERROR(__xludf.DUMMYFUNCTION("GOOGLETRANSLATE(A13661,""auto"",""en"")"),"Loading...")</f>
        <v>Loading...</v>
      </c>
    </row>
    <row r="13662" spans="1:2" ht="14.25" customHeight="1">
      <c r="A13662" s="4" t="s">
        <v>12999</v>
      </c>
      <c r="B13662" s="2" t="str">
        <f ca="1">IFERROR(__xludf.DUMMYFUNCTION("GOOGLETRANSLATE(A13662,""auto"",""en"")"),"Congress broker Rabiz Kumar")</f>
        <v>Congress broker Rabiz Kumar</v>
      </c>
    </row>
    <row r="13663" spans="1:2" ht="14.25" customHeight="1">
      <c r="A13663" s="2" t="s">
        <v>13000</v>
      </c>
      <c r="B13663" s="2" t="str">
        <f ca="1">IFERROR(__xludf.DUMMYFUNCTION("GOOGLETRANSLATE(A13663,""auto"",""en"")"),"Loading...")</f>
        <v>Loading...</v>
      </c>
    </row>
    <row r="13664" spans="1:2" ht="14.25" customHeight="1">
      <c r="A13664" s="2" t="s">
        <v>6812</v>
      </c>
      <c r="B13664" s="2" t="str">
        <f ca="1">IFERROR(__xludf.DUMMYFUNCTION("GOOGLETRANSLATE(A13664,""auto"",""en"")"),"Loading...")</f>
        <v>Loading...</v>
      </c>
    </row>
    <row r="13665" spans="1:2" ht="14.25" customHeight="1">
      <c r="A13665" s="2" t="s">
        <v>13001</v>
      </c>
      <c r="B13665" s="2" t="str">
        <f ca="1">IFERROR(__xludf.DUMMYFUNCTION("GOOGLETRANSLATE(A13665,""auto"",""en"")"),"Loading...")</f>
        <v>Loading...</v>
      </c>
    </row>
    <row r="13666" spans="1:2" ht="14.25" customHeight="1">
      <c r="A13666" s="2" t="s">
        <v>13002</v>
      </c>
      <c r="B13666" s="2" t="str">
        <f ca="1">IFERROR(__xludf.DUMMYFUNCTION("GOOGLETRANSLATE(A13666,""auto"",""en"")"),"Loading...")</f>
        <v>Loading...</v>
      </c>
    </row>
    <row r="13667" spans="1:2" ht="14.25" customHeight="1">
      <c r="A13667" s="4" t="s">
        <v>13003</v>
      </c>
      <c r="B13667" s="2" t="str">
        <f ca="1">IFERROR(__xludf.DUMMYFUNCTION("GOOGLETRANSLATE(A13667,""auto"",""en"")"),"Loading...")</f>
        <v>Loading...</v>
      </c>
    </row>
    <row r="13668" spans="1:2" ht="14.25" customHeight="1">
      <c r="A13668" s="2" t="s">
        <v>13004</v>
      </c>
      <c r="B13668" s="2" t="str">
        <f ca="1">IFERROR(__xludf.DUMMYFUNCTION("GOOGLETRANSLATE(A13668,""auto"",""en"")"),"Loading...")</f>
        <v>Loading...</v>
      </c>
    </row>
    <row r="13669" spans="1:2" ht="14.25" customHeight="1">
      <c r="A13669" s="2" t="s">
        <v>13005</v>
      </c>
      <c r="B13669" s="2" t="str">
        <f ca="1">IFERROR(__xludf.DUMMYFUNCTION("GOOGLETRANSLATE(A13669,""auto"",""en"")"),"Loading...")</f>
        <v>Loading...</v>
      </c>
    </row>
    <row r="13670" spans="1:2" ht="14.25" customHeight="1">
      <c r="A13670" s="2" t="s">
        <v>13006</v>
      </c>
      <c r="B13670" s="2" t="str">
        <f ca="1">IFERROR(__xludf.DUMMYFUNCTION("GOOGLETRANSLATE(A13670,""auto"",""en"")"),"Loading...")</f>
        <v>Loading...</v>
      </c>
    </row>
    <row r="13671" spans="1:2" ht="14.25" customHeight="1">
      <c r="A13671" s="2" t="s">
        <v>13007</v>
      </c>
      <c r="B13671" s="2" t="str">
        <f ca="1">IFERROR(__xludf.DUMMYFUNCTION("GOOGLETRANSLATE(A13671,""auto"",""en"")"),"This person always cries 😢 and his face looks like he is having serious problem in stomach")</f>
        <v>This person always cries 😢 and his face looks like he is having serious problem in stomach</v>
      </c>
    </row>
    <row r="13672" spans="1:2" ht="14.25" customHeight="1">
      <c r="A13672" s="2" t="s">
        <v>13008</v>
      </c>
      <c r="B13672" s="2" t="str">
        <f ca="1">IFERROR(__xludf.DUMMYFUNCTION("GOOGLETRANSLATE(A13672,""auto"",""en"")"),"Loading...")</f>
        <v>Loading...</v>
      </c>
    </row>
    <row r="13673" spans="1:2" ht="14.25" customHeight="1">
      <c r="A13673" s="2" t="s">
        <v>13009</v>
      </c>
      <c r="B13673" s="2" t="str">
        <f ca="1">IFERROR(__xludf.DUMMYFUNCTION("GOOGLETRANSLATE(A13673,""auto"",""en"")"),"Loading...")</f>
        <v>Loading...</v>
      </c>
    </row>
    <row r="13674" spans="1:2" ht="14.25" customHeight="1">
      <c r="A13674" s="2" t="s">
        <v>13010</v>
      </c>
      <c r="B13674" s="2" t="str">
        <f ca="1">IFERROR(__xludf.DUMMYFUNCTION("GOOGLETRANSLATE(A13674,""auto"",""en"")"),"Loading...")</f>
        <v>Loading...</v>
      </c>
    </row>
    <row r="13675" spans="1:2" ht="14.25" customHeight="1">
      <c r="A13675" s="4" t="s">
        <v>12999</v>
      </c>
      <c r="B13675" s="2" t="str">
        <f ca="1">IFERROR(__xludf.DUMMYFUNCTION("GOOGLETRANSLATE(A13675,""auto"",""en"")"),"Congress broker Rabiz Kumar")</f>
        <v>Congress broker Rabiz Kumar</v>
      </c>
    </row>
    <row r="13676" spans="1:2" ht="14.25" customHeight="1">
      <c r="A13676" s="2" t="s">
        <v>5765</v>
      </c>
      <c r="B13676" s="2" t="str">
        <f ca="1">IFERROR(__xludf.DUMMYFUNCTION("GOOGLETRANSLATE(A13676,""auto"",""en"")"),"Loading...")</f>
        <v>Loading...</v>
      </c>
    </row>
    <row r="13677" spans="1:2" ht="14.25" customHeight="1">
      <c r="A13677" s="2" t="s">
        <v>13011</v>
      </c>
      <c r="B13677" s="2" t="str">
        <f ca="1">IFERROR(__xludf.DUMMYFUNCTION("GOOGLETRANSLATE(A13677,""auto"",""en"")"),"Loading...")</f>
        <v>Loading...</v>
      </c>
    </row>
    <row r="13678" spans="1:2" ht="14.25" customHeight="1">
      <c r="A13678" s="2" t="s">
        <v>13012</v>
      </c>
      <c r="B13678" s="2" t="str">
        <f ca="1">IFERROR(__xludf.DUMMYFUNCTION("GOOGLETRANSLATE(A13678,""auto"",""en"")"),"Loading...")</f>
        <v>Loading...</v>
      </c>
    </row>
    <row r="13679" spans="1:2" ht="14.25" customHeight="1">
      <c r="A13679" s="6" t="s">
        <v>13013</v>
      </c>
      <c r="B13679" s="2" t="str">
        <f ca="1">IFERROR(__xludf.DUMMYFUNCTION("GOOGLETRANSLATE(A13679,""auto"",""en"")"),"Loading...")</f>
        <v>Loading...</v>
      </c>
    </row>
    <row r="13680" spans="1:2" ht="14.25" customHeight="1">
      <c r="A13680" s="2" t="s">
        <v>13014</v>
      </c>
      <c r="B13680" s="2" t="str">
        <f ca="1">IFERROR(__xludf.DUMMYFUNCTION("GOOGLETRANSLATE(A13680,""auto"",""en"")"),"Loading...")</f>
        <v>Loading...</v>
      </c>
    </row>
    <row r="13681" spans="1:2" ht="14.25" customHeight="1">
      <c r="A13681" s="4" t="s">
        <v>13015</v>
      </c>
      <c r="B13681" s="2" t="str">
        <f ca="1">IFERROR(__xludf.DUMMYFUNCTION("GOOGLETRANSLATE(A13681,""auto"",""en"")"),"Loading...")</f>
        <v>Loading...</v>
      </c>
    </row>
    <row r="13682" spans="1:2" ht="14.25" customHeight="1">
      <c r="A13682" s="5" t="s">
        <v>13016</v>
      </c>
      <c r="B13682" s="2" t="str">
        <f ca="1">IFERROR(__xludf.DUMMYFUNCTION("GOOGLETRANSLATE(A13682,""auto"",""en"")"),"Loading...")</f>
        <v>Loading...</v>
      </c>
    </row>
    <row r="13683" spans="1:2" ht="14.25" customHeight="1">
      <c r="A13683" s="2" t="s">
        <v>13017</v>
      </c>
      <c r="B13683" s="2" t="str">
        <f ca="1">IFERROR(__xludf.DUMMYFUNCTION("GOOGLETRANSLATE(A13683,""auto"",""en"")"),"Loading...")</f>
        <v>Loading...</v>
      </c>
    </row>
    <row r="13684" spans="1:2" ht="14.25" customHeight="1">
      <c r="A13684" s="2" t="s">
        <v>13018</v>
      </c>
      <c r="B13684" s="2" t="str">
        <f ca="1">IFERROR(__xludf.DUMMYFUNCTION("GOOGLETRANSLATE(A13684,""auto"",""en"")"),"Loading...")</f>
        <v>Loading...</v>
      </c>
    </row>
    <row r="13685" spans="1:2" ht="14.25" customHeight="1">
      <c r="A13685" s="2" t="s">
        <v>13019</v>
      </c>
      <c r="B13685" s="2" t="str">
        <f ca="1">IFERROR(__xludf.DUMMYFUNCTION("GOOGLETRANSLATE(A13685,""auto"",""en"")"),"Best wishes for India gathbandhan party zindabad Rahul Gandhi ji zindabad")</f>
        <v>Best wishes for India gathbandhan party zindabad Rahul Gandhi ji zindabad</v>
      </c>
    </row>
    <row r="13686" spans="1:2" ht="14.25" customHeight="1">
      <c r="A13686" s="2" t="s">
        <v>311</v>
      </c>
      <c r="B13686" s="2" t="str">
        <f ca="1">IFERROR(__xludf.DUMMYFUNCTION("GOOGLETRANSLATE(A13686,""auto"",""en"")"),"Loading...")</f>
        <v>Loading...</v>
      </c>
    </row>
    <row r="13687" spans="1:2" ht="14.25" customHeight="1">
      <c r="A13687" s="2" t="s">
        <v>13020</v>
      </c>
      <c r="B13687" s="2" t="str">
        <f ca="1">IFERROR(__xludf.DUMMYFUNCTION("GOOGLETRANSLATE(A13687,""auto"",""en"")"),"Loading...")</f>
        <v>Loading...</v>
      </c>
    </row>
    <row r="13688" spans="1:2" ht="14.25" customHeight="1">
      <c r="A13688" s="2" t="s">
        <v>13021</v>
      </c>
      <c r="B13688" s="2" t="str">
        <f ca="1">IFERROR(__xludf.DUMMYFUNCTION("GOOGLETRANSLATE(A13688,""auto"",""en"")"),"Loading...")</f>
        <v>Loading...</v>
      </c>
    </row>
    <row r="13689" spans="1:2" ht="14.25" customHeight="1">
      <c r="A13689" s="4" t="s">
        <v>13022</v>
      </c>
      <c r="B13689" s="2" t="str">
        <f ca="1">IFERROR(__xludf.DUMMYFUNCTION("GOOGLETRANSLATE(A13689,""auto"",""en"")"),"Loading...")</f>
        <v>Loading...</v>
      </c>
    </row>
    <row r="13690" spans="1:2" ht="14.25" customHeight="1">
      <c r="A13690" s="4" t="s">
        <v>13023</v>
      </c>
      <c r="B13690" s="2" t="str">
        <f ca="1">IFERROR(__xludf.DUMMYFUNCTION("GOOGLETRANSLATE(A13690,""auto"",""en"")"),"Loading...")</f>
        <v>Loading...</v>
      </c>
    </row>
    <row r="13691" spans="1:2" ht="14.25" customHeight="1">
      <c r="A13691" s="2" t="s">
        <v>13024</v>
      </c>
      <c r="B13691" s="2" t="str">
        <f ca="1">IFERROR(__xludf.DUMMYFUNCTION("GOOGLETRANSLATE(A13691,""auto"",""en"")"),"Loading...")</f>
        <v>Loading...</v>
      </c>
    </row>
    <row r="13692" spans="1:2" ht="14.25" customHeight="1">
      <c r="A13692" s="2" t="s">
        <v>13025</v>
      </c>
      <c r="B13692" s="2" t="str">
        <f ca="1">IFERROR(__xludf.DUMMYFUNCTION("GOOGLETRANSLATE(A13692,""auto"",""en"")"),"Loading...")</f>
        <v>Loading...</v>
      </c>
    </row>
    <row r="13693" spans="1:2" ht="14.25" customHeight="1">
      <c r="A13693" s="2" t="s">
        <v>13026</v>
      </c>
      <c r="B13693" s="2" t="str">
        <f ca="1">IFERROR(__xludf.DUMMYFUNCTION("GOOGLETRANSLATE(A13693,""auto"",""en"")"),"😂😊")</f>
        <v>😂😊</v>
      </c>
    </row>
    <row r="13694" spans="1:2" ht="14.25" customHeight="1">
      <c r="A13694" s="2" t="s">
        <v>13027</v>
      </c>
      <c r="B13694" s="2" t="str">
        <f ca="1">IFERROR(__xludf.DUMMYFUNCTION("GOOGLETRANSLATE(A13694,""auto"",""en"")"),"Loading...")</f>
        <v>Loading...</v>
      </c>
    </row>
    <row r="13695" spans="1:2" ht="14.25" customHeight="1">
      <c r="A13695" s="2" t="s">
        <v>13028</v>
      </c>
      <c r="B13695" s="2" t="str">
        <f ca="1">IFERROR(__xludf.DUMMYFUNCTION("GOOGLETRANSLATE(A13695,""auto"",""en"")"),"Loading...")</f>
        <v>Loading...</v>
      </c>
    </row>
    <row r="13696" spans="1:2" ht="14.25" customHeight="1">
      <c r="A13696" s="2" t="s">
        <v>13029</v>
      </c>
      <c r="B13696" s="2" t="str">
        <f ca="1">IFERROR(__xludf.DUMMYFUNCTION("GOOGLETRANSLATE(A13696,""auto"",""en"")"),"Loading...")</f>
        <v>Loading...</v>
      </c>
    </row>
    <row r="13697" spans="1:2" ht="14.25" customHeight="1">
      <c r="A13697" s="2" t="s">
        <v>1389</v>
      </c>
      <c r="B13697" s="2" t="str">
        <f ca="1">IFERROR(__xludf.DUMMYFUNCTION("GOOGLETRANSLATE(A13697,""auto"",""en"")"),"Loading...")</f>
        <v>Loading...</v>
      </c>
    </row>
    <row r="13698" spans="1:2" ht="14.25" customHeight="1">
      <c r="A13698" s="2" t="s">
        <v>13030</v>
      </c>
      <c r="B13698" s="2" t="str">
        <f ca="1">IFERROR(__xludf.DUMMYFUNCTION("GOOGLETRANSLATE(A13698,""auto"",""en"")"),"Loading...")</f>
        <v>Loading...</v>
      </c>
    </row>
    <row r="13699" spans="1:2" ht="14.25" customHeight="1">
      <c r="A13699" s="2" t="s">
        <v>13031</v>
      </c>
      <c r="B13699" s="2" t="str">
        <f ca="1">IFERROR(__xludf.DUMMYFUNCTION("GOOGLETRANSLATE(A13699,""auto"",""en"")"),"Loading...")</f>
        <v>Loading...</v>
      </c>
    </row>
    <row r="13700" spans="1:2" ht="14.25" customHeight="1">
      <c r="A13700" s="6" t="s">
        <v>13032</v>
      </c>
      <c r="B13700" s="2" t="str">
        <f ca="1">IFERROR(__xludf.DUMMYFUNCTION("GOOGLETRANSLATE(A13700,""auto"",""en"")"),"Loading...")</f>
        <v>Loading...</v>
      </c>
    </row>
    <row r="13701" spans="1:2" ht="14.25" customHeight="1">
      <c r="A13701" s="4" t="s">
        <v>13033</v>
      </c>
      <c r="B13701" s="2" t="str">
        <f ca="1">IFERROR(__xludf.DUMMYFUNCTION("GOOGLETRANSLATE(A13701,""auto"",""en"")"),"Loading...")</f>
        <v>Loading...</v>
      </c>
    </row>
    <row r="13702" spans="1:2" ht="14.25" customHeight="1">
      <c r="A13702" s="2" t="s">
        <v>13034</v>
      </c>
      <c r="B13702" s="2" t="str">
        <f ca="1">IFERROR(__xludf.DUMMYFUNCTION("GOOGLETRANSLATE(A13702,""auto"",""en"")"),"Loading...")</f>
        <v>Loading...</v>
      </c>
    </row>
    <row r="13703" spans="1:2" ht="14.25" customHeight="1">
      <c r="A13703" s="4" t="s">
        <v>13035</v>
      </c>
      <c r="B13703" s="2" t="str">
        <f ca="1">IFERROR(__xludf.DUMMYFUNCTION("GOOGLETRANSLATE(A13703,""auto"",""en"")"),"Loading...")</f>
        <v>Loading...</v>
      </c>
    </row>
    <row r="13704" spans="1:2" ht="14.25" customHeight="1">
      <c r="A13704" s="4" t="s">
        <v>13036</v>
      </c>
      <c r="B13704" s="2" t="str">
        <f ca="1">IFERROR(__xludf.DUMMYFUNCTION("GOOGLETRANSLATE(A13704,""auto"",""en"")"),"Loading...")</f>
        <v>Loading...</v>
      </c>
    </row>
    <row r="13705" spans="1:2" ht="14.25" customHeight="1">
      <c r="A13705" s="6" t="s">
        <v>13037</v>
      </c>
      <c r="B13705" s="2" t="str">
        <f ca="1">IFERROR(__xludf.DUMMYFUNCTION("GOOGLETRANSLATE(A13705,""auto"",""en"")"),"Loading...")</f>
        <v>Loading...</v>
      </c>
    </row>
    <row r="13706" spans="1:2" ht="14.25" customHeight="1">
      <c r="A13706" s="2" t="s">
        <v>13038</v>
      </c>
      <c r="B13706" s="2" t="str">
        <f ca="1">IFERROR(__xludf.DUMMYFUNCTION("GOOGLETRANSLATE(A13706,""auto"",""en"")"),"Loading...")</f>
        <v>Loading...</v>
      </c>
    </row>
    <row r="13707" spans="1:2" ht="14.25" customHeight="1">
      <c r="A13707" s="2" t="s">
        <v>13039</v>
      </c>
      <c r="B13707" s="2" t="str">
        <f ca="1">IFERROR(__xludf.DUMMYFUNCTION("GOOGLETRANSLATE(A13707,""auto"",""en"")"),"Loading...")</f>
        <v>Loading...</v>
      </c>
    </row>
    <row r="13708" spans="1:2" ht="14.25" customHeight="1">
      <c r="A13708" s="4" t="s">
        <v>13040</v>
      </c>
      <c r="B13708" s="2" t="str">
        <f ca="1">IFERROR(__xludf.DUMMYFUNCTION("GOOGLETRANSLATE(A13708,""auto"",""en"")"),"Loading...")</f>
        <v>Loading...</v>
      </c>
    </row>
    <row r="13709" spans="1:2" ht="14.25" customHeight="1">
      <c r="A13709" s="2" t="s">
        <v>13041</v>
      </c>
      <c r="B13709" s="2" t="str">
        <f ca="1">IFERROR(__xludf.DUMMYFUNCTION("GOOGLETRANSLATE(A13709,""auto"",""en"")"),"Loading...")</f>
        <v>Loading...</v>
      </c>
    </row>
    <row r="13710" spans="1:2" ht="14.25" customHeight="1">
      <c r="A13710" s="2" t="s">
        <v>13042</v>
      </c>
      <c r="B13710" s="2" t="str">
        <f ca="1">IFERROR(__xludf.DUMMYFUNCTION("GOOGLETRANSLATE(A13710,""auto"",""en"")"),"Loading...")</f>
        <v>Loading...</v>
      </c>
    </row>
    <row r="13711" spans="1:2" ht="14.25" customHeight="1">
      <c r="A13711" s="2" t="s">
        <v>13043</v>
      </c>
      <c r="B13711" s="2" t="str">
        <f ca="1">IFERROR(__xludf.DUMMYFUNCTION("GOOGLETRANSLATE(A13711,""auto"",""en"")"),"Feke exit definitely worng")</f>
        <v>Feke exit definitely worng</v>
      </c>
    </row>
    <row r="13712" spans="1:2" ht="14.25" customHeight="1">
      <c r="A13712" s="2" t="s">
        <v>13044</v>
      </c>
      <c r="B13712" s="2" t="str">
        <f ca="1">IFERROR(__xludf.DUMMYFUNCTION("GOOGLETRANSLATE(A13712,""auto"",""en"")"),"Loading...")</f>
        <v>Loading...</v>
      </c>
    </row>
    <row r="13713" spans="1:2" ht="14.25" customHeight="1">
      <c r="A13713" s="2" t="s">
        <v>13045</v>
      </c>
      <c r="B13713" s="2" t="str">
        <f ca="1">IFERROR(__xludf.DUMMYFUNCTION("GOOGLETRANSLATE(A13713,""auto"",""en"")"),"Loading...")</f>
        <v>Loading...</v>
      </c>
    </row>
    <row r="13714" spans="1:2" ht="14.25" customHeight="1">
      <c r="A13714" s="2" t="s">
        <v>13046</v>
      </c>
      <c r="B13714" s="2" t="str">
        <f ca="1">IFERROR(__xludf.DUMMYFUNCTION("GOOGLETRANSLATE(A13714,""auto"",""en"")"),"Loading...")</f>
        <v>Loading...</v>
      </c>
    </row>
    <row r="13715" spans="1:2" ht="14.25" customHeight="1">
      <c r="A13715" s="4" t="s">
        <v>13047</v>
      </c>
      <c r="B13715" s="2" t="str">
        <f ca="1">IFERROR(__xludf.DUMMYFUNCTION("GOOGLETRANSLATE(A13715,""auto"",""en"")"),"Loading...")</f>
        <v>Loading...</v>
      </c>
    </row>
    <row r="13716" spans="1:2" ht="14.25" customHeight="1">
      <c r="A13716" s="6" t="s">
        <v>13048</v>
      </c>
      <c r="B13716" s="2" t="str">
        <f ca="1">IFERROR(__xludf.DUMMYFUNCTION("GOOGLETRANSLATE(A13716,""auto"",""en"")"),"Loading...")</f>
        <v>Loading...</v>
      </c>
    </row>
    <row r="13717" spans="1:2" ht="14.25" customHeight="1">
      <c r="A13717" s="2" t="s">
        <v>13049</v>
      </c>
      <c r="B13717" s="2" t="str">
        <f ca="1">IFERROR(__xludf.DUMMYFUNCTION("GOOGLETRANSLATE(A13717,""auto"",""en"")"),"Loading...")</f>
        <v>Loading...</v>
      </c>
    </row>
    <row r="13718" spans="1:2" ht="14.25" customHeight="1">
      <c r="A13718" s="2" t="s">
        <v>13050</v>
      </c>
      <c r="B13718" s="2" t="str">
        <f ca="1">IFERROR(__xludf.DUMMYFUNCTION("GOOGLETRANSLATE(A13718,""auto"",""en"")"),"Loading...")</f>
        <v>Loading...</v>
      </c>
    </row>
    <row r="13719" spans="1:2" ht="14.25" customHeight="1">
      <c r="A13719" s="2" t="s">
        <v>4829</v>
      </c>
      <c r="B13719" s="2" t="str">
        <f ca="1">IFERROR(__xludf.DUMMYFUNCTION("GOOGLETRANSLATE(A13719,""auto"",""en"")"),"Loading...")</f>
        <v>Loading...</v>
      </c>
    </row>
    <row r="13720" spans="1:2" ht="14.25" customHeight="1">
      <c r="A13720" s="2" t="s">
        <v>13051</v>
      </c>
      <c r="B13720" s="2" t="str">
        <f ca="1">IFERROR(__xludf.DUMMYFUNCTION("GOOGLETRANSLATE(A13720,""auto"",""en"")"),"Loading...")</f>
        <v>Loading...</v>
      </c>
    </row>
    <row r="13721" spans="1:2" ht="14.25" customHeight="1">
      <c r="A13721" s="4" t="s">
        <v>13052</v>
      </c>
      <c r="B13721" s="2" t="str">
        <f ca="1">IFERROR(__xludf.DUMMYFUNCTION("GOOGLETRANSLATE(A13721,""auto"",""en"")"),"Loading...")</f>
        <v>Loading...</v>
      </c>
    </row>
    <row r="13722" spans="1:2" ht="14.25" customHeight="1">
      <c r="A13722" s="2" t="s">
        <v>13053</v>
      </c>
      <c r="B13722" s="2" t="str">
        <f ca="1">IFERROR(__xludf.DUMMYFUNCTION("GOOGLETRANSLATE(A13722,""auto"",""en"")"),"Loading...")</f>
        <v>Loading...</v>
      </c>
    </row>
    <row r="13723" spans="1:2" ht="14.25" customHeight="1">
      <c r="A13723" s="2" t="s">
        <v>13054</v>
      </c>
      <c r="B13723" s="2" t="str">
        <f ca="1">IFERROR(__xludf.DUMMYFUNCTION("GOOGLETRANSLATE(A13723,""auto"",""en"")"),"Its face is that the people of the country will have the habit of eating cow and they will eat cow.")</f>
        <v>Its face is that the people of the country will have the habit of eating cow and they will eat cow.</v>
      </c>
    </row>
    <row r="13724" spans="1:2" ht="14.25" customHeight="1">
      <c r="A13724" s="2" t="s">
        <v>13055</v>
      </c>
      <c r="B13724" s="2" t="str">
        <f ca="1">IFERROR(__xludf.DUMMYFUNCTION("GOOGLETRANSLATE(A13724,""auto"",""en"")"),"Sidhu mosse wala 295❤❤")</f>
        <v>Sidhu mosse wala 295❤❤</v>
      </c>
    </row>
    <row r="13725" spans="1:2" ht="14.25" customHeight="1">
      <c r="A13725" s="4" t="s">
        <v>13056</v>
      </c>
      <c r="B13725" s="2" t="str">
        <f ca="1">IFERROR(__xludf.DUMMYFUNCTION("GOOGLETRANSLATE(A13725,""auto"",""en"")"),"Loading...")</f>
        <v>Loading...</v>
      </c>
    </row>
    <row r="13726" spans="1:2" ht="14.25" customHeight="1">
      <c r="A13726" s="2" t="s">
        <v>13057</v>
      </c>
      <c r="B13726" s="2" t="str">
        <f ca="1">IFERROR(__xludf.DUMMYFUNCTION("GOOGLETRANSLATE(A13726,""auto"",""en"")"),"Loading...")</f>
        <v>Loading...</v>
      </c>
    </row>
    <row r="13727" spans="1:2" ht="14.25" customHeight="1">
      <c r="A13727" s="2" t="s">
        <v>13058</v>
      </c>
      <c r="B13727" s="2" t="str">
        <f ca="1">IFERROR(__xludf.DUMMYFUNCTION("GOOGLETRANSLATE(A13727,""auto"",""en"")"),"Chanda do dhanda lo")</f>
        <v>Chanda do dhanda lo</v>
      </c>
    </row>
    <row r="13728" spans="1:2" ht="14.25" customHeight="1">
      <c r="A13728" s="6" t="s">
        <v>13059</v>
      </c>
      <c r="B13728" s="2" t="str">
        <f ca="1">IFERROR(__xludf.DUMMYFUNCTION("GOOGLETRANSLATE(A13728,""auto"",""en"")"),"Ye..p.m.modi.kichasl.hay
Gujrat.me.to..ye.dono.a.sh.ne.
15.sal.raj.kiye.na.jane.ap.....gp..
But.ye.bharat.hay.gu…nahi.")</f>
        <v>Ye..p.m.modi.kichasl.hay
Gujrat.me.to..ye.dono.a.sh.ne.
15.sal.raj.kiye.na.jane.ap.....gp..
But.ye.bharat.hay.gu…nahi.</v>
      </c>
    </row>
    <row r="13729" spans="1:2" ht="14.25" customHeight="1">
      <c r="A13729" s="2" t="s">
        <v>4685</v>
      </c>
      <c r="B13729" s="2" t="str">
        <f ca="1">IFERROR(__xludf.DUMMYFUNCTION("GOOGLETRANSLATE(A13729,""auto"",""en"")"),"Loading...")</f>
        <v>Loading...</v>
      </c>
    </row>
    <row r="13730" spans="1:2" ht="14.25" customHeight="1">
      <c r="A13730" s="4" t="s">
        <v>13060</v>
      </c>
      <c r="B13730" s="2" t="str">
        <f ca="1">IFERROR(__xludf.DUMMYFUNCTION("GOOGLETRANSLATE(A13730,""auto"",""en"")"),"Loading...")</f>
        <v>Loading...</v>
      </c>
    </row>
    <row r="13731" spans="1:2" ht="14.25" customHeight="1">
      <c r="A13731" s="5" t="s">
        <v>13061</v>
      </c>
      <c r="B13731" s="2" t="str">
        <f ca="1">IFERROR(__xludf.DUMMYFUNCTION("GOOGLETRANSLATE(A13731,""auto"",""en"")"),"Loading...")</f>
        <v>Loading...</v>
      </c>
    </row>
    <row r="13732" spans="1:2" ht="14.25" customHeight="1">
      <c r="A13732" s="4" t="s">
        <v>13062</v>
      </c>
      <c r="B13732" s="2" t="str">
        <f ca="1">IFERROR(__xludf.DUMMYFUNCTION("GOOGLETRANSLATE(A13732,""auto"",""en"")"),"One reason could also be that the channel's income comes only from government and court advertisements, even if the truth is the opposite, it has to be known on the day of counting, then why should they be silently angered. Anyway, where is the backbone l"&amp;"eft in Godi media to tell the truth fearlessly!?")</f>
        <v>One reason could also be that the channel's income comes only from government and court advertisements, even if the truth is the opposite, it has to be known on the day of counting, then why should they be silently angered. Anyway, where is the backbone left in Godi media to tell the truth fearlessly!?</v>
      </c>
    </row>
    <row r="13733" spans="1:2" ht="14.25" customHeight="1">
      <c r="A13733" s="2" t="s">
        <v>13063</v>
      </c>
      <c r="B13733" s="2" t="str">
        <f ca="1">IFERROR(__xludf.DUMMYFUNCTION("GOOGLETRANSLATE(A13733,""auto"",""en"")"),"Loading...")</f>
        <v>Loading...</v>
      </c>
    </row>
    <row r="13734" spans="1:2" ht="14.25" customHeight="1">
      <c r="A13734" s="2" t="s">
        <v>10604</v>
      </c>
      <c r="B13734" s="2" t="str">
        <f ca="1">IFERROR(__xludf.DUMMYFUNCTION("GOOGLETRANSLATE(A13734,""auto"",""en"")"),"Loading...")</f>
        <v>Loading...</v>
      </c>
    </row>
    <row r="13735" spans="1:2" ht="14.25" customHeight="1">
      <c r="A13735" s="6" t="s">
        <v>13064</v>
      </c>
      <c r="B13735" s="2" t="str">
        <f ca="1">IFERROR(__xludf.DUMMYFUNCTION("GOOGLETRANSLATE(A13735,""auto"",""en"")"),"Loading...")</f>
        <v>Loading...</v>
      </c>
    </row>
    <row r="13736" spans="1:2" ht="14.25" customHeight="1">
      <c r="A13736" s="6" t="s">
        <v>13065</v>
      </c>
      <c r="B13736" s="2" t="str">
        <f ca="1">IFERROR(__xludf.DUMMYFUNCTION("GOOGLETRANSLATE(A13736,""auto"",""en"")"),"Loading...")</f>
        <v>Loading...</v>
      </c>
    </row>
    <row r="13737" spans="1:2" ht="14.25" customHeight="1">
      <c r="A13737" s="4" t="s">
        <v>13066</v>
      </c>
      <c r="B13737" s="2" t="str">
        <f ca="1">IFERROR(__xludf.DUMMYFUNCTION("GOOGLETRANSLATE(A13737,""auto"",""en"")"),"Loading...")</f>
        <v>Loading...</v>
      </c>
    </row>
    <row r="13738" spans="1:2" ht="14.25" customHeight="1">
      <c r="A13738" s="4" t="s">
        <v>13067</v>
      </c>
      <c r="B13738" s="2" t="str">
        <f ca="1">IFERROR(__xludf.DUMMYFUNCTION("GOOGLETRANSLATE(A13738,""auto"",""en"")"),"Loading...")</f>
        <v>Loading...</v>
      </c>
    </row>
    <row r="13739" spans="1:2" ht="14.25" customHeight="1">
      <c r="A13739" s="6" t="s">
        <v>13068</v>
      </c>
      <c r="B13739" s="2" t="str">
        <f ca="1">IFERROR(__xludf.DUMMYFUNCTION("GOOGLETRANSLATE(A13739,""auto"",""en"")"),"Yes sir
This should not happen like Pakistan😮")</f>
        <v>Yes sir
This should not happen like Pakistan😮</v>
      </c>
    </row>
    <row r="13740" spans="1:2" ht="14.25" customHeight="1">
      <c r="A13740" s="2" t="s">
        <v>13069</v>
      </c>
      <c r="B13740" s="2" t="str">
        <f ca="1">IFERROR(__xludf.DUMMYFUNCTION("GOOGLETRANSLATE(A13740,""auto"",""en"")"),"Loading...")</f>
        <v>Loading...</v>
      </c>
    </row>
    <row r="13741" spans="1:2" ht="14.25" customHeight="1">
      <c r="A13741" s="2" t="s">
        <v>13070</v>
      </c>
      <c r="B13741" s="2" t="str">
        <f ca="1">IFERROR(__xludf.DUMMYFUNCTION("GOOGLETRANSLATE(A13741,""auto"",""en"")"),"Loading...")</f>
        <v>Loading...</v>
      </c>
    </row>
    <row r="13742" spans="1:2" ht="14.25" customHeight="1">
      <c r="A13742" s="2" t="s">
        <v>13071</v>
      </c>
      <c r="B13742" s="2" t="str">
        <f ca="1">IFERROR(__xludf.DUMMYFUNCTION("GOOGLETRANSLATE(A13742,""auto"",""en"")"),"Loading...")</f>
        <v>Loading...</v>
      </c>
    </row>
    <row r="13743" spans="1:2" ht="14.25" customHeight="1">
      <c r="A13743" s="2" t="s">
        <v>13072</v>
      </c>
      <c r="B13743" s="2" t="str">
        <f ca="1">IFERROR(__xludf.DUMMYFUNCTION("GOOGLETRANSLATE(A13743,""auto"",""en"")"),"Loading...")</f>
        <v>Loading...</v>
      </c>
    </row>
    <row r="13744" spans="1:2" ht="14.25" customHeight="1">
      <c r="A13744" s="2" t="s">
        <v>13073</v>
      </c>
      <c r="B13744" s="2" t="str">
        <f ca="1">IFERROR(__xludf.DUMMYFUNCTION("GOOGLETRANSLATE(A13744,""auto"",""en"")"),"Only RG❤")</f>
        <v>Only RG❤</v>
      </c>
    </row>
    <row r="13745" spans="1:2" ht="14.25" customHeight="1">
      <c r="A13745" s="2" t="s">
        <v>13074</v>
      </c>
      <c r="B13745" s="2" t="str">
        <f ca="1">IFERROR(__xludf.DUMMYFUNCTION("GOOGLETRANSLATE(A13745,""auto"",""en"")"),"Loading...")</f>
        <v>Loading...</v>
      </c>
    </row>
    <row r="13746" spans="1:2" ht="14.25" customHeight="1">
      <c r="A13746" s="4" t="s">
        <v>13075</v>
      </c>
      <c r="B13746" s="2" t="str">
        <f ca="1">IFERROR(__xludf.DUMMYFUNCTION("GOOGLETRANSLATE(A13746,""auto"",""en"")"),"Loading...")</f>
        <v>Loading...</v>
      </c>
    </row>
    <row r="13747" spans="1:2" ht="14.25" customHeight="1">
      <c r="A13747" s="2" t="s">
        <v>13076</v>
      </c>
      <c r="B13747" s="2" t="str">
        <f ca="1">IFERROR(__xludf.DUMMYFUNCTION("GOOGLETRANSLATE(A13747,""auto"",""en"")"),"Loading...")</f>
        <v>Loading...</v>
      </c>
    </row>
    <row r="13748" spans="1:2" ht="14.25" customHeight="1">
      <c r="A13748" s="2" t="s">
        <v>1534</v>
      </c>
      <c r="B13748" s="2" t="str">
        <f ca="1">IFERROR(__xludf.DUMMYFUNCTION("GOOGLETRANSLATE(A13748,""auto"",""en"")"),"Loading...")</f>
        <v>Loading...</v>
      </c>
    </row>
    <row r="13749" spans="1:2" ht="14.25" customHeight="1">
      <c r="A13749" s="2" t="s">
        <v>13077</v>
      </c>
      <c r="B13749" s="2" t="str">
        <f ca="1">IFERROR(__xludf.DUMMYFUNCTION("GOOGLETRANSLATE(A13749,""auto"",""en"")"),"Loading...")</f>
        <v>Loading...</v>
      </c>
    </row>
    <row r="13750" spans="1:2" ht="14.25" customHeight="1">
      <c r="A13750" s="2" t="s">
        <v>13078</v>
      </c>
      <c r="B13750" s="2" t="str">
        <f ca="1">IFERROR(__xludf.DUMMYFUNCTION("GOOGLETRANSLATE(A13750,""auto"",""en"")"),"Loading...")</f>
        <v>Loading...</v>
      </c>
    </row>
    <row r="13751" spans="1:2" ht="14.25" customHeight="1">
      <c r="A13751" s="2" t="s">
        <v>13079</v>
      </c>
      <c r="B13751" s="2" t="str">
        <f ca="1">IFERROR(__xludf.DUMMYFUNCTION("GOOGLETRANSLATE(A13751,""auto"",""en"")"),"Loading...")</f>
        <v>Loading...</v>
      </c>
    </row>
    <row r="13752" spans="1:2" ht="14.25" customHeight="1">
      <c r="A13752" s="2" t="s">
        <v>13080</v>
      </c>
      <c r="B13752" s="2" t="str">
        <f ca="1">IFERROR(__xludf.DUMMYFUNCTION("GOOGLETRANSLATE(A13752,""auto"",""en"")"),"Loading...")</f>
        <v>Loading...</v>
      </c>
    </row>
    <row r="13753" spans="1:2" ht="14.25" customHeight="1">
      <c r="A13753" s="2" t="s">
        <v>13081</v>
      </c>
      <c r="B13753" s="2" t="str">
        <f ca="1">IFERROR(__xludf.DUMMYFUNCTION("GOOGLETRANSLATE(A13753,""auto"",""en"")"),"Loading...")</f>
        <v>Loading...</v>
      </c>
    </row>
    <row r="13754" spans="1:2" ht="14.25" customHeight="1">
      <c r="A13754" s="2" t="s">
        <v>13082</v>
      </c>
      <c r="B13754" s="2" t="str">
        <f ca="1">IFERROR(__xludf.DUMMYFUNCTION("GOOGLETRANSLATE(A13754,""auto"",""en"")"),"Loading...")</f>
        <v>Loading...</v>
      </c>
    </row>
    <row r="13755" spans="1:2" ht="14.25" customHeight="1">
      <c r="A13755" s="6" t="s">
        <v>13083</v>
      </c>
      <c r="B13755" s="2" t="str">
        <f ca="1">IFERROR(__xludf.DUMMYFUNCTION("GOOGLETRANSLATE(A13755,""auto"",""en"")"),"Loading...")</f>
        <v>Loading...</v>
      </c>
    </row>
    <row r="13756" spans="1:2" ht="14.25" customHeight="1">
      <c r="A13756" s="2" t="s">
        <v>13084</v>
      </c>
      <c r="B13756" s="2" t="str">
        <f ca="1">IFERROR(__xludf.DUMMYFUNCTION("GOOGLETRANSLATE(A13756,""auto"",""en"")"),"Loading...")</f>
        <v>Loading...</v>
      </c>
    </row>
    <row r="13757" spans="1:2" ht="14.25" customHeight="1">
      <c r="A13757" s="2" t="s">
        <v>13085</v>
      </c>
      <c r="B13757" s="2" t="str">
        <f ca="1">IFERROR(__xludf.DUMMYFUNCTION("GOOGLETRANSLATE(A13757,""auto"",""en"")"),"Loading...")</f>
        <v>Loading...</v>
      </c>
    </row>
    <row r="13758" spans="1:2" ht="14.25" customHeight="1">
      <c r="A13758" s="2" t="s">
        <v>13086</v>
      </c>
      <c r="B13758" s="2" t="str">
        <f ca="1">IFERROR(__xludf.DUMMYFUNCTION("GOOGLETRANSLATE(A13758,""auto"",""en"")"),"Loading...")</f>
        <v>Loading...</v>
      </c>
    </row>
    <row r="13759" spans="1:2" ht="14.25" customHeight="1">
      <c r="A13759" s="2" t="s">
        <v>13079</v>
      </c>
      <c r="B13759" s="2" t="str">
        <f ca="1">IFERROR(__xludf.DUMMYFUNCTION("GOOGLETRANSLATE(A13759,""auto"",""en"")"),"Loading...")</f>
        <v>Loading...</v>
      </c>
    </row>
    <row r="13760" spans="1:2" ht="14.25" customHeight="1">
      <c r="A13760" s="2" t="s">
        <v>13087</v>
      </c>
      <c r="B13760" s="2" t="str">
        <f ca="1">IFERROR(__xludf.DUMMYFUNCTION("GOOGLETRANSLATE(A13760,""auto"",""en"")"),"Loading...")</f>
        <v>Loading...</v>
      </c>
    </row>
    <row r="13761" spans="1:2" ht="14.25" customHeight="1">
      <c r="A13761" s="6" t="s">
        <v>13088</v>
      </c>
      <c r="B13761" s="2" t="str">
        <f ca="1">IFERROR(__xludf.DUMMYFUNCTION("GOOGLETRANSLATE(A13761,""auto"",""en"")"),"Loading...")</f>
        <v>Loading...</v>
      </c>
    </row>
    <row r="13762" spans="1:2" ht="14.25" customHeight="1">
      <c r="A13762" s="2" t="s">
        <v>13089</v>
      </c>
      <c r="B13762" s="2" t="str">
        <f ca="1">IFERROR(__xludf.DUMMYFUNCTION("GOOGLETRANSLATE(A13762,""auto"",""en"")"),"What is this?")</f>
        <v>What is this?</v>
      </c>
    </row>
    <row r="13763" spans="1:2" ht="14.25" customHeight="1">
      <c r="A13763" s="4" t="s">
        <v>13090</v>
      </c>
      <c r="B13763" s="2" t="str">
        <f ca="1">IFERROR(__xludf.DUMMYFUNCTION("GOOGLETRANSLATE(A13763,""auto"",""en"")"),"Loading...")</f>
        <v>Loading...</v>
      </c>
    </row>
    <row r="13764" spans="1:2" ht="14.25" customHeight="1">
      <c r="A13764" s="2" t="s">
        <v>13091</v>
      </c>
      <c r="B13764" s="2" t="str">
        <f ca="1">IFERROR(__xludf.DUMMYFUNCTION("GOOGLETRANSLATE(A13764,""auto"",""en"")"),"Loading...")</f>
        <v>Loading...</v>
      </c>
    </row>
    <row r="13765" spans="1:2" ht="14.25" customHeight="1">
      <c r="A13765" s="2" t="s">
        <v>13092</v>
      </c>
      <c r="B13765" s="2" t="str">
        <f ca="1">IFERROR(__xludf.DUMMYFUNCTION("GOOGLETRANSLATE(A13765,""auto"",""en"")"),"Loading...")</f>
        <v>Loading...</v>
      </c>
    </row>
    <row r="13766" spans="1:2" ht="14.25" customHeight="1">
      <c r="A13766" s="2" t="s">
        <v>13093</v>
      </c>
      <c r="B13766" s="2" t="str">
        <f ca="1">IFERROR(__xludf.DUMMYFUNCTION("GOOGLETRANSLATE(A13766,""auto"",""en"")"),"Loading...")</f>
        <v>Loading...</v>
      </c>
    </row>
    <row r="13767" spans="1:2" ht="14.25" customHeight="1">
      <c r="A13767" s="2" t="s">
        <v>13094</v>
      </c>
      <c r="B13767" s="2" t="str">
        <f ca="1">IFERROR(__xludf.DUMMYFUNCTION("GOOGLETRANSLATE(A13767,""auto"",""en"")"),"Loading...")</f>
        <v>Loading...</v>
      </c>
    </row>
    <row r="13768" spans="1:2" ht="14.25" customHeight="1">
      <c r="A13768" s="2" t="s">
        <v>13095</v>
      </c>
      <c r="B13768" s="2" t="str">
        <f ca="1">IFERROR(__xludf.DUMMYFUNCTION("GOOGLETRANSLATE(A13768,""auto"",""en"")"),"Loading...")</f>
        <v>Loading...</v>
      </c>
    </row>
    <row r="13769" spans="1:2" ht="14.25" customHeight="1">
      <c r="A13769" s="2" t="s">
        <v>13096</v>
      </c>
      <c r="B13769" s="2" t="str">
        <f ca="1">IFERROR(__xludf.DUMMYFUNCTION("GOOGLETRANSLATE(A13769,""auto"",""en"")"),"Loading...")</f>
        <v>Loading...</v>
      </c>
    </row>
    <row r="13770" spans="1:2" ht="14.25" customHeight="1">
      <c r="A13770" s="2" t="s">
        <v>13097</v>
      </c>
      <c r="B13770" s="2" t="str">
        <f ca="1">IFERROR(__xludf.DUMMYFUNCTION("GOOGLETRANSLATE(A13770,""auto"",""en"")"),"Loading...")</f>
        <v>Loading...</v>
      </c>
    </row>
    <row r="13771" spans="1:2" ht="14.25" customHeight="1">
      <c r="A13771" s="2" t="s">
        <v>13098</v>
      </c>
      <c r="B13771" s="2" t="str">
        <f ca="1">IFERROR(__xludf.DUMMYFUNCTION("GOOGLETRANSLATE(A13771,""auto"",""en"")"),"Loading...")</f>
        <v>Loading...</v>
      </c>
    </row>
    <row r="13772" spans="1:2" ht="14.25" customHeight="1">
      <c r="A13772" s="4" t="s">
        <v>13099</v>
      </c>
      <c r="B13772" s="2" t="str">
        <f ca="1">IFERROR(__xludf.DUMMYFUNCTION("GOOGLETRANSLATE(A13772,""auto"",""en"")"),"Loading...")</f>
        <v>Loading...</v>
      </c>
    </row>
    <row r="13773" spans="1:2" ht="14.25" customHeight="1">
      <c r="A13773" s="2" t="s">
        <v>13100</v>
      </c>
      <c r="B13773" s="2" t="str">
        <f ca="1">IFERROR(__xludf.DUMMYFUNCTION("GOOGLETRANSLATE(A13773,""auto"",""en"")"),"Loading...")</f>
        <v>Loading...</v>
      </c>
    </row>
    <row r="13774" spans="1:2" ht="14.25" customHeight="1">
      <c r="A13774" s="4" t="s">
        <v>13101</v>
      </c>
      <c r="B13774" s="2" t="str">
        <f ca="1">IFERROR(__xludf.DUMMYFUNCTION("GOOGLETRANSLATE(A13774,""auto"",""en"")"),"Loading...")</f>
        <v>Loading...</v>
      </c>
    </row>
    <row r="13775" spans="1:2" ht="14.25" customHeight="1">
      <c r="A13775" s="4" t="s">
        <v>13102</v>
      </c>
      <c r="B13775" s="2" t="str">
        <f ca="1">IFERROR(__xludf.DUMMYFUNCTION("GOOGLETRANSLATE(A13775,""auto"",""en"")"),"Loading...")</f>
        <v>Loading...</v>
      </c>
    </row>
    <row r="13776" spans="1:2" ht="14.25" customHeight="1">
      <c r="A13776" s="2" t="s">
        <v>13103</v>
      </c>
      <c r="B13776" s="2" t="str">
        <f ca="1">IFERROR(__xludf.DUMMYFUNCTION("GOOGLETRANSLATE(A13776,""auto"",""en"")"),"Loading...")</f>
        <v>Loading...</v>
      </c>
    </row>
    <row r="13777" spans="1:2" ht="14.25" customHeight="1">
      <c r="A13777" s="4" t="s">
        <v>13104</v>
      </c>
      <c r="B13777" s="2" t="str">
        <f ca="1">IFERROR(__xludf.DUMMYFUNCTION("GOOGLETRANSLATE(A13777,""auto"",""en"")"),"You all are intelligent people, all the countrymen must have heard the name and work of Pegasas, what can it do, Pegasas can even cross 400,,,,,,,,,")</f>
        <v>You all are intelligent people, all the countrymen must have heard the name and work of Pegasas, what can it do, Pegasas can even cross 400,,,,,,,,,</v>
      </c>
    </row>
    <row r="13778" spans="1:2" ht="14.25" customHeight="1">
      <c r="A13778" s="2" t="s">
        <v>4110</v>
      </c>
      <c r="B13778" s="2" t="str">
        <f ca="1">IFERROR(__xludf.DUMMYFUNCTION("GOOGLETRANSLATE(A13778,""auto"",""en"")"),"Loading...")</f>
        <v>Loading...</v>
      </c>
    </row>
    <row r="13779" spans="1:2" ht="14.25" customHeight="1">
      <c r="A13779" s="4" t="s">
        <v>13105</v>
      </c>
      <c r="B13779" s="2" t="str">
        <f ca="1">IFERROR(__xludf.DUMMYFUNCTION("GOOGLETRANSLATE(A13779,""auto"",""en"")"),"Loading...")</f>
        <v>Loading...</v>
      </c>
    </row>
    <row r="13780" spans="1:2" ht="14.25" customHeight="1">
      <c r="A13780" s="2" t="s">
        <v>13106</v>
      </c>
      <c r="B13780" s="2" t="str">
        <f ca="1">IFERROR(__xludf.DUMMYFUNCTION("GOOGLETRANSLATE(A13780,""auto"",""en"")"),"Loading...")</f>
        <v>Loading...</v>
      </c>
    </row>
    <row r="13781" spans="1:2" ht="14.25" customHeight="1">
      <c r="A13781" s="2" t="s">
        <v>13107</v>
      </c>
      <c r="B13781" s="2" t="str">
        <f ca="1">IFERROR(__xludf.DUMMYFUNCTION("GOOGLETRANSLATE(A13781,""auto"",""en"")"),"Loading...")</f>
        <v>Loading...</v>
      </c>
    </row>
    <row r="13782" spans="1:2" ht="14.25" customHeight="1">
      <c r="A13782" s="2" t="s">
        <v>13108</v>
      </c>
      <c r="B13782" s="2" t="str">
        <f ca="1">IFERROR(__xludf.DUMMYFUNCTION("GOOGLETRANSLATE(A13782,""auto"",""en"")"),"Loading...")</f>
        <v>Loading...</v>
      </c>
    </row>
    <row r="13783" spans="1:2" ht="14.25" customHeight="1">
      <c r="A13783" s="2" t="s">
        <v>13109</v>
      </c>
      <c r="B13783" s="2" t="str">
        <f ca="1">IFERROR(__xludf.DUMMYFUNCTION("GOOGLETRANSLATE(A13783,""auto"",""en"")"),"Loading...")</f>
        <v>Loading...</v>
      </c>
    </row>
    <row r="13784" spans="1:2" ht="14.25" customHeight="1">
      <c r="A13784" s="2" t="s">
        <v>13110</v>
      </c>
      <c r="B13784" s="2" t="str">
        <f ca="1">IFERROR(__xludf.DUMMYFUNCTION("GOOGLETRANSLATE(A13784,""auto"",""en"")"),"Loading...")</f>
        <v>Loading...</v>
      </c>
    </row>
    <row r="13785" spans="1:2" ht="14.25" customHeight="1">
      <c r="A13785" s="2" t="s">
        <v>13111</v>
      </c>
      <c r="B13785" s="2" t="str">
        <f ca="1">IFERROR(__xludf.DUMMYFUNCTION("GOOGLETRANSLATE(A13785,""auto"",""en"")"),"Loading...")</f>
        <v>Loading...</v>
      </c>
    </row>
    <row r="13786" spans="1:2" ht="14.25" customHeight="1">
      <c r="A13786" s="5" t="s">
        <v>13112</v>
      </c>
      <c r="B13786" s="2" t="str">
        <f ca="1">IFERROR(__xludf.DUMMYFUNCTION("GOOGLETRANSLATE(A13786,""auto"",""en"")"),"Loading...")</f>
        <v>Loading...</v>
      </c>
    </row>
    <row r="13787" spans="1:2" ht="14.25" customHeight="1">
      <c r="A13787" s="2" t="s">
        <v>764</v>
      </c>
      <c r="B13787" s="2" t="str">
        <f ca="1">IFERROR(__xludf.DUMMYFUNCTION("GOOGLETRANSLATE(A13787,""auto"",""en"")"),"Loading...")</f>
        <v>Loading...</v>
      </c>
    </row>
    <row r="13788" spans="1:2" ht="14.25" customHeight="1">
      <c r="A13788" s="4" t="s">
        <v>13113</v>
      </c>
      <c r="B13788" s="2" t="str">
        <f ca="1">IFERROR(__xludf.DUMMYFUNCTION("GOOGLETRANSLATE(A13788,""auto"",""en"")"),"There is an atmosphere of fear.")</f>
        <v>There is an atmosphere of fear.</v>
      </c>
    </row>
    <row r="13789" spans="1:2" ht="14.25" customHeight="1">
      <c r="A13789" s="2" t="s">
        <v>13114</v>
      </c>
      <c r="B13789" s="2" t="str">
        <f ca="1">IFERROR(__xludf.DUMMYFUNCTION("GOOGLETRANSLATE(A13789,""auto"",""en"")"),"Khela Hobe")</f>
        <v>Khela Hobe</v>
      </c>
    </row>
    <row r="13790" spans="1:2" ht="14.25" customHeight="1">
      <c r="A13790" s="2" t="s">
        <v>13115</v>
      </c>
      <c r="B13790" s="2" t="str">
        <f ca="1">IFERROR(__xludf.DUMMYFUNCTION("GOOGLETRANSLATE(A13790,""auto"",""en"")"),"What will Ravish do after 4th June? Go to Arfa Khanum's house.")</f>
        <v>What will Ravish do after 4th June? Go to Arfa Khanum's house.</v>
      </c>
    </row>
    <row r="13791" spans="1:2" ht="14.25" customHeight="1">
      <c r="A13791" s="2" t="s">
        <v>13116</v>
      </c>
      <c r="B13791" s="2" t="str">
        <f ca="1">IFERROR(__xludf.DUMMYFUNCTION("GOOGLETRANSLATE(A13791,""auto"",""en"")"),"Exit polls have been made by BJP people??? Because it has been more than 1 month since the elections??? Or have you already taken the EVM seat??? The people of the country have rejected BJP??? Are you still alive??? Are you worried about the country???")</f>
        <v>Exit polls have been made by BJP people??? Because it has been more than 1 month since the elections??? Or have you already taken the EVM seat??? The people of the country have rejected BJP??? Are you still alive??? Are you worried about the country???</v>
      </c>
    </row>
    <row r="13792" spans="1:2" ht="14.25" customHeight="1">
      <c r="A13792" s="2" t="s">
        <v>13117</v>
      </c>
      <c r="B13792" s="2" t="str">
        <f ca="1">IFERROR(__xludf.DUMMYFUNCTION("GOOGLETRANSLATE(A13792,""auto"",""en"")"),"Exit poll❌ Fantasy Poll ✅🤭🤭🤭")</f>
        <v>Exit poll❌ Fantasy Poll ✅🤭🤭🤭</v>
      </c>
    </row>
    <row r="13793" spans="1:2" ht="14.25" customHeight="1">
      <c r="A13793" s="2" t="s">
        <v>13118</v>
      </c>
      <c r="B13793" s="2" t="str">
        <f ca="1">IFERROR(__xludf.DUMMYFUNCTION("GOOGLETRANSLATE(A13793,""auto"",""en"")"),"Loading...")</f>
        <v>Loading...</v>
      </c>
    </row>
    <row r="13794" spans="1:2" ht="14.25" customHeight="1">
      <c r="A13794" s="2" t="s">
        <v>13119</v>
      </c>
      <c r="B13794" s="2" t="str">
        <f ca="1">IFERROR(__xludf.DUMMYFUNCTION("GOOGLETRANSLATE(A13794,""auto"",""en"")"),"Loading...")</f>
        <v>Loading...</v>
      </c>
    </row>
    <row r="13795" spans="1:2" ht="14.25" customHeight="1">
      <c r="A13795" s="4" t="s">
        <v>13120</v>
      </c>
      <c r="B13795" s="2" t="str">
        <f ca="1">IFERROR(__xludf.DUMMYFUNCTION("GOOGLETRANSLATE(A13795,""auto"",""en"")"),"Loading...")</f>
        <v>Loading...</v>
      </c>
    </row>
    <row r="13796" spans="1:2" ht="14.25" customHeight="1">
      <c r="A13796" s="2" t="s">
        <v>13121</v>
      </c>
      <c r="B13796" s="2" t="str">
        <f ca="1">IFERROR(__xludf.DUMMYFUNCTION("GOOGLETRANSLATE(A13796,""auto"",""en"")"),"Loading...")</f>
        <v>Loading...</v>
      </c>
    </row>
    <row r="13797" spans="1:2" ht="14.25" customHeight="1">
      <c r="A13797" s="4" t="s">
        <v>13122</v>
      </c>
      <c r="B13797" s="2" t="str">
        <f ca="1">IFERROR(__xludf.DUMMYFUNCTION("GOOGLETRANSLATE(A13797,""auto"",""en"")"),"Loading...")</f>
        <v>Loading...</v>
      </c>
    </row>
    <row r="13798" spans="1:2" ht="14.25" customHeight="1">
      <c r="A13798" s="2" t="s">
        <v>13123</v>
      </c>
      <c r="B13798" s="2" t="str">
        <f ca="1">IFERROR(__xludf.DUMMYFUNCTION("GOOGLETRANSLATE(A13798,""auto"",""en"")"),"Shihai")</f>
        <v>Shihai</v>
      </c>
    </row>
    <row r="13799" spans="1:2" ht="14.25" customHeight="1">
      <c r="A13799" s="4" t="s">
        <v>13124</v>
      </c>
      <c r="B13799" s="2" t="str">
        <f ca="1">IFERROR(__xludf.DUMMYFUNCTION("GOOGLETRANSLATE(A13799,""auto"",""en"")"),"As soon as the incarnate men went on a solitary fast after the elections were over, Lok Sabha seats started dripping from above with the help of the Election Commission.")</f>
        <v>As soon as the incarnate men went on a solitary fast after the elections were over, Lok Sabha seats started dripping from above with the help of the Election Commission.</v>
      </c>
    </row>
    <row r="13800" spans="1:2" ht="14.25" customHeight="1">
      <c r="A13800" s="4" t="s">
        <v>13125</v>
      </c>
      <c r="B13800" s="2" t="str">
        <f ca="1">IFERROR(__xludf.DUMMYFUNCTION("GOOGLETRANSLATE(A13800,""auto"",""en"")"),"Loading...")</f>
        <v>Loading...</v>
      </c>
    </row>
    <row r="13801" spans="1:2" ht="14.25" customHeight="1">
      <c r="A13801" s="2" t="s">
        <v>13126</v>
      </c>
      <c r="B13801" s="2" t="str">
        <f ca="1">IFERROR(__xludf.DUMMYFUNCTION("GOOGLETRANSLATE(A13801,""auto"",""en"")"),"Loading...")</f>
        <v>Loading...</v>
      </c>
    </row>
    <row r="13802" spans="1:2" ht="14.25" customHeight="1">
      <c r="A13802" s="2" t="s">
        <v>13127</v>
      </c>
      <c r="B13802" s="2" t="str">
        <f ca="1">IFERROR(__xludf.DUMMYFUNCTION("GOOGLETRANSLATE(A13802,""auto"",""en"")"),"Loading...")</f>
        <v>Loading...</v>
      </c>
    </row>
    <row r="13803" spans="1:2" ht="14.25" customHeight="1">
      <c r="A13803" s="2" t="s">
        <v>13128</v>
      </c>
      <c r="B13803" s="2" t="str">
        <f ca="1">IFERROR(__xludf.DUMMYFUNCTION("GOOGLETRANSLATE(A13803,""auto"",""en"")"),"Loading...")</f>
        <v>Loading...</v>
      </c>
    </row>
    <row r="13804" spans="1:2" ht="14.25" customHeight="1">
      <c r="A13804" s="2" t="s">
        <v>13129</v>
      </c>
      <c r="B13804" s="2" t="str">
        <f ca="1">IFERROR(__xludf.DUMMYFUNCTION("GOOGLETRANSLATE(A13804,""auto"",""en"")"),"Shameless BJP has always misled the people of the country by saying jot after jot. A lot has been said for the sake of the country, for the sake of Democracy, for the sake of Constitution.")</f>
        <v>Shameless BJP has always misled the people of the country by saying jot after jot. A lot has been said for the sake of the country, for the sake of Democracy, for the sake of Constitution.</v>
      </c>
    </row>
    <row r="13805" spans="1:2" ht="14.25" customHeight="1">
      <c r="A13805" s="2" t="s">
        <v>13130</v>
      </c>
      <c r="B13805" s="2" t="str">
        <f ca="1">IFERROR(__xludf.DUMMYFUNCTION("GOOGLETRANSLATE(A13805,""auto"",""en"")"),"Loading...")</f>
        <v>Loading...</v>
      </c>
    </row>
    <row r="13806" spans="1:2" ht="14.25" customHeight="1">
      <c r="A13806" s="5" t="s">
        <v>13131</v>
      </c>
      <c r="B13806" s="2" t="str">
        <f ca="1">IFERROR(__xludf.DUMMYFUNCTION("GOOGLETRANSLATE(A13806,""auto"",""en"")"),"Loading...")</f>
        <v>Loading...</v>
      </c>
    </row>
    <row r="13807" spans="1:2" ht="14.25" customHeight="1">
      <c r="A13807" s="2" t="s">
        <v>13132</v>
      </c>
      <c r="B13807" s="2" t="str">
        <f ca="1">IFERROR(__xludf.DUMMYFUNCTION("GOOGLETRANSLATE(A13807,""auto"",""en"")"),"Loading...")</f>
        <v>Loading...</v>
      </c>
    </row>
    <row r="13808" spans="1:2" ht="14.25" customHeight="1">
      <c r="A13808" s="2" t="s">
        <v>13133</v>
      </c>
      <c r="B13808" s="2" t="str">
        <f ca="1">IFERROR(__xludf.DUMMYFUNCTION("GOOGLETRANSLATE(A13808,""auto"",""en"")"),"100/rahul ji")</f>
        <v>100/rahul ji</v>
      </c>
    </row>
    <row r="13809" spans="1:2" ht="14.25" customHeight="1">
      <c r="A13809" s="4" t="s">
        <v>13134</v>
      </c>
      <c r="B13809" s="2" t="str">
        <f ca="1">IFERROR(__xludf.DUMMYFUNCTION("GOOGLETRANSLATE(A13809,""auto"",""en"")"),"Loading...")</f>
        <v>Loading...</v>
      </c>
    </row>
    <row r="13810" spans="1:2" ht="14.25" customHeight="1">
      <c r="A13810" s="2" t="s">
        <v>13135</v>
      </c>
      <c r="B13810" s="2" t="str">
        <f ca="1">IFERROR(__xludf.DUMMYFUNCTION("GOOGLETRANSLATE(A13810,""auto"",""en"")"),"You will also be held accountable guru.. agent of IS...... R.....k.....😢 AAYGA TO MODI HE 💥💥")</f>
        <v>You will also be held accountable guru.. agent of IS...... R.....k.....😢 AAYGA TO MODI HE 💥💥</v>
      </c>
    </row>
    <row r="13811" spans="1:2" ht="14.25" customHeight="1">
      <c r="A13811" s="2" t="s">
        <v>13136</v>
      </c>
      <c r="B13811" s="2" t="str">
        <f ca="1">IFERROR(__xludf.DUMMYFUNCTION("GOOGLETRANSLATE(A13811,""auto"",""en"")"),"Loading...")</f>
        <v>Loading...</v>
      </c>
    </row>
    <row r="13812" spans="1:2" ht="14.25" customHeight="1">
      <c r="A13812" s="2" t="s">
        <v>13137</v>
      </c>
      <c r="B13812" s="2" t="str">
        <f ca="1">IFERROR(__xludf.DUMMYFUNCTION("GOOGLETRANSLATE(A13812,""auto"",""en"")"),"Loading...")</f>
        <v>Loading...</v>
      </c>
    </row>
    <row r="13813" spans="1:2" ht="14.25" customHeight="1">
      <c r="A13813" s="2" t="s">
        <v>13138</v>
      </c>
      <c r="B13813" s="2" t="str">
        <f ca="1">IFERROR(__xludf.DUMMYFUNCTION("GOOGLETRANSLATE(A13813,""auto"",""en"")"),"Loading...")</f>
        <v>Loading...</v>
      </c>
    </row>
    <row r="13814" spans="1:2" ht="14.25" customHeight="1">
      <c r="A13814" s="2" t="s">
        <v>13139</v>
      </c>
      <c r="B13814" s="2" t="str">
        <f ca="1">IFERROR(__xludf.DUMMYFUNCTION("GOOGLETRANSLATE(A13814,""auto"",""en"")"),"Loading...")</f>
        <v>Loading...</v>
      </c>
    </row>
    <row r="13815" spans="1:2" ht="14.25" customHeight="1">
      <c r="A13815" s="2" t="s">
        <v>13140</v>
      </c>
      <c r="B13815" s="2" t="str">
        <f ca="1">IFERROR(__xludf.DUMMYFUNCTION("GOOGLETRANSLATE(A13815,""auto"",""en"")"),"Loading...")</f>
        <v>Loading...</v>
      </c>
    </row>
    <row r="13816" spans="1:2" ht="14.25" customHeight="1">
      <c r="A13816" s="2" t="s">
        <v>386</v>
      </c>
      <c r="B13816" s="2" t="str">
        <f ca="1">IFERROR(__xludf.DUMMYFUNCTION("GOOGLETRANSLATE(A13816,""auto"",""en"")"),"Loading...")</f>
        <v>Loading...</v>
      </c>
    </row>
    <row r="13817" spans="1:2" ht="14.25" customHeight="1">
      <c r="A13817" s="2" t="s">
        <v>13141</v>
      </c>
      <c r="B13817" s="2" t="str">
        <f ca="1">IFERROR(__xludf.DUMMYFUNCTION("GOOGLETRANSLATE(A13817,""auto"",""en"")"),"Loading...")</f>
        <v>Loading...</v>
      </c>
    </row>
    <row r="13818" spans="1:2" ht="14.25" customHeight="1">
      <c r="A13818" s="2" t="s">
        <v>13142</v>
      </c>
      <c r="B13818" s="2" t="str">
        <f ca="1">IFERROR(__xludf.DUMMYFUNCTION("GOOGLETRANSLATE(A13818,""auto"",""en"")"),"Loading...")</f>
        <v>Loading...</v>
      </c>
    </row>
    <row r="13819" spans="1:2" ht="14.25" customHeight="1">
      <c r="A13819" s="2" t="s">
        <v>13143</v>
      </c>
      <c r="B13819" s="2" t="str">
        <f ca="1">IFERROR(__xludf.DUMMYFUNCTION("GOOGLETRANSLATE(A13819,""auto"",""en"")"),"Loading...")</f>
        <v>Loading...</v>
      </c>
    </row>
    <row r="13820" spans="1:2" ht="14.25" customHeight="1">
      <c r="A13820" s="2" t="s">
        <v>13144</v>
      </c>
      <c r="B13820" s="2" t="str">
        <f ca="1">IFERROR(__xludf.DUMMYFUNCTION("GOOGLETRANSLATE(A13820,""auto"",""en"")"),"Loading...")</f>
        <v>Loading...</v>
      </c>
    </row>
    <row r="13821" spans="1:2" ht="14.25" customHeight="1">
      <c r="A13821" s="4" t="s">
        <v>13145</v>
      </c>
      <c r="B13821" s="2" t="str">
        <f ca="1">IFERROR(__xludf.DUMMYFUNCTION("GOOGLETRANSLATE(A13821,""auto"",""en"")"),"Loading...")</f>
        <v>Loading...</v>
      </c>
    </row>
    <row r="13822" spans="1:2" ht="14.25" customHeight="1">
      <c r="A13822" s="4" t="s">
        <v>13146</v>
      </c>
      <c r="B13822" s="2" t="str">
        <f ca="1">IFERROR(__xludf.DUMMYFUNCTION("GOOGLETRANSLATE(A13822,""auto"",""en"")"),"Loading...")</f>
        <v>Loading...</v>
      </c>
    </row>
    <row r="13823" spans="1:2" ht="14.25" customHeight="1">
      <c r="A13823" s="2" t="s">
        <v>13147</v>
      </c>
      <c r="B13823" s="2" t="str">
        <f ca="1">IFERROR(__xludf.DUMMYFUNCTION("GOOGLETRANSLATE(A13823,""auto"",""en"")"),"Loading...")</f>
        <v>Loading...</v>
      </c>
    </row>
    <row r="13824" spans="1:2" ht="14.25" customHeight="1">
      <c r="A13824" s="4" t="s">
        <v>13148</v>
      </c>
      <c r="B13824" s="2" t="str">
        <f ca="1">IFERROR(__xludf.DUMMYFUNCTION("GOOGLETRANSLATE(A13824,""auto"",""en"")"),"Loading...")</f>
        <v>Loading...</v>
      </c>
    </row>
    <row r="13825" spans="1:2" ht="14.25" customHeight="1">
      <c r="A13825" s="4" t="s">
        <v>13149</v>
      </c>
      <c r="B13825" s="2" t="str">
        <f ca="1">IFERROR(__xludf.DUMMYFUNCTION("GOOGLETRANSLATE(A13825,""auto"",""en"")"),"Loading...")</f>
        <v>Loading...</v>
      </c>
    </row>
    <row r="13826" spans="1:2" ht="14.25" customHeight="1">
      <c r="A13826" s="2" t="s">
        <v>13150</v>
      </c>
      <c r="B13826" s="2" t="str">
        <f ca="1">IFERROR(__xludf.DUMMYFUNCTION("GOOGLETRANSLATE(A13826,""auto"",""en"")"),"Loading...")</f>
        <v>Loading...</v>
      </c>
    </row>
    <row r="13827" spans="1:2" ht="14.25" customHeight="1">
      <c r="A13827" s="2" t="s">
        <v>13151</v>
      </c>
      <c r="B13827" s="2" t="str">
        <f ca="1">IFERROR(__xludf.DUMMYFUNCTION("GOOGLETRANSLATE(A13827,""auto"",""en"")"),"Loading...")</f>
        <v>Loading...</v>
      </c>
    </row>
    <row r="13828" spans="1:2" ht="14.25" customHeight="1">
      <c r="A13828" s="2" t="s">
        <v>13152</v>
      </c>
      <c r="B13828" s="2" t="str">
        <f ca="1">IFERROR(__xludf.DUMMYFUNCTION("GOOGLETRANSLATE(A13828,""auto"",""en"")"),"Loading...")</f>
        <v>Loading...</v>
      </c>
    </row>
    <row r="13829" spans="1:2" ht="14.25" customHeight="1">
      <c r="A13829" s="4" t="s">
        <v>13153</v>
      </c>
      <c r="B13829" s="2" t="str">
        <f ca="1">IFERROR(__xludf.DUMMYFUNCTION("GOOGLETRANSLATE(A13829,""auto"",""en"")"),"Babu, you did the post-mortem of the exit poll, it was amazing.")</f>
        <v>Babu, you did the post-mortem of the exit poll, it was amazing.</v>
      </c>
    </row>
    <row r="13830" spans="1:2" ht="14.25" customHeight="1">
      <c r="A13830" s="2" t="s">
        <v>13154</v>
      </c>
      <c r="B13830" s="2" t="str">
        <f ca="1">IFERROR(__xludf.DUMMYFUNCTION("GOOGLETRANSLATE(A13830,""auto"",""en"")"),"Loading...")</f>
        <v>Loading...</v>
      </c>
    </row>
    <row r="13831" spans="1:2" ht="14.25" customHeight="1">
      <c r="A13831" s="4" t="s">
        <v>13155</v>
      </c>
      <c r="B13831" s="2" t="str">
        <f ca="1">IFERROR(__xludf.DUMMYFUNCTION("GOOGLETRANSLATE(A13831,""auto"",""en"")"),"Loading...")</f>
        <v>Loading...</v>
      </c>
    </row>
    <row r="13832" spans="1:2" ht="14.25" customHeight="1">
      <c r="A13832" s="4" t="s">
        <v>13156</v>
      </c>
      <c r="B13832" s="2" t="str">
        <f ca="1">IFERROR(__xludf.DUMMYFUNCTION("GOOGLETRANSLATE(A13832,""auto"",""en"")"),"Loading...")</f>
        <v>Loading...</v>
      </c>
    </row>
    <row r="13833" spans="1:2" ht="14.25" customHeight="1">
      <c r="A13833" s="2" t="s">
        <v>12134</v>
      </c>
      <c r="B13833" s="2" t="str">
        <f ca="1">IFERROR(__xludf.DUMMYFUNCTION("GOOGLETRANSLATE(A13833,""auto"",""en"")"),"Loading...")</f>
        <v>Loading...</v>
      </c>
    </row>
    <row r="13834" spans="1:2" ht="14.25" customHeight="1">
      <c r="A13834" s="2" t="s">
        <v>13157</v>
      </c>
      <c r="B13834" s="2" t="str">
        <f ca="1">IFERROR(__xludf.DUMMYFUNCTION("GOOGLETRANSLATE(A13834,""auto"",""en"")"),"Loading...")</f>
        <v>Loading...</v>
      </c>
    </row>
    <row r="13835" spans="1:2" ht="14.25" customHeight="1">
      <c r="A13835" s="2" t="s">
        <v>13158</v>
      </c>
      <c r="B13835" s="2" t="str">
        <f ca="1">IFERROR(__xludf.DUMMYFUNCTION("GOOGLETRANSLATE(A13835,""auto"",""en"")"),"Loading...")</f>
        <v>Loading...</v>
      </c>
    </row>
    <row r="13836" spans="1:2" ht="14.25" customHeight="1">
      <c r="A13836" s="4" t="s">
        <v>13159</v>
      </c>
      <c r="B13836" s="2" t="str">
        <f ca="1">IFERROR(__xludf.DUMMYFUNCTION("GOOGLETRANSLATE(A13836,""auto"",""en"")"),"Loading...")</f>
        <v>Loading...</v>
      </c>
    </row>
    <row r="13837" spans="1:2" ht="14.25" customHeight="1">
      <c r="A13837" s="2" t="s">
        <v>9248</v>
      </c>
      <c r="B13837" s="2" t="str">
        <f ca="1">IFERROR(__xludf.DUMMYFUNCTION("GOOGLETRANSLATE(A13837,""auto"",""en"")"),"Loading...")</f>
        <v>Loading...</v>
      </c>
    </row>
    <row r="13838" spans="1:2" ht="14.25" customHeight="1">
      <c r="A13838" s="2" t="s">
        <v>13160</v>
      </c>
      <c r="B13838" s="2" t="str">
        <f ca="1">IFERROR(__xludf.DUMMYFUNCTION("GOOGLETRANSLATE(A13838,""auto"",""en"")"),"Rasi jal gyi bal nhi gya ।")</f>
        <v>Rasi jal gyi bal nhi gya ।</v>
      </c>
    </row>
    <row r="13839" spans="1:2" ht="14.25" customHeight="1">
      <c r="A13839" s="4" t="s">
        <v>13161</v>
      </c>
      <c r="B13839" s="2" t="str">
        <f ca="1">IFERROR(__xludf.DUMMYFUNCTION("GOOGLETRANSLATE(A13839,""auto"",""en"")"),"Loading...")</f>
        <v>Loading...</v>
      </c>
    </row>
    <row r="13840" spans="1:2" ht="14.25" customHeight="1">
      <c r="A13840" s="6" t="s">
        <v>13162</v>
      </c>
      <c r="B13840" s="2" t="str">
        <f ca="1">IFERROR(__xludf.DUMMYFUNCTION("GOOGLETRANSLATE(A13840,""auto"",""en"")"),"Loading...")</f>
        <v>Loading...</v>
      </c>
    </row>
    <row r="13841" spans="1:2" ht="14.25" customHeight="1">
      <c r="A13841" s="2" t="s">
        <v>13163</v>
      </c>
      <c r="B13841" s="2" t="str">
        <f ca="1">IFERROR(__xludf.DUMMYFUNCTION("GOOGLETRANSLATE(A13841,""auto"",""en"")"),"Loading...")</f>
        <v>Loading...</v>
      </c>
    </row>
    <row r="13842" spans="1:2" ht="14.25" customHeight="1">
      <c r="A13842" s="2" t="s">
        <v>13164</v>
      </c>
      <c r="B13842" s="2" t="str">
        <f ca="1">IFERROR(__xludf.DUMMYFUNCTION("GOOGLETRANSLATE(A13842,""auto"",""en"")"),"Loading...")</f>
        <v>Loading...</v>
      </c>
    </row>
    <row r="13843" spans="1:2" ht="14.25" customHeight="1">
      <c r="A13843" s="2" t="s">
        <v>13165</v>
      </c>
      <c r="B13843" s="2" t="str">
        <f ca="1">IFERROR(__xludf.DUMMYFUNCTION("GOOGLETRANSLATE(A13843,""auto"",""en"")"),"Loading...")</f>
        <v>Loading...</v>
      </c>
    </row>
    <row r="13844" spans="1:2" ht="14.25" customHeight="1">
      <c r="A13844" s="4" t="s">
        <v>13166</v>
      </c>
      <c r="B13844" s="2" t="str">
        <f ca="1">IFERROR(__xludf.DUMMYFUNCTION("GOOGLETRANSLATE(A13844,""auto"",""en"")"),"You keep going, EVM will finally be tested on 4th evening!")</f>
        <v>You keep going, EVM will finally be tested on 4th evening!</v>
      </c>
    </row>
    <row r="13845" spans="1:2" ht="14.25" customHeight="1">
      <c r="A13845" s="2" t="s">
        <v>13167</v>
      </c>
      <c r="B13845" s="2" t="str">
        <f ca="1">IFERROR(__xludf.DUMMYFUNCTION("GOOGLETRANSLATE(A13845,""auto"",""en"")"),"Should I N D I A win the elections, the govt must be determined to take all those divisive forces as per law,")</f>
        <v>Should I N D I A win the elections, the govt must be determined to take all those divisive forces as per law,</v>
      </c>
    </row>
    <row r="13846" spans="1:2" ht="14.25" customHeight="1">
      <c r="A13846" s="2" t="s">
        <v>13168</v>
      </c>
      <c r="B13846" s="2" t="str">
        <f ca="1">IFERROR(__xludf.DUMMYFUNCTION("GOOGLETRANSLATE(A13846,""auto"",""en"")"),"Loading...")</f>
        <v>Loading...</v>
      </c>
    </row>
    <row r="13847" spans="1:2" ht="14.25" customHeight="1">
      <c r="A13847" s="4" t="s">
        <v>13169</v>
      </c>
      <c r="B13847" s="2" t="str">
        <f ca="1">IFERROR(__xludf.DUMMYFUNCTION("GOOGLETRANSLATE(A13847,""auto"",""en"")"),"Loading...")</f>
        <v>Loading...</v>
      </c>
    </row>
    <row r="13848" spans="1:2" ht="14.25" customHeight="1">
      <c r="A13848" s="2" t="s">
        <v>13170</v>
      </c>
      <c r="B13848" s="2" t="str">
        <f ca="1">IFERROR(__xludf.DUMMYFUNCTION("GOOGLETRANSLATE(A13848,""auto"",""en"")"),"Loading...")</f>
        <v>Loading...</v>
      </c>
    </row>
    <row r="13849" spans="1:2" ht="14.25" customHeight="1">
      <c r="A13849" s="2" t="s">
        <v>13171</v>
      </c>
      <c r="B13849" s="2" t="str">
        <f ca="1">IFERROR(__xludf.DUMMYFUNCTION("GOOGLETRANSLATE(A13849,""auto"",""en"")"),"Loading...")</f>
        <v>Loading...</v>
      </c>
    </row>
    <row r="13850" spans="1:2" ht="14.25" customHeight="1">
      <c r="A13850" s="2" t="s">
        <v>13172</v>
      </c>
      <c r="B13850" s="2" t="str">
        <f ca="1">IFERROR(__xludf.DUMMYFUNCTION("GOOGLETRANSLATE(A13850,""auto"",""en"")"),"Loading...")</f>
        <v>Loading...</v>
      </c>
    </row>
    <row r="13851" spans="1:2" ht="14.25" customHeight="1">
      <c r="A13851" s="4" t="s">
        <v>13173</v>
      </c>
      <c r="B13851" s="2" t="str">
        <f ca="1">IFERROR(__xludf.DUMMYFUNCTION("GOOGLETRANSLATE(A13851,""auto"",""en"")"),"Loading...")</f>
        <v>Loading...</v>
      </c>
    </row>
    <row r="13852" spans="1:2" ht="14.25" customHeight="1">
      <c r="A13852" s="4" t="s">
        <v>13174</v>
      </c>
      <c r="B13852" s="2" t="str">
        <f ca="1">IFERROR(__xludf.DUMMYFUNCTION("GOOGLETRANSLATE(A13852,""auto"",""en"")"),"Loading...")</f>
        <v>Loading...</v>
      </c>
    </row>
    <row r="13853" spans="1:2" ht="14.25" customHeight="1">
      <c r="A13853" s="2" t="s">
        <v>13175</v>
      </c>
      <c r="B13853" s="2" t="str">
        <f ca="1">IFERROR(__xludf.DUMMYFUNCTION("GOOGLETRANSLATE(A13853,""auto"",""en"")"),"Loading...")</f>
        <v>Loading...</v>
      </c>
    </row>
    <row r="13854" spans="1:2" ht="14.25" customHeight="1">
      <c r="A13854" s="4" t="s">
        <v>13176</v>
      </c>
      <c r="B13854" s="2" t="str">
        <f ca="1">IFERROR(__xludf.DUMMYFUNCTION("GOOGLETRANSLATE(A13854,""auto"",""en"")"),"Loading...")</f>
        <v>Loading...</v>
      </c>
    </row>
    <row r="13855" spans="1:2" ht="14.25" customHeight="1">
      <c r="A13855" s="2" t="s">
        <v>13177</v>
      </c>
      <c r="B13855" s="2" t="str">
        <f ca="1">IFERROR(__xludf.DUMMYFUNCTION("GOOGLETRANSLATE(A13855,""auto"",""en"")"),"Loading...")</f>
        <v>Loading...</v>
      </c>
    </row>
    <row r="13856" spans="1:2" ht="14.25" customHeight="1">
      <c r="A13856" s="2" t="s">
        <v>13178</v>
      </c>
      <c r="B13856" s="2" t="str">
        <f ca="1">IFERROR(__xludf.DUMMYFUNCTION("GOOGLETRANSLATE(A13856,""auto"",""en"")"),"Loading...")</f>
        <v>Loading...</v>
      </c>
    </row>
    <row r="13857" spans="1:2" ht="14.25" customHeight="1">
      <c r="A13857" s="4" t="s">
        <v>13179</v>
      </c>
      <c r="B13857" s="2" t="str">
        <f ca="1">IFERROR(__xludf.DUMMYFUNCTION("GOOGLETRANSLATE(A13857,""auto"",""en"")"),"Loading...")</f>
        <v>Loading...</v>
      </c>
    </row>
    <row r="13858" spans="1:2" ht="14.25" customHeight="1">
      <c r="A13858" s="2" t="s">
        <v>13180</v>
      </c>
      <c r="B13858" s="2" t="str">
        <f ca="1">IFERROR(__xludf.DUMMYFUNCTION("GOOGLETRANSLATE(A13858,""auto"",""en"")"),"Loading...")</f>
        <v>Loading...</v>
      </c>
    </row>
    <row r="13859" spans="1:2" ht="14.25" customHeight="1">
      <c r="A13859" s="2" t="s">
        <v>13181</v>
      </c>
      <c r="B13859" s="2" t="str">
        <f ca="1">IFERROR(__xludf.DUMMYFUNCTION("GOOGLETRANSLATE(A13859,""auto"",""en"")"),"Loading...")</f>
        <v>Loading...</v>
      </c>
    </row>
    <row r="13860" spans="1:2" ht="14.25" customHeight="1">
      <c r="A13860" s="2" t="s">
        <v>13182</v>
      </c>
      <c r="B13860" s="2" t="str">
        <f ca="1">IFERROR(__xludf.DUMMYFUNCTION("GOOGLETRANSLATE(A13860,""auto"",""en"")"),"Loading...")</f>
        <v>Loading...</v>
      </c>
    </row>
    <row r="13861" spans="1:2" ht="14.25" customHeight="1">
      <c r="A13861" s="2" t="s">
        <v>13183</v>
      </c>
      <c r="B13861" s="2" t="str">
        <f ca="1">IFERROR(__xludf.DUMMYFUNCTION("GOOGLETRANSLATE(A13861,""auto"",""en"")"),"Loading...")</f>
        <v>Loading...</v>
      </c>
    </row>
    <row r="13862" spans="1:2" ht="14.25" customHeight="1">
      <c r="A13862" s="2" t="s">
        <v>13184</v>
      </c>
      <c r="B13862" s="2" t="str">
        <f ca="1">IFERROR(__xludf.DUMMYFUNCTION("GOOGLETRANSLATE(A13862,""auto"",""en"")"),"Ravish Kumar ji 4 jun ish lye chuna k sikh kom 1984 bool jye")</f>
        <v>Ravish Kumar ji 4 jun ish lye chuna k sikh kom 1984 bool jye</v>
      </c>
    </row>
    <row r="13863" spans="1:2" ht="14.25" customHeight="1">
      <c r="A13863" s="2" t="s">
        <v>13185</v>
      </c>
      <c r="B13863" s="2" t="str">
        <f ca="1">IFERROR(__xludf.DUMMYFUNCTION("GOOGLETRANSLATE(A13863,""auto"",""en"")"),"Loading...")</f>
        <v>Loading...</v>
      </c>
    </row>
    <row r="13864" spans="1:2" ht="14.25" customHeight="1">
      <c r="A13864" s="6" t="s">
        <v>13186</v>
      </c>
      <c r="B13864" s="2" t="str">
        <f ca="1">IFERROR(__xludf.DUMMYFUNCTION("GOOGLETRANSLATE(A13864,""auto"",""en"")"),"Loading...")</f>
        <v>Loading...</v>
      </c>
    </row>
    <row r="13865" spans="1:2" ht="14.25" customHeight="1">
      <c r="A13865" s="2" t="s">
        <v>13187</v>
      </c>
      <c r="B13865" s="2" t="str">
        <f ca="1">IFERROR(__xludf.DUMMYFUNCTION("GOOGLETRANSLATE(A13865,""auto"",""en"")"),"Loading...")</f>
        <v>Loading...</v>
      </c>
    </row>
    <row r="13866" spans="1:2" ht="14.25" customHeight="1">
      <c r="A13866" s="4" t="s">
        <v>13188</v>
      </c>
      <c r="B13866" s="2" t="str">
        <f ca="1">IFERROR(__xludf.DUMMYFUNCTION("GOOGLETRANSLATE(A13866,""auto"",""en"")"),"Loading...")</f>
        <v>Loading...</v>
      </c>
    </row>
    <row r="13867" spans="1:2" ht="14.25" customHeight="1">
      <c r="A13867" s="2" t="s">
        <v>13189</v>
      </c>
      <c r="B13867" s="2" t="str">
        <f ca="1">IFERROR(__xludf.DUMMYFUNCTION("GOOGLETRANSLATE(A13867,""auto"",""en"")"),"Loading...")</f>
        <v>Loading...</v>
      </c>
    </row>
    <row r="13868" spans="1:2" ht="14.25" customHeight="1">
      <c r="A13868" s="2" t="s">
        <v>13190</v>
      </c>
      <c r="B13868" s="2" t="str">
        <f ca="1">IFERROR(__xludf.DUMMYFUNCTION("GOOGLETRANSLATE(A13868,""auto"",""en"")"),"Loading...")</f>
        <v>Loading...</v>
      </c>
    </row>
    <row r="13869" spans="1:2" ht="14.25" customHeight="1">
      <c r="A13869" s="6" t="s">
        <v>13191</v>
      </c>
      <c r="B13869" s="2" t="str">
        <f ca="1">IFERROR(__xludf.DUMMYFUNCTION("GOOGLETRANSLATE(A13869,""auto"",""en"")"),"Loading...")</f>
        <v>Loading...</v>
      </c>
    </row>
    <row r="13870" spans="1:2" ht="14.25" customHeight="1">
      <c r="A13870" s="2" t="s">
        <v>13192</v>
      </c>
      <c r="B13870" s="2" t="str">
        <f ca="1">IFERROR(__xludf.DUMMYFUNCTION("GOOGLETRANSLATE(A13870,""auto"",""en"")"),"Loading...")</f>
        <v>Loading...</v>
      </c>
    </row>
    <row r="13871" spans="1:2" ht="14.25" customHeight="1">
      <c r="A13871" s="2" t="s">
        <v>13193</v>
      </c>
      <c r="B13871" s="2" t="str">
        <f ca="1">IFERROR(__xludf.DUMMYFUNCTION("GOOGLETRANSLATE(A13871,""auto"",""en"")"),"Loading...")</f>
        <v>Loading...</v>
      </c>
    </row>
    <row r="13872" spans="1:2" ht="14.25" customHeight="1">
      <c r="A13872" s="2" t="s">
        <v>13194</v>
      </c>
      <c r="B13872" s="2" t="str">
        <f ca="1">IFERROR(__xludf.DUMMYFUNCTION("GOOGLETRANSLATE(A13872,""auto"",""en"")"),"Jumla Party is trying to get dishonest results through artificial manipulation through ruthless media --- only superficial words --- Jai Jagannath University.")</f>
        <v>Jumla Party is trying to get dishonest results through artificial manipulation through ruthless media --- only superficial words --- Jai Jagannath University.</v>
      </c>
    </row>
    <row r="13873" spans="1:2" ht="14.25" customHeight="1">
      <c r="A13873" s="2" t="s">
        <v>1534</v>
      </c>
      <c r="B13873" s="2" t="str">
        <f ca="1">IFERROR(__xludf.DUMMYFUNCTION("GOOGLETRANSLATE(A13873,""auto"",""en"")"),"Loading...")</f>
        <v>Loading...</v>
      </c>
    </row>
    <row r="13874" spans="1:2" ht="14.25" customHeight="1">
      <c r="A13874" s="2" t="s">
        <v>13195</v>
      </c>
      <c r="B13874" s="2" t="str">
        <f ca="1">IFERROR(__xludf.DUMMYFUNCTION("GOOGLETRANSLATE(A13874,""auto"",""en"")"),"Loading...")</f>
        <v>Loading...</v>
      </c>
    </row>
    <row r="13875" spans="1:2" ht="14.25" customHeight="1">
      <c r="A13875" s="4" t="s">
        <v>13196</v>
      </c>
      <c r="B13875" s="2" t="str">
        <f ca="1">IFERROR(__xludf.DUMMYFUNCTION("GOOGLETRANSLATE(A13875,""auto"",""en"")"),"Loading...")</f>
        <v>Loading...</v>
      </c>
    </row>
    <row r="13876" spans="1:2" ht="14.25" customHeight="1">
      <c r="A13876" s="2" t="s">
        <v>13197</v>
      </c>
      <c r="B13876" s="2" t="str">
        <f ca="1">IFERROR(__xludf.DUMMYFUNCTION("GOOGLETRANSLATE(A13876,""auto"",""en"")"),"Loading...")</f>
        <v>Loading...</v>
      </c>
    </row>
    <row r="13877" spans="1:2" ht="14.25" customHeight="1">
      <c r="A13877" s="2" t="s">
        <v>13198</v>
      </c>
      <c r="B13877" s="2" t="str">
        <f ca="1">IFERROR(__xludf.DUMMYFUNCTION("GOOGLETRANSLATE(A13877,""auto"",""en"")"),"Loading...")</f>
        <v>Loading...</v>
      </c>
    </row>
    <row r="13878" spans="1:2" ht="14.25" customHeight="1">
      <c r="A13878" s="2" t="s">
        <v>13199</v>
      </c>
      <c r="B13878" s="2" t="str">
        <f ca="1">IFERROR(__xludf.DUMMYFUNCTION("GOOGLETRANSLATE(A13878,""auto"",""en"")"),"Loading...")</f>
        <v>Loading...</v>
      </c>
    </row>
    <row r="13879" spans="1:2" ht="14.25" customHeight="1">
      <c r="A13879" s="2" t="s">
        <v>13200</v>
      </c>
      <c r="B13879" s="2" t="str">
        <f ca="1">IFERROR(__xludf.DUMMYFUNCTION("GOOGLETRANSLATE(A13879,""auto"",""en"")"),"Loading...")</f>
        <v>Loading...</v>
      </c>
    </row>
    <row r="13880" spans="1:2" ht="14.25" customHeight="1">
      <c r="A13880" s="2" t="s">
        <v>2354</v>
      </c>
      <c r="B13880" s="2" t="str">
        <f ca="1">IFERROR(__xludf.DUMMYFUNCTION("GOOGLETRANSLATE(A13880,""auto"",""en"")"),"Loading...")</f>
        <v>Loading...</v>
      </c>
    </row>
    <row r="13881" spans="1:2" ht="14.25" customHeight="1">
      <c r="A13881" s="2" t="s">
        <v>13201</v>
      </c>
      <c r="B13881" s="2" t="str">
        <f ca="1">IFERROR(__xludf.DUMMYFUNCTION("GOOGLETRANSLATE(A13881,""auto"",""en"")"),"Loading...")</f>
        <v>Loading...</v>
      </c>
    </row>
    <row r="13882" spans="1:2" ht="14.25" customHeight="1">
      <c r="A13882" s="2" t="s">
        <v>13202</v>
      </c>
      <c r="B13882" s="2" t="str">
        <f ca="1">IFERROR(__xludf.DUMMYFUNCTION("GOOGLETRANSLATE(A13882,""auto"",""en"")"),"Loading...")</f>
        <v>Loading...</v>
      </c>
    </row>
    <row r="13883" spans="1:2" ht="14.25" customHeight="1">
      <c r="A13883" s="2" t="s">
        <v>13203</v>
      </c>
      <c r="B13883" s="2" t="str">
        <f ca="1">IFERROR(__xludf.DUMMYFUNCTION("GOOGLETRANSLATE(A13883,""auto"",""en"")"),"Loading...")</f>
        <v>Loading...</v>
      </c>
    </row>
    <row r="13884" spans="1:2" ht="14.25" customHeight="1">
      <c r="A13884" s="5" t="s">
        <v>13204</v>
      </c>
      <c r="B13884" s="2" t="str">
        <f ca="1">IFERROR(__xludf.DUMMYFUNCTION("GOOGLETRANSLATE(A13884,""auto"",""en"")"),"Loading...")</f>
        <v>Loading...</v>
      </c>
    </row>
    <row r="13885" spans="1:2" ht="14.25" customHeight="1">
      <c r="A13885" s="2" t="s">
        <v>13205</v>
      </c>
      <c r="B13885" s="2" t="str">
        <f ca="1">IFERROR(__xludf.DUMMYFUNCTION("GOOGLETRANSLATE(A13885,""auto"",""en"")"),"Loading...")</f>
        <v>Loading...</v>
      </c>
    </row>
    <row r="13886" spans="1:2" ht="14.25" customHeight="1">
      <c r="A13886" s="2" t="s">
        <v>13206</v>
      </c>
      <c r="B13886" s="2" t="str">
        <f ca="1">IFERROR(__xludf.DUMMYFUNCTION("GOOGLETRANSLATE(A13886,""auto"",""en"")"),"Loading...")</f>
        <v>Loading...</v>
      </c>
    </row>
    <row r="13887" spans="1:2" ht="14.25" customHeight="1">
      <c r="A13887" s="2" t="s">
        <v>13207</v>
      </c>
      <c r="B13887" s="2" t="str">
        <f ca="1">IFERROR(__xludf.DUMMYFUNCTION("GOOGLETRANSLATE(A13887,""auto"",""en"")"),"Loading...")</f>
        <v>Loading...</v>
      </c>
    </row>
    <row r="13888" spans="1:2" ht="14.25" customHeight="1">
      <c r="A13888" s="2" t="s">
        <v>458</v>
      </c>
      <c r="B13888" s="2" t="str">
        <f ca="1">IFERROR(__xludf.DUMMYFUNCTION("GOOGLETRANSLATE(A13888,""auto"",""en"")"),"Loading...")</f>
        <v>Loading...</v>
      </c>
    </row>
    <row r="13889" spans="1:2" ht="14.25" customHeight="1">
      <c r="A13889" s="2" t="s">
        <v>13208</v>
      </c>
      <c r="B13889" s="2" t="str">
        <f ca="1">IFERROR(__xludf.DUMMYFUNCTION("GOOGLETRANSLATE(A13889,""auto"",""en"")"),"Loading...")</f>
        <v>Loading...</v>
      </c>
    </row>
    <row r="13890" spans="1:2" ht="14.25" customHeight="1">
      <c r="A13890" s="2" t="s">
        <v>13209</v>
      </c>
      <c r="B13890" s="2" t="str">
        <f ca="1">IFERROR(__xludf.DUMMYFUNCTION("GOOGLETRANSLATE(A13890,""auto"",""en"")"),"Loading...")</f>
        <v>Loading...</v>
      </c>
    </row>
    <row r="13891" spans="1:2" ht="14.25" customHeight="1">
      <c r="A13891" s="5" t="s">
        <v>13210</v>
      </c>
      <c r="B13891" s="2" t="str">
        <f ca="1">IFERROR(__xludf.DUMMYFUNCTION("GOOGLETRANSLATE(A13891,""auto"",""en"")"),"Loading...")</f>
        <v>Loading...</v>
      </c>
    </row>
    <row r="13892" spans="1:2" ht="14.25" customHeight="1">
      <c r="A13892" s="2" t="s">
        <v>13211</v>
      </c>
      <c r="B13892" s="2" t="str">
        <f ca="1">IFERROR(__xludf.DUMMYFUNCTION("GOOGLETRANSLATE(A13892,""auto"",""en"")"),"Loading...")</f>
        <v>Loading...</v>
      </c>
    </row>
    <row r="13893" spans="1:2" ht="14.25" customHeight="1">
      <c r="A13893" s="2" t="s">
        <v>13212</v>
      </c>
      <c r="B13893" s="2" t="str">
        <f ca="1">IFERROR(__xludf.DUMMYFUNCTION("GOOGLETRANSLATE(A13893,""auto"",""en"")"),"Loading...")</f>
        <v>Loading...</v>
      </c>
    </row>
    <row r="13894" spans="1:2" ht="14.25" customHeight="1">
      <c r="A13894" s="2" t="s">
        <v>13213</v>
      </c>
      <c r="B13894" s="2" t="str">
        <f ca="1">IFERROR(__xludf.DUMMYFUNCTION("GOOGLETRANSLATE(A13894,""auto"",""en"")"),"Loading...")</f>
        <v>Loading...</v>
      </c>
    </row>
    <row r="13895" spans="1:2" ht="14.25" customHeight="1">
      <c r="A13895" s="2" t="s">
        <v>13214</v>
      </c>
      <c r="B13895" s="2" t="str">
        <f ca="1">IFERROR(__xludf.DUMMYFUNCTION("GOOGLETRANSLATE(A13895,""auto"",""en"")"),"Loading...")</f>
        <v>Loading...</v>
      </c>
    </row>
    <row r="13896" spans="1:2" ht="14.25" customHeight="1">
      <c r="A13896" s="4" t="s">
        <v>13215</v>
      </c>
      <c r="B13896" s="2" t="str">
        <f ca="1">IFERROR(__xludf.DUMMYFUNCTION("GOOGLETRANSLATE(A13896,""auto"",""en"")"),"Loading...")</f>
        <v>Loading...</v>
      </c>
    </row>
    <row r="13897" spans="1:2" ht="14.25" customHeight="1">
      <c r="A13897" s="2" t="s">
        <v>13216</v>
      </c>
      <c r="B13897" s="2" t="str">
        <f ca="1">IFERROR(__xludf.DUMMYFUNCTION("GOOGLETRANSLATE(A13897,""auto"",""en"")"),"Loading...")</f>
        <v>Loading...</v>
      </c>
    </row>
    <row r="13898" spans="1:2" ht="14.25" customHeight="1">
      <c r="A13898" s="2" t="s">
        <v>13217</v>
      </c>
      <c r="B13898" s="2" t="str">
        <f ca="1">IFERROR(__xludf.DUMMYFUNCTION("GOOGLETRANSLATE(A13898,""auto"",""en"")"),"Loading...")</f>
        <v>Loading...</v>
      </c>
    </row>
    <row r="13899" spans="1:2" ht="14.25" customHeight="1">
      <c r="A13899" s="2" t="s">
        <v>13218</v>
      </c>
      <c r="B13899" s="2" t="str">
        <f ca="1">IFERROR(__xludf.DUMMYFUNCTION("GOOGLETRANSLATE(A13899,""auto"",""en"")"),"Loading...")</f>
        <v>Loading...</v>
      </c>
    </row>
    <row r="13900" spans="1:2" ht="14.25" customHeight="1">
      <c r="A13900" s="2" t="s">
        <v>13219</v>
      </c>
      <c r="B13900" s="2" t="str">
        <f ca="1">IFERROR(__xludf.DUMMYFUNCTION("GOOGLETRANSLATE(A13900,""auto"",""en"")"),"Loading...")</f>
        <v>Loading...</v>
      </c>
    </row>
    <row r="13901" spans="1:2" ht="14.25" customHeight="1">
      <c r="A13901" s="4" t="s">
        <v>13220</v>
      </c>
      <c r="B13901" s="2" t="str">
        <f ca="1">IFERROR(__xludf.DUMMYFUNCTION("GOOGLETRANSLATE(A13901,""auto"",""en"")"),"Loading...")</f>
        <v>Loading...</v>
      </c>
    </row>
    <row r="13902" spans="1:2" ht="14.25" customHeight="1">
      <c r="A13902" s="2" t="s">
        <v>13212</v>
      </c>
      <c r="B13902" s="2" t="str">
        <f ca="1">IFERROR(__xludf.DUMMYFUNCTION("GOOGLETRANSLATE(A13902,""auto"",""en"")"),"Loading...")</f>
        <v>Loading...</v>
      </c>
    </row>
    <row r="13903" spans="1:2" ht="14.25" customHeight="1">
      <c r="A13903" s="2" t="s">
        <v>13221</v>
      </c>
      <c r="B13903" s="2" t="str">
        <f ca="1">IFERROR(__xludf.DUMMYFUNCTION("GOOGLETRANSLATE(A13903,""auto"",""en"")"),"Loading...")</f>
        <v>Loading...</v>
      </c>
    </row>
    <row r="13904" spans="1:2" ht="14.25" customHeight="1">
      <c r="A13904" s="2" t="s">
        <v>13222</v>
      </c>
      <c r="B13904" s="2" t="str">
        <f ca="1">IFERROR(__xludf.DUMMYFUNCTION("GOOGLETRANSLATE(A13904,""auto"",""en"")"),"Loading...")</f>
        <v>Loading...</v>
      </c>
    </row>
    <row r="13905" spans="1:2" ht="14.25" customHeight="1">
      <c r="A13905" s="2" t="s">
        <v>13223</v>
      </c>
      <c r="B13905" s="2" t="str">
        <f ca="1">IFERROR(__xludf.DUMMYFUNCTION("GOOGLETRANSLATE(A13905,""auto"",""en"")"),"Loading...")</f>
        <v>Loading...</v>
      </c>
    </row>
    <row r="13906" spans="1:2" ht="14.25" customHeight="1">
      <c r="A13906" s="2" t="s">
        <v>13224</v>
      </c>
      <c r="B13906" s="2" t="str">
        <f ca="1">IFERROR(__xludf.DUMMYFUNCTION("GOOGLETRANSLATE(A13906,""auto"",""en"")"),"Loading...")</f>
        <v>Loading...</v>
      </c>
    </row>
    <row r="13907" spans="1:2" ht="14.25" customHeight="1">
      <c r="A13907" s="2" t="s">
        <v>13225</v>
      </c>
      <c r="B13907" s="2" t="str">
        <f ca="1">IFERROR(__xludf.DUMMYFUNCTION("GOOGLETRANSLATE(A13907,""auto"",""en"")"),"Jitega jitega INDIA Jitega ❤")</f>
        <v>Jitega jitega INDIA Jitega ❤</v>
      </c>
    </row>
    <row r="13908" spans="1:2" ht="14.25" customHeight="1">
      <c r="A13908" s="2" t="s">
        <v>13226</v>
      </c>
      <c r="B13908" s="2" t="str">
        <f ca="1">IFERROR(__xludf.DUMMYFUNCTION("GOOGLETRANSLATE(A13908,""auto"",""en"")"),"Loading...")</f>
        <v>Loading...</v>
      </c>
    </row>
    <row r="13909" spans="1:2" ht="14.25" customHeight="1">
      <c r="A13909" s="2" t="s">
        <v>13227</v>
      </c>
      <c r="B13909" s="2" t="str">
        <f ca="1">IFERROR(__xludf.DUMMYFUNCTION("GOOGLETRANSLATE(A13909,""auto"",""en"")"),"Loading...")</f>
        <v>Loading...</v>
      </c>
    </row>
    <row r="13910" spans="1:2" ht="14.25" customHeight="1">
      <c r="A13910" s="4" t="s">
        <v>13228</v>
      </c>
      <c r="B13910" s="2" t="str">
        <f ca="1">IFERROR(__xludf.DUMMYFUNCTION("GOOGLETRANSLATE(A13910,""auto"",""en"")"),"Modi ji had revealed the real exit poll figures even before the elections, this is called a proven man! Truly Modi ji is the incarnation of God.")</f>
        <v>Modi ji had revealed the real exit poll figures even before the elections, this is called a proven man! Truly Modi ji is the incarnation of God.</v>
      </c>
    </row>
    <row r="13911" spans="1:2" ht="14.25" customHeight="1">
      <c r="A13911" s="2" t="s">
        <v>13212</v>
      </c>
      <c r="B13911" s="2" t="str">
        <f ca="1">IFERROR(__xludf.DUMMYFUNCTION("GOOGLETRANSLATE(A13911,""auto"",""en"")"),"Loading...")</f>
        <v>Loading...</v>
      </c>
    </row>
    <row r="13912" spans="1:2" ht="14.25" customHeight="1">
      <c r="A13912" s="2" t="s">
        <v>13229</v>
      </c>
      <c r="B13912" s="2" t="str">
        <f ca="1">IFERROR(__xludf.DUMMYFUNCTION("GOOGLETRANSLATE(A13912,""auto"",""en"")"),"Did you not get B off today?")</f>
        <v>Did you not get B off today?</v>
      </c>
    </row>
    <row r="13913" spans="1:2" ht="14.25" customHeight="1">
      <c r="A13913" s="4" t="s">
        <v>13230</v>
      </c>
      <c r="B13913" s="2" t="str">
        <f ca="1">IFERROR(__xludf.DUMMYFUNCTION("GOOGLETRANSLATE(A13913,""auto"",""en"")"),"Loading...")</f>
        <v>Loading...</v>
      </c>
    </row>
    <row r="13914" spans="1:2" ht="14.25" customHeight="1">
      <c r="A13914" s="4" t="s">
        <v>13231</v>
      </c>
      <c r="B13914" s="2" t="str">
        <f ca="1">IFERROR(__xludf.DUMMYFUNCTION("GOOGLETRANSLATE(A13914,""auto"",""en"")"),"Loading...")</f>
        <v>Loading...</v>
      </c>
    </row>
    <row r="13915" spans="1:2" ht="14.25" customHeight="1">
      <c r="A13915" s="4" t="s">
        <v>13232</v>
      </c>
      <c r="B13915" s="2" t="str">
        <f ca="1">IFERROR(__xludf.DUMMYFUNCTION("GOOGLETRANSLATE(A13915,""auto"",""en"")"),"Loading...")</f>
        <v>Loading...</v>
      </c>
    </row>
    <row r="13916" spans="1:2" ht="14.25" customHeight="1">
      <c r="A13916" s="2" t="s">
        <v>13233</v>
      </c>
      <c r="B13916" s="2" t="str">
        <f ca="1">IFERROR(__xludf.DUMMYFUNCTION("GOOGLETRANSLATE(A13916,""auto"",""en"")"),"The noise is louder than Modi's voice.")</f>
        <v>The noise is louder than Modi's voice.</v>
      </c>
    </row>
    <row r="13917" spans="1:2" ht="14.25" customHeight="1">
      <c r="A13917" s="2" t="s">
        <v>13234</v>
      </c>
      <c r="B13917" s="2" t="str">
        <f ca="1">IFERROR(__xludf.DUMMYFUNCTION("GOOGLETRANSLATE(A13917,""auto"",""en"")"),"Loading...")</f>
        <v>Loading...</v>
      </c>
    </row>
    <row r="13918" spans="1:2" ht="14.25" customHeight="1">
      <c r="A13918" s="2" t="s">
        <v>13235</v>
      </c>
      <c r="B13918" s="2" t="str">
        <f ca="1">IFERROR(__xludf.DUMMYFUNCTION("GOOGLETRANSLATE(A13918,""auto"",""en"")"),"Loading...")</f>
        <v>Loading...</v>
      </c>
    </row>
    <row r="13919" spans="1:2" ht="14.25" customHeight="1">
      <c r="A13919" s="2" t="s">
        <v>13236</v>
      </c>
      <c r="B13919" s="2" t="str">
        <f ca="1">IFERROR(__xludf.DUMMYFUNCTION("GOOGLETRANSLATE(A13919,""auto"",""en"")"),"Loading...")</f>
        <v>Loading...</v>
      </c>
    </row>
    <row r="13920" spans="1:2" ht="14.25" customHeight="1">
      <c r="A13920" s="2" t="s">
        <v>13237</v>
      </c>
      <c r="B13920" s="2" t="str">
        <f ca="1">IFERROR(__xludf.DUMMYFUNCTION("GOOGLETRANSLATE(A13920,""auto"",""en"")"),"Where are you from, your brother is crazy")</f>
        <v>Where are you from, your brother is crazy</v>
      </c>
    </row>
    <row r="13921" spans="1:2" ht="14.25" customHeight="1">
      <c r="A13921" s="2" t="s">
        <v>13238</v>
      </c>
      <c r="B13921" s="2" t="str">
        <f ca="1">IFERROR(__xludf.DUMMYFUNCTION("GOOGLETRANSLATE(A13921,""auto"",""en"")"),"Loading...")</f>
        <v>Loading...</v>
      </c>
    </row>
    <row r="13922" spans="1:2" ht="14.25" customHeight="1">
      <c r="A13922" s="2" t="s">
        <v>13239</v>
      </c>
      <c r="B13922" s="2" t="str">
        <f ca="1">IFERROR(__xludf.DUMMYFUNCTION("GOOGLETRANSLATE(A13922,""auto"",""en"")"),"Loading...")</f>
        <v>Loading...</v>
      </c>
    </row>
    <row r="13923" spans="1:2" ht="14.25" customHeight="1">
      <c r="A13923" s="2" t="s">
        <v>13240</v>
      </c>
      <c r="B13923" s="2" t="str">
        <f ca="1">IFERROR(__xludf.DUMMYFUNCTION("GOOGLETRANSLATE(A13923,""auto"",""en"")"),"Loading...")</f>
        <v>Loading...</v>
      </c>
    </row>
    <row r="13924" spans="1:2" ht="14.25" customHeight="1">
      <c r="A13924" s="2" t="s">
        <v>133</v>
      </c>
      <c r="B13924" s="2" t="str">
        <f ca="1">IFERROR(__xludf.DUMMYFUNCTION("GOOGLETRANSLATE(A13924,""auto"",""en"")"),"Loading...")</f>
        <v>Loading...</v>
      </c>
    </row>
    <row r="13925" spans="1:2" ht="14.25" customHeight="1">
      <c r="A13925" s="4" t="s">
        <v>13241</v>
      </c>
      <c r="B13925" s="2" t="str">
        <f ca="1">IFERROR(__xludf.DUMMYFUNCTION("GOOGLETRANSLATE(A13925,""auto"",""en"")"),"After BJP came to power saying Na Khavoonga Na Khanedunga, the country is drowned in unheard of scandals 😭🤣🤣😭😭 BJP is drowned in Electoral bond scam 😭🤣🤣😭🤣😭")</f>
        <v>After BJP came to power saying Na Khavoonga Na Khanedunga, the country is drowned in unheard of scandals 😭🤣🤣😭😭 BJP is drowned in Electoral bond scam 😭🤣🤣😭🤣😭</v>
      </c>
    </row>
    <row r="13926" spans="1:2" ht="14.25" customHeight="1">
      <c r="A13926" s="2" t="s">
        <v>13242</v>
      </c>
      <c r="B13926" s="2" t="str">
        <f ca="1">IFERROR(__xludf.DUMMYFUNCTION("GOOGLETRANSLATE(A13926,""auto"",""en"")"),"Loading...")</f>
        <v>Loading...</v>
      </c>
    </row>
    <row r="13927" spans="1:2" ht="14.25" customHeight="1">
      <c r="A13927" s="2" t="s">
        <v>13243</v>
      </c>
      <c r="B13927" s="2" t="str">
        <f ca="1">IFERROR(__xludf.DUMMYFUNCTION("GOOGLETRANSLATE(A13927,""auto"",""en"")"),"Loading...")</f>
        <v>Loading...</v>
      </c>
    </row>
    <row r="13928" spans="1:2" ht="14.25" customHeight="1">
      <c r="A13928" s="4" t="s">
        <v>13244</v>
      </c>
      <c r="B13928" s="2" t="str">
        <f ca="1">IFERROR(__xludf.DUMMYFUNCTION("GOOGLETRANSLATE(A13928,""auto"",""en"")"),"Loading...")</f>
        <v>Loading...</v>
      </c>
    </row>
    <row r="13929" spans="1:2" ht="14.25" customHeight="1">
      <c r="A13929" s="4" t="s">
        <v>13245</v>
      </c>
      <c r="B13929" s="2" t="str">
        <f ca="1">IFERROR(__xludf.DUMMYFUNCTION("GOOGLETRANSLATE(A13929,""auto"",""en"")"),"Loading...")</f>
        <v>Loading...</v>
      </c>
    </row>
    <row r="13930" spans="1:2" ht="14.25" customHeight="1">
      <c r="A13930" s="6" t="s">
        <v>13246</v>
      </c>
      <c r="B13930" s="2" t="str">
        <f ca="1">IFERROR(__xludf.DUMMYFUNCTION("GOOGLETRANSLATE(A13930,""auto"",""en"")"),"Loading...")</f>
        <v>Loading...</v>
      </c>
    </row>
    <row r="13931" spans="1:2" ht="14.25" customHeight="1">
      <c r="A13931" s="2" t="s">
        <v>13247</v>
      </c>
      <c r="B13931" s="2" t="str">
        <f ca="1">IFERROR(__xludf.DUMMYFUNCTION("GOOGLETRANSLATE(A13931,""auto"",""en"")"),"Loading...")</f>
        <v>Loading...</v>
      </c>
    </row>
    <row r="13932" spans="1:2" ht="14.25" customHeight="1">
      <c r="A13932" s="2" t="s">
        <v>13248</v>
      </c>
      <c r="B13932" s="2" t="str">
        <f ca="1">IFERROR(__xludf.DUMMYFUNCTION("GOOGLETRANSLATE(A13932,""auto"",""en"")"),"Loading...")</f>
        <v>Loading...</v>
      </c>
    </row>
    <row r="13933" spans="1:2" ht="14.25" customHeight="1">
      <c r="A13933" s="2" t="s">
        <v>13249</v>
      </c>
      <c r="B13933" s="2" t="str">
        <f ca="1">IFERROR(__xludf.DUMMYFUNCTION("GOOGLETRANSLATE(A13933,""auto"",""en"")"),"Loading...")</f>
        <v>Loading...</v>
      </c>
    </row>
    <row r="13934" spans="1:2" ht="14.25" customHeight="1">
      <c r="A13934" s="4" t="s">
        <v>13250</v>
      </c>
      <c r="B13934" s="2" t="str">
        <f ca="1">IFERROR(__xludf.DUMMYFUNCTION("GOOGLETRANSLATE(A13934,""auto"",""en"")"),"Godi media has completely lost its credibility, the public should not trust it.")</f>
        <v>Godi media has completely lost its credibility, the public should not trust it.</v>
      </c>
    </row>
    <row r="13935" spans="1:2" ht="14.25" customHeight="1">
      <c r="A13935" s="4" t="s">
        <v>13251</v>
      </c>
      <c r="B13935" s="2" t="str">
        <f ca="1">IFERROR(__xludf.DUMMYFUNCTION("GOOGLETRANSLATE(A13935,""auto"",""en"")"),"Loading...")</f>
        <v>Loading...</v>
      </c>
    </row>
    <row r="13936" spans="1:2" ht="14.25" customHeight="1">
      <c r="A13936" s="2" t="s">
        <v>13252</v>
      </c>
      <c r="B13936" s="2" t="str">
        <f ca="1">IFERROR(__xludf.DUMMYFUNCTION("GOOGLETRANSLATE(A13936,""auto"",""en"")"),"Loading...")</f>
        <v>Loading...</v>
      </c>
    </row>
    <row r="13937" spans="1:2" ht="14.25" customHeight="1">
      <c r="A13937" s="2" t="s">
        <v>13253</v>
      </c>
      <c r="B13937" s="2" t="str">
        <f ca="1">IFERROR(__xludf.DUMMYFUNCTION("GOOGLETRANSLATE(A13937,""auto"",""en"")"),"Loading...")</f>
        <v>Loading...</v>
      </c>
    </row>
    <row r="13938" spans="1:2" ht="14.25" customHeight="1">
      <c r="A13938" s="2" t="s">
        <v>13254</v>
      </c>
      <c r="B13938" s="2" t="str">
        <f ca="1">IFERROR(__xludf.DUMMYFUNCTION("GOOGLETRANSLATE(A13938,""auto"",""en"")"),"Looks like BJP is playing some game internally.")</f>
        <v>Looks like BJP is playing some game internally.</v>
      </c>
    </row>
    <row r="13939" spans="1:2" ht="14.25" customHeight="1">
      <c r="A13939" s="2" t="s">
        <v>13255</v>
      </c>
      <c r="B13939" s="2" t="str">
        <f ca="1">IFERROR(__xludf.DUMMYFUNCTION("GOOGLETRANSLATE(A13939,""auto"",""en"")"),"What ever you said dont matter, modi is going to pm for next term.you also give exit poll in past years.")</f>
        <v>What ever you said dont matter, modi is going to pm for next term.you also give exit poll in past years.</v>
      </c>
    </row>
    <row r="13940" spans="1:2" ht="14.25" customHeight="1">
      <c r="A13940" s="2" t="s">
        <v>13256</v>
      </c>
      <c r="B13940" s="2" t="str">
        <f ca="1">IFERROR(__xludf.DUMMYFUNCTION("GOOGLETRANSLATE(A13940,""auto"",""en"")"),"Loading...")</f>
        <v>Loading...</v>
      </c>
    </row>
    <row r="13941" spans="1:2" ht="14.25" customHeight="1">
      <c r="A13941" s="4" t="s">
        <v>13257</v>
      </c>
      <c r="B13941" s="2" t="str">
        <f ca="1">IFERROR(__xludf.DUMMYFUNCTION("GOOGLETRANSLATE(A13941,""auto"",""en"")"),"I stuck the stick, brother!")</f>
        <v>I stuck the stick, brother!</v>
      </c>
    </row>
    <row r="13942" spans="1:2" ht="14.25" customHeight="1">
      <c r="A13942" s="2" t="s">
        <v>1541</v>
      </c>
      <c r="B13942" s="2" t="str">
        <f ca="1">IFERROR(__xludf.DUMMYFUNCTION("GOOGLETRANSLATE(A13942,""auto"",""en"")"),"Loading...")</f>
        <v>Loading...</v>
      </c>
    </row>
    <row r="13943" spans="1:2" ht="14.25" customHeight="1">
      <c r="A13943" s="2" t="s">
        <v>13258</v>
      </c>
      <c r="B13943" s="2" t="str">
        <f ca="1">IFERROR(__xludf.DUMMYFUNCTION("GOOGLETRANSLATE(A13943,""auto"",""en"")"),"Loading...")</f>
        <v>Loading...</v>
      </c>
    </row>
    <row r="13944" spans="1:2" ht="14.25" customHeight="1">
      <c r="A13944" s="2" t="s">
        <v>13259</v>
      </c>
      <c r="B13944" s="2" t="str">
        <f ca="1">IFERROR(__xludf.DUMMYFUNCTION("GOOGLETRANSLATE(A13944,""auto"",""en"")"),"Loading...")</f>
        <v>Loading...</v>
      </c>
    </row>
    <row r="13945" spans="1:2" ht="14.25" customHeight="1">
      <c r="A13945" s="4" t="s">
        <v>13260</v>
      </c>
      <c r="B13945" s="2" t="str">
        <f ca="1">IFERROR(__xludf.DUMMYFUNCTION("GOOGLETRANSLATE(A13945,""auto"",""en"")"),"Loading...")</f>
        <v>Loading...</v>
      </c>
    </row>
    <row r="13946" spans="1:2" ht="14.25" customHeight="1">
      <c r="A13946" s="2" t="s">
        <v>13261</v>
      </c>
      <c r="B13946" s="2" t="str">
        <f ca="1">IFERROR(__xludf.DUMMYFUNCTION("GOOGLETRANSLATE(A13946,""auto"",""en"")"),"Loading...")</f>
        <v>Loading...</v>
      </c>
    </row>
    <row r="13947" spans="1:2" ht="14.25" customHeight="1">
      <c r="A13947" s="2" t="s">
        <v>13262</v>
      </c>
      <c r="B13947" s="2" t="str">
        <f ca="1">IFERROR(__xludf.DUMMYFUNCTION("GOOGLETRANSLATE(A13947,""auto"",""en"")"),"Loading...")</f>
        <v>Loading...</v>
      </c>
    </row>
    <row r="13948" spans="1:2" ht="14.25" customHeight="1">
      <c r="A13948" s="2" t="s">
        <v>133</v>
      </c>
      <c r="B13948" s="2" t="str">
        <f ca="1">IFERROR(__xludf.DUMMYFUNCTION("GOOGLETRANSLATE(A13948,""auto"",""en"")"),"Loading...")</f>
        <v>Loading...</v>
      </c>
    </row>
    <row r="13949" spans="1:2" ht="14.25" customHeight="1">
      <c r="A13949" s="5" t="s">
        <v>13263</v>
      </c>
      <c r="B13949" s="2" t="str">
        <f ca="1">IFERROR(__xludf.DUMMYFUNCTION("GOOGLETRANSLATE(A13949,""auto"",""en"")"),"Loading...")</f>
        <v>Loading...</v>
      </c>
    </row>
    <row r="13950" spans="1:2" ht="14.25" customHeight="1">
      <c r="A13950" s="2" t="s">
        <v>13264</v>
      </c>
      <c r="B13950" s="2" t="str">
        <f ca="1">IFERROR(__xludf.DUMMYFUNCTION("GOOGLETRANSLATE(A13950,""auto"",""en"")"),"Loading...")</f>
        <v>Loading...</v>
      </c>
    </row>
    <row r="13951" spans="1:2" ht="14.25" customHeight="1">
      <c r="A13951" s="5" t="s">
        <v>13265</v>
      </c>
      <c r="B13951" s="2" t="str">
        <f ca="1">IFERROR(__xludf.DUMMYFUNCTION("GOOGLETRANSLATE(A13951,""auto"",""en"")"),"Loading...")</f>
        <v>Loading...</v>
      </c>
    </row>
    <row r="13952" spans="1:2" ht="14.25" customHeight="1">
      <c r="A13952" s="2" t="s">
        <v>13266</v>
      </c>
      <c r="B13952" s="2" t="str">
        <f ca="1">IFERROR(__xludf.DUMMYFUNCTION("GOOGLETRANSLATE(A13952,""auto"",""en"")"),"Loading...")</f>
        <v>Loading...</v>
      </c>
    </row>
    <row r="13953" spans="1:2" ht="14.25" customHeight="1">
      <c r="A13953" s="2" t="s">
        <v>13267</v>
      </c>
      <c r="B13953" s="2" t="str">
        <f ca="1">IFERROR(__xludf.DUMMYFUNCTION("GOOGLETRANSLATE(A13953,""auto"",""en"")"),"Loading...")</f>
        <v>Loading...</v>
      </c>
    </row>
    <row r="13954" spans="1:2" ht="14.25" customHeight="1">
      <c r="A13954" s="2" t="s">
        <v>13268</v>
      </c>
      <c r="B13954" s="2" t="str">
        <f ca="1">IFERROR(__xludf.DUMMYFUNCTION("GOOGLETRANSLATE(A13954,""auto"",""en"")"),"Loading...")</f>
        <v>Loading...</v>
      </c>
    </row>
    <row r="13955" spans="1:2" ht="14.25" customHeight="1">
      <c r="A13955" s="2" t="s">
        <v>13269</v>
      </c>
      <c r="B13955" s="2" t="str">
        <f ca="1">IFERROR(__xludf.DUMMYFUNCTION("GOOGLETRANSLATE(A13955,""auto"",""en"")"),"Loading...")</f>
        <v>Loading...</v>
      </c>
    </row>
    <row r="13956" spans="1:2" ht="14.25" customHeight="1">
      <c r="A13956" s="2" t="s">
        <v>13270</v>
      </c>
      <c r="B13956" s="2" t="str">
        <f ca="1">IFERROR(__xludf.DUMMYFUNCTION("GOOGLETRANSLATE(A13956,""auto"",""en"")"),"Loading...")</f>
        <v>Loading...</v>
      </c>
    </row>
    <row r="13957" spans="1:2" ht="14.25" customHeight="1">
      <c r="A13957" s="2" t="s">
        <v>13271</v>
      </c>
      <c r="B13957" s="2" t="str">
        <f ca="1">IFERROR(__xludf.DUMMYFUNCTION("GOOGLETRANSLATE(A13957,""auto"",""en"")"),"If  Rabish thinks that Exist poll is not reliable than why you talk.")</f>
        <v>If  Rabish thinks that Exist poll is not reliable than why you talk.</v>
      </c>
    </row>
    <row r="13958" spans="1:2" ht="14.25" customHeight="1">
      <c r="A13958" s="2" t="s">
        <v>13272</v>
      </c>
      <c r="B13958" s="2" t="str">
        <f ca="1">IFERROR(__xludf.DUMMYFUNCTION("GOOGLETRANSLATE(A13958,""auto"",""en"")"),"RRS aatankbad means 2024 election")</f>
        <v>RRS aatankbad means 2024 election</v>
      </c>
    </row>
    <row r="13959" spans="1:2" ht="14.25" customHeight="1">
      <c r="A13959" s="5" t="s">
        <v>13273</v>
      </c>
      <c r="B13959" s="2" t="str">
        <f ca="1">IFERROR(__xludf.DUMMYFUNCTION("GOOGLETRANSLATE(A13959,""auto"",""en"")"),"Loading...")</f>
        <v>Loading...</v>
      </c>
    </row>
    <row r="13960" spans="1:2" ht="14.25" customHeight="1">
      <c r="A13960" s="4" t="s">
        <v>13274</v>
      </c>
      <c r="B13960" s="2" t="str">
        <f ca="1">IFERROR(__xludf.DUMMYFUNCTION("GOOGLETRANSLATE(A13960,""auto"",""en"")"),"Rahul Gandhi is not fit to be PM")</f>
        <v>Rahul Gandhi is not fit to be PM</v>
      </c>
    </row>
    <row r="13961" spans="1:2" ht="14.25" customHeight="1">
      <c r="A13961" s="2" t="s">
        <v>13275</v>
      </c>
      <c r="B13961" s="2" t="str">
        <f ca="1">IFERROR(__xludf.DUMMYFUNCTION("GOOGLETRANSLATE(A13961,""auto"",""en"")"),"Loading...")</f>
        <v>Loading...</v>
      </c>
    </row>
    <row r="13962" spans="1:2" ht="14.25" customHeight="1">
      <c r="A13962" s="4" t="s">
        <v>13276</v>
      </c>
      <c r="B13962" s="2" t="str">
        <f ca="1">IFERROR(__xludf.DUMMYFUNCTION("GOOGLETRANSLATE(A13962,""auto"",""en"")"),"Loading...")</f>
        <v>Loading...</v>
      </c>
    </row>
    <row r="13963" spans="1:2" ht="14.25" customHeight="1">
      <c r="A13963" s="2" t="s">
        <v>13277</v>
      </c>
      <c r="B13963" s="2" t="str">
        <f ca="1">IFERROR(__xludf.DUMMYFUNCTION("GOOGLETRANSLATE(A13963,""auto"",""en"")"),"Loading...")</f>
        <v>Loading...</v>
      </c>
    </row>
    <row r="13964" spans="1:2" ht="14.25" customHeight="1">
      <c r="A13964" s="2" t="s">
        <v>13278</v>
      </c>
      <c r="B13964" s="2" t="str">
        <f ca="1">IFERROR(__xludf.DUMMYFUNCTION("GOOGLETRANSLATE(A13964,""auto"",""en"")"),"Loading...")</f>
        <v>Loading...</v>
      </c>
    </row>
    <row r="13965" spans="1:2" ht="14.25" customHeight="1">
      <c r="A13965" s="2" t="s">
        <v>13279</v>
      </c>
      <c r="B13965" s="2" t="str">
        <f ca="1">IFERROR(__xludf.DUMMYFUNCTION("GOOGLETRANSLATE(A13965,""auto"",""en"")"),"Loading...")</f>
        <v>Loading...</v>
      </c>
    </row>
    <row r="13966" spans="1:2" ht="14.25" customHeight="1">
      <c r="A13966" s="4" t="s">
        <v>13280</v>
      </c>
      <c r="B13966" s="2" t="str">
        <f ca="1">IFERROR(__xludf.DUMMYFUNCTION("GOOGLETRANSLATE(A13966,""auto"",""en"")"),"Loading...")</f>
        <v>Loading...</v>
      </c>
    </row>
    <row r="13967" spans="1:2" ht="14.25" customHeight="1">
      <c r="A13967" s="6" t="s">
        <v>13281</v>
      </c>
      <c r="B13967" s="2" t="str">
        <f ca="1">IFERROR(__xludf.DUMMYFUNCTION("GOOGLETRANSLATE(A13967,""auto"",""en"")"),"Loading...")</f>
        <v>Loading...</v>
      </c>
    </row>
    <row r="13968" spans="1:2" ht="14.25" customHeight="1">
      <c r="A13968" s="4" t="s">
        <v>13282</v>
      </c>
      <c r="B13968" s="2" t="str">
        <f ca="1">IFERROR(__xludf.DUMMYFUNCTION("GOOGLETRANSLATE(A13968,""auto"",""en"")"),"Loading...")</f>
        <v>Loading...</v>
      </c>
    </row>
    <row r="13969" spans="1:2" ht="14.25" customHeight="1">
      <c r="A13969" s="2" t="s">
        <v>13283</v>
      </c>
      <c r="B13969" s="2" t="str">
        <f ca="1">IFERROR(__xludf.DUMMYFUNCTION("GOOGLETRANSLATE(A13969,""auto"",""en"")"),"Loading...")</f>
        <v>Loading...</v>
      </c>
    </row>
    <row r="13970" spans="1:2" ht="14.25" customHeight="1">
      <c r="A13970" s="2" t="s">
        <v>13284</v>
      </c>
      <c r="B13970" s="2" t="str">
        <f ca="1">IFERROR(__xludf.DUMMYFUNCTION("GOOGLETRANSLATE(A13970,""auto"",""en"")"),"AI Zee News exit poll has opened the poll")</f>
        <v>AI Zee News exit poll has opened the poll</v>
      </c>
    </row>
    <row r="13971" spans="1:2" ht="14.25" customHeight="1">
      <c r="A13971" s="2" t="s">
        <v>13285</v>
      </c>
      <c r="B13971" s="2" t="str">
        <f ca="1">IFERROR(__xludf.DUMMYFUNCTION("GOOGLETRANSLATE(A13971,""auto"",""en"")"),"Loading...")</f>
        <v>Loading...</v>
      </c>
    </row>
    <row r="13972" spans="1:2" ht="14.25" customHeight="1">
      <c r="A13972" s="2" t="s">
        <v>13286</v>
      </c>
      <c r="B13972" s="2" t="str">
        <f ca="1">IFERROR(__xludf.DUMMYFUNCTION("GOOGLETRANSLATE(A13972,""auto"",""en"")"),"Thoda video ka voice increase kar do  please.")</f>
        <v>Thoda video ka voice increase kar do  please.</v>
      </c>
    </row>
    <row r="13973" spans="1:2" ht="14.25" customHeight="1">
      <c r="A13973" s="4" t="s">
        <v>13287</v>
      </c>
      <c r="B13973" s="2" t="str">
        <f ca="1">IFERROR(__xludf.DUMMYFUNCTION("GOOGLETRANSLATE(A13973,""auto"",""en"")"),"Loading...")</f>
        <v>Loading...</v>
      </c>
    </row>
    <row r="13974" spans="1:2" ht="14.25" customHeight="1">
      <c r="A13974" s="2" t="s">
        <v>13288</v>
      </c>
      <c r="B13974" s="2" t="str">
        <f ca="1">IFERROR(__xludf.DUMMYFUNCTION("GOOGLETRANSLATE(A13974,""auto"",""en"")"),"Loading...")</f>
        <v>Loading...</v>
      </c>
    </row>
    <row r="13975" spans="1:2" ht="14.25" customHeight="1">
      <c r="A13975" s="2" t="s">
        <v>13289</v>
      </c>
      <c r="B13975" s="2" t="str">
        <f ca="1">IFERROR(__xludf.DUMMYFUNCTION("GOOGLETRANSLATE(A13975,""auto"",""en"")"),"Loading...")</f>
        <v>Loading...</v>
      </c>
    </row>
    <row r="13976" spans="1:2" ht="14.25" customHeight="1">
      <c r="A13976" s="4" t="s">
        <v>13290</v>
      </c>
      <c r="B13976" s="2" t="str">
        <f ca="1">IFERROR(__xludf.DUMMYFUNCTION("GOOGLETRANSLATE(A13976,""auto"",""en"")"),"Who is a fan of Ravish sir journalist at heart❤️❤️")</f>
        <v>Who is a fan of Ravish sir journalist at heart❤️❤️</v>
      </c>
    </row>
    <row r="13977" spans="1:2" ht="14.25" customHeight="1">
      <c r="A13977" s="2" t="s">
        <v>13291</v>
      </c>
      <c r="B13977" s="2" t="str">
        <f ca="1">IFERROR(__xludf.DUMMYFUNCTION("GOOGLETRANSLATE(A13977,""auto"",""en"")"),"Loading...")</f>
        <v>Loading...</v>
      </c>
    </row>
    <row r="13978" spans="1:2" ht="14.25" customHeight="1">
      <c r="A13978" s="4" t="s">
        <v>13292</v>
      </c>
      <c r="B13978" s="2" t="str">
        <f ca="1">IFERROR(__xludf.DUMMYFUNCTION("GOOGLETRANSLATE(A13978,""auto"",""en"")"),"Loading...")</f>
        <v>Loading...</v>
      </c>
    </row>
    <row r="13979" spans="1:2" ht="14.25" customHeight="1">
      <c r="A13979" s="4" t="s">
        <v>13293</v>
      </c>
      <c r="B13979" s="2" t="str">
        <f ca="1">IFERROR(__xludf.DUMMYFUNCTION("GOOGLETRANSLATE(A13979,""auto"",""en"")"),"Loading...")</f>
        <v>Loading...</v>
      </c>
    </row>
    <row r="13980" spans="1:2" ht="14.25" customHeight="1">
      <c r="A13980" s="2" t="s">
        <v>13294</v>
      </c>
      <c r="B13980" s="2" t="str">
        <f ca="1">IFERROR(__xludf.DUMMYFUNCTION("GOOGLETRANSLATE(A13980,""auto"",""en"")"),"Loading...")</f>
        <v>Loading...</v>
      </c>
    </row>
    <row r="13981" spans="1:2" ht="14.25" customHeight="1">
      <c r="A13981" s="2" t="s">
        <v>60</v>
      </c>
      <c r="B13981" s="2" t="str">
        <f ca="1">IFERROR(__xludf.DUMMYFUNCTION("GOOGLETRANSLATE(A13981,""auto"",""en"")"),"Loading...")</f>
        <v>Loading...</v>
      </c>
    </row>
    <row r="13982" spans="1:2" ht="14.25" customHeight="1">
      <c r="A13982" s="2" t="s">
        <v>13295</v>
      </c>
      <c r="B13982" s="2" t="str">
        <f ca="1">IFERROR(__xludf.DUMMYFUNCTION("GOOGLETRANSLATE(A13982,""auto"",""en"")"),"EVM can make BJP win")</f>
        <v>EVM can make BJP win</v>
      </c>
    </row>
    <row r="13983" spans="1:2" ht="14.25" customHeight="1">
      <c r="A13983" s="2" t="s">
        <v>13296</v>
      </c>
      <c r="B13983" s="2" t="str">
        <f ca="1">IFERROR(__xludf.DUMMYFUNCTION("GOOGLETRANSLATE(A13983,""auto"",""en"")"),"Loading...")</f>
        <v>Loading...</v>
      </c>
    </row>
    <row r="13984" spans="1:2" ht="14.25" customHeight="1">
      <c r="A13984" s="2" t="s">
        <v>13297</v>
      </c>
      <c r="B13984" s="2" t="str">
        <f ca="1">IFERROR(__xludf.DUMMYFUNCTION("GOOGLETRANSLATE(A13984,""auto"",""en"")"),"Loading...")</f>
        <v>Loading...</v>
      </c>
    </row>
    <row r="13985" spans="1:2" ht="14.25" customHeight="1">
      <c r="A13985" s="4" t="s">
        <v>13290</v>
      </c>
      <c r="B13985" s="2" t="str">
        <f ca="1">IFERROR(__xludf.DUMMYFUNCTION("GOOGLETRANSLATE(A13985,""auto"",""en"")"),"Who is a fan of Ravish sir journalist at heart❤️❤️")</f>
        <v>Who is a fan of Ravish sir journalist at heart❤️❤️</v>
      </c>
    </row>
    <row r="13986" spans="1:2" ht="14.25" customHeight="1">
      <c r="A13986" s="4" t="s">
        <v>13298</v>
      </c>
      <c r="B13986" s="2" t="str">
        <f ca="1">IFERROR(__xludf.DUMMYFUNCTION("GOOGLETRANSLATE(A13986,""auto"",""en"")"),"Loading...")</f>
        <v>Loading...</v>
      </c>
    </row>
    <row r="13987" spans="1:2" ht="14.25" customHeight="1">
      <c r="A13987" s="2" t="s">
        <v>13299</v>
      </c>
      <c r="B13987" s="2" t="str">
        <f ca="1">IFERROR(__xludf.DUMMYFUNCTION("GOOGLETRANSLATE(A13987,""auto"",""en"")"),"Loading...")</f>
        <v>Loading...</v>
      </c>
    </row>
    <row r="13988" spans="1:2" ht="14.25" customHeight="1">
      <c r="A13988" s="6" t="s">
        <v>13300</v>
      </c>
      <c r="B13988" s="2" t="str">
        <f ca="1">IFERROR(__xludf.DUMMYFUNCTION("GOOGLETRANSLATE(A13988,""auto"",""en"")"),"INDIA GOING TO WIN 
IF ECI 
NOT CHEAT")</f>
        <v>INDIA GOING TO WIN 
IF ECI 
NOT CHEAT</v>
      </c>
    </row>
    <row r="13989" spans="1:2" ht="14.25" customHeight="1">
      <c r="A13989" s="4" t="s">
        <v>13290</v>
      </c>
      <c r="B13989" s="2" t="str">
        <f ca="1">IFERROR(__xludf.DUMMYFUNCTION("GOOGLETRANSLATE(A13989,""auto"",""en"")"),"Who is a fan of Ravish sir journalist at heart❤️❤️")</f>
        <v>Who is a fan of Ravish sir journalist at heart❤️❤️</v>
      </c>
    </row>
    <row r="13990" spans="1:2" ht="14.25" customHeight="1">
      <c r="A13990" s="2" t="s">
        <v>13301</v>
      </c>
      <c r="B13990" s="2" t="str">
        <f ca="1">IFERROR(__xludf.DUMMYFUNCTION("GOOGLETRANSLATE(A13990,""auto"",""en"")"),"Loading...")</f>
        <v>Loading...</v>
      </c>
    </row>
    <row r="13991" spans="1:2" ht="14.25" customHeight="1">
      <c r="A13991" s="6" t="s">
        <v>13302</v>
      </c>
      <c r="B13991" s="2" t="str">
        <f ca="1">IFERROR(__xludf.DUMMYFUNCTION("GOOGLETRANSLATE(A13991,""auto"",""en"")"),"Loading...")</f>
        <v>Loading...</v>
      </c>
    </row>
    <row r="13992" spans="1:2" ht="14.25" customHeight="1">
      <c r="A13992" s="2" t="s">
        <v>13303</v>
      </c>
      <c r="B13992" s="2" t="str">
        <f ca="1">IFERROR(__xludf.DUMMYFUNCTION("GOOGLETRANSLATE(A13992,""auto"",""en"")"),"Loading...")</f>
        <v>Loading...</v>
      </c>
    </row>
    <row r="13993" spans="1:2" ht="14.25" customHeight="1">
      <c r="A13993" s="2" t="s">
        <v>13304</v>
      </c>
      <c r="B13993" s="2" t="str">
        <f ca="1">IFERROR(__xludf.DUMMYFUNCTION("GOOGLETRANSLATE(A13993,""auto"",""en"")"),"Loading...")</f>
        <v>Loading...</v>
      </c>
    </row>
    <row r="13994" spans="1:2" ht="14.25" customHeight="1">
      <c r="A13994" s="4" t="s">
        <v>13290</v>
      </c>
      <c r="B13994" s="2" t="str">
        <f ca="1">IFERROR(__xludf.DUMMYFUNCTION("GOOGLETRANSLATE(A13994,""auto"",""en"")"),"Who is a fan of Ravish sir journalist at heart❤️❤️")</f>
        <v>Who is a fan of Ravish sir journalist at heart❤️❤️</v>
      </c>
    </row>
    <row r="13995" spans="1:2" ht="14.25" customHeight="1">
      <c r="A13995" s="4" t="s">
        <v>13305</v>
      </c>
      <c r="B13995" s="2" t="str">
        <f ca="1">IFERROR(__xludf.DUMMYFUNCTION("GOOGLETRANSLATE(A13995,""auto"",""en"")"),"Loading...")</f>
        <v>Loading...</v>
      </c>
    </row>
    <row r="13996" spans="1:2" ht="14.25" customHeight="1">
      <c r="A13996" s="2" t="s">
        <v>13306</v>
      </c>
      <c r="B13996" s="2" t="str">
        <f ca="1">IFERROR(__xludf.DUMMYFUNCTION("GOOGLETRANSLATE(A13996,""auto"",""en"")"),"Loading...")</f>
        <v>Loading...</v>
      </c>
    </row>
    <row r="13997" spans="1:2" ht="14.25" customHeight="1">
      <c r="A13997" s="2" t="s">
        <v>13307</v>
      </c>
      <c r="B13997" s="2" t="str">
        <f ca="1">IFERROR(__xludf.DUMMYFUNCTION("GOOGLETRANSLATE(A13997,""auto"",""en"")"),"Loading...")</f>
        <v>Loading...</v>
      </c>
    </row>
    <row r="13998" spans="1:2" ht="14.25" customHeight="1">
      <c r="A13998" s="2" t="s">
        <v>13308</v>
      </c>
      <c r="B13998" s="2" t="str">
        <f ca="1">IFERROR(__xludf.DUMMYFUNCTION("GOOGLETRANSLATE(A13998,""auto"",""en"")"),"Loading...")</f>
        <v>Loading...</v>
      </c>
    </row>
    <row r="13999" spans="1:2" ht="14.25" customHeight="1">
      <c r="A13999" s="2" t="s">
        <v>310</v>
      </c>
      <c r="B13999" s="2" t="str">
        <f ca="1">IFERROR(__xludf.DUMMYFUNCTION("GOOGLETRANSLATE(A13999,""auto"",""en"")"),"Loading...")</f>
        <v>Loading...</v>
      </c>
    </row>
    <row r="14000" spans="1:2" ht="14.25" customHeight="1">
      <c r="A14000" s="2" t="s">
        <v>1389</v>
      </c>
      <c r="B14000" s="2" t="str">
        <f ca="1">IFERROR(__xludf.DUMMYFUNCTION("GOOGLETRANSLATE(A14000,""auto"",""en"")"),"Loading...")</f>
        <v>Loading...</v>
      </c>
    </row>
    <row r="14001" spans="1:2" ht="14.25" customHeight="1">
      <c r="A14001" s="2" t="s">
        <v>13309</v>
      </c>
      <c r="B14001" s="2" t="str">
        <f ca="1">IFERROR(__xludf.DUMMYFUNCTION("GOOGLETRANSLATE(A14001,""auto"",""en"")"),"Loading...")</f>
        <v>Loading...</v>
      </c>
    </row>
    <row r="14002" spans="1:2" ht="14.25" customHeight="1">
      <c r="A14002" s="2" t="s">
        <v>13310</v>
      </c>
      <c r="B14002" s="2" t="str">
        <f ca="1">IFERROR(__xludf.DUMMYFUNCTION("GOOGLETRANSLATE(A14002,""auto"",""en"")"),"Rabish encourages Kejariwal One on one free.")</f>
        <v>Rabish encourages Kejariwal One on one free.</v>
      </c>
    </row>
    <row r="14003" spans="1:2" ht="14.25" customHeight="1">
      <c r="A14003" s="6" t="s">
        <v>13311</v>
      </c>
      <c r="B14003" s="2" t="str">
        <f ca="1">IFERROR(__xludf.DUMMYFUNCTION("GOOGLETRANSLATE(A14003,""auto"",""en"")"),"Loading...")</f>
        <v>Loading...</v>
      </c>
    </row>
    <row r="14004" spans="1:2" ht="14.25" customHeight="1">
      <c r="A14004" s="4" t="s">
        <v>13290</v>
      </c>
      <c r="B14004" s="2" t="str">
        <f ca="1">IFERROR(__xludf.DUMMYFUNCTION("GOOGLETRANSLATE(A14004,""auto"",""en"")"),"Who is a fan of Ravish sir journalist at heart❤️❤️")</f>
        <v>Who is a fan of Ravish sir journalist at heart❤️❤️</v>
      </c>
    </row>
    <row r="14005" spans="1:2" ht="14.25" customHeight="1">
      <c r="A14005" s="2" t="s">
        <v>13312</v>
      </c>
      <c r="B14005" s="2" t="str">
        <f ca="1">IFERROR(__xludf.DUMMYFUNCTION("GOOGLETRANSLATE(A14005,""auto"",""en"")"),"Loading...")</f>
        <v>Loading...</v>
      </c>
    </row>
    <row r="14006" spans="1:2" ht="14.25" customHeight="1">
      <c r="A14006" s="2" t="s">
        <v>13313</v>
      </c>
      <c r="B14006" s="2" t="str">
        <f ca="1">IFERROR(__xludf.DUMMYFUNCTION("GOOGLETRANSLATE(A14006,""auto"",""en"")"),"Loading...")</f>
        <v>Loading...</v>
      </c>
    </row>
    <row r="14007" spans="1:2" ht="14.25" customHeight="1">
      <c r="A14007" s="2" t="s">
        <v>13314</v>
      </c>
      <c r="B14007" s="2" t="str">
        <f ca="1">IFERROR(__xludf.DUMMYFUNCTION("GOOGLETRANSLATE(A14007,""auto"",""en"")"),"Loading...")</f>
        <v>Loading...</v>
      </c>
    </row>
    <row r="14008" spans="1:2" ht="14.25" customHeight="1">
      <c r="A14008" s="2" t="s">
        <v>13315</v>
      </c>
      <c r="B14008" s="2" t="str">
        <f ca="1">IFERROR(__xludf.DUMMYFUNCTION("GOOGLETRANSLATE(A14008,""auto"",""en"")"),"Loading...")</f>
        <v>Loading...</v>
      </c>
    </row>
    <row r="14009" spans="1:2" ht="14.25" customHeight="1">
      <c r="A14009" s="2" t="s">
        <v>13316</v>
      </c>
      <c r="B14009" s="2" t="str">
        <f ca="1">IFERROR(__xludf.DUMMYFUNCTION("GOOGLETRANSLATE(A14009,""auto"",""en"")"),"Loading...")</f>
        <v>Loading...</v>
      </c>
    </row>
    <row r="14010" spans="1:2" ht="14.25" customHeight="1">
      <c r="A14010" s="2" t="s">
        <v>13317</v>
      </c>
      <c r="B14010" s="2" t="str">
        <f ca="1">IFERROR(__xludf.DUMMYFUNCTION("GOOGLETRANSLATE(A14010,""auto"",""en"")"),"Loading...")</f>
        <v>Loading...</v>
      </c>
    </row>
    <row r="14011" spans="1:2" ht="14.25" customHeight="1">
      <c r="A14011" s="4" t="s">
        <v>13290</v>
      </c>
      <c r="B14011" s="2" t="str">
        <f ca="1">IFERROR(__xludf.DUMMYFUNCTION("GOOGLETRANSLATE(A14011,""auto"",""en"")"),"Who is a fan of Ravish sir journalist at heart❤️❤️")</f>
        <v>Who is a fan of Ravish sir journalist at heart❤️❤️</v>
      </c>
    </row>
    <row r="14012" spans="1:2" ht="14.25" customHeight="1">
      <c r="A14012" s="2" t="s">
        <v>310</v>
      </c>
      <c r="B14012" s="2" t="str">
        <f ca="1">IFERROR(__xludf.DUMMYFUNCTION("GOOGLETRANSLATE(A14012,""auto"",""en"")"),"Loading...")</f>
        <v>Loading...</v>
      </c>
    </row>
    <row r="14013" spans="1:2" ht="14.25" customHeight="1">
      <c r="A14013" s="2" t="s">
        <v>13318</v>
      </c>
      <c r="B14013" s="2" t="str">
        <f ca="1">IFERROR(__xludf.DUMMYFUNCTION("GOOGLETRANSLATE(A14013,""auto"",""en"")"),"Loading...")</f>
        <v>Loading...</v>
      </c>
    </row>
    <row r="14014" spans="1:2" ht="14.25" customHeight="1">
      <c r="A14014" s="2" t="s">
        <v>13319</v>
      </c>
      <c r="B14014" s="2" t="str">
        <f ca="1">IFERROR(__xludf.DUMMYFUNCTION("GOOGLETRANSLATE(A14014,""auto"",""en"")"),"Loading...")</f>
        <v>Loading...</v>
      </c>
    </row>
    <row r="14015" spans="1:2" ht="14.25" customHeight="1">
      <c r="A14015" s="4" t="s">
        <v>13320</v>
      </c>
      <c r="B14015" s="2" t="str">
        <f ca="1">IFERROR(__xludf.DUMMYFUNCTION("GOOGLETRANSLATE(A14015,""auto"",""en"")"),"Loading...")</f>
        <v>Loading...</v>
      </c>
    </row>
    <row r="14016" spans="1:2" ht="14.25" customHeight="1">
      <c r="A14016" s="2" t="s">
        <v>13321</v>
      </c>
      <c r="B14016" s="2" t="str">
        <f ca="1">IFERROR(__xludf.DUMMYFUNCTION("GOOGLETRANSLATE(A14016,""auto"",""en"")"),"Loading...")</f>
        <v>Loading...</v>
      </c>
    </row>
    <row r="14017" spans="1:2" ht="14.25" customHeight="1">
      <c r="A14017" s="2" t="s">
        <v>13322</v>
      </c>
      <c r="B14017" s="2" t="str">
        <f ca="1">IFERROR(__xludf.DUMMYFUNCTION("GOOGLETRANSLATE(A14017,""auto"",""en"")"),"Loading...")</f>
        <v>Loading...</v>
      </c>
    </row>
    <row r="14018" spans="1:2" ht="14.25" customHeight="1">
      <c r="A14018" s="5" t="s">
        <v>13323</v>
      </c>
      <c r="B14018" s="2" t="str">
        <f ca="1">IFERROR(__xludf.DUMMYFUNCTION("GOOGLETRANSLATE(A14018,""auto"",""en"")"),"Exit polls should be banned because the results are to be declared after two days, so is it necessary to poll in advance? Such nonsense topics should be closed forever.
Salute Ravish ji.")</f>
        <v>Exit polls should be banned because the results are to be declared after two days, so is it necessary to poll in advance? Such nonsense topics should be closed forever.
Salute Ravish ji.</v>
      </c>
    </row>
    <row r="14019" spans="1:2" ht="14.25" customHeight="1">
      <c r="A14019" s="2" t="s">
        <v>13324</v>
      </c>
      <c r="B14019" s="2" t="str">
        <f ca="1">IFERROR(__xludf.DUMMYFUNCTION("GOOGLETRANSLATE(A14019,""auto"",""en"")"),"Loading...")</f>
        <v>Loading...</v>
      </c>
    </row>
    <row r="14020" spans="1:2" ht="14.25" customHeight="1">
      <c r="A14020" s="2" t="s">
        <v>13325</v>
      </c>
      <c r="B14020" s="2" t="str">
        <f ca="1">IFERROR(__xludf.DUMMYFUNCTION("GOOGLETRANSLATE(A14020,""auto"",""en"")"),"Loading...")</f>
        <v>Loading...</v>
      </c>
    </row>
    <row r="14021" spans="1:2" ht="14.25" customHeight="1">
      <c r="A14021" s="4" t="s">
        <v>13290</v>
      </c>
      <c r="B14021" s="2" t="str">
        <f ca="1">IFERROR(__xludf.DUMMYFUNCTION("GOOGLETRANSLATE(A14021,""auto"",""en"")"),"Who is a fan of Ravish sir journalist at heart❤️❤️")</f>
        <v>Who is a fan of Ravish sir journalist at heart❤️❤️</v>
      </c>
    </row>
    <row r="14022" spans="1:2" ht="14.25" customHeight="1">
      <c r="A14022" s="2" t="s">
        <v>13326</v>
      </c>
      <c r="B14022" s="2" t="str">
        <f ca="1">IFERROR(__xludf.DUMMYFUNCTION("GOOGLETRANSLATE(A14022,""auto"",""en"")"),"Loading...")</f>
        <v>Loading...</v>
      </c>
    </row>
    <row r="14023" spans="1:2" ht="14.25" customHeight="1">
      <c r="A14023" s="2" t="s">
        <v>13327</v>
      </c>
      <c r="B14023" s="2" t="str">
        <f ca="1">IFERROR(__xludf.DUMMYFUNCTION("GOOGLETRANSLATE(A14023,""auto"",""en"")"),"Loading...")</f>
        <v>Loading...</v>
      </c>
    </row>
    <row r="14024" spans="1:2" ht="14.25" customHeight="1">
      <c r="A14024" s="2" t="s">
        <v>13328</v>
      </c>
      <c r="B14024" s="2" t="str">
        <f ca="1">IFERROR(__xludf.DUMMYFUNCTION("GOOGLETRANSLATE(A14024,""auto"",""en"")"),"Loading...")</f>
        <v>Loading...</v>
      </c>
    </row>
    <row r="14025" spans="1:2" ht="14.25" customHeight="1">
      <c r="A14025" s="2" t="s">
        <v>13329</v>
      </c>
      <c r="B14025" s="2" t="str">
        <f ca="1">IFERROR(__xludf.DUMMYFUNCTION("GOOGLETRANSLATE(A14025,""auto"",""en"")"),"Loading...")</f>
        <v>Loading...</v>
      </c>
    </row>
    <row r="14026" spans="1:2" ht="14.25" customHeight="1">
      <c r="A14026" s="4" t="s">
        <v>13330</v>
      </c>
      <c r="B14026" s="2" t="str">
        <f ca="1">IFERROR(__xludf.DUMMYFUNCTION("GOOGLETRANSLATE(A14026,""auto"",""en"")"),"Loading...")</f>
        <v>Loading...</v>
      </c>
    </row>
    <row r="14027" spans="1:2" ht="14.25" customHeight="1">
      <c r="A14027" s="2" t="s">
        <v>13331</v>
      </c>
      <c r="B14027" s="2" t="str">
        <f ca="1">IFERROR(__xludf.DUMMYFUNCTION("GOOGLETRANSLATE(A14027,""auto"",""en"")"),"Loading...")</f>
        <v>Loading...</v>
      </c>
    </row>
    <row r="14028" spans="1:2" ht="14.25" customHeight="1">
      <c r="A14028" s="6" t="s">
        <v>13332</v>
      </c>
      <c r="B14028" s="2" t="str">
        <f ca="1">IFERROR(__xludf.DUMMYFUNCTION("GOOGLETRANSLATE(A14028,""auto"",""en"")"),"Loading...")</f>
        <v>Loading...</v>
      </c>
    </row>
    <row r="14029" spans="1:2" ht="14.25" customHeight="1">
      <c r="A14029" s="4" t="s">
        <v>13290</v>
      </c>
      <c r="B14029" s="2" t="str">
        <f ca="1">IFERROR(__xludf.DUMMYFUNCTION("GOOGLETRANSLATE(A14029,""auto"",""en"")"),"Who is a fan of Ravish sir journalist at heart❤️❤️")</f>
        <v>Who is a fan of Ravish sir journalist at heart❤️❤️</v>
      </c>
    </row>
    <row r="14030" spans="1:2" ht="14.25" customHeight="1">
      <c r="A14030" s="2" t="s">
        <v>13333</v>
      </c>
      <c r="B14030" s="2" t="str">
        <f ca="1">IFERROR(__xludf.DUMMYFUNCTION("GOOGLETRANSLATE(A14030,""auto"",""en"")"),"Congress will win sure")</f>
        <v>Congress will win sure</v>
      </c>
    </row>
    <row r="14031" spans="1:2" ht="14.25" customHeight="1">
      <c r="A14031" s="4" t="s">
        <v>13290</v>
      </c>
      <c r="B14031" s="2" t="str">
        <f ca="1">IFERROR(__xludf.DUMMYFUNCTION("GOOGLETRANSLATE(A14031,""auto"",""en"")"),"Who is a fan of Ravish sir journalist at heart❤️❤️")</f>
        <v>Who is a fan of Ravish sir journalist at heart❤️❤️</v>
      </c>
    </row>
    <row r="14032" spans="1:2" ht="14.25" customHeight="1">
      <c r="A14032" s="2" t="s">
        <v>13334</v>
      </c>
      <c r="B14032" s="2" t="str">
        <f ca="1">IFERROR(__xludf.DUMMYFUNCTION("GOOGLETRANSLATE(A14032,""auto"",""en"")"),"Even before the hearing started, Guruji and comp and Godi media's conspiracies against India. You had never read this before. A drama is going on in the country in the name of Ganatantra.")</f>
        <v>Even before the hearing started, Guruji and comp and Godi media's conspiracies against India. You had never read this before. A drama is going on in the country in the name of Ganatantra.</v>
      </c>
    </row>
    <row r="14033" spans="1:2" ht="14.25" customHeight="1">
      <c r="A14033" s="2" t="s">
        <v>13335</v>
      </c>
      <c r="B14033" s="2" t="str">
        <f ca="1">IFERROR(__xludf.DUMMYFUNCTION("GOOGLETRANSLATE(A14033,""auto"",""en"")"),"Loading...")</f>
        <v>Loading...</v>
      </c>
    </row>
    <row r="14034" spans="1:2" ht="14.25" customHeight="1">
      <c r="A14034" s="4" t="s">
        <v>13336</v>
      </c>
      <c r="B14034" s="2" t="str">
        <f ca="1">IFERROR(__xludf.DUMMYFUNCTION("GOOGLETRANSLATE(A14034,""auto"",""en"")"),"Loading...")</f>
        <v>Loading...</v>
      </c>
    </row>
    <row r="14035" spans="1:2" ht="14.25" customHeight="1">
      <c r="A14035" s="2" t="s">
        <v>13337</v>
      </c>
      <c r="B14035" s="2" t="str">
        <f ca="1">IFERROR(__xludf.DUMMYFUNCTION("GOOGLETRANSLATE(A14035,""auto"",""en"")"),"Loading...")</f>
        <v>Loading...</v>
      </c>
    </row>
    <row r="14036" spans="1:2" ht="14.25" customHeight="1">
      <c r="A14036" s="2" t="s">
        <v>13338</v>
      </c>
      <c r="B14036" s="2" t="str">
        <f ca="1">IFERROR(__xludf.DUMMYFUNCTION("GOOGLETRANSLATE(A14036,""auto"",""en"")"),"Loading...")</f>
        <v>Loading...</v>
      </c>
    </row>
    <row r="14037" spans="1:2" ht="14.25" customHeight="1">
      <c r="A14037" s="2" t="s">
        <v>13339</v>
      </c>
      <c r="B14037" s="2" t="str">
        <f ca="1">IFERROR(__xludf.DUMMYFUNCTION("GOOGLETRANSLATE(A14037,""auto"",""en"")"),"Loading...")</f>
        <v>Loading...</v>
      </c>
    </row>
    <row r="14038" spans="1:2" ht="14.25" customHeight="1">
      <c r="A14038" s="2" t="s">
        <v>13340</v>
      </c>
      <c r="B14038" s="2" t="str">
        <f ca="1">IFERROR(__xludf.DUMMYFUNCTION("GOOGLETRANSLATE(A14038,""auto"",""en"")"),"Loading...")</f>
        <v>Loading...</v>
      </c>
    </row>
    <row r="14039" spans="1:2" ht="14.25" customHeight="1">
      <c r="A14039" s="2" t="s">
        <v>13341</v>
      </c>
      <c r="B14039" s="2" t="str">
        <f ca="1">IFERROR(__xludf.DUMMYFUNCTION("GOOGLETRANSLATE(A14039,""auto"",""en"")"),"Loading...")</f>
        <v>Loading...</v>
      </c>
    </row>
    <row r="14040" spans="1:2" ht="14.25" customHeight="1">
      <c r="A14040" s="2" t="s">
        <v>13342</v>
      </c>
      <c r="B14040" s="2" t="str">
        <f ca="1">IFERROR(__xludf.DUMMYFUNCTION("GOOGLETRANSLATE(A14040,""auto"",""en"")"),"Loading...")</f>
        <v>Loading...</v>
      </c>
    </row>
    <row r="14041" spans="1:2" ht="14.25" customHeight="1">
      <c r="A14041" s="4" t="s">
        <v>13343</v>
      </c>
      <c r="B14041" s="2" t="str">
        <f ca="1">IFERROR(__xludf.DUMMYFUNCTION("GOOGLETRANSLATE(A14041,""auto"",""en"")"),"Loading...")</f>
        <v>Loading...</v>
      </c>
    </row>
    <row r="14042" spans="1:2" ht="14.25" customHeight="1">
      <c r="A14042" s="2" t="s">
        <v>13344</v>
      </c>
      <c r="B14042" s="2" t="str">
        <f ca="1">IFERROR(__xludf.DUMMYFUNCTION("GOOGLETRANSLATE(A14042,""auto"",""en"")"),"Loading...")</f>
        <v>Loading...</v>
      </c>
    </row>
    <row r="14043" spans="1:2" ht="14.25" customHeight="1">
      <c r="A14043" s="2" t="s">
        <v>13345</v>
      </c>
      <c r="B14043" s="2" t="str">
        <f ca="1">IFERROR(__xludf.DUMMYFUNCTION("GOOGLETRANSLATE(A14043,""auto"",""en"")"),"Negative !  Rabish thinks that He is only SMART.")</f>
        <v>Negative !  Rabish thinks that He is only SMART.</v>
      </c>
    </row>
    <row r="14044" spans="1:2" ht="14.25" customHeight="1">
      <c r="A14044" s="2" t="s">
        <v>13346</v>
      </c>
      <c r="B14044" s="2" t="str">
        <f ca="1">IFERROR(__xludf.DUMMYFUNCTION("GOOGLETRANSLATE(A14044,""auto"",""en"")"),"Loading...")</f>
        <v>Loading...</v>
      </c>
    </row>
    <row r="14045" spans="1:2" ht="14.25" customHeight="1">
      <c r="A14045" s="2" t="s">
        <v>13346</v>
      </c>
      <c r="B14045" s="2" t="str">
        <f ca="1">IFERROR(__xludf.DUMMYFUNCTION("GOOGLETRANSLATE(A14045,""auto"",""en"")"),"Loading...")</f>
        <v>Loading...</v>
      </c>
    </row>
    <row r="14046" spans="1:2" ht="14.25" customHeight="1">
      <c r="A14046" s="2" t="s">
        <v>13347</v>
      </c>
      <c r="B14046" s="2" t="str">
        <f ca="1">IFERROR(__xludf.DUMMYFUNCTION("GOOGLETRANSLATE(A14046,""auto"",""en"")"),"Loading...")</f>
        <v>Loading...</v>
      </c>
    </row>
    <row r="14047" spans="1:2" ht="14.25" customHeight="1">
      <c r="A14047" s="2" t="s">
        <v>151</v>
      </c>
      <c r="B14047" s="2" t="str">
        <f ca="1">IFERROR(__xludf.DUMMYFUNCTION("GOOGLETRANSLATE(A14047,""auto"",""en"")"),"Loading...")</f>
        <v>Loading...</v>
      </c>
    </row>
    <row r="14048" spans="1:2" ht="14.25" customHeight="1">
      <c r="A14048" s="2" t="s">
        <v>13348</v>
      </c>
      <c r="B14048" s="2" t="str">
        <f ca="1">IFERROR(__xludf.DUMMYFUNCTION("GOOGLETRANSLATE(A14048,""auto"",""en"")"),"Loading...")</f>
        <v>Loading...</v>
      </c>
    </row>
    <row r="14049" spans="1:2" ht="14.25" customHeight="1">
      <c r="A14049" s="4" t="s">
        <v>13290</v>
      </c>
      <c r="B14049" s="2" t="str">
        <f ca="1">IFERROR(__xludf.DUMMYFUNCTION("GOOGLETRANSLATE(A14049,""auto"",""en"")"),"Who is a fan of Ravish sir journalist at heart❤️❤️")</f>
        <v>Who is a fan of Ravish sir journalist at heart❤️❤️</v>
      </c>
    </row>
    <row r="14050" spans="1:2" ht="14.25" customHeight="1">
      <c r="A14050" s="5" t="s">
        <v>13349</v>
      </c>
      <c r="B14050" s="2" t="str">
        <f ca="1">IFERROR(__xludf.DUMMYFUNCTION("GOOGLETRANSLATE(A14050,""auto"",""en"")"),"Loading...")</f>
        <v>Loading...</v>
      </c>
    </row>
    <row r="14051" spans="1:2" ht="14.25" customHeight="1">
      <c r="A14051" s="2" t="s">
        <v>13350</v>
      </c>
      <c r="B14051" s="2" t="str">
        <f ca="1">IFERROR(__xludf.DUMMYFUNCTION("GOOGLETRANSLATE(A14051,""auto"",""en"")"),"Loading...")</f>
        <v>Loading...</v>
      </c>
    </row>
    <row r="14052" spans="1:2" ht="14.25" customHeight="1">
      <c r="A14052" s="4" t="s">
        <v>13351</v>
      </c>
      <c r="B14052" s="2" t="str">
        <f ca="1">IFERROR(__xludf.DUMMYFUNCTION("GOOGLETRANSLATE(A14052,""auto"",""en"")"),"Loading...")</f>
        <v>Loading...</v>
      </c>
    </row>
    <row r="14053" spans="1:2" ht="14.25" customHeight="1">
      <c r="A14053" s="5" t="s">
        <v>13352</v>
      </c>
      <c r="B14053" s="2" t="str">
        <f ca="1">IFERROR(__xludf.DUMMYFUNCTION("GOOGLETRANSLATE(A14053,""auto"",""en"")"),"Loading...")</f>
        <v>Loading...</v>
      </c>
    </row>
    <row r="14054" spans="1:2" ht="14.25" customHeight="1">
      <c r="A14054" s="2" t="s">
        <v>13353</v>
      </c>
      <c r="B14054" s="2" t="str">
        <f ca="1">IFERROR(__xludf.DUMMYFUNCTION("GOOGLETRANSLATE(A14054,""auto"",""en"")"),"Loading...")</f>
        <v>Loading...</v>
      </c>
    </row>
    <row r="14055" spans="1:2" ht="14.25" customHeight="1">
      <c r="A14055" s="2" t="s">
        <v>13354</v>
      </c>
      <c r="B14055" s="2" t="str">
        <f ca="1">IFERROR(__xludf.DUMMYFUNCTION("GOOGLETRANSLATE(A14055,""auto"",""en"")"),"Loading...")</f>
        <v>Loading...</v>
      </c>
    </row>
    <row r="14056" spans="1:2" ht="14.25" customHeight="1">
      <c r="A14056" s="2" t="s">
        <v>13355</v>
      </c>
      <c r="B14056" s="2" t="str">
        <f ca="1">IFERROR(__xludf.DUMMYFUNCTION("GOOGLETRANSLATE(A14056,""auto"",""en"")"),"Loading...")</f>
        <v>Loading...</v>
      </c>
    </row>
    <row r="14057" spans="1:2" ht="14.25" customHeight="1">
      <c r="A14057" s="2" t="s">
        <v>13356</v>
      </c>
      <c r="B14057" s="2" t="str">
        <f ca="1">IFERROR(__xludf.DUMMYFUNCTION("GOOGLETRANSLATE(A14057,""auto"",""en"")"),"Last hope.")</f>
        <v>Last hope.</v>
      </c>
    </row>
    <row r="14058" spans="1:2" ht="14.25" customHeight="1">
      <c r="A14058" s="2" t="s">
        <v>13357</v>
      </c>
      <c r="B14058" s="2" t="str">
        <f ca="1">IFERROR(__xludf.DUMMYFUNCTION("GOOGLETRANSLATE(A14058,""auto"",""en"")"),"Loading...")</f>
        <v>Loading...</v>
      </c>
    </row>
    <row r="14059" spans="1:2" ht="14.25" customHeight="1">
      <c r="A14059" s="2" t="s">
        <v>13358</v>
      </c>
      <c r="B14059" s="2" t="str">
        <f ca="1">IFERROR(__xludf.DUMMYFUNCTION("GOOGLETRANSLATE(A14059,""auto"",""en"")"),"Jan Andolan Ki Karyaari Godi Poll......")</f>
        <v>Jan Andolan Ki Karyaari Godi Poll......</v>
      </c>
    </row>
    <row r="14060" spans="1:2" ht="14.25" customHeight="1">
      <c r="A14060" s="2" t="s">
        <v>13359</v>
      </c>
      <c r="B14060" s="2" t="str">
        <f ca="1">IFERROR(__xludf.DUMMYFUNCTION("GOOGLETRANSLATE(A14060,""auto"",""en"")"),"Loading...")</f>
        <v>Loading...</v>
      </c>
    </row>
    <row r="14061" spans="1:2" ht="14.25" customHeight="1">
      <c r="A14061" s="4" t="s">
        <v>13360</v>
      </c>
      <c r="B14061" s="2" t="str">
        <f ca="1">IFERROR(__xludf.DUMMYFUNCTION("GOOGLETRANSLATE(A14061,""auto"",""en"")"),"Loading...")</f>
        <v>Loading...</v>
      </c>
    </row>
    <row r="14062" spans="1:2" ht="14.25" customHeight="1">
      <c r="A14062" s="2" t="s">
        <v>13361</v>
      </c>
      <c r="B14062" s="2" t="str">
        <f ca="1">IFERROR(__xludf.DUMMYFUNCTION("GOOGLETRANSLATE(A14062,""auto"",""en"")"),"Loading...")</f>
        <v>Loading...</v>
      </c>
    </row>
    <row r="14063" spans="1:2" ht="14.25" customHeight="1">
      <c r="A14063" s="2" t="s">
        <v>13362</v>
      </c>
      <c r="B14063" s="2" t="str">
        <f ca="1">IFERROR(__xludf.DUMMYFUNCTION("GOOGLETRANSLATE(A14063,""auto"",""en"")"),"Loading...")</f>
        <v>Loading...</v>
      </c>
    </row>
    <row r="14064" spans="1:2" ht="14.25" customHeight="1">
      <c r="A14064" s="2" t="s">
        <v>7</v>
      </c>
      <c r="B14064" s="2" t="str">
        <f ca="1">IFERROR(__xludf.DUMMYFUNCTION("GOOGLETRANSLATE(A14064,""auto"",""en"")"),"Loading...")</f>
        <v>Loading...</v>
      </c>
    </row>
    <row r="14065" spans="1:2" ht="14.25" customHeight="1">
      <c r="A14065" s="2" t="s">
        <v>13363</v>
      </c>
      <c r="B14065" s="2" t="str">
        <f ca="1">IFERROR(__xludf.DUMMYFUNCTION("GOOGLETRANSLATE(A14065,""auto"",""en"")"),"Loading...")</f>
        <v>Loading...</v>
      </c>
    </row>
    <row r="14066" spans="1:2" ht="14.25" customHeight="1">
      <c r="A14066" s="2" t="s">
        <v>13364</v>
      </c>
      <c r="B14066" s="2" t="str">
        <f ca="1">IFERROR(__xludf.DUMMYFUNCTION("GOOGLETRANSLATE(A14066,""auto"",""en"")"),"Loading...")</f>
        <v>Loading...</v>
      </c>
    </row>
    <row r="14067" spans="1:2" ht="14.25" customHeight="1">
      <c r="A14067" s="4" t="s">
        <v>13365</v>
      </c>
      <c r="B14067" s="2" t="str">
        <f ca="1">IFERROR(__xludf.DUMMYFUNCTION("GOOGLETRANSLATE(A14067,""auto"",""en"")"),"Loading...")</f>
        <v>Loading...</v>
      </c>
    </row>
    <row r="14068" spans="1:2" ht="14.25" customHeight="1">
      <c r="A14068" s="2" t="s">
        <v>13366</v>
      </c>
      <c r="B14068" s="2" t="str">
        <f ca="1">IFERROR(__xludf.DUMMYFUNCTION("GOOGLETRANSLATE(A14068,""auto"",""en"")"),"Loading...")</f>
        <v>Loading...</v>
      </c>
    </row>
    <row r="14069" spans="1:2" ht="14.25" customHeight="1">
      <c r="A14069" s="4" t="s">
        <v>13367</v>
      </c>
      <c r="B14069" s="2" t="str">
        <f ca="1">IFERROR(__xludf.DUMMYFUNCTION("GOOGLETRANSLATE(A14069,""auto"",""en"")"),"Loading...")</f>
        <v>Loading...</v>
      </c>
    </row>
    <row r="14070" spans="1:2" ht="14.25" customHeight="1">
      <c r="A14070" s="2" t="s">
        <v>13368</v>
      </c>
      <c r="B14070" s="2" t="str">
        <f ca="1">IFERROR(__xludf.DUMMYFUNCTION("GOOGLETRANSLATE(A14070,""auto"",""en"")"),"Loading...")</f>
        <v>Loading...</v>
      </c>
    </row>
    <row r="14071" spans="1:2" ht="14.25" customHeight="1">
      <c r="A14071" s="2" t="s">
        <v>13369</v>
      </c>
      <c r="B14071" s="2" t="str">
        <f ca="1">IFERROR(__xludf.DUMMYFUNCTION("GOOGLETRANSLATE(A14071,""auto"",""en"")"),"Loading...")</f>
        <v>Loading...</v>
      </c>
    </row>
    <row r="14072" spans="1:2" ht="14.25" customHeight="1">
      <c r="A14072" s="2" t="s">
        <v>13370</v>
      </c>
      <c r="B14072" s="2" t="str">
        <f ca="1">IFERROR(__xludf.DUMMYFUNCTION("GOOGLETRANSLATE(A14072,""auto"",""en"")"),"Loading...")</f>
        <v>Loading...</v>
      </c>
    </row>
    <row r="14073" spans="1:2" ht="14.25" customHeight="1">
      <c r="A14073" s="5" t="s">
        <v>13371</v>
      </c>
      <c r="B14073" s="2" t="str">
        <f ca="1">IFERROR(__xludf.DUMMYFUNCTION("GOOGLETRANSLATE(A14073,""auto"",""en"")"),"Loading...")</f>
        <v>Loading...</v>
      </c>
    </row>
    <row r="14074" spans="1:2" ht="14.25" customHeight="1">
      <c r="A14074" s="2" t="s">
        <v>13372</v>
      </c>
      <c r="B14074" s="2" t="str">
        <f ca="1">IFERROR(__xludf.DUMMYFUNCTION("GOOGLETRANSLATE(A14074,""auto"",""en"")"),"Loading...")</f>
        <v>Loading...</v>
      </c>
    </row>
    <row r="14075" spans="1:2" ht="14.25" customHeight="1">
      <c r="A14075" s="4" t="s">
        <v>13373</v>
      </c>
      <c r="B14075" s="2" t="str">
        <f ca="1">IFERROR(__xludf.DUMMYFUNCTION("GOOGLETRANSLATE(A14075,""auto"",""en"")"),"Loading...")</f>
        <v>Loading...</v>
      </c>
    </row>
    <row r="14076" spans="1:2" ht="14.25" customHeight="1">
      <c r="A14076" s="2" t="s">
        <v>13374</v>
      </c>
      <c r="B14076" s="2" t="str">
        <f ca="1">IFERROR(__xludf.DUMMYFUNCTION("GOOGLETRANSLATE(A14076,""auto"",""en"")"),"Loading...")</f>
        <v>Loading...</v>
      </c>
    </row>
    <row r="14077" spans="1:2" ht="14.25" customHeight="1">
      <c r="A14077" s="2" t="s">
        <v>13375</v>
      </c>
      <c r="B14077" s="2" t="str">
        <f ca="1">IFERROR(__xludf.DUMMYFUNCTION("GOOGLETRANSLATE(A14077,""auto"",""en"")"),"Loading...")</f>
        <v>Loading...</v>
      </c>
    </row>
    <row r="14078" spans="1:2" ht="14.25" customHeight="1">
      <c r="A14078" s="2" t="s">
        <v>13376</v>
      </c>
      <c r="B14078" s="2" t="str">
        <f ca="1">IFERROR(__xludf.DUMMYFUNCTION("GOOGLETRANSLATE(A14078,""auto"",""en"")"),"Loading...")</f>
        <v>Loading...</v>
      </c>
    </row>
    <row r="14079" spans="1:2" ht="14.25" customHeight="1">
      <c r="A14079" s="2" t="s">
        <v>13377</v>
      </c>
      <c r="B14079" s="2" t="str">
        <f ca="1">IFERROR(__xludf.DUMMYFUNCTION("GOOGLETRANSLATE(A14079,""auto"",""en"")"),"Loading...")</f>
        <v>Loading...</v>
      </c>
    </row>
    <row r="14080" spans="1:2" ht="14.25" customHeight="1">
      <c r="A14080" s="2" t="s">
        <v>13378</v>
      </c>
      <c r="B14080" s="2" t="str">
        <f ca="1">IFERROR(__xludf.DUMMYFUNCTION("GOOGLETRANSLATE(A14080,""auto"",""en"")"),"😢😢😢😢58% of youths are brainless in UP, Odisa, Madhyapradesh, Gujarat and Bihar. Most of these youths are school dropout, never sat in college exam. They are labourers working in Gujrat, Mumbai, Mumbai and Bangalore. These are the chips BJP has to win "&amp;"the election.")</f>
        <v>😢😢😢😢58% of youths are brainless in UP, Odisa, Madhyapradesh, Gujarat and Bihar. Most of these youths are school dropout, never sat in college exam. They are labourers working in Gujrat, Mumbai, Mumbai and Bangalore. These are the chips BJP has to win the election.</v>
      </c>
    </row>
    <row r="14081" spans="1:2" ht="14.25" customHeight="1">
      <c r="A14081" s="2" t="s">
        <v>1389</v>
      </c>
      <c r="B14081" s="2" t="str">
        <f ca="1">IFERROR(__xludf.DUMMYFUNCTION("GOOGLETRANSLATE(A14081,""auto"",""en"")"),"Loading...")</f>
        <v>Loading...</v>
      </c>
    </row>
    <row r="14082" spans="1:2" ht="14.25" customHeight="1">
      <c r="A14082" s="2" t="s">
        <v>9450</v>
      </c>
      <c r="B14082" s="2" t="str">
        <f ca="1">IFERROR(__xludf.DUMMYFUNCTION("GOOGLETRANSLATE(A14082,""auto"",""en"")"),"Loading...")</f>
        <v>Loading...</v>
      </c>
    </row>
    <row r="14083" spans="1:2" ht="14.25" customHeight="1">
      <c r="A14083" s="2" t="s">
        <v>13379</v>
      </c>
      <c r="B14083" s="2" t="str">
        <f ca="1">IFERROR(__xludf.DUMMYFUNCTION("GOOGLETRANSLATE(A14083,""auto"",""en"")"),"Loading...")</f>
        <v>Loading...</v>
      </c>
    </row>
    <row r="14084" spans="1:2" ht="14.25" customHeight="1">
      <c r="A14084" s="2" t="s">
        <v>13380</v>
      </c>
      <c r="B14084" s="2" t="str">
        <f ca="1">IFERROR(__xludf.DUMMYFUNCTION("GOOGLETRANSLATE(A14084,""auto"",""en"")"),"Loading...")</f>
        <v>Loading...</v>
      </c>
    </row>
    <row r="14085" spans="1:2" ht="14.25" customHeight="1">
      <c r="A14085" s="2" t="s">
        <v>13381</v>
      </c>
      <c r="B14085" s="2" t="str">
        <f ca="1">IFERROR(__xludf.DUMMYFUNCTION("GOOGLETRANSLATE(A14085,""auto"",""en"")"),"Loading...")</f>
        <v>Loading...</v>
      </c>
    </row>
    <row r="14086" spans="1:2" ht="14.25" customHeight="1">
      <c r="A14086" s="2" t="s">
        <v>13382</v>
      </c>
      <c r="B14086" s="2" t="str">
        <f ca="1">IFERROR(__xludf.DUMMYFUNCTION("GOOGLETRANSLATE(A14086,""auto"",""en"")"),"Loading...")</f>
        <v>Loading...</v>
      </c>
    </row>
    <row r="14087" spans="1:2" ht="14.25" customHeight="1">
      <c r="A14087" s="2" t="s">
        <v>13383</v>
      </c>
      <c r="B14087" s="2" t="str">
        <f ca="1">IFERROR(__xludf.DUMMYFUNCTION("GOOGLETRANSLATE(A14087,""auto"",""en"")"),"Loading...")</f>
        <v>Loading...</v>
      </c>
    </row>
    <row r="14088" spans="1:2" ht="14.25" customHeight="1">
      <c r="A14088" s="2" t="s">
        <v>13384</v>
      </c>
      <c r="B14088" s="2" t="str">
        <f ca="1">IFERROR(__xludf.DUMMYFUNCTION("GOOGLETRANSLATE(A14088,""auto"",""en"")"),"Ops")</f>
        <v>Ops</v>
      </c>
    </row>
    <row r="14089" spans="1:2" ht="14.25" customHeight="1">
      <c r="A14089" s="2" t="s">
        <v>13385</v>
      </c>
      <c r="B14089" s="2" t="str">
        <f ca="1">IFERROR(__xludf.DUMMYFUNCTION("GOOGLETRANSLATE(A14089,""auto"",""en"")"),"Loading...")</f>
        <v>Loading...</v>
      </c>
    </row>
    <row r="14090" spans="1:2" ht="14.25" customHeight="1">
      <c r="A14090" s="2" t="s">
        <v>13386</v>
      </c>
      <c r="B14090" s="2" t="str">
        <f ca="1">IFERROR(__xludf.DUMMYFUNCTION("GOOGLETRANSLATE(A14090,""auto"",""en"")"),"Bengali bhadralok knows what is good for them or what is bad")</f>
        <v>Bengali bhadralok knows what is good for them or what is bad</v>
      </c>
    </row>
    <row r="14091" spans="1:2" ht="14.25" customHeight="1">
      <c r="A14091" s="2" t="s">
        <v>13387</v>
      </c>
      <c r="B14091" s="2" t="str">
        <f ca="1">IFERROR(__xludf.DUMMYFUNCTION("GOOGLETRANSLATE(A14091,""auto"",""en"")"),"Time for retirement Ravishji")</f>
        <v>Time for retirement Ravishji</v>
      </c>
    </row>
    <row r="14092" spans="1:2" ht="14.25" customHeight="1">
      <c r="A14092" s="2" t="s">
        <v>13388</v>
      </c>
      <c r="B14092" s="2" t="str">
        <f ca="1">IFERROR(__xludf.DUMMYFUNCTION("GOOGLETRANSLATE(A14092,""auto"",""en"")"),"Loading...")</f>
        <v>Loading...</v>
      </c>
    </row>
    <row r="14093" spans="1:2" ht="14.25" customHeight="1">
      <c r="A14093" s="2" t="s">
        <v>13389</v>
      </c>
      <c r="B14093" s="2" t="str">
        <f ca="1">IFERROR(__xludf.DUMMYFUNCTION("GOOGLETRANSLATE(A14093,""auto"",""en"")"),"Loading...")</f>
        <v>Loading...</v>
      </c>
    </row>
    <row r="14094" spans="1:2" ht="14.25" customHeight="1">
      <c r="A14094" s="2" t="s">
        <v>13390</v>
      </c>
      <c r="B14094" s="2" t="str">
        <f ca="1">IFERROR(__xludf.DUMMYFUNCTION("GOOGLETRANSLATE(A14094,""auto"",""en"")"),"Loading...")</f>
        <v>Loading...</v>
      </c>
    </row>
    <row r="14095" spans="1:2" ht="14.25" customHeight="1">
      <c r="A14095" s="2" t="s">
        <v>13391</v>
      </c>
      <c r="B14095" s="2" t="str">
        <f ca="1">IFERROR(__xludf.DUMMYFUNCTION("GOOGLETRANSLATE(A14095,""auto"",""en"")"),"Loading...")</f>
        <v>Loading...</v>
      </c>
    </row>
    <row r="14096" spans="1:2" ht="14.25" customHeight="1">
      <c r="A14096" s="2" t="s">
        <v>13392</v>
      </c>
      <c r="B14096" s="2" t="str">
        <f ca="1">IFERROR(__xludf.DUMMYFUNCTION("GOOGLETRANSLATE(A14096,""auto"",""en"")"),"Loading...")</f>
        <v>Loading...</v>
      </c>
    </row>
    <row r="14097" spans="1:2" ht="14.25" customHeight="1">
      <c r="A14097" s="2" t="s">
        <v>13393</v>
      </c>
      <c r="B14097" s="2" t="str">
        <f ca="1">IFERROR(__xludf.DUMMYFUNCTION("GOOGLETRANSLATE(A14097,""auto"",""en"")"),"Loading...")</f>
        <v>Loading...</v>
      </c>
    </row>
    <row r="14098" spans="1:2" ht="14.25" customHeight="1">
      <c r="A14098" s="2" t="s">
        <v>13394</v>
      </c>
      <c r="B14098" s="2" t="str">
        <f ca="1">IFERROR(__xludf.DUMMYFUNCTION("GOOGLETRANSLATE(A14098,""auto"",""en"")"),"Loading...")</f>
        <v>Loading...</v>
      </c>
    </row>
    <row r="14099" spans="1:2" ht="14.25" customHeight="1">
      <c r="A14099" s="2" t="s">
        <v>13395</v>
      </c>
      <c r="B14099" s="2" t="str">
        <f ca="1">IFERROR(__xludf.DUMMYFUNCTION("GOOGLETRANSLATE(A14099,""auto"",""en"")"),"Loading...")</f>
        <v>Loading...</v>
      </c>
    </row>
    <row r="14100" spans="1:2" ht="14.25" customHeight="1">
      <c r="A14100" s="2" t="s">
        <v>13396</v>
      </c>
      <c r="B14100" s="2" t="str">
        <f ca="1">IFERROR(__xludf.DUMMYFUNCTION("GOOGLETRANSLATE(A14100,""auto"",""en"")"),"Loading...")</f>
        <v>Loading...</v>
      </c>
    </row>
    <row r="14101" spans="1:2" ht="14.25" customHeight="1">
      <c r="A14101" s="2" t="s">
        <v>13397</v>
      </c>
      <c r="B14101" s="2" t="str">
        <f ca="1">IFERROR(__xludf.DUMMYFUNCTION("GOOGLETRANSLATE(A14101,""auto"",""en"")"),"Loading...")</f>
        <v>Loading...</v>
      </c>
    </row>
    <row r="14102" spans="1:2" ht="14.25" customHeight="1">
      <c r="A14102" s="2" t="s">
        <v>13398</v>
      </c>
      <c r="B14102" s="2" t="str">
        <f ca="1">IFERROR(__xludf.DUMMYFUNCTION("GOOGLETRANSLATE(A14102,""auto"",""en"")"),"Loading...")</f>
        <v>Loading...</v>
      </c>
    </row>
    <row r="14103" spans="1:2" ht="14.25" customHeight="1">
      <c r="A14103" s="2" t="s">
        <v>13399</v>
      </c>
      <c r="B14103" s="2" t="str">
        <f ca="1">IFERROR(__xludf.DUMMYFUNCTION("GOOGLETRANSLATE(A14103,""auto"",""en"")"),"Loading...")</f>
        <v>Loading...</v>
      </c>
    </row>
    <row r="14104" spans="1:2" ht="14.25" customHeight="1">
      <c r="A14104" s="6" t="s">
        <v>13400</v>
      </c>
      <c r="B14104" s="2" t="str">
        <f ca="1">IFERROR(__xludf.DUMMYFUNCTION("GOOGLETRANSLATE(A14104,""auto"",""en"")"),"Loading...")</f>
        <v>Loading...</v>
      </c>
    </row>
    <row r="14105" spans="1:2" ht="14.25" customHeight="1">
      <c r="A14105" s="2" t="s">
        <v>13401</v>
      </c>
      <c r="B14105" s="2" t="str">
        <f ca="1">IFERROR(__xludf.DUMMYFUNCTION("GOOGLETRANSLATE(A14105,""auto"",""en"")"),"Loading...")</f>
        <v>Loading...</v>
      </c>
    </row>
    <row r="14106" spans="1:2" ht="14.25" customHeight="1">
      <c r="A14106" s="4" t="s">
        <v>13402</v>
      </c>
      <c r="B14106" s="2" t="str">
        <f ca="1">IFERROR(__xludf.DUMMYFUNCTION("GOOGLETRANSLATE(A14106,""auto"",""en"")"),"Loading...")</f>
        <v>Loading...</v>
      </c>
    </row>
    <row r="14107" spans="1:2" ht="14.25" customHeight="1">
      <c r="A14107" s="4" t="s">
        <v>13403</v>
      </c>
      <c r="B14107" s="2" t="str">
        <f ca="1">IFERROR(__xludf.DUMMYFUNCTION("GOOGLETRANSLATE(A14107,""auto"",""en"")"),"Loading...")</f>
        <v>Loading...</v>
      </c>
    </row>
    <row r="14108" spans="1:2" ht="14.25" customHeight="1">
      <c r="A14108" s="2" t="s">
        <v>13404</v>
      </c>
      <c r="B14108" s="2" t="str">
        <f ca="1">IFERROR(__xludf.DUMMYFUNCTION("GOOGLETRANSLATE(A14108,""auto"",""en"")"),"Loading...")</f>
        <v>Loading...</v>
      </c>
    </row>
    <row r="14109" spans="1:2" ht="14.25" customHeight="1">
      <c r="A14109" s="4" t="s">
        <v>13405</v>
      </c>
      <c r="B14109" s="2" t="str">
        <f ca="1">IFERROR(__xludf.DUMMYFUNCTION("GOOGLETRANSLATE(A14109,""auto"",""en"")"),"Loading...")</f>
        <v>Loading...</v>
      </c>
    </row>
    <row r="14110" spans="1:2" ht="14.25" customHeight="1">
      <c r="A14110" s="2" t="s">
        <v>13406</v>
      </c>
      <c r="B14110" s="2" t="str">
        <f ca="1">IFERROR(__xludf.DUMMYFUNCTION("GOOGLETRANSLATE(A14110,""auto"",""en"")"),"Loading...")</f>
        <v>Loading...</v>
      </c>
    </row>
    <row r="14111" spans="1:2" ht="14.25" customHeight="1">
      <c r="A14111" s="2" t="s">
        <v>13407</v>
      </c>
      <c r="B14111" s="2" t="str">
        <f ca="1">IFERROR(__xludf.DUMMYFUNCTION("GOOGLETRANSLATE(A14111,""auto"",""en"")"),"Loading...")</f>
        <v>Loading...</v>
      </c>
    </row>
    <row r="14112" spans="1:2" ht="14.25" customHeight="1">
      <c r="A14112" s="2" t="s">
        <v>13408</v>
      </c>
      <c r="B14112" s="2" t="str">
        <f ca="1">IFERROR(__xludf.DUMMYFUNCTION("GOOGLETRANSLATE(A14112,""auto"",""en"")"),"Loading...")</f>
        <v>Loading...</v>
      </c>
    </row>
    <row r="14113" spans="1:2" ht="14.25" customHeight="1">
      <c r="A14113" s="2" t="s">
        <v>13409</v>
      </c>
      <c r="B14113" s="2" t="str">
        <f ca="1">IFERROR(__xludf.DUMMYFUNCTION("GOOGLETRANSLATE(A14113,""auto"",""en"")"),"Hadd hain🤣🤣🤣🤣")</f>
        <v>Hadd hain🤣🤣🤣🤣</v>
      </c>
    </row>
    <row r="14114" spans="1:2" ht="14.25" customHeight="1">
      <c r="A14114" s="2" t="s">
        <v>13410</v>
      </c>
      <c r="B14114" s="2" t="str">
        <f ca="1">IFERROR(__xludf.DUMMYFUNCTION("GOOGLETRANSLATE(A14114,""auto"",""en"")"),"Loading...")</f>
        <v>Loading...</v>
      </c>
    </row>
    <row r="14115" spans="1:2" ht="14.25" customHeight="1">
      <c r="A14115" s="2" t="s">
        <v>13411</v>
      </c>
      <c r="B14115" s="2" t="str">
        <f ca="1">IFERROR(__xludf.DUMMYFUNCTION("GOOGLETRANSLATE(A14115,""auto"",""en"")"),"Loading...")</f>
        <v>Loading...</v>
      </c>
    </row>
    <row r="14116" spans="1:2" ht="14.25" customHeight="1">
      <c r="A14116" s="4" t="s">
        <v>13412</v>
      </c>
      <c r="B14116" s="2" t="str">
        <f ca="1">IFERROR(__xludf.DUMMYFUNCTION("GOOGLETRANSLATE(A14116,""auto"",""en"")"),"Along with Pinky and Pappu, the puppy will also be fed.")</f>
        <v>Along with Pinky and Pappu, the puppy will also be fed.</v>
      </c>
    </row>
    <row r="14117" spans="1:2" ht="14.25" customHeight="1">
      <c r="A14117" s="2" t="s">
        <v>13413</v>
      </c>
      <c r="B14117" s="2" t="str">
        <f ca="1">IFERROR(__xludf.DUMMYFUNCTION("GOOGLETRANSLATE(A14117,""auto"",""en"")"),"Loading...")</f>
        <v>Loading...</v>
      </c>
    </row>
    <row r="14118" spans="1:2" ht="14.25" customHeight="1">
      <c r="A14118" s="2" t="s">
        <v>13414</v>
      </c>
      <c r="B14118" s="2" t="str">
        <f ca="1">IFERROR(__xludf.DUMMYFUNCTION("GOOGLETRANSLATE(A14118,""auto"",""en"")"),"Loading...")</f>
        <v>Loading...</v>
      </c>
    </row>
    <row r="14119" spans="1:2" ht="14.25" customHeight="1">
      <c r="A14119" s="4" t="s">
        <v>13415</v>
      </c>
      <c r="B14119" s="2" t="str">
        <f ca="1">IFERROR(__xludf.DUMMYFUNCTION("GOOGLETRANSLATE(A14119,""auto"",""en"")"),"Loading...")</f>
        <v>Loading...</v>
      </c>
    </row>
    <row r="14120" spans="1:2" ht="14.25" customHeight="1">
      <c r="A14120" s="2" t="s">
        <v>60</v>
      </c>
      <c r="B14120" s="2" t="str">
        <f ca="1">IFERROR(__xludf.DUMMYFUNCTION("GOOGLETRANSLATE(A14120,""auto"",""en"")"),"Loading...")</f>
        <v>Loading...</v>
      </c>
    </row>
    <row r="14121" spans="1:2" ht="14.25" customHeight="1">
      <c r="A14121" s="4" t="s">
        <v>13416</v>
      </c>
      <c r="B14121" s="2" t="str">
        <f ca="1">IFERROR(__xludf.DUMMYFUNCTION("GOOGLETRANSLATE(A14121,""auto"",""en"")"),"Loading...")</f>
        <v>Loading...</v>
      </c>
    </row>
    <row r="14122" spans="1:2" ht="14.25" customHeight="1">
      <c r="A14122" s="2" t="s">
        <v>13417</v>
      </c>
      <c r="B14122" s="2" t="str">
        <f ca="1">IFERROR(__xludf.DUMMYFUNCTION("GOOGLETRANSLATE(A14122,""auto"",""en"")"),"Loading...")</f>
        <v>Loading...</v>
      </c>
    </row>
    <row r="14123" spans="1:2" ht="14.25" customHeight="1">
      <c r="A14123" s="2" t="s">
        <v>13418</v>
      </c>
      <c r="B14123" s="2" t="str">
        <f ca="1">IFERROR(__xludf.DUMMYFUNCTION("GOOGLETRANSLATE(A14123,""auto"",""en"")"),"Loading...")</f>
        <v>Loading...</v>
      </c>
    </row>
    <row r="14124" spans="1:2" ht="14.25" customHeight="1">
      <c r="A14124" s="6" t="s">
        <v>13419</v>
      </c>
      <c r="B14124" s="2" t="str">
        <f ca="1">IFERROR(__xludf.DUMMYFUNCTION("GOOGLETRANSLATE(A14124,""auto"",""en"")"),"Loading...")</f>
        <v>Loading...</v>
      </c>
    </row>
    <row r="14125" spans="1:2" ht="14.25" customHeight="1">
      <c r="A14125" s="2" t="s">
        <v>13420</v>
      </c>
      <c r="B14125" s="2" t="str">
        <f ca="1">IFERROR(__xludf.DUMMYFUNCTION("GOOGLETRANSLATE(A14125,""auto"",""en"")"),"Loading...")</f>
        <v>Loading...</v>
      </c>
    </row>
    <row r="14126" spans="1:2" ht="14.25" customHeight="1">
      <c r="A14126" s="2" t="s">
        <v>13421</v>
      </c>
      <c r="B14126" s="2" t="str">
        <f ca="1">IFERROR(__xludf.DUMMYFUNCTION("GOOGLETRANSLATE(A14126,""auto"",""en"")"),"Loading...")</f>
        <v>Loading...</v>
      </c>
    </row>
    <row r="14127" spans="1:2" ht="14.25" customHeight="1">
      <c r="A14127" s="2" t="s">
        <v>13422</v>
      </c>
      <c r="B14127" s="2" t="str">
        <f ca="1">IFERROR(__xludf.DUMMYFUNCTION("GOOGLETRANSLATE(A14127,""auto"",""en"")"),"Loading...")</f>
        <v>Loading...</v>
      </c>
    </row>
    <row r="14128" spans="1:2" ht="14.25" customHeight="1">
      <c r="A14128" s="2" t="s">
        <v>13423</v>
      </c>
      <c r="B14128" s="2" t="str">
        <f ca="1">IFERROR(__xludf.DUMMYFUNCTION("GOOGLETRANSLATE(A14128,""auto"",""en"")"),"Loading...")</f>
        <v>Loading...</v>
      </c>
    </row>
    <row r="14129" spans="1:2" ht="14.25" customHeight="1">
      <c r="A14129" s="4" t="s">
        <v>13424</v>
      </c>
      <c r="B14129" s="2" t="str">
        <f ca="1">IFERROR(__xludf.DUMMYFUNCTION("GOOGLETRANSLATE(A14129,""auto"",""en"")"),"Loading...")</f>
        <v>Loading...</v>
      </c>
    </row>
    <row r="14130" spans="1:2" ht="14.25" customHeight="1">
      <c r="A14130" s="2" t="s">
        <v>11845</v>
      </c>
      <c r="B14130" s="2" t="str">
        <f ca="1">IFERROR(__xludf.DUMMYFUNCTION("GOOGLETRANSLATE(A14130,""auto"",""en"")"),"Jay hind")</f>
        <v>Jay hind</v>
      </c>
    </row>
    <row r="14131" spans="1:2" ht="14.25" customHeight="1">
      <c r="A14131" s="4" t="s">
        <v>13425</v>
      </c>
      <c r="B14131" s="2" t="str">
        <f ca="1">IFERROR(__xludf.DUMMYFUNCTION("GOOGLETRANSLATE(A14131,""auto"",""en"")"),"Loading...")</f>
        <v>Loading...</v>
      </c>
    </row>
    <row r="14132" spans="1:2" ht="14.25" customHeight="1">
      <c r="A14132" s="2" t="s">
        <v>7</v>
      </c>
      <c r="B14132" s="2" t="str">
        <f ca="1">IFERROR(__xludf.DUMMYFUNCTION("GOOGLETRANSLATE(A14132,""auto"",""en"")"),"Loading...")</f>
        <v>Loading...</v>
      </c>
    </row>
    <row r="14133" spans="1:2" ht="14.25" customHeight="1">
      <c r="A14133" s="2" t="s">
        <v>13426</v>
      </c>
      <c r="B14133" s="2" t="str">
        <f ca="1">IFERROR(__xludf.DUMMYFUNCTION("GOOGLETRANSLATE(A14133,""auto"",""en"")"),"Loading...")</f>
        <v>Loading...</v>
      </c>
    </row>
    <row r="14134" spans="1:2" ht="14.25" customHeight="1">
      <c r="A14134" s="2" t="s">
        <v>13427</v>
      </c>
      <c r="B14134" s="2" t="str">
        <f ca="1">IFERROR(__xludf.DUMMYFUNCTION("GOOGLETRANSLATE(A14134,""auto"",""en"")"),"Loading...")</f>
        <v>Loading...</v>
      </c>
    </row>
    <row r="14135" spans="1:2" ht="14.25" customHeight="1">
      <c r="A14135" s="2" t="s">
        <v>13428</v>
      </c>
      <c r="B14135" s="2" t="str">
        <f ca="1">IFERROR(__xludf.DUMMYFUNCTION("GOOGLETRANSLATE(A14135,""auto"",""en"")"),"Loading...")</f>
        <v>Loading...</v>
      </c>
    </row>
    <row r="14136" spans="1:2" ht="14.25" customHeight="1">
      <c r="A14136" s="2" t="s">
        <v>13429</v>
      </c>
      <c r="B14136" s="2" t="str">
        <f ca="1">IFERROR(__xludf.DUMMYFUNCTION("GOOGLETRANSLATE(A14136,""auto"",""en"")"),"Loading...")</f>
        <v>Loading...</v>
      </c>
    </row>
    <row r="14137" spans="1:2" ht="14.25" customHeight="1">
      <c r="A14137" s="4" t="s">
        <v>13430</v>
      </c>
      <c r="B14137" s="2" t="str">
        <f ca="1">IFERROR(__xludf.DUMMYFUNCTION("GOOGLETRANSLATE(A14137,""auto"",""en"")"),"Loading...")</f>
        <v>Loading...</v>
      </c>
    </row>
    <row r="14138" spans="1:2" ht="14.25" customHeight="1">
      <c r="A14138" s="2" t="s">
        <v>13431</v>
      </c>
      <c r="B14138" s="2" t="str">
        <f ca="1">IFERROR(__xludf.DUMMYFUNCTION("GOOGLETRANSLATE(A14138,""auto"",""en"")"),"See, the joke is on, how to exit, please show me, it's on.")</f>
        <v>See, the joke is on, how to exit, please show me, it's on.</v>
      </c>
    </row>
    <row r="14139" spans="1:2" ht="14.25" customHeight="1">
      <c r="A14139" s="2" t="s">
        <v>13432</v>
      </c>
      <c r="B14139" s="2" t="str">
        <f ca="1">IFERROR(__xludf.DUMMYFUNCTION("GOOGLETRANSLATE(A14139,""auto"",""en"")"),"50+ to NDA will come from Nepal😅😅😅😅")</f>
        <v>50+ to NDA will come from Nepal😅😅😅😅</v>
      </c>
    </row>
    <row r="14140" spans="1:2" ht="14.25" customHeight="1">
      <c r="A14140" s="2" t="s">
        <v>13433</v>
      </c>
      <c r="B14140" s="2" t="str">
        <f ca="1">IFERROR(__xludf.DUMMYFUNCTION("GOOGLETRANSLATE(A14140,""auto"",""en"")"),"Loading...")</f>
        <v>Loading...</v>
      </c>
    </row>
    <row r="14141" spans="1:2" ht="14.25" customHeight="1">
      <c r="A14141" s="4" t="s">
        <v>13434</v>
      </c>
      <c r="B14141" s="2" t="str">
        <f ca="1">IFERROR(__xludf.DUMMYFUNCTION("GOOGLETRANSLATE(A14141,""auto"",""en"")"),"Loading...")</f>
        <v>Loading...</v>
      </c>
    </row>
    <row r="14142" spans="1:2" ht="14.25" customHeight="1">
      <c r="A14142" s="2" t="s">
        <v>13435</v>
      </c>
      <c r="B14142" s="2" t="str">
        <f ca="1">IFERROR(__xludf.DUMMYFUNCTION("GOOGLETRANSLATE(A14142,""auto"",""en"")"),"Loading...")</f>
        <v>Loading...</v>
      </c>
    </row>
    <row r="14143" spans="1:2" ht="14.25" customHeight="1">
      <c r="A14143" s="4" t="s">
        <v>13436</v>
      </c>
      <c r="B14143" s="2" t="str">
        <f ca="1">IFERROR(__xludf.DUMMYFUNCTION("GOOGLETRANSLATE(A14143,""auto"",""en"")"),"Loading...")</f>
        <v>Loading...</v>
      </c>
    </row>
    <row r="14144" spans="1:2" ht="14.25" customHeight="1">
      <c r="A14144" s="2" t="s">
        <v>13437</v>
      </c>
      <c r="B14144" s="2" t="str">
        <f ca="1">IFERROR(__xludf.DUMMYFUNCTION("GOOGLETRANSLATE(A14144,""auto"",""en"")"),"Loading...")</f>
        <v>Loading...</v>
      </c>
    </row>
    <row r="14145" spans="1:2" ht="14.25" customHeight="1">
      <c r="A14145" s="2" t="s">
        <v>13438</v>
      </c>
      <c r="B14145" s="2" t="str">
        <f ca="1">IFERROR(__xludf.DUMMYFUNCTION("GOOGLETRANSLATE(A14145,""auto"",""en"")"),"Even the brahminoka shadyantra of Congress and RSS was feeding the children of Congress, but after sucking that milk, it has become an anaconda, now Congress is swallowing it.")</f>
        <v>Even the brahminoka shadyantra of Congress and RSS was feeding the children of Congress, but after sucking that milk, it has become an anaconda, now Congress is swallowing it.</v>
      </c>
    </row>
    <row r="14146" spans="1:2" ht="14.25" customHeight="1">
      <c r="A14146" s="2" t="s">
        <v>13439</v>
      </c>
      <c r="B14146" s="2" t="str">
        <f ca="1">IFERROR(__xludf.DUMMYFUNCTION("GOOGLETRANSLATE(A14146,""auto"",""en"")"),"Loading...")</f>
        <v>Loading...</v>
      </c>
    </row>
    <row r="14147" spans="1:2" ht="14.25" customHeight="1">
      <c r="A14147" s="2" t="s">
        <v>13440</v>
      </c>
      <c r="B14147" s="2" t="str">
        <f ca="1">IFERROR(__xludf.DUMMYFUNCTION("GOOGLETRANSLATE(A14147,""auto"",""en"")"),"Loading...")</f>
        <v>Loading...</v>
      </c>
    </row>
    <row r="14148" spans="1:2" ht="14.25" customHeight="1">
      <c r="A14148" s="2" t="s">
        <v>13441</v>
      </c>
      <c r="B14148" s="2" t="str">
        <f ca="1">IFERROR(__xludf.DUMMYFUNCTION("GOOGLETRANSLATE(A14148,""auto"",""en"")"),"Loading...")</f>
        <v>Loading...</v>
      </c>
    </row>
    <row r="14149" spans="1:2" ht="14.25" customHeight="1">
      <c r="A14149" s="2" t="s">
        <v>13442</v>
      </c>
      <c r="B14149" s="2" t="str">
        <f ca="1">IFERROR(__xludf.DUMMYFUNCTION("GOOGLETRANSLATE(A14149,""auto"",""en"")"),"Loading...")</f>
        <v>Loading...</v>
      </c>
    </row>
    <row r="14150" spans="1:2" ht="14.25" customHeight="1">
      <c r="A14150" s="2" t="s">
        <v>13443</v>
      </c>
      <c r="B14150" s="2" t="str">
        <f ca="1">IFERROR(__xludf.DUMMYFUNCTION("GOOGLETRANSLATE(A14150,""auto"",""en"")"),"Loading...")</f>
        <v>Loading...</v>
      </c>
    </row>
    <row r="14151" spans="1:2" ht="14.25" customHeight="1">
      <c r="A14151" s="2" t="s">
        <v>13444</v>
      </c>
      <c r="B14151" s="2" t="str">
        <f ca="1">IFERROR(__xludf.DUMMYFUNCTION("GOOGLETRANSLATE(A14151,""auto"",""en"")"),"Loading...")</f>
        <v>Loading...</v>
      </c>
    </row>
    <row r="14152" spans="1:2" ht="14.25" customHeight="1">
      <c r="A14152" s="2" t="s">
        <v>13445</v>
      </c>
      <c r="B14152" s="2" t="str">
        <f ca="1">IFERROR(__xludf.DUMMYFUNCTION("GOOGLETRANSLATE(A14152,""auto"",""en"")"),"VVPAT should be 100/ count. It is done through game control machine.")</f>
        <v>VVPAT should be 100/ count. It is done through game control machine.</v>
      </c>
    </row>
    <row r="14153" spans="1:2" ht="14.25" customHeight="1">
      <c r="A14153" s="4" t="s">
        <v>13446</v>
      </c>
      <c r="B14153" s="2" t="str">
        <f ca="1">IFERROR(__xludf.DUMMYFUNCTION("GOOGLETRANSLATE(A14153,""auto"",""en"")"),"India alliance will definitely form the government if there is no disturbance.")</f>
        <v>India alliance will definitely form the government if there is no disturbance.</v>
      </c>
    </row>
    <row r="14154" spans="1:2" ht="14.25" customHeight="1">
      <c r="A14154" s="6" t="s">
        <v>13447</v>
      </c>
      <c r="B14154" s="2" t="str">
        <f ca="1">IFERROR(__xludf.DUMMYFUNCTION("GOOGLETRANSLATE(A14154,""auto"",""en"")"),"Loading...")</f>
        <v>Loading...</v>
      </c>
    </row>
    <row r="14155" spans="1:2" ht="14.25" customHeight="1">
      <c r="A14155" s="4" t="s">
        <v>13448</v>
      </c>
      <c r="B14155" s="2" t="str">
        <f ca="1">IFERROR(__xludf.DUMMYFUNCTION("GOOGLETRANSLATE(A14155,""auto"",""en"")"),"Loading...")</f>
        <v>Loading...</v>
      </c>
    </row>
    <row r="14156" spans="1:2" ht="14.25" customHeight="1">
      <c r="A14156" s="2" t="s">
        <v>13449</v>
      </c>
      <c r="B14156" s="2" t="str">
        <f ca="1">IFERROR(__xludf.DUMMYFUNCTION("GOOGLETRANSLATE(A14156,""auto"",""en"")"),"Loading...")</f>
        <v>Loading...</v>
      </c>
    </row>
    <row r="14157" spans="1:2" ht="14.25" customHeight="1">
      <c r="A14157" s="2" t="s">
        <v>13450</v>
      </c>
      <c r="B14157" s="2" t="str">
        <f ca="1">IFERROR(__xludf.DUMMYFUNCTION("GOOGLETRANSLATE(A14157,""auto"",""en"")"),"Loading...")</f>
        <v>Loading...</v>
      </c>
    </row>
    <row r="14158" spans="1:2" ht="14.25" customHeight="1">
      <c r="A14158" s="2" t="s">
        <v>1389</v>
      </c>
      <c r="B14158" s="2" t="str">
        <f ca="1">IFERROR(__xludf.DUMMYFUNCTION("GOOGLETRANSLATE(A14158,""auto"",""en"")"),"Loading...")</f>
        <v>Loading...</v>
      </c>
    </row>
    <row r="14159" spans="1:2" ht="14.25" customHeight="1">
      <c r="A14159" s="2" t="s">
        <v>13451</v>
      </c>
      <c r="B14159" s="2" t="str">
        <f ca="1">IFERROR(__xludf.DUMMYFUNCTION("GOOGLETRANSLATE(A14159,""auto"",""en"")"),"Loading...")</f>
        <v>Loading...</v>
      </c>
    </row>
    <row r="14160" spans="1:2" ht="14.25" customHeight="1">
      <c r="A14160" s="2" t="s">
        <v>13452</v>
      </c>
      <c r="B14160" s="2" t="str">
        <f ca="1">IFERROR(__xludf.DUMMYFUNCTION("GOOGLETRANSLATE(A14160,""auto"",""en"")"),"Loading...")</f>
        <v>Loading...</v>
      </c>
    </row>
    <row r="14161" spans="1:2" ht="14.25" customHeight="1">
      <c r="A14161" s="4" t="s">
        <v>13453</v>
      </c>
      <c r="B14161" s="2" t="str">
        <f ca="1">IFERROR(__xludf.DUMMYFUNCTION("GOOGLETRANSLATE(A14161,""auto"",""en"")"),"Loading...")</f>
        <v>Loading...</v>
      </c>
    </row>
    <row r="14162" spans="1:2" ht="14.25" customHeight="1">
      <c r="A14162" s="2" t="s">
        <v>13454</v>
      </c>
      <c r="B14162" s="2" t="str">
        <f ca="1">IFERROR(__xludf.DUMMYFUNCTION("GOOGLETRANSLATE(A14162,""auto"",""en"")"),"Loading...")</f>
        <v>Loading...</v>
      </c>
    </row>
    <row r="14163" spans="1:2" ht="14.25" customHeight="1">
      <c r="A14163" s="2" t="s">
        <v>13455</v>
      </c>
      <c r="B14163" s="2" t="str">
        <f ca="1">IFERROR(__xludf.DUMMYFUNCTION("GOOGLETRANSLATE(A14163,""auto"",""en"")"),"This time you will get 400 rupees per spoon.")</f>
        <v>This time you will get 400 rupees per spoon.</v>
      </c>
    </row>
    <row r="14164" spans="1:2" ht="14.25" customHeight="1">
      <c r="A14164" s="2" t="s">
        <v>13456</v>
      </c>
      <c r="B14164" s="2" t="str">
        <f ca="1">IFERROR(__xludf.DUMMYFUNCTION("GOOGLETRANSLATE(A14164,""auto"",""en"")"),"Nice information")</f>
        <v>Nice information</v>
      </c>
    </row>
    <row r="14165" spans="1:2" ht="14.25" customHeight="1">
      <c r="A14165" s="2" t="s">
        <v>1389</v>
      </c>
      <c r="B14165" s="2" t="str">
        <f ca="1">IFERROR(__xludf.DUMMYFUNCTION("GOOGLETRANSLATE(A14165,""auto"",""en"")"),"Loading...")</f>
        <v>Loading...</v>
      </c>
    </row>
    <row r="14166" spans="1:2" ht="14.25" customHeight="1">
      <c r="A14166" s="2" t="s">
        <v>13457</v>
      </c>
      <c r="B14166" s="2" t="str">
        <f ca="1">IFERROR(__xludf.DUMMYFUNCTION("GOOGLETRANSLATE(A14166,""auto"",""en"")"),"Loading...")</f>
        <v>Loading...</v>
      </c>
    </row>
    <row r="14167" spans="1:2" ht="14.25" customHeight="1">
      <c r="A14167" s="4" t="s">
        <v>13458</v>
      </c>
      <c r="B14167" s="2" t="str">
        <f ca="1">IFERROR(__xludf.DUMMYFUNCTION("GOOGLETRANSLATE(A14167,""auto"",""en"")"),"Your grief can be understood.")</f>
        <v>Your grief can be understood.</v>
      </c>
    </row>
    <row r="14168" spans="1:2" ht="14.25" customHeight="1">
      <c r="A14168" s="2" t="s">
        <v>13459</v>
      </c>
      <c r="B14168" s="2" t="str">
        <f ca="1">IFERROR(__xludf.DUMMYFUNCTION("GOOGLETRANSLATE(A14168,""auto"",""en"")"),"Loading...")</f>
        <v>Loading...</v>
      </c>
    </row>
    <row r="14169" spans="1:2" ht="14.25" customHeight="1">
      <c r="A14169" s="4" t="s">
        <v>13460</v>
      </c>
      <c r="B14169" s="2" t="str">
        <f ca="1">IFERROR(__xludf.DUMMYFUNCTION("GOOGLETRANSLATE(A14169,""auto"",""en"")"),"Loading...")</f>
        <v>Loading...</v>
      </c>
    </row>
    <row r="14170" spans="1:2" ht="14.25" customHeight="1">
      <c r="A14170" s="2" t="s">
        <v>13461</v>
      </c>
      <c r="B14170" s="2" t="str">
        <f ca="1">IFERROR(__xludf.DUMMYFUNCTION("GOOGLETRANSLATE(A14170,""auto"",""en"")"),"Loading...")</f>
        <v>Loading...</v>
      </c>
    </row>
    <row r="14171" spans="1:2" ht="14.25" customHeight="1">
      <c r="A14171" s="4" t="s">
        <v>13462</v>
      </c>
      <c r="B14171" s="2" t="str">
        <f ca="1">IFERROR(__xludf.DUMMYFUNCTION("GOOGLETRANSLATE(A14171,""auto"",""en"")"),"Loading...")</f>
        <v>Loading...</v>
      </c>
    </row>
    <row r="14172" spans="1:2" ht="14.25" customHeight="1">
      <c r="A14172" s="4" t="s">
        <v>13463</v>
      </c>
      <c r="B14172" s="2" t="str">
        <f ca="1">IFERROR(__xludf.DUMMYFUNCTION("GOOGLETRANSLATE(A14172,""auto"",""en"")"),"Loading...")</f>
        <v>Loading...</v>
      </c>
    </row>
    <row r="14173" spans="1:2" ht="14.25" customHeight="1">
      <c r="A14173" s="2" t="s">
        <v>13464</v>
      </c>
      <c r="B14173" s="2" t="str">
        <f ca="1">IFERROR(__xludf.DUMMYFUNCTION("GOOGLETRANSLATE(A14173,""auto"",""en"")"),"Loading...")</f>
        <v>Loading...</v>
      </c>
    </row>
    <row r="14174" spans="1:2" ht="14.25" customHeight="1">
      <c r="A14174" s="2" t="s">
        <v>13465</v>
      </c>
      <c r="B14174" s="2" t="str">
        <f ca="1">IFERROR(__xludf.DUMMYFUNCTION("GOOGLETRANSLATE(A14174,""auto"",""en"")"),"Loading...")</f>
        <v>Loading...</v>
      </c>
    </row>
    <row r="14175" spans="1:2" ht="14.25" customHeight="1">
      <c r="A14175" s="4" t="s">
        <v>13466</v>
      </c>
      <c r="B14175" s="2" t="str">
        <f ca="1">IFERROR(__xludf.DUMMYFUNCTION("GOOGLETRANSLATE(A14175,""auto"",""en"")"),"Loading...")</f>
        <v>Loading...</v>
      </c>
    </row>
    <row r="14176" spans="1:2" ht="14.25" customHeight="1">
      <c r="A14176" s="2" t="s">
        <v>13467</v>
      </c>
      <c r="B14176" s="2" t="str">
        <f ca="1">IFERROR(__xludf.DUMMYFUNCTION("GOOGLETRANSLATE(A14176,""auto"",""en"")"),"Loading...")</f>
        <v>Loading...</v>
      </c>
    </row>
    <row r="14177" spans="1:2" ht="14.25" customHeight="1">
      <c r="A14177" s="2" t="s">
        <v>13468</v>
      </c>
      <c r="B14177" s="2" t="str">
        <f ca="1">IFERROR(__xludf.DUMMYFUNCTION("GOOGLETRANSLATE(A14177,""auto"",""en"")"),"Loading...")</f>
        <v>Loading...</v>
      </c>
    </row>
    <row r="14178" spans="1:2" ht="14.25" customHeight="1">
      <c r="A14178" s="2" t="s">
        <v>13469</v>
      </c>
      <c r="B14178" s="2" t="str">
        <f ca="1">IFERROR(__xludf.DUMMYFUNCTION("GOOGLETRANSLATE(A14178,""auto"",""en"")"),"Loading...")</f>
        <v>Loading...</v>
      </c>
    </row>
    <row r="14179" spans="1:2" ht="14.25" customHeight="1">
      <c r="A14179" s="2" t="s">
        <v>13470</v>
      </c>
      <c r="B14179" s="2" t="str">
        <f ca="1">IFERROR(__xludf.DUMMYFUNCTION("GOOGLETRANSLATE(A14179,""auto"",""en"")"),"India 350")</f>
        <v>India 350</v>
      </c>
    </row>
    <row r="14180" spans="1:2" ht="14.25" customHeight="1">
      <c r="A14180" s="4" t="s">
        <v>13471</v>
      </c>
      <c r="B14180" s="2" t="str">
        <f ca="1">IFERROR(__xludf.DUMMYFUNCTION("GOOGLETRANSLATE(A14180,""auto"",""en"")"),"Loading...")</f>
        <v>Loading...</v>
      </c>
    </row>
    <row r="14181" spans="1:2" ht="14.25" customHeight="1">
      <c r="A14181" s="4" t="s">
        <v>13472</v>
      </c>
      <c r="B14181" s="2" t="str">
        <f ca="1">IFERROR(__xludf.DUMMYFUNCTION("GOOGLETRANSLATE(A14181,""auto"",""en"")"),"Loading...")</f>
        <v>Loading...</v>
      </c>
    </row>
    <row r="14182" spans="1:2" ht="14.25" customHeight="1">
      <c r="A14182" s="2" t="s">
        <v>13473</v>
      </c>
      <c r="B14182" s="2" t="str">
        <f ca="1">IFERROR(__xludf.DUMMYFUNCTION("GOOGLETRANSLATE(A14182,""auto"",""en"")"),"Sir, you will definitely give it to us on 4th June...that's for sure.")</f>
        <v>Sir, you will definitely give it to us on 4th June...that's for sure.</v>
      </c>
    </row>
    <row r="14183" spans="1:2" ht="14.25" customHeight="1">
      <c r="A14183" s="2" t="s">
        <v>60</v>
      </c>
      <c r="B14183" s="2" t="str">
        <f ca="1">IFERROR(__xludf.DUMMYFUNCTION("GOOGLETRANSLATE(A14183,""auto"",""en"")"),"Loading...")</f>
        <v>Loading...</v>
      </c>
    </row>
    <row r="14184" spans="1:2" ht="14.25" customHeight="1">
      <c r="A14184" s="2" t="s">
        <v>13474</v>
      </c>
      <c r="B14184" s="2" t="str">
        <f ca="1">IFERROR(__xludf.DUMMYFUNCTION("GOOGLETRANSLATE(A14184,""auto"",""en"")"),"Loading...")</f>
        <v>Loading...</v>
      </c>
    </row>
    <row r="14185" spans="1:2" ht="14.25" customHeight="1">
      <c r="A14185" s="2" t="s">
        <v>764</v>
      </c>
      <c r="B14185" s="2" t="str">
        <f ca="1">IFERROR(__xludf.DUMMYFUNCTION("GOOGLETRANSLATE(A14185,""auto"",""en"")"),"Loading...")</f>
        <v>Loading...</v>
      </c>
    </row>
    <row r="14186" spans="1:2" ht="14.25" customHeight="1">
      <c r="A14186" s="4" t="s">
        <v>13475</v>
      </c>
      <c r="B14186" s="2" t="str">
        <f ca="1">IFERROR(__xludf.DUMMYFUNCTION("GOOGLETRANSLATE(A14186,""auto"",""en"")"),"Loading...")</f>
        <v>Loading...</v>
      </c>
    </row>
    <row r="14187" spans="1:2" ht="14.25" customHeight="1">
      <c r="A14187" s="4" t="s">
        <v>13476</v>
      </c>
      <c r="B14187" s="2" t="str">
        <f ca="1">IFERROR(__xludf.DUMMYFUNCTION("GOOGLETRANSLATE(A14187,""auto"",""en"")"),"Loading...")</f>
        <v>Loading...</v>
      </c>
    </row>
    <row r="14188" spans="1:2" ht="14.25" customHeight="1">
      <c r="A14188" s="6" t="s">
        <v>13477</v>
      </c>
      <c r="B14188" s="2" t="str">
        <f ca="1">IFERROR(__xludf.DUMMYFUNCTION("GOOGLETRANSLATE(A14188,""auto"",""en"")"),"Loading...")</f>
        <v>Loading...</v>
      </c>
    </row>
    <row r="14189" spans="1:2" ht="14.25" customHeight="1">
      <c r="A14189" s="2" t="s">
        <v>13478</v>
      </c>
      <c r="B14189" s="2" t="str">
        <f ca="1">IFERROR(__xludf.DUMMYFUNCTION("GOOGLETRANSLATE(A14189,""auto"",""en"")"),"Loading...")</f>
        <v>Loading...</v>
      </c>
    </row>
    <row r="14190" spans="1:2" ht="14.25" customHeight="1">
      <c r="A14190" s="2" t="s">
        <v>13479</v>
      </c>
      <c r="B14190" s="2" t="str">
        <f ca="1">IFERROR(__xludf.DUMMYFUNCTION("GOOGLETRANSLATE(A14190,""auto"",""en"")"),"Loading...")</f>
        <v>Loading...</v>
      </c>
    </row>
    <row r="14191" spans="1:2" ht="14.25" customHeight="1">
      <c r="A14191" s="4" t="s">
        <v>13480</v>
      </c>
      <c r="B14191" s="2" t="str">
        <f ca="1">IFERROR(__xludf.DUMMYFUNCTION("GOOGLETRANSLATE(A14191,""auto"",""en"")"),"Loading...")</f>
        <v>Loading...</v>
      </c>
    </row>
    <row r="14192" spans="1:2" ht="14.25" customHeight="1">
      <c r="A14192" s="2" t="s">
        <v>13481</v>
      </c>
      <c r="B14192" s="2" t="str">
        <f ca="1">IFERROR(__xludf.DUMMYFUNCTION("GOOGLETRANSLATE(A14192,""auto"",""en"")"),"Loading...")</f>
        <v>Loading...</v>
      </c>
    </row>
    <row r="14193" spans="1:2" ht="14.25" customHeight="1">
      <c r="A14193" s="2" t="s">
        <v>13482</v>
      </c>
      <c r="B14193" s="2" t="str">
        <f ca="1">IFERROR(__xludf.DUMMYFUNCTION("GOOGLETRANSLATE(A14193,""auto"",""en"")"),"Rabish ji u r great...suppr❤❤❤❤❤....Godwale ko ezyat nhi.besrm.gaddar h")</f>
        <v>Rabish ji u r great...suppr❤❤❤❤❤....Godwale ko ezyat nhi.besrm.gaddar h</v>
      </c>
    </row>
    <row r="14194" spans="1:2" ht="14.25" customHeight="1">
      <c r="A14194" s="2" t="s">
        <v>13483</v>
      </c>
      <c r="B14194" s="2" t="str">
        <f ca="1">IFERROR(__xludf.DUMMYFUNCTION("GOOGLETRANSLATE(A14194,""auto"",""en"")"),"Loading...")</f>
        <v>Loading...</v>
      </c>
    </row>
    <row r="14195" spans="1:2" ht="14.25" customHeight="1">
      <c r="A14195" s="2" t="s">
        <v>13484</v>
      </c>
      <c r="B14195" s="2" t="str">
        <f ca="1">IFERROR(__xludf.DUMMYFUNCTION("GOOGLETRANSLATE(A14195,""auto"",""en"")"),"Loading...")</f>
        <v>Loading...</v>
      </c>
    </row>
    <row r="14196" spans="1:2" ht="14.25" customHeight="1">
      <c r="A14196" s="2" t="s">
        <v>13485</v>
      </c>
      <c r="B14196" s="2" t="str">
        <f ca="1">IFERROR(__xludf.DUMMYFUNCTION("GOOGLETRANSLATE(A14196,""auto"",""en"")"),"Loading...")</f>
        <v>Loading...</v>
      </c>
    </row>
    <row r="14197" spans="1:2" ht="14.25" customHeight="1">
      <c r="A14197" s="2" t="s">
        <v>13486</v>
      </c>
      <c r="B14197" s="2" t="str">
        <f ca="1">IFERROR(__xludf.DUMMYFUNCTION("GOOGLETRANSLATE(A14197,""auto"",""en"")"),"Loading...")</f>
        <v>Loading...</v>
      </c>
    </row>
    <row r="14198" spans="1:2" ht="14.25" customHeight="1">
      <c r="A14198" s="6" t="s">
        <v>13487</v>
      </c>
      <c r="B14198" s="2" t="str">
        <f ca="1">IFERROR(__xludf.DUMMYFUNCTION("GOOGLETRANSLATE(A14198,""auto"",""en"")"),"Loading...")</f>
        <v>Loading...</v>
      </c>
    </row>
    <row r="14199" spans="1:2" ht="14.25" customHeight="1">
      <c r="A14199" s="2" t="s">
        <v>13488</v>
      </c>
      <c r="B14199" s="2" t="str">
        <f ca="1">IFERROR(__xludf.DUMMYFUNCTION("GOOGLETRANSLATE(A14199,""auto"",""en"")"),"295 ko 593M views miles hai sir")</f>
        <v>295 ko 593M views miles hai sir</v>
      </c>
    </row>
    <row r="14200" spans="1:2" ht="14.25" customHeight="1">
      <c r="A14200" s="2" t="s">
        <v>13489</v>
      </c>
      <c r="B14200" s="2" t="str">
        <f ca="1">IFERROR(__xludf.DUMMYFUNCTION("GOOGLETRANSLATE(A14200,""auto"",""en"")"),"Loading...")</f>
        <v>Loading...</v>
      </c>
    </row>
    <row r="14201" spans="1:2" ht="14.25" customHeight="1">
      <c r="A14201" s="2" t="s">
        <v>13490</v>
      </c>
      <c r="B14201" s="2" t="str">
        <f ca="1">IFERROR(__xludf.DUMMYFUNCTION("GOOGLETRANSLATE(A14201,""auto"",""en"")"),"Loading...")</f>
        <v>Loading...</v>
      </c>
    </row>
    <row r="14202" spans="1:2" ht="14.25" customHeight="1">
      <c r="A14202" s="2" t="s">
        <v>13491</v>
      </c>
      <c r="B14202" s="2" t="str">
        <f ca="1">IFERROR(__xludf.DUMMYFUNCTION("GOOGLETRANSLATE(A14202,""auto"",""en"")"),"Loading...")</f>
        <v>Loading...</v>
      </c>
    </row>
    <row r="14203" spans="1:2" ht="14.25" customHeight="1">
      <c r="A14203" s="2" t="s">
        <v>13492</v>
      </c>
      <c r="B14203" s="2" t="str">
        <f ca="1">IFERROR(__xludf.DUMMYFUNCTION("GOOGLETRANSLATE(A14203,""auto"",""en"")"),"Ravish Kumar ji told the truth who won the prize?")</f>
        <v>Ravish Kumar ji told the truth who won the prize?</v>
      </c>
    </row>
    <row r="14204" spans="1:2" ht="14.25" customHeight="1">
      <c r="A14204" s="2" t="s">
        <v>13493</v>
      </c>
      <c r="B14204" s="2" t="str">
        <f ca="1">IFERROR(__xludf.DUMMYFUNCTION("GOOGLETRANSLATE(A14204,""auto"",""en"")"),"Loading...")</f>
        <v>Loading...</v>
      </c>
    </row>
    <row r="14205" spans="1:2" ht="14.25" customHeight="1">
      <c r="A14205" s="2" t="s">
        <v>13494</v>
      </c>
      <c r="B14205" s="2" t="str">
        <f ca="1">IFERROR(__xludf.DUMMYFUNCTION("GOOGLETRANSLATE(A14205,""auto"",""en"")"),"Loading...")</f>
        <v>Loading...</v>
      </c>
    </row>
    <row r="14206" spans="1:2" ht="14.25" customHeight="1">
      <c r="A14206" s="5" t="s">
        <v>13495</v>
      </c>
      <c r="B14206" s="2" t="str">
        <f ca="1">IFERROR(__xludf.DUMMYFUNCTION("GOOGLETRANSLATE(A14206,""auto"",""en"")"),"Loading...")</f>
        <v>Loading...</v>
      </c>
    </row>
    <row r="14207" spans="1:2" ht="14.25" customHeight="1">
      <c r="A14207" s="2" t="s">
        <v>5192</v>
      </c>
      <c r="B14207" s="2" t="str">
        <f ca="1">IFERROR(__xludf.DUMMYFUNCTION("GOOGLETRANSLATE(A14207,""auto"",""en"")"),"Loading...")</f>
        <v>Loading...</v>
      </c>
    </row>
    <row r="14208" spans="1:2" ht="14.25" customHeight="1">
      <c r="A14208" s="4" t="s">
        <v>13496</v>
      </c>
      <c r="B14208" s="2" t="str">
        <f ca="1">IFERROR(__xludf.DUMMYFUNCTION("GOOGLETRANSLATE(A14208,""auto"",""en"")"),"Loading...")</f>
        <v>Loading...</v>
      </c>
    </row>
    <row r="14209" spans="1:2" ht="14.25" customHeight="1">
      <c r="A14209" s="2" t="s">
        <v>13497</v>
      </c>
      <c r="B14209" s="2" t="str">
        <f ca="1">IFERROR(__xludf.DUMMYFUNCTION("GOOGLETRANSLATE(A14209,""auto"",""en"")"),"Loading...")</f>
        <v>Loading...</v>
      </c>
    </row>
    <row r="14210" spans="1:2" ht="14.25" customHeight="1">
      <c r="A14210" s="6" t="s">
        <v>13498</v>
      </c>
      <c r="B14210" s="2" t="str">
        <f ca="1">IFERROR(__xludf.DUMMYFUNCTION("GOOGLETRANSLATE(A14210,""auto"",""en"")"),"Loading...")</f>
        <v>Loading...</v>
      </c>
    </row>
    <row r="14211" spans="1:2" ht="14.25" customHeight="1">
      <c r="A14211" s="6" t="s">
        <v>13499</v>
      </c>
      <c r="B14211" s="2" t="str">
        <f ca="1">IFERROR(__xludf.DUMMYFUNCTION("GOOGLETRANSLATE(A14211,""auto"",""en"")"),"Loading...")</f>
        <v>Loading...</v>
      </c>
    </row>
    <row r="14212" spans="1:2" ht="14.25" customHeight="1">
      <c r="A14212" s="4" t="s">
        <v>13500</v>
      </c>
      <c r="B14212" s="2" t="str">
        <f ca="1">IFERROR(__xludf.DUMMYFUNCTION("GOOGLETRANSLATE(A14212,""auto"",""en"")"),"Loading...")</f>
        <v>Loading...</v>
      </c>
    </row>
    <row r="14213" spans="1:2" ht="14.25" customHeight="1">
      <c r="A14213" s="2" t="s">
        <v>13501</v>
      </c>
      <c r="B14213" s="2" t="str">
        <f ca="1">IFERROR(__xludf.DUMMYFUNCTION("GOOGLETRANSLATE(A14213,""auto"",""en"")"),"Loading...")</f>
        <v>Loading...</v>
      </c>
    </row>
    <row r="14214" spans="1:2" ht="14.25" customHeight="1">
      <c r="A14214" s="2" t="s">
        <v>13502</v>
      </c>
      <c r="B14214" s="2" t="str">
        <f ca="1">IFERROR(__xludf.DUMMYFUNCTION("GOOGLETRANSLATE(A14214,""auto"",""en"")"),"Loading...")</f>
        <v>Loading...</v>
      </c>
    </row>
    <row r="14215" spans="1:2" ht="14.25" customHeight="1">
      <c r="A14215" s="2" t="s">
        <v>13503</v>
      </c>
      <c r="B14215" s="2" t="str">
        <f ca="1">IFERROR(__xludf.DUMMYFUNCTION("GOOGLETRANSLATE(A14215,""auto"",""en"")"),"Even in Odisha, the same number of people are still visible, but in Odisha, BJD has a very big name… these people are giving four seats to BJD, what to say…. but how many have they lost? 15")</f>
        <v>Even in Odisha, the same number of people are still visible, but in Odisha, BJD has a very big name… these people are giving four seats to BJD, what to say…. but how many have they lost? 15</v>
      </c>
    </row>
    <row r="14216" spans="1:2" ht="14.25" customHeight="1">
      <c r="A14216" s="6" t="s">
        <v>13504</v>
      </c>
      <c r="B14216" s="2" t="str">
        <f ca="1">IFERROR(__xludf.DUMMYFUNCTION("GOOGLETRANSLATE(A14216,""auto"",""en"")"),"Loading...")</f>
        <v>Loading...</v>
      </c>
    </row>
    <row r="14217" spans="1:2" ht="14.25" customHeight="1">
      <c r="A14217" s="2" t="s">
        <v>13505</v>
      </c>
      <c r="B14217" s="2" t="str">
        <f ca="1">IFERROR(__xludf.DUMMYFUNCTION("GOOGLETRANSLATE(A14217,""auto"",""en"")"),"Loading...")</f>
        <v>Loading...</v>
      </c>
    </row>
    <row r="14218" spans="1:2" ht="14.25" customHeight="1">
      <c r="A14218" s="6" t="s">
        <v>13506</v>
      </c>
      <c r="B14218" s="2" t="str">
        <f ca="1">IFERROR(__xludf.DUMMYFUNCTION("GOOGLETRANSLATE(A14218,""auto"",""en"")"),"Loading...")</f>
        <v>Loading...</v>
      </c>
    </row>
    <row r="14219" spans="1:2" ht="14.25" customHeight="1">
      <c r="A14219" s="4" t="s">
        <v>13507</v>
      </c>
      <c r="B14219" s="2" t="str">
        <f ca="1">IFERROR(__xludf.DUMMYFUNCTION("GOOGLETRANSLATE(A14219,""auto"",""en"")"),"Loading...")</f>
        <v>Loading...</v>
      </c>
    </row>
    <row r="14220" spans="1:2" ht="14.25" customHeight="1">
      <c r="A14220" s="2" t="s">
        <v>13508</v>
      </c>
      <c r="B14220" s="2" t="str">
        <f ca="1">IFERROR(__xludf.DUMMYFUNCTION("GOOGLETRANSLATE(A14220,""auto"",""en"")"),"Loading...")</f>
        <v>Loading...</v>
      </c>
    </row>
    <row r="14221" spans="1:2" ht="14.25" customHeight="1">
      <c r="A14221" s="2" t="s">
        <v>13509</v>
      </c>
      <c r="B14221" s="2" t="str">
        <f ca="1">IFERROR(__xludf.DUMMYFUNCTION("GOOGLETRANSLATE(A14221,""auto"",""en"")"),"Loading...")</f>
        <v>Loading...</v>
      </c>
    </row>
    <row r="14222" spans="1:2" ht="14.25" customHeight="1">
      <c r="A14222" s="2" t="s">
        <v>13510</v>
      </c>
      <c r="B14222" s="2" t="str">
        <f ca="1">IFERROR(__xludf.DUMMYFUNCTION("GOOGLETRANSLATE(A14222,""auto"",""en"")"),"Loading...")</f>
        <v>Loading...</v>
      </c>
    </row>
    <row r="14223" spans="1:2" ht="14.25" customHeight="1">
      <c r="A14223" s="2" t="s">
        <v>13511</v>
      </c>
      <c r="B14223" s="2" t="str">
        <f ca="1">IFERROR(__xludf.DUMMYFUNCTION("GOOGLETRANSLATE(A14223,""auto"",""en"")"),"Loading...")</f>
        <v>Loading...</v>
      </c>
    </row>
    <row r="14224" spans="1:2" ht="14.25" customHeight="1">
      <c r="A14224" s="2" t="s">
        <v>13512</v>
      </c>
      <c r="B14224" s="2" t="str">
        <f ca="1">IFERROR(__xludf.DUMMYFUNCTION("GOOGLETRANSLATE(A14224,""auto"",""en"")"),"Loading...")</f>
        <v>Loading...</v>
      </c>
    </row>
    <row r="14225" spans="1:2" ht="14.25" customHeight="1">
      <c r="A14225" s="4" t="s">
        <v>13513</v>
      </c>
      <c r="B14225" s="2" t="str">
        <f ca="1">IFERROR(__xludf.DUMMYFUNCTION("GOOGLETRANSLATE(A14225,""auto"",""en"")"),"There is no exit, it is going away.")</f>
        <v>There is no exit, it is going away.</v>
      </c>
    </row>
    <row r="14226" spans="1:2" ht="14.25" customHeight="1">
      <c r="A14226" s="2" t="s">
        <v>13514</v>
      </c>
      <c r="B14226" s="2" t="str">
        <f ca="1">IFERROR(__xludf.DUMMYFUNCTION("GOOGLETRANSLATE(A14226,""auto"",""en"")"),"Loading...")</f>
        <v>Loading...</v>
      </c>
    </row>
    <row r="14227" spans="1:2" ht="14.25" customHeight="1">
      <c r="A14227" s="2" t="s">
        <v>13515</v>
      </c>
      <c r="B14227" s="2" t="str">
        <f ca="1">IFERROR(__xludf.DUMMYFUNCTION("GOOGLETRANSLATE(A14227,""auto"",""en"")"),"Loading...")</f>
        <v>Loading...</v>
      </c>
    </row>
    <row r="14228" spans="1:2" ht="14.25" customHeight="1">
      <c r="A14228" s="6" t="s">
        <v>13516</v>
      </c>
      <c r="B14228" s="2" t="str">
        <f ca="1">IFERROR(__xludf.DUMMYFUNCTION("GOOGLETRANSLATE(A14228,""auto"",""en"")"),"Loading...")</f>
        <v>Loading...</v>
      </c>
    </row>
    <row r="14229" spans="1:2" ht="14.25" customHeight="1">
      <c r="A14229" s="2" t="s">
        <v>13517</v>
      </c>
      <c r="B14229" s="2" t="str">
        <f ca="1">IFERROR(__xludf.DUMMYFUNCTION("GOOGLETRANSLATE(A14229,""auto"",""en"")"),"Loading...")</f>
        <v>Loading...</v>
      </c>
    </row>
    <row r="14230" spans="1:2" ht="14.25" customHeight="1">
      <c r="A14230" s="2" t="s">
        <v>13518</v>
      </c>
      <c r="B14230" s="2" t="str">
        <f ca="1">IFERROR(__xludf.DUMMYFUNCTION("GOOGLETRANSLATE(A14230,""auto"",""en"")"),"Loading...")</f>
        <v>Loading...</v>
      </c>
    </row>
    <row r="14231" spans="1:2" ht="14.25" customHeight="1">
      <c r="A14231" s="2" t="s">
        <v>13519</v>
      </c>
      <c r="B14231" s="2" t="str">
        <f ca="1">IFERROR(__xludf.DUMMYFUNCTION("GOOGLETRANSLATE(A14231,""auto"",""en"")"),"Loading...")</f>
        <v>Loading...</v>
      </c>
    </row>
    <row r="14232" spans="1:2" ht="14.25" customHeight="1">
      <c r="A14232" s="2" t="s">
        <v>13520</v>
      </c>
      <c r="B14232" s="2" t="str">
        <f ca="1">IFERROR(__xludf.DUMMYFUNCTION("GOOGLETRANSLATE(A14232,""auto"",""en"")"),"Loading...")</f>
        <v>Loading...</v>
      </c>
    </row>
    <row r="14233" spans="1:2" ht="14.25" customHeight="1">
      <c r="A14233" s="2" t="s">
        <v>13521</v>
      </c>
      <c r="B14233" s="2" t="str">
        <f ca="1">IFERROR(__xludf.DUMMYFUNCTION("GOOGLETRANSLATE(A14233,""auto"",""en"")"),"Loading...")</f>
        <v>Loading...</v>
      </c>
    </row>
    <row r="14234" spans="1:2" ht="14.25" customHeight="1">
      <c r="A14234" s="2" t="s">
        <v>13522</v>
      </c>
      <c r="B14234" s="2" t="str">
        <f ca="1">IFERROR(__xludf.DUMMYFUNCTION("GOOGLETRANSLATE(A14234,""auto"",""en"")"),"Loading...")</f>
        <v>Loading...</v>
      </c>
    </row>
    <row r="14235" spans="1:2" ht="14.25" customHeight="1">
      <c r="A14235" s="2" t="s">
        <v>13523</v>
      </c>
      <c r="B14235" s="2" t="str">
        <f ca="1">IFERROR(__xludf.DUMMYFUNCTION("GOOGLETRANSLATE(A14235,""auto"",""en"")"),"Loading...")</f>
        <v>Loading...</v>
      </c>
    </row>
    <row r="14236" spans="1:2" ht="14.25" customHeight="1">
      <c r="A14236" s="4" t="s">
        <v>13524</v>
      </c>
      <c r="B14236" s="2" t="str">
        <f ca="1">IFERROR(__xludf.DUMMYFUNCTION("GOOGLETRANSLATE(A14236,""auto"",""en"")"),"Loading...")</f>
        <v>Loading...</v>
      </c>
    </row>
    <row r="14237" spans="1:2" ht="14.25" customHeight="1">
      <c r="A14237" s="6" t="s">
        <v>13525</v>
      </c>
      <c r="B14237" s="2" t="str">
        <f ca="1">IFERROR(__xludf.DUMMYFUNCTION("GOOGLETRANSLATE(A14237,""auto"",""en"")"),"Loading...")</f>
        <v>Loading...</v>
      </c>
    </row>
    <row r="14238" spans="1:2" ht="14.25" customHeight="1">
      <c r="A14238" s="2" t="s">
        <v>13526</v>
      </c>
      <c r="B14238" s="2" t="str">
        <f ca="1">IFERROR(__xludf.DUMMYFUNCTION("GOOGLETRANSLATE(A14238,""auto"",""en"")"),"Loading...")</f>
        <v>Loading...</v>
      </c>
    </row>
    <row r="14239" spans="1:2" ht="14.25" customHeight="1">
      <c r="A14239" s="2" t="s">
        <v>594</v>
      </c>
      <c r="B14239" s="2" t="str">
        <f ca="1">IFERROR(__xludf.DUMMYFUNCTION("GOOGLETRANSLATE(A14239,""auto"",""en"")"),"❤")</f>
        <v>❤</v>
      </c>
    </row>
    <row r="14240" spans="1:2" ht="14.25" customHeight="1">
      <c r="A14240" s="2" t="s">
        <v>3229</v>
      </c>
      <c r="B14240" s="2" t="str">
        <f ca="1">IFERROR(__xludf.DUMMYFUNCTION("GOOGLETRANSLATE(A14240,""auto"",""en"")"),"Loading...")</f>
        <v>Loading...</v>
      </c>
    </row>
    <row r="14241" spans="1:2" ht="14.25" customHeight="1">
      <c r="A14241" s="2" t="s">
        <v>13527</v>
      </c>
      <c r="B14241" s="2" t="str">
        <f ca="1">IFERROR(__xludf.DUMMYFUNCTION("GOOGLETRANSLATE(A14241,""auto"",""en"")"),"Loading...")</f>
        <v>Loading...</v>
      </c>
    </row>
    <row r="14242" spans="1:2" ht="14.25" customHeight="1">
      <c r="A14242" s="2" t="s">
        <v>13528</v>
      </c>
      <c r="B14242" s="2" t="str">
        <f ca="1">IFERROR(__xludf.DUMMYFUNCTION("GOOGLETRANSLATE(A14242,""auto"",""en"")"),"Loading...")</f>
        <v>Loading...</v>
      </c>
    </row>
    <row r="14243" spans="1:2" ht="14.25" customHeight="1">
      <c r="A14243" s="4" t="s">
        <v>13529</v>
      </c>
      <c r="B14243" s="2" t="str">
        <f ca="1">IFERROR(__xludf.DUMMYFUNCTION("GOOGLETRANSLATE(A14243,""auto"",""en"")"),"India coalition will form the government")</f>
        <v>India coalition will form the government</v>
      </c>
    </row>
    <row r="14244" spans="1:2" ht="14.25" customHeight="1">
      <c r="A14244" s="2" t="s">
        <v>13530</v>
      </c>
      <c r="B14244" s="2" t="str">
        <f ca="1">IFERROR(__xludf.DUMMYFUNCTION("GOOGLETRANSLATE(A14244,""auto"",""en"")"),"All media is a dog")</f>
        <v>All media is a dog</v>
      </c>
    </row>
    <row r="14245" spans="1:2" ht="14.25" customHeight="1">
      <c r="A14245" s="2" t="s">
        <v>13531</v>
      </c>
      <c r="B14245" s="2" t="str">
        <f ca="1">IFERROR(__xludf.DUMMYFUNCTION("GOOGLETRANSLATE(A14245,""auto"",""en"")"),"Loading...")</f>
        <v>Loading...</v>
      </c>
    </row>
    <row r="14246" spans="1:2" ht="14.25" customHeight="1">
      <c r="A14246" s="2" t="s">
        <v>13532</v>
      </c>
      <c r="B14246" s="2" t="str">
        <f ca="1">IFERROR(__xludf.DUMMYFUNCTION("GOOGLETRANSLATE(A14246,""auto"",""en"")"),"Loading...")</f>
        <v>Loading...</v>
      </c>
    </row>
    <row r="14247" spans="1:2" ht="14.25" customHeight="1">
      <c r="A14247" s="4" t="s">
        <v>13533</v>
      </c>
      <c r="B14247" s="2" t="str">
        <f ca="1">IFERROR(__xludf.DUMMYFUNCTION("GOOGLETRANSLATE(A14247,""auto"",""en"")"),"There is no trust in the exit poll of Godi Media. Public trust is with India alliance. Good night sir.")</f>
        <v>There is no trust in the exit poll of Godi Media. Public trust is with India alliance. Good night sir.</v>
      </c>
    </row>
    <row r="14248" spans="1:2" ht="14.25" customHeight="1">
      <c r="A14248" s="2" t="s">
        <v>13534</v>
      </c>
      <c r="B14248" s="2" t="str">
        <f ca="1">IFERROR(__xludf.DUMMYFUNCTION("GOOGLETRANSLATE(A14248,""auto"",""en"")"),"Loading...")</f>
        <v>Loading...</v>
      </c>
    </row>
    <row r="14249" spans="1:2" ht="14.25" customHeight="1">
      <c r="A14249" s="2" t="s">
        <v>13535</v>
      </c>
      <c r="B14249" s="2" t="str">
        <f ca="1">IFERROR(__xludf.DUMMYFUNCTION("GOOGLETRANSLATE(A14249,""auto"",""en"")"),"Loading...")</f>
        <v>Loading...</v>
      </c>
    </row>
    <row r="14250" spans="1:2" ht="14.25" customHeight="1">
      <c r="A14250" s="2" t="s">
        <v>13536</v>
      </c>
      <c r="B14250" s="2" t="str">
        <f ca="1">IFERROR(__xludf.DUMMYFUNCTION("GOOGLETRANSLATE(A14250,""auto"",""en"")"),"Loading...")</f>
        <v>Loading...</v>
      </c>
    </row>
    <row r="14251" spans="1:2" ht="14.25" customHeight="1">
      <c r="A14251" s="2" t="s">
        <v>13537</v>
      </c>
      <c r="B14251" s="2" t="str">
        <f ca="1">IFERROR(__xludf.DUMMYFUNCTION("GOOGLETRANSLATE(A14251,""auto"",""en"")"),"Loading...")</f>
        <v>Loading...</v>
      </c>
    </row>
    <row r="14252" spans="1:2" ht="14.25" customHeight="1">
      <c r="A14252" s="2" t="s">
        <v>13538</v>
      </c>
      <c r="B14252" s="2" t="str">
        <f ca="1">IFERROR(__xludf.DUMMYFUNCTION("GOOGLETRANSLATE(A14252,""auto"",""en"")"),"Loading...")</f>
        <v>Loading...</v>
      </c>
    </row>
    <row r="14253" spans="1:2" ht="14.25" customHeight="1">
      <c r="A14253" s="2" t="s">
        <v>13539</v>
      </c>
      <c r="B14253" s="2" t="str">
        <f ca="1">IFERROR(__xludf.DUMMYFUNCTION("GOOGLETRANSLATE(A14253,""auto"",""en"")"),"Loading...")</f>
        <v>Loading...</v>
      </c>
    </row>
    <row r="14254" spans="1:2" ht="14.25" customHeight="1">
      <c r="A14254" s="2" t="s">
        <v>1368</v>
      </c>
      <c r="B14254" s="2" t="str">
        <f ca="1">IFERROR(__xludf.DUMMYFUNCTION("GOOGLETRANSLATE(A14254,""auto"",""en"")"),"Only BJP")</f>
        <v>Only BJP</v>
      </c>
    </row>
    <row r="14255" spans="1:2" ht="14.25" customHeight="1">
      <c r="A14255" s="2" t="s">
        <v>7042</v>
      </c>
      <c r="B14255" s="2" t="str">
        <f ca="1">IFERROR(__xludf.DUMMYFUNCTION("GOOGLETRANSLATE(A14255,""auto"",""en"")"),"Loading...")</f>
        <v>Loading...</v>
      </c>
    </row>
    <row r="14256" spans="1:2" ht="14.25" customHeight="1">
      <c r="A14256" s="2" t="s">
        <v>13540</v>
      </c>
      <c r="B14256" s="2" t="str">
        <f ca="1">IFERROR(__xludf.DUMMYFUNCTION("GOOGLETRANSLATE(A14256,""auto"",""en"")"),"Loading...")</f>
        <v>Loading...</v>
      </c>
    </row>
    <row r="14257" spans="1:2" ht="14.25" customHeight="1">
      <c r="A14257" s="4" t="s">
        <v>13541</v>
      </c>
      <c r="B14257" s="2" t="str">
        <f ca="1">IFERROR(__xludf.DUMMYFUNCTION("GOOGLETRANSLATE(A14257,""auto"",""en"")"),"Loading...")</f>
        <v>Loading...</v>
      </c>
    </row>
    <row r="14258" spans="1:2" ht="14.25" customHeight="1">
      <c r="A14258" s="2" t="s">
        <v>13542</v>
      </c>
      <c r="B14258" s="2" t="str">
        <f ca="1">IFERROR(__xludf.DUMMYFUNCTION("GOOGLETRANSLATE(A14258,""auto"",""en"")"),"Loading...")</f>
        <v>Loading...</v>
      </c>
    </row>
    <row r="14259" spans="1:2" ht="14.25" customHeight="1">
      <c r="A14259" s="2" t="s">
        <v>13543</v>
      </c>
      <c r="B14259" s="2" t="str">
        <f ca="1">IFERROR(__xludf.DUMMYFUNCTION("GOOGLETRANSLATE(A14259,""auto"",""en"")"),"After the election, Modi ji started giving importance to him in this way.")</f>
        <v>After the election, Modi ji started giving importance to him in this way.</v>
      </c>
    </row>
    <row r="14260" spans="1:2" ht="14.25" customHeight="1">
      <c r="A14260" s="2" t="s">
        <v>13544</v>
      </c>
      <c r="B14260" s="2" t="str">
        <f ca="1">IFERROR(__xludf.DUMMYFUNCTION("GOOGLETRANSLATE(A14260,""auto"",""en"")"),"Loading...")</f>
        <v>Loading...</v>
      </c>
    </row>
    <row r="14261" spans="1:2" ht="14.25" customHeight="1">
      <c r="A14261" s="2" t="s">
        <v>13545</v>
      </c>
      <c r="B14261" s="2" t="str">
        <f ca="1">IFERROR(__xludf.DUMMYFUNCTION("GOOGLETRANSLATE(A14261,""auto"",""en"")"),"Loading...")</f>
        <v>Loading...</v>
      </c>
    </row>
    <row r="14262" spans="1:2" ht="14.25" customHeight="1">
      <c r="A14262" s="4" t="s">
        <v>13546</v>
      </c>
      <c r="B14262" s="2" t="str">
        <f ca="1">IFERROR(__xludf.DUMMYFUNCTION("GOOGLETRANSLATE(A14262,""auto"",""en"")"),"Loading...")</f>
        <v>Loading...</v>
      </c>
    </row>
    <row r="14263" spans="1:2" ht="14.25" customHeight="1">
      <c r="A14263" s="2" t="s">
        <v>13547</v>
      </c>
      <c r="B14263" s="2" t="str">
        <f ca="1">IFERROR(__xludf.DUMMYFUNCTION("GOOGLETRANSLATE(A14263,""auto"",""en"")"),"Loading...")</f>
        <v>Loading...</v>
      </c>
    </row>
    <row r="14264" spans="1:2" ht="14.25" customHeight="1">
      <c r="A14264" s="6" t="s">
        <v>13548</v>
      </c>
      <c r="B14264" s="2" t="str">
        <f ca="1">IFERROR(__xludf.DUMMYFUNCTION("GOOGLETRANSLATE(A14264,""auto"",""en"")"),"Loading...")</f>
        <v>Loading...</v>
      </c>
    </row>
    <row r="14265" spans="1:2" ht="14.25" customHeight="1">
      <c r="A14265" s="2" t="s">
        <v>13549</v>
      </c>
      <c r="B14265" s="2" t="str">
        <f ca="1">IFERROR(__xludf.DUMMYFUNCTION("GOOGLETRANSLATE(A14265,""auto"",""en"")"),"Loading...")</f>
        <v>Loading...</v>
      </c>
    </row>
    <row r="14266" spans="1:2" ht="14.25" customHeight="1">
      <c r="A14266" s="2" t="s">
        <v>13550</v>
      </c>
      <c r="B14266" s="2" t="str">
        <f ca="1">IFERROR(__xludf.DUMMYFUNCTION("GOOGLETRANSLATE(A14266,""auto"",""en"")"),"Loading...")</f>
        <v>Loading...</v>
      </c>
    </row>
    <row r="14267" spans="1:2" ht="14.25" customHeight="1">
      <c r="A14267" s="2" t="s">
        <v>13551</v>
      </c>
      <c r="B14267" s="2" t="str">
        <f ca="1">IFERROR(__xludf.DUMMYFUNCTION("GOOGLETRANSLATE(A14267,""auto"",""en"")"),"Loading...")</f>
        <v>Loading...</v>
      </c>
    </row>
    <row r="14268" spans="1:2" ht="14.25" customHeight="1">
      <c r="A14268" s="2" t="s">
        <v>13552</v>
      </c>
      <c r="B14268" s="2" t="str">
        <f ca="1">IFERROR(__xludf.DUMMYFUNCTION("GOOGLETRANSLATE(A14268,""auto"",""en"")"),"Loading...")</f>
        <v>Loading...</v>
      </c>
    </row>
    <row r="14269" spans="1:2" ht="14.25" customHeight="1">
      <c r="A14269" s="2" t="s">
        <v>13553</v>
      </c>
      <c r="B14269" s="2" t="str">
        <f ca="1">IFERROR(__xludf.DUMMYFUNCTION("GOOGLETRANSLATE(A14269,""auto"",""en"")"),"Loading...")</f>
        <v>Loading...</v>
      </c>
    </row>
    <row r="14270" spans="1:2" ht="14.25" customHeight="1">
      <c r="A14270" s="2" t="s">
        <v>13554</v>
      </c>
      <c r="B14270" s="2" t="str">
        <f ca="1">IFERROR(__xludf.DUMMYFUNCTION("GOOGLETRANSLATE(A14270,""auto"",""en"")"),"Loading...")</f>
        <v>Loading...</v>
      </c>
    </row>
    <row r="14271" spans="1:2" ht="14.25" customHeight="1">
      <c r="A14271" s="2" t="s">
        <v>13555</v>
      </c>
      <c r="B14271" s="2" t="str">
        <f ca="1">IFERROR(__xludf.DUMMYFUNCTION("GOOGLETRANSLATE(A14271,""auto"",""en"")"),"Modi media poll hi")</f>
        <v>Modi media poll hi</v>
      </c>
    </row>
    <row r="14272" spans="1:2" ht="14.25" customHeight="1">
      <c r="A14272" s="2" t="s">
        <v>13556</v>
      </c>
      <c r="B14272" s="2" t="str">
        <f ca="1">IFERROR(__xludf.DUMMYFUNCTION("GOOGLETRANSLATE(A14272,""auto"",""en"")"),"Good Evening, Raveesh Sahab. 🙂🙏🌺")</f>
        <v>Good Evening, Raveesh Sahab. 🙂🙏🌺</v>
      </c>
    </row>
    <row r="14273" spans="1:2" ht="14.25" customHeight="1">
      <c r="A14273" s="4" t="s">
        <v>13557</v>
      </c>
      <c r="B14273" s="2" t="str">
        <f ca="1">IFERROR(__xludf.DUMMYFUNCTION("GOOGLETRANSLATE(A14273,""auto"",""en"")"),"Loading...")</f>
        <v>Loading...</v>
      </c>
    </row>
    <row r="14274" spans="1:2" ht="14.25" customHeight="1">
      <c r="A14274" s="2" t="s">
        <v>13558</v>
      </c>
      <c r="B14274" s="2" t="str">
        <f ca="1">IFERROR(__xludf.DUMMYFUNCTION("GOOGLETRANSLATE(A14274,""auto"",""en"")"),"Loading...")</f>
        <v>Loading...</v>
      </c>
    </row>
    <row r="14275" spans="1:2" ht="14.25" customHeight="1">
      <c r="A14275" s="2" t="s">
        <v>13559</v>
      </c>
      <c r="B14275" s="2" t="str">
        <f ca="1">IFERROR(__xludf.DUMMYFUNCTION("GOOGLETRANSLATE(A14275,""auto"",""en"")"),"Loading...")</f>
        <v>Loading...</v>
      </c>
    </row>
    <row r="14276" spans="1:2" ht="14.25" customHeight="1">
      <c r="A14276" s="4" t="s">
        <v>13560</v>
      </c>
      <c r="B14276" s="2" t="str">
        <f ca="1">IFERROR(__xludf.DUMMYFUNCTION("GOOGLETRANSLATE(A14276,""auto"",""en"")"),"Loading...")</f>
        <v>Loading...</v>
      </c>
    </row>
    <row r="14277" spans="1:2" ht="14.25" customHeight="1">
      <c r="A14277" s="2" t="s">
        <v>13561</v>
      </c>
      <c r="B14277" s="2" t="str">
        <f ca="1">IFERROR(__xludf.DUMMYFUNCTION("GOOGLETRANSLATE(A14277,""auto"",""en"")"),"Loading...")</f>
        <v>Loading...</v>
      </c>
    </row>
    <row r="14278" spans="1:2" ht="14.25" customHeight="1">
      <c r="A14278" s="2" t="s">
        <v>13562</v>
      </c>
      <c r="B14278" s="2" t="str">
        <f ca="1">IFERROR(__xludf.DUMMYFUNCTION("GOOGLETRANSLATE(A14278,""auto"",""en"")"),"Loading...")</f>
        <v>Loading...</v>
      </c>
    </row>
    <row r="14279" spans="1:2" ht="14.25" customHeight="1">
      <c r="A14279" s="4" t="s">
        <v>13563</v>
      </c>
      <c r="B14279" s="2" t="str">
        <f ca="1">IFERROR(__xludf.DUMMYFUNCTION("GOOGLETRANSLATE(A14279,""auto"",""en"")"),"Loading...")</f>
        <v>Loading...</v>
      </c>
    </row>
    <row r="14280" spans="1:2" ht="14.25" customHeight="1">
      <c r="A14280" s="2" t="s">
        <v>13564</v>
      </c>
      <c r="B14280" s="2" t="str">
        <f ca="1">IFERROR(__xludf.DUMMYFUNCTION("GOOGLETRANSLATE(A14280,""auto"",""en"")"),"Loading...")</f>
        <v>Loading...</v>
      </c>
    </row>
    <row r="14281" spans="1:2" ht="14.25" customHeight="1">
      <c r="A14281" s="2" t="s">
        <v>13565</v>
      </c>
      <c r="B14281" s="2" t="str">
        <f ca="1">IFERROR(__xludf.DUMMYFUNCTION("GOOGLETRANSLATE(A14281,""auto"",""en"")"),"Ravish Kumar, prepare to cry on 4th June.")</f>
        <v>Ravish Kumar, prepare to cry on 4th June.</v>
      </c>
    </row>
    <row r="14282" spans="1:2" ht="14.25" customHeight="1">
      <c r="A14282" s="4" t="s">
        <v>13566</v>
      </c>
      <c r="B14282" s="2" t="str">
        <f ca="1">IFERROR(__xludf.DUMMYFUNCTION("GOOGLETRANSLATE(A14282,""auto"",""en"")"),"Loading...")</f>
        <v>Loading...</v>
      </c>
    </row>
    <row r="14283" spans="1:2" ht="14.25" customHeight="1">
      <c r="A14283" s="2" t="s">
        <v>13567</v>
      </c>
      <c r="B14283" s="2" t="str">
        <f ca="1">IFERROR(__xludf.DUMMYFUNCTION("GOOGLETRANSLATE(A14283,""auto"",""en"")"),"Loading...")</f>
        <v>Loading...</v>
      </c>
    </row>
    <row r="14284" spans="1:2" ht="14.25" customHeight="1">
      <c r="A14284" s="2" t="s">
        <v>13568</v>
      </c>
      <c r="B14284" s="2" t="str">
        <f ca="1">IFERROR(__xludf.DUMMYFUNCTION("GOOGLETRANSLATE(A14284,""auto"",""en"")"),"Loading...")</f>
        <v>Loading...</v>
      </c>
    </row>
    <row r="14285" spans="1:2" ht="14.25" customHeight="1">
      <c r="A14285" s="2" t="s">
        <v>13569</v>
      </c>
      <c r="B14285" s="2" t="str">
        <f ca="1">IFERROR(__xludf.DUMMYFUNCTION("GOOGLETRANSLATE(A14285,""auto"",""en"")"),"Loading...")</f>
        <v>Loading...</v>
      </c>
    </row>
    <row r="14286" spans="1:2" ht="14.25" customHeight="1">
      <c r="A14286" s="2" t="s">
        <v>13570</v>
      </c>
      <c r="B14286" s="2" t="str">
        <f ca="1">IFERROR(__xludf.DUMMYFUNCTION("GOOGLETRANSLATE(A14286,""auto"",""en"")"),"Loading...")</f>
        <v>Loading...</v>
      </c>
    </row>
    <row r="14287" spans="1:2" ht="14.25" customHeight="1">
      <c r="A14287" s="2" t="s">
        <v>13571</v>
      </c>
      <c r="B14287" s="2" t="str">
        <f ca="1">IFERROR(__xludf.DUMMYFUNCTION("GOOGLETRANSLATE(A14287,""auto"",""en"")"),"Loading...")</f>
        <v>Loading...</v>
      </c>
    </row>
    <row r="14288" spans="1:2" ht="14.25" customHeight="1">
      <c r="A14288" s="6" t="s">
        <v>13572</v>
      </c>
      <c r="B14288" s="2" t="str">
        <f ca="1">IFERROR(__xludf.DUMMYFUNCTION("GOOGLETRANSLATE(A14288,""auto"",""en"")"),"Loading...")</f>
        <v>Loading...</v>
      </c>
    </row>
    <row r="14289" spans="1:2" ht="14.25" customHeight="1">
      <c r="A14289" s="2" t="s">
        <v>13573</v>
      </c>
      <c r="B14289" s="2" t="str">
        <f ca="1">IFERROR(__xludf.DUMMYFUNCTION("GOOGLETRANSLATE(A14289,""auto"",""en"")"),"Loading...")</f>
        <v>Loading...</v>
      </c>
    </row>
    <row r="14290" spans="1:2" ht="14.25" customHeight="1">
      <c r="A14290" s="2" t="s">
        <v>13574</v>
      </c>
      <c r="B14290" s="2" t="str">
        <f ca="1">IFERROR(__xludf.DUMMYFUNCTION("GOOGLETRANSLATE(A14290,""auto"",""en"")"),"Loading...")</f>
        <v>Loading...</v>
      </c>
    </row>
    <row r="14291" spans="1:2" ht="14.25" customHeight="1">
      <c r="A14291" s="2" t="s">
        <v>13575</v>
      </c>
      <c r="B14291" s="2" t="str">
        <f ca="1">IFERROR(__xludf.DUMMYFUNCTION("GOOGLETRANSLATE(A14291,""auto"",""en"")"),"Loading...")</f>
        <v>Loading...</v>
      </c>
    </row>
    <row r="14292" spans="1:2" ht="14.25" customHeight="1">
      <c r="A14292" s="6" t="s">
        <v>13576</v>
      </c>
      <c r="B14292" s="2" t="str">
        <f ca="1">IFERROR(__xludf.DUMMYFUNCTION("GOOGLETRANSLATE(A14292,""auto"",""en"")"),"Loading...")</f>
        <v>Loading...</v>
      </c>
    </row>
    <row r="14293" spans="1:2" ht="14.25" customHeight="1">
      <c r="A14293" s="2" t="s">
        <v>13577</v>
      </c>
      <c r="B14293" s="2" t="str">
        <f ca="1">IFERROR(__xludf.DUMMYFUNCTION("GOOGLETRANSLATE(A14293,""auto"",""en"")"),"Loading...")</f>
        <v>Loading...</v>
      </c>
    </row>
    <row r="14294" spans="1:2" ht="14.25" customHeight="1">
      <c r="A14294" s="2" t="s">
        <v>1541</v>
      </c>
      <c r="B14294" s="2" t="str">
        <f ca="1">IFERROR(__xludf.DUMMYFUNCTION("GOOGLETRANSLATE(A14294,""auto"",""en"")"),"Loading...")</f>
        <v>Loading...</v>
      </c>
    </row>
    <row r="14295" spans="1:2" ht="14.25" customHeight="1">
      <c r="A14295" s="2" t="s">
        <v>13578</v>
      </c>
      <c r="B14295" s="2" t="str">
        <f ca="1">IFERROR(__xludf.DUMMYFUNCTION("GOOGLETRANSLATE(A14295,""auto"",""en"")"),"Because of this Modi will win")</f>
        <v>Because of this Modi will win</v>
      </c>
    </row>
    <row r="14296" spans="1:2" ht="14.25" customHeight="1">
      <c r="A14296" s="4" t="s">
        <v>13579</v>
      </c>
      <c r="B14296" s="2" t="str">
        <f ca="1">IFERROR(__xludf.DUMMYFUNCTION("GOOGLETRANSLATE(A14296,""auto"",""en"")"),"If Godi Media's exit polls prove to be correct then I will stop watching YouTube news channels and will devote my time to some other legislative work.")</f>
        <v>If Godi Media's exit polls prove to be correct then I will stop watching YouTube news channels and will devote my time to some other legislative work.</v>
      </c>
    </row>
    <row r="14297" spans="1:2" ht="14.25" customHeight="1">
      <c r="A14297" s="2" t="s">
        <v>13580</v>
      </c>
      <c r="B14297" s="2" t="str">
        <f ca="1">IFERROR(__xludf.DUMMYFUNCTION("GOOGLETRANSLATE(A14297,""auto"",""en"")"),"Loading...")</f>
        <v>Loading...</v>
      </c>
    </row>
    <row r="14298" spans="1:2" ht="14.25" customHeight="1">
      <c r="A14298" s="4" t="s">
        <v>13581</v>
      </c>
      <c r="B14298" s="2" t="str">
        <f ca="1">IFERROR(__xludf.DUMMYFUNCTION("GOOGLETRANSLATE(A14298,""auto"",""en"")"),"This time BJP's last rites Jai Hind")</f>
        <v>This time BJP's last rites Jai Hind</v>
      </c>
    </row>
    <row r="14299" spans="1:2" ht="14.25" customHeight="1">
      <c r="A14299" s="2" t="s">
        <v>13582</v>
      </c>
      <c r="B14299" s="2" t="str">
        <f ca="1">IFERROR(__xludf.DUMMYFUNCTION("GOOGLETRANSLATE(A14299,""auto"",""en"")"),"Loading...")</f>
        <v>Loading...</v>
      </c>
    </row>
    <row r="14300" spans="1:2" ht="14.25" customHeight="1">
      <c r="A14300" s="4" t="s">
        <v>13583</v>
      </c>
      <c r="B14300" s="2" t="str">
        <f ca="1">IFERROR(__xludf.DUMMYFUNCTION("GOOGLETRANSLATE(A14300,""auto"",""en"")"),"Loading...")</f>
        <v>Loading...</v>
      </c>
    </row>
    <row r="14301" spans="1:2" ht="14.25" customHeight="1">
      <c r="A14301" s="2" t="s">
        <v>13584</v>
      </c>
      <c r="B14301" s="2" t="str">
        <f ca="1">IFERROR(__xludf.DUMMYFUNCTION("GOOGLETRANSLATE(A14301,""auto"",""en"")"),"Loading...")</f>
        <v>Loading...</v>
      </c>
    </row>
    <row r="14302" spans="1:2" ht="14.25" customHeight="1">
      <c r="A14302" s="2" t="s">
        <v>13585</v>
      </c>
      <c r="B14302" s="2" t="str">
        <f ca="1">IFERROR(__xludf.DUMMYFUNCTION("GOOGLETRANSLATE(A14302,""auto"",""en"")"),"Loading...")</f>
        <v>Loading...</v>
      </c>
    </row>
    <row r="14303" spans="1:2" ht="14.25" customHeight="1">
      <c r="A14303" s="2" t="s">
        <v>13586</v>
      </c>
      <c r="B14303" s="2" t="str">
        <f ca="1">IFERROR(__xludf.DUMMYFUNCTION("GOOGLETRANSLATE(A14303,""auto"",""en"")"),"Loading...")</f>
        <v>Loading...</v>
      </c>
    </row>
    <row r="14304" spans="1:2" ht="14.25" customHeight="1">
      <c r="A14304" s="2" t="s">
        <v>13587</v>
      </c>
      <c r="B14304" s="2" t="str">
        <f ca="1">IFERROR(__xludf.DUMMYFUNCTION("GOOGLETRANSLATE(A14304,""auto"",""en"")"),"Loading...")</f>
        <v>Loading...</v>
      </c>
    </row>
    <row r="14305" spans="1:2" ht="14.25" customHeight="1">
      <c r="A14305" s="2" t="s">
        <v>13586</v>
      </c>
      <c r="B14305" s="2" t="str">
        <f ca="1">IFERROR(__xludf.DUMMYFUNCTION("GOOGLETRANSLATE(A14305,""auto"",""en"")"),"Loading...")</f>
        <v>Loading...</v>
      </c>
    </row>
    <row r="14306" spans="1:2" ht="14.25" customHeight="1">
      <c r="A14306" s="2" t="s">
        <v>13588</v>
      </c>
      <c r="B14306" s="2" t="str">
        <f ca="1">IFERROR(__xludf.DUMMYFUNCTION("GOOGLETRANSLATE(A14306,""auto"",""en"")"),"Loading...")</f>
        <v>Loading...</v>
      </c>
    </row>
    <row r="14307" spans="1:2" ht="14.25" customHeight="1">
      <c r="A14307" s="2" t="s">
        <v>13589</v>
      </c>
      <c r="B14307" s="2" t="str">
        <f ca="1">IFERROR(__xludf.DUMMYFUNCTION("GOOGLETRANSLATE(A14307,""auto"",""en"")"),"Loading...")</f>
        <v>Loading...</v>
      </c>
    </row>
    <row r="14308" spans="1:2" ht="14.25" customHeight="1">
      <c r="A14308" s="2" t="s">
        <v>13590</v>
      </c>
      <c r="B14308" s="2" t="str">
        <f ca="1">IFERROR(__xludf.DUMMYFUNCTION("GOOGLETRANSLATE(A14308,""auto"",""en"")"),"Loading...")</f>
        <v>Loading...</v>
      </c>
    </row>
    <row r="14309" spans="1:2" ht="14.25" customHeight="1">
      <c r="A14309" s="2" t="s">
        <v>13591</v>
      </c>
      <c r="B14309" s="2" t="str">
        <f ca="1">IFERROR(__xludf.DUMMYFUNCTION("GOOGLETRANSLATE(A14309,""auto"",""en"")"),"Loading...")</f>
        <v>Loading...</v>
      </c>
    </row>
    <row r="14310" spans="1:2" ht="14.25" customHeight="1">
      <c r="A14310" s="4" t="s">
        <v>13592</v>
      </c>
      <c r="B14310" s="2" t="str">
        <f ca="1">IFERROR(__xludf.DUMMYFUNCTION("GOOGLETRANSLATE(A14310,""auto"",""en"")"),"Loading...")</f>
        <v>Loading...</v>
      </c>
    </row>
    <row r="14311" spans="1:2" ht="14.25" customHeight="1">
      <c r="A14311" s="2" t="s">
        <v>13593</v>
      </c>
      <c r="B14311" s="2" t="str">
        <f ca="1">IFERROR(__xludf.DUMMYFUNCTION("GOOGLETRANSLATE(A14311,""auto"",""en"")"),"Loading...")</f>
        <v>Loading...</v>
      </c>
    </row>
    <row r="14312" spans="1:2" ht="14.25" customHeight="1">
      <c r="A14312" s="2" t="s">
        <v>13586</v>
      </c>
      <c r="B14312" s="2" t="str">
        <f ca="1">IFERROR(__xludf.DUMMYFUNCTION("GOOGLETRANSLATE(A14312,""auto"",""en"")"),"Loading...")</f>
        <v>Loading...</v>
      </c>
    </row>
    <row r="14313" spans="1:2" ht="14.25" customHeight="1">
      <c r="A14313" s="4" t="s">
        <v>13594</v>
      </c>
      <c r="B14313" s="2" t="str">
        <f ca="1">IFERROR(__xludf.DUMMYFUNCTION("GOOGLETRANSLATE(A14313,""auto"",""en"")"),"Brother, this exit poll is not fake - this was the plan, your/our going out in the sun to vote was just a game, it had no significance.")</f>
        <v>Brother, this exit poll is not fake - this was the plan, your/our going out in the sun to vote was just a game, it had no significance.</v>
      </c>
    </row>
    <row r="14314" spans="1:2" ht="14.25" customHeight="1">
      <c r="A14314" s="4" t="s">
        <v>13595</v>
      </c>
      <c r="B14314" s="2" t="str">
        <f ca="1">IFERROR(__xludf.DUMMYFUNCTION("GOOGLETRANSLATE(A14314,""auto"",""en"")"),"Loading...")</f>
        <v>Loading...</v>
      </c>
    </row>
    <row r="14315" spans="1:2" ht="14.25" customHeight="1">
      <c r="A14315" s="4" t="s">
        <v>13596</v>
      </c>
      <c r="B14315" s="2" t="str">
        <f ca="1">IFERROR(__xludf.DUMMYFUNCTION("GOOGLETRANSLATE(A14315,""auto"",""en"")"),"Loading...")</f>
        <v>Loading...</v>
      </c>
    </row>
    <row r="14316" spans="1:2" ht="14.25" customHeight="1">
      <c r="A14316" s="2" t="s">
        <v>13597</v>
      </c>
      <c r="B14316" s="2" t="str">
        <f ca="1">IFERROR(__xludf.DUMMYFUNCTION("GOOGLETRANSLATE(A14316,""auto"",""en"")"),"Hyderabadi kalyani biryani best restaurant in Hyderabad is in rumaan restaurant Santosh Nagar IS Sadan.Very very tasty.")</f>
        <v>Hyderabadi kalyani biryani best restaurant in Hyderabad is in rumaan restaurant Santosh Nagar IS Sadan.Very very tasty.</v>
      </c>
    </row>
    <row r="14317" spans="1:2" ht="14.25" customHeight="1">
      <c r="A14317" s="2" t="s">
        <v>13598</v>
      </c>
      <c r="B14317" s="2" t="str">
        <f ca="1">IFERROR(__xludf.DUMMYFUNCTION("GOOGLETRANSLATE(A14317,""auto"",""en"")"),"Hail. Bhim")</f>
        <v>Hail. Bhim</v>
      </c>
    </row>
    <row r="14318" spans="1:2" ht="14.25" customHeight="1">
      <c r="A14318" s="2" t="s">
        <v>13599</v>
      </c>
      <c r="B14318" s="2" t="str">
        <f ca="1">IFERROR(__xludf.DUMMYFUNCTION("GOOGLETRANSLATE(A14318,""auto"",""en"")"),"Loading...")</f>
        <v>Loading...</v>
      </c>
    </row>
    <row r="14319" spans="1:2" ht="14.25" customHeight="1">
      <c r="A14319" s="2" t="s">
        <v>13600</v>
      </c>
      <c r="B14319" s="2" t="str">
        <f ca="1">IFERROR(__xludf.DUMMYFUNCTION("GOOGLETRANSLATE(A14319,""auto"",""en"")"),"Loading...")</f>
        <v>Loading...</v>
      </c>
    </row>
    <row r="14320" spans="1:2" ht="14.25" customHeight="1">
      <c r="A14320" s="2" t="s">
        <v>13601</v>
      </c>
      <c r="B14320" s="2" t="str">
        <f ca="1">IFERROR(__xludf.DUMMYFUNCTION("GOOGLETRANSLATE(A14320,""auto"",""en"")"),"Sir yes, he is going to steal, that's why he is already running the alarm of his Jeet,")</f>
        <v>Sir yes, he is going to steal, that's why he is already running the alarm of his Jeet,</v>
      </c>
    </row>
    <row r="14321" spans="1:2" ht="14.25" customHeight="1">
      <c r="A14321" s="4" t="s">
        <v>13602</v>
      </c>
      <c r="B14321" s="2" t="str">
        <f ca="1">IFERROR(__xludf.DUMMYFUNCTION("GOOGLETRANSLATE(A14321,""auto"",""en"")"),"Loading...")</f>
        <v>Loading...</v>
      </c>
    </row>
    <row r="14322" spans="1:2" ht="14.25" customHeight="1">
      <c r="A14322" s="2" t="s">
        <v>13603</v>
      </c>
      <c r="B14322" s="2" t="str">
        <f ca="1">IFERROR(__xludf.DUMMYFUNCTION("GOOGLETRANSLATE(A14322,""auto"",""en"")"),"Loading...")</f>
        <v>Loading...</v>
      </c>
    </row>
    <row r="14323" spans="1:2" ht="14.25" customHeight="1">
      <c r="A14323" s="2" t="s">
        <v>13604</v>
      </c>
      <c r="B14323" s="2" t="str">
        <f ca="1">IFERROR(__xludf.DUMMYFUNCTION("GOOGLETRANSLATE(A14323,""auto"",""en"")"),"Loading...")</f>
        <v>Loading...</v>
      </c>
    </row>
    <row r="14324" spans="1:2" ht="14.25" customHeight="1">
      <c r="A14324" s="2" t="s">
        <v>13605</v>
      </c>
      <c r="B14324" s="2" t="str">
        <f ca="1">IFERROR(__xludf.DUMMYFUNCTION("GOOGLETRANSLATE(A14324,""auto"",""en"")"),"Loading...")</f>
        <v>Loading...</v>
      </c>
    </row>
    <row r="14325" spans="1:2" ht="14.25" customHeight="1">
      <c r="A14325" s="2" t="s">
        <v>13606</v>
      </c>
      <c r="B14325" s="2" t="str">
        <f ca="1">IFERROR(__xludf.DUMMYFUNCTION("GOOGLETRANSLATE(A14325,""auto"",""en"")"),"Loading...")</f>
        <v>Loading...</v>
      </c>
    </row>
    <row r="14326" spans="1:2" ht="14.25" customHeight="1">
      <c r="A14326" s="6" t="s">
        <v>13607</v>
      </c>
      <c r="B14326" s="2" t="str">
        <f ca="1">IFERROR(__xludf.DUMMYFUNCTION("GOOGLETRANSLATE(A14326,""auto"",""en"")"),"Loading...")</f>
        <v>Loading...</v>
      </c>
    </row>
    <row r="14327" spans="1:2" ht="14.25" customHeight="1">
      <c r="A14327" s="2" t="s">
        <v>13608</v>
      </c>
      <c r="B14327" s="2" t="str">
        <f ca="1">IFERROR(__xludf.DUMMYFUNCTION("GOOGLETRANSLATE(A14327,""auto"",""en"")"),"Loading...")</f>
        <v>Loading...</v>
      </c>
    </row>
    <row r="14328" spans="1:2" ht="14.25" customHeight="1">
      <c r="A14328" s="4" t="s">
        <v>13609</v>
      </c>
      <c r="B14328" s="2" t="str">
        <f ca="1">IFERROR(__xludf.DUMMYFUNCTION("GOOGLETRANSLATE(A14328,""auto"",""en"")"),"Loading...")</f>
        <v>Loading...</v>
      </c>
    </row>
    <row r="14329" spans="1:2" ht="14.25" customHeight="1">
      <c r="A14329" s="2" t="s">
        <v>13610</v>
      </c>
      <c r="B14329" s="2" t="str">
        <f ca="1">IFERROR(__xludf.DUMMYFUNCTION("GOOGLETRANSLATE(A14329,""auto"",""en"")"),"Loading...")</f>
        <v>Loading...</v>
      </c>
    </row>
    <row r="14330" spans="1:2" ht="14.25" customHeight="1">
      <c r="A14330" s="2" t="s">
        <v>13611</v>
      </c>
      <c r="B14330" s="2" t="str">
        <f ca="1">IFERROR(__xludf.DUMMYFUNCTION("GOOGLETRANSLATE(A14330,""auto"",""en"")"),"Loading...")</f>
        <v>Loading...</v>
      </c>
    </row>
    <row r="14331" spans="1:2" ht="14.25" customHeight="1">
      <c r="A14331" s="2" t="s">
        <v>13612</v>
      </c>
      <c r="B14331" s="2" t="str">
        <f ca="1">IFERROR(__xludf.DUMMYFUNCTION("GOOGLETRANSLATE(A14331,""auto"",""en"")"),"Loading...")</f>
        <v>Loading...</v>
      </c>
    </row>
    <row r="14332" spans="1:2" ht="14.25" customHeight="1">
      <c r="A14332" s="2" t="s">
        <v>13613</v>
      </c>
      <c r="B14332" s="2" t="str">
        <f ca="1">IFERROR(__xludf.DUMMYFUNCTION("GOOGLETRANSLATE(A14332,""auto"",""en"")"),"Loading...")</f>
        <v>Loading...</v>
      </c>
    </row>
    <row r="14333" spans="1:2" ht="14.25" customHeight="1">
      <c r="A14333" s="4" t="s">
        <v>13614</v>
      </c>
      <c r="B14333" s="2" t="str">
        <f ca="1">IFERROR(__xludf.DUMMYFUNCTION("GOOGLETRANSLATE(A14333,""auto"",""en"")"),"Loading...")</f>
        <v>Loading...</v>
      </c>
    </row>
    <row r="14334" spans="1:2" ht="14.25" customHeight="1">
      <c r="A14334" s="2" t="s">
        <v>13615</v>
      </c>
      <c r="B14334" s="2" t="str">
        <f ca="1">IFERROR(__xludf.DUMMYFUNCTION("GOOGLETRANSLATE(A14334,""auto"",""en"")"),"Loading...")</f>
        <v>Loading...</v>
      </c>
    </row>
    <row r="14335" spans="1:2" ht="14.25" customHeight="1">
      <c r="A14335" s="2" t="s">
        <v>13616</v>
      </c>
      <c r="B14335" s="2" t="str">
        <f ca="1">IFERROR(__xludf.DUMMYFUNCTION("GOOGLETRANSLATE(A14335,""auto"",""en"")"),"Loading...")</f>
        <v>Loading...</v>
      </c>
    </row>
    <row r="14336" spans="1:2" ht="14.25" customHeight="1">
      <c r="A14336" s="2" t="s">
        <v>13617</v>
      </c>
      <c r="B14336" s="2" t="str">
        <f ca="1">IFERROR(__xludf.DUMMYFUNCTION("GOOGLETRANSLATE(A14336,""auto"",""en"")"),"Loading...")</f>
        <v>Loading...</v>
      </c>
    </row>
    <row r="14337" spans="1:2" ht="14.25" customHeight="1">
      <c r="A14337" s="2" t="s">
        <v>13618</v>
      </c>
      <c r="B14337" s="2" t="str">
        <f ca="1">IFERROR(__xludf.DUMMYFUNCTION("GOOGLETRANSLATE(A14337,""auto"",""en"")"),"Loading...")</f>
        <v>Loading...</v>
      </c>
    </row>
    <row r="14338" spans="1:2" ht="14.25" customHeight="1">
      <c r="A14338" s="4" t="s">
        <v>13619</v>
      </c>
      <c r="B14338" s="2" t="str">
        <f ca="1">IFERROR(__xludf.DUMMYFUNCTION("GOOGLETRANSLATE(A14338,""auto"",""en"")"),"Loading...")</f>
        <v>Loading...</v>
      </c>
    </row>
    <row r="14339" spans="1:2" ht="14.25" customHeight="1">
      <c r="A14339" s="2" t="s">
        <v>13620</v>
      </c>
      <c r="B14339" s="2" t="str">
        <f ca="1">IFERROR(__xludf.DUMMYFUNCTION("GOOGLETRANSLATE(A14339,""auto"",""en"")"),"Toot toot toot, all the talk of Jaaduga is possible but 300 to 296..that's how India is leading..the air poll is there.Bjp.ko bye baye kaloo..")</f>
        <v>Toot toot toot, all the talk of Jaaduga is possible but 300 to 296..that's how India is leading..the air poll is there.Bjp.ko bye baye kaloo..</v>
      </c>
    </row>
    <row r="14340" spans="1:2" ht="14.25" customHeight="1">
      <c r="A14340" s="2" t="s">
        <v>13621</v>
      </c>
      <c r="B14340" s="2" t="str">
        <f ca="1">IFERROR(__xludf.DUMMYFUNCTION("GOOGLETRANSLATE(A14340,""auto"",""en"")"),"Loading...")</f>
        <v>Loading...</v>
      </c>
    </row>
    <row r="14341" spans="1:2" ht="14.25" customHeight="1">
      <c r="A14341" s="2" t="s">
        <v>13622</v>
      </c>
      <c r="B14341" s="2" t="str">
        <f ca="1">IFERROR(__xludf.DUMMYFUNCTION("GOOGLETRANSLATE(A14341,""auto"",""en"")"),"We are with India India")</f>
        <v>We are with India India</v>
      </c>
    </row>
    <row r="14342" spans="1:2" ht="14.25" customHeight="1">
      <c r="A14342" s="2" t="s">
        <v>13623</v>
      </c>
      <c r="B14342" s="2" t="str">
        <f ca="1">IFERROR(__xludf.DUMMYFUNCTION("GOOGLETRANSLATE(A14342,""auto"",""en"")"),"Loading...")</f>
        <v>Loading...</v>
      </c>
    </row>
    <row r="14343" spans="1:2" ht="14.25" customHeight="1">
      <c r="A14343" s="4" t="s">
        <v>13624</v>
      </c>
      <c r="B14343" s="2" t="str">
        <f ca="1">IFERROR(__xludf.DUMMYFUNCTION("GOOGLETRANSLATE(A14343,""auto"",""en"")"),"Loading...")</f>
        <v>Loading...</v>
      </c>
    </row>
    <row r="14344" spans="1:2" ht="14.25" customHeight="1">
      <c r="A14344" s="2" t="s">
        <v>13625</v>
      </c>
      <c r="B14344" s="2" t="str">
        <f ca="1">IFERROR(__xludf.DUMMYFUNCTION("GOOGLETRANSLATE(A14344,""auto"",""en"")"),"Loading...")</f>
        <v>Loading...</v>
      </c>
    </row>
    <row r="14345" spans="1:2" ht="14.25" customHeight="1">
      <c r="A14345" s="4" t="s">
        <v>13626</v>
      </c>
      <c r="B14345" s="2" t="str">
        <f ca="1">IFERROR(__xludf.DUMMYFUNCTION("GOOGLETRANSLATE(A14345,""auto"",""en"")"),"Loading...")</f>
        <v>Loading...</v>
      </c>
    </row>
    <row r="14346" spans="1:2" ht="14.25" customHeight="1">
      <c r="A14346" s="2" t="s">
        <v>13627</v>
      </c>
      <c r="B14346" s="2" t="str">
        <f ca="1">IFERROR(__xludf.DUMMYFUNCTION("GOOGLETRANSLATE(A14346,""auto"",""en"")"),"Loading...")</f>
        <v>Loading...</v>
      </c>
    </row>
    <row r="14347" spans="1:2" ht="14.25" customHeight="1">
      <c r="A14347" s="2" t="s">
        <v>13628</v>
      </c>
      <c r="B14347" s="2" t="str">
        <f ca="1">IFERROR(__xludf.DUMMYFUNCTION("GOOGLETRANSLATE(A14347,""auto"",""en"")"),"Is this a double man, neither denying nor accepting the exit poll, and his devotees are even more fond of him than those who consider him corrupt.")</f>
        <v>Is this a double man, neither denying nor accepting the exit poll, and his devotees are even more fond of him than those who consider him corrupt.</v>
      </c>
    </row>
    <row r="14348" spans="1:2" ht="14.25" customHeight="1">
      <c r="A14348" s="4" t="s">
        <v>13629</v>
      </c>
      <c r="B14348" s="2" t="str">
        <f ca="1">IFERROR(__xludf.DUMMYFUNCTION("GOOGLETRANSLATE(A14348,""auto"",""en"")"),"Loading...")</f>
        <v>Loading...</v>
      </c>
    </row>
    <row r="14349" spans="1:2" ht="14.25" customHeight="1">
      <c r="A14349" s="4" t="s">
        <v>13630</v>
      </c>
      <c r="B14349" s="2" t="str">
        <f ca="1">IFERROR(__xludf.DUMMYFUNCTION("GOOGLETRANSLATE(A14349,""auto"",""en"")"),"Loading...")</f>
        <v>Loading...</v>
      </c>
    </row>
    <row r="14350" spans="1:2" ht="14.25" customHeight="1">
      <c r="A14350" s="2" t="s">
        <v>13631</v>
      </c>
      <c r="B14350" s="2" t="str">
        <f ca="1">IFERROR(__xludf.DUMMYFUNCTION("GOOGLETRANSLATE(A14350,""auto"",""en"")"),"Loading...")</f>
        <v>Loading...</v>
      </c>
    </row>
    <row r="14351" spans="1:2" ht="14.25" customHeight="1">
      <c r="A14351" s="2" t="s">
        <v>13632</v>
      </c>
      <c r="B14351" s="2" t="str">
        <f ca="1">IFERROR(__xludf.DUMMYFUNCTION("GOOGLETRANSLATE(A14351,""auto"",""en"")"),"It is very difficult for 295 Congress people to bribe Rs 2000 and 5 kilos of ration, but Modi ji's salary is Rs 400-450.")</f>
        <v>It is very difficult for 295 Congress people to bribe Rs 2000 and 5 kilos of ration, but Modi ji's salary is Rs 400-450.</v>
      </c>
    </row>
    <row r="14352" spans="1:2" ht="14.25" customHeight="1">
      <c r="A14352" s="4" t="s">
        <v>13633</v>
      </c>
      <c r="B14352" s="2" t="str">
        <f ca="1">IFERROR(__xludf.DUMMYFUNCTION("GOOGLETRANSLATE(A14352,""auto"",""en"")"),"Loading...")</f>
        <v>Loading...</v>
      </c>
    </row>
    <row r="14353" spans="1:2" ht="14.25" customHeight="1">
      <c r="A14353" s="2" t="s">
        <v>13634</v>
      </c>
      <c r="B14353" s="2" t="str">
        <f ca="1">IFERROR(__xludf.DUMMYFUNCTION("GOOGLETRANSLATE(A14353,""auto"",""en"")"),"Loading...")</f>
        <v>Loading...</v>
      </c>
    </row>
    <row r="14354" spans="1:2" ht="14.25" customHeight="1">
      <c r="A14354" s="4" t="s">
        <v>13635</v>
      </c>
      <c r="B14354" s="2" t="str">
        <f ca="1">IFERROR(__xludf.DUMMYFUNCTION("GOOGLETRANSLATE(A14354,""auto"",""en"")"),"Loading...")</f>
        <v>Loading...</v>
      </c>
    </row>
    <row r="14355" spans="1:2" ht="14.25" customHeight="1">
      <c r="A14355" s="5" t="s">
        <v>13636</v>
      </c>
      <c r="B14355" s="2" t="str">
        <f ca="1">IFERROR(__xludf.DUMMYFUNCTION("GOOGLETRANSLATE(A14355,""auto"",""en"")"),"Loading...")</f>
        <v>Loading...</v>
      </c>
    </row>
    <row r="14356" spans="1:2" ht="14.25" customHeight="1">
      <c r="A14356" s="2" t="s">
        <v>13637</v>
      </c>
      <c r="B14356" s="2" t="str">
        <f ca="1">IFERROR(__xludf.DUMMYFUNCTION("GOOGLETRANSLATE(A14356,""auto"",""en"")"),"Loading...")</f>
        <v>Loading...</v>
      </c>
    </row>
    <row r="14357" spans="1:2" ht="14.25" customHeight="1">
      <c r="A14357" s="2" t="s">
        <v>13638</v>
      </c>
      <c r="B14357" s="2" t="str">
        <f ca="1">IFERROR(__xludf.DUMMYFUNCTION("GOOGLETRANSLATE(A14357,""auto"",""en"")"),"Loading...")</f>
        <v>Loading...</v>
      </c>
    </row>
    <row r="14358" spans="1:2" ht="14.25" customHeight="1">
      <c r="A14358" s="4" t="s">
        <v>13639</v>
      </c>
      <c r="B14358" s="2" t="str">
        <f ca="1">IFERROR(__xludf.DUMMYFUNCTION("GOOGLETRANSLATE(A14358,""auto"",""en"")"),"Loading...")</f>
        <v>Loading...</v>
      </c>
    </row>
    <row r="14359" spans="1:2" ht="14.25" customHeight="1">
      <c r="A14359" s="2" t="s">
        <v>13640</v>
      </c>
      <c r="B14359" s="2" t="str">
        <f ca="1">IFERROR(__xludf.DUMMYFUNCTION("GOOGLETRANSLATE(A14359,""auto"",""en"")"),"Loading...")</f>
        <v>Loading...</v>
      </c>
    </row>
    <row r="14360" spans="1:2" ht="14.25" customHeight="1">
      <c r="A14360" s="2" t="s">
        <v>13641</v>
      </c>
      <c r="B14360" s="2" t="str">
        <f ca="1">IFERROR(__xludf.DUMMYFUNCTION("GOOGLETRANSLATE(A14360,""auto"",""en"")"),"Loading...")</f>
        <v>Loading...</v>
      </c>
    </row>
    <row r="14361" spans="1:2" ht="14.25" customHeight="1">
      <c r="A14361" s="2" t="s">
        <v>594</v>
      </c>
      <c r="B14361" s="2" t="str">
        <f ca="1">IFERROR(__xludf.DUMMYFUNCTION("GOOGLETRANSLATE(A14361,""auto"",""en"")"),"❤")</f>
        <v>❤</v>
      </c>
    </row>
    <row r="14362" spans="1:2" ht="14.25" customHeight="1">
      <c r="A14362" s="2" t="s">
        <v>13642</v>
      </c>
      <c r="B14362" s="2" t="str">
        <f ca="1">IFERROR(__xludf.DUMMYFUNCTION("GOOGLETRANSLATE(A14362,""auto"",""en"")"),"Loading...")</f>
        <v>Loading...</v>
      </c>
    </row>
    <row r="14363" spans="1:2" ht="14.25" customHeight="1">
      <c r="A14363" s="2" t="s">
        <v>13643</v>
      </c>
      <c r="B14363" s="2" t="str">
        <f ca="1">IFERROR(__xludf.DUMMYFUNCTION("GOOGLETRANSLATE(A14363,""auto"",""en"")"),"Loading...")</f>
        <v>Loading...</v>
      </c>
    </row>
    <row r="14364" spans="1:2" ht="14.25" customHeight="1">
      <c r="A14364" s="2" t="s">
        <v>13644</v>
      </c>
      <c r="B14364" s="2" t="str">
        <f ca="1">IFERROR(__xludf.DUMMYFUNCTION("GOOGLETRANSLATE(A14364,""auto"",""en"")"),"Loading...")</f>
        <v>Loading...</v>
      </c>
    </row>
    <row r="14365" spans="1:2" ht="14.25" customHeight="1">
      <c r="A14365" s="2" t="s">
        <v>13645</v>
      </c>
      <c r="B14365" s="2" t="str">
        <f ca="1">IFERROR(__xludf.DUMMYFUNCTION("GOOGLETRANSLATE(A14365,""auto"",""en"")"),"Loading...")</f>
        <v>Loading...</v>
      </c>
    </row>
    <row r="14366" spans="1:2" ht="14.25" customHeight="1">
      <c r="A14366" s="2" t="s">
        <v>5573</v>
      </c>
      <c r="B14366" s="2" t="str">
        <f ca="1">IFERROR(__xludf.DUMMYFUNCTION("GOOGLETRANSLATE(A14366,""auto"",""en"")"),"Loading...")</f>
        <v>Loading...</v>
      </c>
    </row>
    <row r="14367" spans="1:2" ht="14.25" customHeight="1">
      <c r="A14367" s="2" t="s">
        <v>13646</v>
      </c>
      <c r="B14367" s="2" t="str">
        <f ca="1">IFERROR(__xludf.DUMMYFUNCTION("GOOGLETRANSLATE(A14367,""auto"",""en"")"),"Loading...")</f>
        <v>Loading...</v>
      </c>
    </row>
    <row r="14368" spans="1:2" ht="14.25" customHeight="1">
      <c r="A14368" s="4" t="s">
        <v>13647</v>
      </c>
      <c r="B14368" s="2" t="str">
        <f ca="1">IFERROR(__xludf.DUMMYFUNCTION("GOOGLETRANSLATE(A14368,""auto"",""en"")"),"Loading...")</f>
        <v>Loading...</v>
      </c>
    </row>
    <row r="14369" spans="1:2" ht="14.25" customHeight="1">
      <c r="A14369" s="2" t="s">
        <v>13648</v>
      </c>
      <c r="B14369" s="2" t="str">
        <f ca="1">IFERROR(__xludf.DUMMYFUNCTION("GOOGLETRANSLATE(A14369,""auto"",""en"")"),"Loading...")</f>
        <v>Loading...</v>
      </c>
    </row>
    <row r="14370" spans="1:2" ht="14.25" customHeight="1">
      <c r="A14370" s="2" t="s">
        <v>13649</v>
      </c>
      <c r="B14370" s="2" t="str">
        <f ca="1">IFERROR(__xludf.DUMMYFUNCTION("GOOGLETRANSLATE(A14370,""auto"",""en"")"),"Loading...")</f>
        <v>Loading...</v>
      </c>
    </row>
    <row r="14371" spans="1:2" ht="14.25" customHeight="1">
      <c r="A14371" s="2" t="s">
        <v>13650</v>
      </c>
      <c r="B14371" s="2" t="str">
        <f ca="1">IFERROR(__xludf.DUMMYFUNCTION("GOOGLETRANSLATE(A14371,""auto"",""en"")"),"Loading...")</f>
        <v>Loading...</v>
      </c>
    </row>
    <row r="14372" spans="1:2" ht="14.25" customHeight="1">
      <c r="A14372" s="2" t="s">
        <v>13651</v>
      </c>
      <c r="B14372" s="2" t="str">
        <f ca="1">IFERROR(__xludf.DUMMYFUNCTION("GOOGLETRANSLATE(A14372,""auto"",""en"")"),"Loading...")</f>
        <v>Loading...</v>
      </c>
    </row>
    <row r="14373" spans="1:2" ht="14.25" customHeight="1">
      <c r="A14373" s="4" t="s">
        <v>13652</v>
      </c>
      <c r="B14373" s="2" t="str">
        <f ca="1">IFERROR(__xludf.DUMMYFUNCTION("GOOGLETRANSLATE(A14373,""auto"",""en"")"),"This time there is every possibility of fraud. Every poor person in the country is abusing BJP and poverty is at its peak in the country, so how can these figures be true and only the poor of the country vote more. , It is possible that through this exit "&amp;"poll, the 400 mark will be shown in the minds of the public and later the result will be the same. ,")</f>
        <v>This time there is every possibility of fraud. Every poor person in the country is abusing BJP and poverty is at its peak in the country, so how can these figures be true and only the poor of the country vote more. , It is possible that through this exit poll, the 400 mark will be shown in the minds of the public and later the result will be the same. ,</v>
      </c>
    </row>
    <row r="14374" spans="1:2" ht="14.25" customHeight="1">
      <c r="A14374" s="4" t="s">
        <v>13653</v>
      </c>
      <c r="B14374" s="2" t="str">
        <f ca="1">IFERROR(__xludf.DUMMYFUNCTION("GOOGLETRANSLATE(A14374,""auto"",""en"")"),"Loading...")</f>
        <v>Loading...</v>
      </c>
    </row>
    <row r="14375" spans="1:2" ht="14.25" customHeight="1">
      <c r="A14375" s="2" t="s">
        <v>13654</v>
      </c>
      <c r="B14375" s="2" t="str">
        <f ca="1">IFERROR(__xludf.DUMMYFUNCTION("GOOGLETRANSLATE(A14375,""auto"",""en"")"),"Loading...")</f>
        <v>Loading...</v>
      </c>
    </row>
    <row r="14376" spans="1:2" ht="14.25" customHeight="1">
      <c r="A14376" s="2" t="s">
        <v>13655</v>
      </c>
      <c r="B14376" s="2" t="str">
        <f ca="1">IFERROR(__xludf.DUMMYFUNCTION("GOOGLETRANSLATE(A14376,""auto"",""en"")"),"Loading...")</f>
        <v>Loading...</v>
      </c>
    </row>
    <row r="14377" spans="1:2" ht="14.25" customHeight="1">
      <c r="A14377" s="6" t="s">
        <v>13656</v>
      </c>
      <c r="B14377" s="2" t="str">
        <f ca="1">IFERROR(__xludf.DUMMYFUNCTION("GOOGLETRANSLATE(A14377,""auto"",""en"")"),"Loading...")</f>
        <v>Loading...</v>
      </c>
    </row>
    <row r="14378" spans="1:2" ht="14.25" customHeight="1">
      <c r="A14378" s="2" t="s">
        <v>13657</v>
      </c>
      <c r="B14378" s="2" t="str">
        <f ca="1">IFERROR(__xludf.DUMMYFUNCTION("GOOGLETRANSLATE(A14378,""auto"",""en"")"),"Loading...")</f>
        <v>Loading...</v>
      </c>
    </row>
    <row r="14379" spans="1:2" ht="14.25" customHeight="1">
      <c r="A14379" s="2" t="s">
        <v>13658</v>
      </c>
      <c r="B14379" s="2" t="str">
        <f ca="1">IFERROR(__xludf.DUMMYFUNCTION("GOOGLETRANSLATE(A14379,""auto"",""en"")"),"Loading...")</f>
        <v>Loading...</v>
      </c>
    </row>
    <row r="14380" spans="1:2" ht="14.25" customHeight="1">
      <c r="A14380" s="4" t="s">
        <v>13659</v>
      </c>
      <c r="B14380" s="2" t="str">
        <f ca="1">IFERROR(__xludf.DUMMYFUNCTION("GOOGLETRANSLATE(A14380,""auto"",""en"")"),"Loading...")</f>
        <v>Loading...</v>
      </c>
    </row>
    <row r="14381" spans="1:2" ht="14.25" customHeight="1">
      <c r="A14381" s="2" t="s">
        <v>13660</v>
      </c>
      <c r="B14381" s="2" t="str">
        <f ca="1">IFERROR(__xludf.DUMMYFUNCTION("GOOGLETRANSLATE(A14381,""auto"",""en"")"),"Loading...")</f>
        <v>Loading...</v>
      </c>
    </row>
    <row r="14382" spans="1:2" ht="14.25" customHeight="1">
      <c r="A14382" s="4" t="s">
        <v>13661</v>
      </c>
      <c r="B14382" s="2" t="str">
        <f ca="1">IFERROR(__xludf.DUMMYFUNCTION("GOOGLETRANSLATE(A14382,""auto"",""en"")"),"Loading...")</f>
        <v>Loading...</v>
      </c>
    </row>
    <row r="14383" spans="1:2" ht="14.25" customHeight="1">
      <c r="A14383" s="2" t="s">
        <v>13662</v>
      </c>
      <c r="B14383" s="2" t="str">
        <f ca="1">IFERROR(__xludf.DUMMYFUNCTION("GOOGLETRANSLATE(A14383,""auto"",""en"")"),"Loading...")</f>
        <v>Loading...</v>
      </c>
    </row>
    <row r="14384" spans="1:2" ht="14.25" customHeight="1">
      <c r="A14384" s="6" t="s">
        <v>13663</v>
      </c>
      <c r="B14384" s="2" t="str">
        <f ca="1">IFERROR(__xludf.DUMMYFUNCTION("GOOGLETRANSLATE(A14384,""auto"",""en"")"),"Loading...")</f>
        <v>Loading...</v>
      </c>
    </row>
    <row r="14385" spans="1:2" ht="14.25" customHeight="1">
      <c r="A14385" s="2" t="s">
        <v>13664</v>
      </c>
      <c r="B14385" s="2" t="str">
        <f ca="1">IFERROR(__xludf.DUMMYFUNCTION("GOOGLETRANSLATE(A14385,""auto"",""en"")"),"Loading...")</f>
        <v>Loading...</v>
      </c>
    </row>
    <row r="14386" spans="1:2" ht="14.25" customHeight="1">
      <c r="A14386" s="2" t="s">
        <v>13665</v>
      </c>
      <c r="B14386" s="2" t="str">
        <f ca="1">IFERROR(__xludf.DUMMYFUNCTION("GOOGLETRANSLATE(A14386,""auto"",""en"")"),"This should not happen")</f>
        <v>This should not happen</v>
      </c>
    </row>
    <row r="14387" spans="1:2" ht="14.25" customHeight="1">
      <c r="A14387" s="2" t="s">
        <v>60</v>
      </c>
      <c r="B14387" s="2" t="str">
        <f ca="1">IFERROR(__xludf.DUMMYFUNCTION("GOOGLETRANSLATE(A14387,""auto"",""en"")"),"Loading...")</f>
        <v>Loading...</v>
      </c>
    </row>
    <row r="14388" spans="1:2" ht="14.25" customHeight="1">
      <c r="A14388" s="2" t="s">
        <v>13638</v>
      </c>
      <c r="B14388" s="2" t="str">
        <f ca="1">IFERROR(__xludf.DUMMYFUNCTION("GOOGLETRANSLATE(A14388,""auto"",""en"")"),"Loading...")</f>
        <v>Loading...</v>
      </c>
    </row>
    <row r="14389" spans="1:2" ht="14.25" customHeight="1">
      <c r="A14389" s="2" t="s">
        <v>13666</v>
      </c>
      <c r="B14389" s="2" t="str">
        <f ca="1">IFERROR(__xludf.DUMMYFUNCTION("GOOGLETRANSLATE(A14389,""auto"",""en"")"),"The organization that conducts exit polls must have been funded with money. Demonstration will not help, BJP is dead.")</f>
        <v>The organization that conducts exit polls must have been funded with money. Demonstration will not help, BJP is dead.</v>
      </c>
    </row>
    <row r="14390" spans="1:2" ht="14.25" customHeight="1">
      <c r="A14390" s="6" t="s">
        <v>13667</v>
      </c>
      <c r="B14390" s="2" t="str">
        <f ca="1">IFERROR(__xludf.DUMMYFUNCTION("GOOGLETRANSLATE(A14390,""auto"",""en"")"),"Loading...")</f>
        <v>Loading...</v>
      </c>
    </row>
    <row r="14391" spans="1:2" ht="14.25" customHeight="1">
      <c r="A14391" s="2" t="s">
        <v>13668</v>
      </c>
      <c r="B14391" s="2" t="str">
        <f ca="1">IFERROR(__xludf.DUMMYFUNCTION("GOOGLETRANSLATE(A14391,""auto"",""en"")"),"Loading...")</f>
        <v>Loading...</v>
      </c>
    </row>
    <row r="14392" spans="1:2" ht="14.25" customHeight="1">
      <c r="A14392" s="2" t="s">
        <v>13669</v>
      </c>
      <c r="B14392" s="2" t="str">
        <f ca="1">IFERROR(__xludf.DUMMYFUNCTION("GOOGLETRANSLATE(A14392,""auto"",""en"")"),"There will be trading. Prepare your log for cheating. You guys just keep talking.  Where is Supreme Court?")</f>
        <v>There will be trading. Prepare your log for cheating. You guys just keep talking.  Where is Supreme Court?</v>
      </c>
    </row>
    <row r="14393" spans="1:2" ht="14.25" customHeight="1">
      <c r="A14393" s="2" t="s">
        <v>13670</v>
      </c>
      <c r="B14393" s="2" t="str">
        <f ca="1">IFERROR(__xludf.DUMMYFUNCTION("GOOGLETRANSLATE(A14393,""auto"",""en"")"),"Loading...")</f>
        <v>Loading...</v>
      </c>
    </row>
    <row r="14394" spans="1:2" ht="14.25" customHeight="1">
      <c r="A14394" s="4" t="s">
        <v>13671</v>
      </c>
      <c r="B14394" s="2" t="str">
        <f ca="1">IFERROR(__xludf.DUMMYFUNCTION("GOOGLETRANSLATE(A14394,""auto"",""en"")"),"Loading...")</f>
        <v>Loading...</v>
      </c>
    </row>
    <row r="14395" spans="1:2" ht="14.25" customHeight="1">
      <c r="A14395" s="2" t="s">
        <v>13672</v>
      </c>
      <c r="B14395" s="2" t="str">
        <f ca="1">IFERROR(__xludf.DUMMYFUNCTION("GOOGLETRANSLATE(A14395,""auto"",""en"")"),"Ravish Kumar will have to do Rudali again for the next 5 years.")</f>
        <v>Ravish Kumar will have to do Rudali again for the next 5 years.</v>
      </c>
    </row>
    <row r="14396" spans="1:2" ht="14.25" customHeight="1">
      <c r="A14396" s="2" t="s">
        <v>13673</v>
      </c>
      <c r="B14396" s="2" t="str">
        <f ca="1">IFERROR(__xludf.DUMMYFUNCTION("GOOGLETRANSLATE(A14396,""auto"",""en"")"),"Loading...")</f>
        <v>Loading...</v>
      </c>
    </row>
    <row r="14397" spans="1:2" ht="14.25" customHeight="1">
      <c r="A14397" s="2" t="s">
        <v>13674</v>
      </c>
      <c r="B14397" s="2" t="str">
        <f ca="1">IFERROR(__xludf.DUMMYFUNCTION("GOOGLETRANSLATE(A14397,""auto"",""en"")"),"Loading...")</f>
        <v>Loading...</v>
      </c>
    </row>
    <row r="14398" spans="1:2" ht="14.25" customHeight="1">
      <c r="A14398" s="2" t="s">
        <v>4829</v>
      </c>
      <c r="B14398" s="2" t="str">
        <f ca="1">IFERROR(__xludf.DUMMYFUNCTION("GOOGLETRANSLATE(A14398,""auto"",""en"")"),"Loading...")</f>
        <v>Loading...</v>
      </c>
    </row>
    <row r="14399" spans="1:2" ht="14.25" customHeight="1">
      <c r="A14399" s="2" t="s">
        <v>13675</v>
      </c>
      <c r="B14399" s="2" t="str">
        <f ca="1">IFERROR(__xludf.DUMMYFUNCTION("GOOGLETRANSLATE(A14399,""auto"",""en"")"),"Loading...")</f>
        <v>Loading...</v>
      </c>
    </row>
    <row r="14400" spans="1:2" ht="14.25" customHeight="1">
      <c r="A14400" s="2" t="s">
        <v>13676</v>
      </c>
      <c r="B14400" s="2" t="str">
        <f ca="1">IFERROR(__xludf.DUMMYFUNCTION("GOOGLETRANSLATE(A14400,""auto"",""en"")"),"Loading...")</f>
        <v>Loading...</v>
      </c>
    </row>
    <row r="14401" spans="1:2" ht="14.25" customHeight="1">
      <c r="A14401" s="2" t="s">
        <v>13677</v>
      </c>
      <c r="B14401" s="2" t="str">
        <f ca="1">IFERROR(__xludf.DUMMYFUNCTION("GOOGLETRANSLATE(A14401,""auto"",""en"")"),"Loading...")</f>
        <v>Loading...</v>
      </c>
    </row>
    <row r="14402" spans="1:2" ht="14.25" customHeight="1">
      <c r="A14402" s="2" t="s">
        <v>13678</v>
      </c>
      <c r="B14402" s="2" t="str">
        <f ca="1">IFERROR(__xludf.DUMMYFUNCTION("GOOGLETRANSLATE(A14402,""auto"",""en"")"),"Loading...")</f>
        <v>Loading...</v>
      </c>
    </row>
    <row r="14403" spans="1:2" ht="14.25" customHeight="1">
      <c r="A14403" s="2" t="s">
        <v>13679</v>
      </c>
      <c r="B14403" s="2" t="str">
        <f ca="1">IFERROR(__xludf.DUMMYFUNCTION("GOOGLETRANSLATE(A14403,""auto"",""en"")"),"Please like to vote for INDIA alliance 🙏🙏")</f>
        <v>Please like to vote for INDIA alliance 🙏🙏</v>
      </c>
    </row>
    <row r="14404" spans="1:2" ht="14.25" customHeight="1">
      <c r="A14404" s="2" t="s">
        <v>13680</v>
      </c>
      <c r="B14404" s="2" t="str">
        <f ca="1">IFERROR(__xludf.DUMMYFUNCTION("GOOGLETRANSLATE(A14404,""auto"",""en"")"),"Loading...")</f>
        <v>Loading...</v>
      </c>
    </row>
    <row r="14405" spans="1:2" ht="14.25" customHeight="1">
      <c r="A14405" s="2" t="s">
        <v>13681</v>
      </c>
      <c r="B14405" s="2" t="str">
        <f ca="1">IFERROR(__xludf.DUMMYFUNCTION("GOOGLETRANSLATE(A14405,""auto"",""en"")"),"Loading...")</f>
        <v>Loading...</v>
      </c>
    </row>
    <row r="14406" spans="1:2" ht="14.25" customHeight="1">
      <c r="A14406" s="2" t="s">
        <v>13682</v>
      </c>
      <c r="B14406" s="2" t="str">
        <f ca="1">IFERROR(__xludf.DUMMYFUNCTION("GOOGLETRANSLATE(A14406,""auto"",""en"")"),"Loading...")</f>
        <v>Loading...</v>
      </c>
    </row>
    <row r="14407" spans="1:2" ht="14.25" customHeight="1">
      <c r="A14407" s="2" t="s">
        <v>13683</v>
      </c>
      <c r="B14407" s="2" t="str">
        <f ca="1">IFERROR(__xludf.DUMMYFUNCTION("GOOGLETRANSLATE(A14407,""auto"",""en"")"),"Thieves continue to steal.")</f>
        <v>Thieves continue to steal.</v>
      </c>
    </row>
    <row r="14408" spans="1:2" ht="14.25" customHeight="1">
      <c r="A14408" s="2" t="s">
        <v>13684</v>
      </c>
      <c r="B14408" s="2" t="str">
        <f ca="1">IFERROR(__xludf.DUMMYFUNCTION("GOOGLETRANSLATE(A14408,""auto"",""en"")"),"Loading...")</f>
        <v>Loading...</v>
      </c>
    </row>
    <row r="14409" spans="1:2" ht="14.25" customHeight="1">
      <c r="A14409" s="2" t="s">
        <v>13685</v>
      </c>
      <c r="B14409" s="2" t="str">
        <f ca="1">IFERROR(__xludf.DUMMYFUNCTION("GOOGLETRANSLATE(A14409,""auto"",""en"")"),"Good evening sir ❤")</f>
        <v>Good evening sir ❤</v>
      </c>
    </row>
    <row r="14410" spans="1:2" ht="14.25" customHeight="1">
      <c r="A14410" s="2" t="s">
        <v>13686</v>
      </c>
      <c r="B14410" s="2" t="str">
        <f ca="1">IFERROR(__xludf.DUMMYFUNCTION("GOOGLETRANSLATE(A14410,""auto"",""en"")"),"Loading...")</f>
        <v>Loading...</v>
      </c>
    </row>
    <row r="14411" spans="1:2" ht="14.25" customHeight="1">
      <c r="A14411" s="5" t="s">
        <v>13687</v>
      </c>
      <c r="B14411" s="2" t="str">
        <f ca="1">IFERROR(__xludf.DUMMYFUNCTION("GOOGLETRANSLATE(A14411,""auto"",""en"")"),"Loading...")</f>
        <v>Loading...</v>
      </c>
    </row>
    <row r="14412" spans="1:2" ht="14.25" customHeight="1">
      <c r="A14412" s="2" t="s">
        <v>13688</v>
      </c>
      <c r="B14412" s="2" t="str">
        <f ca="1">IFERROR(__xludf.DUMMYFUNCTION("GOOGLETRANSLATE(A14412,""auto"",""en"")"),"Now the opposition will have to do as little as it can in 2 months and (observant) it will have to be guarded for 2 days and its eyes will have to be kept open at night. All the opposition will have to protect it (evm) by depriving it of sleep.")</f>
        <v>Now the opposition will have to do as little as it can in 2 months and (observant) it will have to be guarded for 2 days and its eyes will have to be kept open at night. All the opposition will have to protect it (evm) by depriving it of sleep.</v>
      </c>
    </row>
    <row r="14413" spans="1:2" ht="14.25" customHeight="1">
      <c r="A14413" s="2" t="s">
        <v>13689</v>
      </c>
      <c r="B14413" s="2" t="str">
        <f ca="1">IFERROR(__xludf.DUMMYFUNCTION("GOOGLETRANSLATE(A14413,""auto"",""en"")"),"Loading...")</f>
        <v>Loading...</v>
      </c>
    </row>
    <row r="14414" spans="1:2" ht="14.25" customHeight="1">
      <c r="A14414" s="2" t="s">
        <v>13690</v>
      </c>
      <c r="B14414" s="2" t="str">
        <f ca="1">IFERROR(__xludf.DUMMYFUNCTION("GOOGLETRANSLATE(A14414,""auto"",""en"")"),"Loading...")</f>
        <v>Loading...</v>
      </c>
    </row>
    <row r="14415" spans="1:2" ht="14.25" customHeight="1">
      <c r="A14415" s="2" t="s">
        <v>13691</v>
      </c>
      <c r="B14415" s="2" t="str">
        <f ca="1">IFERROR(__xludf.DUMMYFUNCTION("GOOGLETRANSLATE(A14415,""auto"",""en"")"),"Loading...")</f>
        <v>Loading...</v>
      </c>
    </row>
    <row r="14416" spans="1:2" ht="14.25" customHeight="1">
      <c r="A14416" s="2" t="s">
        <v>13692</v>
      </c>
      <c r="B14416" s="2" t="str">
        <f ca="1">IFERROR(__xludf.DUMMYFUNCTION("GOOGLETRANSLATE(A14416,""auto"",""en"")"),"Loading...")</f>
        <v>Loading...</v>
      </c>
    </row>
    <row r="14417" spans="1:2" ht="14.25" customHeight="1">
      <c r="A14417" s="2" t="s">
        <v>13675</v>
      </c>
      <c r="B14417" s="2" t="str">
        <f ca="1">IFERROR(__xludf.DUMMYFUNCTION("GOOGLETRANSLATE(A14417,""auto"",""en"")"),"Loading...")</f>
        <v>Loading...</v>
      </c>
    </row>
    <row r="14418" spans="1:2" ht="14.25" customHeight="1">
      <c r="A14418" s="4" t="s">
        <v>13693</v>
      </c>
      <c r="B14418" s="2" t="str">
        <f ca="1">IFERROR(__xludf.DUMMYFUNCTION("GOOGLETRANSLATE(A14418,""auto"",""en"")"),"Loading...")</f>
        <v>Loading...</v>
      </c>
    </row>
    <row r="14419" spans="1:2" ht="14.25" customHeight="1">
      <c r="A14419" s="2" t="s">
        <v>13694</v>
      </c>
      <c r="B14419" s="2" t="str">
        <f ca="1">IFERROR(__xludf.DUMMYFUNCTION("GOOGLETRANSLATE(A14419,""auto"",""en"")"),"Love you #sidhumoosewala ❤️")</f>
        <v>Love you #sidhumoosewala ❤️</v>
      </c>
    </row>
    <row r="14420" spans="1:2" ht="14.25" customHeight="1">
      <c r="A14420" s="6" t="s">
        <v>13695</v>
      </c>
      <c r="B14420" s="2" t="str">
        <f ca="1">IFERROR(__xludf.DUMMYFUNCTION("GOOGLETRANSLATE(A14420,""auto"",""en"")"),"ABHITAK MODI JEE BOLTE RAHE 400 PAR GODI MEDIA
KAISE PICHE RAHEGA GODI 
MEDIA MURDA BAD")</f>
        <v>ABHITAK MODI JEE BOLTE RAHE 400 PAR GODI MEDIA
KAISE PICHE RAHEGA GODI 
MEDIA MURDA BAD</v>
      </c>
    </row>
    <row r="14421" spans="1:2" ht="14.25" customHeight="1">
      <c r="A14421" s="4" t="s">
        <v>13696</v>
      </c>
      <c r="B14421" s="2" t="str">
        <f ca="1">IFERROR(__xludf.DUMMYFUNCTION("GOOGLETRANSLATE(A14421,""auto"",""en"")"),"Loading...")</f>
        <v>Loading...</v>
      </c>
    </row>
    <row r="14422" spans="1:2" ht="14.25" customHeight="1">
      <c r="A14422" s="2" t="s">
        <v>13697</v>
      </c>
      <c r="B14422" s="2" t="str">
        <f ca="1">IFERROR(__xludf.DUMMYFUNCTION("GOOGLETRANSLATE(A14422,""auto"",""en"")"),"Loading...")</f>
        <v>Loading...</v>
      </c>
    </row>
    <row r="14423" spans="1:2" ht="14.25" customHeight="1">
      <c r="A14423" s="2" t="s">
        <v>13698</v>
      </c>
      <c r="B14423" s="2" t="str">
        <f ca="1">IFERROR(__xludf.DUMMYFUNCTION("GOOGLETRANSLATE(A14423,""auto"",""en"")"),"Loading...")</f>
        <v>Loading...</v>
      </c>
    </row>
    <row r="14424" spans="1:2" ht="14.25" customHeight="1">
      <c r="A14424" s="2" t="s">
        <v>13699</v>
      </c>
      <c r="B14424" s="2" t="str">
        <f ca="1">IFERROR(__xludf.DUMMYFUNCTION("GOOGLETRANSLATE(A14424,""auto"",""en"")"),"Loading...")</f>
        <v>Loading...</v>
      </c>
    </row>
    <row r="14425" spans="1:2" ht="14.25" customHeight="1">
      <c r="A14425" s="4" t="s">
        <v>13700</v>
      </c>
      <c r="B14425" s="2" t="str">
        <f ca="1">IFERROR(__xludf.DUMMYFUNCTION("GOOGLETRANSLATE(A14425,""auto"",""en"")"),"Loading...")</f>
        <v>Loading...</v>
      </c>
    </row>
    <row r="14426" spans="1:2" ht="14.25" customHeight="1">
      <c r="A14426" s="2" t="s">
        <v>13701</v>
      </c>
      <c r="B14426" s="2" t="str">
        <f ca="1">IFERROR(__xludf.DUMMYFUNCTION("GOOGLETRANSLATE(A14426,""auto"",""en"")"),"Loading...")</f>
        <v>Loading...</v>
      </c>
    </row>
    <row r="14427" spans="1:2" ht="14.25" customHeight="1">
      <c r="A14427" s="2" t="s">
        <v>13702</v>
      </c>
      <c r="B14427" s="2" t="str">
        <f ca="1">IFERROR(__xludf.DUMMYFUNCTION("GOOGLETRANSLATE(A14427,""auto"",""en"")"),"Loading...")</f>
        <v>Loading...</v>
      </c>
    </row>
    <row r="14428" spans="1:2" ht="14.25" customHeight="1">
      <c r="A14428" s="2" t="s">
        <v>13703</v>
      </c>
      <c r="B14428" s="2" t="str">
        <f ca="1">IFERROR(__xludf.DUMMYFUNCTION("GOOGLETRANSLATE(A14428,""auto"",""en"")"),"😊😊")</f>
        <v>😊😊</v>
      </c>
    </row>
    <row r="14429" spans="1:2" ht="14.25" customHeight="1">
      <c r="A14429" s="2" t="s">
        <v>13704</v>
      </c>
      <c r="B14429" s="2" t="str">
        <f ca="1">IFERROR(__xludf.DUMMYFUNCTION("GOOGLETRANSLATE(A14429,""auto"",""en"")"),"Loading...")</f>
        <v>Loading...</v>
      </c>
    </row>
    <row r="14430" spans="1:2" ht="14.25" customHeight="1">
      <c r="A14430" s="2" t="s">
        <v>13705</v>
      </c>
      <c r="B14430" s="2" t="str">
        <f ca="1">IFERROR(__xludf.DUMMYFUNCTION("GOOGLETRANSLATE(A14430,""auto"",""en"")"),"Loading...")</f>
        <v>Loading...</v>
      </c>
    </row>
    <row r="14431" spans="1:2" ht="14.25" customHeight="1">
      <c r="A14431" s="2" t="s">
        <v>13706</v>
      </c>
      <c r="B14431" s="2" t="str">
        <f ca="1">IFERROR(__xludf.DUMMYFUNCTION("GOOGLETRANSLATE(A14431,""auto"",""en"")"),"Loading...")</f>
        <v>Loading...</v>
      </c>
    </row>
    <row r="14432" spans="1:2" ht="14.25" customHeight="1">
      <c r="A14432" s="2" t="s">
        <v>13707</v>
      </c>
      <c r="B14432" s="2" t="str">
        <f ca="1">IFERROR(__xludf.DUMMYFUNCTION("GOOGLETRANSLATE(A14432,""auto"",""en"")"),"Loading...")</f>
        <v>Loading...</v>
      </c>
    </row>
    <row r="14433" spans="1:2" ht="14.25" customHeight="1">
      <c r="A14433" s="6" t="s">
        <v>13708</v>
      </c>
      <c r="B14433" s="2" t="str">
        <f ca="1">IFERROR(__xludf.DUMMYFUNCTION("GOOGLETRANSLATE(A14433,""auto"",""en"")"),"Loading...")</f>
        <v>Loading...</v>
      </c>
    </row>
    <row r="14434" spans="1:2" ht="14.25" customHeight="1">
      <c r="A14434" s="2" t="s">
        <v>13709</v>
      </c>
      <c r="B14434" s="2" t="str">
        <f ca="1">IFERROR(__xludf.DUMMYFUNCTION("GOOGLETRANSLATE(A14434,""auto"",""en"")"),"Loading...")</f>
        <v>Loading...</v>
      </c>
    </row>
    <row r="14435" spans="1:2" ht="14.25" customHeight="1">
      <c r="A14435" s="2" t="s">
        <v>13710</v>
      </c>
      <c r="B14435" s="2" t="str">
        <f ca="1">IFERROR(__xludf.DUMMYFUNCTION("GOOGLETRANSLATE(A14435,""auto"",""en"")"),"Loading...")</f>
        <v>Loading...</v>
      </c>
    </row>
    <row r="14436" spans="1:2" ht="14.25" customHeight="1">
      <c r="A14436" s="4" t="s">
        <v>13711</v>
      </c>
      <c r="B14436" s="2" t="str">
        <f ca="1">IFERROR(__xludf.DUMMYFUNCTION("GOOGLETRANSLATE(A14436,""auto"",""en"")"),"Loading...")</f>
        <v>Loading...</v>
      </c>
    </row>
    <row r="14437" spans="1:2" ht="14.25" customHeight="1">
      <c r="A14437" s="2" t="s">
        <v>13712</v>
      </c>
      <c r="B14437" s="2" t="str">
        <f ca="1">IFERROR(__xludf.DUMMYFUNCTION("GOOGLETRANSLATE(A14437,""auto"",""en"")"),"BJP has committed this scam.")</f>
        <v>BJP has committed this scam.</v>
      </c>
    </row>
    <row r="14438" spans="1:2" ht="14.25" customHeight="1">
      <c r="A14438" s="2" t="s">
        <v>13713</v>
      </c>
      <c r="B14438" s="2" t="str">
        <f ca="1">IFERROR(__xludf.DUMMYFUNCTION("GOOGLETRANSLATE(A14438,""auto"",""en"")"),"Loading...")</f>
        <v>Loading...</v>
      </c>
    </row>
    <row r="14439" spans="1:2" ht="14.25" customHeight="1">
      <c r="A14439" s="2" t="s">
        <v>13714</v>
      </c>
      <c r="B14439" s="2" t="str">
        <f ca="1">IFERROR(__xludf.DUMMYFUNCTION("GOOGLETRANSLATE(A14439,""auto"",""en"")"),"Loading...")</f>
        <v>Loading...</v>
      </c>
    </row>
    <row r="14440" spans="1:2" ht="14.25" customHeight="1">
      <c r="A14440" s="2" t="s">
        <v>13715</v>
      </c>
      <c r="B14440" s="2" t="str">
        <f ca="1">IFERROR(__xludf.DUMMYFUNCTION("GOOGLETRANSLATE(A14440,""auto"",""en"")"),"Loading...")</f>
        <v>Loading...</v>
      </c>
    </row>
    <row r="14441" spans="1:2" ht="14.25" customHeight="1">
      <c r="A14441" s="4" t="s">
        <v>13716</v>
      </c>
      <c r="B14441" s="2" t="str">
        <f ca="1">IFERROR(__xludf.DUMMYFUNCTION("GOOGLETRANSLATE(A14441,""auto"",""en"")"),"Loading...")</f>
        <v>Loading...</v>
      </c>
    </row>
    <row r="14442" spans="1:2" ht="14.25" customHeight="1">
      <c r="A14442" s="4" t="s">
        <v>13717</v>
      </c>
      <c r="B14442" s="2" t="str">
        <f ca="1">IFERROR(__xludf.DUMMYFUNCTION("GOOGLETRANSLATE(A14442,""auto"",""en"")"),"Loading...")</f>
        <v>Loading...</v>
      </c>
    </row>
    <row r="14443" spans="1:2" ht="14.25" customHeight="1">
      <c r="A14443" s="2" t="s">
        <v>13718</v>
      </c>
      <c r="B14443" s="2" t="str">
        <f ca="1">IFERROR(__xludf.DUMMYFUNCTION("GOOGLETRANSLATE(A14443,""auto"",""en"")"),"Loading...")</f>
        <v>Loading...</v>
      </c>
    </row>
    <row r="14444" spans="1:2" ht="14.25" customHeight="1">
      <c r="A14444" s="2" t="s">
        <v>13719</v>
      </c>
      <c r="B14444" s="2" t="str">
        <f ca="1">IFERROR(__xludf.DUMMYFUNCTION("GOOGLETRANSLATE(A14444,""auto"",""en"")"),"Loading...")</f>
        <v>Loading...</v>
      </c>
    </row>
    <row r="14445" spans="1:2" ht="14.25" customHeight="1">
      <c r="A14445" s="2" t="s">
        <v>13720</v>
      </c>
      <c r="B14445" s="2" t="str">
        <f ca="1">IFERROR(__xludf.DUMMYFUNCTION("GOOGLETRANSLATE(A14445,""auto"",""en"")"),"Loading...")</f>
        <v>Loading...</v>
      </c>
    </row>
    <row r="14446" spans="1:2" ht="14.25" customHeight="1">
      <c r="A14446" s="2" t="s">
        <v>13721</v>
      </c>
      <c r="B14446" s="2" t="str">
        <f ca="1">IFERROR(__xludf.DUMMYFUNCTION("GOOGLETRANSLATE(A14446,""auto"",""en"")"),"Loading...")</f>
        <v>Loading...</v>
      </c>
    </row>
    <row r="14447" spans="1:2" ht="14.25" customHeight="1">
      <c r="A14447" s="2" t="s">
        <v>13722</v>
      </c>
      <c r="B14447" s="2" t="str">
        <f ca="1">IFERROR(__xludf.DUMMYFUNCTION("GOOGLETRANSLATE(A14447,""auto"",""en"")"),"Loading...")</f>
        <v>Loading...</v>
      </c>
    </row>
    <row r="14448" spans="1:2" ht="14.25" customHeight="1">
      <c r="A14448" s="2" t="s">
        <v>13723</v>
      </c>
      <c r="B14448" s="2" t="str">
        <f ca="1">IFERROR(__xludf.DUMMYFUNCTION("GOOGLETRANSLATE(A14448,""auto"",""en"")"),"Loading...")</f>
        <v>Loading...</v>
      </c>
    </row>
    <row r="14449" spans="1:2" ht="14.25" customHeight="1">
      <c r="A14449" s="2" t="s">
        <v>13724</v>
      </c>
      <c r="B14449" s="2" t="str">
        <f ca="1">IFERROR(__xludf.DUMMYFUNCTION("GOOGLETRANSLATE(A14449,""auto"",""en"")"),"Loading...")</f>
        <v>Loading...</v>
      </c>
    </row>
    <row r="14450" spans="1:2" ht="14.25" customHeight="1">
      <c r="A14450" s="2" t="s">
        <v>13725</v>
      </c>
      <c r="B14450" s="2" t="str">
        <f ca="1">IFERROR(__xludf.DUMMYFUNCTION("GOOGLETRANSLATE(A14450,""auto"",""en"")"),"Loading...")</f>
        <v>Loading...</v>
      </c>
    </row>
    <row r="14451" spans="1:2" ht="14.25" customHeight="1">
      <c r="A14451" s="2" t="s">
        <v>13726</v>
      </c>
      <c r="B14451" s="2" t="str">
        <f ca="1">IFERROR(__xludf.DUMMYFUNCTION("GOOGLETRANSLATE(A14451,""auto"",""en"")"),"Loading...")</f>
        <v>Loading...</v>
      </c>
    </row>
    <row r="14452" spans="1:2" ht="14.25" customHeight="1">
      <c r="A14452" s="2" t="s">
        <v>13727</v>
      </c>
      <c r="B14452" s="2" t="str">
        <f ca="1">IFERROR(__xludf.DUMMYFUNCTION("GOOGLETRANSLATE(A14452,""auto"",""en"")"),"Loading...")</f>
        <v>Loading...</v>
      </c>
    </row>
    <row r="14453" spans="1:2" ht="14.25" customHeight="1">
      <c r="A14453" s="2" t="s">
        <v>79</v>
      </c>
      <c r="B14453" s="2" t="str">
        <f ca="1">IFERROR(__xludf.DUMMYFUNCTION("GOOGLETRANSLATE(A14453,""auto"",""en"")"),"Loading...")</f>
        <v>Loading...</v>
      </c>
    </row>
    <row r="14454" spans="1:2" ht="14.25" customHeight="1">
      <c r="A14454" s="2" t="s">
        <v>13728</v>
      </c>
      <c r="B14454" s="2" t="str">
        <f ca="1">IFERROR(__xludf.DUMMYFUNCTION("GOOGLETRANSLATE(A14454,""auto"",""en"")"),"Loading...")</f>
        <v>Loading...</v>
      </c>
    </row>
    <row r="14455" spans="1:2" ht="14.25" customHeight="1">
      <c r="A14455" s="2" t="s">
        <v>13729</v>
      </c>
      <c r="B14455" s="2" t="str">
        <f ca="1">IFERROR(__xludf.DUMMYFUNCTION("GOOGLETRANSLATE(A14455,""auto"",""en"")"),"Loading...")</f>
        <v>Loading...</v>
      </c>
    </row>
    <row r="14456" spans="1:2" ht="14.25" customHeight="1">
      <c r="A14456" s="2" t="s">
        <v>5192</v>
      </c>
      <c r="B14456" s="2" t="str">
        <f ca="1">IFERROR(__xludf.DUMMYFUNCTION("GOOGLETRANSLATE(A14456,""auto"",""en"")"),"Loading...")</f>
        <v>Loading...</v>
      </c>
    </row>
    <row r="14457" spans="1:2" ht="14.25" customHeight="1">
      <c r="A14457" s="2" t="s">
        <v>13730</v>
      </c>
      <c r="B14457" s="2" t="str">
        <f ca="1">IFERROR(__xludf.DUMMYFUNCTION("GOOGLETRANSLATE(A14457,""auto"",""en"")"),"Loading...")</f>
        <v>Loading...</v>
      </c>
    </row>
    <row r="14458" spans="1:2" ht="14.25" customHeight="1">
      <c r="A14458" s="2" t="s">
        <v>13731</v>
      </c>
      <c r="B14458" s="2" t="str">
        <f ca="1">IFERROR(__xludf.DUMMYFUNCTION("GOOGLETRANSLATE(A14458,""auto"",""en"")"),"Loading...")</f>
        <v>Loading...</v>
      </c>
    </row>
    <row r="14459" spans="1:2" ht="14.25" customHeight="1">
      <c r="A14459" s="2" t="s">
        <v>13732</v>
      </c>
      <c r="B14459" s="2" t="str">
        <f ca="1">IFERROR(__xludf.DUMMYFUNCTION("GOOGLETRANSLATE(A14459,""auto"",""en"")"),"Loading...")</f>
        <v>Loading...</v>
      </c>
    </row>
    <row r="14460" spans="1:2" ht="14.25" customHeight="1">
      <c r="A14460" s="2" t="s">
        <v>13733</v>
      </c>
      <c r="B14460" s="2" t="str">
        <f ca="1">IFERROR(__xludf.DUMMYFUNCTION("GOOGLETRANSLATE(A14460,""auto"",""en"")"),"Loading...")</f>
        <v>Loading...</v>
      </c>
    </row>
    <row r="14461" spans="1:2" ht="14.25" customHeight="1">
      <c r="A14461" s="2" t="s">
        <v>13734</v>
      </c>
      <c r="B14461" s="2" t="str">
        <f ca="1">IFERROR(__xludf.DUMMYFUNCTION("GOOGLETRANSLATE(A14461,""auto"",""en"")"),"Loading...")</f>
        <v>Loading...</v>
      </c>
    </row>
    <row r="14462" spans="1:2" ht="14.25" customHeight="1">
      <c r="A14462" s="6" t="s">
        <v>13735</v>
      </c>
      <c r="B14462" s="2" t="str">
        <f ca="1">IFERROR(__xludf.DUMMYFUNCTION("GOOGLETRANSLATE(A14462,""auto"",""en"")"),"I like Ravishkumar 
Ravishkumar Tru is late in front of me
I salute them ❤❤")</f>
        <v>I like Ravishkumar 
Ravishkumar Tru is late in front of me
I salute them ❤❤</v>
      </c>
    </row>
    <row r="14463" spans="1:2" ht="14.25" customHeight="1">
      <c r="A14463" s="2" t="s">
        <v>13736</v>
      </c>
      <c r="B14463" s="2" t="str">
        <f ca="1">IFERROR(__xludf.DUMMYFUNCTION("GOOGLETRANSLATE(A14463,""auto"",""en"")"),"Loading...")</f>
        <v>Loading...</v>
      </c>
    </row>
    <row r="14464" spans="1:2" ht="14.25" customHeight="1">
      <c r="A14464" s="2" t="s">
        <v>13737</v>
      </c>
      <c r="B14464" s="2" t="str">
        <f ca="1">IFERROR(__xludf.DUMMYFUNCTION("GOOGLETRANSLATE(A14464,""auto"",""en"")"),"Loading...")</f>
        <v>Loading...</v>
      </c>
    </row>
    <row r="14465" spans="1:2" ht="14.25" customHeight="1">
      <c r="A14465" s="2" t="s">
        <v>311</v>
      </c>
      <c r="B14465" s="2" t="str">
        <f ca="1">IFERROR(__xludf.DUMMYFUNCTION("GOOGLETRANSLATE(A14465,""auto"",""en"")"),"Loading...")</f>
        <v>Loading...</v>
      </c>
    </row>
    <row r="14466" spans="1:2" ht="14.25" customHeight="1">
      <c r="A14466" s="2" t="s">
        <v>13738</v>
      </c>
      <c r="B14466" s="2" t="str">
        <f ca="1">IFERROR(__xludf.DUMMYFUNCTION("GOOGLETRANSLATE(A14466,""auto"",""en"")"),"Loading...")</f>
        <v>Loading...</v>
      </c>
    </row>
    <row r="14467" spans="1:2" ht="14.25" customHeight="1">
      <c r="A14467" s="5" t="s">
        <v>13739</v>
      </c>
      <c r="B14467" s="2" t="str">
        <f ca="1">IFERROR(__xludf.DUMMYFUNCTION("GOOGLETRANSLATE(A14467,""auto"",""en"")"),"Loading...")</f>
        <v>Loading...</v>
      </c>
    </row>
    <row r="14468" spans="1:2" ht="14.25" customHeight="1">
      <c r="A14468" s="2" t="s">
        <v>13740</v>
      </c>
      <c r="B14468" s="2" t="str">
        <f ca="1">IFERROR(__xludf.DUMMYFUNCTION("GOOGLETRANSLATE(A14468,""auto"",""en"")"),"Loading...")</f>
        <v>Loading...</v>
      </c>
    </row>
    <row r="14469" spans="1:2" ht="14.25" customHeight="1">
      <c r="A14469" s="2" t="s">
        <v>13741</v>
      </c>
      <c r="B14469" s="2" t="str">
        <f ca="1">IFERROR(__xludf.DUMMYFUNCTION("GOOGLETRANSLATE(A14469,""auto"",""en"")"),"Loading...")</f>
        <v>Loading...</v>
      </c>
    </row>
    <row r="14470" spans="1:2" ht="14.25" customHeight="1">
      <c r="A14470" s="4" t="s">
        <v>13742</v>
      </c>
      <c r="B14470" s="2" t="str">
        <f ca="1">IFERROR(__xludf.DUMMYFUNCTION("GOOGLETRANSLATE(A14470,""auto"",""en"")"),"Loading...")</f>
        <v>Loading...</v>
      </c>
    </row>
    <row r="14471" spans="1:2" ht="14.25" customHeight="1">
      <c r="A14471" s="2" t="s">
        <v>13743</v>
      </c>
      <c r="B14471" s="2" t="str">
        <f ca="1">IFERROR(__xludf.DUMMYFUNCTION("GOOGLETRANSLATE(A14471,""auto"",""en"")"),"Loading...")</f>
        <v>Loading...</v>
      </c>
    </row>
    <row r="14472" spans="1:2" ht="14.25" customHeight="1">
      <c r="A14472" s="2" t="s">
        <v>13744</v>
      </c>
      <c r="B14472" s="2" t="str">
        <f ca="1">IFERROR(__xludf.DUMMYFUNCTION("GOOGLETRANSLATE(A14472,""auto"",""en"")"),"Loading...")</f>
        <v>Loading...</v>
      </c>
    </row>
    <row r="14473" spans="1:2" ht="14.25" customHeight="1">
      <c r="A14473" s="2" t="s">
        <v>13745</v>
      </c>
      <c r="B14473" s="2" t="str">
        <f ca="1">IFERROR(__xludf.DUMMYFUNCTION("GOOGLETRANSLATE(A14473,""auto"",""en"")"),"Loading...")</f>
        <v>Loading...</v>
      </c>
    </row>
    <row r="14474" spans="1:2" ht="14.25" customHeight="1">
      <c r="A14474" s="2" t="s">
        <v>13746</v>
      </c>
      <c r="B14474" s="2" t="str">
        <f ca="1">IFERROR(__xludf.DUMMYFUNCTION("GOOGLETRANSLATE(A14474,""auto"",""en"")"),"Loading...")</f>
        <v>Loading...</v>
      </c>
    </row>
    <row r="14475" spans="1:2" ht="14.25" customHeight="1">
      <c r="A14475" s="2" t="s">
        <v>13747</v>
      </c>
      <c r="B14475" s="2" t="str">
        <f ca="1">IFERROR(__xludf.DUMMYFUNCTION("GOOGLETRANSLATE(A14475,""auto"",""en"")"),"Loading...")</f>
        <v>Loading...</v>
      </c>
    </row>
    <row r="14476" spans="1:2" ht="14.25" customHeight="1">
      <c r="A14476" s="6" t="s">
        <v>13748</v>
      </c>
      <c r="B14476" s="2" t="str">
        <f ca="1">IFERROR(__xludf.DUMMYFUNCTION("GOOGLETRANSLATE(A14476,""auto"",""en"")"),"Loading...")</f>
        <v>Loading...</v>
      </c>
    </row>
    <row r="14477" spans="1:2" ht="14.25" customHeight="1">
      <c r="A14477" s="2" t="s">
        <v>13749</v>
      </c>
      <c r="B14477" s="2" t="str">
        <f ca="1">IFERROR(__xludf.DUMMYFUNCTION("GOOGLETRANSLATE(A14477,""auto"",""en"")"),"Loading...")</f>
        <v>Loading...</v>
      </c>
    </row>
    <row r="14478" spans="1:2" ht="14.25" customHeight="1">
      <c r="A14478" s="2" t="s">
        <v>13750</v>
      </c>
      <c r="B14478" s="2" t="str">
        <f ca="1">IFERROR(__xludf.DUMMYFUNCTION("GOOGLETRANSLATE(A14478,""auto"",""en"")"),"Loading...")</f>
        <v>Loading...</v>
      </c>
    </row>
    <row r="14479" spans="1:2" ht="14.25" customHeight="1">
      <c r="A14479" s="4" t="s">
        <v>13751</v>
      </c>
      <c r="B14479" s="2" t="str">
        <f ca="1">IFERROR(__xludf.DUMMYFUNCTION("GOOGLETRANSLATE(A14479,""auto"",""en"")"),"Loading...")</f>
        <v>Loading...</v>
      </c>
    </row>
    <row r="14480" spans="1:2" ht="14.25" customHeight="1">
      <c r="A14480" s="2" t="s">
        <v>13752</v>
      </c>
      <c r="B14480" s="2" t="str">
        <f ca="1">IFERROR(__xludf.DUMMYFUNCTION("GOOGLETRANSLATE(A14480,""auto"",""en"")"),"Loading...")</f>
        <v>Loading...</v>
      </c>
    </row>
    <row r="14481" spans="1:2" ht="14.25" customHeight="1">
      <c r="A14481" s="4" t="s">
        <v>13753</v>
      </c>
      <c r="B14481" s="2" t="str">
        <f ca="1">IFERROR(__xludf.DUMMYFUNCTION("GOOGLETRANSLATE(A14481,""auto"",""en"")"),"Loading...")</f>
        <v>Loading...</v>
      </c>
    </row>
    <row r="14482" spans="1:2" ht="14.25" customHeight="1">
      <c r="A14482" s="2" t="s">
        <v>13754</v>
      </c>
      <c r="B14482" s="2" t="str">
        <f ca="1">IFERROR(__xludf.DUMMYFUNCTION("GOOGLETRANSLATE(A14482,""auto"",""en"")"),"Loading...")</f>
        <v>Loading...</v>
      </c>
    </row>
    <row r="14483" spans="1:2" ht="14.25" customHeight="1">
      <c r="A14483" s="2" t="s">
        <v>13755</v>
      </c>
      <c r="B14483" s="2" t="str">
        <f ca="1">IFERROR(__xludf.DUMMYFUNCTION("GOOGLETRANSLATE(A14483,""auto"",""en"")"),"Loading...")</f>
        <v>Loading...</v>
      </c>
    </row>
    <row r="14484" spans="1:2" ht="14.25" customHeight="1">
      <c r="A14484" s="4" t="s">
        <v>13756</v>
      </c>
      <c r="B14484" s="2" t="str">
        <f ca="1">IFERROR(__xludf.DUMMYFUNCTION("GOOGLETRANSLATE(A14484,""auto"",""en"")"),"Very good information and survey.")</f>
        <v>Very good information and survey.</v>
      </c>
    </row>
    <row r="14485" spans="1:2" ht="14.25" customHeight="1">
      <c r="A14485" s="2" t="s">
        <v>13757</v>
      </c>
      <c r="B14485" s="2" t="str">
        <f ca="1">IFERROR(__xludf.DUMMYFUNCTION("GOOGLETRANSLATE(A14485,""auto"",""en"")"),"Loading...")</f>
        <v>Loading...</v>
      </c>
    </row>
    <row r="14486" spans="1:2" ht="14.25" customHeight="1">
      <c r="A14486" s="4" t="s">
        <v>13758</v>
      </c>
      <c r="B14486" s="2" t="str">
        <f ca="1">IFERROR(__xludf.DUMMYFUNCTION("GOOGLETRANSLATE(A14486,""auto"",""en"")"),"Ravish Kumar ji, the reason for conducting fake exit poll is to tamper with the EVM machines. Due to the double standards of Modi and Amit Shah, the Election Commission will easily get a chance to make Modi win.")</f>
        <v>Ravish Kumar ji, the reason for conducting fake exit poll is to tamper with the EVM machines. Due to the double standards of Modi and Amit Shah, the Election Commission will easily get a chance to make Modi win.</v>
      </c>
    </row>
    <row r="14487" spans="1:2" ht="14.25" customHeight="1">
      <c r="A14487" s="2" t="s">
        <v>13759</v>
      </c>
      <c r="B14487" s="2" t="str">
        <f ca="1">IFERROR(__xludf.DUMMYFUNCTION("GOOGLETRANSLATE(A14487,""auto"",""en"")"),"Loading...")</f>
        <v>Loading...</v>
      </c>
    </row>
    <row r="14488" spans="1:2" ht="14.25" customHeight="1">
      <c r="A14488" s="4" t="s">
        <v>13760</v>
      </c>
      <c r="B14488" s="2" t="str">
        <f ca="1">IFERROR(__xludf.DUMMYFUNCTION("GOOGLETRANSLATE(A14488,""auto"",""en"")"),"Loading...")</f>
        <v>Loading...</v>
      </c>
    </row>
    <row r="14489" spans="1:2" ht="14.25" customHeight="1">
      <c r="A14489" s="4" t="s">
        <v>13761</v>
      </c>
      <c r="B14489" s="2" t="str">
        <f ca="1">IFERROR(__xludf.DUMMYFUNCTION("GOOGLETRANSLATE(A14489,""auto"",""en"")"),"Loading...")</f>
        <v>Loading...</v>
      </c>
    </row>
    <row r="14490" spans="1:2" ht="14.25" customHeight="1">
      <c r="A14490" s="2" t="s">
        <v>13762</v>
      </c>
      <c r="B14490" s="2" t="str">
        <f ca="1">IFERROR(__xludf.DUMMYFUNCTION("GOOGLETRANSLATE(A14490,""auto"",""en"")"),"Loading...")</f>
        <v>Loading...</v>
      </c>
    </row>
    <row r="14491" spans="1:2" ht="14.25" customHeight="1">
      <c r="A14491" s="4" t="s">
        <v>13763</v>
      </c>
      <c r="B14491" s="2" t="str">
        <f ca="1">IFERROR(__xludf.DUMMYFUNCTION("GOOGLETRANSLATE(A14491,""auto"",""en"")"),"Loading...")</f>
        <v>Loading...</v>
      </c>
    </row>
    <row r="14492" spans="1:2" ht="14.25" customHeight="1">
      <c r="A14492" s="2" t="s">
        <v>13764</v>
      </c>
      <c r="B14492" s="2" t="str">
        <f ca="1">IFERROR(__xludf.DUMMYFUNCTION("GOOGLETRANSLATE(A14492,""auto"",""en"")"),"Loading...")</f>
        <v>Loading...</v>
      </c>
    </row>
    <row r="14493" spans="1:2" ht="14.25" customHeight="1">
      <c r="A14493" s="2" t="s">
        <v>13765</v>
      </c>
      <c r="B14493" s="2" t="str">
        <f ca="1">IFERROR(__xludf.DUMMYFUNCTION("GOOGLETRANSLATE(A14493,""auto"",""en"")"),"Loading...")</f>
        <v>Loading...</v>
      </c>
    </row>
    <row r="14494" spans="1:2" ht="14.25" customHeight="1">
      <c r="A14494" s="2" t="s">
        <v>13766</v>
      </c>
      <c r="B14494" s="2" t="str">
        <f ca="1">IFERROR(__xludf.DUMMYFUNCTION("GOOGLETRANSLATE(A14494,""auto"",""en"")"),"Loading...")</f>
        <v>Loading...</v>
      </c>
    </row>
    <row r="14495" spans="1:2" ht="14.25" customHeight="1">
      <c r="A14495" s="2" t="s">
        <v>13767</v>
      </c>
      <c r="B14495" s="2" t="str">
        <f ca="1">IFERROR(__xludf.DUMMYFUNCTION("GOOGLETRANSLATE(A14495,""auto"",""en"")"),"Loading...")</f>
        <v>Loading...</v>
      </c>
    </row>
    <row r="14496" spans="1:2" ht="14.25" customHeight="1">
      <c r="A14496" s="2" t="s">
        <v>13768</v>
      </c>
      <c r="B14496" s="2" t="str">
        <f ca="1">IFERROR(__xludf.DUMMYFUNCTION("GOOGLETRANSLATE(A14496,""auto"",""en"")"),"Loading...")</f>
        <v>Loading...</v>
      </c>
    </row>
    <row r="14497" spans="1:2" ht="14.25" customHeight="1">
      <c r="A14497" s="2" t="s">
        <v>13769</v>
      </c>
      <c r="B14497" s="2" t="str">
        <f ca="1">IFERROR(__xludf.DUMMYFUNCTION("GOOGLETRANSLATE(A14497,""auto"",""en"")"),"Looking forward to watching your video after the result.")</f>
        <v>Looking forward to watching your video after the result.</v>
      </c>
    </row>
    <row r="14498" spans="1:2" ht="14.25" customHeight="1">
      <c r="A14498" s="4" t="s">
        <v>13770</v>
      </c>
      <c r="B14498" s="2" t="str">
        <f ca="1">IFERROR(__xludf.DUMMYFUNCTION("GOOGLETRANSLATE(A14498,""auto"",""en"")"),"Loading...")</f>
        <v>Loading...</v>
      </c>
    </row>
    <row r="14499" spans="1:2" ht="14.25" customHeight="1">
      <c r="A14499" s="2" t="s">
        <v>13771</v>
      </c>
      <c r="B14499" s="2" t="str">
        <f ca="1">IFERROR(__xludf.DUMMYFUNCTION("GOOGLETRANSLATE(A14499,""auto"",""en"")"),"Loading...")</f>
        <v>Loading...</v>
      </c>
    </row>
    <row r="14500" spans="1:2" ht="14.25" customHeight="1">
      <c r="A14500" s="2" t="s">
        <v>13772</v>
      </c>
      <c r="B14500" s="2" t="str">
        <f ca="1">IFERROR(__xludf.DUMMYFUNCTION("GOOGLETRANSLATE(A14500,""auto"",""en"")"),"Exit polls should be banned completely.")</f>
        <v>Exit polls should be banned completely.</v>
      </c>
    </row>
    <row r="14501" spans="1:2" ht="14.25" customHeight="1">
      <c r="A14501" s="4" t="s">
        <v>13773</v>
      </c>
      <c r="B14501" s="2" t="str">
        <f ca="1">IFERROR(__xludf.DUMMYFUNCTION("GOOGLETRANSLATE(A14501,""auto"",""en"")"),"Loading...")</f>
        <v>Loading...</v>
      </c>
    </row>
    <row r="14502" spans="1:2" ht="14.25" customHeight="1">
      <c r="A14502" s="2" t="s">
        <v>13774</v>
      </c>
      <c r="B14502" s="2" t="str">
        <f ca="1">IFERROR(__xludf.DUMMYFUNCTION("GOOGLETRANSLATE(A14502,""auto"",""en"")"),"Loading...")</f>
        <v>Loading...</v>
      </c>
    </row>
    <row r="14503" spans="1:2" ht="14.25" customHeight="1">
      <c r="A14503" s="2" t="s">
        <v>13775</v>
      </c>
      <c r="B14503" s="2" t="str">
        <f ca="1">IFERROR(__xludf.DUMMYFUNCTION("GOOGLETRANSLATE(A14503,""auto"",""en"")"),"Loading...")</f>
        <v>Loading...</v>
      </c>
    </row>
    <row r="14504" spans="1:2" ht="14.25" customHeight="1">
      <c r="A14504" s="2" t="s">
        <v>13776</v>
      </c>
      <c r="B14504" s="2" t="str">
        <f ca="1">IFERROR(__xludf.DUMMYFUNCTION("GOOGLETRANSLATE(A14504,""auto"",""en"")"),"Loading...")</f>
        <v>Loading...</v>
      </c>
    </row>
    <row r="14505" spans="1:2" ht="14.25" customHeight="1">
      <c r="A14505" s="4" t="s">
        <v>13777</v>
      </c>
      <c r="B14505" s="2" t="str">
        <f ca="1">IFERROR(__xludf.DUMMYFUNCTION("GOOGLETRANSLATE(A14505,""auto"",""en"")"),"Loading...")</f>
        <v>Loading...</v>
      </c>
    </row>
    <row r="14506" spans="1:2" ht="14.25" customHeight="1">
      <c r="A14506" s="2" t="s">
        <v>13778</v>
      </c>
      <c r="B14506" s="2" t="str">
        <f ca="1">IFERROR(__xludf.DUMMYFUNCTION("GOOGLETRANSLATE(A14506,""auto"",""en"")"),"Loading...")</f>
        <v>Loading...</v>
      </c>
    </row>
    <row r="14507" spans="1:2" ht="14.25" customHeight="1">
      <c r="A14507" s="4" t="s">
        <v>13779</v>
      </c>
      <c r="B14507" s="2" t="str">
        <f ca="1">IFERROR(__xludf.DUMMYFUNCTION("GOOGLETRANSLATE(A14507,""auto"",""en"")"),"Loading...")</f>
        <v>Loading...</v>
      </c>
    </row>
    <row r="14508" spans="1:2" ht="14.25" customHeight="1">
      <c r="A14508" s="2" t="s">
        <v>13780</v>
      </c>
      <c r="B14508" s="2" t="str">
        <f ca="1">IFERROR(__xludf.DUMMYFUNCTION("GOOGLETRANSLATE(A14508,""auto"",""en"")"),"Loading...")</f>
        <v>Loading...</v>
      </c>
    </row>
    <row r="14509" spans="1:2" ht="14.25" customHeight="1">
      <c r="A14509" s="2" t="s">
        <v>13781</v>
      </c>
      <c r="B14509" s="2" t="str">
        <f ca="1">IFERROR(__xludf.DUMMYFUNCTION("GOOGLETRANSLATE(A14509,""auto"",""en"")"),"Loading...")</f>
        <v>Loading...</v>
      </c>
    </row>
    <row r="14510" spans="1:2" ht="14.25" customHeight="1">
      <c r="A14510" s="2" t="s">
        <v>13782</v>
      </c>
      <c r="B14510" s="2" t="str">
        <f ca="1">IFERROR(__xludf.DUMMYFUNCTION("GOOGLETRANSLATE(A14510,""auto"",""en"")"),"Poll is being conducted so that BJP's image does not become 00..... MODDI went to Gyo Saadhnaa Me ।")</f>
        <v>Poll is being conducted so that BJP's image does not become 00..... MODDI went to Gyo Saadhnaa Me ।</v>
      </c>
    </row>
    <row r="14511" spans="1:2" ht="14.25" customHeight="1">
      <c r="A14511" s="4" t="s">
        <v>13783</v>
      </c>
      <c r="B14511" s="2" t="str">
        <f ca="1">IFERROR(__xludf.DUMMYFUNCTION("GOOGLETRANSLATE(A14511,""auto"",""en"")"),"Loading...")</f>
        <v>Loading...</v>
      </c>
    </row>
    <row r="14512" spans="1:2" ht="14.25" customHeight="1">
      <c r="A14512" s="2" t="s">
        <v>13784</v>
      </c>
      <c r="B14512" s="2" t="str">
        <f ca="1">IFERROR(__xludf.DUMMYFUNCTION("GOOGLETRANSLATE(A14512,""auto"",""en"")"),"Officials will need to crack down, have they found out what the Supreme Court did, what happened to the one who rigged Chandigarh Mayor election, is he in trouble, did the court arrest him. The whole system is broken, it is like this in Congress Raj too. "&amp;"A little less is happening today, more is happening today.")</f>
        <v>Officials will need to crack down, have they found out what the Supreme Court did, what happened to the one who rigged Chandigarh Mayor election, is he in trouble, did the court arrest him. The whole system is broken, it is like this in Congress Raj too. A little less is happening today, more is happening today.</v>
      </c>
    </row>
    <row r="14513" spans="1:2" ht="14.25" customHeight="1">
      <c r="A14513" s="2" t="s">
        <v>13785</v>
      </c>
      <c r="B14513" s="2" t="str">
        <f ca="1">IFERROR(__xludf.DUMMYFUNCTION("GOOGLETRANSLATE(A14513,""auto"",""en"")"),"Loading...")</f>
        <v>Loading...</v>
      </c>
    </row>
    <row r="14514" spans="1:2" ht="14.25" customHeight="1">
      <c r="A14514" s="2" t="s">
        <v>3444</v>
      </c>
      <c r="B14514" s="2" t="str">
        <f ca="1">IFERROR(__xludf.DUMMYFUNCTION("GOOGLETRANSLATE(A14514,""auto"",""en"")"),"Loading...")</f>
        <v>Loading...</v>
      </c>
    </row>
    <row r="14515" spans="1:2" ht="14.25" customHeight="1">
      <c r="A14515" s="2" t="s">
        <v>13786</v>
      </c>
      <c r="B14515" s="2" t="str">
        <f ca="1">IFERROR(__xludf.DUMMYFUNCTION("GOOGLETRANSLATE(A14515,""auto"",""en"")"),"Loading...")</f>
        <v>Loading...</v>
      </c>
    </row>
    <row r="14516" spans="1:2" ht="14.25" customHeight="1">
      <c r="A14516" s="2" t="s">
        <v>13787</v>
      </c>
      <c r="B14516" s="2" t="str">
        <f ca="1">IFERROR(__xludf.DUMMYFUNCTION("GOOGLETRANSLATE(A14516,""auto"",""en"")"),"The media obligation h as passed")</f>
        <v>The media obligation h as passed</v>
      </c>
    </row>
    <row r="14517" spans="1:2" ht="14.25" customHeight="1">
      <c r="A14517" s="4" t="s">
        <v>13788</v>
      </c>
      <c r="B14517" s="2" t="str">
        <f ca="1">IFERROR(__xludf.DUMMYFUNCTION("GOOGLETRANSLATE(A14517,""auto"",""en"")"),"Loading...")</f>
        <v>Loading...</v>
      </c>
    </row>
    <row r="14518" spans="1:2" ht="14.25" customHeight="1">
      <c r="A14518" s="2" t="s">
        <v>13789</v>
      </c>
      <c r="B14518" s="2" t="str">
        <f ca="1">IFERROR(__xludf.DUMMYFUNCTION("GOOGLETRANSLATE(A14518,""auto"",""en"")"),"Loading...")</f>
        <v>Loading...</v>
      </c>
    </row>
    <row r="14519" spans="1:2" ht="14.25" customHeight="1">
      <c r="A14519" s="2" t="s">
        <v>13790</v>
      </c>
      <c r="B14519" s="2" t="str">
        <f ca="1">IFERROR(__xludf.DUMMYFUNCTION("GOOGLETRANSLATE(A14519,""auto"",""en"")"),"Loading...")</f>
        <v>Loading...</v>
      </c>
    </row>
    <row r="14520" spans="1:2" ht="14.25" customHeight="1">
      <c r="A14520" s="4" t="s">
        <v>13791</v>
      </c>
      <c r="B14520" s="2" t="str">
        <f ca="1">IFERROR(__xludf.DUMMYFUNCTION("GOOGLETRANSLATE(A14520,""auto"",""en"")"),"Loading...")</f>
        <v>Loading...</v>
      </c>
    </row>
    <row r="14521" spans="1:2" ht="14.25" customHeight="1">
      <c r="A14521" s="2" t="s">
        <v>13792</v>
      </c>
      <c r="B14521" s="2" t="str">
        <f ca="1">IFERROR(__xludf.DUMMYFUNCTION("GOOGLETRANSLATE(A14521,""auto"",""en"")"),"Loading...")</f>
        <v>Loading...</v>
      </c>
    </row>
    <row r="14522" spans="1:2" ht="14.25" customHeight="1">
      <c r="A14522" s="2" t="s">
        <v>13793</v>
      </c>
      <c r="B14522" s="2" t="str">
        <f ca="1">IFERROR(__xludf.DUMMYFUNCTION("GOOGLETRANSLATE(A14522,""auto"",""en"")"),"Loading...")</f>
        <v>Loading...</v>
      </c>
    </row>
    <row r="14523" spans="1:2" ht="14.25" customHeight="1">
      <c r="A14523" s="4" t="s">
        <v>13794</v>
      </c>
      <c r="B14523" s="2" t="str">
        <f ca="1">IFERROR(__xludf.DUMMYFUNCTION("GOOGLETRANSLATE(A14523,""auto"",""en"")"),"Loading...")</f>
        <v>Loading...</v>
      </c>
    </row>
    <row r="14524" spans="1:2" ht="14.25" customHeight="1">
      <c r="A14524" s="2" t="s">
        <v>13795</v>
      </c>
      <c r="B14524" s="2" t="str">
        <f ca="1">IFERROR(__xludf.DUMMYFUNCTION("GOOGLETRANSLATE(A14524,""auto"",""en"")"),"Loading...")</f>
        <v>Loading...</v>
      </c>
    </row>
    <row r="14525" spans="1:2" ht="14.25" customHeight="1">
      <c r="A14525" s="4" t="s">
        <v>13796</v>
      </c>
      <c r="B14525" s="2" t="str">
        <f ca="1">IFERROR(__xludf.DUMMYFUNCTION("GOOGLETRANSLATE(A14525,""auto"",""en"")"),"Congress should not lose its courage")</f>
        <v>Congress should not lose its courage</v>
      </c>
    </row>
    <row r="14526" spans="1:2" ht="14.25" customHeight="1">
      <c r="A14526" s="6" t="s">
        <v>13797</v>
      </c>
      <c r="B14526" s="2" t="str">
        <f ca="1">IFERROR(__xludf.DUMMYFUNCTION("GOOGLETRANSLATE(A14526,""auto"",""en"")"),"Loading...")</f>
        <v>Loading...</v>
      </c>
    </row>
    <row r="14527" spans="1:2" ht="14.25" customHeight="1">
      <c r="A14527" s="4" t="s">
        <v>13798</v>
      </c>
      <c r="B14527" s="2" t="str">
        <f ca="1">IFERROR(__xludf.DUMMYFUNCTION("GOOGLETRANSLATE(A14527,""auto"",""en"")"),"Loading...")</f>
        <v>Loading...</v>
      </c>
    </row>
    <row r="14528" spans="1:2" ht="14.25" customHeight="1">
      <c r="A14528" s="2" t="s">
        <v>13799</v>
      </c>
      <c r="B14528" s="2" t="str">
        <f ca="1">IFERROR(__xludf.DUMMYFUNCTION("GOOGLETRANSLATE(A14528,""auto"",""en"")"),"Loading...")</f>
        <v>Loading...</v>
      </c>
    </row>
    <row r="14529" spans="1:2" ht="14.25" customHeight="1">
      <c r="A14529" s="2" t="s">
        <v>13800</v>
      </c>
      <c r="B14529" s="2" t="str">
        <f ca="1">IFERROR(__xludf.DUMMYFUNCTION("GOOGLETRANSLATE(A14529,""auto"",""en"")"),"Loading...")</f>
        <v>Loading...</v>
      </c>
    </row>
    <row r="14530" spans="1:2" ht="14.25" customHeight="1">
      <c r="A14530" s="2" t="s">
        <v>13801</v>
      </c>
      <c r="B14530" s="2" t="str">
        <f ca="1">IFERROR(__xludf.DUMMYFUNCTION("GOOGLETRANSLATE(A14530,""auto"",""en"")"),"Loading...")</f>
        <v>Loading...</v>
      </c>
    </row>
    <row r="14531" spans="1:2" ht="14.25" customHeight="1">
      <c r="A14531" s="2" t="s">
        <v>13802</v>
      </c>
      <c r="B14531" s="2" t="str">
        <f ca="1">IFERROR(__xludf.DUMMYFUNCTION("GOOGLETRANSLATE(A14531,""auto"",""en"")"),"Loading...")</f>
        <v>Loading...</v>
      </c>
    </row>
    <row r="14532" spans="1:2" ht="14.25" customHeight="1">
      <c r="A14532" s="2" t="s">
        <v>13803</v>
      </c>
      <c r="B14532" s="2" t="str">
        <f ca="1">IFERROR(__xludf.DUMMYFUNCTION("GOOGLETRANSLATE(A14532,""auto"",""en"")"),"Loading...")</f>
        <v>Loading...</v>
      </c>
    </row>
    <row r="14533" spans="1:2" ht="14.25" customHeight="1">
      <c r="A14533" s="4" t="s">
        <v>13804</v>
      </c>
      <c r="B14533" s="2" t="str">
        <f ca="1">IFERROR(__xludf.DUMMYFUNCTION("GOOGLETRANSLATE(A14533,""auto"",""en"")"),"Loading...")</f>
        <v>Loading...</v>
      </c>
    </row>
    <row r="14534" spans="1:2" ht="14.25" customHeight="1">
      <c r="A14534" s="4" t="s">
        <v>13805</v>
      </c>
      <c r="B14534" s="2" t="str">
        <f ca="1">IFERROR(__xludf.DUMMYFUNCTION("GOOGLETRANSLATE(A14534,""auto"",""en"")"),"Loading...")</f>
        <v>Loading...</v>
      </c>
    </row>
    <row r="14535" spans="1:2" ht="14.25" customHeight="1">
      <c r="A14535" s="4" t="s">
        <v>13806</v>
      </c>
      <c r="B14535" s="2" t="str">
        <f ca="1">IFERROR(__xludf.DUMMYFUNCTION("GOOGLETRANSLATE(A14535,""auto"",""en"")"),"bogus")</f>
        <v>bogus</v>
      </c>
    </row>
    <row r="14536" spans="1:2" ht="14.25" customHeight="1">
      <c r="A14536" s="2" t="s">
        <v>13807</v>
      </c>
      <c r="B14536" s="2" t="str">
        <f ca="1">IFERROR(__xludf.DUMMYFUNCTION("GOOGLETRANSLATE(A14536,""auto"",""en"")"),"Loading...")</f>
        <v>Loading...</v>
      </c>
    </row>
    <row r="14537" spans="1:2" ht="14.25" customHeight="1">
      <c r="A14537" s="2" t="s">
        <v>13808</v>
      </c>
      <c r="B14537" s="2" t="str">
        <f ca="1">IFERROR(__xludf.DUMMYFUNCTION("GOOGLETRANSLATE(A14537,""auto"",""en"")"),"Loading...")</f>
        <v>Loading...</v>
      </c>
    </row>
    <row r="14538" spans="1:2" ht="14.25" customHeight="1">
      <c r="A14538" s="2" t="s">
        <v>13809</v>
      </c>
      <c r="B14538" s="2" t="str">
        <f ca="1">IFERROR(__xludf.DUMMYFUNCTION("GOOGLETRANSLATE(A14538,""auto"",""en"")"),"Loading...")</f>
        <v>Loading...</v>
      </c>
    </row>
    <row r="14539" spans="1:2" ht="14.25" customHeight="1">
      <c r="A14539" s="2" t="s">
        <v>60</v>
      </c>
      <c r="B14539" s="2" t="str">
        <f ca="1">IFERROR(__xludf.DUMMYFUNCTION("GOOGLETRANSLATE(A14539,""auto"",""en"")"),"Loading...")</f>
        <v>Loading...</v>
      </c>
    </row>
    <row r="14540" spans="1:2" ht="14.25" customHeight="1">
      <c r="A14540" s="2" t="s">
        <v>13810</v>
      </c>
      <c r="B14540" s="2" t="str">
        <f ca="1">IFERROR(__xludf.DUMMYFUNCTION("GOOGLETRANSLATE(A14540,""auto"",""en"")"),"Loading...")</f>
        <v>Loading...</v>
      </c>
    </row>
    <row r="14541" spans="1:2" ht="14.25" customHeight="1">
      <c r="A14541" s="2" t="s">
        <v>13811</v>
      </c>
      <c r="B14541" s="2" t="str">
        <f ca="1">IFERROR(__xludf.DUMMYFUNCTION("GOOGLETRANSLATE(A14541,""auto"",""en"")"),"Loading...")</f>
        <v>Loading...</v>
      </c>
    </row>
    <row r="14542" spans="1:2" ht="14.25" customHeight="1">
      <c r="A14542" s="2" t="s">
        <v>13812</v>
      </c>
      <c r="B14542" s="2" t="str">
        <f ca="1">IFERROR(__xludf.DUMMYFUNCTION("GOOGLETRANSLATE(A14542,""auto"",""en"")"),"Loading...")</f>
        <v>Loading...</v>
      </c>
    </row>
    <row r="14543" spans="1:2" ht="14.25" customHeight="1">
      <c r="A14543" s="2" t="s">
        <v>13813</v>
      </c>
      <c r="B14543" s="2" t="str">
        <f ca="1">IFERROR(__xludf.DUMMYFUNCTION("GOOGLETRANSLATE(A14543,""auto"",""en"")"),"Loading...")</f>
        <v>Loading...</v>
      </c>
    </row>
    <row r="14544" spans="1:2" ht="14.25" customHeight="1">
      <c r="A14544" s="2" t="s">
        <v>13814</v>
      </c>
      <c r="B14544" s="2" t="str">
        <f ca="1">IFERROR(__xludf.DUMMYFUNCTION("GOOGLETRANSLATE(A14544,""auto"",""en"")"),"Jeet hoga")</f>
        <v>Jeet hoga</v>
      </c>
    </row>
    <row r="14545" spans="1:2" ht="14.25" customHeight="1">
      <c r="A14545" s="2" t="s">
        <v>13815</v>
      </c>
      <c r="B14545" s="2" t="str">
        <f ca="1">IFERROR(__xludf.DUMMYFUNCTION("GOOGLETRANSLATE(A14545,""auto"",""en"")"),"Loading...")</f>
        <v>Loading...</v>
      </c>
    </row>
    <row r="14546" spans="1:2" ht="14.25" customHeight="1">
      <c r="A14546" s="2" t="s">
        <v>626</v>
      </c>
      <c r="B14546" s="2" t="str">
        <f ca="1">IFERROR(__xludf.DUMMYFUNCTION("GOOGLETRANSLATE(A14546,""auto"",""en"")"),"Loading...")</f>
        <v>Loading...</v>
      </c>
    </row>
    <row r="14547" spans="1:2" ht="14.25" customHeight="1">
      <c r="A14547" s="2" t="s">
        <v>13816</v>
      </c>
      <c r="B14547" s="2" t="str">
        <f ca="1">IFERROR(__xludf.DUMMYFUNCTION("GOOGLETRANSLATE(A14547,""auto"",""en"")"),"Loading...")</f>
        <v>Loading...</v>
      </c>
    </row>
    <row r="14548" spans="1:2" ht="14.25" customHeight="1">
      <c r="A14548" s="6" t="s">
        <v>13817</v>
      </c>
      <c r="B14548" s="2" t="str">
        <f ca="1">IFERROR(__xludf.DUMMYFUNCTION("GOOGLETRANSLATE(A14548,""auto"",""en"")"),"Loading...")</f>
        <v>Loading...</v>
      </c>
    </row>
    <row r="14549" spans="1:2" ht="14.25" customHeight="1">
      <c r="A14549" s="2" t="s">
        <v>13818</v>
      </c>
      <c r="B14549" s="2" t="str">
        <f ca="1">IFERROR(__xludf.DUMMYFUNCTION("GOOGLETRANSLATE(A14549,""auto"",""en"")"),"Loading...")</f>
        <v>Loading...</v>
      </c>
    </row>
    <row r="14550" spans="1:2" ht="14.25" customHeight="1">
      <c r="A14550" s="2" t="s">
        <v>13819</v>
      </c>
      <c r="B14550" s="2" t="str">
        <f ca="1">IFERROR(__xludf.DUMMYFUNCTION("GOOGLETRANSLATE(A14550,""auto"",""en"")"),"Loading...")</f>
        <v>Loading...</v>
      </c>
    </row>
    <row r="14551" spans="1:2" ht="14.25" customHeight="1">
      <c r="A14551" s="2" t="s">
        <v>13820</v>
      </c>
      <c r="B14551" s="2" t="str">
        <f ca="1">IFERROR(__xludf.DUMMYFUNCTION("GOOGLETRANSLATE(A14551,""auto"",""en"")"),"💯% Agree that Godi media killed our democracy in collusion with other hands-on partners.")</f>
        <v>💯% Agree that Godi media killed our democracy in collusion with other hands-on partners.</v>
      </c>
    </row>
    <row r="14552" spans="1:2" ht="14.25" customHeight="1">
      <c r="A14552" s="4" t="s">
        <v>13821</v>
      </c>
      <c r="B14552" s="2" t="str">
        <f ca="1">IFERROR(__xludf.DUMMYFUNCTION("GOOGLETRANSLATE(A14552,""auto"",""en"")"),"Which voter has the courage to openly admit to voting against Modi ji? Exit poll is the result of this")</f>
        <v>Which voter has the courage to openly admit to voting against Modi ji? Exit poll is the result of this</v>
      </c>
    </row>
    <row r="14553" spans="1:2" ht="14.25" customHeight="1">
      <c r="A14553" s="4" t="s">
        <v>13822</v>
      </c>
      <c r="B14553" s="2" t="str">
        <f ca="1">IFERROR(__xludf.DUMMYFUNCTION("GOOGLETRANSLATE(A14553,""auto"",""en"")"),"Loading...")</f>
        <v>Loading...</v>
      </c>
    </row>
    <row r="14554" spans="1:2" ht="14.25" customHeight="1">
      <c r="A14554" s="4" t="s">
        <v>13823</v>
      </c>
      <c r="B14554" s="2" t="str">
        <f ca="1">IFERROR(__xludf.DUMMYFUNCTION("GOOGLETRANSLATE(A14554,""auto"",""en"")"),"Loading...")</f>
        <v>Loading...</v>
      </c>
    </row>
    <row r="14555" spans="1:2" ht="14.25" customHeight="1">
      <c r="A14555" s="2" t="s">
        <v>13824</v>
      </c>
      <c r="B14555" s="2" t="str">
        <f ca="1">IFERROR(__xludf.DUMMYFUNCTION("GOOGLETRANSLATE(A14555,""auto"",""en"")"),"Loading...")</f>
        <v>Loading...</v>
      </c>
    </row>
    <row r="14556" spans="1:2" ht="14.25" customHeight="1">
      <c r="A14556" s="4" t="s">
        <v>13825</v>
      </c>
      <c r="B14556" s="2" t="str">
        <f ca="1">IFERROR(__xludf.DUMMYFUNCTION("GOOGLETRANSLATE(A14556,""auto"",""en"")"),"Loading...")</f>
        <v>Loading...</v>
      </c>
    </row>
    <row r="14557" spans="1:2" ht="14.25" customHeight="1">
      <c r="A14557" s="2" t="s">
        <v>60</v>
      </c>
      <c r="B14557" s="2" t="str">
        <f ca="1">IFERROR(__xludf.DUMMYFUNCTION("GOOGLETRANSLATE(A14557,""auto"",""en"")"),"Loading...")</f>
        <v>Loading...</v>
      </c>
    </row>
    <row r="14558" spans="1:2" ht="14.25" customHeight="1">
      <c r="A14558" s="2" t="s">
        <v>13826</v>
      </c>
      <c r="B14558" s="2" t="str">
        <f ca="1">IFERROR(__xludf.DUMMYFUNCTION("GOOGLETRANSLATE(A14558,""auto"",""en"")"),"Loading...")</f>
        <v>Loading...</v>
      </c>
    </row>
    <row r="14559" spans="1:2" ht="14.25" customHeight="1">
      <c r="A14559" s="4" t="s">
        <v>13827</v>
      </c>
      <c r="B14559" s="2" t="str">
        <f ca="1">IFERROR(__xludf.DUMMYFUNCTION("GOOGLETRANSLATE(A14559,""auto"",""en"")"),"Loading...")</f>
        <v>Loading...</v>
      </c>
    </row>
    <row r="14560" spans="1:2" ht="14.25" customHeight="1">
      <c r="A14560" s="4" t="s">
        <v>13828</v>
      </c>
      <c r="B14560" s="2" t="str">
        <f ca="1">IFERROR(__xludf.DUMMYFUNCTION("GOOGLETRANSLATE(A14560,""auto"",""en"")"),"There is an alliance of Election Commission and Modi government. Modi government has got EVMs set up to ensure majority. All opposition parties should have boycotted the elections and appealed for mass movement and come on the streets.")</f>
        <v>There is an alliance of Election Commission and Modi government. Modi government has got EVMs set up to ensure majority. All opposition parties should have boycotted the elections and appealed for mass movement and come on the streets.</v>
      </c>
    </row>
    <row r="14561" spans="1:2" ht="14.25" customHeight="1">
      <c r="A14561" s="2" t="s">
        <v>13829</v>
      </c>
      <c r="B14561" s="2" t="str">
        <f ca="1">IFERROR(__xludf.DUMMYFUNCTION("GOOGLETRANSLATE(A14561,""auto"",""en"")"),"Loading...")</f>
        <v>Loading...</v>
      </c>
    </row>
    <row r="14562" spans="1:2" ht="14.25" customHeight="1">
      <c r="A14562" s="2" t="s">
        <v>13830</v>
      </c>
      <c r="B14562" s="2" t="str">
        <f ca="1">IFERROR(__xludf.DUMMYFUNCTION("GOOGLETRANSLATE(A14562,""auto"",""en"")"),"Loading...")</f>
        <v>Loading...</v>
      </c>
    </row>
    <row r="14563" spans="1:2" ht="14.25" customHeight="1">
      <c r="A14563" s="2" t="s">
        <v>13831</v>
      </c>
      <c r="B14563" s="2" t="str">
        <f ca="1">IFERROR(__xludf.DUMMYFUNCTION("GOOGLETRANSLATE(A14563,""auto"",""en"")"),"Sir why should you conduct exit poll? Come on, you didn't feel the need to make this video. No need to wait till 4th June to see 370+ in your exit poll.")</f>
        <v>Sir why should you conduct exit poll? Come on, you didn't feel the need to make this video. No need to wait till 4th June to see 370+ in your exit poll.</v>
      </c>
    </row>
    <row r="14564" spans="1:2" ht="14.25" customHeight="1">
      <c r="A14564" s="2" t="s">
        <v>13832</v>
      </c>
      <c r="B14564" s="2" t="str">
        <f ca="1">IFERROR(__xludf.DUMMYFUNCTION("GOOGLETRANSLATE(A14564,""auto"",""en"")"),"Loading...")</f>
        <v>Loading...</v>
      </c>
    </row>
    <row r="14565" spans="1:2" ht="14.25" customHeight="1">
      <c r="A14565" s="2" t="s">
        <v>13833</v>
      </c>
      <c r="B14565" s="2" t="str">
        <f ca="1">IFERROR(__xludf.DUMMYFUNCTION("GOOGLETRANSLATE(A14565,""auto"",""en"")"),"Loading...")</f>
        <v>Loading...</v>
      </c>
    </row>
    <row r="14566" spans="1:2" ht="14.25" customHeight="1">
      <c r="A14566" s="4" t="s">
        <v>13834</v>
      </c>
      <c r="B14566" s="2" t="str">
        <f ca="1">IFERROR(__xludf.DUMMYFUNCTION("GOOGLETRANSLATE(A14566,""auto"",""en"")"),"Loading...")</f>
        <v>Loading...</v>
      </c>
    </row>
    <row r="14567" spans="1:2" ht="14.25" customHeight="1">
      <c r="A14567" s="2" t="s">
        <v>13835</v>
      </c>
      <c r="B14567" s="2" t="str">
        <f ca="1">IFERROR(__xludf.DUMMYFUNCTION("GOOGLETRANSLATE(A14567,""auto"",""en"")"),"If they are making prediction of 1-4 seats in Kerala either they are lying or BJP has fixed the results. Don't believe Keralites have become that brainless.")</f>
        <v>If they are making prediction of 1-4 seats in Kerala either they are lying or BJP has fixed the results. Don't believe Keralites have become that brainless.</v>
      </c>
    </row>
    <row r="14568" spans="1:2" ht="14.25" customHeight="1">
      <c r="A14568" s="4" t="s">
        <v>13836</v>
      </c>
      <c r="B14568" s="2" t="str">
        <f ca="1">IFERROR(__xludf.DUMMYFUNCTION("GOOGLETRANSLATE(A14568,""auto"",""en"")"),"Loading...")</f>
        <v>Loading...</v>
      </c>
    </row>
    <row r="14569" spans="1:2" ht="14.25" customHeight="1">
      <c r="A14569" s="2" t="s">
        <v>13837</v>
      </c>
      <c r="B14569" s="2" t="str">
        <f ca="1">IFERROR(__xludf.DUMMYFUNCTION("GOOGLETRANSLATE(A14569,""auto"",""en"")"),"Loading...")</f>
        <v>Loading...</v>
      </c>
    </row>
    <row r="14570" spans="1:2" ht="14.25" customHeight="1">
      <c r="A14570" s="4" t="s">
        <v>13838</v>
      </c>
      <c r="B14570" s="2" t="str">
        <f ca="1">IFERROR(__xludf.DUMMYFUNCTION("GOOGLETRANSLATE(A14570,""auto"",""en"")"),"Loading...")</f>
        <v>Loading...</v>
      </c>
    </row>
    <row r="14571" spans="1:2" ht="14.25" customHeight="1">
      <c r="A14571" s="2" t="s">
        <v>13839</v>
      </c>
      <c r="B14571" s="2" t="str">
        <f ca="1">IFERROR(__xludf.DUMMYFUNCTION("GOOGLETRANSLATE(A14571,""auto"",""en"")"),"Loading...")</f>
        <v>Loading...</v>
      </c>
    </row>
    <row r="14572" spans="1:2" ht="14.25" customHeight="1">
      <c r="A14572" s="2" t="s">
        <v>13840</v>
      </c>
      <c r="B14572" s="2" t="str">
        <f ca="1">IFERROR(__xludf.DUMMYFUNCTION("GOOGLETRANSLATE(A14572,""auto"",""en"")"),"Loading...")</f>
        <v>Loading...</v>
      </c>
    </row>
    <row r="14573" spans="1:2" ht="14.25" customHeight="1">
      <c r="A14573" s="2" t="s">
        <v>13841</v>
      </c>
      <c r="B14573" s="2" t="str">
        <f ca="1">IFERROR(__xludf.DUMMYFUNCTION("GOOGLETRANSLATE(A14573,""auto"",""en"")"),"Loading...")</f>
        <v>Loading...</v>
      </c>
    </row>
    <row r="14574" spans="1:2" ht="14.25" customHeight="1">
      <c r="A14574" s="2" t="s">
        <v>310</v>
      </c>
      <c r="B14574" s="2" t="str">
        <f ca="1">IFERROR(__xludf.DUMMYFUNCTION("GOOGLETRANSLATE(A14574,""auto"",""en"")"),"Loading...")</f>
        <v>Loading...</v>
      </c>
    </row>
    <row r="14575" spans="1:2" ht="14.25" customHeight="1">
      <c r="A14575" s="2" t="s">
        <v>13842</v>
      </c>
      <c r="B14575" s="2" t="str">
        <f ca="1">IFERROR(__xludf.DUMMYFUNCTION("GOOGLETRANSLATE(A14575,""auto"",""en"")"),"Loading...")</f>
        <v>Loading...</v>
      </c>
    </row>
    <row r="14576" spans="1:2" ht="14.25" customHeight="1">
      <c r="A14576" s="2" t="s">
        <v>13843</v>
      </c>
      <c r="B14576" s="2" t="str">
        <f ca="1">IFERROR(__xludf.DUMMYFUNCTION("GOOGLETRANSLATE(A14576,""auto"",""en"")"),"Loading...")</f>
        <v>Loading...</v>
      </c>
    </row>
    <row r="14577" spans="1:2" ht="14.25" customHeight="1">
      <c r="A14577" s="2" t="s">
        <v>13844</v>
      </c>
      <c r="B14577" s="2" t="str">
        <f ca="1">IFERROR(__xludf.DUMMYFUNCTION("GOOGLETRANSLATE(A14577,""auto"",""en"")"),"Loading...")</f>
        <v>Loading...</v>
      </c>
    </row>
    <row r="14578" spans="1:2" ht="14.25" customHeight="1">
      <c r="A14578" s="4" t="s">
        <v>13845</v>
      </c>
      <c r="B14578" s="2" t="str">
        <f ca="1">IFERROR(__xludf.DUMMYFUNCTION("GOOGLETRANSLATE(A14578,""auto"",""en"")"),"Loading...")</f>
        <v>Loading...</v>
      </c>
    </row>
    <row r="14579" spans="1:2" ht="14.25" customHeight="1">
      <c r="A14579" s="2" t="s">
        <v>13846</v>
      </c>
      <c r="B14579" s="2" t="str">
        <f ca="1">IFERROR(__xludf.DUMMYFUNCTION("GOOGLETRANSLATE(A14579,""auto"",""en"")"),"Loading...")</f>
        <v>Loading...</v>
      </c>
    </row>
    <row r="14580" spans="1:2" ht="14.25" customHeight="1">
      <c r="A14580" s="4" t="s">
        <v>13847</v>
      </c>
      <c r="B14580" s="2" t="str">
        <f ca="1">IFERROR(__xludf.DUMMYFUNCTION("GOOGLETRANSLATE(A14580,""auto"",""en"")"),"Loading...")</f>
        <v>Loading...</v>
      </c>
    </row>
    <row r="14581" spans="1:2" ht="14.25" customHeight="1">
      <c r="A14581" s="2" t="s">
        <v>764</v>
      </c>
      <c r="B14581" s="2" t="str">
        <f ca="1">IFERROR(__xludf.DUMMYFUNCTION("GOOGLETRANSLATE(A14581,""auto"",""en"")"),"Loading...")</f>
        <v>Loading...</v>
      </c>
    </row>
    <row r="14582" spans="1:2" ht="14.25" customHeight="1">
      <c r="A14582" s="2" t="s">
        <v>13848</v>
      </c>
      <c r="B14582" s="2" t="str">
        <f ca="1">IFERROR(__xludf.DUMMYFUNCTION("GOOGLETRANSLATE(A14582,""auto"",""en"")"),"Loading...")</f>
        <v>Loading...</v>
      </c>
    </row>
    <row r="14583" spans="1:2" ht="14.25" customHeight="1">
      <c r="A14583" s="2" t="s">
        <v>13849</v>
      </c>
      <c r="B14583" s="2" t="str">
        <f ca="1">IFERROR(__xludf.DUMMYFUNCTION("GOOGLETRANSLATE(A14583,""auto"",""en"")"),"Loading...")</f>
        <v>Loading...</v>
      </c>
    </row>
    <row r="14584" spans="1:2" ht="14.25" customHeight="1">
      <c r="A14584" s="2" t="s">
        <v>13850</v>
      </c>
      <c r="B14584" s="2" t="str">
        <f ca="1">IFERROR(__xludf.DUMMYFUNCTION("GOOGLETRANSLATE(A14584,""auto"",""en"")"),"Loading...")</f>
        <v>Loading...</v>
      </c>
    </row>
    <row r="14585" spans="1:2" ht="14.25" customHeight="1">
      <c r="A14585" s="2" t="s">
        <v>13851</v>
      </c>
      <c r="B14585" s="2" t="str">
        <f ca="1">IFERROR(__xludf.DUMMYFUNCTION("GOOGLETRANSLATE(A14585,""auto"",""en"")"),"Loading...")</f>
        <v>Loading...</v>
      </c>
    </row>
    <row r="14586" spans="1:2" ht="14.25" customHeight="1">
      <c r="A14586" s="4" t="s">
        <v>13852</v>
      </c>
      <c r="B14586" s="2" t="str">
        <f ca="1">IFERROR(__xludf.DUMMYFUNCTION("GOOGLETRANSLATE(A14586,""auto"",""en"")"),"Loading...")</f>
        <v>Loading...</v>
      </c>
    </row>
    <row r="14587" spans="1:2" ht="14.25" customHeight="1">
      <c r="A14587" s="4" t="s">
        <v>13853</v>
      </c>
      <c r="B14587" s="2" t="str">
        <f ca="1">IFERROR(__xludf.DUMMYFUNCTION("GOOGLETRANSLATE(A14587,""auto"",""en"")"),"Loading...")</f>
        <v>Loading...</v>
      </c>
    </row>
    <row r="14588" spans="1:2" ht="14.25" customHeight="1">
      <c r="A14588" s="2" t="s">
        <v>13842</v>
      </c>
      <c r="B14588" s="2" t="str">
        <f ca="1">IFERROR(__xludf.DUMMYFUNCTION("GOOGLETRANSLATE(A14588,""auto"",""en"")"),"Loading...")</f>
        <v>Loading...</v>
      </c>
    </row>
    <row r="14589" spans="1:2" ht="14.25" customHeight="1">
      <c r="A14589" s="6" t="s">
        <v>13854</v>
      </c>
      <c r="B14589" s="2" t="str">
        <f ca="1">IFERROR(__xludf.DUMMYFUNCTION("GOOGLETRANSLATE(A14589,""auto"",""en"")"),"Loading...")</f>
        <v>Loading...</v>
      </c>
    </row>
    <row r="14590" spans="1:2" ht="14.25" customHeight="1">
      <c r="A14590" s="2" t="s">
        <v>13855</v>
      </c>
      <c r="B14590" s="2" t="str">
        <f ca="1">IFERROR(__xludf.DUMMYFUNCTION("GOOGLETRANSLATE(A14590,""auto"",""en"")"),"Loading...")</f>
        <v>Loading...</v>
      </c>
    </row>
    <row r="14591" spans="1:2" ht="14.25" customHeight="1">
      <c r="A14591" s="2" t="s">
        <v>13856</v>
      </c>
      <c r="B14591" s="2" t="str">
        <f ca="1">IFERROR(__xludf.DUMMYFUNCTION("GOOGLETRANSLATE(A14591,""auto"",""en"")"),"Loading...")</f>
        <v>Loading...</v>
      </c>
    </row>
    <row r="14592" spans="1:2" ht="14.25" customHeight="1">
      <c r="A14592" s="2" t="s">
        <v>13857</v>
      </c>
      <c r="B14592" s="2" t="str">
        <f ca="1">IFERROR(__xludf.DUMMYFUNCTION("GOOGLETRANSLATE(A14592,""auto"",""en"")"),"Loading...")</f>
        <v>Loading...</v>
      </c>
    </row>
    <row r="14593" spans="1:2" ht="14.25" customHeight="1">
      <c r="A14593" s="2" t="s">
        <v>13858</v>
      </c>
      <c r="B14593" s="2" t="str">
        <f ca="1">IFERROR(__xludf.DUMMYFUNCTION("GOOGLETRANSLATE(A14593,""auto"",""en"")"),"Loading...")</f>
        <v>Loading...</v>
      </c>
    </row>
    <row r="14594" spans="1:2" ht="14.25" customHeight="1">
      <c r="A14594" s="6" t="s">
        <v>13859</v>
      </c>
      <c r="B14594" s="2" t="str">
        <f ca="1">IFERROR(__xludf.DUMMYFUNCTION("GOOGLETRANSLATE(A14594,""auto"",""en"")"),"Loading...")</f>
        <v>Loading...</v>
      </c>
    </row>
    <row r="14595" spans="1:2" ht="14.25" customHeight="1">
      <c r="A14595" s="4" t="s">
        <v>13860</v>
      </c>
      <c r="B14595" s="2" t="str">
        <f ca="1">IFERROR(__xludf.DUMMYFUNCTION("GOOGLETRANSLATE(A14595,""auto"",""en"")"),"Loading...")</f>
        <v>Loading...</v>
      </c>
    </row>
    <row r="14596" spans="1:2" ht="14.25" customHeight="1">
      <c r="A14596" s="4" t="s">
        <v>13861</v>
      </c>
      <c r="B14596" s="2" t="str">
        <f ca="1">IFERROR(__xludf.DUMMYFUNCTION("GOOGLETRANSLATE(A14596,""auto"",""en"")"),"Loading...")</f>
        <v>Loading...</v>
      </c>
    </row>
    <row r="14597" spans="1:2" ht="14.25" customHeight="1">
      <c r="A14597" s="6" t="s">
        <v>13862</v>
      </c>
      <c r="B14597" s="2" t="str">
        <f ca="1">IFERROR(__xludf.DUMMYFUNCTION("GOOGLETRANSLATE(A14597,""auto"",""en"")"),"Loading...")</f>
        <v>Loading...</v>
      </c>
    </row>
    <row r="14598" spans="1:2" ht="14.25" customHeight="1">
      <c r="A14598" s="6" t="s">
        <v>13863</v>
      </c>
      <c r="B14598" s="2" t="str">
        <f ca="1">IFERROR(__xludf.DUMMYFUNCTION("GOOGLETRANSLATE(A14598,""auto"",""en"")"),"Rahul Gandhi🇮🇳 Zindabad❤❤❤
Jai Congress🇮🇳 Vijay Congress❤❤
❤India🇮🇳Gatbandhan zindabad🇮🇳❤")</f>
        <v>Rahul Gandhi🇮🇳 Zindabad❤❤❤
Jai Congress🇮🇳 Vijay Congress❤❤
❤India🇮🇳Gatbandhan zindabad🇮🇳❤</v>
      </c>
    </row>
    <row r="14599" spans="1:2" ht="14.25" customHeight="1">
      <c r="A14599" s="2" t="s">
        <v>11044</v>
      </c>
      <c r="B14599" s="2" t="str">
        <f ca="1">IFERROR(__xludf.DUMMYFUNCTION("GOOGLETRANSLATE(A14599,""auto"",""en"")"),"Loading...")</f>
        <v>Loading...</v>
      </c>
    </row>
    <row r="14600" spans="1:2" ht="14.25" customHeight="1">
      <c r="A14600" s="4" t="s">
        <v>13864</v>
      </c>
      <c r="B14600" s="2" t="str">
        <f ca="1">IFERROR(__xludf.DUMMYFUNCTION("GOOGLETRANSLATE(A14600,""auto"",""en"")"),"Loading...")</f>
        <v>Loading...</v>
      </c>
    </row>
    <row r="14601" spans="1:2" ht="14.25" customHeight="1">
      <c r="A14601" s="2" t="s">
        <v>13842</v>
      </c>
      <c r="B14601" s="2" t="str">
        <f ca="1">IFERROR(__xludf.DUMMYFUNCTION("GOOGLETRANSLATE(A14601,""auto"",""en"")"),"Loading...")</f>
        <v>Loading...</v>
      </c>
    </row>
    <row r="14602" spans="1:2" ht="14.25" customHeight="1">
      <c r="A14602" s="6" t="s">
        <v>13865</v>
      </c>
      <c r="B14602" s="2" t="str">
        <f ca="1">IFERROR(__xludf.DUMMYFUNCTION("GOOGLETRANSLATE(A14602,""auto"",""en"")"),"Loading...")</f>
        <v>Loading...</v>
      </c>
    </row>
    <row r="14603" spans="1:2" ht="14.25" customHeight="1">
      <c r="A14603" s="2" t="s">
        <v>13866</v>
      </c>
      <c r="B14603" s="2" t="str">
        <f ca="1">IFERROR(__xludf.DUMMYFUNCTION("GOOGLETRANSLATE(A14603,""auto"",""en"")"),"Loading...")</f>
        <v>Loading...</v>
      </c>
    </row>
    <row r="14604" spans="1:2" ht="14.25" customHeight="1">
      <c r="A14604" s="2" t="s">
        <v>13867</v>
      </c>
      <c r="B14604" s="2" t="str">
        <f ca="1">IFERROR(__xludf.DUMMYFUNCTION("GOOGLETRANSLATE(A14604,""auto"",""en"")"),"Loading...")</f>
        <v>Loading...</v>
      </c>
    </row>
    <row r="14605" spans="1:2" ht="14.25" customHeight="1">
      <c r="A14605" s="2" t="s">
        <v>5633</v>
      </c>
      <c r="B14605" s="2" t="str">
        <f ca="1">IFERROR(__xludf.DUMMYFUNCTION("GOOGLETRANSLATE(A14605,""auto"",""en"")"),"Loading...")</f>
        <v>Loading...</v>
      </c>
    </row>
    <row r="14606" spans="1:2" ht="14.25" customHeight="1">
      <c r="A14606" s="2" t="s">
        <v>13868</v>
      </c>
      <c r="B14606" s="2" t="str">
        <f ca="1">IFERROR(__xludf.DUMMYFUNCTION("GOOGLETRANSLATE(A14606,""auto"",""en"")"),"Loading...")</f>
        <v>Loading...</v>
      </c>
    </row>
    <row r="14607" spans="1:2" ht="14.25" customHeight="1">
      <c r="A14607" s="2" t="s">
        <v>13869</v>
      </c>
      <c r="B14607" s="2" t="str">
        <f ca="1">IFERROR(__xludf.DUMMYFUNCTION("GOOGLETRANSLATE(A14607,""auto"",""en"")"),"Loading...")</f>
        <v>Loading...</v>
      </c>
    </row>
    <row r="14608" spans="1:2" ht="14.25" customHeight="1">
      <c r="A14608" s="4" t="s">
        <v>13870</v>
      </c>
      <c r="B14608" s="2" t="str">
        <f ca="1">IFERROR(__xludf.DUMMYFUNCTION("GOOGLETRANSLATE(A14608,""auto"",""en"")"),"Loading...")</f>
        <v>Loading...</v>
      </c>
    </row>
    <row r="14609" spans="1:2" ht="14.25" customHeight="1">
      <c r="A14609" s="6" t="s">
        <v>13871</v>
      </c>
      <c r="B14609" s="2" t="str">
        <f ca="1">IFERROR(__xludf.DUMMYFUNCTION("GOOGLETRANSLATE(A14609,""auto"",""en"")"),"Loading...")</f>
        <v>Loading...</v>
      </c>
    </row>
    <row r="14610" spans="1:2" ht="14.25" customHeight="1">
      <c r="A14610" s="6" t="s">
        <v>13872</v>
      </c>
      <c r="B14610" s="2" t="str">
        <f ca="1">IFERROR(__xludf.DUMMYFUNCTION("GOOGLETRANSLATE(A14610,""auto"",""en"")"),"Loading...")</f>
        <v>Loading...</v>
      </c>
    </row>
    <row r="14611" spans="1:2" ht="14.25" customHeight="1">
      <c r="A14611" s="2" t="s">
        <v>13873</v>
      </c>
      <c r="B14611" s="2" t="str">
        <f ca="1">IFERROR(__xludf.DUMMYFUNCTION("GOOGLETRANSLATE(A14611,""auto"",""en"")"),"Loading...")</f>
        <v>Loading...</v>
      </c>
    </row>
    <row r="14612" spans="1:2" ht="14.25" customHeight="1">
      <c r="A14612" s="2" t="s">
        <v>13874</v>
      </c>
      <c r="B14612" s="2" t="str">
        <f ca="1">IFERROR(__xludf.DUMMYFUNCTION("GOOGLETRANSLATE(A14612,""auto"",""en"")"),"Loading...")</f>
        <v>Loading...</v>
      </c>
    </row>
    <row r="14613" spans="1:2" ht="14.25" customHeight="1">
      <c r="A14613" s="2" t="s">
        <v>13875</v>
      </c>
      <c r="B14613" s="2" t="str">
        <f ca="1">IFERROR(__xludf.DUMMYFUNCTION("GOOGLETRANSLATE(A14613,""auto"",""en"")"),"Loading...")</f>
        <v>Loading...</v>
      </c>
    </row>
    <row r="14614" spans="1:2" ht="14.25" customHeight="1">
      <c r="A14614" s="2" t="s">
        <v>9576</v>
      </c>
      <c r="B14614" s="2" t="str">
        <f ca="1">IFERROR(__xludf.DUMMYFUNCTION("GOOGLETRANSLATE(A14614,""auto"",""en"")"),"Loading...")</f>
        <v>Loading...</v>
      </c>
    </row>
    <row r="14615" spans="1:2" ht="14.25" customHeight="1">
      <c r="A14615" s="4" t="s">
        <v>13876</v>
      </c>
      <c r="B14615" s="2" t="str">
        <f ca="1">IFERROR(__xludf.DUMMYFUNCTION("GOOGLETRANSLATE(A14615,""auto"",""en"")"),"Advance best wishes to the countrymen for the victory of India alliance.")</f>
        <v>Advance best wishes to the countrymen for the victory of India alliance.</v>
      </c>
    </row>
    <row r="14616" spans="1:2" ht="14.25" customHeight="1">
      <c r="A14616" s="2" t="s">
        <v>458</v>
      </c>
      <c r="B14616" s="2" t="str">
        <f ca="1">IFERROR(__xludf.DUMMYFUNCTION("GOOGLETRANSLATE(A14616,""auto"",""en"")"),"Loading...")</f>
        <v>Loading...</v>
      </c>
    </row>
    <row r="14617" spans="1:2" ht="14.25" customHeight="1">
      <c r="A14617" s="4" t="s">
        <v>13877</v>
      </c>
      <c r="B14617" s="2" t="str">
        <f ca="1">IFERROR(__xludf.DUMMYFUNCTION("GOOGLETRANSLATE(A14617,""auto"",""en"")"),"Loading...")</f>
        <v>Loading...</v>
      </c>
    </row>
    <row r="14618" spans="1:2" ht="14.25" customHeight="1">
      <c r="A14618" s="2" t="s">
        <v>13878</v>
      </c>
      <c r="B14618" s="2" t="str">
        <f ca="1">IFERROR(__xludf.DUMMYFUNCTION("GOOGLETRANSLATE(A14618,""auto"",""en"")"),"Loading...")</f>
        <v>Loading...</v>
      </c>
    </row>
    <row r="14619" spans="1:2" ht="14.25" customHeight="1">
      <c r="A14619" s="2" t="s">
        <v>13879</v>
      </c>
      <c r="B14619" s="2" t="str">
        <f ca="1">IFERROR(__xludf.DUMMYFUNCTION("GOOGLETRANSLATE(A14619,""auto"",""en"")"),"Rahul jee ko")</f>
        <v>Rahul jee ko</v>
      </c>
    </row>
    <row r="14620" spans="1:2" ht="14.25" customHeight="1">
      <c r="A14620" s="4" t="s">
        <v>13880</v>
      </c>
      <c r="B14620" s="2" t="str">
        <f ca="1">IFERROR(__xludf.DUMMYFUNCTION("GOOGLETRANSLATE(A14620,""auto"",""en"")"),"Loading...")</f>
        <v>Loading...</v>
      </c>
    </row>
    <row r="14621" spans="1:2" ht="14.25" customHeight="1">
      <c r="A14621" s="2" t="s">
        <v>13881</v>
      </c>
      <c r="B14621" s="2" t="str">
        <f ca="1">IFERROR(__xludf.DUMMYFUNCTION("GOOGLETRANSLATE(A14621,""auto"",""en"")"),"Loading...")</f>
        <v>Loading...</v>
      </c>
    </row>
    <row r="14622" spans="1:2" ht="14.25" customHeight="1">
      <c r="A14622" s="2" t="s">
        <v>13882</v>
      </c>
      <c r="B14622" s="2" t="str">
        <f ca="1">IFERROR(__xludf.DUMMYFUNCTION("GOOGLETRANSLATE(A14622,""auto"",""en"")"),"Loading...")</f>
        <v>Loading...</v>
      </c>
    </row>
    <row r="14623" spans="1:2" ht="14.25" customHeight="1">
      <c r="A14623" s="2" t="s">
        <v>13883</v>
      </c>
      <c r="B14623" s="2" t="str">
        <f ca="1">IFERROR(__xludf.DUMMYFUNCTION("GOOGLETRANSLATE(A14623,""auto"",""en"")"),"Loading...")</f>
        <v>Loading...</v>
      </c>
    </row>
    <row r="14624" spans="1:2" ht="14.25" customHeight="1">
      <c r="A14624" s="2" t="s">
        <v>13884</v>
      </c>
      <c r="B14624" s="2" t="str">
        <f ca="1">IFERROR(__xludf.DUMMYFUNCTION("GOOGLETRANSLATE(A14624,""auto"",""en"")"),"Loading...")</f>
        <v>Loading...</v>
      </c>
    </row>
    <row r="14625" spans="1:2" ht="14.25" customHeight="1">
      <c r="A14625" s="2" t="s">
        <v>13885</v>
      </c>
      <c r="B14625" s="2" t="str">
        <f ca="1">IFERROR(__xludf.DUMMYFUNCTION("GOOGLETRANSLATE(A14625,""auto"",""en"")"),"Loading...")</f>
        <v>Loading...</v>
      </c>
    </row>
    <row r="14626" spans="1:2" ht="14.25" customHeight="1">
      <c r="A14626" s="2" t="s">
        <v>9818</v>
      </c>
      <c r="B14626" s="2" t="str">
        <f ca="1">IFERROR(__xludf.DUMMYFUNCTION("GOOGLETRANSLATE(A14626,""auto"",""en"")"),"Loading...")</f>
        <v>Loading...</v>
      </c>
    </row>
    <row r="14627" spans="1:2" ht="14.25" customHeight="1">
      <c r="A14627" s="4" t="s">
        <v>13886</v>
      </c>
      <c r="B14627" s="2" t="str">
        <f ca="1">IFERROR(__xludf.DUMMYFUNCTION("GOOGLETRANSLATE(A14627,""auto"",""en"")"),"Loading...")</f>
        <v>Loading...</v>
      </c>
    </row>
    <row r="14628" spans="1:2" ht="14.25" customHeight="1">
      <c r="A14628" s="2" t="s">
        <v>13887</v>
      </c>
      <c r="B14628" s="2" t="str">
        <f ca="1">IFERROR(__xludf.DUMMYFUNCTION("GOOGLETRANSLATE(A14628,""auto"",""en"")"),"Loading...")</f>
        <v>Loading...</v>
      </c>
    </row>
    <row r="14629" spans="1:2" ht="14.25" customHeight="1">
      <c r="A14629" s="2" t="s">
        <v>13888</v>
      </c>
      <c r="B14629" s="2" t="str">
        <f ca="1">IFERROR(__xludf.DUMMYFUNCTION("GOOGLETRANSLATE(A14629,""auto"",""en"")"),"Loading...")</f>
        <v>Loading...</v>
      </c>
    </row>
    <row r="14630" spans="1:2" ht="14.25" customHeight="1">
      <c r="A14630" s="2" t="s">
        <v>7042</v>
      </c>
      <c r="B14630" s="2" t="str">
        <f ca="1">IFERROR(__xludf.DUMMYFUNCTION("GOOGLETRANSLATE(A14630,""auto"",""en"")"),"Loading...")</f>
        <v>Loading...</v>
      </c>
    </row>
    <row r="14631" spans="1:2" ht="14.25" customHeight="1">
      <c r="A14631" s="2" t="s">
        <v>13889</v>
      </c>
      <c r="B14631" s="2" t="str">
        <f ca="1">IFERROR(__xludf.DUMMYFUNCTION("GOOGLETRANSLATE(A14631,""auto"",""en"")"),"Loading...")</f>
        <v>Loading...</v>
      </c>
    </row>
    <row r="14632" spans="1:2" ht="14.25" customHeight="1">
      <c r="A14632" s="6" t="s">
        <v>13890</v>
      </c>
      <c r="B14632" s="2" t="str">
        <f ca="1">IFERROR(__xludf.DUMMYFUNCTION("GOOGLETRANSLATE(A14632,""auto"",""en"")"),"Loading...")</f>
        <v>Loading...</v>
      </c>
    </row>
    <row r="14633" spans="1:2" ht="14.25" customHeight="1">
      <c r="A14633" s="2" t="s">
        <v>13891</v>
      </c>
      <c r="B14633" s="2" t="str">
        <f ca="1">IFERROR(__xludf.DUMMYFUNCTION("GOOGLETRANSLATE(A14633,""auto"",""en"")"),"Loading...")</f>
        <v>Loading...</v>
      </c>
    </row>
    <row r="14634" spans="1:2" ht="14.25" customHeight="1">
      <c r="A14634" s="2" t="s">
        <v>13892</v>
      </c>
      <c r="B14634" s="2" t="str">
        <f ca="1">IFERROR(__xludf.DUMMYFUNCTION("GOOGLETRANSLATE(A14634,""auto"",""en"")"),"Loading...")</f>
        <v>Loading...</v>
      </c>
    </row>
    <row r="14635" spans="1:2" ht="14.25" customHeight="1">
      <c r="A14635" s="4" t="s">
        <v>13876</v>
      </c>
      <c r="B14635" s="2" t="str">
        <f ca="1">IFERROR(__xludf.DUMMYFUNCTION("GOOGLETRANSLATE(A14635,""auto"",""en"")"),"Advance best wishes to the countrymen for the victory of India alliance.")</f>
        <v>Advance best wishes to the countrymen for the victory of India alliance.</v>
      </c>
    </row>
    <row r="14636" spans="1:2" ht="14.25" customHeight="1">
      <c r="A14636" s="2" t="s">
        <v>13893</v>
      </c>
      <c r="B14636" s="2" t="str">
        <f ca="1">IFERROR(__xludf.DUMMYFUNCTION("GOOGLETRANSLATE(A14636,""auto"",""en"")"),"Loading...")</f>
        <v>Loading...</v>
      </c>
    </row>
    <row r="14637" spans="1:2" ht="14.25" customHeight="1">
      <c r="A14637" s="2" t="s">
        <v>13894</v>
      </c>
      <c r="B14637" s="2" t="str">
        <f ca="1">IFERROR(__xludf.DUMMYFUNCTION("GOOGLETRANSLATE(A14637,""auto"",""en"")"),"Loading...")</f>
        <v>Loading...</v>
      </c>
    </row>
    <row r="14638" spans="1:2" ht="14.25" customHeight="1">
      <c r="A14638" s="2" t="s">
        <v>13895</v>
      </c>
      <c r="B14638" s="2" t="str">
        <f ca="1">IFERROR(__xludf.DUMMYFUNCTION("GOOGLETRANSLATE(A14638,""auto"",""en"")"),"Loading...")</f>
        <v>Loading...</v>
      </c>
    </row>
    <row r="14639" spans="1:2" ht="14.25" customHeight="1">
      <c r="A14639" s="2" t="s">
        <v>13896</v>
      </c>
      <c r="B14639" s="2" t="str">
        <f ca="1">IFERROR(__xludf.DUMMYFUNCTION("GOOGLETRANSLATE(A14639,""auto"",""en"")"),"Loading...")</f>
        <v>Loading...</v>
      </c>
    </row>
    <row r="14640" spans="1:2" ht="14.25" customHeight="1">
      <c r="A14640" s="2" t="s">
        <v>13897</v>
      </c>
      <c r="B14640" s="2" t="str">
        <f ca="1">IFERROR(__xludf.DUMMYFUNCTION("GOOGLETRANSLATE(A14640,""auto"",""en"")"),"Loading...")</f>
        <v>Loading...</v>
      </c>
    </row>
    <row r="14641" spans="1:2" ht="14.25" customHeight="1">
      <c r="A14641" s="6" t="s">
        <v>13898</v>
      </c>
      <c r="B14641" s="2" t="str">
        <f ca="1">IFERROR(__xludf.DUMMYFUNCTION("GOOGLETRANSLATE(A14641,""auto"",""en"")"),"Loading...")</f>
        <v>Loading...</v>
      </c>
    </row>
    <row r="14642" spans="1:2" ht="14.25" customHeight="1">
      <c r="A14642" s="6" t="s">
        <v>13899</v>
      </c>
      <c r="B14642" s="2" t="str">
        <f ca="1">IFERROR(__xludf.DUMMYFUNCTION("GOOGLETRANSLATE(A14642,""auto"",""en"")"),"Loading...")</f>
        <v>Loading...</v>
      </c>
    </row>
    <row r="14643" spans="1:2" ht="14.25" customHeight="1">
      <c r="A14643" s="2" t="s">
        <v>2661</v>
      </c>
      <c r="B14643" s="2" t="str">
        <f ca="1">IFERROR(__xludf.DUMMYFUNCTION("GOOGLETRANSLATE(A14643,""auto"",""en"")"),"Loading...")</f>
        <v>Loading...</v>
      </c>
    </row>
    <row r="14644" spans="1:2" ht="14.25" customHeight="1">
      <c r="A14644" s="2" t="s">
        <v>13900</v>
      </c>
      <c r="B14644" s="2" t="str">
        <f ca="1">IFERROR(__xludf.DUMMYFUNCTION("GOOGLETRANSLATE(A14644,""auto"",""en"")"),"Loading...")</f>
        <v>Loading...</v>
      </c>
    </row>
    <row r="14645" spans="1:2" ht="14.25" customHeight="1">
      <c r="A14645" s="2" t="s">
        <v>13901</v>
      </c>
      <c r="B14645" s="2" t="str">
        <f ca="1">IFERROR(__xludf.DUMMYFUNCTION("GOOGLETRANSLATE(A14645,""auto"",""en"")"),"Loading...")</f>
        <v>Loading...</v>
      </c>
    </row>
    <row r="14646" spans="1:2" ht="14.25" customHeight="1">
      <c r="A14646" s="2" t="s">
        <v>13902</v>
      </c>
      <c r="B14646" s="2" t="str">
        <f ca="1">IFERROR(__xludf.DUMMYFUNCTION("GOOGLETRANSLATE(A14646,""auto"",""en"")"),"Loading...")</f>
        <v>Loading...</v>
      </c>
    </row>
    <row r="14647" spans="1:2" ht="14.25" customHeight="1">
      <c r="A14647" s="2" t="s">
        <v>13903</v>
      </c>
      <c r="B14647" s="2" t="str">
        <f ca="1">IFERROR(__xludf.DUMMYFUNCTION("GOOGLETRANSLATE(A14647,""auto"",""en"")"),"All this has been released from BJP's office...")</f>
        <v>All this has been released from BJP's office...</v>
      </c>
    </row>
    <row r="14648" spans="1:2" ht="14.25" customHeight="1">
      <c r="A14648" s="2" t="s">
        <v>13904</v>
      </c>
      <c r="B14648" s="2" t="str">
        <f ca="1">IFERROR(__xludf.DUMMYFUNCTION("GOOGLETRANSLATE(A14648,""auto"",""en"")"),"Brave journisilm and journalists")</f>
        <v>Brave journisilm and journalists</v>
      </c>
    </row>
    <row r="14649" spans="1:2" ht="14.25" customHeight="1">
      <c r="A14649" s="2" t="s">
        <v>13905</v>
      </c>
      <c r="B14649" s="2" t="str">
        <f ca="1">IFERROR(__xludf.DUMMYFUNCTION("GOOGLETRANSLATE(A14649,""auto"",""en"")"),"Loading...")</f>
        <v>Loading...</v>
      </c>
    </row>
    <row r="14650" spans="1:2" ht="14.25" customHeight="1">
      <c r="A14650" s="2" t="s">
        <v>60</v>
      </c>
      <c r="B14650" s="2" t="str">
        <f ca="1">IFERROR(__xludf.DUMMYFUNCTION("GOOGLETRANSLATE(A14650,""auto"",""en"")"),"Loading...")</f>
        <v>Loading...</v>
      </c>
    </row>
    <row r="14651" spans="1:2" ht="14.25" customHeight="1">
      <c r="A14651" s="4" t="s">
        <v>13906</v>
      </c>
      <c r="B14651" s="2" t="str">
        <f ca="1">IFERROR(__xludf.DUMMYFUNCTION("GOOGLETRANSLATE(A14651,""auto"",""en"")"),"Loading...")</f>
        <v>Loading...</v>
      </c>
    </row>
    <row r="14652" spans="1:2" ht="14.25" customHeight="1">
      <c r="A14652" s="2" t="s">
        <v>13907</v>
      </c>
      <c r="B14652" s="2" t="str">
        <f ca="1">IFERROR(__xludf.DUMMYFUNCTION("GOOGLETRANSLATE(A14652,""auto"",""en"")"),"Loading...")</f>
        <v>Loading...</v>
      </c>
    </row>
    <row r="14653" spans="1:2" ht="14.25" customHeight="1">
      <c r="A14653" s="2" t="s">
        <v>13908</v>
      </c>
      <c r="B14653" s="2" t="str">
        <f ca="1">IFERROR(__xludf.DUMMYFUNCTION("GOOGLETRANSLATE(A14653,""auto"",""en"")"),"Loading...")</f>
        <v>Loading...</v>
      </c>
    </row>
    <row r="14654" spans="1:2" ht="14.25" customHeight="1">
      <c r="A14654" s="4" t="s">
        <v>13876</v>
      </c>
      <c r="B14654" s="2" t="str">
        <f ca="1">IFERROR(__xludf.DUMMYFUNCTION("GOOGLETRANSLATE(A14654,""auto"",""en"")"),"Advance best wishes to the countrymen for the victory of India alliance.")</f>
        <v>Advance best wishes to the countrymen for the victory of India alliance.</v>
      </c>
    </row>
    <row r="14655" spans="1:2" ht="14.25" customHeight="1">
      <c r="A14655" s="2" t="s">
        <v>13909</v>
      </c>
      <c r="B14655" s="2" t="str">
        <f ca="1">IFERROR(__xludf.DUMMYFUNCTION("GOOGLETRANSLATE(A14655,""auto"",""en"")"),"Loading...")</f>
        <v>Loading...</v>
      </c>
    </row>
    <row r="14656" spans="1:2" ht="14.25" customHeight="1">
      <c r="A14656" s="2" t="s">
        <v>13910</v>
      </c>
      <c r="B14656" s="2" t="str">
        <f ca="1">IFERROR(__xludf.DUMMYFUNCTION("GOOGLETRANSLATE(A14656,""auto"",""en"")"),"Loading...")</f>
        <v>Loading...</v>
      </c>
    </row>
    <row r="14657" spans="1:2" ht="14.25" customHeight="1">
      <c r="A14657" s="2" t="s">
        <v>60</v>
      </c>
      <c r="B14657" s="2" t="str">
        <f ca="1">IFERROR(__xludf.DUMMYFUNCTION("GOOGLETRANSLATE(A14657,""auto"",""en"")"),"Loading...")</f>
        <v>Loading...</v>
      </c>
    </row>
    <row r="14658" spans="1:2" ht="14.25" customHeight="1">
      <c r="A14658" s="6" t="s">
        <v>13911</v>
      </c>
      <c r="B14658" s="2" t="str">
        <f ca="1">IFERROR(__xludf.DUMMYFUNCTION("GOOGLETRANSLATE(A14658,""auto"",""en"")"),"Loading...")</f>
        <v>Loading...</v>
      </c>
    </row>
    <row r="14659" spans="1:2" ht="14.25" customHeight="1">
      <c r="A14659" s="2" t="s">
        <v>13912</v>
      </c>
      <c r="B14659" s="2" t="str">
        <f ca="1">IFERROR(__xludf.DUMMYFUNCTION("GOOGLETRANSLATE(A14659,""auto"",""en"")"),"Loading...")</f>
        <v>Loading...</v>
      </c>
    </row>
    <row r="14660" spans="1:2" ht="14.25" customHeight="1">
      <c r="A14660" s="2" t="s">
        <v>13913</v>
      </c>
      <c r="B14660" s="2" t="str">
        <f ca="1">IFERROR(__xludf.DUMMYFUNCTION("GOOGLETRANSLATE(A14660,""auto"",""en"")"),"Loading...")</f>
        <v>Loading...</v>
      </c>
    </row>
    <row r="14661" spans="1:2" ht="14.25" customHeight="1">
      <c r="A14661" s="2" t="s">
        <v>13914</v>
      </c>
      <c r="B14661" s="2" t="str">
        <f ca="1">IFERROR(__xludf.DUMMYFUNCTION("GOOGLETRANSLATE(A14661,""auto"",""en"")"),"Loading...")</f>
        <v>Loading...</v>
      </c>
    </row>
    <row r="14662" spans="1:2" ht="14.25" customHeight="1">
      <c r="A14662" s="2" t="s">
        <v>13915</v>
      </c>
      <c r="B14662" s="2" t="str">
        <f ca="1">IFERROR(__xludf.DUMMYFUNCTION("GOOGLETRANSLATE(A14662,""auto"",""en"")"),"Loading...")</f>
        <v>Loading...</v>
      </c>
    </row>
    <row r="14663" spans="1:2" ht="14.25" customHeight="1">
      <c r="A14663" s="2" t="s">
        <v>13916</v>
      </c>
      <c r="B14663" s="2" t="str">
        <f ca="1">IFERROR(__xludf.DUMMYFUNCTION("GOOGLETRANSLATE(A14663,""auto"",""en"")"),"Great work")</f>
        <v>Great work</v>
      </c>
    </row>
    <row r="14664" spans="1:2" ht="14.25" customHeight="1">
      <c r="A14664" s="2" t="s">
        <v>60</v>
      </c>
      <c r="B14664" s="2" t="str">
        <f ca="1">IFERROR(__xludf.DUMMYFUNCTION("GOOGLETRANSLATE(A14664,""auto"",""en"")"),"Loading...")</f>
        <v>Loading...</v>
      </c>
    </row>
    <row r="14665" spans="1:2" ht="14.25" customHeight="1">
      <c r="A14665" s="2" t="s">
        <v>13917</v>
      </c>
      <c r="B14665" s="2" t="str">
        <f ca="1">IFERROR(__xludf.DUMMYFUNCTION("GOOGLETRANSLATE(A14665,""auto"",""en"")"),"Loading...")</f>
        <v>Loading...</v>
      </c>
    </row>
    <row r="14666" spans="1:2" ht="14.25" customHeight="1">
      <c r="A14666" s="2" t="s">
        <v>13918</v>
      </c>
      <c r="B14666" s="2" t="str">
        <f ca="1">IFERROR(__xludf.DUMMYFUNCTION("GOOGLETRANSLATE(A14666,""auto"",""en"")"),"Loading...")</f>
        <v>Loading...</v>
      </c>
    </row>
    <row r="14667" spans="1:2" ht="14.25" customHeight="1">
      <c r="A14667" s="2" t="s">
        <v>13919</v>
      </c>
      <c r="B14667" s="2" t="str">
        <f ca="1">IFERROR(__xludf.DUMMYFUNCTION("GOOGLETRANSLATE(A14667,""auto"",""en"")"),"Loading...")</f>
        <v>Loading...</v>
      </c>
    </row>
    <row r="14668" spans="1:2" ht="14.25" customHeight="1">
      <c r="A14668" s="2" t="s">
        <v>4086</v>
      </c>
      <c r="B14668" s="2" t="str">
        <f ca="1">IFERROR(__xludf.DUMMYFUNCTION("GOOGLETRANSLATE(A14668,""auto"",""en"")"),"Loading...")</f>
        <v>Loading...</v>
      </c>
    </row>
    <row r="14669" spans="1:2" ht="14.25" customHeight="1">
      <c r="A14669" s="2" t="s">
        <v>13920</v>
      </c>
      <c r="B14669" s="2" t="str">
        <f ca="1">IFERROR(__xludf.DUMMYFUNCTION("GOOGLETRANSLATE(A14669,""auto"",""en"")"),"Loading...")</f>
        <v>Loading...</v>
      </c>
    </row>
    <row r="14670" spans="1:2" ht="14.25" customHeight="1">
      <c r="A14670" s="2" t="s">
        <v>13921</v>
      </c>
      <c r="B14670" s="2" t="str">
        <f ca="1">IFERROR(__xludf.DUMMYFUNCTION("GOOGLETRANSLATE(A14670,""auto"",""en"")"),"Loading...")</f>
        <v>Loading...</v>
      </c>
    </row>
    <row r="14671" spans="1:2" ht="14.25" customHeight="1">
      <c r="A14671" s="2" t="s">
        <v>13922</v>
      </c>
      <c r="B14671" s="2" t="str">
        <f ca="1">IFERROR(__xludf.DUMMYFUNCTION("GOOGLETRANSLATE(A14671,""auto"",""en"")"),"Loading...")</f>
        <v>Loading...</v>
      </c>
    </row>
    <row r="14672" spans="1:2" ht="14.25" customHeight="1">
      <c r="A14672" s="2" t="s">
        <v>7</v>
      </c>
      <c r="B14672" s="2" t="str">
        <f ca="1">IFERROR(__xludf.DUMMYFUNCTION("GOOGLETRANSLATE(A14672,""auto"",""en"")"),"Loading...")</f>
        <v>Loading...</v>
      </c>
    </row>
    <row r="14673" spans="1:2" ht="14.25" customHeight="1">
      <c r="A14673" s="2" t="s">
        <v>13923</v>
      </c>
      <c r="B14673" s="2" t="str">
        <f ca="1">IFERROR(__xludf.DUMMYFUNCTION("GOOGLETRANSLATE(A14673,""auto"",""en"")"),"Loading...")</f>
        <v>Loading...</v>
      </c>
    </row>
    <row r="14674" spans="1:2" ht="14.25" customHeight="1">
      <c r="A14674" s="2" t="s">
        <v>13919</v>
      </c>
      <c r="B14674" s="2" t="str">
        <f ca="1">IFERROR(__xludf.DUMMYFUNCTION("GOOGLETRANSLATE(A14674,""auto"",""en"")"),"Loading...")</f>
        <v>Loading...</v>
      </c>
    </row>
    <row r="14675" spans="1:2" ht="14.25" customHeight="1">
      <c r="A14675" s="2" t="s">
        <v>13924</v>
      </c>
      <c r="B14675" s="2" t="str">
        <f ca="1">IFERROR(__xludf.DUMMYFUNCTION("GOOGLETRANSLATE(A14675,""auto"",""en"")"),"Loading...")</f>
        <v>Loading...</v>
      </c>
    </row>
    <row r="14676" spans="1:2" ht="14.25" customHeight="1">
      <c r="A14676" s="2" t="s">
        <v>13925</v>
      </c>
      <c r="B14676" s="2" t="str">
        <f ca="1">IFERROR(__xludf.DUMMYFUNCTION("GOOGLETRANSLATE(A14676,""auto"",""en"")"),"Loading...")</f>
        <v>Loading...</v>
      </c>
    </row>
    <row r="14677" spans="1:2" ht="14.25" customHeight="1">
      <c r="A14677" s="2" t="s">
        <v>13926</v>
      </c>
      <c r="B14677" s="2" t="str">
        <f ca="1">IFERROR(__xludf.DUMMYFUNCTION("GOOGLETRANSLATE(A14677,""auto"",""en"")"),"Loading...")</f>
        <v>Loading...</v>
      </c>
    </row>
    <row r="14678" spans="1:2" ht="14.25" customHeight="1">
      <c r="A14678" s="2" t="s">
        <v>13927</v>
      </c>
      <c r="B14678" s="2" t="str">
        <f ca="1">IFERROR(__xludf.DUMMYFUNCTION("GOOGLETRANSLATE(A14678,""auto"",""en"")"),"Loading...")</f>
        <v>Loading...</v>
      </c>
    </row>
    <row r="14679" spans="1:2" ht="14.25" customHeight="1">
      <c r="A14679" s="2" t="s">
        <v>13928</v>
      </c>
      <c r="B14679" s="2" t="str">
        <f ca="1">IFERROR(__xludf.DUMMYFUNCTION("GOOGLETRANSLATE(A14679,""auto"",""en"")"),"Loading...")</f>
        <v>Loading...</v>
      </c>
    </row>
    <row r="14680" spans="1:2" ht="14.25" customHeight="1">
      <c r="A14680" s="2" t="s">
        <v>13929</v>
      </c>
      <c r="B14680" s="2" t="str">
        <f ca="1">IFERROR(__xludf.DUMMYFUNCTION("GOOGLETRANSLATE(A14680,""auto"",""en"")"),"Loading...")</f>
        <v>Loading...</v>
      </c>
    </row>
    <row r="14681" spans="1:2" ht="14.25" customHeight="1">
      <c r="A14681" s="2" t="s">
        <v>9371</v>
      </c>
      <c r="B14681" s="2" t="str">
        <f ca="1">IFERROR(__xludf.DUMMYFUNCTION("GOOGLETRANSLATE(A14681,""auto"",""en"")"),"Loading...")</f>
        <v>Loading...</v>
      </c>
    </row>
    <row r="14682" spans="1:2" ht="14.25" customHeight="1">
      <c r="A14682" s="2" t="s">
        <v>7</v>
      </c>
      <c r="B14682" s="2" t="str">
        <f ca="1">IFERROR(__xludf.DUMMYFUNCTION("GOOGLETRANSLATE(A14682,""auto"",""en"")"),"Loading...")</f>
        <v>Loading...</v>
      </c>
    </row>
    <row r="14683" spans="1:2" ht="14.25" customHeight="1">
      <c r="A14683" s="2" t="s">
        <v>13930</v>
      </c>
      <c r="B14683" s="2" t="str">
        <f ca="1">IFERROR(__xludf.DUMMYFUNCTION("GOOGLETRANSLATE(A14683,""auto"",""en"")"),"Loading...")</f>
        <v>Loading...</v>
      </c>
    </row>
    <row r="14684" spans="1:2" ht="14.25" customHeight="1">
      <c r="A14684" s="2" t="s">
        <v>13919</v>
      </c>
      <c r="B14684" s="2" t="str">
        <f ca="1">IFERROR(__xludf.DUMMYFUNCTION("GOOGLETRANSLATE(A14684,""auto"",""en"")"),"Loading...")</f>
        <v>Loading...</v>
      </c>
    </row>
    <row r="14685" spans="1:2" ht="14.25" customHeight="1">
      <c r="A14685" s="6" t="s">
        <v>13931</v>
      </c>
      <c r="B14685" s="2" t="str">
        <f ca="1">IFERROR(__xludf.DUMMYFUNCTION("GOOGLETRANSLATE(A14685,""auto"",""en"")"),"Loading...")</f>
        <v>Loading...</v>
      </c>
    </row>
    <row r="14686" spans="1:2" ht="14.25" customHeight="1">
      <c r="A14686" s="2" t="s">
        <v>13932</v>
      </c>
      <c r="B14686" s="2" t="str">
        <f ca="1">IFERROR(__xludf.DUMMYFUNCTION("GOOGLETRANSLATE(A14686,""auto"",""en"")"),"Loading...")</f>
        <v>Loading...</v>
      </c>
    </row>
    <row r="14687" spans="1:2" ht="14.25" customHeight="1">
      <c r="A14687" s="6" t="s">
        <v>13933</v>
      </c>
      <c r="B14687" s="2" t="str">
        <f ca="1">IFERROR(__xludf.DUMMYFUNCTION("GOOGLETRANSLATE(A14687,""auto"",""en"")"),"This is so far the toughest election for opposition party in Indian history. The way theyve to go through constant harrassment be it by rulling party Leaders,Media, ED, whatsapp universities &amp; not to forget the way this all tried to malign &amp; harrassed Rah"&amp;"ul Gandhi, still he came out strongly, Idk what if ppl like us would've done by now if we were to go through all this... 
I hope and pray INDIA wins! And this ruling party doesnt do any frauds.")</f>
        <v>This is so far the toughest election for opposition party in Indian history. The way theyve to go through constant harrassment be it by rulling party Leaders,Media, ED, whatsapp universities &amp; not to forget the way this all tried to malign &amp; harrassed Rahul Gandhi, still he came out strongly, Idk what if ppl like us would've done by now if we were to go through all this... 
I hope and pray INDIA wins! And this ruling party doesnt do any frauds.</v>
      </c>
    </row>
    <row r="14688" spans="1:2" ht="14.25" customHeight="1">
      <c r="A14688" s="2" t="s">
        <v>13934</v>
      </c>
      <c r="B14688" s="2" t="str">
        <f ca="1">IFERROR(__xludf.DUMMYFUNCTION("GOOGLETRANSLATE(A14688,""auto"",""en"")"),"Haha join NDTV again dude")</f>
        <v>Haha join NDTV again dude</v>
      </c>
    </row>
    <row r="14689" spans="1:2" ht="14.25" customHeight="1">
      <c r="A14689" s="2" t="s">
        <v>13935</v>
      </c>
      <c r="B14689" s="2" t="str">
        <f ca="1">IFERROR(__xludf.DUMMYFUNCTION("GOOGLETRANSLATE(A14689,""auto"",""en"")"),"Loading...")</f>
        <v>Loading...</v>
      </c>
    </row>
    <row r="14690" spans="1:2" ht="14.25" customHeight="1">
      <c r="A14690" s="2" t="s">
        <v>13936</v>
      </c>
      <c r="B14690" s="2" t="str">
        <f ca="1">IFERROR(__xludf.DUMMYFUNCTION("GOOGLETRANSLATE(A14690,""auto"",""en"")"),"Loading...")</f>
        <v>Loading...</v>
      </c>
    </row>
    <row r="14691" spans="1:2" ht="14.25" customHeight="1">
      <c r="A14691" s="2" t="s">
        <v>13919</v>
      </c>
      <c r="B14691" s="2" t="str">
        <f ca="1">IFERROR(__xludf.DUMMYFUNCTION("GOOGLETRANSLATE(A14691,""auto"",""en"")"),"Loading...")</f>
        <v>Loading...</v>
      </c>
    </row>
    <row r="14692" spans="1:2" ht="14.25" customHeight="1">
      <c r="A14692" s="2" t="s">
        <v>13937</v>
      </c>
      <c r="B14692" s="2" t="str">
        <f ca="1">IFERROR(__xludf.DUMMYFUNCTION("GOOGLETRANSLATE(A14692,""auto"",""en"")"),"Loading...")</f>
        <v>Loading...</v>
      </c>
    </row>
    <row r="14693" spans="1:2" ht="14.25" customHeight="1">
      <c r="A14693" s="2" t="s">
        <v>13938</v>
      </c>
      <c r="B14693" s="2" t="str">
        <f ca="1">IFERROR(__xludf.DUMMYFUNCTION("GOOGLETRANSLATE(A14693,""auto"",""en"")"),"Loading...")</f>
        <v>Loading...</v>
      </c>
    </row>
    <row r="14694" spans="1:2" ht="14.25" customHeight="1">
      <c r="A14694" s="2" t="s">
        <v>13939</v>
      </c>
      <c r="B14694" s="2" t="str">
        <f ca="1">IFERROR(__xludf.DUMMYFUNCTION("GOOGLETRANSLATE(A14694,""auto"",""en"")"),"Loading...")</f>
        <v>Loading...</v>
      </c>
    </row>
    <row r="14695" spans="1:2" ht="14.25" customHeight="1">
      <c r="A14695" s="2" t="s">
        <v>13940</v>
      </c>
      <c r="B14695" s="2" t="str">
        <f ca="1">IFERROR(__xludf.DUMMYFUNCTION("GOOGLETRANSLATE(A14695,""auto"",""en"")"),"Archana Aayog will give results like this, everything has been sold.")</f>
        <v>Archana Aayog will give results like this, everything has been sold.</v>
      </c>
    </row>
    <row r="14696" spans="1:2" ht="14.25" customHeight="1">
      <c r="A14696" s="2" t="s">
        <v>13919</v>
      </c>
      <c r="B14696" s="2" t="str">
        <f ca="1">IFERROR(__xludf.DUMMYFUNCTION("GOOGLETRANSLATE(A14696,""auto"",""en"")"),"Loading...")</f>
        <v>Loading...</v>
      </c>
    </row>
    <row r="14697" spans="1:2" ht="14.25" customHeight="1">
      <c r="A14697" s="2" t="s">
        <v>13941</v>
      </c>
      <c r="B14697" s="2" t="str">
        <f ca="1">IFERROR(__xludf.DUMMYFUNCTION("GOOGLETRANSLATE(A14697,""auto"",""en"")"),"Loading...")</f>
        <v>Loading...</v>
      </c>
    </row>
    <row r="14698" spans="1:2" ht="14.25" customHeight="1">
      <c r="A14698" s="2" t="s">
        <v>13942</v>
      </c>
      <c r="B14698" s="2" t="str">
        <f ca="1">IFERROR(__xludf.DUMMYFUNCTION("GOOGLETRANSLATE(A14698,""auto"",""en"")"),"*This time BJP has succeeded in purifying the country, there will be a huge movement in the country, it is coming till the Parliament, there will be a movement here*")</f>
        <v>*This time BJP has succeeded in purifying the country, there will be a huge movement in the country, it is coming till the Parliament, there will be a movement here*</v>
      </c>
    </row>
    <row r="14699" spans="1:2" ht="14.25" customHeight="1">
      <c r="A14699" s="2" t="s">
        <v>13943</v>
      </c>
      <c r="B14699" s="2" t="str">
        <f ca="1">IFERROR(__xludf.DUMMYFUNCTION("GOOGLETRANSLATE(A14699,""auto"",""en"")"),"Loading...")</f>
        <v>Loading...</v>
      </c>
    </row>
    <row r="14700" spans="1:2" ht="14.25" customHeight="1">
      <c r="A14700" s="2" t="s">
        <v>13944</v>
      </c>
      <c r="B14700" s="2" t="str">
        <f ca="1">IFERROR(__xludf.DUMMYFUNCTION("GOOGLETRANSLATE(A14700,""auto"",""en"")"),"Loading...")</f>
        <v>Loading...</v>
      </c>
    </row>
    <row r="14701" spans="1:2" ht="14.25" customHeight="1">
      <c r="A14701" s="6" t="s">
        <v>13945</v>
      </c>
      <c r="B14701" s="2" t="str">
        <f ca="1">IFERROR(__xludf.DUMMYFUNCTION("GOOGLETRANSLATE(A14701,""auto"",""en"")"),"Loading...")</f>
        <v>Loading...</v>
      </c>
    </row>
    <row r="14702" spans="1:2" ht="14.25" customHeight="1">
      <c r="A14702" s="6" t="s">
        <v>13946</v>
      </c>
      <c r="B14702" s="2" t="str">
        <f ca="1">IFERROR(__xludf.DUMMYFUNCTION("GOOGLETRANSLATE(A14702,""auto"",""en"")"),"Loading...")</f>
        <v>Loading...</v>
      </c>
    </row>
    <row r="14703" spans="1:2" ht="14.25" customHeight="1">
      <c r="A14703" s="4" t="s">
        <v>13947</v>
      </c>
      <c r="B14703" s="2" t="str">
        <f ca="1">IFERROR(__xludf.DUMMYFUNCTION("GOOGLETRANSLATE(A14703,""auto"",""en"")"),"Loading...")</f>
        <v>Loading...</v>
      </c>
    </row>
    <row r="14704" spans="1:2" ht="14.25" customHeight="1">
      <c r="A14704" s="2" t="s">
        <v>13919</v>
      </c>
      <c r="B14704" s="2" t="str">
        <f ca="1">IFERROR(__xludf.DUMMYFUNCTION("GOOGLETRANSLATE(A14704,""auto"",""en"")"),"Loading...")</f>
        <v>Loading...</v>
      </c>
    </row>
    <row r="14705" spans="1:2" ht="14.25" customHeight="1">
      <c r="A14705" s="2" t="s">
        <v>13948</v>
      </c>
      <c r="B14705" s="2" t="str">
        <f ca="1">IFERROR(__xludf.DUMMYFUNCTION("GOOGLETRANSLATE(A14705,""auto"",""en"")"),"India alliance 300 pair")</f>
        <v>India alliance 300 pair</v>
      </c>
    </row>
    <row r="14706" spans="1:2" ht="14.25" customHeight="1">
      <c r="A14706" s="4" t="s">
        <v>13949</v>
      </c>
      <c r="B14706" s="2" t="str">
        <f ca="1">IFERROR(__xludf.DUMMYFUNCTION("GOOGLETRANSLATE(A14706,""auto"",""en"")"),"Loading...")</f>
        <v>Loading...</v>
      </c>
    </row>
    <row r="14707" spans="1:2" ht="14.25" customHeight="1">
      <c r="A14707" s="2" t="s">
        <v>13950</v>
      </c>
      <c r="B14707" s="2" t="str">
        <f ca="1">IFERROR(__xludf.DUMMYFUNCTION("GOOGLETRANSLATE(A14707,""auto"",""en"")"),"Loading...")</f>
        <v>Loading...</v>
      </c>
    </row>
    <row r="14708" spans="1:2" ht="14.25" customHeight="1">
      <c r="A14708" s="2" t="s">
        <v>13951</v>
      </c>
      <c r="B14708" s="2" t="str">
        <f ca="1">IFERROR(__xludf.DUMMYFUNCTION("GOOGLETRANSLATE(A14708,""auto"",""en"")"),"Loading...")</f>
        <v>Loading...</v>
      </c>
    </row>
    <row r="14709" spans="1:2" ht="14.25" customHeight="1">
      <c r="A14709" s="2" t="s">
        <v>13952</v>
      </c>
      <c r="B14709" s="2" t="str">
        <f ca="1">IFERROR(__xludf.DUMMYFUNCTION("GOOGLETRANSLATE(A14709,""auto"",""en"")"),"Loading...")</f>
        <v>Loading...</v>
      </c>
    </row>
    <row r="14710" spans="1:2" ht="14.25" customHeight="1">
      <c r="A14710" s="2" t="s">
        <v>13953</v>
      </c>
      <c r="B14710" s="2" t="str">
        <f ca="1">IFERROR(__xludf.DUMMYFUNCTION("GOOGLETRANSLATE(A14710,""auto"",""en"")"),"Loading...")</f>
        <v>Loading...</v>
      </c>
    </row>
    <row r="14711" spans="1:2" ht="14.25" customHeight="1">
      <c r="A14711" s="2" t="s">
        <v>13954</v>
      </c>
      <c r="B14711" s="2" t="str">
        <f ca="1">IFERROR(__xludf.DUMMYFUNCTION("GOOGLETRANSLATE(A14711,""auto"",""en"")"),"Loading...")</f>
        <v>Loading...</v>
      </c>
    </row>
    <row r="14712" spans="1:2" ht="14.25" customHeight="1">
      <c r="A14712" s="2" t="s">
        <v>13955</v>
      </c>
      <c r="B14712" s="2" t="str">
        <f ca="1">IFERROR(__xludf.DUMMYFUNCTION("GOOGLETRANSLATE(A14712,""auto"",""en"")"),"Loading...")</f>
        <v>Loading...</v>
      </c>
    </row>
    <row r="14713" spans="1:2" ht="14.25" customHeight="1">
      <c r="A14713" s="2" t="s">
        <v>13956</v>
      </c>
      <c r="B14713" s="2" t="str">
        <f ca="1">IFERROR(__xludf.DUMMYFUNCTION("GOOGLETRANSLATE(A14713,""auto"",""en"")"),"Loading...")</f>
        <v>Loading...</v>
      </c>
    </row>
    <row r="14714" spans="1:2" ht="14.25" customHeight="1">
      <c r="A14714" s="2" t="s">
        <v>13957</v>
      </c>
      <c r="B14714" s="2" t="str">
        <f ca="1">IFERROR(__xludf.DUMMYFUNCTION("GOOGLETRANSLATE(A14714,""auto"",""en"")"),"Loading...")</f>
        <v>Loading...</v>
      </c>
    </row>
    <row r="14715" spans="1:2" ht="14.25" customHeight="1">
      <c r="A14715" s="2" t="s">
        <v>13958</v>
      </c>
      <c r="B14715" s="2" t="str">
        <f ca="1">IFERROR(__xludf.DUMMYFUNCTION("GOOGLETRANSLATE(A14715,""auto"",""en"")"),"There seems to be a scam in the Godly media, Baba.")</f>
        <v>There seems to be a scam in the Godly media, Baba.</v>
      </c>
    </row>
    <row r="14716" spans="1:2" ht="14.25" customHeight="1">
      <c r="A14716" s="2" t="s">
        <v>13959</v>
      </c>
      <c r="B14716" s="2" t="str">
        <f ca="1">IFERROR(__xludf.DUMMYFUNCTION("GOOGLETRANSLATE(A14716,""auto"",""en"")"),"Loading...")</f>
        <v>Loading...</v>
      </c>
    </row>
    <row r="14717" spans="1:2" ht="14.25" customHeight="1">
      <c r="A14717" s="2" t="s">
        <v>13960</v>
      </c>
      <c r="B14717" s="2" t="str">
        <f ca="1">IFERROR(__xludf.DUMMYFUNCTION("GOOGLETRANSLATE(A14717,""auto"",""en"")"),"Loading...")</f>
        <v>Loading...</v>
      </c>
    </row>
    <row r="14718" spans="1:2" ht="14.25" customHeight="1">
      <c r="A14718" s="2" t="s">
        <v>13961</v>
      </c>
      <c r="B14718" s="2" t="str">
        <f ca="1">IFERROR(__xludf.DUMMYFUNCTION("GOOGLETRANSLATE(A14718,""auto"",""en"")"),"Loading...")</f>
        <v>Loading...</v>
      </c>
    </row>
    <row r="14719" spans="1:2" ht="14.25" customHeight="1">
      <c r="A14719" s="2" t="s">
        <v>13962</v>
      </c>
      <c r="B14719" s="2" t="str">
        <f ca="1">IFERROR(__xludf.DUMMYFUNCTION("GOOGLETRANSLATE(A14719,""auto"",""en"")"),"Akhilesh bhaiya is here for me 💯 🔥")</f>
        <v>Akhilesh bhaiya is here for me 💯 🔥</v>
      </c>
    </row>
    <row r="14720" spans="1:2" ht="14.25" customHeight="1">
      <c r="A14720" s="2" t="s">
        <v>13963</v>
      </c>
      <c r="B14720" s="2" t="str">
        <f ca="1">IFERROR(__xludf.DUMMYFUNCTION("GOOGLETRANSLATE(A14720,""auto"",""en"")"),"Loading...")</f>
        <v>Loading...</v>
      </c>
    </row>
    <row r="14721" spans="1:2" ht="14.25" customHeight="1">
      <c r="A14721" s="2" t="s">
        <v>13964</v>
      </c>
      <c r="B14721" s="2" t="str">
        <f ca="1">IFERROR(__xludf.DUMMYFUNCTION("GOOGLETRANSLATE(A14721,""auto"",""en"")"),"Loading...")</f>
        <v>Loading...</v>
      </c>
    </row>
    <row r="14722" spans="1:2" ht="14.25" customHeight="1">
      <c r="A14722" s="2" t="s">
        <v>13965</v>
      </c>
      <c r="B14722" s="2" t="str">
        <f ca="1">IFERROR(__xludf.DUMMYFUNCTION("GOOGLETRANSLATE(A14722,""auto"",""en"")"),"Loading...")</f>
        <v>Loading...</v>
      </c>
    </row>
    <row r="14723" spans="1:2" ht="14.25" customHeight="1">
      <c r="A14723" s="2" t="s">
        <v>13966</v>
      </c>
      <c r="B14723" s="2" t="str">
        <f ca="1">IFERROR(__xludf.DUMMYFUNCTION("GOOGLETRANSLATE(A14723,""auto"",""en"")"),"Loading...")</f>
        <v>Loading...</v>
      </c>
    </row>
    <row r="14724" spans="1:2" ht="14.25" customHeight="1">
      <c r="A14724" s="2" t="s">
        <v>13967</v>
      </c>
      <c r="B14724" s="2" t="str">
        <f ca="1">IFERROR(__xludf.DUMMYFUNCTION("GOOGLETRANSLATE(A14724,""auto"",""en"")"),"Loading...")</f>
        <v>Loading...</v>
      </c>
    </row>
    <row r="14725" spans="1:2" ht="14.25" customHeight="1">
      <c r="A14725" s="4" t="s">
        <v>13968</v>
      </c>
      <c r="B14725" s="2" t="str">
        <f ca="1">IFERROR(__xludf.DUMMYFUNCTION("GOOGLETRANSLATE(A14725,""auto"",""en"")"),"Loading...")</f>
        <v>Loading...</v>
      </c>
    </row>
    <row r="14726" spans="1:2" ht="14.25" customHeight="1">
      <c r="A14726" s="2" t="s">
        <v>13969</v>
      </c>
      <c r="B14726" s="2" t="str">
        <f ca="1">IFERROR(__xludf.DUMMYFUNCTION("GOOGLETRANSLATE(A14726,""auto"",""en"")"),"Loading...")</f>
        <v>Loading...</v>
      </c>
    </row>
    <row r="14727" spans="1:2" ht="14.25" customHeight="1">
      <c r="A14727" s="2" t="s">
        <v>13970</v>
      </c>
      <c r="B14727" s="2" t="str">
        <f ca="1">IFERROR(__xludf.DUMMYFUNCTION("GOOGLETRANSLATE(A14727,""auto"",""en"")"),"Loading...")</f>
        <v>Loading...</v>
      </c>
    </row>
    <row r="14728" spans="1:2" ht="14.25" customHeight="1">
      <c r="A14728" s="2" t="s">
        <v>9818</v>
      </c>
      <c r="B14728" s="2" t="str">
        <f ca="1">IFERROR(__xludf.DUMMYFUNCTION("GOOGLETRANSLATE(A14728,""auto"",""en"")"),"Loading...")</f>
        <v>Loading...</v>
      </c>
    </row>
    <row r="14729" spans="1:2" ht="14.25" customHeight="1">
      <c r="A14729" s="6" t="s">
        <v>13971</v>
      </c>
      <c r="B14729" s="2" t="str">
        <f ca="1">IFERROR(__xludf.DUMMYFUNCTION("GOOGLETRANSLATE(A14729,""auto"",""en"")"),"Phekhoo walonkaa phekhoo bhakwas hey
Yehy nakhlee exit polls")</f>
        <v>Phekhoo walonkaa phekhoo bhakwas hey
Yehy nakhlee exit polls</v>
      </c>
    </row>
    <row r="14730" spans="1:2" ht="14.25" customHeight="1">
      <c r="A14730" s="2" t="s">
        <v>13972</v>
      </c>
      <c r="B14730" s="2" t="str">
        <f ca="1">IFERROR(__xludf.DUMMYFUNCTION("GOOGLETRANSLATE(A14730,""auto"",""en"")"),"Loading...")</f>
        <v>Loading...</v>
      </c>
    </row>
    <row r="14731" spans="1:2" ht="14.25" customHeight="1">
      <c r="A14731" s="2" t="s">
        <v>13973</v>
      </c>
      <c r="B14731" s="2" t="str">
        <f ca="1">IFERROR(__xludf.DUMMYFUNCTION("GOOGLETRANSLATE(A14731,""auto"",""en"")"),"Loading...")</f>
        <v>Loading...</v>
      </c>
    </row>
    <row r="14732" spans="1:2" ht="14.25" customHeight="1">
      <c r="A14732" s="5" t="s">
        <v>13974</v>
      </c>
      <c r="B14732" s="2" t="str">
        <f ca="1">IFERROR(__xludf.DUMMYFUNCTION("GOOGLETRANSLATE(A14732,""auto"",""en"")"),"Loading...")</f>
        <v>Loading...</v>
      </c>
    </row>
    <row r="14733" spans="1:2" ht="14.25" customHeight="1">
      <c r="A14733" s="2" t="s">
        <v>310</v>
      </c>
      <c r="B14733" s="2" t="str">
        <f ca="1">IFERROR(__xludf.DUMMYFUNCTION("GOOGLETRANSLATE(A14733,""auto"",""en"")"),"Loading...")</f>
        <v>Loading...</v>
      </c>
    </row>
    <row r="14734" spans="1:2" ht="14.25" customHeight="1">
      <c r="A14734" s="2" t="s">
        <v>9248</v>
      </c>
      <c r="B14734" s="2" t="str">
        <f ca="1">IFERROR(__xludf.DUMMYFUNCTION("GOOGLETRANSLATE(A14734,""auto"",""en"")"),"Loading...")</f>
        <v>Loading...</v>
      </c>
    </row>
    <row r="14735" spans="1:2" ht="14.25" customHeight="1">
      <c r="A14735" s="4" t="s">
        <v>13975</v>
      </c>
      <c r="B14735" s="2" t="str">
        <f ca="1">IFERROR(__xludf.DUMMYFUNCTION("GOOGLETRANSLATE(A14735,""auto"",""en"")"),"Loading...")</f>
        <v>Loading...</v>
      </c>
    </row>
    <row r="14736" spans="1:2" ht="14.25" customHeight="1">
      <c r="A14736" s="2" t="s">
        <v>13976</v>
      </c>
      <c r="B14736" s="2" t="str">
        <f ca="1">IFERROR(__xludf.DUMMYFUNCTION("GOOGLETRANSLATE(A14736,""auto"",""en"")"),"Loading...")</f>
        <v>Loading...</v>
      </c>
    </row>
    <row r="14737" spans="1:2" ht="14.25" customHeight="1">
      <c r="A14737" s="2" t="s">
        <v>13977</v>
      </c>
      <c r="B14737" s="2" t="str">
        <f ca="1">IFERROR(__xludf.DUMMYFUNCTION("GOOGLETRANSLATE(A14737,""auto"",""en"")"),"Loading...")</f>
        <v>Loading...</v>
      </c>
    </row>
    <row r="14738" spans="1:2" ht="14.25" customHeight="1">
      <c r="A14738" s="2" t="s">
        <v>13978</v>
      </c>
      <c r="B14738" s="2" t="str">
        <f ca="1">IFERROR(__xludf.DUMMYFUNCTION("GOOGLETRANSLATE(A14738,""auto"",""en"")"),"Loading...")</f>
        <v>Loading...</v>
      </c>
    </row>
    <row r="14739" spans="1:2" ht="14.25" customHeight="1">
      <c r="A14739" s="2" t="s">
        <v>13979</v>
      </c>
      <c r="B14739" s="2" t="str">
        <f ca="1">IFERROR(__xludf.DUMMYFUNCTION("GOOGLETRANSLATE(A14739,""auto"",""en"")"),"Loading...")</f>
        <v>Loading...</v>
      </c>
    </row>
    <row r="14740" spans="1:2" ht="14.25" customHeight="1">
      <c r="A14740" s="2" t="s">
        <v>13980</v>
      </c>
      <c r="B14740" s="2" t="str">
        <f ca="1">IFERROR(__xludf.DUMMYFUNCTION("GOOGLETRANSLATE(A14740,""auto"",""en"")"),"Loading...")</f>
        <v>Loading...</v>
      </c>
    </row>
    <row r="14741" spans="1:2" ht="14.25" customHeight="1">
      <c r="A14741" s="2" t="s">
        <v>1534</v>
      </c>
      <c r="B14741" s="2" t="str">
        <f ca="1">IFERROR(__xludf.DUMMYFUNCTION("GOOGLETRANSLATE(A14741,""auto"",""en"")"),"Loading...")</f>
        <v>Loading...</v>
      </c>
    </row>
    <row r="14742" spans="1:2" ht="14.25" customHeight="1">
      <c r="A14742" s="2" t="s">
        <v>13981</v>
      </c>
      <c r="B14742" s="2" t="str">
        <f ca="1">IFERROR(__xludf.DUMMYFUNCTION("GOOGLETRANSLATE(A14742,""auto"",""en"")"),"Loading...")</f>
        <v>Loading...</v>
      </c>
    </row>
    <row r="14743" spans="1:2" ht="14.25" customHeight="1">
      <c r="A14743" s="2" t="s">
        <v>13982</v>
      </c>
      <c r="B14743" s="2" t="str">
        <f ca="1">IFERROR(__xludf.DUMMYFUNCTION("GOOGLETRANSLATE(A14743,""auto"",""en"")"),"Loading...")</f>
        <v>Loading...</v>
      </c>
    </row>
    <row r="14744" spans="1:2" ht="14.25" customHeight="1">
      <c r="A14744" s="2" t="s">
        <v>388</v>
      </c>
      <c r="B14744" s="2" t="str">
        <f ca="1">IFERROR(__xludf.DUMMYFUNCTION("GOOGLETRANSLATE(A14744,""auto"",""en"")"),"Loading...")</f>
        <v>Loading...</v>
      </c>
    </row>
    <row r="14745" spans="1:2" ht="14.25" customHeight="1">
      <c r="A14745" s="2" t="s">
        <v>13983</v>
      </c>
      <c r="B14745" s="2" t="str">
        <f ca="1">IFERROR(__xludf.DUMMYFUNCTION("GOOGLETRANSLATE(A14745,""auto"",""en"")"),"Loading...")</f>
        <v>Loading...</v>
      </c>
    </row>
    <row r="14746" spans="1:2" ht="14.25" customHeight="1">
      <c r="A14746" s="2" t="s">
        <v>13984</v>
      </c>
      <c r="B14746" s="2" t="str">
        <f ca="1">IFERROR(__xludf.DUMMYFUNCTION("GOOGLETRANSLATE(A14746,""auto"",""en"")"),"Loading...")</f>
        <v>Loading...</v>
      </c>
    </row>
    <row r="14747" spans="1:2" ht="14.25" customHeight="1">
      <c r="A14747" s="4" t="s">
        <v>13985</v>
      </c>
      <c r="B14747" s="2" t="str">
        <f ca="1">IFERROR(__xludf.DUMMYFUNCTION("GOOGLETRANSLATE(A14747,""auto"",""en"")"),"Loading...")</f>
        <v>Loading...</v>
      </c>
    </row>
    <row r="14748" spans="1:2" ht="14.25" customHeight="1">
      <c r="A14748" s="2" t="s">
        <v>13986</v>
      </c>
      <c r="B14748" s="2" t="str">
        <f ca="1">IFERROR(__xludf.DUMMYFUNCTION("GOOGLETRANSLATE(A14748,""auto"",""en"")"),"Loading...")</f>
        <v>Loading...</v>
      </c>
    </row>
    <row r="14749" spans="1:2" ht="14.25" customHeight="1">
      <c r="A14749" s="2" t="s">
        <v>13987</v>
      </c>
      <c r="B14749" s="2" t="str">
        <f ca="1">IFERROR(__xludf.DUMMYFUNCTION("GOOGLETRANSLATE(A14749,""auto"",""en"")"),"Loading...")</f>
        <v>Loading...</v>
      </c>
    </row>
    <row r="14750" spans="1:2" ht="14.25" customHeight="1">
      <c r="A14750" s="2" t="s">
        <v>13988</v>
      </c>
      <c r="B14750" s="2" t="str">
        <f ca="1">IFERROR(__xludf.DUMMYFUNCTION("GOOGLETRANSLATE(A14750,""auto"",""en"")"),"Loading...")</f>
        <v>Loading...</v>
      </c>
    </row>
    <row r="14751" spans="1:2" ht="14.25" customHeight="1">
      <c r="A14751" s="2" t="s">
        <v>13989</v>
      </c>
      <c r="B14751" s="2" t="str">
        <f ca="1">IFERROR(__xludf.DUMMYFUNCTION("GOOGLETRANSLATE(A14751,""auto"",""en"")"),"Loading...")</f>
        <v>Loading...</v>
      </c>
    </row>
    <row r="14752" spans="1:2" ht="14.25" customHeight="1">
      <c r="A14752" s="2" t="s">
        <v>13990</v>
      </c>
      <c r="B14752" s="2" t="str">
        <f ca="1">IFERROR(__xludf.DUMMYFUNCTION("GOOGLETRANSLATE(A14752,""auto"",""en"")"),"👍👌👏")</f>
        <v>👍👌👏</v>
      </c>
    </row>
    <row r="14753" spans="1:2" ht="14.25" customHeight="1">
      <c r="A14753" s="2" t="s">
        <v>13991</v>
      </c>
      <c r="B14753" s="2" t="str">
        <f ca="1">IFERROR(__xludf.DUMMYFUNCTION("GOOGLETRANSLATE(A14753,""auto"",""en"")"),"Loading...")</f>
        <v>Loading...</v>
      </c>
    </row>
    <row r="14754" spans="1:2" ht="14.25" customHeight="1">
      <c r="A14754" s="2" t="s">
        <v>13992</v>
      </c>
      <c r="B14754" s="2" t="str">
        <f ca="1">IFERROR(__xludf.DUMMYFUNCTION("GOOGLETRANSLATE(A14754,""auto"",""en"")"),"Loading...")</f>
        <v>Loading...</v>
      </c>
    </row>
    <row r="14755" spans="1:2" ht="14.25" customHeight="1">
      <c r="A14755" s="4" t="s">
        <v>13993</v>
      </c>
      <c r="B14755" s="2" t="str">
        <f ca="1">IFERROR(__xludf.DUMMYFUNCTION("GOOGLETRANSLATE(A14755,""auto"",""en"")"),"Loading...")</f>
        <v>Loading...</v>
      </c>
    </row>
    <row r="14756" spans="1:2" ht="14.25" customHeight="1">
      <c r="A14756" s="4" t="s">
        <v>13994</v>
      </c>
      <c r="B14756" s="2" t="str">
        <f ca="1">IFERROR(__xludf.DUMMYFUNCTION("GOOGLETRANSLATE(A14756,""auto"",""en"")"),"Loading...")</f>
        <v>Loading...</v>
      </c>
    </row>
    <row r="14757" spans="1:2" ht="14.25" customHeight="1">
      <c r="A14757" s="2" t="s">
        <v>13995</v>
      </c>
      <c r="B14757" s="2" t="str">
        <f ca="1">IFERROR(__xludf.DUMMYFUNCTION("GOOGLETRANSLATE(A14757,""auto"",""en"")"),"The whole story of Godi media is lying because India is in trouble as much as it is.")</f>
        <v>The whole story of Godi media is lying because India is in trouble as much as it is.</v>
      </c>
    </row>
    <row r="14758" spans="1:2" ht="14.25" customHeight="1">
      <c r="A14758" s="4" t="s">
        <v>13996</v>
      </c>
      <c r="B14758" s="2" t="str">
        <f ca="1">IFERROR(__xludf.DUMMYFUNCTION("GOOGLETRANSLATE(A14758,""auto"",""en"")"),"Loading...")</f>
        <v>Loading...</v>
      </c>
    </row>
    <row r="14759" spans="1:2" ht="14.25" customHeight="1">
      <c r="A14759" s="6" t="s">
        <v>13997</v>
      </c>
      <c r="B14759" s="2" t="str">
        <f ca="1">IFERROR(__xludf.DUMMYFUNCTION("GOOGLETRANSLATE(A14759,""auto"",""en"")"),"Loading...")</f>
        <v>Loading...</v>
      </c>
    </row>
    <row r="14760" spans="1:2" ht="14.25" customHeight="1">
      <c r="A14760" s="2" t="s">
        <v>13998</v>
      </c>
      <c r="B14760" s="2" t="str">
        <f ca="1">IFERROR(__xludf.DUMMYFUNCTION("GOOGLETRANSLATE(A14760,""auto"",""en"")"),"Loading...")</f>
        <v>Loading...</v>
      </c>
    </row>
    <row r="14761" spans="1:2" ht="14.25" customHeight="1">
      <c r="A14761" s="2" t="s">
        <v>13999</v>
      </c>
      <c r="B14761" s="2" t="str">
        <f ca="1">IFERROR(__xludf.DUMMYFUNCTION("GOOGLETRANSLATE(A14761,""auto"",""en"")"),"Loading...")</f>
        <v>Loading...</v>
      </c>
    </row>
    <row r="14762" spans="1:2" ht="14.25" customHeight="1">
      <c r="A14762" s="2" t="s">
        <v>14000</v>
      </c>
      <c r="B14762" s="2" t="str">
        <f ca="1">IFERROR(__xludf.DUMMYFUNCTION("GOOGLETRANSLATE(A14762,""auto"",""en"")"),"Loading...")</f>
        <v>Loading...</v>
      </c>
    </row>
    <row r="14763" spans="1:2" ht="14.25" customHeight="1">
      <c r="A14763" s="2" t="s">
        <v>10905</v>
      </c>
      <c r="B14763" s="2" t="str">
        <f ca="1">IFERROR(__xludf.DUMMYFUNCTION("GOOGLETRANSLATE(A14763,""auto"",""en"")"),"Loading...")</f>
        <v>Loading...</v>
      </c>
    </row>
    <row r="14764" spans="1:2" ht="14.25" customHeight="1">
      <c r="A14764" s="4" t="s">
        <v>14001</v>
      </c>
      <c r="B14764" s="2" t="str">
        <f ca="1">IFERROR(__xludf.DUMMYFUNCTION("GOOGLETRANSLATE(A14764,""auto"",""en"")"),"Loading...")</f>
        <v>Loading...</v>
      </c>
    </row>
    <row r="14765" spans="1:2" ht="14.25" customHeight="1">
      <c r="A14765" s="4" t="s">
        <v>14002</v>
      </c>
      <c r="B14765" s="2" t="str">
        <f ca="1">IFERROR(__xludf.DUMMYFUNCTION("GOOGLETRANSLATE(A14765,""auto"",""en"")"),"Loading...")</f>
        <v>Loading...</v>
      </c>
    </row>
    <row r="14766" spans="1:2" ht="14.25" customHeight="1">
      <c r="A14766" s="2" t="s">
        <v>14003</v>
      </c>
      <c r="B14766" s="2" t="str">
        <f ca="1">IFERROR(__xludf.DUMMYFUNCTION("GOOGLETRANSLATE(A14766,""auto"",""en"")"),"Loading...")</f>
        <v>Loading...</v>
      </c>
    </row>
    <row r="14767" spans="1:2" ht="14.25" customHeight="1">
      <c r="A14767" s="2" t="s">
        <v>14004</v>
      </c>
      <c r="B14767" s="2" t="str">
        <f ca="1">IFERROR(__xludf.DUMMYFUNCTION("GOOGLETRANSLATE(A14767,""auto"",""en"")"),"Loading...")</f>
        <v>Loading...</v>
      </c>
    </row>
    <row r="14768" spans="1:2" ht="14.25" customHeight="1">
      <c r="A14768" s="2" t="s">
        <v>14005</v>
      </c>
      <c r="B14768" s="2" t="str">
        <f ca="1">IFERROR(__xludf.DUMMYFUNCTION("GOOGLETRANSLATE(A14768,""auto"",""en"")"),"Loading...")</f>
        <v>Loading...</v>
      </c>
    </row>
    <row r="14769" spans="1:2" ht="14.25" customHeight="1">
      <c r="A14769" s="2" t="s">
        <v>14006</v>
      </c>
      <c r="B14769" s="2" t="str">
        <f ca="1">IFERROR(__xludf.DUMMYFUNCTION("GOOGLETRANSLATE(A14769,""auto"",""en"")"),"No matter how much the media tries to mislead, truth will win. INDIA will win and Rahul ji is the PM of our country.")</f>
        <v>No matter how much the media tries to mislead, truth will win. INDIA will win and Rahul ji is the PM of our country.</v>
      </c>
    </row>
    <row r="14770" spans="1:2" ht="14.25" customHeight="1">
      <c r="A14770" s="2" t="s">
        <v>14007</v>
      </c>
      <c r="B14770" s="2" t="str">
        <f ca="1">IFERROR(__xludf.DUMMYFUNCTION("GOOGLETRANSLATE(A14770,""auto"",""en"")"),"Loading...")</f>
        <v>Loading...</v>
      </c>
    </row>
    <row r="14771" spans="1:2" ht="14.25" customHeight="1">
      <c r="A14771" s="2" t="s">
        <v>386</v>
      </c>
      <c r="B14771" s="2" t="str">
        <f ca="1">IFERROR(__xludf.DUMMYFUNCTION("GOOGLETRANSLATE(A14771,""auto"",""en"")"),"Loading...")</f>
        <v>Loading...</v>
      </c>
    </row>
    <row r="14772" spans="1:2" ht="14.25" customHeight="1">
      <c r="A14772" s="6" t="s">
        <v>14008</v>
      </c>
      <c r="B14772" s="2" t="str">
        <f ca="1">IFERROR(__xludf.DUMMYFUNCTION("GOOGLETRANSLATE(A14772,""auto"",""en"")"),"Loading...")</f>
        <v>Loading...</v>
      </c>
    </row>
    <row r="14773" spans="1:2" ht="14.25" customHeight="1">
      <c r="A14773" s="6" t="s">
        <v>14009</v>
      </c>
      <c r="B14773" s="2" t="str">
        <f ca="1">IFERROR(__xludf.DUMMYFUNCTION("GOOGLETRANSLATE(A14773,""auto"",""en"")"),"Loading...")</f>
        <v>Loading...</v>
      </c>
    </row>
    <row r="14774" spans="1:2" ht="14.25" customHeight="1">
      <c r="A14774" s="5" t="s">
        <v>14010</v>
      </c>
      <c r="B14774" s="2" t="str">
        <f ca="1">IFERROR(__xludf.DUMMYFUNCTION("GOOGLETRANSLATE(A14774,""auto"",""en"")"),"Loading...")</f>
        <v>Loading...</v>
      </c>
    </row>
    <row r="14775" spans="1:2" ht="14.25" customHeight="1">
      <c r="A14775" s="2" t="s">
        <v>626</v>
      </c>
      <c r="B14775" s="2" t="str">
        <f ca="1">IFERROR(__xludf.DUMMYFUNCTION("GOOGLETRANSLATE(A14775,""auto"",""en"")"),"Loading...")</f>
        <v>Loading...</v>
      </c>
    </row>
    <row r="14776" spans="1:2" ht="14.25" customHeight="1">
      <c r="A14776" s="2" t="s">
        <v>14011</v>
      </c>
      <c r="B14776" s="2" t="str">
        <f ca="1">IFERROR(__xludf.DUMMYFUNCTION("GOOGLETRANSLATE(A14776,""auto"",""en"")"),"Loading...")</f>
        <v>Loading...</v>
      </c>
    </row>
    <row r="14777" spans="1:2" ht="14.25" customHeight="1">
      <c r="A14777" s="2" t="s">
        <v>14012</v>
      </c>
      <c r="B14777" s="2" t="str">
        <f ca="1">IFERROR(__xludf.DUMMYFUNCTION("GOOGLETRANSLATE(A14777,""auto"",""en"")"),"Loading...")</f>
        <v>Loading...</v>
      </c>
    </row>
    <row r="14778" spans="1:2" ht="14.25" customHeight="1">
      <c r="A14778" s="2" t="s">
        <v>14013</v>
      </c>
      <c r="B14778" s="2" t="str">
        <f ca="1">IFERROR(__xludf.DUMMYFUNCTION("GOOGLETRANSLATE(A14778,""auto"",""en"")"),"Loading...")</f>
        <v>Loading...</v>
      </c>
    </row>
    <row r="14779" spans="1:2" ht="14.25" customHeight="1">
      <c r="A14779" s="2" t="s">
        <v>14014</v>
      </c>
      <c r="B14779" s="2" t="str">
        <f ca="1">IFERROR(__xludf.DUMMYFUNCTION("GOOGLETRANSLATE(A14779,""auto"",""en"")"),"Loading...")</f>
        <v>Loading...</v>
      </c>
    </row>
    <row r="14780" spans="1:2" ht="14.25" customHeight="1">
      <c r="A14780" s="2" t="s">
        <v>14015</v>
      </c>
      <c r="B14780" s="2" t="str">
        <f ca="1">IFERROR(__xludf.DUMMYFUNCTION("GOOGLETRANSLATE(A14780,""auto"",""en"")"),"Loading...")</f>
        <v>Loading...</v>
      </c>
    </row>
    <row r="14781" spans="1:2" ht="14.25" customHeight="1">
      <c r="A14781" s="2" t="s">
        <v>14016</v>
      </c>
      <c r="B14781" s="2" t="str">
        <f ca="1">IFERROR(__xludf.DUMMYFUNCTION("GOOGLETRANSLATE(A14781,""auto"",""en"")"),"Loading...")</f>
        <v>Loading...</v>
      </c>
    </row>
    <row r="14782" spans="1:2" ht="14.25" customHeight="1">
      <c r="A14782" s="2" t="s">
        <v>14017</v>
      </c>
      <c r="B14782" s="2" t="str">
        <f ca="1">IFERROR(__xludf.DUMMYFUNCTION("GOOGLETRANSLATE(A14782,""auto"",""en"")"),"Loading...")</f>
        <v>Loading...</v>
      </c>
    </row>
    <row r="14783" spans="1:2" ht="14.25" customHeight="1">
      <c r="A14783" s="6" t="s">
        <v>14018</v>
      </c>
      <c r="B14783" s="2" t="str">
        <f ca="1">IFERROR(__xludf.DUMMYFUNCTION("GOOGLETRANSLATE(A14783,""auto"",""en"")"),"Loading...")</f>
        <v>Loading...</v>
      </c>
    </row>
    <row r="14784" spans="1:2" ht="14.25" customHeight="1">
      <c r="A14784" s="4" t="s">
        <v>14019</v>
      </c>
      <c r="B14784" s="2" t="str">
        <f ca="1">IFERROR(__xludf.DUMMYFUNCTION("GOOGLETRANSLATE(A14784,""auto"",""en"")"),"Loading...")</f>
        <v>Loading...</v>
      </c>
    </row>
    <row r="14785" spans="1:2" ht="14.25" customHeight="1">
      <c r="A14785" s="2" t="s">
        <v>14020</v>
      </c>
      <c r="B14785" s="2" t="str">
        <f ca="1">IFERROR(__xludf.DUMMYFUNCTION("GOOGLETRANSLATE(A14785,""auto"",""en"")"),"Loading...")</f>
        <v>Loading...</v>
      </c>
    </row>
    <row r="14786" spans="1:2" ht="14.25" customHeight="1">
      <c r="A14786" s="2" t="s">
        <v>14021</v>
      </c>
      <c r="B14786" s="2" t="str">
        <f ca="1">IFERROR(__xludf.DUMMYFUNCTION("GOOGLETRANSLATE(A14786,""auto"",""en"")"),"Loading...")</f>
        <v>Loading...</v>
      </c>
    </row>
    <row r="14787" spans="1:2" ht="14.25" customHeight="1">
      <c r="A14787" s="2" t="s">
        <v>14022</v>
      </c>
      <c r="B14787" s="2" t="str">
        <f ca="1">IFERROR(__xludf.DUMMYFUNCTION("GOOGLETRANSLATE(A14787,""auto"",""en"")"),"How much has the faith of the media fallen...what is the credibility of the media??")</f>
        <v>How much has the faith of the media fallen...what is the credibility of the media??</v>
      </c>
    </row>
    <row r="14788" spans="1:2" ht="14.25" customHeight="1">
      <c r="A14788" s="2" t="s">
        <v>14023</v>
      </c>
      <c r="B14788" s="2" t="str">
        <f ca="1">IFERROR(__xludf.DUMMYFUNCTION("GOOGLETRANSLATE(A14788,""auto"",""en"")"),"Loading...")</f>
        <v>Loading...</v>
      </c>
    </row>
    <row r="14789" spans="1:2" ht="14.25" customHeight="1">
      <c r="A14789" s="2" t="s">
        <v>14024</v>
      </c>
      <c r="B14789" s="2" t="str">
        <f ca="1">IFERROR(__xludf.DUMMYFUNCTION("GOOGLETRANSLATE(A14789,""auto"",""en"")"),"Loading...")</f>
        <v>Loading...</v>
      </c>
    </row>
    <row r="14790" spans="1:2" ht="14.25" customHeight="1">
      <c r="A14790" s="2" t="s">
        <v>14025</v>
      </c>
      <c r="B14790" s="2" t="str">
        <f ca="1">IFERROR(__xludf.DUMMYFUNCTION("GOOGLETRANSLATE(A14790,""auto"",""en"")"),"Maderchhod SUN BJP JEET BHI GAYI TO HAMARI KHATH UKHADEGI KY TUM SOCHHO HUM RAJA THE RAJA HAI RAJA RAHENGEN")</f>
        <v>Maderchhod SUN BJP JEET BHI GAYI TO HAMARI KHATH UKHADEGI KY TUM SOCHHO HUM RAJA THE RAJA HAI RAJA RAHENGEN</v>
      </c>
    </row>
    <row r="14791" spans="1:2" ht="14.25" customHeight="1">
      <c r="A14791" s="2" t="s">
        <v>14026</v>
      </c>
      <c r="B14791" s="2" t="str">
        <f ca="1">IFERROR(__xludf.DUMMYFUNCTION("GOOGLETRANSLATE(A14791,""auto"",""en"")"),"Loading...")</f>
        <v>Loading...</v>
      </c>
    </row>
    <row r="14792" spans="1:2" ht="14.25" customHeight="1">
      <c r="A14792" s="4" t="s">
        <v>14027</v>
      </c>
      <c r="B14792" s="2" t="str">
        <f ca="1">IFERROR(__xludf.DUMMYFUNCTION("GOOGLETRANSLATE(A14792,""auto"",""en"")"),"Godi Media is the slave of Modi, they should be punished first.")</f>
        <v>Godi Media is the slave of Modi, they should be punished first.</v>
      </c>
    </row>
    <row r="14793" spans="1:2" ht="14.25" customHeight="1">
      <c r="A14793" s="2" t="s">
        <v>14028</v>
      </c>
      <c r="B14793" s="2" t="str">
        <f ca="1">IFERROR(__xludf.DUMMYFUNCTION("GOOGLETRANSLATE(A14793,""auto"",""en"")"),"Loading...")</f>
        <v>Loading...</v>
      </c>
    </row>
    <row r="14794" spans="1:2" ht="14.25" customHeight="1">
      <c r="A14794" s="2" t="s">
        <v>14029</v>
      </c>
      <c r="B14794" s="2" t="str">
        <f ca="1">IFERROR(__xludf.DUMMYFUNCTION("GOOGLETRANSLATE(A14794,""auto"",""en"")"),"Loading...")</f>
        <v>Loading...</v>
      </c>
    </row>
    <row r="14795" spans="1:2" ht="14.25" customHeight="1">
      <c r="A14795" s="6" t="s">
        <v>14030</v>
      </c>
      <c r="B14795" s="2" t="str">
        <f ca="1">IFERROR(__xludf.DUMMYFUNCTION("GOOGLETRANSLATE(A14795,""auto"",""en"")"),"Loading...")</f>
        <v>Loading...</v>
      </c>
    </row>
    <row r="14796" spans="1:2" ht="14.25" customHeight="1">
      <c r="A14796" s="2" t="s">
        <v>14031</v>
      </c>
      <c r="B14796" s="2" t="str">
        <f ca="1">IFERROR(__xludf.DUMMYFUNCTION("GOOGLETRANSLATE(A14796,""auto"",""en"")"),"Loading...")</f>
        <v>Loading...</v>
      </c>
    </row>
    <row r="14797" spans="1:2" ht="14.25" customHeight="1">
      <c r="A14797" s="2" t="s">
        <v>14032</v>
      </c>
      <c r="B14797" s="2" t="str">
        <f ca="1">IFERROR(__xludf.DUMMYFUNCTION("GOOGLETRANSLATE(A14797,""auto"",""en"")"),"Loading...")</f>
        <v>Loading...</v>
      </c>
    </row>
    <row r="14798" spans="1:2" ht="14.25" customHeight="1">
      <c r="A14798" s="4" t="s">
        <v>14033</v>
      </c>
      <c r="B14798" s="2" t="str">
        <f ca="1">IFERROR(__xludf.DUMMYFUNCTION("GOOGLETRANSLATE(A14798,""auto"",""en"")"),"Loading...")</f>
        <v>Loading...</v>
      </c>
    </row>
    <row r="14799" spans="1:2" ht="14.25" customHeight="1">
      <c r="A14799" s="2" t="s">
        <v>14034</v>
      </c>
      <c r="B14799" s="2" t="str">
        <f ca="1">IFERROR(__xludf.DUMMYFUNCTION("GOOGLETRANSLATE(A14799,""auto"",""en"")"),"Loading...")</f>
        <v>Loading...</v>
      </c>
    </row>
    <row r="14800" spans="1:2" ht="14.25" customHeight="1">
      <c r="A14800" s="2" t="s">
        <v>14035</v>
      </c>
      <c r="B14800" s="2" t="str">
        <f ca="1">IFERROR(__xludf.DUMMYFUNCTION("GOOGLETRANSLATE(A14800,""auto"",""en"")"),"Loading...")</f>
        <v>Loading...</v>
      </c>
    </row>
    <row r="14801" spans="1:2" ht="14.25" customHeight="1">
      <c r="A14801" s="2" t="s">
        <v>1534</v>
      </c>
      <c r="B14801" s="2" t="str">
        <f ca="1">IFERROR(__xludf.DUMMYFUNCTION("GOOGLETRANSLATE(A14801,""auto"",""en"")"),"Loading...")</f>
        <v>Loading...</v>
      </c>
    </row>
    <row r="14802" spans="1:2" ht="14.25" customHeight="1">
      <c r="A14802" s="2" t="s">
        <v>14036</v>
      </c>
      <c r="B14802" s="2" t="str">
        <f ca="1">IFERROR(__xludf.DUMMYFUNCTION("GOOGLETRANSLATE(A14802,""auto"",""en"")"),"Loading...")</f>
        <v>Loading...</v>
      </c>
    </row>
    <row r="14803" spans="1:2" ht="14.25" customHeight="1">
      <c r="A14803" s="4" t="s">
        <v>14037</v>
      </c>
      <c r="B14803" s="2" t="str">
        <f ca="1">IFERROR(__xludf.DUMMYFUNCTION("GOOGLETRANSLATE(A14803,""auto"",""en"")"),"Loading...")</f>
        <v>Loading...</v>
      </c>
    </row>
    <row r="14804" spans="1:2" ht="14.25" customHeight="1">
      <c r="A14804" s="2" t="s">
        <v>14038</v>
      </c>
      <c r="B14804" s="2" t="str">
        <f ca="1">IFERROR(__xludf.DUMMYFUNCTION("GOOGLETRANSLATE(A14804,""auto"",""en"")"),"Loading...")</f>
        <v>Loading...</v>
      </c>
    </row>
    <row r="14805" spans="1:2" ht="14.25" customHeight="1">
      <c r="A14805" s="2" t="s">
        <v>14039</v>
      </c>
      <c r="B14805" s="2" t="str">
        <f ca="1">IFERROR(__xludf.DUMMYFUNCTION("GOOGLETRANSLATE(A14805,""auto"",""en"")"),"Loading...")</f>
        <v>Loading...</v>
      </c>
    </row>
    <row r="14806" spans="1:2" ht="14.25" customHeight="1">
      <c r="A14806" s="2" t="s">
        <v>14040</v>
      </c>
      <c r="B14806" s="2" t="str">
        <f ca="1">IFERROR(__xludf.DUMMYFUNCTION("GOOGLETRANSLATE(A14806,""auto"",""en"")"),"First News reader our ab election expert. What will our future become?")</f>
        <v>First News reader our ab election expert. What will our future become?</v>
      </c>
    </row>
    <row r="14807" spans="1:2" ht="14.25" customHeight="1">
      <c r="A14807" s="2" t="s">
        <v>38</v>
      </c>
      <c r="B14807" s="2" t="str">
        <f ca="1">IFERROR(__xludf.DUMMYFUNCTION("GOOGLETRANSLATE(A14807,""auto"",""en"")"),"Loading...")</f>
        <v>Loading...</v>
      </c>
    </row>
    <row r="14808" spans="1:2" ht="14.25" customHeight="1">
      <c r="A14808" s="2" t="s">
        <v>14041</v>
      </c>
      <c r="B14808" s="2" t="str">
        <f ca="1">IFERROR(__xludf.DUMMYFUNCTION("GOOGLETRANSLATE(A14808,""auto"",""en"")"),"Loading...")</f>
        <v>Loading...</v>
      </c>
    </row>
    <row r="14809" spans="1:2" ht="14.25" customHeight="1">
      <c r="A14809" s="2" t="s">
        <v>14042</v>
      </c>
      <c r="B14809" s="2" t="str">
        <f ca="1">IFERROR(__xludf.DUMMYFUNCTION("GOOGLETRANSLATE(A14809,""auto"",""en"")"),"Loading...")</f>
        <v>Loading...</v>
      </c>
    </row>
    <row r="14810" spans="1:2" ht="14.25" customHeight="1">
      <c r="A14810" s="2" t="s">
        <v>311</v>
      </c>
      <c r="B14810" s="2" t="str">
        <f ca="1">IFERROR(__xludf.DUMMYFUNCTION("GOOGLETRANSLATE(A14810,""auto"",""en"")"),"Loading...")</f>
        <v>Loading...</v>
      </c>
    </row>
    <row r="14811" spans="1:2" ht="14.25" customHeight="1">
      <c r="A14811" s="2" t="s">
        <v>14043</v>
      </c>
      <c r="B14811" s="2" t="str">
        <f ca="1">IFERROR(__xludf.DUMMYFUNCTION("GOOGLETRANSLATE(A14811,""auto"",""en"")"),"Loading...")</f>
        <v>Loading...</v>
      </c>
    </row>
    <row r="14812" spans="1:2" ht="14.25" customHeight="1">
      <c r="A14812" s="2" t="s">
        <v>14044</v>
      </c>
      <c r="B14812" s="2" t="str">
        <f ca="1">IFERROR(__xludf.DUMMYFUNCTION("GOOGLETRANSLATE(A14812,""auto"",""en"")"),"Loading...")</f>
        <v>Loading...</v>
      </c>
    </row>
    <row r="14813" spans="1:2" ht="14.25" customHeight="1">
      <c r="A14813" s="4" t="s">
        <v>14045</v>
      </c>
      <c r="B14813" s="2" t="str">
        <f ca="1">IFERROR(__xludf.DUMMYFUNCTION("GOOGLETRANSLATE(A14813,""auto"",""en"")"),"Loading...")</f>
        <v>Loading...</v>
      </c>
    </row>
    <row r="14814" spans="1:2" ht="14.25" customHeight="1">
      <c r="A14814" s="2" t="s">
        <v>14046</v>
      </c>
      <c r="B14814" s="2" t="str">
        <f ca="1">IFERROR(__xludf.DUMMYFUNCTION("GOOGLETRANSLATE(A14814,""auto"",""en"")"),"Loading...")</f>
        <v>Loading...</v>
      </c>
    </row>
    <row r="14815" spans="1:2" ht="14.25" customHeight="1">
      <c r="A14815" s="6" t="s">
        <v>14047</v>
      </c>
      <c r="B14815" s="2" t="str">
        <f ca="1">IFERROR(__xludf.DUMMYFUNCTION("GOOGLETRANSLATE(A14815,""auto"",""en"")"),"Ground reality is that BJP govt. The public is very angry and 
INDIA is part of the alliance but did not understand a thing before the exit polls came out right, what action was taken by the alliance.... Why did the election commission commit a huge blund"&amp;"er this time, by counting more than 1 crore votes? It clearly shows who has to win...😥😓")</f>
        <v>Ground reality is that BJP govt. The public is very angry and 
INDIA is part of the alliance but did not understand a thing before the exit polls came out right, what action was taken by the alliance.... Why did the election commission commit a huge blunder this time, by counting more than 1 crore votes? It clearly shows who has to win...😥😓</v>
      </c>
    </row>
    <row r="14816" spans="1:2" ht="14.25" customHeight="1">
      <c r="A14816" s="2" t="s">
        <v>14048</v>
      </c>
      <c r="B14816" s="2" t="str">
        <f ca="1">IFERROR(__xludf.DUMMYFUNCTION("GOOGLETRANSLATE(A14816,""auto"",""en"")"),"Loading...")</f>
        <v>Loading...</v>
      </c>
    </row>
    <row r="14817" spans="1:2" ht="14.25" customHeight="1">
      <c r="A14817" s="2" t="s">
        <v>14049</v>
      </c>
      <c r="B14817" s="2" t="str">
        <f ca="1">IFERROR(__xludf.DUMMYFUNCTION("GOOGLETRANSLATE(A14817,""auto"",""en"")"),"Loading...")</f>
        <v>Loading...</v>
      </c>
    </row>
    <row r="14818" spans="1:2" ht="14.25" customHeight="1">
      <c r="A14818" s="2" t="s">
        <v>14050</v>
      </c>
      <c r="B14818" s="2" t="str">
        <f ca="1">IFERROR(__xludf.DUMMYFUNCTION("GOOGLETRANSLATE(A14818,""auto"",""en"")"),"Loading...")</f>
        <v>Loading...</v>
      </c>
    </row>
    <row r="14819" spans="1:2" ht="14.25" customHeight="1">
      <c r="A14819" s="2" t="s">
        <v>14051</v>
      </c>
      <c r="B14819" s="2" t="str">
        <f ca="1">IFERROR(__xludf.DUMMYFUNCTION("GOOGLETRANSLATE(A14819,""auto"",""en"")"),"Loading...")</f>
        <v>Loading...</v>
      </c>
    </row>
    <row r="14820" spans="1:2" ht="14.25" customHeight="1">
      <c r="A14820" s="2" t="s">
        <v>14052</v>
      </c>
      <c r="B14820" s="2" t="str">
        <f ca="1">IFERROR(__xludf.DUMMYFUNCTION("GOOGLETRANSLATE(A14820,""auto"",""en"")"),"Loading...")</f>
        <v>Loading...</v>
      </c>
    </row>
    <row r="14821" spans="1:2" ht="14.25" customHeight="1">
      <c r="A14821" s="2" t="s">
        <v>14053</v>
      </c>
      <c r="B14821" s="2" t="str">
        <f ca="1">IFERROR(__xludf.DUMMYFUNCTION("GOOGLETRANSLATE(A14821,""auto"",""en"")"),"Loading...")</f>
        <v>Loading...</v>
      </c>
    </row>
    <row r="14822" spans="1:2" ht="14.25" customHeight="1">
      <c r="A14822" s="2" t="s">
        <v>14042</v>
      </c>
      <c r="B14822" s="2" t="str">
        <f ca="1">IFERROR(__xludf.DUMMYFUNCTION("GOOGLETRANSLATE(A14822,""auto"",""en"")"),"Loading...")</f>
        <v>Loading...</v>
      </c>
    </row>
    <row r="14823" spans="1:2" ht="14.25" customHeight="1">
      <c r="A14823" s="4" t="s">
        <v>14054</v>
      </c>
      <c r="B14823" s="2" t="str">
        <f ca="1">IFERROR(__xludf.DUMMYFUNCTION("GOOGLETRANSLATE(A14823,""auto"",""en"")"),"Loading...")</f>
        <v>Loading...</v>
      </c>
    </row>
    <row r="14824" spans="1:2" ht="14.25" customHeight="1">
      <c r="A14824" s="2" t="s">
        <v>14055</v>
      </c>
      <c r="B14824" s="2" t="str">
        <f ca="1">IFERROR(__xludf.DUMMYFUNCTION("GOOGLETRANSLATE(A14824,""auto"",""en"")"),"Loading...")</f>
        <v>Loading...</v>
      </c>
    </row>
    <row r="14825" spans="1:2" ht="14.25" customHeight="1">
      <c r="A14825" s="2" t="s">
        <v>14056</v>
      </c>
      <c r="B14825" s="2" t="str">
        <f ca="1">IFERROR(__xludf.DUMMYFUNCTION("GOOGLETRANSLATE(A14825,""auto"",""en"")"),"100% Indin alliance win")</f>
        <v>100% Indin alliance win</v>
      </c>
    </row>
    <row r="14826" spans="1:2" ht="14.25" customHeight="1">
      <c r="A14826" s="2" t="s">
        <v>347</v>
      </c>
      <c r="B14826" s="2" t="str">
        <f ca="1">IFERROR(__xludf.DUMMYFUNCTION("GOOGLETRANSLATE(A14826,""auto"",""en"")"),"Loading...")</f>
        <v>Loading...</v>
      </c>
    </row>
    <row r="14827" spans="1:2" ht="14.25" customHeight="1">
      <c r="A14827" s="4" t="s">
        <v>14057</v>
      </c>
      <c r="B14827" s="2" t="str">
        <f ca="1">IFERROR(__xludf.DUMMYFUNCTION("GOOGLETRANSLATE(A14827,""auto"",""en"")"),"Jaymatajisar")</f>
        <v>Jaymatajisar</v>
      </c>
    </row>
    <row r="14828" spans="1:2" ht="14.25" customHeight="1">
      <c r="A14828" s="2" t="s">
        <v>14042</v>
      </c>
      <c r="B14828" s="2" t="str">
        <f ca="1">IFERROR(__xludf.DUMMYFUNCTION("GOOGLETRANSLATE(A14828,""auto"",""en"")"),"Loading...")</f>
        <v>Loading...</v>
      </c>
    </row>
    <row r="14829" spans="1:2" ht="14.25" customHeight="1">
      <c r="A14829" s="5" t="s">
        <v>14058</v>
      </c>
      <c r="B14829" s="2" t="str">
        <f ca="1">IFERROR(__xludf.DUMMYFUNCTION("GOOGLETRANSLATE(A14829,""auto"",""en"")"),"Loading...")</f>
        <v>Loading...</v>
      </c>
    </row>
    <row r="14830" spans="1:2" ht="14.25" customHeight="1">
      <c r="A14830" s="2" t="s">
        <v>14059</v>
      </c>
      <c r="B14830" s="2" t="str">
        <f ca="1">IFERROR(__xludf.DUMMYFUNCTION("GOOGLETRANSLATE(A14830,""auto"",""en"")"),"Loading...")</f>
        <v>Loading...</v>
      </c>
    </row>
    <row r="14831" spans="1:2" ht="14.25" customHeight="1">
      <c r="A14831" s="4" t="s">
        <v>14060</v>
      </c>
      <c r="B14831" s="2" t="str">
        <f ca="1">IFERROR(__xludf.DUMMYFUNCTION("GOOGLETRANSLATE(A14831,""auto"",""en"")"),"Loading...")</f>
        <v>Loading...</v>
      </c>
    </row>
    <row r="14832" spans="1:2" ht="14.25" customHeight="1">
      <c r="A14832" s="2" t="s">
        <v>14061</v>
      </c>
      <c r="B14832" s="2" t="str">
        <f ca="1">IFERROR(__xludf.DUMMYFUNCTION("GOOGLETRANSLATE(A14832,""auto"",""en"")"),"Loading...")</f>
        <v>Loading...</v>
      </c>
    </row>
    <row r="14833" spans="1:2" ht="14.25" customHeight="1">
      <c r="A14833" s="2" t="s">
        <v>14062</v>
      </c>
      <c r="B14833" s="2" t="str">
        <f ca="1">IFERROR(__xludf.DUMMYFUNCTION("GOOGLETRANSLATE(A14833,""auto"",""en"")"),"Loading...")</f>
        <v>Loading...</v>
      </c>
    </row>
    <row r="14834" spans="1:2" ht="14.25" customHeight="1">
      <c r="A14834" s="2" t="s">
        <v>14063</v>
      </c>
      <c r="B14834" s="2" t="str">
        <f ca="1">IFERROR(__xludf.DUMMYFUNCTION("GOOGLETRANSLATE(A14834,""auto"",""en"")"),"I'm going to Khotom")</f>
        <v>I'm going to Khotom</v>
      </c>
    </row>
    <row r="14835" spans="1:2" ht="14.25" customHeight="1">
      <c r="A14835" s="2" t="s">
        <v>14064</v>
      </c>
      <c r="B14835" s="2" t="str">
        <f ca="1">IFERROR(__xludf.DUMMYFUNCTION("GOOGLETRANSLATE(A14835,""auto"",""en"")"),"Loading...")</f>
        <v>Loading...</v>
      </c>
    </row>
    <row r="14836" spans="1:2" ht="14.25" customHeight="1">
      <c r="A14836" s="4" t="s">
        <v>14065</v>
      </c>
      <c r="B14836" s="2" t="str">
        <f ca="1">IFERROR(__xludf.DUMMYFUNCTION("GOOGLETRANSLATE(A14836,""auto"",""en"")"),"Loading...")</f>
        <v>Loading...</v>
      </c>
    </row>
    <row r="14837" spans="1:2" ht="14.25" customHeight="1">
      <c r="A14837" s="5" t="s">
        <v>14066</v>
      </c>
      <c r="B14837" s="2" t="str">
        <f ca="1">IFERROR(__xludf.DUMMYFUNCTION("GOOGLETRANSLATE(A14837,""auto"",""en"")"),"Loading...")</f>
        <v>Loading...</v>
      </c>
    </row>
    <row r="14838" spans="1:2" ht="14.25" customHeight="1">
      <c r="A14838" s="2" t="s">
        <v>14067</v>
      </c>
      <c r="B14838" s="2" t="str">
        <f ca="1">IFERROR(__xludf.DUMMYFUNCTION("GOOGLETRANSLATE(A14838,""auto"",""en"")"),"Loading...")</f>
        <v>Loading...</v>
      </c>
    </row>
    <row r="14839" spans="1:2" ht="14.25" customHeight="1">
      <c r="A14839" s="2" t="s">
        <v>14068</v>
      </c>
      <c r="B14839" s="2" t="str">
        <f ca="1">IFERROR(__xludf.DUMMYFUNCTION("GOOGLETRANSLATE(A14839,""auto"",""en"")"),"Loading...")</f>
        <v>Loading...</v>
      </c>
    </row>
    <row r="14840" spans="1:2" ht="14.25" customHeight="1">
      <c r="A14840" s="4" t="s">
        <v>14069</v>
      </c>
      <c r="B14840" s="2" t="str">
        <f ca="1">IFERROR(__xludf.DUMMYFUNCTION("GOOGLETRANSLATE(A14840,""auto"",""en"")"),"Loading...")</f>
        <v>Loading...</v>
      </c>
    </row>
    <row r="14841" spans="1:2" ht="14.25" customHeight="1">
      <c r="A14841" s="2" t="s">
        <v>14070</v>
      </c>
      <c r="B14841" s="2" t="str">
        <f ca="1">IFERROR(__xludf.DUMMYFUNCTION("GOOGLETRANSLATE(A14841,""auto"",""en"")"),"Ye chutiya may also go mad on 4th June after BJP victory.")</f>
        <v>Ye chutiya may also go mad on 4th June after BJP victory.</v>
      </c>
    </row>
    <row r="14842" spans="1:2" ht="14.25" customHeight="1">
      <c r="A14842" s="6" t="s">
        <v>14071</v>
      </c>
      <c r="B14842" s="2" t="str">
        <f ca="1">IFERROR(__xludf.DUMMYFUNCTION("GOOGLETRANSLATE(A14842,""auto"",""en"")"),"#RavishKumar is doing good job 
He knows how to gain views if your shop is trolling the government then why should you speak positive, the opposition is with you. 
#JaiHind")</f>
        <v>#RavishKumar is doing good job 
He knows how to gain views if your shop is trolling the government then why should you speak positive, the opposition is with you. 
#JaiHind</v>
      </c>
    </row>
    <row r="14843" spans="1:2" ht="14.25" customHeight="1">
      <c r="A14843" s="2" t="s">
        <v>14072</v>
      </c>
      <c r="B14843" s="2" t="str">
        <f ca="1">IFERROR(__xludf.DUMMYFUNCTION("GOOGLETRANSLATE(A14843,""auto"",""en"")"),"Loading...")</f>
        <v>Loading...</v>
      </c>
    </row>
    <row r="14844" spans="1:2" ht="14.25" customHeight="1">
      <c r="A14844" s="2" t="s">
        <v>14073</v>
      </c>
      <c r="B14844" s="2" t="str">
        <f ca="1">IFERROR(__xludf.DUMMYFUNCTION("GOOGLETRANSLATE(A14844,""auto"",""en"")"),"Loading...")</f>
        <v>Loading...</v>
      </c>
    </row>
    <row r="14845" spans="1:2" ht="14.25" customHeight="1">
      <c r="A14845" s="2" t="s">
        <v>14074</v>
      </c>
      <c r="B14845" s="2" t="str">
        <f ca="1">IFERROR(__xludf.DUMMYFUNCTION("GOOGLETRANSLATE(A14845,""auto"",""en"")"),"Loading...")</f>
        <v>Loading...</v>
      </c>
    </row>
    <row r="14846" spans="1:2" ht="14.25" customHeight="1">
      <c r="A14846" s="2" t="s">
        <v>4822</v>
      </c>
      <c r="B14846" s="2" t="str">
        <f ca="1">IFERROR(__xludf.DUMMYFUNCTION("GOOGLETRANSLATE(A14846,""auto"",""en"")"),"Loading...")</f>
        <v>Loading...</v>
      </c>
    </row>
    <row r="14847" spans="1:2" ht="14.25" customHeight="1">
      <c r="A14847" s="4" t="s">
        <v>14075</v>
      </c>
      <c r="B14847" s="2" t="str">
        <f ca="1">IFERROR(__xludf.DUMMYFUNCTION("GOOGLETRANSLATE(A14847,""auto"",""en"")"),"Loading...")</f>
        <v>Loading...</v>
      </c>
    </row>
    <row r="14848" spans="1:2" ht="14.25" customHeight="1">
      <c r="A14848" s="2" t="s">
        <v>14076</v>
      </c>
      <c r="B14848" s="2" t="str">
        <f ca="1">IFERROR(__xludf.DUMMYFUNCTION("GOOGLETRANSLATE(A14848,""auto"",""en"")"),"Loading...")</f>
        <v>Loading...</v>
      </c>
    </row>
    <row r="14849" spans="1:2" ht="14.25" customHeight="1">
      <c r="A14849" s="2" t="s">
        <v>14077</v>
      </c>
      <c r="B14849" s="2" t="str">
        <f ca="1">IFERROR(__xludf.DUMMYFUNCTION("GOOGLETRANSLATE(A14849,""auto"",""en"")"),"Loading...")</f>
        <v>Loading...</v>
      </c>
    </row>
    <row r="14850" spans="1:2" ht="14.25" customHeight="1">
      <c r="A14850" s="4" t="s">
        <v>14078</v>
      </c>
      <c r="B14850" s="2" t="str">
        <f ca="1">IFERROR(__xludf.DUMMYFUNCTION("GOOGLETRANSLATE(A14850,""auto"",""en"")"),"All this is a collusion between the media and the Modi government. They had to reveal the figure up to 400. Now these people will tamper with the EVMs and try to get the same number of seats, due to which people will feel that the exit poll given by the m"&amp;"edia was correct.")</f>
        <v>All this is a collusion between the media and the Modi government. They had to reveal the figure up to 400. Now these people will tamper with the EVMs and try to get the same number of seats, due to which people will feel that the exit poll given by the media was correct.</v>
      </c>
    </row>
    <row r="14851" spans="1:2" ht="14.25" customHeight="1">
      <c r="A14851" s="2" t="s">
        <v>14079</v>
      </c>
      <c r="B14851" s="2" t="str">
        <f ca="1">IFERROR(__xludf.DUMMYFUNCTION("GOOGLETRANSLATE(A14851,""auto"",""en"")"),"Loading...")</f>
        <v>Loading...</v>
      </c>
    </row>
    <row r="14852" spans="1:2" ht="14.25" customHeight="1">
      <c r="A14852" s="2" t="s">
        <v>14080</v>
      </c>
      <c r="B14852" s="2" t="str">
        <f ca="1">IFERROR(__xludf.DUMMYFUNCTION("GOOGLETRANSLATE(A14852,""auto"",""en"")"),"Loading...")</f>
        <v>Loading...</v>
      </c>
    </row>
    <row r="14853" spans="1:2" ht="14.25" customHeight="1">
      <c r="A14853" s="2" t="s">
        <v>14081</v>
      </c>
      <c r="B14853" s="2" t="str">
        <f ca="1">IFERROR(__xludf.DUMMYFUNCTION("GOOGLETRANSLATE(A14853,""auto"",""en"")"),"INDIA- 301,NDA 242")</f>
        <v>INDIA- 301,NDA 242</v>
      </c>
    </row>
    <row r="14854" spans="1:2" ht="14.25" customHeight="1">
      <c r="A14854" s="4" t="s">
        <v>14082</v>
      </c>
      <c r="B14854" s="2" t="str">
        <f ca="1">IFERROR(__xludf.DUMMYFUNCTION("GOOGLETRANSLATE(A14854,""auto"",""en"")"),"Loading...")</f>
        <v>Loading...</v>
      </c>
    </row>
    <row r="14855" spans="1:2" ht="14.25" customHeight="1">
      <c r="A14855" s="2" t="s">
        <v>14083</v>
      </c>
      <c r="B14855" s="2" t="str">
        <f ca="1">IFERROR(__xludf.DUMMYFUNCTION("GOOGLETRANSLATE(A14855,""auto"",""en"")"),"Loading...")</f>
        <v>Loading...</v>
      </c>
    </row>
    <row r="14856" spans="1:2" ht="14.25" customHeight="1">
      <c r="A14856" s="2" t="s">
        <v>14084</v>
      </c>
      <c r="B14856" s="2" t="str">
        <f ca="1">IFERROR(__xludf.DUMMYFUNCTION("GOOGLETRANSLATE(A14856,""auto"",""en"")"),"Loading...")</f>
        <v>Loading...</v>
      </c>
    </row>
    <row r="14857" spans="1:2" ht="14.25" customHeight="1">
      <c r="A14857" s="2" t="s">
        <v>14085</v>
      </c>
      <c r="B14857" s="2" t="str">
        <f ca="1">IFERROR(__xludf.DUMMYFUNCTION("GOOGLETRANSLATE(A14857,""auto"",""en"")"),"Loading...")</f>
        <v>Loading...</v>
      </c>
    </row>
    <row r="14858" spans="1:2" ht="14.25" customHeight="1">
      <c r="A14858" s="2" t="s">
        <v>14086</v>
      </c>
      <c r="B14858" s="2" t="str">
        <f ca="1">IFERROR(__xludf.DUMMYFUNCTION("GOOGLETRANSLATE(A14858,""auto"",""en"")"),"Loading...")</f>
        <v>Loading...</v>
      </c>
    </row>
    <row r="14859" spans="1:2" ht="14.25" customHeight="1">
      <c r="A14859" s="2" t="s">
        <v>14087</v>
      </c>
      <c r="B14859" s="2" t="str">
        <f ca="1">IFERROR(__xludf.DUMMYFUNCTION("GOOGLETRANSLATE(A14859,""auto"",""en"")"),"Loading...")</f>
        <v>Loading...</v>
      </c>
    </row>
    <row r="14860" spans="1:2" ht="14.25" customHeight="1">
      <c r="A14860" s="2" t="s">
        <v>14088</v>
      </c>
      <c r="B14860" s="2" t="str">
        <f ca="1">IFERROR(__xludf.DUMMYFUNCTION("GOOGLETRANSLATE(A14860,""auto"",""en"")"),"Loading...")</f>
        <v>Loading...</v>
      </c>
    </row>
    <row r="14861" spans="1:2" ht="14.25" customHeight="1">
      <c r="A14861" s="2" t="s">
        <v>14089</v>
      </c>
      <c r="B14861" s="2" t="str">
        <f ca="1">IFERROR(__xludf.DUMMYFUNCTION("GOOGLETRANSLATE(A14861,""auto"",""en"")"),"Loading...")</f>
        <v>Loading...</v>
      </c>
    </row>
    <row r="14862" spans="1:2" ht="14.25" customHeight="1">
      <c r="A14862" s="2" t="s">
        <v>1240</v>
      </c>
      <c r="B14862" s="2" t="str">
        <f ca="1">IFERROR(__xludf.DUMMYFUNCTION("GOOGLETRANSLATE(A14862,""auto"",""en"")"),"Loading...")</f>
        <v>Loading...</v>
      </c>
    </row>
    <row r="14863" spans="1:2" ht="14.25" customHeight="1">
      <c r="A14863" s="2" t="s">
        <v>14090</v>
      </c>
      <c r="B14863" s="2" t="str">
        <f ca="1">IFERROR(__xludf.DUMMYFUNCTION("GOOGLETRANSLATE(A14863,""auto"",""en"")"),"Ravish Kumar Pandey Sir Brahmand Guru K. Ghulam CEC Rajiv Kumar Hosh me Aa Jayen to. Achha hoga, JoharJharkhand,!!!!!")</f>
        <v>Ravish Kumar Pandey Sir Brahmand Guru K. Ghulam CEC Rajiv Kumar Hosh me Aa Jayen to. Achha hoga, JoharJharkhand,!!!!!</v>
      </c>
    </row>
    <row r="14864" spans="1:2" ht="14.25" customHeight="1">
      <c r="A14864" s="4" t="s">
        <v>14091</v>
      </c>
      <c r="B14864" s="2" t="str">
        <f ca="1">IFERROR(__xludf.DUMMYFUNCTION("GOOGLETRANSLATE(A14864,""auto"",""en"")"),"Loading...")</f>
        <v>Loading...</v>
      </c>
    </row>
    <row r="14865" spans="1:2" ht="14.25" customHeight="1">
      <c r="A14865" s="4" t="s">
        <v>14092</v>
      </c>
      <c r="B14865" s="2" t="str">
        <f ca="1">IFERROR(__xludf.DUMMYFUNCTION("GOOGLETRANSLATE(A14865,""auto"",""en"")"),"Loading...")</f>
        <v>Loading...</v>
      </c>
    </row>
    <row r="14866" spans="1:2" ht="14.25" customHeight="1">
      <c r="A14866" s="2" t="s">
        <v>14093</v>
      </c>
      <c r="B14866" s="2" t="str">
        <f ca="1">IFERROR(__xludf.DUMMYFUNCTION("GOOGLETRANSLATE(A14866,""auto"",""en"")"),"Loading...")</f>
        <v>Loading...</v>
      </c>
    </row>
    <row r="14867" spans="1:2" ht="14.25" customHeight="1">
      <c r="A14867" s="2" t="s">
        <v>14094</v>
      </c>
      <c r="B14867" s="2" t="str">
        <f ca="1">IFERROR(__xludf.DUMMYFUNCTION("GOOGLETRANSLATE(A14867,""auto"",""en"")"),"Loading...")</f>
        <v>Loading...</v>
      </c>
    </row>
    <row r="14868" spans="1:2" ht="14.25" customHeight="1">
      <c r="A14868" s="2" t="s">
        <v>14095</v>
      </c>
      <c r="B14868" s="2" t="str">
        <f ca="1">IFERROR(__xludf.DUMMYFUNCTION("GOOGLETRANSLATE(A14868,""auto"",""en"")"),"Loading...")</f>
        <v>Loading...</v>
      </c>
    </row>
    <row r="14869" spans="1:2" ht="14.25" customHeight="1">
      <c r="A14869" s="2" t="s">
        <v>14096</v>
      </c>
      <c r="B14869" s="2" t="str">
        <f ca="1">IFERROR(__xludf.DUMMYFUNCTION("GOOGLETRANSLATE(A14869,""auto"",""en"")"),"Loading...")</f>
        <v>Loading...</v>
      </c>
    </row>
    <row r="14870" spans="1:2" ht="14.25" customHeight="1">
      <c r="A14870" s="4" t="s">
        <v>14097</v>
      </c>
      <c r="B14870" s="2" t="str">
        <f ca="1">IFERROR(__xludf.DUMMYFUNCTION("GOOGLETRANSLATE(A14870,""auto"",""en"")"),"Loading...")</f>
        <v>Loading...</v>
      </c>
    </row>
    <row r="14871" spans="1:2" ht="14.25" customHeight="1">
      <c r="A14871" s="2" t="s">
        <v>14098</v>
      </c>
      <c r="B14871" s="2" t="str">
        <f ca="1">IFERROR(__xludf.DUMMYFUNCTION("GOOGLETRANSLATE(A14871,""auto"",""en"")"),"Next pm rahul gandhi")</f>
        <v>Next pm rahul gandhi</v>
      </c>
    </row>
    <row r="14872" spans="1:2" ht="14.25" customHeight="1">
      <c r="A14872" s="2" t="s">
        <v>14099</v>
      </c>
      <c r="B14872" s="2" t="str">
        <f ca="1">IFERROR(__xludf.DUMMYFUNCTION("GOOGLETRANSLATE(A14872,""auto"",""en"")"),"Loading...")</f>
        <v>Loading...</v>
      </c>
    </row>
    <row r="14873" spans="1:2" ht="14.25" customHeight="1">
      <c r="A14873" s="2" t="s">
        <v>14100</v>
      </c>
      <c r="B14873" s="2" t="str">
        <f ca="1">IFERROR(__xludf.DUMMYFUNCTION("GOOGLETRANSLATE(A14873,""auto"",""en"")"),"Loading...")</f>
        <v>Loading...</v>
      </c>
    </row>
    <row r="14874" spans="1:2" ht="14.25" customHeight="1">
      <c r="A14874" s="2" t="s">
        <v>14101</v>
      </c>
      <c r="B14874" s="2" t="str">
        <f ca="1">IFERROR(__xludf.DUMMYFUNCTION("GOOGLETRANSLATE(A14874,""auto"",""en"")"),"Loading...")</f>
        <v>Loading...</v>
      </c>
    </row>
    <row r="14875" spans="1:2" ht="14.25" customHeight="1">
      <c r="A14875" s="2" t="s">
        <v>14102</v>
      </c>
      <c r="B14875" s="2" t="str">
        <f ca="1">IFERROR(__xludf.DUMMYFUNCTION("GOOGLETRANSLATE(A14875,""auto"",""en"")"),"Loading...")</f>
        <v>Loading...</v>
      </c>
    </row>
    <row r="14876" spans="1:2" ht="14.25" customHeight="1">
      <c r="A14876" s="2" t="s">
        <v>14103</v>
      </c>
      <c r="B14876" s="2" t="str">
        <f ca="1">IFERROR(__xludf.DUMMYFUNCTION("GOOGLETRANSLATE(A14876,""auto"",""en"")"),"Loading...")</f>
        <v>Loading...</v>
      </c>
    </row>
    <row r="14877" spans="1:2" ht="14.25" customHeight="1">
      <c r="A14877" s="4" t="s">
        <v>14104</v>
      </c>
      <c r="B14877" s="2" t="str">
        <f ca="1">IFERROR(__xludf.DUMMYFUNCTION("GOOGLETRANSLATE(A14877,""auto"",""en"")"),"Loading...")</f>
        <v>Loading...</v>
      </c>
    </row>
    <row r="14878" spans="1:2" ht="14.25" customHeight="1">
      <c r="A14878" s="2" t="s">
        <v>14105</v>
      </c>
      <c r="B14878" s="2" t="str">
        <f ca="1">IFERROR(__xludf.DUMMYFUNCTION("GOOGLETRANSLATE(A14878,""auto"",""en"")"),"Loading...")</f>
        <v>Loading...</v>
      </c>
    </row>
    <row r="14879" spans="1:2" ht="14.25" customHeight="1">
      <c r="A14879" s="2" t="s">
        <v>14106</v>
      </c>
      <c r="B14879" s="2" t="str">
        <f ca="1">IFERROR(__xludf.DUMMYFUNCTION("GOOGLETRANSLATE(A14879,""auto"",""en"")"),"Loading...")</f>
        <v>Loading...</v>
      </c>
    </row>
    <row r="14880" spans="1:2" ht="14.25" customHeight="1">
      <c r="A14880" s="2" t="s">
        <v>14107</v>
      </c>
      <c r="B14880" s="2" t="str">
        <f ca="1">IFERROR(__xludf.DUMMYFUNCTION("GOOGLETRANSLATE(A14880,""auto"",""en"")"),"Rahul Gandhi zindabad")</f>
        <v>Rahul Gandhi zindabad</v>
      </c>
    </row>
    <row r="14881" spans="1:2" ht="14.25" customHeight="1">
      <c r="A14881" s="4" t="s">
        <v>14108</v>
      </c>
      <c r="B14881" s="2" t="str">
        <f ca="1">IFERROR(__xludf.DUMMYFUNCTION("GOOGLETRANSLATE(A14881,""auto"",""en"")"),"Hello, I am Kuda Kumar.")</f>
        <v>Hello, I am Kuda Kumar.</v>
      </c>
    </row>
    <row r="14882" spans="1:2" ht="14.25" customHeight="1">
      <c r="A14882" s="2" t="s">
        <v>14109</v>
      </c>
      <c r="B14882" s="2" t="str">
        <f ca="1">IFERROR(__xludf.DUMMYFUNCTION("GOOGLETRANSLATE(A14882,""auto"",""en"")"),"Loading...")</f>
        <v>Loading...</v>
      </c>
    </row>
    <row r="14883" spans="1:2" ht="14.25" customHeight="1">
      <c r="A14883" s="2" t="s">
        <v>14110</v>
      </c>
      <c r="B14883" s="2" t="str">
        <f ca="1">IFERROR(__xludf.DUMMYFUNCTION("GOOGLETRANSLATE(A14883,""auto"",""en"")"),"Loading...")</f>
        <v>Loading...</v>
      </c>
    </row>
    <row r="14884" spans="1:2" ht="14.25" customHeight="1">
      <c r="A14884" s="2" t="s">
        <v>14111</v>
      </c>
      <c r="B14884" s="2" t="str">
        <f ca="1">IFERROR(__xludf.DUMMYFUNCTION("GOOGLETRANSLATE(A14884,""auto"",""en"")"),"Loading...")</f>
        <v>Loading...</v>
      </c>
    </row>
    <row r="14885" spans="1:2" ht="14.25" customHeight="1">
      <c r="A14885" s="2" t="s">
        <v>14112</v>
      </c>
      <c r="B14885" s="2" t="str">
        <f ca="1">IFERROR(__xludf.DUMMYFUNCTION("GOOGLETRANSLATE(A14885,""auto"",""en"")"),"Loading...")</f>
        <v>Loading...</v>
      </c>
    </row>
    <row r="14886" spans="1:2" ht="14.25" customHeight="1">
      <c r="A14886" s="2" t="s">
        <v>14113</v>
      </c>
      <c r="B14886" s="2" t="str">
        <f ca="1">IFERROR(__xludf.DUMMYFUNCTION("GOOGLETRANSLATE(A14886,""auto"",""en"")"),"Loading...")</f>
        <v>Loading...</v>
      </c>
    </row>
    <row r="14887" spans="1:2" ht="14.25" customHeight="1">
      <c r="A14887" s="2" t="s">
        <v>14114</v>
      </c>
      <c r="B14887" s="2" t="str">
        <f ca="1">IFERROR(__xludf.DUMMYFUNCTION("GOOGLETRANSLATE(A14887,""auto"",""en"")"),"Loading...")</f>
        <v>Loading...</v>
      </c>
    </row>
    <row r="14888" spans="1:2" ht="14.25" customHeight="1">
      <c r="A14888" s="2" t="s">
        <v>14115</v>
      </c>
      <c r="B14888" s="2" t="str">
        <f ca="1">IFERROR(__xludf.DUMMYFUNCTION("GOOGLETRANSLATE(A14888,""auto"",""en"")"),"Loading...")</f>
        <v>Loading...</v>
      </c>
    </row>
    <row r="14889" spans="1:2" ht="14.25" customHeight="1">
      <c r="A14889" s="2" t="s">
        <v>14116</v>
      </c>
      <c r="B14889" s="2" t="str">
        <f ca="1">IFERROR(__xludf.DUMMYFUNCTION("GOOGLETRANSLATE(A14889,""auto"",""en"")"),"Loading...")</f>
        <v>Loading...</v>
      </c>
    </row>
    <row r="14890" spans="1:2" ht="14.25" customHeight="1">
      <c r="A14890" s="2" t="s">
        <v>14117</v>
      </c>
      <c r="B14890" s="2" t="str">
        <f ca="1">IFERROR(__xludf.DUMMYFUNCTION("GOOGLETRANSLATE(A14890,""auto"",""en"")"),"Is it possible for everyone to exit?")</f>
        <v>Is it possible for everyone to exit?</v>
      </c>
    </row>
    <row r="14891" spans="1:2" ht="14.25" customHeight="1">
      <c r="A14891" s="2" t="s">
        <v>14118</v>
      </c>
      <c r="B14891" s="2" t="str">
        <f ca="1">IFERROR(__xludf.DUMMYFUNCTION("GOOGLETRANSLATE(A14891,""auto"",""en"")"),"Loading...")</f>
        <v>Loading...</v>
      </c>
    </row>
    <row r="14892" spans="1:2" ht="14.25" customHeight="1">
      <c r="A14892" s="2" t="s">
        <v>14119</v>
      </c>
      <c r="B14892" s="2" t="str">
        <f ca="1">IFERROR(__xludf.DUMMYFUNCTION("GOOGLETRANSLATE(A14892,""auto"",""en"")"),"Loading...")</f>
        <v>Loading...</v>
      </c>
    </row>
    <row r="14893" spans="1:2" ht="14.25" customHeight="1">
      <c r="A14893" s="2" t="s">
        <v>14120</v>
      </c>
      <c r="B14893" s="2" t="str">
        <f ca="1">IFERROR(__xludf.DUMMYFUNCTION("GOOGLETRANSLATE(A14893,""auto"",""en"")"),"Loading...")</f>
        <v>Loading...</v>
      </c>
    </row>
    <row r="14894" spans="1:2" ht="14.25" customHeight="1">
      <c r="A14894" s="2" t="s">
        <v>14121</v>
      </c>
      <c r="B14894" s="2" t="str">
        <f ca="1">IFERROR(__xludf.DUMMYFUNCTION("GOOGLETRANSLATE(A14894,""auto"",""en"")"),"Loading...")</f>
        <v>Loading...</v>
      </c>
    </row>
    <row r="14895" spans="1:2" ht="14.25" customHeight="1">
      <c r="A14895" s="2" t="s">
        <v>14122</v>
      </c>
      <c r="B14895" s="2" t="str">
        <f ca="1">IFERROR(__xludf.DUMMYFUNCTION("GOOGLETRANSLATE(A14895,""auto"",""en"")"),"Loading...")</f>
        <v>Loading...</v>
      </c>
    </row>
    <row r="14896" spans="1:2" ht="14.25" customHeight="1">
      <c r="A14896" s="4" t="s">
        <v>14123</v>
      </c>
      <c r="B14896" s="2" t="str">
        <f ca="1">IFERROR(__xludf.DUMMYFUNCTION("GOOGLETRANSLATE(A14896,""auto"",""en"")"),"Loading...")</f>
        <v>Loading...</v>
      </c>
    </row>
    <row r="14897" spans="1:2" ht="14.25" customHeight="1">
      <c r="A14897" s="4" t="s">
        <v>14124</v>
      </c>
      <c r="B14897" s="2" t="str">
        <f ca="1">IFERROR(__xludf.DUMMYFUNCTION("GOOGLETRANSLATE(A14897,""auto"",""en"")"),"Loading...")</f>
        <v>Loading...</v>
      </c>
    </row>
    <row r="14898" spans="1:2" ht="14.25" customHeight="1">
      <c r="A14898" s="2" t="s">
        <v>14125</v>
      </c>
      <c r="B14898" s="2" t="str">
        <f ca="1">IFERROR(__xludf.DUMMYFUNCTION("GOOGLETRANSLATE(A14898,""auto"",""en"")"),"Loading...")</f>
        <v>Loading...</v>
      </c>
    </row>
    <row r="14899" spans="1:2" ht="14.25" customHeight="1">
      <c r="A14899" s="2" t="s">
        <v>14126</v>
      </c>
      <c r="B14899" s="2" t="str">
        <f ca="1">IFERROR(__xludf.DUMMYFUNCTION("GOOGLETRANSLATE(A14899,""auto"",""en"")"),"Loading...")</f>
        <v>Loading...</v>
      </c>
    </row>
    <row r="14900" spans="1:2" ht="14.25" customHeight="1">
      <c r="A14900" s="2" t="s">
        <v>14127</v>
      </c>
      <c r="B14900" s="2" t="str">
        <f ca="1">IFERROR(__xludf.DUMMYFUNCTION("GOOGLETRANSLATE(A14900,""auto"",""en"")"),"Loading...")</f>
        <v>Loading...</v>
      </c>
    </row>
    <row r="14901" spans="1:2" ht="14.25" customHeight="1">
      <c r="A14901" s="4" t="s">
        <v>14128</v>
      </c>
      <c r="B14901" s="2" t="str">
        <f ca="1">IFERROR(__xludf.DUMMYFUNCTION("GOOGLETRANSLATE(A14901,""auto"",""en"")"),"Loading...")</f>
        <v>Loading...</v>
      </c>
    </row>
    <row r="14902" spans="1:2" ht="14.25" customHeight="1">
      <c r="A14902" s="2" t="s">
        <v>14129</v>
      </c>
      <c r="B14902" s="2" t="str">
        <f ca="1">IFERROR(__xludf.DUMMYFUNCTION("GOOGLETRANSLATE(A14902,""auto"",""en"")"),"Loading...")</f>
        <v>Loading...</v>
      </c>
    </row>
    <row r="14903" spans="1:2" ht="14.25" customHeight="1">
      <c r="A14903" s="2" t="s">
        <v>14130</v>
      </c>
      <c r="B14903" s="2" t="str">
        <f ca="1">IFERROR(__xludf.DUMMYFUNCTION("GOOGLETRANSLATE(A14903,""auto"",""en"")"),"An atmosphere has been created that we are coming back but we will not come back.")</f>
        <v>An atmosphere has been created that we are coming back but we will not come back.</v>
      </c>
    </row>
    <row r="14904" spans="1:2" ht="14.25" customHeight="1">
      <c r="A14904" s="4" t="s">
        <v>14131</v>
      </c>
      <c r="B14904" s="2" t="str">
        <f ca="1">IFERROR(__xludf.DUMMYFUNCTION("GOOGLETRANSLATE(A14904,""auto"",""en"")"),"Loading...")</f>
        <v>Loading...</v>
      </c>
    </row>
    <row r="14905" spans="1:2" ht="14.25" customHeight="1">
      <c r="A14905" s="2" t="s">
        <v>14132</v>
      </c>
      <c r="B14905" s="2" t="str">
        <f ca="1">IFERROR(__xludf.DUMMYFUNCTION("GOOGLETRANSLATE(A14905,""auto"",""en"")"),"Loading...")</f>
        <v>Loading...</v>
      </c>
    </row>
    <row r="14906" spans="1:2" ht="14.25" customHeight="1">
      <c r="A14906" s="2" t="s">
        <v>14133</v>
      </c>
      <c r="B14906" s="2" t="str">
        <f ca="1">IFERROR(__xludf.DUMMYFUNCTION("GOOGLETRANSLATE(A14906,""auto"",""en"")"),"Loading...")</f>
        <v>Loading...</v>
      </c>
    </row>
    <row r="14907" spans="1:2" ht="14.25" customHeight="1">
      <c r="A14907" s="2" t="s">
        <v>14134</v>
      </c>
      <c r="B14907" s="2" t="str">
        <f ca="1">IFERROR(__xludf.DUMMYFUNCTION("GOOGLETRANSLATE(A14907,""auto"",""en"")"),"Loading...")</f>
        <v>Loading...</v>
      </c>
    </row>
    <row r="14908" spans="1:2" ht="14.25" customHeight="1">
      <c r="A14908" s="2" t="s">
        <v>14135</v>
      </c>
      <c r="B14908" s="2" t="str">
        <f ca="1">IFERROR(__xludf.DUMMYFUNCTION("GOOGLETRANSLATE(A14908,""auto"",""en"")"),"Loading...")</f>
        <v>Loading...</v>
      </c>
    </row>
    <row r="14909" spans="1:2" ht="14.25" customHeight="1">
      <c r="A14909" s="5" t="s">
        <v>14136</v>
      </c>
      <c r="B14909" s="2" t="str">
        <f ca="1">IFERROR(__xludf.DUMMYFUNCTION("GOOGLETRANSLATE(A14909,""auto"",""en"")"),"Loading...")</f>
        <v>Loading...</v>
      </c>
    </row>
    <row r="14910" spans="1:2" ht="14.25" customHeight="1">
      <c r="A14910" s="4" t="s">
        <v>14137</v>
      </c>
      <c r="B14910" s="2" t="str">
        <f ca="1">IFERROR(__xludf.DUMMYFUNCTION("GOOGLETRANSLATE(A14910,""auto"",""en"")"),"Loading...")</f>
        <v>Loading...</v>
      </c>
    </row>
    <row r="14911" spans="1:2" ht="14.25" customHeight="1">
      <c r="A14911" s="4" t="s">
        <v>14138</v>
      </c>
      <c r="B14911" s="2" t="str">
        <f ca="1">IFERROR(__xludf.DUMMYFUNCTION("GOOGLETRANSLATE(A14911,""auto"",""en"")"),"Loading...")</f>
        <v>Loading...</v>
      </c>
    </row>
    <row r="14912" spans="1:2" ht="14.25" customHeight="1">
      <c r="A14912" s="2" t="s">
        <v>14139</v>
      </c>
      <c r="B14912" s="2" t="str">
        <f ca="1">IFERROR(__xludf.DUMMYFUNCTION("GOOGLETRANSLATE(A14912,""auto"",""en"")"),"Loading...")</f>
        <v>Loading...</v>
      </c>
    </row>
    <row r="14913" spans="1:2" ht="14.25" customHeight="1">
      <c r="A14913" s="2" t="s">
        <v>14140</v>
      </c>
      <c r="B14913" s="2" t="str">
        <f ca="1">IFERROR(__xludf.DUMMYFUNCTION("GOOGLETRANSLATE(A14913,""auto"",""en"")"),"Loading...")</f>
        <v>Loading...</v>
      </c>
    </row>
    <row r="14914" spans="1:2" ht="14.25" customHeight="1">
      <c r="A14914" s="4" t="s">
        <v>14141</v>
      </c>
      <c r="B14914" s="2" t="str">
        <f ca="1">IFERROR(__xludf.DUMMYFUNCTION("GOOGLETRANSLATE(A14914,""auto"",""en"")"),"Loading...")</f>
        <v>Loading...</v>
      </c>
    </row>
    <row r="14915" spans="1:2" ht="14.25" customHeight="1">
      <c r="A14915" s="6" t="s">
        <v>14142</v>
      </c>
      <c r="B14915" s="2" t="str">
        <f ca="1">IFERROR(__xludf.DUMMYFUNCTION("GOOGLETRANSLATE(A14915,""auto"",""en"")"),"Loading...")</f>
        <v>Loading...</v>
      </c>
    </row>
    <row r="14916" spans="1:2" ht="14.25" customHeight="1">
      <c r="A14916" s="2" t="s">
        <v>14143</v>
      </c>
      <c r="B14916" s="2" t="str">
        <f ca="1">IFERROR(__xludf.DUMMYFUNCTION("GOOGLETRANSLATE(A14916,""auto"",""en"")"),"Loading...")</f>
        <v>Loading...</v>
      </c>
    </row>
    <row r="14917" spans="1:2" ht="14.25" customHeight="1">
      <c r="A14917" s="2" t="s">
        <v>14144</v>
      </c>
      <c r="B14917" s="2" t="str">
        <f ca="1">IFERROR(__xludf.DUMMYFUNCTION("GOOGLETRANSLATE(A14917,""auto"",""en"")"),"Loading...")</f>
        <v>Loading...</v>
      </c>
    </row>
    <row r="14918" spans="1:2" ht="14.25" customHeight="1">
      <c r="A14918" s="2" t="s">
        <v>14145</v>
      </c>
      <c r="B14918" s="2" t="str">
        <f ca="1">IFERROR(__xludf.DUMMYFUNCTION("GOOGLETRANSLATE(A14918,""auto"",""en"")"),"Loading...")</f>
        <v>Loading...</v>
      </c>
    </row>
    <row r="14919" spans="1:2" ht="14.25" customHeight="1">
      <c r="A14919" s="4" t="s">
        <v>14146</v>
      </c>
      <c r="B14919" s="2" t="str">
        <f ca="1">IFERROR(__xludf.DUMMYFUNCTION("GOOGLETRANSLATE(A14919,""auto"",""en"")"),"Loading...")</f>
        <v>Loading...</v>
      </c>
    </row>
    <row r="14920" spans="1:2" ht="14.25" customHeight="1">
      <c r="A14920" s="4" t="s">
        <v>14147</v>
      </c>
      <c r="B14920" s="2" t="str">
        <f ca="1">IFERROR(__xludf.DUMMYFUNCTION("GOOGLETRANSLATE(A14920,""auto"",""en"")"),"Exit polls are there because machines can mess with the beauties.")</f>
        <v>Exit polls are there because machines can mess with the beauties.</v>
      </c>
    </row>
    <row r="14921" spans="1:2" ht="14.25" customHeight="1">
      <c r="A14921" s="2" t="s">
        <v>14148</v>
      </c>
      <c r="B14921" s="2" t="str">
        <f ca="1">IFERROR(__xludf.DUMMYFUNCTION("GOOGLETRANSLATE(A14921,""auto"",""en"")"),"Are you waiting for TMC in West Bengal?")</f>
        <v>Are you waiting for TMC in West Bengal?</v>
      </c>
    </row>
    <row r="14922" spans="1:2" ht="14.25" customHeight="1">
      <c r="A14922" s="2" t="s">
        <v>14149</v>
      </c>
      <c r="B14922" s="2" t="str">
        <f ca="1">IFERROR(__xludf.DUMMYFUNCTION("GOOGLETRANSLATE(A14922,""auto"",""en"")"),"Loading...")</f>
        <v>Loading...</v>
      </c>
    </row>
    <row r="14923" spans="1:2" ht="14.25" customHeight="1">
      <c r="A14923" s="6" t="s">
        <v>14150</v>
      </c>
      <c r="B14923" s="2" t="str">
        <f ca="1">IFERROR(__xludf.DUMMYFUNCTION("GOOGLETRANSLATE(A14923,""auto"",""en"")"),"Loading...")</f>
        <v>Loading...</v>
      </c>
    </row>
    <row r="14924" spans="1:2" ht="14.25" customHeight="1">
      <c r="A14924" s="2" t="s">
        <v>2197</v>
      </c>
      <c r="B14924" s="2" t="str">
        <f ca="1">IFERROR(__xludf.DUMMYFUNCTION("GOOGLETRANSLATE(A14924,""auto"",""en"")"),"Loading...")</f>
        <v>Loading...</v>
      </c>
    </row>
    <row r="14925" spans="1:2" ht="14.25" customHeight="1">
      <c r="A14925" s="4" t="s">
        <v>14151</v>
      </c>
      <c r="B14925" s="2" t="str">
        <f ca="1">IFERROR(__xludf.DUMMYFUNCTION("GOOGLETRANSLATE(A14925,""auto"",""en"")"),"An atmosphere is being created to cover up the manipulation of election data so that it can be said that exit polls had already told this.")</f>
        <v>An atmosphere is being created to cover up the manipulation of election data so that it can be said that exit polls had already told this.</v>
      </c>
    </row>
    <row r="14926" spans="1:2" ht="14.25" customHeight="1">
      <c r="A14926" s="2" t="s">
        <v>1240</v>
      </c>
      <c r="B14926" s="2" t="str">
        <f ca="1">IFERROR(__xludf.DUMMYFUNCTION("GOOGLETRANSLATE(A14926,""auto"",""en"")"),"Loading...")</f>
        <v>Loading...</v>
      </c>
    </row>
    <row r="14927" spans="1:2" ht="14.25" customHeight="1">
      <c r="A14927" s="2" t="s">
        <v>14152</v>
      </c>
      <c r="B14927" s="2" t="str">
        <f ca="1">IFERROR(__xludf.DUMMYFUNCTION("GOOGLETRANSLATE(A14927,""auto"",""en"")"),"Such people are angry against BJP. According to this, India is a government of loss.")</f>
        <v>Such people are angry against BJP. According to this, India is a government of loss.</v>
      </c>
    </row>
    <row r="14928" spans="1:2" ht="14.25" customHeight="1">
      <c r="A14928" s="2" t="s">
        <v>14153</v>
      </c>
      <c r="B14928" s="2" t="str">
        <f ca="1">IFERROR(__xludf.DUMMYFUNCTION("GOOGLETRANSLATE(A14928,""auto"",""en"")"),"Loading...")</f>
        <v>Loading...</v>
      </c>
    </row>
    <row r="14929" spans="1:2" ht="14.25" customHeight="1">
      <c r="A14929" s="4" t="s">
        <v>14154</v>
      </c>
      <c r="B14929" s="2" t="str">
        <f ca="1">IFERROR(__xludf.DUMMYFUNCTION("GOOGLETRANSLATE(A14929,""auto"",""en"")"),"Loading...")</f>
        <v>Loading...</v>
      </c>
    </row>
    <row r="14930" spans="1:2" ht="14.25" customHeight="1">
      <c r="A14930" s="2" t="s">
        <v>14155</v>
      </c>
      <c r="B14930" s="2" t="str">
        <f ca="1">IFERROR(__xludf.DUMMYFUNCTION("GOOGLETRANSLATE(A14930,""auto"",""en"")"),"Loading...")</f>
        <v>Loading...</v>
      </c>
    </row>
    <row r="14931" spans="1:2" ht="14.25" customHeight="1">
      <c r="A14931" s="2" t="s">
        <v>14156</v>
      </c>
      <c r="B14931" s="2" t="str">
        <f ca="1">IFERROR(__xludf.DUMMYFUNCTION("GOOGLETRANSLATE(A14931,""auto"",""en"")"),"Loading...")</f>
        <v>Loading...</v>
      </c>
    </row>
    <row r="14932" spans="1:2" ht="14.25" customHeight="1">
      <c r="A14932" s="2" t="s">
        <v>14157</v>
      </c>
      <c r="B14932" s="2" t="str">
        <f ca="1">IFERROR(__xludf.DUMMYFUNCTION("GOOGLETRANSLATE(A14932,""auto"",""en"")"),"Loading...")</f>
        <v>Loading...</v>
      </c>
    </row>
    <row r="14933" spans="1:2" ht="14.25" customHeight="1">
      <c r="A14933" s="2" t="s">
        <v>14158</v>
      </c>
      <c r="B14933" s="2" t="str">
        <f ca="1">IFERROR(__xludf.DUMMYFUNCTION("GOOGLETRANSLATE(A14933,""auto"",""en"")"),"Loading...")</f>
        <v>Loading...</v>
      </c>
    </row>
    <row r="14934" spans="1:2" ht="14.25" customHeight="1">
      <c r="A14934" s="4" t="s">
        <v>14159</v>
      </c>
      <c r="B14934" s="2" t="str">
        <f ca="1">IFERROR(__xludf.DUMMYFUNCTION("GOOGLETRANSLATE(A14934,""auto"",""en"")"),"Loading...")</f>
        <v>Loading...</v>
      </c>
    </row>
    <row r="14935" spans="1:2" ht="14.25" customHeight="1">
      <c r="A14935" s="2" t="s">
        <v>14160</v>
      </c>
      <c r="B14935" s="2" t="str">
        <f ca="1">IFERROR(__xludf.DUMMYFUNCTION("GOOGLETRANSLATE(A14935,""auto"",""en"")"),"Loading...")</f>
        <v>Loading...</v>
      </c>
    </row>
    <row r="14936" spans="1:2" ht="14.25" customHeight="1">
      <c r="A14936" s="6" t="s">
        <v>14161</v>
      </c>
      <c r="B14936" s="2" t="str">
        <f ca="1">IFERROR(__xludf.DUMMYFUNCTION("GOOGLETRANSLATE(A14936,""auto"",""en"")"),"Loading...")</f>
        <v>Loading...</v>
      </c>
    </row>
    <row r="14937" spans="1:2" ht="14.25" customHeight="1">
      <c r="A14937" s="4" t="s">
        <v>14162</v>
      </c>
      <c r="B14937" s="2" t="str">
        <f ca="1">IFERROR(__xludf.DUMMYFUNCTION("GOOGLETRANSLATE(A14937,""auto"",""en"")"),"Loading...")</f>
        <v>Loading...</v>
      </c>
    </row>
    <row r="14938" spans="1:2" ht="14.25" customHeight="1">
      <c r="A14938" s="4" t="s">
        <v>14163</v>
      </c>
      <c r="B14938" s="2" t="str">
        <f ca="1">IFERROR(__xludf.DUMMYFUNCTION("GOOGLETRANSLATE(A14938,""auto"",""en"")"),"Loading...")</f>
        <v>Loading...</v>
      </c>
    </row>
    <row r="14939" spans="1:2" ht="14.25" customHeight="1">
      <c r="A14939" s="2" t="s">
        <v>14164</v>
      </c>
      <c r="B14939" s="2" t="str">
        <f ca="1">IFERROR(__xludf.DUMMYFUNCTION("GOOGLETRANSLATE(A14939,""auto"",""en"")"),"Loading...")</f>
        <v>Loading...</v>
      </c>
    </row>
    <row r="14940" spans="1:2" ht="14.25" customHeight="1">
      <c r="A14940" s="4" t="s">
        <v>14165</v>
      </c>
      <c r="B14940" s="2" t="str">
        <f ca="1">IFERROR(__xludf.DUMMYFUNCTION("GOOGLETRANSLATE(A14940,""auto"",""en"")"),"Loading...")</f>
        <v>Loading...</v>
      </c>
    </row>
    <row r="14941" spans="1:2" ht="14.25" customHeight="1">
      <c r="A14941" s="5" t="s">
        <v>14166</v>
      </c>
      <c r="B14941" s="2" t="str">
        <f ca="1">IFERROR(__xludf.DUMMYFUNCTION("GOOGLETRANSLATE(A14941,""auto"",""en"")"),"Loading...")</f>
        <v>Loading...</v>
      </c>
    </row>
    <row r="14942" spans="1:2" ht="14.25" customHeight="1">
      <c r="A14942" s="2" t="s">
        <v>14167</v>
      </c>
      <c r="B14942" s="2" t="str">
        <f ca="1">IFERROR(__xludf.DUMMYFUNCTION("GOOGLETRANSLATE(A14942,""auto"",""en"")"),"Loading...")</f>
        <v>Loading...</v>
      </c>
    </row>
    <row r="14943" spans="1:2" ht="14.25" customHeight="1">
      <c r="A14943" s="2" t="s">
        <v>14168</v>
      </c>
      <c r="B14943" s="2" t="str">
        <f ca="1">IFERROR(__xludf.DUMMYFUNCTION("GOOGLETRANSLATE(A14943,""auto"",""en"")"),"India is winning by the third majority of the alliance and should not rely on the exact result of the polls.")</f>
        <v>India is winning by the third majority of the alliance and should not rely on the exact result of the polls.</v>
      </c>
    </row>
    <row r="14944" spans="1:2" ht="14.25" customHeight="1">
      <c r="A14944" s="5" t="s">
        <v>14169</v>
      </c>
      <c r="B14944" s="2" t="str">
        <f ca="1">IFERROR(__xludf.DUMMYFUNCTION("GOOGLETRANSLATE(A14944,""auto"",""en"")"),"Loading...")</f>
        <v>Loading...</v>
      </c>
    </row>
    <row r="14945" spans="1:2" ht="14.25" customHeight="1">
      <c r="A14945" s="2" t="s">
        <v>14170</v>
      </c>
      <c r="B14945" s="2" t="str">
        <f ca="1">IFERROR(__xludf.DUMMYFUNCTION("GOOGLETRANSLATE(A14945,""auto"",""en"")"),"Loading...")</f>
        <v>Loading...</v>
      </c>
    </row>
    <row r="14946" spans="1:2" ht="14.25" customHeight="1">
      <c r="A14946" s="2" t="s">
        <v>14171</v>
      </c>
      <c r="B14946" s="2" t="str">
        <f ca="1">IFERROR(__xludf.DUMMYFUNCTION("GOOGLETRANSLATE(A14946,""auto"",""en"")"),"Loading...")</f>
        <v>Loading...</v>
      </c>
    </row>
    <row r="14947" spans="1:2" ht="14.25" customHeight="1">
      <c r="A14947" s="2" t="s">
        <v>14172</v>
      </c>
      <c r="B14947" s="2" t="str">
        <f ca="1">IFERROR(__xludf.DUMMYFUNCTION("GOOGLETRANSLATE(A14947,""auto"",""en"")"),"Loading...")</f>
        <v>Loading...</v>
      </c>
    </row>
    <row r="14948" spans="1:2" ht="14.25" customHeight="1">
      <c r="A14948" s="2" t="s">
        <v>14173</v>
      </c>
      <c r="B14948" s="2" t="str">
        <f ca="1">IFERROR(__xludf.DUMMYFUNCTION("GOOGLETRANSLATE(A14948,""auto"",""en"")"),"Loading...")</f>
        <v>Loading...</v>
      </c>
    </row>
    <row r="14949" spans="1:2" ht="14.25" customHeight="1">
      <c r="A14949" s="2" t="s">
        <v>14174</v>
      </c>
      <c r="B14949" s="2" t="str">
        <f ca="1">IFERROR(__xludf.DUMMYFUNCTION("GOOGLETRANSLATE(A14949,""auto"",""en"")"),"Loading...")</f>
        <v>Loading...</v>
      </c>
    </row>
    <row r="14950" spans="1:2" ht="14.25" customHeight="1">
      <c r="A14950" s="2" t="s">
        <v>14175</v>
      </c>
      <c r="B14950" s="2" t="str">
        <f ca="1">IFERROR(__xludf.DUMMYFUNCTION("GOOGLETRANSLATE(A14950,""auto"",""en"")"),"Loading...")</f>
        <v>Loading...</v>
      </c>
    </row>
    <row r="14951" spans="1:2" ht="14.25" customHeight="1">
      <c r="A14951" s="2" t="s">
        <v>14176</v>
      </c>
      <c r="B14951" s="2" t="str">
        <f ca="1">IFERROR(__xludf.DUMMYFUNCTION("GOOGLETRANSLATE(A14951,""auto"",""en"")"),"BJP. Beimaani.par.Utaru. Ho. Guy. H")</f>
        <v>BJP. Beimaani.par.Utaru. Ho. Guy. H</v>
      </c>
    </row>
    <row r="14952" spans="1:2" ht="14.25" customHeight="1">
      <c r="A14952" s="2" t="s">
        <v>14177</v>
      </c>
      <c r="B14952" s="2" t="str">
        <f ca="1">IFERROR(__xludf.DUMMYFUNCTION("GOOGLETRANSLATE(A14952,""auto"",""en"")"),"next pm rahul ji❤❤❤❤❤❤❤❤❤❤❤❤❤❤❤❤")</f>
        <v>next pm rahul ji❤❤❤❤❤❤❤❤❤❤❤❤❤❤❤❤</v>
      </c>
    </row>
    <row r="14953" spans="1:2" ht="14.25" customHeight="1">
      <c r="A14953" s="2" t="s">
        <v>14178</v>
      </c>
      <c r="B14953" s="2" t="str">
        <f ca="1">IFERROR(__xludf.DUMMYFUNCTION("GOOGLETRANSLATE(A14953,""auto"",""en"")"),"Loading...")</f>
        <v>Loading...</v>
      </c>
    </row>
    <row r="14954" spans="1:2" ht="14.25" customHeight="1">
      <c r="A14954" s="2" t="s">
        <v>14179</v>
      </c>
      <c r="B14954" s="2" t="str">
        <f ca="1">IFERROR(__xludf.DUMMYFUNCTION("GOOGLETRANSLATE(A14954,""auto"",""en"")"),"Loading...")</f>
        <v>Loading...</v>
      </c>
    </row>
    <row r="14955" spans="1:2" ht="14.25" customHeight="1">
      <c r="A14955" s="2" t="s">
        <v>14180</v>
      </c>
      <c r="B14955" s="2" t="str">
        <f ca="1">IFERROR(__xludf.DUMMYFUNCTION("GOOGLETRANSLATE(A14955,""auto"",""en"")"),"Loading...")</f>
        <v>Loading...</v>
      </c>
    </row>
    <row r="14956" spans="1:2" ht="14.25" customHeight="1">
      <c r="A14956" s="2" t="s">
        <v>14181</v>
      </c>
      <c r="B14956" s="2" t="str">
        <f ca="1">IFERROR(__xludf.DUMMYFUNCTION("GOOGLETRANSLATE(A14956,""auto"",""en"")"),"Loading...")</f>
        <v>Loading...</v>
      </c>
    </row>
    <row r="14957" spans="1:2" ht="14.25" customHeight="1">
      <c r="A14957" s="4" t="s">
        <v>14182</v>
      </c>
      <c r="B14957" s="2" t="str">
        <f ca="1">IFERROR(__xludf.DUMMYFUNCTION("GOOGLETRANSLATE(A14957,""auto"",""en"")"),"Loading...")</f>
        <v>Loading...</v>
      </c>
    </row>
    <row r="14958" spans="1:2" ht="14.25" customHeight="1">
      <c r="A14958" s="5" t="s">
        <v>14183</v>
      </c>
      <c r="B14958" s="2" t="str">
        <f ca="1">IFERROR(__xludf.DUMMYFUNCTION("GOOGLETRANSLATE(A14958,""auto"",""en"")"),"Ravish Kumar 
Who is the broker of Congress? Who agrees with me? Like it.")</f>
        <v>Ravish Kumar 
Who is the broker of Congress? Who agrees with me? Like it.</v>
      </c>
    </row>
    <row r="14959" spans="1:2" ht="14.25" customHeight="1">
      <c r="A14959" s="2" t="s">
        <v>14184</v>
      </c>
      <c r="B14959" s="2" t="str">
        <f ca="1">IFERROR(__xludf.DUMMYFUNCTION("GOOGLETRANSLATE(A14959,""auto"",""en"")"),"Loading...")</f>
        <v>Loading...</v>
      </c>
    </row>
    <row r="14960" spans="1:2" ht="14.25" customHeight="1">
      <c r="A14960" s="4" t="s">
        <v>14185</v>
      </c>
      <c r="B14960" s="2" t="str">
        <f ca="1">IFERROR(__xludf.DUMMYFUNCTION("GOOGLETRANSLATE(A14960,""auto"",""en"")"),"Clean and free information ❤")</f>
        <v>Clean and free information ❤</v>
      </c>
    </row>
    <row r="14961" spans="1:2" ht="14.25" customHeight="1">
      <c r="A14961" s="2" t="s">
        <v>14186</v>
      </c>
      <c r="B14961" s="2" t="str">
        <f ca="1">IFERROR(__xludf.DUMMYFUNCTION("GOOGLETRANSLATE(A14961,""auto"",""en"")"),"Be careful India We pray that nobody  touched  this")</f>
        <v>Be careful India We pray that nobody  touched  this</v>
      </c>
    </row>
    <row r="14962" spans="1:2" ht="14.25" customHeight="1">
      <c r="A14962" s="2" t="s">
        <v>14187</v>
      </c>
      <c r="B14962" s="2" t="str">
        <f ca="1">IFERROR(__xludf.DUMMYFUNCTION("GOOGLETRANSLATE(A14962,""auto"",""en"")"),"Loading...")</f>
        <v>Loading...</v>
      </c>
    </row>
    <row r="14963" spans="1:2" ht="14.25" customHeight="1">
      <c r="A14963" s="2" t="s">
        <v>14188</v>
      </c>
      <c r="B14963" s="2" t="str">
        <f ca="1">IFERROR(__xludf.DUMMYFUNCTION("GOOGLETRANSLATE(A14963,""auto"",""en"")"),"Share this video")</f>
        <v>Share this video</v>
      </c>
    </row>
    <row r="14964" spans="1:2" ht="14.25" customHeight="1">
      <c r="A14964" s="2" t="s">
        <v>14189</v>
      </c>
      <c r="B14964" s="2" t="str">
        <f ca="1">IFERROR(__xludf.DUMMYFUNCTION("GOOGLETRANSLATE(A14964,""auto"",""en"")"),"BJP Hatao Desh Bachao")</f>
        <v>BJP Hatao Desh Bachao</v>
      </c>
    </row>
    <row r="14965" spans="1:2" ht="14.25" customHeight="1">
      <c r="A14965" s="2" t="s">
        <v>14190</v>
      </c>
      <c r="B14965" s="2" t="str">
        <f ca="1">IFERROR(__xludf.DUMMYFUNCTION("GOOGLETRANSLATE(A14965,""auto"",""en"")"),"Loading...")</f>
        <v>Loading...</v>
      </c>
    </row>
    <row r="14966" spans="1:2" ht="14.25" customHeight="1">
      <c r="A14966" s="4" t="s">
        <v>14191</v>
      </c>
      <c r="B14966" s="2" t="str">
        <f ca="1">IFERROR(__xludf.DUMMYFUNCTION("GOOGLETRANSLATE(A14966,""auto"",""en"")"),"Loading...")</f>
        <v>Loading...</v>
      </c>
    </row>
    <row r="14967" spans="1:2" ht="14.25" customHeight="1">
      <c r="A14967" s="2" t="s">
        <v>14192</v>
      </c>
      <c r="B14967" s="2" t="str">
        <f ca="1">IFERROR(__xludf.DUMMYFUNCTION("GOOGLETRANSLATE(A14967,""auto"",""en"")"),"Loading...")</f>
        <v>Loading...</v>
      </c>
    </row>
    <row r="14968" spans="1:2" ht="14.25" customHeight="1">
      <c r="A14968" s="6" t="s">
        <v>14193</v>
      </c>
      <c r="B14968" s="2" t="str">
        <f ca="1">IFERROR(__xludf.DUMMYFUNCTION("GOOGLETRANSLATE(A14968,""auto"",""en"")"),"Loading...")</f>
        <v>Loading...</v>
      </c>
    </row>
    <row r="14969" spans="1:2" ht="14.25" customHeight="1">
      <c r="A14969" s="2" t="s">
        <v>14194</v>
      </c>
      <c r="B14969" s="2" t="str">
        <f ca="1">IFERROR(__xludf.DUMMYFUNCTION("GOOGLETRANSLATE(A14969,""auto"",""en"")"),"Loading...")</f>
        <v>Loading...</v>
      </c>
    </row>
    <row r="14970" spans="1:2" ht="14.25" customHeight="1">
      <c r="A14970" s="2" t="s">
        <v>14195</v>
      </c>
      <c r="B14970" s="2" t="str">
        <f ca="1">IFERROR(__xludf.DUMMYFUNCTION("GOOGLETRANSLATE(A14970,""auto"",""en"")"),"Loading...")</f>
        <v>Loading...</v>
      </c>
    </row>
    <row r="14971" spans="1:2" ht="14.25" customHeight="1">
      <c r="A14971" s="2" t="s">
        <v>14196</v>
      </c>
      <c r="B14971" s="2" t="str">
        <f ca="1">IFERROR(__xludf.DUMMYFUNCTION("GOOGLETRANSLATE(A14971,""auto"",""en"")"),"Loading...")</f>
        <v>Loading...</v>
      </c>
    </row>
    <row r="14972" spans="1:2" ht="14.25" customHeight="1">
      <c r="A14972" s="2" t="s">
        <v>14197</v>
      </c>
      <c r="B14972" s="2" t="str">
        <f ca="1">IFERROR(__xludf.DUMMYFUNCTION("GOOGLETRANSLATE(A14972,""auto"",""en"")"),"Loading...")</f>
        <v>Loading...</v>
      </c>
    </row>
    <row r="14973" spans="1:2" ht="14.25" customHeight="1">
      <c r="A14973" s="4" t="s">
        <v>14198</v>
      </c>
      <c r="B14973" s="2" t="str">
        <f ca="1">IFERROR(__xludf.DUMMYFUNCTION("GOOGLETRANSLATE(A14973,""auto"",""en"")"),"Who believes that the country became independent in 2014?")</f>
        <v>Who believes that the country became independent in 2014?</v>
      </c>
    </row>
    <row r="14974" spans="1:2" ht="14.25" customHeight="1">
      <c r="A14974" s="2" t="s">
        <v>14199</v>
      </c>
      <c r="B14974" s="2" t="str">
        <f ca="1">IFERROR(__xludf.DUMMYFUNCTION("GOOGLETRANSLATE(A14974,""auto"",""en"")"),"Loading...")</f>
        <v>Loading...</v>
      </c>
    </row>
    <row r="14975" spans="1:2" ht="14.25" customHeight="1">
      <c r="A14975" s="2" t="s">
        <v>14200</v>
      </c>
      <c r="B14975" s="2" t="str">
        <f ca="1">IFERROR(__xludf.DUMMYFUNCTION("GOOGLETRANSLATE(A14975,""auto"",""en"")"),"Loading...")</f>
        <v>Loading...</v>
      </c>
    </row>
    <row r="14976" spans="1:2" ht="14.25" customHeight="1">
      <c r="A14976" s="2" t="s">
        <v>14201</v>
      </c>
      <c r="B14976" s="2" t="str">
        <f ca="1">IFERROR(__xludf.DUMMYFUNCTION("GOOGLETRANSLATE(A14976,""auto"",""en"")"),"Loading...")</f>
        <v>Loading...</v>
      </c>
    </row>
    <row r="14977" spans="1:2" ht="14.25" customHeight="1">
      <c r="A14977" s="2" t="s">
        <v>14202</v>
      </c>
      <c r="B14977" s="2" t="str">
        <f ca="1">IFERROR(__xludf.DUMMYFUNCTION("GOOGLETRANSLATE(A14977,""auto"",""en"")"),"Loading...")</f>
        <v>Loading...</v>
      </c>
    </row>
    <row r="14978" spans="1:2" ht="14.25" customHeight="1">
      <c r="A14978" s="2" t="s">
        <v>14203</v>
      </c>
      <c r="B14978" s="2" t="str">
        <f ca="1">IFERROR(__xludf.DUMMYFUNCTION("GOOGLETRANSLATE(A14978,""auto"",""en"")"),"Loading...")</f>
        <v>Loading...</v>
      </c>
    </row>
    <row r="14979" spans="1:2" ht="14.25" customHeight="1">
      <c r="A14979" s="2" t="s">
        <v>14204</v>
      </c>
      <c r="B14979" s="2" t="str">
        <f ca="1">IFERROR(__xludf.DUMMYFUNCTION("GOOGLETRANSLATE(A14979,""auto"",""en"")"),"Loading...")</f>
        <v>Loading...</v>
      </c>
    </row>
    <row r="14980" spans="1:2" ht="14.25" customHeight="1">
      <c r="A14980" s="2" t="s">
        <v>14205</v>
      </c>
      <c r="B14980" s="2" t="str">
        <f ca="1">IFERROR(__xludf.DUMMYFUNCTION("GOOGLETRANSLATE(A14980,""auto"",""en"")"),"Loading...")</f>
        <v>Loading...</v>
      </c>
    </row>
    <row r="14981" spans="1:2" ht="14.25" customHeight="1">
      <c r="A14981" s="2" t="s">
        <v>14206</v>
      </c>
      <c r="B14981" s="2" t="str">
        <f ca="1">IFERROR(__xludf.DUMMYFUNCTION("GOOGLETRANSLATE(A14981,""auto"",""en"")"),"EVM set")</f>
        <v>EVM set</v>
      </c>
    </row>
    <row r="14982" spans="1:2" ht="14.25" customHeight="1">
      <c r="A14982" s="2" t="s">
        <v>14207</v>
      </c>
      <c r="B14982" s="2" t="str">
        <f ca="1">IFERROR(__xludf.DUMMYFUNCTION("GOOGLETRANSLATE(A14982,""auto"",""en"")"),"Loading...")</f>
        <v>Loading...</v>
      </c>
    </row>
    <row r="14983" spans="1:2" ht="14.25" customHeight="1">
      <c r="A14983" s="4" t="s">
        <v>14208</v>
      </c>
      <c r="B14983" s="2" t="str">
        <f ca="1">IFERROR(__xludf.DUMMYFUNCTION("GOOGLETRANSLATE(A14983,""auto"",""en"")"),"Loading...")</f>
        <v>Loading...</v>
      </c>
    </row>
    <row r="14984" spans="1:2" ht="14.25" customHeight="1">
      <c r="A14984" s="4" t="s">
        <v>14209</v>
      </c>
      <c r="B14984" s="2" t="str">
        <f ca="1">IFERROR(__xludf.DUMMYFUNCTION("GOOGLETRANSLATE(A14984,""auto"",""en"")"),"Loading...")</f>
        <v>Loading...</v>
      </c>
    </row>
    <row r="14985" spans="1:2" ht="14.25" customHeight="1">
      <c r="A14985" s="4" t="s">
        <v>14210</v>
      </c>
      <c r="B14985" s="2" t="str">
        <f ca="1">IFERROR(__xludf.DUMMYFUNCTION("GOOGLETRANSLATE(A14985,""auto"",""en"")"),"They are writing that Rahul Mian will never become Prime Minister.")</f>
        <v>They are writing that Rahul Mian will never become Prime Minister.</v>
      </c>
    </row>
    <row r="14986" spans="1:2" ht="14.25" customHeight="1">
      <c r="A14986" s="2" t="s">
        <v>14211</v>
      </c>
      <c r="B14986" s="2" t="str">
        <f ca="1">IFERROR(__xludf.DUMMYFUNCTION("GOOGLETRANSLATE(A14986,""auto"",""en"")"),"India Media's number is 161 in the World and you people are believing their exit poll, Godi Media should be ashamed.")</f>
        <v>India Media's number is 161 in the World and you people are believing their exit poll, Godi Media should be ashamed.</v>
      </c>
    </row>
    <row r="14987" spans="1:2" ht="14.25" customHeight="1">
      <c r="A14987" s="2" t="s">
        <v>14212</v>
      </c>
      <c r="B14987" s="2" t="str">
        <f ca="1">IFERROR(__xludf.DUMMYFUNCTION("GOOGLETRANSLATE(A14987,""auto"",""en"")"),"Loading...")</f>
        <v>Loading...</v>
      </c>
    </row>
    <row r="14988" spans="1:2" ht="14.25" customHeight="1">
      <c r="A14988" s="2" t="s">
        <v>14213</v>
      </c>
      <c r="B14988" s="2" t="str">
        <f ca="1">IFERROR(__xludf.DUMMYFUNCTION("GOOGLETRANSLATE(A14988,""auto"",""en"")"),"Loading...")</f>
        <v>Loading...</v>
      </c>
    </row>
    <row r="14989" spans="1:2" ht="14.25" customHeight="1">
      <c r="A14989" s="2" t="s">
        <v>14214</v>
      </c>
      <c r="B14989" s="2" t="str">
        <f ca="1">IFERROR(__xludf.DUMMYFUNCTION("GOOGLETRANSLATE(A14989,""auto"",""en"")"),"Loading...")</f>
        <v>Loading...</v>
      </c>
    </row>
    <row r="14990" spans="1:2" ht="14.25" customHeight="1">
      <c r="A14990" s="2" t="s">
        <v>14215</v>
      </c>
      <c r="B14990" s="2" t="str">
        <f ca="1">IFERROR(__xludf.DUMMYFUNCTION("GOOGLETRANSLATE(A14990,""auto"",""en"")"),"Loading...")</f>
        <v>Loading...</v>
      </c>
    </row>
    <row r="14991" spans="1:2" ht="14.25" customHeight="1">
      <c r="A14991" s="4" t="s">
        <v>14216</v>
      </c>
      <c r="B14991" s="2" t="str">
        <f ca="1">IFERROR(__xludf.DUMMYFUNCTION("GOOGLETRANSLATE(A14991,""auto"",""en"")"),"Loading...")</f>
        <v>Loading...</v>
      </c>
    </row>
    <row r="14992" spans="1:2" ht="14.25" customHeight="1">
      <c r="A14992" s="4" t="s">
        <v>14217</v>
      </c>
      <c r="B14992" s="2" t="str">
        <f ca="1">IFERROR(__xludf.DUMMYFUNCTION("GOOGLETRANSLATE(A14992,""auto"",""en"")"),"Loading...")</f>
        <v>Loading...</v>
      </c>
    </row>
    <row r="14993" spans="1:2" ht="14.25" customHeight="1">
      <c r="A14993" s="2" t="s">
        <v>4957</v>
      </c>
      <c r="B14993" s="2" t="str">
        <f ca="1">IFERROR(__xludf.DUMMYFUNCTION("GOOGLETRANSLATE(A14993,""auto"",""en"")"),"Loading...")</f>
        <v>Loading...</v>
      </c>
    </row>
    <row r="14994" spans="1:2" ht="14.25" customHeight="1">
      <c r="A14994" s="2" t="s">
        <v>7060</v>
      </c>
      <c r="B14994" s="2" t="str">
        <f ca="1">IFERROR(__xludf.DUMMYFUNCTION("GOOGLETRANSLATE(A14994,""auto"",""en"")"),"🤍")</f>
        <v>🤍</v>
      </c>
    </row>
    <row r="14995" spans="1:2" ht="14.25" customHeight="1">
      <c r="A14995" s="4" t="s">
        <v>14218</v>
      </c>
      <c r="B14995" s="2" t="str">
        <f ca="1">IFERROR(__xludf.DUMMYFUNCTION("GOOGLETRANSLATE(A14995,""auto"",""en"")"),"Loading...")</f>
        <v>Loading...</v>
      </c>
    </row>
    <row r="14996" spans="1:2" ht="14.25" customHeight="1">
      <c r="A14996" s="4" t="s">
        <v>14219</v>
      </c>
      <c r="B14996" s="2" t="str">
        <f ca="1">IFERROR(__xludf.DUMMYFUNCTION("GOOGLETRANSLATE(A14996,""auto"",""en"")"),"Loading...")</f>
        <v>Loading...</v>
      </c>
    </row>
    <row r="14997" spans="1:2" ht="14.25" customHeight="1">
      <c r="A14997" s="2" t="s">
        <v>14220</v>
      </c>
      <c r="B14997" s="2" t="str">
        <f ca="1">IFERROR(__xludf.DUMMYFUNCTION("GOOGLETRANSLATE(A14997,""auto"",""en"")"),"Loading...")</f>
        <v>Loading...</v>
      </c>
    </row>
    <row r="14998" spans="1:2" ht="14.25" customHeight="1">
      <c r="A14998" s="2" t="s">
        <v>14221</v>
      </c>
      <c r="B14998" s="2" t="str">
        <f ca="1">IFERROR(__xludf.DUMMYFUNCTION("GOOGLETRANSLATE(A14998,""auto"",""en"")"),"Loading...")</f>
        <v>Loading...</v>
      </c>
    </row>
    <row r="14999" spans="1:2" ht="14.25" customHeight="1">
      <c r="A14999" s="4" t="s">
        <v>14222</v>
      </c>
      <c r="B14999" s="2" t="str">
        <f ca="1">IFERROR(__xludf.DUMMYFUNCTION("GOOGLETRANSLATE(A14999,""auto"",""en"")"),"Loading...")</f>
        <v>Loading...</v>
      </c>
    </row>
    <row r="15000" spans="1:2" ht="14.25" customHeight="1">
      <c r="A15000" s="4" t="s">
        <v>14223</v>
      </c>
      <c r="B15000" s="2" t="str">
        <f ca="1">IFERROR(__xludf.DUMMYFUNCTION("GOOGLETRANSLATE(A15000,""auto"",""en"")"),"Loading...")</f>
        <v>Loading...</v>
      </c>
    </row>
    <row r="15001" spans="1:2" ht="14.25" customHeight="1">
      <c r="A15001" s="2" t="s">
        <v>14224</v>
      </c>
      <c r="B15001" s="2" t="str">
        <f ca="1">IFERROR(__xludf.DUMMYFUNCTION("GOOGLETRANSLATE(A15001,""auto"",""en"")"),"Loading...")</f>
        <v>Loading...</v>
      </c>
    </row>
    <row r="15002" spans="1:2" ht="14.25" customHeight="1">
      <c r="A15002" s="4" t="s">
        <v>14225</v>
      </c>
      <c r="B15002" s="2" t="str">
        <f ca="1">IFERROR(__xludf.DUMMYFUNCTION("GOOGLETRANSLATE(A15002,""auto"",""en"")"),"Loading...")</f>
        <v>Loading...</v>
      </c>
    </row>
    <row r="15003" spans="1:2" ht="14.25" customHeight="1">
      <c r="A15003" s="2" t="s">
        <v>7084</v>
      </c>
      <c r="B15003" s="2" t="str">
        <f ca="1">IFERROR(__xludf.DUMMYFUNCTION("GOOGLETRANSLATE(A15003,""auto"",""en"")"),"Loading...")</f>
        <v>Loading...</v>
      </c>
    </row>
    <row r="15004" spans="1:2" ht="14.25" customHeight="1">
      <c r="A15004" s="4" t="s">
        <v>14226</v>
      </c>
      <c r="B15004" s="2" t="str">
        <f ca="1">IFERROR(__xludf.DUMMYFUNCTION("GOOGLETRANSLATE(A15004,""auto"",""en"")"),"Loading...")</f>
        <v>Loading...</v>
      </c>
    </row>
    <row r="15005" spans="1:2" ht="14.25" customHeight="1">
      <c r="A15005" s="2" t="s">
        <v>14227</v>
      </c>
      <c r="B15005" s="2" t="str">
        <f ca="1">IFERROR(__xludf.DUMMYFUNCTION("GOOGLETRANSLATE(A15005,""auto"",""en"")"),"Loading...")</f>
        <v>Loading...</v>
      </c>
    </row>
    <row r="15006" spans="1:2" ht="14.25" customHeight="1">
      <c r="A15006" s="4" t="s">
        <v>14228</v>
      </c>
      <c r="B15006" s="2" t="str">
        <f ca="1">IFERROR(__xludf.DUMMYFUNCTION("GOOGLETRANSLATE(A15006,""auto"",""en"")"),"Loading...")</f>
        <v>Loading...</v>
      </c>
    </row>
    <row r="15007" spans="1:2" ht="14.25" customHeight="1">
      <c r="A15007" s="4" t="s">
        <v>14229</v>
      </c>
      <c r="B15007" s="2" t="str">
        <f ca="1">IFERROR(__xludf.DUMMYFUNCTION("GOOGLETRANSLATE(A15007,""auto"",""en"")"),"Rahul Gandhi future Prime Minister")</f>
        <v>Rahul Gandhi future Prime Minister</v>
      </c>
    </row>
    <row r="15008" spans="1:2" ht="14.25" customHeight="1">
      <c r="A15008" s="2" t="s">
        <v>14230</v>
      </c>
      <c r="B15008" s="2" t="str">
        <f ca="1">IFERROR(__xludf.DUMMYFUNCTION("GOOGLETRANSLATE(A15008,""auto"",""en"")"),"Loading...")</f>
        <v>Loading...</v>
      </c>
    </row>
    <row r="15009" spans="1:2" ht="14.25" customHeight="1">
      <c r="A15009" s="4" t="s">
        <v>14231</v>
      </c>
      <c r="B15009" s="2" t="str">
        <f ca="1">IFERROR(__xludf.DUMMYFUNCTION("GOOGLETRANSLATE(A15009,""auto"",""en"")"),"Loading...")</f>
        <v>Loading...</v>
      </c>
    </row>
    <row r="15010" spans="1:2" ht="14.25" customHeight="1">
      <c r="A15010" s="2" t="s">
        <v>14232</v>
      </c>
      <c r="B15010" s="2" t="str">
        <f ca="1">IFERROR(__xludf.DUMMYFUNCTION("GOOGLETRANSLATE(A15010,""auto"",""en"")"),"Loading...")</f>
        <v>Loading...</v>
      </c>
    </row>
    <row r="15011" spans="1:2" ht="14.25" customHeight="1">
      <c r="A15011" s="2" t="s">
        <v>14233</v>
      </c>
      <c r="B15011" s="2" t="str">
        <f ca="1">IFERROR(__xludf.DUMMYFUNCTION("GOOGLETRANSLATE(A15011,""auto"",""en"")"),"Loading...")</f>
        <v>Loading...</v>
      </c>
    </row>
    <row r="15012" spans="1:2" ht="14.25" customHeight="1">
      <c r="A15012" s="2" t="s">
        <v>14234</v>
      </c>
      <c r="B15012" s="2" t="str">
        <f ca="1">IFERROR(__xludf.DUMMYFUNCTION("GOOGLETRANSLATE(A15012,""auto"",""en"")"),"Loading...")</f>
        <v>Loading...</v>
      </c>
    </row>
    <row r="15013" spans="1:2" ht="14.25" customHeight="1">
      <c r="A15013" s="4" t="s">
        <v>14235</v>
      </c>
      <c r="B15013" s="2" t="str">
        <f ca="1">IFERROR(__xludf.DUMMYFUNCTION("GOOGLETRANSLATE(A15013,""auto"",""en"")"),"Loading...")</f>
        <v>Loading...</v>
      </c>
    </row>
    <row r="15014" spans="1:2" ht="14.25" customHeight="1">
      <c r="A15014" s="2" t="s">
        <v>14236</v>
      </c>
      <c r="B15014" s="2" t="str">
        <f ca="1">IFERROR(__xludf.DUMMYFUNCTION("GOOGLETRANSLATE(A15014,""auto"",""en"")"),"Loading...")</f>
        <v>Loading...</v>
      </c>
    </row>
    <row r="15015" spans="1:2" ht="14.25" customHeight="1">
      <c r="A15015" s="6" t="s">
        <v>14237</v>
      </c>
      <c r="B15015" s="2" t="str">
        <f ca="1">IFERROR(__xludf.DUMMYFUNCTION("GOOGLETRANSLATE(A15015,""auto"",""en"")"),"Loading...")</f>
        <v>Loading...</v>
      </c>
    </row>
    <row r="15016" spans="1:2" ht="14.25" customHeight="1">
      <c r="A15016" s="2" t="s">
        <v>14238</v>
      </c>
      <c r="B15016" s="2" t="str">
        <f ca="1">IFERROR(__xludf.DUMMYFUNCTION("GOOGLETRANSLATE(A15016,""auto"",""en"")"),"Loading...")</f>
        <v>Loading...</v>
      </c>
    </row>
    <row r="15017" spans="1:2" ht="14.25" customHeight="1">
      <c r="A15017" s="2" t="s">
        <v>594</v>
      </c>
      <c r="B15017" s="2" t="str">
        <f ca="1">IFERROR(__xludf.DUMMYFUNCTION("GOOGLETRANSLATE(A15017,""auto"",""en"")"),"❤")</f>
        <v>❤</v>
      </c>
    </row>
    <row r="15018" spans="1:2" ht="14.25" customHeight="1">
      <c r="A15018" s="2" t="s">
        <v>14239</v>
      </c>
      <c r="B15018" s="2" t="str">
        <f ca="1">IFERROR(__xludf.DUMMYFUNCTION("GOOGLETRANSLATE(A15018,""auto"",""en"")"),"Loading...")</f>
        <v>Loading...</v>
      </c>
    </row>
    <row r="15019" spans="1:2" ht="14.25" customHeight="1">
      <c r="A15019" s="2" t="s">
        <v>14240</v>
      </c>
      <c r="B15019" s="2" t="str">
        <f ca="1">IFERROR(__xludf.DUMMYFUNCTION("GOOGLETRANSLATE(A15019,""auto"",""en"")"),"Loading...")</f>
        <v>Loading...</v>
      </c>
    </row>
    <row r="15020" spans="1:2" ht="14.25" customHeight="1">
      <c r="A15020" s="4" t="s">
        <v>14241</v>
      </c>
      <c r="B15020" s="2" t="str">
        <f ca="1">IFERROR(__xludf.DUMMYFUNCTION("GOOGLETRANSLATE(A15020,""auto"",""en"")"),"Loading...")</f>
        <v>Loading...</v>
      </c>
    </row>
    <row r="15021" spans="1:2" ht="14.25" customHeight="1">
      <c r="A15021" s="2" t="s">
        <v>14242</v>
      </c>
      <c r="B15021" s="2" t="str">
        <f ca="1">IFERROR(__xludf.DUMMYFUNCTION("GOOGLETRANSLATE(A15021,""auto"",""en"")"),"Loading...")</f>
        <v>Loading...</v>
      </c>
    </row>
    <row r="15022" spans="1:2" ht="14.25" customHeight="1">
      <c r="A15022" s="4" t="s">
        <v>14243</v>
      </c>
      <c r="B15022" s="2" t="str">
        <f ca="1">IFERROR(__xludf.DUMMYFUNCTION("GOOGLETRANSLATE(A15022,""auto"",""en"")"),"Loading...")</f>
        <v>Loading...</v>
      </c>
    </row>
    <row r="15023" spans="1:2" ht="14.25" customHeight="1">
      <c r="A15023" s="2" t="s">
        <v>14244</v>
      </c>
      <c r="B15023" s="2" t="str">
        <f ca="1">IFERROR(__xludf.DUMMYFUNCTION("GOOGLETRANSLATE(A15023,""auto"",""en"")"),"Loading...")</f>
        <v>Loading...</v>
      </c>
    </row>
    <row r="15024" spans="1:2" ht="14.25" customHeight="1">
      <c r="A15024" s="2" t="s">
        <v>14245</v>
      </c>
      <c r="B15024" s="2" t="str">
        <f ca="1">IFERROR(__xludf.DUMMYFUNCTION("GOOGLETRANSLATE(A15024,""auto"",""en"")"),"Loading...")</f>
        <v>Loading...</v>
      </c>
    </row>
    <row r="15025" spans="1:2" ht="14.25" customHeight="1">
      <c r="A15025" s="2" t="s">
        <v>14246</v>
      </c>
      <c r="B15025" s="2" t="str">
        <f ca="1">IFERROR(__xludf.DUMMYFUNCTION("GOOGLETRANSLATE(A15025,""auto"",""en"")"),"Loading...")</f>
        <v>Loading...</v>
      </c>
    </row>
    <row r="15026" spans="1:2" ht="14.25" customHeight="1">
      <c r="A15026" s="4" t="s">
        <v>14247</v>
      </c>
      <c r="B15026" s="2" t="str">
        <f ca="1">IFERROR(__xludf.DUMMYFUNCTION("GOOGLETRANSLATE(A15026,""auto"",""en"")"),"Loading...")</f>
        <v>Loading...</v>
      </c>
    </row>
    <row r="15027" spans="1:2" ht="14.25" customHeight="1">
      <c r="A15027" s="6" t="s">
        <v>14248</v>
      </c>
      <c r="B15027" s="2" t="str">
        <f ca="1">IFERROR(__xludf.DUMMYFUNCTION("GOOGLETRANSLATE(A15027,""auto"",""en"")"),"Loading...")</f>
        <v>Loading...</v>
      </c>
    </row>
    <row r="15028" spans="1:2" ht="14.25" customHeight="1">
      <c r="A15028" s="2" t="s">
        <v>14249</v>
      </c>
      <c r="B15028" s="2" t="str">
        <f ca="1">IFERROR(__xludf.DUMMYFUNCTION("GOOGLETRANSLATE(A15028,""auto"",""en"")"),"Loading...")</f>
        <v>Loading...</v>
      </c>
    </row>
    <row r="15029" spans="1:2" ht="14.25" customHeight="1">
      <c r="A15029" s="2" t="s">
        <v>151</v>
      </c>
      <c r="B15029" s="2" t="str">
        <f ca="1">IFERROR(__xludf.DUMMYFUNCTION("GOOGLETRANSLATE(A15029,""auto"",""en"")"),"Loading...")</f>
        <v>Loading...</v>
      </c>
    </row>
    <row r="15030" spans="1:2" ht="14.25" customHeight="1">
      <c r="A15030" s="2" t="s">
        <v>14250</v>
      </c>
      <c r="B15030" s="2" t="str">
        <f ca="1">IFERROR(__xludf.DUMMYFUNCTION("GOOGLETRANSLATE(A15030,""auto"",""en"")"),"Loading...")</f>
        <v>Loading...</v>
      </c>
    </row>
    <row r="15031" spans="1:2" ht="14.25" customHeight="1">
      <c r="A15031" s="2" t="s">
        <v>14251</v>
      </c>
      <c r="B15031" s="2" t="str">
        <f ca="1">IFERROR(__xludf.DUMMYFUNCTION("GOOGLETRANSLATE(A15031,""auto"",""en"")"),"Loading...")</f>
        <v>Loading...</v>
      </c>
    </row>
    <row r="15032" spans="1:2" ht="14.25" customHeight="1">
      <c r="A15032" s="6" t="s">
        <v>14252</v>
      </c>
      <c r="B15032" s="2" t="str">
        <f ca="1">IFERROR(__xludf.DUMMYFUNCTION("GOOGLETRANSLATE(A15032,""auto"",""en"")"),"Loading...")</f>
        <v>Loading...</v>
      </c>
    </row>
    <row r="15033" spans="1:2" ht="14.25" customHeight="1">
      <c r="A15033" s="2" t="s">
        <v>14253</v>
      </c>
      <c r="B15033" s="2" t="str">
        <f ca="1">IFERROR(__xludf.DUMMYFUNCTION("GOOGLETRANSLATE(A15033,""auto"",""en"")"),"Loading...")</f>
        <v>Loading...</v>
      </c>
    </row>
    <row r="15034" spans="1:2" ht="14.25" customHeight="1">
      <c r="A15034" s="6" t="s">
        <v>14254</v>
      </c>
      <c r="B15034" s="2" t="str">
        <f ca="1">IFERROR(__xludf.DUMMYFUNCTION("GOOGLETRANSLATE(A15034,""auto"",""en"")"),"Loading...")</f>
        <v>Loading...</v>
      </c>
    </row>
    <row r="15035" spans="1:2" ht="14.25" customHeight="1">
      <c r="A15035" s="4" t="s">
        <v>14255</v>
      </c>
      <c r="B15035" s="2" t="str">
        <f ca="1">IFERROR(__xludf.DUMMYFUNCTION("GOOGLETRANSLATE(A15035,""auto"",""en"")"),"Exit polls are false, thousands of crores of rupees are invested in the stock market behind the polls.")</f>
        <v>Exit polls are false, thousands of crores of rupees are invested in the stock market behind the polls.</v>
      </c>
    </row>
    <row r="15036" spans="1:2" ht="14.25" customHeight="1">
      <c r="A15036" s="2" t="s">
        <v>14256</v>
      </c>
      <c r="B15036" s="2" t="str">
        <f ca="1">IFERROR(__xludf.DUMMYFUNCTION("GOOGLETRANSLATE(A15036,""auto"",""en"")"),"Loading...")</f>
        <v>Loading...</v>
      </c>
    </row>
    <row r="15037" spans="1:2" ht="14.25" customHeight="1">
      <c r="A15037" s="4" t="s">
        <v>14257</v>
      </c>
      <c r="B15037" s="2" t="str">
        <f ca="1">IFERROR(__xludf.DUMMYFUNCTION("GOOGLETRANSLATE(A15037,""auto"",""en"")"),"Loading...")</f>
        <v>Loading...</v>
      </c>
    </row>
    <row r="15038" spans="1:2" ht="14.25" customHeight="1">
      <c r="A15038" s="2" t="s">
        <v>14258</v>
      </c>
      <c r="B15038" s="2" t="str">
        <f ca="1">IFERROR(__xludf.DUMMYFUNCTION("GOOGLETRANSLATE(A15038,""auto"",""en"")"),"Loading...")</f>
        <v>Loading...</v>
      </c>
    </row>
    <row r="15039" spans="1:2" ht="14.25" customHeight="1">
      <c r="A15039" s="4" t="s">
        <v>14259</v>
      </c>
      <c r="B15039" s="2" t="str">
        <f ca="1">IFERROR(__xludf.DUMMYFUNCTION("GOOGLETRANSLATE(A15039,""auto"",""en"")"),"Loading...")</f>
        <v>Loading...</v>
      </c>
    </row>
    <row r="15040" spans="1:2" ht="14.25" customHeight="1">
      <c r="A15040" s="2" t="s">
        <v>14260</v>
      </c>
      <c r="B15040" s="2" t="str">
        <f ca="1">IFERROR(__xludf.DUMMYFUNCTION("GOOGLETRANSLATE(A15040,""auto"",""en"")"),"Loading...")</f>
        <v>Loading...</v>
      </c>
    </row>
    <row r="15041" spans="1:2" ht="14.25" customHeight="1">
      <c r="A15041" s="2" t="s">
        <v>14261</v>
      </c>
      <c r="B15041" s="2" t="str">
        <f ca="1">IFERROR(__xludf.DUMMYFUNCTION("GOOGLETRANSLATE(A15041,""auto"",""en"")"),"Loading...")</f>
        <v>Loading...</v>
      </c>
    </row>
    <row r="15042" spans="1:2" ht="14.25" customHeight="1">
      <c r="A15042" s="2" t="s">
        <v>14262</v>
      </c>
      <c r="B15042" s="2" t="str">
        <f ca="1">IFERROR(__xludf.DUMMYFUNCTION("GOOGLETRANSLATE(A15042,""auto"",""en"")"),"Loading...")</f>
        <v>Loading...</v>
      </c>
    </row>
    <row r="15043" spans="1:2" ht="14.25" customHeight="1">
      <c r="A15043" s="4" t="s">
        <v>14263</v>
      </c>
      <c r="B15043" s="2" t="str">
        <f ca="1">IFERROR(__xludf.DUMMYFUNCTION("GOOGLETRANSLATE(A15043,""auto"",""en"")"),"Loading...")</f>
        <v>Loading...</v>
      </c>
    </row>
    <row r="15044" spans="1:2" ht="14.25" customHeight="1">
      <c r="A15044" s="6" t="s">
        <v>14264</v>
      </c>
      <c r="B15044" s="2" t="str">
        <f ca="1">IFERROR(__xludf.DUMMYFUNCTION("GOOGLETRANSLATE(A15044,""auto"",""en"")"),"Loading...")</f>
        <v>Loading...</v>
      </c>
    </row>
    <row r="15045" spans="1:2" ht="14.25" customHeight="1">
      <c r="A15045" s="4" t="s">
        <v>14265</v>
      </c>
      <c r="B15045" s="2" t="str">
        <f ca="1">IFERROR(__xludf.DUMMYFUNCTION("GOOGLETRANSLATE(A15045,""auto"",""en"")"),"Loading...")</f>
        <v>Loading...</v>
      </c>
    </row>
    <row r="15046" spans="1:2" ht="14.25" customHeight="1">
      <c r="A15046" s="2" t="s">
        <v>14266</v>
      </c>
      <c r="B15046" s="2" t="str">
        <f ca="1">IFERROR(__xludf.DUMMYFUNCTION("GOOGLETRANSLATE(A15046,""auto"",""en"")"),"Loading...")</f>
        <v>Loading...</v>
      </c>
    </row>
    <row r="15047" spans="1:2" ht="14.25" customHeight="1">
      <c r="A15047" s="2" t="s">
        <v>14267</v>
      </c>
      <c r="B15047" s="2" t="str">
        <f ca="1">IFERROR(__xludf.DUMMYFUNCTION("GOOGLETRANSLATE(A15047,""auto"",""en"")"),"Loading...")</f>
        <v>Loading...</v>
      </c>
    </row>
    <row r="15048" spans="1:2" ht="14.25" customHeight="1">
      <c r="A15048" s="2" t="s">
        <v>14268</v>
      </c>
      <c r="B15048" s="2" t="str">
        <f ca="1">IFERROR(__xludf.DUMMYFUNCTION("GOOGLETRANSLATE(A15048,""auto"",""en"")"),"Loading...")</f>
        <v>Loading...</v>
      </c>
    </row>
    <row r="15049" spans="1:2" ht="14.25" customHeight="1">
      <c r="A15049" s="2" t="s">
        <v>14269</v>
      </c>
      <c r="B15049" s="2" t="str">
        <f ca="1">IFERROR(__xludf.DUMMYFUNCTION("GOOGLETRANSLATE(A15049,""auto"",""en"")"),"Sir video to aap after June ke laane wale औ")</f>
        <v>Sir video to aap after June ke laane wale औ</v>
      </c>
    </row>
    <row r="15050" spans="1:2" ht="14.25" customHeight="1">
      <c r="A15050" s="4" t="s">
        <v>14270</v>
      </c>
      <c r="B15050" s="2" t="str">
        <f ca="1">IFERROR(__xludf.DUMMYFUNCTION("GOOGLETRANSLATE(A15050,""auto"",""en"")"),"Janata India has formed the coalition government. But, BJP may try to win by rigging the vote counting with the help of corrupt officials. That's why all the candidates of India alliance should be careful while counting the votes.")</f>
        <v>Janata India has formed the coalition government. But, BJP may try to win by rigging the vote counting with the help of corrupt officials. That's why all the candidates of India alliance should be careful while counting the votes.</v>
      </c>
    </row>
    <row r="15051" spans="1:2" ht="14.25" customHeight="1">
      <c r="A15051" s="2" t="s">
        <v>14271</v>
      </c>
      <c r="B15051" s="2" t="str">
        <f ca="1">IFERROR(__xludf.DUMMYFUNCTION("GOOGLETRANSLATE(A15051,""auto"",""en"")"),"Modi panauti hai chiting baj hai")</f>
        <v>Modi panauti hai chiting baj hai</v>
      </c>
    </row>
    <row r="15052" spans="1:2" ht="14.25" customHeight="1">
      <c r="A15052" s="4" t="s">
        <v>14272</v>
      </c>
      <c r="B15052" s="2" t="str">
        <f ca="1">IFERROR(__xludf.DUMMYFUNCTION("GOOGLETRANSLATE(A15052,""auto"",""en"")"),"Who wants Congress party to form the government and Rahul Gandhi to become the Prime Minister?")</f>
        <v>Who wants Congress party to form the government and Rahul Gandhi to become the Prime Minister?</v>
      </c>
    </row>
    <row r="15053" spans="1:2" ht="14.25" customHeight="1">
      <c r="A15053" s="4" t="s">
        <v>14273</v>
      </c>
      <c r="B15053" s="2" t="str">
        <f ca="1">IFERROR(__xludf.DUMMYFUNCTION("GOOGLETRANSLATE(A15053,""auto"",""en"")"),"Loading...")</f>
        <v>Loading...</v>
      </c>
    </row>
    <row r="15054" spans="1:2" ht="14.25" customHeight="1">
      <c r="A15054" s="4" t="s">
        <v>14274</v>
      </c>
      <c r="B15054" s="2" t="str">
        <f ca="1">IFERROR(__xludf.DUMMYFUNCTION("GOOGLETRANSLATE(A15054,""auto"",""en"")"),"Loading...")</f>
        <v>Loading...</v>
      </c>
    </row>
    <row r="15055" spans="1:2" ht="14.25" customHeight="1">
      <c r="A15055" s="2" t="s">
        <v>14275</v>
      </c>
      <c r="B15055" s="2" t="str">
        <f ca="1">IFERROR(__xludf.DUMMYFUNCTION("GOOGLETRANSLATE(A15055,""auto"",""en"")"),"Loading...")</f>
        <v>Loading...</v>
      </c>
    </row>
    <row r="15056" spans="1:2" ht="14.25" customHeight="1">
      <c r="A15056" s="2" t="s">
        <v>79</v>
      </c>
      <c r="B15056" s="2" t="str">
        <f ca="1">IFERROR(__xludf.DUMMYFUNCTION("GOOGLETRANSLATE(A15056,""auto"",""en"")"),"Loading...")</f>
        <v>Loading...</v>
      </c>
    </row>
    <row r="15057" spans="1:2" ht="14.25" customHeight="1">
      <c r="A15057" s="4" t="s">
        <v>14276</v>
      </c>
      <c r="B15057" s="2" t="str">
        <f ca="1">IFERROR(__xludf.DUMMYFUNCTION("GOOGLETRANSLATE(A15057,""auto"",""en"")"),"A new face should come to power now...")</f>
        <v>A new face should come to power now...</v>
      </c>
    </row>
    <row r="15058" spans="1:2" ht="14.25" customHeight="1">
      <c r="A15058" s="2" t="s">
        <v>14277</v>
      </c>
      <c r="B15058" s="2" t="str">
        <f ca="1">IFERROR(__xludf.DUMMYFUNCTION("GOOGLETRANSLATE(A15058,""auto"",""en"")"),"Loading...")</f>
        <v>Loading...</v>
      </c>
    </row>
    <row r="15059" spans="1:2" ht="14.25" customHeight="1">
      <c r="A15059" s="2" t="s">
        <v>14278</v>
      </c>
      <c r="B15059" s="2" t="str">
        <f ca="1">IFERROR(__xludf.DUMMYFUNCTION("GOOGLETRANSLATE(A15059,""auto"",""en"")"),"Just look at the utter disappointment on his face of not being able to make पप्पू win yet again despite all his efforts. 😂")</f>
        <v>Just look at the utter disappointment on his face of not being able to make पप्पू win yet again despite all his efforts. 😂</v>
      </c>
    </row>
    <row r="15060" spans="1:2" ht="14.25" customHeight="1">
      <c r="A15060" s="2" t="s">
        <v>14279</v>
      </c>
      <c r="B15060" s="2" t="str">
        <f ca="1">IFERROR(__xludf.DUMMYFUNCTION("GOOGLETRANSLATE(A15060,""auto"",""en"")"),"Loading...")</f>
        <v>Loading...</v>
      </c>
    </row>
    <row r="15061" spans="1:2" ht="14.25" customHeight="1">
      <c r="A15061" s="2" t="s">
        <v>14280</v>
      </c>
      <c r="B15061" s="2" t="str">
        <f ca="1">IFERROR(__xludf.DUMMYFUNCTION("GOOGLETRANSLATE(A15061,""auto"",""en"")"),"Loading...")</f>
        <v>Loading...</v>
      </c>
    </row>
    <row r="15062" spans="1:2" ht="14.25" customHeight="1">
      <c r="A15062" s="2" t="s">
        <v>14281</v>
      </c>
      <c r="B15062" s="2" t="str">
        <f ca="1">IFERROR(__xludf.DUMMYFUNCTION("GOOGLETRANSLATE(A15062,""auto"",""en"")"),"Loading...")</f>
        <v>Loading...</v>
      </c>
    </row>
    <row r="15063" spans="1:2" ht="14.25" customHeight="1">
      <c r="A15063" s="4" t="s">
        <v>14282</v>
      </c>
      <c r="B15063" s="2" t="str">
        <f ca="1">IFERROR(__xludf.DUMMYFUNCTION("GOOGLETRANSLATE(A15063,""auto"",""en"")"),"Loading...")</f>
        <v>Loading...</v>
      </c>
    </row>
    <row r="15064" spans="1:2" ht="14.25" customHeight="1">
      <c r="A15064" s="2" t="s">
        <v>7084</v>
      </c>
      <c r="B15064" s="2" t="str">
        <f ca="1">IFERROR(__xludf.DUMMYFUNCTION("GOOGLETRANSLATE(A15064,""auto"",""en"")"),"Loading...")</f>
        <v>Loading...</v>
      </c>
    </row>
    <row r="15065" spans="1:2" ht="14.25" customHeight="1">
      <c r="A15065" s="2" t="s">
        <v>14283</v>
      </c>
      <c r="B15065" s="2" t="str">
        <f ca="1">IFERROR(__xludf.DUMMYFUNCTION("GOOGLETRANSLATE(A15065,""auto"",""en"")"),"Loading...")</f>
        <v>Loading...</v>
      </c>
    </row>
    <row r="15066" spans="1:2" ht="14.25" customHeight="1">
      <c r="A15066" s="2" t="s">
        <v>14284</v>
      </c>
      <c r="B15066" s="2" t="str">
        <f ca="1">IFERROR(__xludf.DUMMYFUNCTION("GOOGLETRANSLATE(A15066,""auto"",""en"")"),"EVM has been set, BJP has sung the song 😅😅😢")</f>
        <v>EVM has been set, BJP has sung the song 😅😅😢</v>
      </c>
    </row>
    <row r="15067" spans="1:2" ht="14.25" customHeight="1">
      <c r="A15067" s="2" t="s">
        <v>14285</v>
      </c>
      <c r="B15067" s="2" t="str">
        <f ca="1">IFERROR(__xludf.DUMMYFUNCTION("GOOGLETRANSLATE(A15067,""auto"",""en"")"),"Loading...")</f>
        <v>Loading...</v>
      </c>
    </row>
    <row r="15068" spans="1:2" ht="14.25" customHeight="1">
      <c r="A15068" s="2" t="s">
        <v>14286</v>
      </c>
      <c r="B15068" s="2" t="str">
        <f ca="1">IFERROR(__xludf.DUMMYFUNCTION("GOOGLETRANSLATE(A15068,""auto"",""en"")"),"Loading...")</f>
        <v>Loading...</v>
      </c>
    </row>
    <row r="15069" spans="1:2" ht="14.25" customHeight="1">
      <c r="A15069" s="2" t="s">
        <v>14287</v>
      </c>
      <c r="B15069" s="2" t="str">
        <f ca="1">IFERROR(__xludf.DUMMYFUNCTION("GOOGLETRANSLATE(A15069,""auto"",""en"")"),"Loading...")</f>
        <v>Loading...</v>
      </c>
    </row>
    <row r="15070" spans="1:2" ht="14.25" customHeight="1">
      <c r="A15070" s="2" t="s">
        <v>7</v>
      </c>
      <c r="B15070" s="2" t="str">
        <f ca="1">IFERROR(__xludf.DUMMYFUNCTION("GOOGLETRANSLATE(A15070,""auto"",""en"")"),"Loading...")</f>
        <v>Loading...</v>
      </c>
    </row>
    <row r="15071" spans="1:2" ht="14.25" customHeight="1">
      <c r="A15071" s="4" t="s">
        <v>14288</v>
      </c>
      <c r="B15071" s="2" t="str">
        <f ca="1">IFERROR(__xludf.DUMMYFUNCTION("GOOGLETRANSLATE(A15071,""auto"",""en"")"),"Loading...")</f>
        <v>Loading...</v>
      </c>
    </row>
    <row r="15072" spans="1:2" ht="14.25" customHeight="1">
      <c r="A15072" s="2" t="s">
        <v>14289</v>
      </c>
      <c r="B15072" s="2" t="str">
        <f ca="1">IFERROR(__xludf.DUMMYFUNCTION("GOOGLETRANSLATE(A15072,""auto"",""en"")"),"Loading...")</f>
        <v>Loading...</v>
      </c>
    </row>
    <row r="15073" spans="1:2" ht="14.25" customHeight="1">
      <c r="A15073" s="2" t="s">
        <v>14290</v>
      </c>
      <c r="B15073" s="2" t="str">
        <f ca="1">IFERROR(__xludf.DUMMYFUNCTION("GOOGLETRANSLATE(A15073,""auto"",""en"")"),"Loading...")</f>
        <v>Loading...</v>
      </c>
    </row>
    <row r="15074" spans="1:2" ht="14.25" customHeight="1">
      <c r="A15074" s="2" t="s">
        <v>14291</v>
      </c>
      <c r="B15074" s="2" t="str">
        <f ca="1">IFERROR(__xludf.DUMMYFUNCTION("GOOGLETRANSLATE(A15074,""auto"",""en"")"),"Loading...")</f>
        <v>Loading...</v>
      </c>
    </row>
    <row r="15075" spans="1:2" ht="14.25" customHeight="1">
      <c r="A15075" s="2" t="s">
        <v>14292</v>
      </c>
      <c r="B15075" s="2" t="str">
        <f ca="1">IFERROR(__xludf.DUMMYFUNCTION("GOOGLETRANSLATE(A15075,""auto"",""en"")"),"Loading...")</f>
        <v>Loading...</v>
      </c>
    </row>
    <row r="15076" spans="1:2" ht="14.25" customHeight="1">
      <c r="A15076" s="2" t="s">
        <v>14293</v>
      </c>
      <c r="B15076" s="2" t="str">
        <f ca="1">IFERROR(__xludf.DUMMYFUNCTION("GOOGLETRANSLATE(A15076,""auto"",""en"")"),"Loading...")</f>
        <v>Loading...</v>
      </c>
    </row>
    <row r="15077" spans="1:2" ht="14.25" customHeight="1">
      <c r="A15077" s="2" t="s">
        <v>14294</v>
      </c>
      <c r="B15077" s="2" t="str">
        <f ca="1">IFERROR(__xludf.DUMMYFUNCTION("GOOGLETRANSLATE(A15077,""auto"",""en"")"),"Loading...")</f>
        <v>Loading...</v>
      </c>
    </row>
    <row r="15078" spans="1:2" ht="14.25" customHeight="1">
      <c r="A15078" s="2" t="s">
        <v>14295</v>
      </c>
      <c r="B15078" s="2" t="str">
        <f ca="1">IFERROR(__xludf.DUMMYFUNCTION("GOOGLETRANSLATE(A15078,""auto"",""en"")"),"Loading...")</f>
        <v>Loading...</v>
      </c>
    </row>
    <row r="15079" spans="1:2" ht="14.25" customHeight="1">
      <c r="A15079" s="6" t="s">
        <v>14296</v>
      </c>
      <c r="B15079" s="2" t="str">
        <f ca="1">IFERROR(__xludf.DUMMYFUNCTION("GOOGLETRANSLATE(A15079,""auto"",""en"")"),"Loading...")</f>
        <v>Loading...</v>
      </c>
    </row>
    <row r="15080" spans="1:2" ht="14.25" customHeight="1">
      <c r="A15080" s="2" t="s">
        <v>14297</v>
      </c>
      <c r="B15080" s="2" t="str">
        <f ca="1">IFERROR(__xludf.DUMMYFUNCTION("GOOGLETRANSLATE(A15080,""auto"",""en"")"),"Loading...")</f>
        <v>Loading...</v>
      </c>
    </row>
    <row r="15081" spans="1:2" ht="14.25" customHeight="1">
      <c r="A15081" s="2" t="s">
        <v>14298</v>
      </c>
      <c r="B15081" s="2" t="str">
        <f ca="1">IFERROR(__xludf.DUMMYFUNCTION("GOOGLETRANSLATE(A15081,""auto"",""en"")"),"Loading...")</f>
        <v>Loading...</v>
      </c>
    </row>
    <row r="15082" spans="1:2" ht="14.25" customHeight="1">
      <c r="A15082" s="2" t="s">
        <v>14299</v>
      </c>
      <c r="B15082" s="2" t="str">
        <f ca="1">IFERROR(__xludf.DUMMYFUNCTION("GOOGLETRANSLATE(A15082,""auto"",""en"")"),"Loading...")</f>
        <v>Loading...</v>
      </c>
    </row>
    <row r="15083" spans="1:2" ht="14.25" customHeight="1">
      <c r="A15083" s="4" t="s">
        <v>14300</v>
      </c>
      <c r="B15083" s="2" t="str">
        <f ca="1">IFERROR(__xludf.DUMMYFUNCTION("GOOGLETRANSLATE(A15083,""auto"",""en"")"),"Loading...")</f>
        <v>Loading...</v>
      </c>
    </row>
    <row r="15084" spans="1:2" ht="14.25" customHeight="1">
      <c r="A15084" s="4" t="s">
        <v>14301</v>
      </c>
      <c r="B15084" s="2" t="str">
        <f ca="1">IFERROR(__xludf.DUMMYFUNCTION("GOOGLETRANSLATE(A15084,""auto"",""en"")"),"Loading...")</f>
        <v>Loading...</v>
      </c>
    </row>
    <row r="15085" spans="1:2" ht="14.25" customHeight="1">
      <c r="A15085" s="2" t="s">
        <v>14302</v>
      </c>
      <c r="B15085" s="2" t="str">
        <f ca="1">IFERROR(__xludf.DUMMYFUNCTION("GOOGLETRANSLATE(A15085,""auto"",""en"")"),"Loading...")</f>
        <v>Loading...</v>
      </c>
    </row>
    <row r="15086" spans="1:2" ht="14.25" customHeight="1">
      <c r="A15086" s="2" t="s">
        <v>14303</v>
      </c>
      <c r="B15086" s="2" t="str">
        <f ca="1">IFERROR(__xludf.DUMMYFUNCTION("GOOGLETRANSLATE(A15086,""auto"",""en"")"),"Loading...")</f>
        <v>Loading...</v>
      </c>
    </row>
    <row r="15087" spans="1:2" ht="14.25" customHeight="1">
      <c r="A15087" s="4" t="s">
        <v>14304</v>
      </c>
      <c r="B15087" s="2" t="str">
        <f ca="1">IFERROR(__xludf.DUMMYFUNCTION("GOOGLETRANSLATE(A15087,""auto"",""en"")"),"Loading...")</f>
        <v>Loading...</v>
      </c>
    </row>
    <row r="15088" spans="1:2" ht="14.25" customHeight="1">
      <c r="A15088" s="2" t="s">
        <v>14305</v>
      </c>
      <c r="B15088" s="2" t="str">
        <f ca="1">IFERROR(__xludf.DUMMYFUNCTION("GOOGLETRANSLATE(A15088,""auto"",""en"")"),"Loading...")</f>
        <v>Loading...</v>
      </c>
    </row>
    <row r="15089" spans="1:2" ht="14.25" customHeight="1">
      <c r="A15089" s="2" t="s">
        <v>14306</v>
      </c>
      <c r="B15089" s="2" t="str">
        <f ca="1">IFERROR(__xludf.DUMMYFUNCTION("GOOGLETRANSLATE(A15089,""auto"",""en"")"),"Loading...")</f>
        <v>Loading...</v>
      </c>
    </row>
    <row r="15090" spans="1:2" ht="14.25" customHeight="1">
      <c r="A15090" s="2" t="s">
        <v>14307</v>
      </c>
      <c r="B15090" s="2" t="str">
        <f ca="1">IFERROR(__xludf.DUMMYFUNCTION("GOOGLETRANSLATE(A15090,""auto"",""en"")"),"Loading...")</f>
        <v>Loading...</v>
      </c>
    </row>
    <row r="15091" spans="1:2" ht="14.25" customHeight="1">
      <c r="A15091" s="4" t="s">
        <v>7956</v>
      </c>
      <c r="B15091" s="2" t="str">
        <f ca="1">IFERROR(__xludf.DUMMYFUNCTION("GOOGLETRANSLATE(A15091,""auto"",""en"")"),"Loading...")</f>
        <v>Loading...</v>
      </c>
    </row>
    <row r="15092" spans="1:2" ht="14.25" customHeight="1">
      <c r="A15092" s="2" t="s">
        <v>14308</v>
      </c>
      <c r="B15092" s="2" t="str">
        <f ca="1">IFERROR(__xludf.DUMMYFUNCTION("GOOGLETRANSLATE(A15092,""auto"",""en"")"),"Loading...")</f>
        <v>Loading...</v>
      </c>
    </row>
    <row r="15093" spans="1:2" ht="14.25" customHeight="1">
      <c r="A15093" s="2" t="s">
        <v>14309</v>
      </c>
      <c r="B15093" s="2" t="str">
        <f ca="1">IFERROR(__xludf.DUMMYFUNCTION("GOOGLETRANSLATE(A15093,""auto"",""en"")"),"Loading...")</f>
        <v>Loading...</v>
      </c>
    </row>
    <row r="15094" spans="1:2" ht="14.25" customHeight="1">
      <c r="A15094" s="2" t="s">
        <v>14310</v>
      </c>
      <c r="B15094" s="2" t="str">
        <f ca="1">IFERROR(__xludf.DUMMYFUNCTION("GOOGLETRANSLATE(A15094,""auto"",""en"")"),"Loading...")</f>
        <v>Loading...</v>
      </c>
    </row>
    <row r="15095" spans="1:2" ht="14.25" customHeight="1">
      <c r="A15095" s="2" t="s">
        <v>14311</v>
      </c>
      <c r="B15095" s="2" t="str">
        <f ca="1">IFERROR(__xludf.DUMMYFUNCTION("GOOGLETRANSLATE(A15095,""auto"",""en"")"),"Loading...")</f>
        <v>Loading...</v>
      </c>
    </row>
    <row r="15096" spans="1:2" ht="14.25" customHeight="1">
      <c r="A15096" s="2" t="s">
        <v>14312</v>
      </c>
      <c r="B15096" s="2" t="str">
        <f ca="1">IFERROR(__xludf.DUMMYFUNCTION("GOOGLETRANSLATE(A15096,""auto"",""en"")"),"Loading...")</f>
        <v>Loading...</v>
      </c>
    </row>
    <row r="15097" spans="1:2" ht="14.25" customHeight="1">
      <c r="A15097" s="2" t="s">
        <v>14313</v>
      </c>
      <c r="B15097" s="2" t="str">
        <f ca="1">IFERROR(__xludf.DUMMYFUNCTION("GOOGLETRANSLATE(A15097,""auto"",""en"")"),"Loading...")</f>
        <v>Loading...</v>
      </c>
    </row>
    <row r="15098" spans="1:2" ht="14.25" customHeight="1">
      <c r="A15098" s="2" t="s">
        <v>14314</v>
      </c>
      <c r="B15098" s="2" t="str">
        <f ca="1">IFERROR(__xludf.DUMMYFUNCTION("GOOGLETRANSLATE(A15098,""auto"",""en"")"),"Loading...")</f>
        <v>Loading...</v>
      </c>
    </row>
    <row r="15099" spans="1:2" ht="14.25" customHeight="1">
      <c r="A15099" s="2" t="s">
        <v>14315</v>
      </c>
      <c r="B15099" s="2" t="str">
        <f ca="1">IFERROR(__xludf.DUMMYFUNCTION("GOOGLETRANSLATE(A15099,""auto"",""en"")"),"Loading...")</f>
        <v>Loading...</v>
      </c>
    </row>
    <row r="15100" spans="1:2" ht="14.25" customHeight="1">
      <c r="A15100" s="4" t="s">
        <v>14316</v>
      </c>
      <c r="B15100" s="2" t="str">
        <f ca="1">IFERROR(__xludf.DUMMYFUNCTION("GOOGLETRANSLATE(A15100,""auto"",""en"")"),"alone outweighs all")</f>
        <v>alone outweighs all</v>
      </c>
    </row>
    <row r="15101" spans="1:2" ht="14.25" customHeight="1">
      <c r="A15101" s="2" t="s">
        <v>14317</v>
      </c>
      <c r="B15101" s="2" t="str">
        <f ca="1">IFERROR(__xludf.DUMMYFUNCTION("GOOGLETRANSLATE(A15101,""auto"",""en"")"),"Loading...")</f>
        <v>Loading...</v>
      </c>
    </row>
    <row r="15102" spans="1:2" ht="14.25" customHeight="1">
      <c r="A15102" s="2" t="s">
        <v>310</v>
      </c>
      <c r="B15102" s="2" t="str">
        <f ca="1">IFERROR(__xludf.DUMMYFUNCTION("GOOGLETRANSLATE(A15102,""auto"",""en"")"),"Loading...")</f>
        <v>Loading...</v>
      </c>
    </row>
    <row r="15103" spans="1:2" ht="14.25" customHeight="1">
      <c r="A15103" s="2" t="s">
        <v>14318</v>
      </c>
      <c r="B15103" s="2" t="str">
        <f ca="1">IFERROR(__xludf.DUMMYFUNCTION("GOOGLETRANSLATE(A15103,""auto"",""en"")"),"Main to Sirf Gali dene Aaya hoon yahan ??? Namaskar main Rabdi Kumar.")</f>
        <v>Main to Sirf Gali dene Aaya hoon yahan ??? Namaskar main Rabdi Kumar.</v>
      </c>
    </row>
    <row r="15104" spans="1:2" ht="14.25" customHeight="1">
      <c r="A15104" s="2" t="s">
        <v>14319</v>
      </c>
      <c r="B15104" s="2" t="str">
        <f ca="1">IFERROR(__xludf.DUMMYFUNCTION("GOOGLETRANSLATE(A15104,""auto"",""en"")"),"Loading...")</f>
        <v>Loading...</v>
      </c>
    </row>
    <row r="15105" spans="1:2" ht="14.25" customHeight="1">
      <c r="A15105" s="6" t="s">
        <v>14320</v>
      </c>
      <c r="B15105" s="2" t="str">
        <f ca="1">IFERROR(__xludf.DUMMYFUNCTION("GOOGLETRANSLATE(A15105,""auto"",""en"")"),"Loading...")</f>
        <v>Loading...</v>
      </c>
    </row>
    <row r="15106" spans="1:2" ht="14.25" customHeight="1">
      <c r="A15106" s="2" t="s">
        <v>14321</v>
      </c>
      <c r="B15106" s="2" t="str">
        <f ca="1">IFERROR(__xludf.DUMMYFUNCTION("GOOGLETRANSLATE(A15106,""auto"",""en"")"),"Loading...")</f>
        <v>Loading...</v>
      </c>
    </row>
    <row r="15107" spans="1:2" ht="14.25" customHeight="1">
      <c r="A15107" s="4" t="s">
        <v>14322</v>
      </c>
      <c r="B15107" s="2" t="str">
        <f ca="1">IFERROR(__xludf.DUMMYFUNCTION("GOOGLETRANSLATE(A15107,""auto"",""en"")"),"Loading...")</f>
        <v>Loading...</v>
      </c>
    </row>
    <row r="15108" spans="1:2" ht="14.25" customHeight="1">
      <c r="A15108" s="2" t="s">
        <v>1393</v>
      </c>
      <c r="B15108" s="2" t="str">
        <f ca="1">IFERROR(__xludf.DUMMYFUNCTION("GOOGLETRANSLATE(A15108,""auto"",""en"")"),"Good sir")</f>
        <v>Good sir</v>
      </c>
    </row>
    <row r="15109" spans="1:2" ht="14.25" customHeight="1">
      <c r="A15109" s="5" t="s">
        <v>14323</v>
      </c>
      <c r="B15109" s="2" t="str">
        <f ca="1">IFERROR(__xludf.DUMMYFUNCTION("GOOGLETRANSLATE(A15109,""auto"",""en"")"),"Loading...")</f>
        <v>Loading...</v>
      </c>
    </row>
    <row r="15110" spans="1:2" ht="14.25" customHeight="1">
      <c r="A15110" s="2" t="s">
        <v>14324</v>
      </c>
      <c r="B15110" s="2" t="str">
        <f ca="1">IFERROR(__xludf.DUMMYFUNCTION("GOOGLETRANSLATE(A15110,""auto"",""en"")"),"Ravish ji please don't gap, you will not get any true information without watching your show.")</f>
        <v>Ravish ji please don't gap, you will not get any true information without watching your show.</v>
      </c>
    </row>
    <row r="15111" spans="1:2" ht="14.25" customHeight="1">
      <c r="A15111" s="2" t="s">
        <v>14325</v>
      </c>
      <c r="B15111" s="2" t="str">
        <f ca="1">IFERROR(__xludf.DUMMYFUNCTION("GOOGLETRANSLATE(A15111,""auto"",""en"")"),"Loading...")</f>
        <v>Loading...</v>
      </c>
    </row>
    <row r="15112" spans="1:2" ht="14.25" customHeight="1">
      <c r="A15112" s="4" t="s">
        <v>14326</v>
      </c>
      <c r="B15112" s="2" t="str">
        <f ca="1">IFERROR(__xludf.DUMMYFUNCTION("GOOGLETRANSLATE(A15112,""auto"",""en"")"),"Loading...")</f>
        <v>Loading...</v>
      </c>
    </row>
    <row r="15113" spans="1:2" ht="14.25" customHeight="1">
      <c r="A15113" s="2" t="s">
        <v>14327</v>
      </c>
      <c r="B15113" s="2" t="str">
        <f ca="1">IFERROR(__xludf.DUMMYFUNCTION("GOOGLETRANSLATE(A15113,""auto"",""en"")"),"Loading...")</f>
        <v>Loading...</v>
      </c>
    </row>
    <row r="15114" spans="1:2" ht="14.25" customHeight="1">
      <c r="A15114" s="4" t="s">
        <v>14328</v>
      </c>
      <c r="B15114" s="2" t="str">
        <f ca="1">IFERROR(__xludf.DUMMYFUNCTION("GOOGLETRANSLATE(A15114,""auto"",""en"")"),"Loading...")</f>
        <v>Loading...</v>
      </c>
    </row>
    <row r="15115" spans="1:2" ht="14.25" customHeight="1">
      <c r="A15115" s="2" t="s">
        <v>14329</v>
      </c>
      <c r="B15115" s="2" t="str">
        <f ca="1">IFERROR(__xludf.DUMMYFUNCTION("GOOGLETRANSLATE(A15115,""auto"",""en"")"),"Loading...")</f>
        <v>Loading...</v>
      </c>
    </row>
    <row r="15116" spans="1:2" ht="14.25" customHeight="1">
      <c r="A15116" s="2" t="s">
        <v>14330</v>
      </c>
      <c r="B15116" s="2" t="str">
        <f ca="1">IFERROR(__xludf.DUMMYFUNCTION("GOOGLETRANSLATE(A15116,""auto"",""en"")"),"How much do you eat ravish hameshaaaa?")</f>
        <v>How much do you eat ravish hameshaaaa?</v>
      </c>
    </row>
    <row r="15117" spans="1:2" ht="14.25" customHeight="1">
      <c r="A15117" s="6" t="s">
        <v>14331</v>
      </c>
      <c r="B15117" s="2" t="str">
        <f ca="1">IFERROR(__xludf.DUMMYFUNCTION("GOOGLETRANSLATE(A15117,""auto"",""en"")"),"Ravish ji, you are absolutely right!
And your reporting is always like listening👍")</f>
        <v>Ravish ji, you are absolutely right!
And your reporting is always like listening👍</v>
      </c>
    </row>
    <row r="15118" spans="1:2" ht="14.25" customHeight="1">
      <c r="A15118" s="2" t="s">
        <v>14332</v>
      </c>
      <c r="B15118" s="2" t="str">
        <f ca="1">IFERROR(__xludf.DUMMYFUNCTION("GOOGLETRANSLATE(A15118,""auto"",""en"")"),"Loading...")</f>
        <v>Loading...</v>
      </c>
    </row>
    <row r="15119" spans="1:2" ht="14.25" customHeight="1">
      <c r="A15119" s="2" t="s">
        <v>14333</v>
      </c>
      <c r="B15119" s="2" t="str">
        <f ca="1">IFERROR(__xludf.DUMMYFUNCTION("GOOGLETRANSLATE(A15119,""auto"",""en"")"),"Loading...")</f>
        <v>Loading...</v>
      </c>
    </row>
    <row r="15120" spans="1:2" ht="14.25" customHeight="1">
      <c r="A15120" s="2" t="s">
        <v>14334</v>
      </c>
      <c r="B15120" s="2" t="str">
        <f ca="1">IFERROR(__xludf.DUMMYFUNCTION("GOOGLETRANSLATE(A15120,""auto"",""en"")"),"Loading...")</f>
        <v>Loading...</v>
      </c>
    </row>
    <row r="15121" spans="1:2" ht="14.25" customHeight="1">
      <c r="A15121" s="2" t="s">
        <v>14335</v>
      </c>
      <c r="B15121" s="2" t="str">
        <f ca="1">IFERROR(__xludf.DUMMYFUNCTION("GOOGLETRANSLATE(A15121,""auto"",""en"")"),"Loading...")</f>
        <v>Loading...</v>
      </c>
    </row>
    <row r="15122" spans="1:2" ht="14.25" customHeight="1">
      <c r="A15122" s="2" t="s">
        <v>14336</v>
      </c>
      <c r="B15122" s="2" t="str">
        <f ca="1">IFERROR(__xludf.DUMMYFUNCTION("GOOGLETRANSLATE(A15122,""auto"",""en"")"),"INDIA will win✌️")</f>
        <v>INDIA will win✌️</v>
      </c>
    </row>
    <row r="15123" spans="1:2" ht="14.25" customHeight="1">
      <c r="A15123" s="4" t="s">
        <v>14337</v>
      </c>
      <c r="B15123" s="2" t="str">
        <f ca="1">IFERROR(__xludf.DUMMYFUNCTION("GOOGLETRANSLATE(A15123,""auto"",""en"")"),"Loading...")</f>
        <v>Loading...</v>
      </c>
    </row>
    <row r="15124" spans="1:2" ht="14.25" customHeight="1">
      <c r="A15124" s="2" t="s">
        <v>14338</v>
      </c>
      <c r="B15124" s="2" t="str">
        <f ca="1">IFERROR(__xludf.DUMMYFUNCTION("GOOGLETRANSLATE(A15124,""auto"",""en"")"),"Loading...")</f>
        <v>Loading...</v>
      </c>
    </row>
    <row r="15125" spans="1:2" ht="14.25" customHeight="1">
      <c r="A15125" s="2" t="s">
        <v>14339</v>
      </c>
      <c r="B15125" s="2" t="str">
        <f ca="1">IFERROR(__xludf.DUMMYFUNCTION("GOOGLETRANSLATE(A15125,""auto"",""en"")"),"Loading...")</f>
        <v>Loading...</v>
      </c>
    </row>
    <row r="15126" spans="1:2" ht="14.25" customHeight="1">
      <c r="A15126" s="4" t="s">
        <v>14340</v>
      </c>
      <c r="B15126" s="2" t="str">
        <f ca="1">IFERROR(__xludf.DUMMYFUNCTION("GOOGLETRANSLATE(A15126,""auto"",""en"")"),"brother greetings")</f>
        <v>brother greetings</v>
      </c>
    </row>
    <row r="15127" spans="1:2" ht="14.25" customHeight="1">
      <c r="A15127" s="2" t="s">
        <v>14341</v>
      </c>
      <c r="B15127" s="2" t="str">
        <f ca="1">IFERROR(__xludf.DUMMYFUNCTION("GOOGLETRANSLATE(A15127,""auto"",""en"")"),"Loading...")</f>
        <v>Loading...</v>
      </c>
    </row>
    <row r="15128" spans="1:2" ht="14.25" customHeight="1">
      <c r="A15128" s="2" t="s">
        <v>14342</v>
      </c>
      <c r="B15128" s="2" t="str">
        <f ca="1">IFERROR(__xludf.DUMMYFUNCTION("GOOGLETRANSLATE(A15128,""auto"",""en"")"),"Loading...")</f>
        <v>Loading...</v>
      </c>
    </row>
    <row r="15129" spans="1:2" ht="14.25" customHeight="1">
      <c r="A15129" s="2" t="s">
        <v>14343</v>
      </c>
      <c r="B15129" s="2" t="str">
        <f ca="1">IFERROR(__xludf.DUMMYFUNCTION("GOOGLETRANSLATE(A15129,""auto"",""en"")"),"Loading...")</f>
        <v>Loading...</v>
      </c>
    </row>
    <row r="15130" spans="1:2" ht="14.25" customHeight="1">
      <c r="A15130" s="2" t="s">
        <v>14344</v>
      </c>
      <c r="B15130" s="2" t="str">
        <f ca="1">IFERROR(__xludf.DUMMYFUNCTION("GOOGLETRANSLATE(A15130,""auto"",""en"")"),"This Godi media poll is fake")</f>
        <v>This Godi media poll is fake</v>
      </c>
    </row>
    <row r="15131" spans="1:2" ht="14.25" customHeight="1">
      <c r="A15131" s="2" t="s">
        <v>14345</v>
      </c>
      <c r="B15131" s="2" t="str">
        <f ca="1">IFERROR(__xludf.DUMMYFUNCTION("GOOGLETRANSLATE(A15131,""auto"",""en"")"),"Loading...")</f>
        <v>Loading...</v>
      </c>
    </row>
    <row r="15132" spans="1:2" ht="14.25" customHeight="1">
      <c r="A15132" s="4" t="s">
        <v>14346</v>
      </c>
      <c r="B15132" s="2" t="str">
        <f ca="1">IFERROR(__xludf.DUMMYFUNCTION("GOOGLETRANSLATE(A15132,""auto"",""en"")"),"Loading...")</f>
        <v>Loading...</v>
      </c>
    </row>
    <row r="15133" spans="1:2" ht="14.25" customHeight="1">
      <c r="A15133" s="2" t="s">
        <v>14347</v>
      </c>
      <c r="B15133" s="2" t="str">
        <f ca="1">IFERROR(__xludf.DUMMYFUNCTION("GOOGLETRANSLATE(A15133,""auto"",""en"")"),"Loading...")</f>
        <v>Loading...</v>
      </c>
    </row>
    <row r="15134" spans="1:2" ht="14.25" customHeight="1">
      <c r="A15134" s="2" t="s">
        <v>14348</v>
      </c>
      <c r="B15134" s="2" t="str">
        <f ca="1">IFERROR(__xludf.DUMMYFUNCTION("GOOGLETRANSLATE(A15134,""auto"",""en"")"),"Loading...")</f>
        <v>Loading...</v>
      </c>
    </row>
    <row r="15135" spans="1:2" ht="14.25" customHeight="1">
      <c r="A15135" s="2" t="s">
        <v>14349</v>
      </c>
      <c r="B15135" s="2" t="str">
        <f ca="1">IFERROR(__xludf.DUMMYFUNCTION("GOOGLETRANSLATE(A15135,""auto"",""en"")"),"Loading...")</f>
        <v>Loading...</v>
      </c>
    </row>
    <row r="15136" spans="1:2" ht="14.25" customHeight="1">
      <c r="A15136" s="2" t="s">
        <v>14350</v>
      </c>
      <c r="B15136" s="2" t="str">
        <f ca="1">IFERROR(__xludf.DUMMYFUNCTION("GOOGLETRANSLATE(A15136,""auto"",""en"")"),"Loading...")</f>
        <v>Loading...</v>
      </c>
    </row>
    <row r="15137" spans="1:2" ht="14.25" customHeight="1">
      <c r="A15137" s="4" t="s">
        <v>14351</v>
      </c>
      <c r="B15137" s="2" t="str">
        <f ca="1">IFERROR(__xludf.DUMMYFUNCTION("GOOGLETRANSLATE(A15137,""auto"",""en"")"),"Loading...")</f>
        <v>Loading...</v>
      </c>
    </row>
    <row r="15138" spans="1:2" ht="14.25" customHeight="1">
      <c r="A15138" s="4" t="s">
        <v>14352</v>
      </c>
      <c r="B15138" s="2" t="str">
        <f ca="1">IFERROR(__xludf.DUMMYFUNCTION("GOOGLETRANSLATE(A15138,""auto"",""en"")"),"Loading...")</f>
        <v>Loading...</v>
      </c>
    </row>
    <row r="15139" spans="1:2" ht="14.25" customHeight="1">
      <c r="A15139" s="2" t="s">
        <v>14353</v>
      </c>
      <c r="B15139" s="2" t="str">
        <f ca="1">IFERROR(__xludf.DUMMYFUNCTION("GOOGLETRANSLATE(A15139,""auto"",""en"")"),"Loading...")</f>
        <v>Loading...</v>
      </c>
    </row>
    <row r="15140" spans="1:2" ht="14.25" customHeight="1">
      <c r="A15140" s="2" t="s">
        <v>6498</v>
      </c>
      <c r="B15140" s="2" t="str">
        <f ca="1">IFERROR(__xludf.DUMMYFUNCTION("GOOGLETRANSLATE(A15140,""auto"",""en"")"),"Loading...")</f>
        <v>Loading...</v>
      </c>
    </row>
    <row r="15141" spans="1:2" ht="14.25" customHeight="1">
      <c r="A15141" s="2" t="s">
        <v>13478</v>
      </c>
      <c r="B15141" s="2" t="str">
        <f ca="1">IFERROR(__xludf.DUMMYFUNCTION("GOOGLETRANSLATE(A15141,""auto"",""en"")"),"Loading...")</f>
        <v>Loading...</v>
      </c>
    </row>
    <row r="15142" spans="1:2" ht="14.25" customHeight="1">
      <c r="A15142" s="4" t="s">
        <v>14354</v>
      </c>
      <c r="B15142" s="2" t="str">
        <f ca="1">IFERROR(__xludf.DUMMYFUNCTION("GOOGLETRANSLATE(A15142,""auto"",""en"")"),"Loading...")</f>
        <v>Loading...</v>
      </c>
    </row>
    <row r="15143" spans="1:2" ht="14.25" customHeight="1">
      <c r="A15143" s="6" t="s">
        <v>14355</v>
      </c>
      <c r="B15143" s="2" t="str">
        <f ca="1">IFERROR(__xludf.DUMMYFUNCTION("GOOGLETRANSLATE(A15143,""auto"",""en"")"),"Loading...")</f>
        <v>Loading...</v>
      </c>
    </row>
    <row r="15144" spans="1:2" ht="14.25" customHeight="1">
      <c r="A15144" s="2" t="s">
        <v>14356</v>
      </c>
      <c r="B15144" s="2" t="str">
        <f ca="1">IFERROR(__xludf.DUMMYFUNCTION("GOOGLETRANSLATE(A15144,""auto"",""en"")"),"Loading...")</f>
        <v>Loading...</v>
      </c>
    </row>
    <row r="15145" spans="1:2" ht="14.25" customHeight="1">
      <c r="A15145" s="4" t="s">
        <v>14357</v>
      </c>
      <c r="B15145" s="2" t="str">
        <f ca="1">IFERROR(__xludf.DUMMYFUNCTION("GOOGLETRANSLATE(A15145,""auto"",""en"")"),"The Constitution which has been changed many times by his forefathers, is today talking about saving the Constitution.")</f>
        <v>The Constitution which has been changed many times by his forefathers, is today talking about saving the Constitution.</v>
      </c>
    </row>
    <row r="15146" spans="1:2" ht="14.25" customHeight="1">
      <c r="A15146" s="4" t="s">
        <v>14358</v>
      </c>
      <c r="B15146" s="2" t="str">
        <f ca="1">IFERROR(__xludf.DUMMYFUNCTION("GOOGLETRANSLATE(A15146,""auto"",""en"")"),"How many voters think that EVMs may be tampered with?")</f>
        <v>How many voters think that EVMs may be tampered with?</v>
      </c>
    </row>
    <row r="15147" spans="1:2" ht="14.25" customHeight="1">
      <c r="A15147" s="2" t="s">
        <v>14359</v>
      </c>
      <c r="B15147" s="2" t="str">
        <f ca="1">IFERROR(__xludf.DUMMYFUNCTION("GOOGLETRANSLATE(A15147,""auto"",""en"")"),"Loading...")</f>
        <v>Loading...</v>
      </c>
    </row>
    <row r="15148" spans="1:2" ht="14.25" customHeight="1">
      <c r="A15148" s="2" t="s">
        <v>14360</v>
      </c>
      <c r="B15148" s="2" t="str">
        <f ca="1">IFERROR(__xludf.DUMMYFUNCTION("GOOGLETRANSLATE(A15148,""auto"",""en"")"),"Loading...")</f>
        <v>Loading...</v>
      </c>
    </row>
    <row r="15149" spans="1:2" ht="14.25" customHeight="1">
      <c r="A15149" s="2" t="s">
        <v>14361</v>
      </c>
      <c r="B15149" s="2" t="str">
        <f ca="1">IFERROR(__xludf.DUMMYFUNCTION("GOOGLETRANSLATE(A15149,""auto"",""en"")"),"Loading...")</f>
        <v>Loading...</v>
      </c>
    </row>
    <row r="15150" spans="1:2" ht="14.25" customHeight="1">
      <c r="A15150" s="2" t="s">
        <v>8189</v>
      </c>
      <c r="B15150" s="2" t="str">
        <f ca="1">IFERROR(__xludf.DUMMYFUNCTION("GOOGLETRANSLATE(A15150,""auto"",""en"")"),"Loading...")</f>
        <v>Loading...</v>
      </c>
    </row>
    <row r="15151" spans="1:2" ht="14.25" customHeight="1">
      <c r="A15151" s="2" t="s">
        <v>14362</v>
      </c>
      <c r="B15151" s="2" t="str">
        <f ca="1">IFERROR(__xludf.DUMMYFUNCTION("GOOGLETRANSLATE(A15151,""auto"",""en"")"),"Loading...")</f>
        <v>Loading...</v>
      </c>
    </row>
    <row r="15152" spans="1:2" ht="14.25" customHeight="1">
      <c r="A15152" s="2" t="s">
        <v>14363</v>
      </c>
      <c r="B15152" s="2" t="str">
        <f ca="1">IFERROR(__xludf.DUMMYFUNCTION("GOOGLETRANSLATE(A15152,""auto"",""en"")"),"Loading...")</f>
        <v>Loading...</v>
      </c>
    </row>
    <row r="15153" spans="1:2" ht="14.25" customHeight="1">
      <c r="A15153" s="4" t="s">
        <v>14364</v>
      </c>
      <c r="B15153" s="2" t="str">
        <f ca="1">IFERROR(__xludf.DUMMYFUNCTION("GOOGLETRANSLATE(A15153,""auto"",""en"")"),"Loading...")</f>
        <v>Loading...</v>
      </c>
    </row>
    <row r="15154" spans="1:2" ht="14.25" customHeight="1">
      <c r="A15154" s="2" t="s">
        <v>310</v>
      </c>
      <c r="B15154" s="2" t="str">
        <f ca="1">IFERROR(__xludf.DUMMYFUNCTION("GOOGLETRANSLATE(A15154,""auto"",""en"")"),"Loading...")</f>
        <v>Loading...</v>
      </c>
    </row>
    <row r="15155" spans="1:2" ht="14.25" customHeight="1">
      <c r="A15155" s="2" t="s">
        <v>14365</v>
      </c>
      <c r="B15155" s="2" t="str">
        <f ca="1">IFERROR(__xludf.DUMMYFUNCTION("GOOGLETRANSLATE(A15155,""auto"",""en"")"),"Loading...")</f>
        <v>Loading...</v>
      </c>
    </row>
    <row r="15156" spans="1:2" ht="14.25" customHeight="1">
      <c r="A15156" s="2" t="s">
        <v>14366</v>
      </c>
      <c r="B15156" s="2" t="str">
        <f ca="1">IFERROR(__xludf.DUMMYFUNCTION("GOOGLETRANSLATE(A15156,""auto"",""en"")"),"Loading...")</f>
        <v>Loading...</v>
      </c>
    </row>
    <row r="15157" spans="1:2" ht="14.25" customHeight="1">
      <c r="A15157" s="2" t="s">
        <v>14367</v>
      </c>
      <c r="B15157" s="2" t="str">
        <f ca="1">IFERROR(__xludf.DUMMYFUNCTION("GOOGLETRANSLATE(A15157,""auto"",""en"")"),"Loading...")</f>
        <v>Loading...</v>
      </c>
    </row>
    <row r="15158" spans="1:2" ht="14.25" customHeight="1">
      <c r="A15158" s="2" t="s">
        <v>4010</v>
      </c>
      <c r="B15158" s="2" t="str">
        <f ca="1">IFERROR(__xludf.DUMMYFUNCTION("GOOGLETRANSLATE(A15158,""auto"",""en"")"),"Loading...")</f>
        <v>Loading...</v>
      </c>
    </row>
    <row r="15159" spans="1:2" ht="14.25" customHeight="1">
      <c r="A15159" s="4" t="s">
        <v>14368</v>
      </c>
      <c r="B15159" s="2" t="str">
        <f ca="1">IFERROR(__xludf.DUMMYFUNCTION("GOOGLETRANSLATE(A15159,""auto"",""en"")"),"Loading...")</f>
        <v>Loading...</v>
      </c>
    </row>
    <row r="15160" spans="1:2" ht="14.25" customHeight="1">
      <c r="A15160" s="4" t="s">
        <v>14369</v>
      </c>
      <c r="B15160" s="2" t="str">
        <f ca="1">IFERROR(__xludf.DUMMYFUNCTION("GOOGLETRANSLATE(A15160,""auto"",""en"")"),"Loading...")</f>
        <v>Loading...</v>
      </c>
    </row>
    <row r="15161" spans="1:2" ht="14.25" customHeight="1">
      <c r="A15161" s="2" t="s">
        <v>14370</v>
      </c>
      <c r="B15161" s="2" t="str">
        <f ca="1">IFERROR(__xludf.DUMMYFUNCTION("GOOGLETRANSLATE(A15161,""auto"",""en"")"),"Loading...")</f>
        <v>Loading...</v>
      </c>
    </row>
    <row r="15162" spans="1:2" ht="14.25" customHeight="1">
      <c r="A15162" s="2" t="s">
        <v>14371</v>
      </c>
      <c r="B15162" s="2" t="str">
        <f ca="1">IFERROR(__xludf.DUMMYFUNCTION("GOOGLETRANSLATE(A15162,""auto"",""en"")"),"Loading...")</f>
        <v>Loading...</v>
      </c>
    </row>
    <row r="15163" spans="1:2" ht="14.25" customHeight="1">
      <c r="A15163" s="2" t="s">
        <v>14372</v>
      </c>
      <c r="B15163" s="2" t="str">
        <f ca="1">IFERROR(__xludf.DUMMYFUNCTION("GOOGLETRANSLATE(A15163,""auto"",""en"")"),"Loading...")</f>
        <v>Loading...</v>
      </c>
    </row>
    <row r="15164" spans="1:2" ht="14.25" customHeight="1">
      <c r="A15164" s="6" t="s">
        <v>14373</v>
      </c>
      <c r="B15164" s="2" t="str">
        <f ca="1">IFERROR(__xludf.DUMMYFUNCTION("GOOGLETRANSLATE(A15164,""auto"",""en"")"),"Loading...")</f>
        <v>Loading...</v>
      </c>
    </row>
    <row r="15165" spans="1:2" ht="14.25" customHeight="1">
      <c r="A15165" s="4" t="s">
        <v>14374</v>
      </c>
      <c r="B15165" s="2" t="str">
        <f ca="1">IFERROR(__xludf.DUMMYFUNCTION("GOOGLETRANSLATE(A15165,""auto"",""en"")"),"Loading...")</f>
        <v>Loading...</v>
      </c>
    </row>
    <row r="15166" spans="1:2" ht="14.25" customHeight="1">
      <c r="A15166" s="2" t="s">
        <v>14375</v>
      </c>
      <c r="B15166" s="2" t="str">
        <f ca="1">IFERROR(__xludf.DUMMYFUNCTION("GOOGLETRANSLATE(A15166,""auto"",""en"")"),"Loading...")</f>
        <v>Loading...</v>
      </c>
    </row>
    <row r="15167" spans="1:2" ht="14.25" customHeight="1">
      <c r="A15167" s="2" t="s">
        <v>14376</v>
      </c>
      <c r="B15167" s="2" t="str">
        <f ca="1">IFERROR(__xludf.DUMMYFUNCTION("GOOGLETRANSLATE(A15167,""auto"",""en"")"),"Loading...")</f>
        <v>Loading...</v>
      </c>
    </row>
    <row r="15168" spans="1:2" ht="14.25" customHeight="1">
      <c r="A15168" s="2" t="s">
        <v>14377</v>
      </c>
      <c r="B15168" s="2" t="str">
        <f ca="1">IFERROR(__xludf.DUMMYFUNCTION("GOOGLETRANSLATE(A15168,""auto"",""en"")"),"Loading...")</f>
        <v>Loading...</v>
      </c>
    </row>
    <row r="15169" spans="1:2" ht="14.25" customHeight="1">
      <c r="A15169" s="2" t="s">
        <v>14378</v>
      </c>
      <c r="B15169" s="2" t="str">
        <f ca="1">IFERROR(__xludf.DUMMYFUNCTION("GOOGLETRANSLATE(A15169,""auto"",""en"")"),"Loading...")</f>
        <v>Loading...</v>
      </c>
    </row>
    <row r="15170" spans="1:2" ht="14.25" customHeight="1">
      <c r="A15170" s="2" t="s">
        <v>14379</v>
      </c>
      <c r="B15170" s="2" t="str">
        <f ca="1">IFERROR(__xludf.DUMMYFUNCTION("GOOGLETRANSLATE(A15170,""auto"",""en"")"),"Are you going to rest till 20th June?")</f>
        <v>Are you going to rest till 20th June?</v>
      </c>
    </row>
    <row r="15171" spans="1:2" ht="14.25" customHeight="1">
      <c r="A15171" s="2" t="s">
        <v>14380</v>
      </c>
      <c r="B15171" s="2" t="str">
        <f ca="1">IFERROR(__xludf.DUMMYFUNCTION("GOOGLETRANSLATE(A15171,""auto"",""en"")"),"Loading...")</f>
        <v>Loading...</v>
      </c>
    </row>
    <row r="15172" spans="1:2" ht="14.25" customHeight="1">
      <c r="A15172" s="6" t="s">
        <v>14381</v>
      </c>
      <c r="B15172" s="2" t="str">
        <f ca="1">IFERROR(__xludf.DUMMYFUNCTION("GOOGLETRANSLATE(A15172,""auto"",""en"")"),"Loading...")</f>
        <v>Loading...</v>
      </c>
    </row>
    <row r="15173" spans="1:2" ht="14.25" customHeight="1">
      <c r="A15173" s="5" t="s">
        <v>14382</v>
      </c>
      <c r="B15173" s="2" t="str">
        <f ca="1">IFERROR(__xludf.DUMMYFUNCTION("GOOGLETRANSLATE(A15173,""auto"",""en"")"),"Loading...")</f>
        <v>Loading...</v>
      </c>
    </row>
    <row r="15174" spans="1:2" ht="14.25" customHeight="1">
      <c r="A15174" s="2" t="s">
        <v>1268</v>
      </c>
      <c r="B15174" s="2" t="str">
        <f ca="1">IFERROR(__xludf.DUMMYFUNCTION("GOOGLETRANSLATE(A15174,""auto"",""en"")"),"Loading...")</f>
        <v>Loading...</v>
      </c>
    </row>
    <row r="15175" spans="1:2" ht="14.25" customHeight="1">
      <c r="A15175" s="2" t="s">
        <v>14383</v>
      </c>
      <c r="B15175" s="2" t="str">
        <f ca="1">IFERROR(__xludf.DUMMYFUNCTION("GOOGLETRANSLATE(A15175,""auto"",""en"")"),"Loading...")</f>
        <v>Loading...</v>
      </c>
    </row>
    <row r="15176" spans="1:2" ht="14.25" customHeight="1">
      <c r="A15176" s="4" t="s">
        <v>14384</v>
      </c>
      <c r="B15176" s="2" t="str">
        <f ca="1">IFERROR(__xludf.DUMMYFUNCTION("GOOGLETRANSLATE(A15176,""auto"",""en"")"),"Don't take exit polls seriously, this exit poll is similar to the Trump government this time.")</f>
        <v>Don't take exit polls seriously, this exit poll is similar to the Trump government this time.</v>
      </c>
    </row>
    <row r="15177" spans="1:2" ht="14.25" customHeight="1">
      <c r="A15177" s="2" t="s">
        <v>14385</v>
      </c>
      <c r="B15177" s="2" t="str">
        <f ca="1">IFERROR(__xludf.DUMMYFUNCTION("GOOGLETRANSLATE(A15177,""auto"",""en"")"),"Loading...")</f>
        <v>Loading...</v>
      </c>
    </row>
    <row r="15178" spans="1:2" ht="14.25" customHeight="1">
      <c r="A15178" s="2" t="s">
        <v>14386</v>
      </c>
      <c r="B15178" s="2" t="str">
        <f ca="1">IFERROR(__xludf.DUMMYFUNCTION("GOOGLETRANSLATE(A15178,""auto"",""en"")"),"Loading...")</f>
        <v>Loading...</v>
      </c>
    </row>
    <row r="15179" spans="1:2" ht="14.25" customHeight="1">
      <c r="A15179" s="6" t="s">
        <v>14387</v>
      </c>
      <c r="B15179" s="2" t="str">
        <f ca="1">IFERROR(__xludf.DUMMYFUNCTION("GOOGLETRANSLATE(A15179,""auto"",""en"")"),"We want Rahul Gandhi as P. M 
Arvind Kejriwal as H. M and 
Manish Sisodiya as Edu. M.")</f>
        <v>We want Rahul Gandhi as P. M 
Arvind Kejriwal as H. M and 
Manish Sisodiya as Edu. M.</v>
      </c>
    </row>
    <row r="15180" spans="1:2" ht="14.25" customHeight="1">
      <c r="A15180" s="2" t="s">
        <v>14388</v>
      </c>
      <c r="B15180" s="2" t="str">
        <f ca="1">IFERROR(__xludf.DUMMYFUNCTION("GOOGLETRANSLATE(A15180,""auto"",""en"")"),"India 320+")</f>
        <v>India 320+</v>
      </c>
    </row>
    <row r="15181" spans="1:2" ht="14.25" customHeight="1">
      <c r="A15181" s="2" t="s">
        <v>14389</v>
      </c>
      <c r="B15181" s="2" t="str">
        <f ca="1">IFERROR(__xludf.DUMMYFUNCTION("GOOGLETRANSLATE(A15181,""auto"",""en"")"),"I.N.D.I.A. must give perfect training/guidence to counting agents so that there may not any bungling during counting.")</f>
        <v>I.N.D.I.A. must give perfect training/guidence to counting agents so that there may not any bungling during counting.</v>
      </c>
    </row>
    <row r="15182" spans="1:2" ht="14.25" customHeight="1">
      <c r="A15182" s="5" t="s">
        <v>14390</v>
      </c>
      <c r="B15182" s="2" t="str">
        <f ca="1">IFERROR(__xludf.DUMMYFUNCTION("GOOGLETRANSLATE(A15182,""auto"",""en"")"),"Loading...")</f>
        <v>Loading...</v>
      </c>
    </row>
    <row r="15183" spans="1:2" ht="14.25" customHeight="1">
      <c r="A15183" s="2" t="s">
        <v>14391</v>
      </c>
      <c r="B15183" s="2" t="str">
        <f ca="1">IFERROR(__xludf.DUMMYFUNCTION("GOOGLETRANSLATE(A15183,""auto"",""en"")"),"Loading...")</f>
        <v>Loading...</v>
      </c>
    </row>
    <row r="15184" spans="1:2" ht="14.25" customHeight="1">
      <c r="A15184" s="4" t="s">
        <v>14392</v>
      </c>
      <c r="B15184" s="2" t="str">
        <f ca="1">IFERROR(__xludf.DUMMYFUNCTION("GOOGLETRANSLATE(A15184,""auto"",""en"")"),"Loading...")</f>
        <v>Loading...</v>
      </c>
    </row>
    <row r="15185" spans="1:2" ht="14.25" customHeight="1">
      <c r="A15185" s="2" t="s">
        <v>6142</v>
      </c>
      <c r="B15185" s="2" t="str">
        <f ca="1">IFERROR(__xludf.DUMMYFUNCTION("GOOGLETRANSLATE(A15185,""auto"",""en"")"),"Right")</f>
        <v>Right</v>
      </c>
    </row>
    <row r="15186" spans="1:2" ht="14.25" customHeight="1">
      <c r="A15186" s="4" t="s">
        <v>14393</v>
      </c>
      <c r="B15186" s="2" t="str">
        <f ca="1">IFERROR(__xludf.DUMMYFUNCTION("GOOGLETRANSLATE(A15186,""auto"",""en"")"),"Loading...")</f>
        <v>Loading...</v>
      </c>
    </row>
    <row r="15187" spans="1:2" ht="14.25" customHeight="1">
      <c r="A15187" s="2" t="s">
        <v>14394</v>
      </c>
      <c r="B15187" s="2" t="str">
        <f ca="1">IFERROR(__xludf.DUMMYFUNCTION("GOOGLETRANSLATE(A15187,""auto"",""en"")"),"Loading...")</f>
        <v>Loading...</v>
      </c>
    </row>
    <row r="15188" spans="1:2" ht="14.25" customHeight="1">
      <c r="A15188" s="2" t="s">
        <v>14395</v>
      </c>
      <c r="B15188" s="2" t="str">
        <f ca="1">IFERROR(__xludf.DUMMYFUNCTION("GOOGLETRANSLATE(A15188,""auto"",""en"")"),"Loading...")</f>
        <v>Loading...</v>
      </c>
    </row>
    <row r="15189" spans="1:2" ht="14.25" customHeight="1">
      <c r="A15189" s="2" t="s">
        <v>14396</v>
      </c>
      <c r="B15189" s="2" t="str">
        <f ca="1">IFERROR(__xludf.DUMMYFUNCTION("GOOGLETRANSLATE(A15189,""auto"",""en"")"),"Loading...")</f>
        <v>Loading...</v>
      </c>
    </row>
    <row r="15190" spans="1:2" ht="14.25" customHeight="1">
      <c r="A15190" s="6" t="s">
        <v>14397</v>
      </c>
      <c r="B15190" s="2" t="str">
        <f ca="1">IFERROR(__xludf.DUMMYFUNCTION("GOOGLETRANSLATE(A15190,""auto"",""en"")"),"Loading...")</f>
        <v>Loading...</v>
      </c>
    </row>
    <row r="15191" spans="1:2" ht="14.25" customHeight="1">
      <c r="A15191" s="2" t="s">
        <v>14398</v>
      </c>
      <c r="B15191" s="2" t="str">
        <f ca="1">IFERROR(__xludf.DUMMYFUNCTION("GOOGLETRANSLATE(A15191,""auto"",""en"")"),"Loading...")</f>
        <v>Loading...</v>
      </c>
    </row>
    <row r="15192" spans="1:2" ht="14.25" customHeight="1">
      <c r="A15192" s="2" t="s">
        <v>14399</v>
      </c>
      <c r="B15192" s="2" t="str">
        <f ca="1">IFERROR(__xludf.DUMMYFUNCTION("GOOGLETRANSLATE(A15192,""auto"",""en"")"),"Loading...")</f>
        <v>Loading...</v>
      </c>
    </row>
    <row r="15193" spans="1:2" ht="14.25" customHeight="1">
      <c r="A15193" s="2" t="s">
        <v>14400</v>
      </c>
      <c r="B15193" s="2" t="str">
        <f ca="1">IFERROR(__xludf.DUMMYFUNCTION("GOOGLETRANSLATE(A15193,""auto"",""en"")"),"Loading...")</f>
        <v>Loading...</v>
      </c>
    </row>
    <row r="15194" spans="1:2" ht="14.25" customHeight="1">
      <c r="A15194" s="2" t="s">
        <v>14401</v>
      </c>
      <c r="B15194" s="2" t="str">
        <f ca="1">IFERROR(__xludf.DUMMYFUNCTION("GOOGLETRANSLATE(A15194,""auto"",""en"")"),"Loading...")</f>
        <v>Loading...</v>
      </c>
    </row>
    <row r="15195" spans="1:2" ht="14.25" customHeight="1">
      <c r="A15195" s="2" t="s">
        <v>14402</v>
      </c>
      <c r="B15195" s="2" t="str">
        <f ca="1">IFERROR(__xludf.DUMMYFUNCTION("GOOGLETRANSLATE(A15195,""auto"",""en"")"),"Loading...")</f>
        <v>Loading...</v>
      </c>
    </row>
    <row r="15196" spans="1:2" ht="14.25" customHeight="1">
      <c r="A15196" s="2" t="s">
        <v>14403</v>
      </c>
      <c r="B15196" s="2" t="str">
        <f ca="1">IFERROR(__xludf.DUMMYFUNCTION("GOOGLETRANSLATE(A15196,""auto"",""en"")"),"Loading...")</f>
        <v>Loading...</v>
      </c>
    </row>
    <row r="15197" spans="1:2" ht="14.25" customHeight="1">
      <c r="A15197" s="2" t="s">
        <v>14404</v>
      </c>
      <c r="B15197" s="2" t="str">
        <f ca="1">IFERROR(__xludf.DUMMYFUNCTION("GOOGLETRANSLATE(A15197,""auto"",""en"")"),"Loading...")</f>
        <v>Loading...</v>
      </c>
    </row>
    <row r="15198" spans="1:2" ht="14.25" customHeight="1">
      <c r="A15198" s="2" t="s">
        <v>14405</v>
      </c>
      <c r="B15198" s="2" t="str">
        <f ca="1">IFERROR(__xludf.DUMMYFUNCTION("GOOGLETRANSLATE(A15198,""auto"",""en"")"),"Modi Amit Sha Damki's Money Deed's Money Deed Ke Nehi Jail Hain Adani Ambani Ko Shat")</f>
        <v>Modi Amit Sha Damki's Money Deed's Money Deed Ke Nehi Jail Hain Adani Ambani Ko Shat</v>
      </c>
    </row>
    <row r="15199" spans="1:2" ht="14.25" customHeight="1">
      <c r="A15199" s="2" t="s">
        <v>14406</v>
      </c>
      <c r="B15199" s="2" t="str">
        <f ca="1">IFERROR(__xludf.DUMMYFUNCTION("GOOGLETRANSLATE(A15199,""auto"",""en"")"),"Ravishji love you ❤️🙏🙏👍🇮🇳🪔")</f>
        <v>Ravishji love you ❤️🙏🙏👍🇮🇳🪔</v>
      </c>
    </row>
    <row r="15200" spans="1:2" ht="14.25" customHeight="1">
      <c r="A15200" s="2" t="s">
        <v>14407</v>
      </c>
      <c r="B15200" s="2" t="str">
        <f ca="1">IFERROR(__xludf.DUMMYFUNCTION("GOOGLETRANSLATE(A15200,""auto"",""en"")"),"There will be scam in this d.m. kutte jaye gain🔥🔥🔥")</f>
        <v>There will be scam in this d.m. kutte jaye gain🔥🔥🔥</v>
      </c>
    </row>
    <row r="15201" spans="1:2" ht="14.25" customHeight="1">
      <c r="A15201" s="2" t="s">
        <v>14408</v>
      </c>
      <c r="B15201" s="2" t="str">
        <f ca="1">IFERROR(__xludf.DUMMYFUNCTION("GOOGLETRANSLATE(A15201,""auto"",""en"")"),"Loading...")</f>
        <v>Loading...</v>
      </c>
    </row>
    <row r="15202" spans="1:2" ht="14.25" customHeight="1">
      <c r="A15202" s="2" t="s">
        <v>14409</v>
      </c>
      <c r="B15202" s="2" t="str">
        <f ca="1">IFERROR(__xludf.DUMMYFUNCTION("GOOGLETRANSLATE(A15202,""auto"",""en"")"),"Loading...")</f>
        <v>Loading...</v>
      </c>
    </row>
    <row r="15203" spans="1:2" ht="14.25" customHeight="1">
      <c r="A15203" s="2" t="s">
        <v>847</v>
      </c>
      <c r="B15203" s="2" t="str">
        <f ca="1">IFERROR(__xludf.DUMMYFUNCTION("GOOGLETRANSLATE(A15203,""auto"",""en"")"),"Loading...")</f>
        <v>Loading...</v>
      </c>
    </row>
    <row r="15204" spans="1:2" ht="14.25" customHeight="1">
      <c r="A15204" s="6" t="s">
        <v>14410</v>
      </c>
      <c r="B15204" s="2" t="str">
        <f ca="1">IFERROR(__xludf.DUMMYFUNCTION("GOOGLETRANSLATE(A15204,""auto"",""en"")"),"Loading...")</f>
        <v>Loading...</v>
      </c>
    </row>
    <row r="15205" spans="1:2" ht="14.25" customHeight="1">
      <c r="A15205" s="2" t="s">
        <v>14411</v>
      </c>
      <c r="B15205" s="2" t="str">
        <f ca="1">IFERROR(__xludf.DUMMYFUNCTION("GOOGLETRANSLATE(A15205,""auto"",""en"")"),"Something is terribly wrong.")</f>
        <v>Something is terribly wrong.</v>
      </c>
    </row>
    <row r="15206" spans="1:2" ht="14.25" customHeight="1">
      <c r="A15206" s="6" t="s">
        <v>14412</v>
      </c>
      <c r="B15206" s="2" t="str">
        <f ca="1">IFERROR(__xludf.DUMMYFUNCTION("GOOGLETRANSLATE(A15206,""auto"",""en"")"),"Loading...")</f>
        <v>Loading...</v>
      </c>
    </row>
    <row r="15207" spans="1:2" ht="14.25" customHeight="1">
      <c r="A15207" s="2" t="s">
        <v>14413</v>
      </c>
      <c r="B15207" s="2" t="str">
        <f ca="1">IFERROR(__xludf.DUMMYFUNCTION("GOOGLETRANSLATE(A15207,""auto"",""en"")"),"Loading...")</f>
        <v>Loading...</v>
      </c>
    </row>
    <row r="15208" spans="1:2" ht="14.25" customHeight="1">
      <c r="A15208" s="2" t="s">
        <v>14414</v>
      </c>
      <c r="B15208" s="2" t="str">
        <f ca="1">IFERROR(__xludf.DUMMYFUNCTION("GOOGLETRANSLATE(A15208,""auto"",""en"")"),"Loading...")</f>
        <v>Loading...</v>
      </c>
    </row>
    <row r="15209" spans="1:2" ht="14.25" customHeight="1">
      <c r="A15209" s="2" t="s">
        <v>14415</v>
      </c>
      <c r="B15209" s="2" t="str">
        <f ca="1">IFERROR(__xludf.DUMMYFUNCTION("GOOGLETRANSLATE(A15209,""auto"",""en"")"),"Loading...")</f>
        <v>Loading...</v>
      </c>
    </row>
    <row r="15210" spans="1:2" ht="14.25" customHeight="1">
      <c r="A15210" s="2" t="s">
        <v>14416</v>
      </c>
      <c r="B15210" s="2" t="str">
        <f ca="1">IFERROR(__xludf.DUMMYFUNCTION("GOOGLETRANSLATE(A15210,""auto"",""en"")"),"Loading...")</f>
        <v>Loading...</v>
      </c>
    </row>
    <row r="15211" spans="1:2" ht="14.25" customHeight="1">
      <c r="A15211" s="2" t="s">
        <v>14417</v>
      </c>
      <c r="B15211" s="2" t="str">
        <f ca="1">IFERROR(__xludf.DUMMYFUNCTION("GOOGLETRANSLATE(A15211,""auto"",""en"")"),"Loading...")</f>
        <v>Loading...</v>
      </c>
    </row>
    <row r="15212" spans="1:2" ht="14.25" customHeight="1">
      <c r="A15212" s="2" t="s">
        <v>14418</v>
      </c>
      <c r="B15212" s="2" t="str">
        <f ca="1">IFERROR(__xludf.DUMMYFUNCTION("GOOGLETRANSLATE(A15212,""auto"",""en"")"),"Loading...")</f>
        <v>Loading...</v>
      </c>
    </row>
    <row r="15213" spans="1:2" ht="14.25" customHeight="1">
      <c r="A15213" s="2" t="s">
        <v>14419</v>
      </c>
      <c r="B15213" s="2" t="str">
        <f ca="1">IFERROR(__xludf.DUMMYFUNCTION("GOOGLETRANSLATE(A15213,""auto"",""en"")"),"Loading...")</f>
        <v>Loading...</v>
      </c>
    </row>
    <row r="15214" spans="1:2" ht="14.25" customHeight="1">
      <c r="A15214" s="2" t="s">
        <v>14420</v>
      </c>
      <c r="B15214" s="2" t="str">
        <f ca="1">IFERROR(__xludf.DUMMYFUNCTION("GOOGLETRANSLATE(A15214,""auto"",""en"")"),"Loading...")</f>
        <v>Loading...</v>
      </c>
    </row>
    <row r="15215" spans="1:2" ht="14.25" customHeight="1">
      <c r="A15215" s="6" t="s">
        <v>14421</v>
      </c>
      <c r="B15215" s="2" t="str">
        <f ca="1">IFERROR(__xludf.DUMMYFUNCTION("GOOGLETRANSLATE(A15215,""auto"",""en"")"),"EVM
MoDe AAYeGfa❤❤
BeLeT paper me MoDe HaReGa🚩🚩🚩 kyo kyo kyo kyo kyo kyo kyo kyo kyo kyo kyo🚩🚩🚩🚩🚩🚩")</f>
        <v>EVM
MoDe AAYeGfa❤❤
BeLeT paper me MoDe HaReGa🚩🚩🚩 kyo kyo kyo kyo kyo kyo kyo kyo kyo kyo kyo🚩🚩🚩🚩🚩🚩</v>
      </c>
    </row>
    <row r="15216" spans="1:2" ht="14.25" customHeight="1">
      <c r="A15216" s="2" t="s">
        <v>14422</v>
      </c>
      <c r="B15216" s="2" t="str">
        <f ca="1">IFERROR(__xludf.DUMMYFUNCTION("GOOGLETRANSLATE(A15216,""auto"",""en"")"),"Loading...")</f>
        <v>Loading...</v>
      </c>
    </row>
    <row r="15217" spans="1:2" ht="14.25" customHeight="1">
      <c r="A15217" s="2" t="s">
        <v>14423</v>
      </c>
      <c r="B15217" s="2" t="str">
        <f ca="1">IFERROR(__xludf.DUMMYFUNCTION("GOOGLETRANSLATE(A15217,""auto"",""en"")"),"Loading...")</f>
        <v>Loading...</v>
      </c>
    </row>
    <row r="15218" spans="1:2" ht="14.25" customHeight="1">
      <c r="A15218" s="2" t="s">
        <v>14424</v>
      </c>
      <c r="B15218" s="2" t="str">
        <f ca="1">IFERROR(__xludf.DUMMYFUNCTION("GOOGLETRANSLATE(A15218,""auto"",""en"")"),"Loading...")</f>
        <v>Loading...</v>
      </c>
    </row>
    <row r="15219" spans="1:2" ht="14.25" customHeight="1">
      <c r="A15219" s="4" t="s">
        <v>14425</v>
      </c>
      <c r="B15219" s="2" t="str">
        <f ca="1">IFERROR(__xludf.DUMMYFUNCTION("GOOGLETRANSLATE(A15219,""auto"",""en"")"),"Loading...")</f>
        <v>Loading...</v>
      </c>
    </row>
    <row r="15220" spans="1:2" ht="14.25" customHeight="1">
      <c r="A15220" s="2" t="s">
        <v>14426</v>
      </c>
      <c r="B15220" s="2" t="str">
        <f ca="1">IFERROR(__xludf.DUMMYFUNCTION("GOOGLETRANSLATE(A15220,""auto"",""en"")"),"Plz come India")</f>
        <v>Plz come India</v>
      </c>
    </row>
    <row r="15221" spans="1:2" ht="14.25" customHeight="1">
      <c r="A15221" s="2" t="s">
        <v>14427</v>
      </c>
      <c r="B15221" s="2" t="str">
        <f ca="1">IFERROR(__xludf.DUMMYFUNCTION("GOOGLETRANSLATE(A15221,""auto"",""en"")"),"Loading...")</f>
        <v>Loading...</v>
      </c>
    </row>
    <row r="15222" spans="1:2" ht="14.25" customHeight="1">
      <c r="A15222" s="2" t="s">
        <v>386</v>
      </c>
      <c r="B15222" s="2" t="str">
        <f ca="1">IFERROR(__xludf.DUMMYFUNCTION("GOOGLETRANSLATE(A15222,""auto"",""en"")"),"Loading...")</f>
        <v>Loading...</v>
      </c>
    </row>
    <row r="15223" spans="1:2" ht="14.25" customHeight="1">
      <c r="A15223" s="2" t="s">
        <v>14428</v>
      </c>
      <c r="B15223" s="2" t="str">
        <f ca="1">IFERROR(__xludf.DUMMYFUNCTION("GOOGLETRANSLATE(A15223,""auto"",""en"")"),"Loading...")</f>
        <v>Loading...</v>
      </c>
    </row>
    <row r="15224" spans="1:2" ht="14.25" customHeight="1">
      <c r="A15224" s="2" t="s">
        <v>14429</v>
      </c>
      <c r="B15224" s="2" t="str">
        <f ca="1">IFERROR(__xludf.DUMMYFUNCTION("GOOGLETRANSLATE(A15224,""auto"",""en"")"),"Loading...")</f>
        <v>Loading...</v>
      </c>
    </row>
    <row r="15225" spans="1:2" ht="14.25" customHeight="1">
      <c r="A15225" s="2" t="s">
        <v>14430</v>
      </c>
      <c r="B15225" s="2" t="str">
        <f ca="1">IFERROR(__xludf.DUMMYFUNCTION("GOOGLETRANSLATE(A15225,""auto"",""en"")"),"Loading...")</f>
        <v>Loading...</v>
      </c>
    </row>
    <row r="15226" spans="1:2" ht="14.25" customHeight="1">
      <c r="A15226" s="2" t="s">
        <v>14431</v>
      </c>
      <c r="B15226" s="2" t="str">
        <f ca="1">IFERROR(__xludf.DUMMYFUNCTION("GOOGLETRANSLATE(A15226,""auto"",""en"")"),"Loading...")</f>
        <v>Loading...</v>
      </c>
    </row>
    <row r="15227" spans="1:2" ht="14.25" customHeight="1">
      <c r="A15227" s="2" t="s">
        <v>14432</v>
      </c>
      <c r="B15227" s="2" t="str">
        <f ca="1">IFERROR(__xludf.DUMMYFUNCTION("GOOGLETRANSLATE(A15227,""auto"",""en"")"),"Loading...")</f>
        <v>Loading...</v>
      </c>
    </row>
    <row r="15228" spans="1:2" ht="14.25" customHeight="1">
      <c r="A15228" s="2" t="s">
        <v>14433</v>
      </c>
      <c r="B15228" s="2" t="str">
        <f ca="1">IFERROR(__xludf.DUMMYFUNCTION("GOOGLETRANSLATE(A15228,""auto"",""en"")"),"Loading...")</f>
        <v>Loading...</v>
      </c>
    </row>
    <row r="15229" spans="1:2" ht="14.25" customHeight="1">
      <c r="A15229" s="2" t="s">
        <v>14434</v>
      </c>
      <c r="B15229" s="2" t="str">
        <f ca="1">IFERROR(__xludf.DUMMYFUNCTION("GOOGLETRANSLATE(A15229,""auto"",""en"")"),"Loading...")</f>
        <v>Loading...</v>
      </c>
    </row>
    <row r="15230" spans="1:2" ht="14.25" customHeight="1">
      <c r="A15230" s="2" t="s">
        <v>14435</v>
      </c>
      <c r="B15230" s="2" t="str">
        <f ca="1">IFERROR(__xludf.DUMMYFUNCTION("GOOGLETRANSLATE(A15230,""auto"",""en"")"),"Loading...")</f>
        <v>Loading...</v>
      </c>
    </row>
    <row r="15231" spans="1:2" ht="14.25" customHeight="1">
      <c r="A15231" s="2" t="s">
        <v>14436</v>
      </c>
      <c r="B15231" s="2" t="str">
        <f ca="1">IFERROR(__xludf.DUMMYFUNCTION("GOOGLETRANSLATE(A15231,""auto"",""en"")"),"Loading...")</f>
        <v>Loading...</v>
      </c>
    </row>
    <row r="15232" spans="1:2" ht="14.25" customHeight="1">
      <c r="A15232" s="2" t="s">
        <v>14437</v>
      </c>
      <c r="B15232" s="2" t="str">
        <f ca="1">IFERROR(__xludf.DUMMYFUNCTION("GOOGLETRANSLATE(A15232,""auto"",""en"")"),"Loading...")</f>
        <v>Loading...</v>
      </c>
    </row>
    <row r="15233" spans="1:2" ht="14.25" customHeight="1">
      <c r="A15233" s="4" t="s">
        <v>14438</v>
      </c>
      <c r="B15233" s="2" t="str">
        <f ca="1">IFERROR(__xludf.DUMMYFUNCTION("GOOGLETRANSLATE(A15233,""auto"",""en"")"),"Loading...")</f>
        <v>Loading...</v>
      </c>
    </row>
    <row r="15234" spans="1:2" ht="14.25" customHeight="1">
      <c r="A15234" s="2" t="s">
        <v>1925</v>
      </c>
      <c r="B15234" s="2" t="str">
        <f ca="1">IFERROR(__xludf.DUMMYFUNCTION("GOOGLETRANSLATE(A15234,""auto"",""en"")"),"Loading...")</f>
        <v>Loading...</v>
      </c>
    </row>
    <row r="15235" spans="1:2" ht="14.25" customHeight="1">
      <c r="A15235" s="4" t="s">
        <v>14439</v>
      </c>
      <c r="B15235" s="2" t="str">
        <f ca="1">IFERROR(__xludf.DUMMYFUNCTION("GOOGLETRANSLATE(A15235,""auto"",""en"")"),"Loading...")</f>
        <v>Loading...</v>
      </c>
    </row>
    <row r="15236" spans="1:2" ht="14.25" customHeight="1">
      <c r="A15236" s="6" t="s">
        <v>14440</v>
      </c>
      <c r="B15236" s="2" t="str">
        <f ca="1">IFERROR(__xludf.DUMMYFUNCTION("GOOGLETRANSLATE(A15236,""auto"",""en"")"),"Loading...")</f>
        <v>Loading...</v>
      </c>
    </row>
    <row r="15237" spans="1:2" ht="14.25" customHeight="1">
      <c r="A15237" s="2" t="s">
        <v>14441</v>
      </c>
      <c r="B15237" s="2" t="str">
        <f ca="1">IFERROR(__xludf.DUMMYFUNCTION("GOOGLETRANSLATE(A15237,""auto"",""en"")"),"Loading...")</f>
        <v>Loading...</v>
      </c>
    </row>
    <row r="15238" spans="1:2" ht="14.25" customHeight="1">
      <c r="A15238" s="2" t="s">
        <v>14442</v>
      </c>
      <c r="B15238" s="2" t="str">
        <f ca="1">IFERROR(__xludf.DUMMYFUNCTION("GOOGLETRANSLATE(A15238,""auto"",""en"")"),"Loading...")</f>
        <v>Loading...</v>
      </c>
    </row>
    <row r="15239" spans="1:2" ht="14.25" customHeight="1">
      <c r="A15239" s="2" t="s">
        <v>14443</v>
      </c>
      <c r="B15239" s="2" t="str">
        <f ca="1">IFERROR(__xludf.DUMMYFUNCTION("GOOGLETRANSLATE(A15239,""auto"",""en"")"),"Loading...")</f>
        <v>Loading...</v>
      </c>
    </row>
    <row r="15240" spans="1:2" ht="14.25" customHeight="1">
      <c r="A15240" s="2" t="s">
        <v>14444</v>
      </c>
      <c r="B15240" s="2" t="str">
        <f ca="1">IFERROR(__xludf.DUMMYFUNCTION("GOOGLETRANSLATE(A15240,""auto"",""en"")"),"Loading...")</f>
        <v>Loading...</v>
      </c>
    </row>
    <row r="15241" spans="1:2" ht="14.25" customHeight="1">
      <c r="A15241" s="4" t="s">
        <v>14445</v>
      </c>
      <c r="B15241" s="2" t="str">
        <f ca="1">IFERROR(__xludf.DUMMYFUNCTION("GOOGLETRANSLATE(A15241,""auto"",""en"")"),"Loading...")</f>
        <v>Loading...</v>
      </c>
    </row>
    <row r="15242" spans="1:2" ht="14.25" customHeight="1">
      <c r="A15242" s="6" t="s">
        <v>14446</v>
      </c>
      <c r="B15242" s="2" t="str">
        <f ca="1">IFERROR(__xludf.DUMMYFUNCTION("GOOGLETRANSLATE(A15242,""auto"",""en"")"),"Loading...")</f>
        <v>Loading...</v>
      </c>
    </row>
    <row r="15243" spans="1:2" ht="14.25" customHeight="1">
      <c r="A15243" s="2" t="s">
        <v>14447</v>
      </c>
      <c r="B15243" s="2" t="str">
        <f ca="1">IFERROR(__xludf.DUMMYFUNCTION("GOOGLETRANSLATE(A15243,""auto"",""en"")"),"Loading...")</f>
        <v>Loading...</v>
      </c>
    </row>
    <row r="15244" spans="1:2" ht="14.25" customHeight="1">
      <c r="A15244" s="6" t="s">
        <v>14448</v>
      </c>
      <c r="B15244" s="2" t="str">
        <f ca="1">IFERROR(__xludf.DUMMYFUNCTION("GOOGLETRANSLATE(A15244,""auto"",""en"")"),"Loading...")</f>
        <v>Loading...</v>
      </c>
    </row>
    <row r="15245" spans="1:2" ht="14.25" customHeight="1">
      <c r="A15245" s="2" t="s">
        <v>14449</v>
      </c>
      <c r="B15245" s="2" t="str">
        <f ca="1">IFERROR(__xludf.DUMMYFUNCTION("GOOGLETRANSLATE(A15245,""auto"",""en"")"),"Excellent reporting, India alliance is successful")</f>
        <v>Excellent reporting, India alliance is successful</v>
      </c>
    </row>
    <row r="15246" spans="1:2" ht="14.25" customHeight="1">
      <c r="A15246" s="6" t="s">
        <v>14450</v>
      </c>
      <c r="B15246" s="2" t="str">
        <f ca="1">IFERROR(__xludf.DUMMYFUNCTION("GOOGLETRANSLATE(A15246,""auto"",""en"")"),"Loading...")</f>
        <v>Loading...</v>
      </c>
    </row>
    <row r="15247" spans="1:2" ht="14.25" customHeight="1">
      <c r="A15247" s="2" t="s">
        <v>4829</v>
      </c>
      <c r="B15247" s="2" t="str">
        <f ca="1">IFERROR(__xludf.DUMMYFUNCTION("GOOGLETRANSLATE(A15247,""auto"",""en"")"),"Loading...")</f>
        <v>Loading...</v>
      </c>
    </row>
    <row r="15248" spans="1:2" ht="14.25" customHeight="1">
      <c r="A15248" s="2" t="s">
        <v>14451</v>
      </c>
      <c r="B15248" s="2" t="str">
        <f ca="1">IFERROR(__xludf.DUMMYFUNCTION("GOOGLETRANSLATE(A15248,""auto"",""en"")"),"Loading...")</f>
        <v>Loading...</v>
      </c>
    </row>
    <row r="15249" spans="1:2" ht="14.25" customHeight="1">
      <c r="A15249" s="2" t="s">
        <v>14452</v>
      </c>
      <c r="B15249" s="2" t="str">
        <f ca="1">IFERROR(__xludf.DUMMYFUNCTION("GOOGLETRANSLATE(A15249,""auto"",""en"")"),"Loading...")</f>
        <v>Loading...</v>
      </c>
    </row>
    <row r="15250" spans="1:2" ht="14.25" customHeight="1">
      <c r="A15250" s="2" t="s">
        <v>327</v>
      </c>
      <c r="B15250" s="2" t="str">
        <f ca="1">IFERROR(__xludf.DUMMYFUNCTION("GOOGLETRANSLATE(A15250,""auto"",""en"")"),"Loading...")</f>
        <v>Loading...</v>
      </c>
    </row>
    <row r="15251" spans="1:2" ht="14.25" customHeight="1">
      <c r="A15251" s="2" t="s">
        <v>14453</v>
      </c>
      <c r="B15251" s="2" t="str">
        <f ca="1">IFERROR(__xludf.DUMMYFUNCTION("GOOGLETRANSLATE(A15251,""auto"",""en"")"),"Loading...")</f>
        <v>Loading...</v>
      </c>
    </row>
    <row r="15252" spans="1:2" ht="14.25" customHeight="1">
      <c r="A15252" s="4" t="s">
        <v>14454</v>
      </c>
      <c r="B15252" s="2" t="str">
        <f ca="1">IFERROR(__xludf.DUMMYFUNCTION("GOOGLETRANSLATE(A15252,""auto"",""en"")"),"Loading...")</f>
        <v>Loading...</v>
      </c>
    </row>
    <row r="15253" spans="1:2" ht="14.25" customHeight="1">
      <c r="A15253" s="2" t="s">
        <v>14455</v>
      </c>
      <c r="B15253" s="2" t="str">
        <f ca="1">IFERROR(__xludf.DUMMYFUNCTION("GOOGLETRANSLATE(A15253,""auto"",""en"")"),"Loading...")</f>
        <v>Loading...</v>
      </c>
    </row>
    <row r="15254" spans="1:2" ht="14.25" customHeight="1">
      <c r="A15254" s="2" t="s">
        <v>14456</v>
      </c>
      <c r="B15254" s="2" t="str">
        <f ca="1">IFERROR(__xludf.DUMMYFUNCTION("GOOGLETRANSLATE(A15254,""auto"",""en"")"),"You can do anything to get fat or fat, you can make the country proud.")</f>
        <v>You can do anything to get fat or fat, you can make the country proud.</v>
      </c>
    </row>
    <row r="15255" spans="1:2" ht="14.25" customHeight="1">
      <c r="A15255" s="4" t="s">
        <v>14457</v>
      </c>
      <c r="B15255" s="2" t="str">
        <f ca="1">IFERROR(__xludf.DUMMYFUNCTION("GOOGLETRANSLATE(A15255,""auto"",""en"")"),"Loading...")</f>
        <v>Loading...</v>
      </c>
    </row>
    <row r="15256" spans="1:2" ht="14.25" customHeight="1">
      <c r="A15256" s="2" t="s">
        <v>14458</v>
      </c>
      <c r="B15256" s="2" t="str">
        <f ca="1">IFERROR(__xludf.DUMMYFUNCTION("GOOGLETRANSLATE(A15256,""auto"",""en"")"),"Loading...")</f>
        <v>Loading...</v>
      </c>
    </row>
    <row r="15257" spans="1:2" ht="14.25" customHeight="1">
      <c r="A15257" s="2" t="s">
        <v>14459</v>
      </c>
      <c r="B15257" s="2" t="str">
        <f ca="1">IFERROR(__xludf.DUMMYFUNCTION("GOOGLETRANSLATE(A15257,""auto"",""en"")"),"Loading...")</f>
        <v>Loading...</v>
      </c>
    </row>
    <row r="15258" spans="1:2" ht="14.25" customHeight="1">
      <c r="A15258" s="2" t="s">
        <v>14460</v>
      </c>
      <c r="B15258" s="2" t="str">
        <f ca="1">IFERROR(__xludf.DUMMYFUNCTION("GOOGLETRANSLATE(A15258,""auto"",""en"")"),"Loading...")</f>
        <v>Loading...</v>
      </c>
    </row>
    <row r="15259" spans="1:2" ht="14.25" customHeight="1">
      <c r="A15259" s="2" t="s">
        <v>14461</v>
      </c>
      <c r="B15259" s="2" t="str">
        <f ca="1">IFERROR(__xludf.DUMMYFUNCTION("GOOGLETRANSLATE(A15259,""auto"",""en"")"),"Loading...")</f>
        <v>Loading...</v>
      </c>
    </row>
    <row r="15260" spans="1:2" ht="14.25" customHeight="1">
      <c r="A15260" s="2" t="s">
        <v>14462</v>
      </c>
      <c r="B15260" s="2" t="str">
        <f ca="1">IFERROR(__xludf.DUMMYFUNCTION("GOOGLETRANSLATE(A15260,""auto"",""en"")"),"Congress-206 sit aarhi he.sir.")</f>
        <v>Congress-206 sit aarhi he.sir.</v>
      </c>
    </row>
    <row r="15261" spans="1:2" ht="14.25" customHeight="1">
      <c r="A15261" s="2" t="s">
        <v>14463</v>
      </c>
      <c r="B15261" s="2" t="str">
        <f ca="1">IFERROR(__xludf.DUMMYFUNCTION("GOOGLETRANSLATE(A15261,""auto"",""en"")"),"Loading...")</f>
        <v>Loading...</v>
      </c>
    </row>
    <row r="15262" spans="1:2" ht="14.25" customHeight="1">
      <c r="A15262" s="2" t="s">
        <v>14464</v>
      </c>
      <c r="B15262" s="2" t="str">
        <f ca="1">IFERROR(__xludf.DUMMYFUNCTION("GOOGLETRANSLATE(A15262,""auto"",""en"")"),"Loading...")</f>
        <v>Loading...</v>
      </c>
    </row>
    <row r="15263" spans="1:2" ht="14.25" customHeight="1">
      <c r="A15263" s="2" t="s">
        <v>14465</v>
      </c>
      <c r="B15263" s="2" t="str">
        <f ca="1">IFERROR(__xludf.DUMMYFUNCTION("GOOGLETRANSLATE(A15263,""auto"",""en"")"),"Loading...")</f>
        <v>Loading...</v>
      </c>
    </row>
    <row r="15264" spans="1:2" ht="14.25" customHeight="1">
      <c r="A15264" s="2" t="s">
        <v>14466</v>
      </c>
      <c r="B15264" s="2" t="str">
        <f ca="1">IFERROR(__xludf.DUMMYFUNCTION("GOOGLETRANSLATE(A15264,""auto"",""en"")"),"I love you brother, you can do anything for me for your father.")</f>
        <v>I love you brother, you can do anything for me for your father.</v>
      </c>
    </row>
    <row r="15265" spans="1:2" ht="14.25" customHeight="1">
      <c r="A15265" s="2" t="s">
        <v>14467</v>
      </c>
      <c r="B15265" s="2" t="str">
        <f ca="1">IFERROR(__xludf.DUMMYFUNCTION("GOOGLETRANSLATE(A15265,""auto"",""en"")"),"Loading...")</f>
        <v>Loading...</v>
      </c>
    </row>
    <row r="15266" spans="1:2" ht="14.25" customHeight="1">
      <c r="A15266" s="6" t="s">
        <v>14468</v>
      </c>
      <c r="B15266" s="2" t="str">
        <f ca="1">IFERROR(__xludf.DUMMYFUNCTION("GOOGLETRANSLATE(A15266,""auto"",""en"")"),"Loading...")</f>
        <v>Loading...</v>
      </c>
    </row>
    <row r="15267" spans="1:2" ht="14.25" customHeight="1">
      <c r="A15267" s="2" t="s">
        <v>14469</v>
      </c>
      <c r="B15267" s="2" t="str">
        <f ca="1">IFERROR(__xludf.DUMMYFUNCTION("GOOGLETRANSLATE(A15267,""auto"",""en"")"),"Loading...")</f>
        <v>Loading...</v>
      </c>
    </row>
    <row r="15268" spans="1:2" ht="14.25" customHeight="1">
      <c r="A15268" s="2" t="s">
        <v>14470</v>
      </c>
      <c r="B15268" s="2" t="str">
        <f ca="1">IFERROR(__xludf.DUMMYFUNCTION("GOOGLETRANSLATE(A15268,""auto"",""en"")"),"Loading...")</f>
        <v>Loading...</v>
      </c>
    </row>
    <row r="15269" spans="1:2" ht="14.25" customHeight="1">
      <c r="A15269" s="4" t="s">
        <v>14471</v>
      </c>
      <c r="B15269" s="2" t="str">
        <f ca="1">IFERROR(__xludf.DUMMYFUNCTION("GOOGLETRANSLATE(A15269,""auto"",""en"")"),"Loading...")</f>
        <v>Loading...</v>
      </c>
    </row>
    <row r="15270" spans="1:2" ht="14.25" customHeight="1">
      <c r="A15270" s="2" t="s">
        <v>14472</v>
      </c>
      <c r="B15270" s="2" t="str">
        <f ca="1">IFERROR(__xludf.DUMMYFUNCTION("GOOGLETRANSLATE(A15270,""auto"",""en"")"),"Loading...")</f>
        <v>Loading...</v>
      </c>
    </row>
    <row r="15271" spans="1:2" ht="14.25" customHeight="1">
      <c r="A15271" s="2" t="s">
        <v>14473</v>
      </c>
      <c r="B15271" s="2" t="str">
        <f ca="1">IFERROR(__xludf.DUMMYFUNCTION("GOOGLETRANSLATE(A15271,""auto"",""en"")"),"Loading...")</f>
        <v>Loading...</v>
      </c>
    </row>
    <row r="15272" spans="1:2" ht="14.25" customHeight="1">
      <c r="A15272" s="2" t="s">
        <v>14474</v>
      </c>
      <c r="B15272" s="2" t="str">
        <f ca="1">IFERROR(__xludf.DUMMYFUNCTION("GOOGLETRANSLATE(A15272,""auto"",""en"")"),"Loading...")</f>
        <v>Loading...</v>
      </c>
    </row>
    <row r="15273" spans="1:2" ht="14.25" customHeight="1">
      <c r="A15273" s="2" t="s">
        <v>14475</v>
      </c>
      <c r="B15273" s="2" t="str">
        <f ca="1">IFERROR(__xludf.DUMMYFUNCTION("GOOGLETRANSLATE(A15273,""auto"",""en"")"),"Loading...")</f>
        <v>Loading...</v>
      </c>
    </row>
    <row r="15274" spans="1:2" ht="14.25" customHeight="1">
      <c r="A15274" s="2" t="s">
        <v>14476</v>
      </c>
      <c r="B15274" s="2" t="str">
        <f ca="1">IFERROR(__xludf.DUMMYFUNCTION("GOOGLETRANSLATE(A15274,""auto"",""en"")"),"Loading...")</f>
        <v>Loading...</v>
      </c>
    </row>
    <row r="15275" spans="1:2" ht="14.25" customHeight="1">
      <c r="A15275" s="2" t="s">
        <v>14477</v>
      </c>
      <c r="B15275" s="2" t="str">
        <f ca="1">IFERROR(__xludf.DUMMYFUNCTION("GOOGLETRANSLATE(A15275,""auto"",""en"")"),"Loading...")</f>
        <v>Loading...</v>
      </c>
    </row>
    <row r="15276" spans="1:2" ht="14.25" customHeight="1">
      <c r="A15276" s="2" t="s">
        <v>5040</v>
      </c>
      <c r="B15276" s="2" t="str">
        <f ca="1">IFERROR(__xludf.DUMMYFUNCTION("GOOGLETRANSLATE(A15276,""auto"",""en"")"),"Loading...")</f>
        <v>Loading...</v>
      </c>
    </row>
    <row r="15277" spans="1:2" ht="14.25" customHeight="1">
      <c r="A15277" s="2" t="s">
        <v>14478</v>
      </c>
      <c r="B15277" s="2" t="str">
        <f ca="1">IFERROR(__xludf.DUMMYFUNCTION("GOOGLETRANSLATE(A15277,""auto"",""en"")"),"Loading...")</f>
        <v>Loading...</v>
      </c>
    </row>
    <row r="15278" spans="1:2" ht="14.25" customHeight="1">
      <c r="A15278" s="4" t="s">
        <v>14479</v>
      </c>
      <c r="B15278" s="2" t="str">
        <f ca="1">IFERROR(__xludf.DUMMYFUNCTION("GOOGLETRANSLATE(A15278,""auto"",""en"")"),"Loading...")</f>
        <v>Loading...</v>
      </c>
    </row>
    <row r="15279" spans="1:2" ht="14.25" customHeight="1">
      <c r="A15279" s="2" t="s">
        <v>5068</v>
      </c>
      <c r="B15279" s="2" t="str">
        <f ca="1">IFERROR(__xludf.DUMMYFUNCTION("GOOGLETRANSLATE(A15279,""auto"",""en"")"),"Loading...")</f>
        <v>Loading...</v>
      </c>
    </row>
    <row r="15280" spans="1:2" ht="14.25" customHeight="1">
      <c r="A15280" s="4" t="s">
        <v>14480</v>
      </c>
      <c r="B15280" s="2" t="str">
        <f ca="1">IFERROR(__xludf.DUMMYFUNCTION("GOOGLETRANSLATE(A15280,""auto"",""en"")"),"Loading...")</f>
        <v>Loading...</v>
      </c>
    </row>
    <row r="15281" spans="1:2" ht="14.25" customHeight="1">
      <c r="A15281" s="2" t="s">
        <v>14481</v>
      </c>
      <c r="B15281" s="2" t="str">
        <f ca="1">IFERROR(__xludf.DUMMYFUNCTION("GOOGLETRANSLATE(A15281,""auto"",""en"")"),"Loading...")</f>
        <v>Loading...</v>
      </c>
    </row>
    <row r="15282" spans="1:2" ht="14.25" customHeight="1">
      <c r="A15282" s="2" t="s">
        <v>14482</v>
      </c>
      <c r="B15282" s="2" t="str">
        <f ca="1">IFERROR(__xludf.DUMMYFUNCTION("GOOGLETRANSLATE(A15282,""auto"",""en"")"),"Loading...")</f>
        <v>Loading...</v>
      </c>
    </row>
    <row r="15283" spans="1:2" ht="14.25" customHeight="1">
      <c r="A15283" s="5" t="s">
        <v>14483</v>
      </c>
      <c r="B15283" s="2" t="str">
        <f ca="1">IFERROR(__xludf.DUMMYFUNCTION("GOOGLETRANSLATE(A15283,""auto"",""en"")"),"Loading...")</f>
        <v>Loading...</v>
      </c>
    </row>
    <row r="15284" spans="1:2" ht="14.25" customHeight="1">
      <c r="A15284" s="2" t="s">
        <v>14484</v>
      </c>
      <c r="B15284" s="2" t="str">
        <f ca="1">IFERROR(__xludf.DUMMYFUNCTION("GOOGLETRANSLATE(A15284,""auto"",""en"")"),"Loading...")</f>
        <v>Loading...</v>
      </c>
    </row>
    <row r="15285" spans="1:2" ht="14.25" customHeight="1">
      <c r="A15285" s="2" t="s">
        <v>14485</v>
      </c>
      <c r="B15285" s="2" t="str">
        <f ca="1">IFERROR(__xludf.DUMMYFUNCTION("GOOGLETRANSLATE(A15285,""auto"",""en"")"),"Loading...")</f>
        <v>Loading...</v>
      </c>
    </row>
    <row r="15286" spans="1:2" ht="14.25" customHeight="1">
      <c r="A15286" s="2" t="s">
        <v>14486</v>
      </c>
      <c r="B15286" s="2" t="str">
        <f ca="1">IFERROR(__xludf.DUMMYFUNCTION("GOOGLETRANSLATE(A15286,""auto"",""en"")"),"Loading...")</f>
        <v>Loading...</v>
      </c>
    </row>
    <row r="15287" spans="1:2" ht="14.25" customHeight="1">
      <c r="A15287" s="2" t="s">
        <v>14487</v>
      </c>
      <c r="B15287" s="2" t="str">
        <f ca="1">IFERROR(__xludf.DUMMYFUNCTION("GOOGLETRANSLATE(A15287,""auto"",""en"")"),"Loading...")</f>
        <v>Loading...</v>
      </c>
    </row>
    <row r="15288" spans="1:2" ht="14.25" customHeight="1">
      <c r="A15288" s="2" t="s">
        <v>14488</v>
      </c>
      <c r="B15288" s="2" t="str">
        <f ca="1">IFERROR(__xludf.DUMMYFUNCTION("GOOGLETRANSLATE(A15288,""auto"",""en"")"),"Loading...")</f>
        <v>Loading...</v>
      </c>
    </row>
    <row r="15289" spans="1:2" ht="14.25" customHeight="1">
      <c r="A15289" s="2" t="s">
        <v>14489</v>
      </c>
      <c r="B15289" s="2" t="str">
        <f ca="1">IFERROR(__xludf.DUMMYFUNCTION("GOOGLETRANSLATE(A15289,""auto"",""en"")"),"Loading...")</f>
        <v>Loading...</v>
      </c>
    </row>
    <row r="15290" spans="1:2" ht="14.25" customHeight="1">
      <c r="A15290" s="2" t="s">
        <v>14490</v>
      </c>
      <c r="B15290" s="2" t="str">
        <f ca="1">IFERROR(__xludf.DUMMYFUNCTION("GOOGLETRANSLATE(A15290,""auto"",""en"")"),"Loading...")</f>
        <v>Loading...</v>
      </c>
    </row>
    <row r="15291" spans="1:2" ht="14.25" customHeight="1">
      <c r="A15291" s="6" t="s">
        <v>14491</v>
      </c>
      <c r="B15291" s="2" t="str">
        <f ca="1">IFERROR(__xludf.DUMMYFUNCTION("GOOGLETRANSLATE(A15291,""auto"",""en"")"),"Loading...")</f>
        <v>Loading...</v>
      </c>
    </row>
    <row r="15292" spans="1:2" ht="14.25" customHeight="1">
      <c r="A15292" s="2" t="s">
        <v>14492</v>
      </c>
      <c r="B15292" s="2" t="str">
        <f ca="1">IFERROR(__xludf.DUMMYFUNCTION("GOOGLETRANSLATE(A15292,""auto"",""en"")"),"Loading...")</f>
        <v>Loading...</v>
      </c>
    </row>
    <row r="15293" spans="1:2" ht="14.25" customHeight="1">
      <c r="A15293" s="2" t="s">
        <v>14493</v>
      </c>
      <c r="B15293" s="2" t="str">
        <f ca="1">IFERROR(__xludf.DUMMYFUNCTION("GOOGLETRANSLATE(A15293,""auto"",""en"")"),"Loading...")</f>
        <v>Loading...</v>
      </c>
    </row>
    <row r="15294" spans="1:2" ht="14.25" customHeight="1">
      <c r="A15294" s="2" t="s">
        <v>14494</v>
      </c>
      <c r="B15294" s="2" t="str">
        <f ca="1">IFERROR(__xludf.DUMMYFUNCTION("GOOGLETRANSLATE(A15294,""auto"",""en"")"),"Loading...")</f>
        <v>Loading...</v>
      </c>
    </row>
    <row r="15295" spans="1:2" ht="14.25" customHeight="1">
      <c r="A15295" s="2" t="s">
        <v>14495</v>
      </c>
      <c r="B15295" s="2" t="str">
        <f ca="1">IFERROR(__xludf.DUMMYFUNCTION("GOOGLETRANSLATE(A15295,""auto"",""en"")"),"Brother, why should we not expect anything, please tell us about your channel. I have been following your channel since so many days. People trust us a lot, why are we avoiding saying anything, why are we saying anything, we want your exit. pole's bare me")</f>
        <v>Brother, why should we not expect anything, please tell us about your channel. I have been following your channel since so many days. People trust us a lot, why are we avoiding saying anything, why are we saying anything, we want your exit. pole's bare me</v>
      </c>
    </row>
    <row r="15296" spans="1:2" ht="14.25" customHeight="1">
      <c r="A15296" s="2" t="s">
        <v>14496</v>
      </c>
      <c r="B15296" s="2" t="str">
        <f ca="1">IFERROR(__xludf.DUMMYFUNCTION("GOOGLETRANSLATE(A15296,""auto"",""en"")"),"Loading...")</f>
        <v>Loading...</v>
      </c>
    </row>
    <row r="15297" spans="1:2" ht="14.25" customHeight="1">
      <c r="A15297" s="2" t="s">
        <v>14497</v>
      </c>
      <c r="B15297" s="2" t="str">
        <f ca="1">IFERROR(__xludf.DUMMYFUNCTION("GOOGLETRANSLATE(A15297,""auto"",""en"")"),"Rahulji Modiji's magic, you don't forget that few bills are passed by you, he is Kejriwal. Modiji's wealth has passed to Ambani, whose power is in jail.")</f>
        <v>Rahulji Modiji's magic, you don't forget that few bills are passed by you, he is Kejriwal. Modiji's wealth has passed to Ambani, whose power is in jail.</v>
      </c>
    </row>
    <row r="15298" spans="1:2" ht="14.25" customHeight="1">
      <c r="A15298" s="2" t="s">
        <v>14498</v>
      </c>
      <c r="B15298" s="2" t="str">
        <f ca="1">IFERROR(__xludf.DUMMYFUNCTION("GOOGLETRANSLATE(A15298,""auto"",""en"")"),"Loading...")</f>
        <v>Loading...</v>
      </c>
    </row>
    <row r="15299" spans="1:2" ht="14.25" customHeight="1">
      <c r="A15299" s="2" t="s">
        <v>14499</v>
      </c>
      <c r="B15299" s="2" t="str">
        <f ca="1">IFERROR(__xludf.DUMMYFUNCTION("GOOGLETRANSLATE(A15299,""auto"",""en"")"),"Loading...")</f>
        <v>Loading...</v>
      </c>
    </row>
    <row r="15300" spans="1:2" ht="14.25" customHeight="1">
      <c r="A15300" s="2" t="s">
        <v>14500</v>
      </c>
      <c r="B15300" s="2" t="str">
        <f ca="1">IFERROR(__xludf.DUMMYFUNCTION("GOOGLETRANSLATE(A15300,""auto"",""en"")"),"Loading...")</f>
        <v>Loading...</v>
      </c>
    </row>
    <row r="15301" spans="1:2" ht="14.25" customHeight="1">
      <c r="A15301" s="2" t="s">
        <v>14501</v>
      </c>
      <c r="B15301" s="2" t="str">
        <f ca="1">IFERROR(__xludf.DUMMYFUNCTION("GOOGLETRANSLATE(A15301,""auto"",""en"")"),"Why do so much drama? No PM was appointed as a result of exit poll. Result will be 4. It just means that everyone is making drama for TRP, likes, views. Public also needs entertainment.. They are jobless, they have mobile phones in their hands.. By mistak"&amp;"e the Indian public has been told not to do any hard work!🙄")</f>
        <v>Why do so much drama? No PM was appointed as a result of exit poll. Result will be 4. It just means that everyone is making drama for TRP, likes, views. Public also needs entertainment.. They are jobless, they have mobile phones in their hands.. By mistake the Indian public has been told not to do any hard work!🙄</v>
      </c>
    </row>
    <row r="15302" spans="1:2" ht="14.25" customHeight="1">
      <c r="A15302" s="2" t="s">
        <v>14502</v>
      </c>
      <c r="B15302" s="2" t="str">
        <f ca="1">IFERROR(__xludf.DUMMYFUNCTION("GOOGLETRANSLATE(A15302,""auto"",""en"")"),"Loading...")</f>
        <v>Loading...</v>
      </c>
    </row>
    <row r="15303" spans="1:2" ht="14.25" customHeight="1">
      <c r="A15303" s="2" t="s">
        <v>14503</v>
      </c>
      <c r="B15303" s="2" t="str">
        <f ca="1">IFERROR(__xludf.DUMMYFUNCTION("GOOGLETRANSLATE(A15303,""auto"",""en"")"),"Loading...")</f>
        <v>Loading...</v>
      </c>
    </row>
    <row r="15304" spans="1:2" ht="14.25" customHeight="1">
      <c r="A15304" s="2" t="s">
        <v>14504</v>
      </c>
      <c r="B15304" s="2" t="str">
        <f ca="1">IFERROR(__xludf.DUMMYFUNCTION("GOOGLETRANSLATE(A15304,""auto"",""en"")"),"Loading...")</f>
        <v>Loading...</v>
      </c>
    </row>
    <row r="15305" spans="1:2" ht="14.25" customHeight="1">
      <c r="A15305" s="4" t="s">
        <v>14505</v>
      </c>
      <c r="B15305" s="2" t="str">
        <f ca="1">IFERROR(__xludf.DUMMYFUNCTION("GOOGLETRANSLATE(A15305,""auto"",""en"")"),"Loading...")</f>
        <v>Loading...</v>
      </c>
    </row>
    <row r="15306" spans="1:2" ht="14.25" customHeight="1">
      <c r="A15306" s="2" t="s">
        <v>14506</v>
      </c>
      <c r="B15306" s="2" t="str">
        <f ca="1">IFERROR(__xludf.DUMMYFUNCTION("GOOGLETRANSLATE(A15306,""auto"",""en"")"),"Loading...")</f>
        <v>Loading...</v>
      </c>
    </row>
    <row r="15307" spans="1:2" ht="14.25" customHeight="1">
      <c r="A15307" s="2" t="s">
        <v>14507</v>
      </c>
      <c r="B15307" s="2" t="str">
        <f ca="1">IFERROR(__xludf.DUMMYFUNCTION("GOOGLETRANSLATE(A15307,""auto"",""en"")"),"जो क्या हो सकता है मोडी पोलिके को यो जो वोटे जिंती मे कम कर्रा उसके पैसा दे रक्खा")</f>
        <v>जो क्या हो सकता है मोडी पोलिके को यो जो वोटे जिंती मे कम कर्रा उसके पैसा दे रक्खा</v>
      </c>
    </row>
    <row r="15308" spans="1:2" ht="14.25" customHeight="1">
      <c r="A15308" s="2" t="s">
        <v>14508</v>
      </c>
      <c r="B15308" s="2" t="str">
        <f ca="1">IFERROR(__xludf.DUMMYFUNCTION("GOOGLETRANSLATE(A15308,""auto"",""en"")"),"Loading...")</f>
        <v>Loading...</v>
      </c>
    </row>
    <row r="15309" spans="1:2" ht="14.25" customHeight="1">
      <c r="A15309" s="4" t="s">
        <v>14509</v>
      </c>
      <c r="B15309" s="2" t="str">
        <f ca="1">IFERROR(__xludf.DUMMYFUNCTION("GOOGLETRANSLATE(A15309,""auto"",""en"")"),"Loading...")</f>
        <v>Loading...</v>
      </c>
    </row>
    <row r="15310" spans="1:2" ht="14.25" customHeight="1">
      <c r="A15310" s="2" t="s">
        <v>14510</v>
      </c>
      <c r="B15310" s="2" t="str">
        <f ca="1">IFERROR(__xludf.DUMMYFUNCTION("GOOGLETRANSLATE(A15310,""auto"",""en"")"),"Loading...")</f>
        <v>Loading...</v>
      </c>
    </row>
    <row r="15311" spans="1:2" ht="14.25" customHeight="1">
      <c r="A15311" s="4" t="s">
        <v>14511</v>
      </c>
      <c r="B15311" s="2" t="str">
        <f ca="1">IFERROR(__xludf.DUMMYFUNCTION("GOOGLETRANSLATE(A15311,""auto"",""en"")"),"Loading...")</f>
        <v>Loading...</v>
      </c>
    </row>
    <row r="15312" spans="1:2" ht="14.25" customHeight="1">
      <c r="A15312" s="2" t="s">
        <v>14512</v>
      </c>
      <c r="B15312" s="2" t="str">
        <f ca="1">IFERROR(__xludf.DUMMYFUNCTION("GOOGLETRANSLATE(A15312,""auto"",""en"")"),"Loading...")</f>
        <v>Loading...</v>
      </c>
    </row>
    <row r="15313" spans="1:2" ht="14.25" customHeight="1">
      <c r="A15313" s="2" t="s">
        <v>14513</v>
      </c>
      <c r="B15313" s="2" t="str">
        <f ca="1">IFERROR(__xludf.DUMMYFUNCTION("GOOGLETRANSLATE(A15313,""auto"",""en"")"),"Loading...")</f>
        <v>Loading...</v>
      </c>
    </row>
    <row r="15314" spans="1:2" ht="14.25" customHeight="1">
      <c r="A15314" s="4" t="s">
        <v>14514</v>
      </c>
      <c r="B15314" s="2" t="str">
        <f ca="1">IFERROR(__xludf.DUMMYFUNCTION("GOOGLETRANSLATE(A15314,""auto"",""en"")"),"Loading...")</f>
        <v>Loading...</v>
      </c>
    </row>
    <row r="15315" spans="1:2" ht="14.25" customHeight="1">
      <c r="A15315" s="2" t="s">
        <v>594</v>
      </c>
      <c r="B15315" s="2" t="str">
        <f ca="1">IFERROR(__xludf.DUMMYFUNCTION("GOOGLETRANSLATE(A15315,""auto"",""en"")"),"❤")</f>
        <v>❤</v>
      </c>
    </row>
    <row r="15316" spans="1:2" ht="14.25" customHeight="1">
      <c r="A15316" s="2" t="s">
        <v>14515</v>
      </c>
      <c r="B15316" s="2" t="str">
        <f ca="1">IFERROR(__xludf.DUMMYFUNCTION("GOOGLETRANSLATE(A15316,""auto"",""en"")"),"Loading...")</f>
        <v>Loading...</v>
      </c>
    </row>
    <row r="15317" spans="1:2" ht="14.25" customHeight="1">
      <c r="A15317" s="2" t="s">
        <v>14516</v>
      </c>
      <c r="B15317" s="2" t="str">
        <f ca="1">IFERROR(__xludf.DUMMYFUNCTION("GOOGLETRANSLATE(A15317,""auto"",""en"")"),"Loading...")</f>
        <v>Loading...</v>
      </c>
    </row>
    <row r="15318" spans="1:2" ht="14.25" customHeight="1">
      <c r="A15318" s="6" t="s">
        <v>14517</v>
      </c>
      <c r="B15318" s="2" t="str">
        <f ca="1">IFERROR(__xludf.DUMMYFUNCTION("GOOGLETRANSLATE(A15318,""auto"",""en"")"),"22:00  Researcher.
Hats off to you sir")</f>
        <v>22:00  Researcher.
Hats off to you sir</v>
      </c>
    </row>
    <row r="15319" spans="1:2" ht="14.25" customHeight="1">
      <c r="A15319" s="6" t="s">
        <v>14518</v>
      </c>
      <c r="B15319" s="2" t="str">
        <f ca="1">IFERROR(__xludf.DUMMYFUNCTION("GOOGLETRANSLATE(A15319,""auto"",""en"")"),"Loading...")</f>
        <v>Loading...</v>
      </c>
    </row>
    <row r="15320" spans="1:2" ht="14.25" customHeight="1">
      <c r="A15320" s="2" t="s">
        <v>14519</v>
      </c>
      <c r="B15320" s="2" t="str">
        <f ca="1">IFERROR(__xludf.DUMMYFUNCTION("GOOGLETRANSLATE(A15320,""auto"",""en"")"),"Loading...")</f>
        <v>Loading...</v>
      </c>
    </row>
    <row r="15321" spans="1:2" ht="14.25" customHeight="1">
      <c r="A15321" s="2" t="s">
        <v>14520</v>
      </c>
      <c r="B15321" s="2" t="str">
        <f ca="1">IFERROR(__xludf.DUMMYFUNCTION("GOOGLETRANSLATE(A15321,""auto"",""en"")"),"Ravish, Dhruv's blood is like Bawaseer honey. Jhoot has been spreading since months bsdk")</f>
        <v>Ravish, Dhruv's blood is like Bawaseer honey. Jhoot has been spreading since months bsdk</v>
      </c>
    </row>
    <row r="15322" spans="1:2" ht="14.25" customHeight="1">
      <c r="A15322" s="2" t="s">
        <v>14521</v>
      </c>
      <c r="B15322" s="2" t="str">
        <f ca="1">IFERROR(__xludf.DUMMYFUNCTION("GOOGLETRANSLATE(A15322,""auto"",""en"")"),"Sahi.bat.")</f>
        <v>Sahi.bat.</v>
      </c>
    </row>
    <row r="15323" spans="1:2" ht="14.25" customHeight="1">
      <c r="A15323" s="2" t="s">
        <v>14522</v>
      </c>
      <c r="B15323" s="2" t="str">
        <f ca="1">IFERROR(__xludf.DUMMYFUNCTION("GOOGLETRANSLATE(A15323,""auto"",""en"")"),"Loading...")</f>
        <v>Loading...</v>
      </c>
    </row>
    <row r="15324" spans="1:2" ht="14.25" customHeight="1">
      <c r="A15324" s="2" t="s">
        <v>14523</v>
      </c>
      <c r="B15324" s="2" t="str">
        <f ca="1">IFERROR(__xludf.DUMMYFUNCTION("GOOGLETRANSLATE(A15324,""auto"",""en"")"),"Loading...")</f>
        <v>Loading...</v>
      </c>
    </row>
    <row r="15325" spans="1:2" ht="14.25" customHeight="1">
      <c r="A15325" s="2" t="s">
        <v>14524</v>
      </c>
      <c r="B15325" s="2" t="str">
        <f ca="1">IFERROR(__xludf.DUMMYFUNCTION("GOOGLETRANSLATE(A15325,""auto"",""en"")"),"Loading...")</f>
        <v>Loading...</v>
      </c>
    </row>
    <row r="15326" spans="1:2" ht="14.25" customHeight="1">
      <c r="A15326" s="2" t="s">
        <v>311</v>
      </c>
      <c r="B15326" s="2" t="str">
        <f ca="1">IFERROR(__xludf.DUMMYFUNCTION("GOOGLETRANSLATE(A15326,""auto"",""en"")"),"Loading...")</f>
        <v>Loading...</v>
      </c>
    </row>
    <row r="15327" spans="1:2" ht="14.25" customHeight="1">
      <c r="A15327" s="4" t="s">
        <v>14525</v>
      </c>
      <c r="B15327" s="2" t="str">
        <f ca="1">IFERROR(__xludf.DUMMYFUNCTION("GOOGLETRANSLATE(A15327,""auto"",""en"")"),"Loading...")</f>
        <v>Loading...</v>
      </c>
    </row>
    <row r="15328" spans="1:2" ht="14.25" customHeight="1">
      <c r="A15328" s="2" t="s">
        <v>14526</v>
      </c>
      <c r="B15328" s="2" t="str">
        <f ca="1">IFERROR(__xludf.DUMMYFUNCTION("GOOGLETRANSLATE(A15328,""auto"",""en"")"),"Loading...")</f>
        <v>Loading...</v>
      </c>
    </row>
    <row r="15329" spans="1:2" ht="14.25" customHeight="1">
      <c r="A15329" s="2" t="s">
        <v>14527</v>
      </c>
      <c r="B15329" s="2" t="str">
        <f ca="1">IFERROR(__xludf.DUMMYFUNCTION("GOOGLETRANSLATE(A15329,""auto"",""en"")"),"Loading...")</f>
        <v>Loading...</v>
      </c>
    </row>
    <row r="15330" spans="1:2" ht="14.25" customHeight="1">
      <c r="A15330" s="4" t="s">
        <v>14528</v>
      </c>
      <c r="B15330" s="2" t="str">
        <f ca="1">IFERROR(__xludf.DUMMYFUNCTION("GOOGLETRANSLATE(A15330,""auto"",""en"")"),"Loading...")</f>
        <v>Loading...</v>
      </c>
    </row>
    <row r="15331" spans="1:2" ht="14.25" customHeight="1">
      <c r="A15331" s="2" t="s">
        <v>14529</v>
      </c>
      <c r="B15331" s="2" t="str">
        <f ca="1">IFERROR(__xludf.DUMMYFUNCTION("GOOGLETRANSLATE(A15331,""auto"",""en"")"),"Loading...")</f>
        <v>Loading...</v>
      </c>
    </row>
    <row r="15332" spans="1:2" ht="14.25" customHeight="1">
      <c r="A15332" s="2" t="s">
        <v>311</v>
      </c>
      <c r="B15332" s="2" t="str">
        <f ca="1">IFERROR(__xludf.DUMMYFUNCTION("GOOGLETRANSLATE(A15332,""auto"",""en"")"),"Loading...")</f>
        <v>Loading...</v>
      </c>
    </row>
    <row r="15333" spans="1:2" ht="14.25" customHeight="1">
      <c r="A15333" s="4" t="s">
        <v>14530</v>
      </c>
      <c r="B15333" s="2" t="str">
        <f ca="1">IFERROR(__xludf.DUMMYFUNCTION("GOOGLETRANSLATE(A15333,""auto"",""en"")"),"Loading...")</f>
        <v>Loading...</v>
      </c>
    </row>
    <row r="15334" spans="1:2" ht="14.25" customHeight="1">
      <c r="A15334" s="2" t="s">
        <v>14531</v>
      </c>
      <c r="B15334" s="2" t="str">
        <f ca="1">IFERROR(__xludf.DUMMYFUNCTION("GOOGLETRANSLATE(A15334,""auto"",""en"")"),"Loading...")</f>
        <v>Loading...</v>
      </c>
    </row>
    <row r="15335" spans="1:2" ht="14.25" customHeight="1">
      <c r="A15335" s="2" t="s">
        <v>14532</v>
      </c>
      <c r="B15335" s="2" t="str">
        <f ca="1">IFERROR(__xludf.DUMMYFUNCTION("GOOGLETRANSLATE(A15335,""auto"",""en"")"),"Loading...")</f>
        <v>Loading...</v>
      </c>
    </row>
    <row r="15336" spans="1:2" ht="14.25" customHeight="1">
      <c r="A15336" s="2" t="s">
        <v>14533</v>
      </c>
      <c r="B15336" s="2" t="str">
        <f ca="1">IFERROR(__xludf.DUMMYFUNCTION("GOOGLETRANSLATE(A15336,""auto"",""en"")"),"Loading...")</f>
        <v>Loading...</v>
      </c>
    </row>
    <row r="15337" spans="1:2" ht="14.25" customHeight="1">
      <c r="A15337" s="2" t="s">
        <v>2516</v>
      </c>
      <c r="B15337" s="2" t="str">
        <f ca="1">IFERROR(__xludf.DUMMYFUNCTION("GOOGLETRANSLATE(A15337,""auto"",""en"")"),"Loading...")</f>
        <v>Loading...</v>
      </c>
    </row>
    <row r="15338" spans="1:2" ht="14.25" customHeight="1">
      <c r="A15338" s="2" t="s">
        <v>14534</v>
      </c>
      <c r="B15338" s="2" t="str">
        <f ca="1">IFERROR(__xludf.DUMMYFUNCTION("GOOGLETRANSLATE(A15338,""auto"",""en"")"),"Loading...")</f>
        <v>Loading...</v>
      </c>
    </row>
    <row r="15339" spans="1:2" ht="14.25" customHeight="1">
      <c r="A15339" s="2" t="s">
        <v>14535</v>
      </c>
      <c r="B15339" s="2" t="str">
        <f ca="1">IFERROR(__xludf.DUMMYFUNCTION("GOOGLETRANSLATE(A15339,""auto"",""en"")"),"Loading...")</f>
        <v>Loading...</v>
      </c>
    </row>
    <row r="15340" spans="1:2" ht="14.25" customHeight="1">
      <c r="A15340" s="4" t="s">
        <v>14536</v>
      </c>
      <c r="B15340" s="2" t="str">
        <f ca="1">IFERROR(__xludf.DUMMYFUNCTION("GOOGLETRANSLATE(A15340,""auto"",""en"")"),"Loading...")</f>
        <v>Loading...</v>
      </c>
    </row>
    <row r="15341" spans="1:2" ht="14.25" customHeight="1">
      <c r="A15341" s="2" t="s">
        <v>14537</v>
      </c>
      <c r="B15341" s="2" t="str">
        <f ca="1">IFERROR(__xludf.DUMMYFUNCTION("GOOGLETRANSLATE(A15341,""auto"",""en"")"),"Loading...")</f>
        <v>Loading...</v>
      </c>
    </row>
    <row r="15342" spans="1:2" ht="14.25" customHeight="1">
      <c r="A15342" s="2" t="s">
        <v>14538</v>
      </c>
      <c r="B15342" s="2" t="str">
        <f ca="1">IFERROR(__xludf.DUMMYFUNCTION("GOOGLETRANSLATE(A15342,""auto"",""en"")"),"Ravish sir BJP will win by rigging the elections against police and DM SP.")</f>
        <v>Ravish sir BJP will win by rigging the elections against police and DM SP.</v>
      </c>
    </row>
    <row r="15343" spans="1:2" ht="14.25" customHeight="1">
      <c r="A15343" s="2" t="s">
        <v>14539</v>
      </c>
      <c r="B15343" s="2" t="str">
        <f ca="1">IFERROR(__xludf.DUMMYFUNCTION("GOOGLETRANSLATE(A15343,""auto"",""en"")"),"Loading...")</f>
        <v>Loading...</v>
      </c>
    </row>
    <row r="15344" spans="1:2" ht="14.25" customHeight="1">
      <c r="A15344" s="4" t="s">
        <v>14540</v>
      </c>
      <c r="B15344" s="2" t="str">
        <f ca="1">IFERROR(__xludf.DUMMYFUNCTION("GOOGLETRANSLATE(A15344,""auto"",""en"")"),"Loading...")</f>
        <v>Loading...</v>
      </c>
    </row>
    <row r="15345" spans="1:2" ht="14.25" customHeight="1">
      <c r="A15345" s="2" t="s">
        <v>14541</v>
      </c>
      <c r="B15345" s="2" t="str">
        <f ca="1">IFERROR(__xludf.DUMMYFUNCTION("GOOGLETRANSLATE(A15345,""auto"",""en"")"),"ravish aja niche rahul k khmbe se")</f>
        <v>ravish aja niche rahul k khmbe se</v>
      </c>
    </row>
    <row r="15346" spans="1:2" ht="14.25" customHeight="1">
      <c r="A15346" s="4" t="s">
        <v>14542</v>
      </c>
      <c r="B15346" s="2" t="str">
        <f ca="1">IFERROR(__xludf.DUMMYFUNCTION("GOOGLETRANSLATE(A15346,""auto"",""en"")"),"They have been using the name of BJP since 10 years.")</f>
        <v>They have been using the name of BJP since 10 years.</v>
      </c>
    </row>
    <row r="15347" spans="1:2" ht="14.25" customHeight="1">
      <c r="A15347" s="2" t="s">
        <v>14543</v>
      </c>
      <c r="B15347" s="2" t="str">
        <f ca="1">IFERROR(__xludf.DUMMYFUNCTION("GOOGLETRANSLATE(A15347,""auto"",""en"")"),"Loading...")</f>
        <v>Loading...</v>
      </c>
    </row>
    <row r="15348" spans="1:2" ht="14.25" customHeight="1">
      <c r="A15348" s="4" t="s">
        <v>14544</v>
      </c>
      <c r="B15348" s="2" t="str">
        <f ca="1">IFERROR(__xludf.DUMMYFUNCTION("GOOGLETRANSLATE(A15348,""auto"",""en"")"),"Loading...")</f>
        <v>Loading...</v>
      </c>
    </row>
    <row r="15349" spans="1:2" ht="14.25" customHeight="1">
      <c r="A15349" s="2" t="s">
        <v>14545</v>
      </c>
      <c r="B15349" s="2" t="str">
        <f ca="1">IFERROR(__xludf.DUMMYFUNCTION("GOOGLETRANSLATE(A15349,""auto"",""en"")"),"Loading...")</f>
        <v>Loading...</v>
      </c>
    </row>
    <row r="15350" spans="1:2" ht="14.25" customHeight="1">
      <c r="A15350" s="4" t="s">
        <v>14546</v>
      </c>
      <c r="B15350" s="2" t="str">
        <f ca="1">IFERROR(__xludf.DUMMYFUNCTION("GOOGLETRANSLATE(A15350,""auto"",""en"")"),"Loading...")</f>
        <v>Loading...</v>
      </c>
    </row>
    <row r="15351" spans="1:2" ht="14.25" customHeight="1">
      <c r="A15351" s="2" t="s">
        <v>14547</v>
      </c>
      <c r="B15351" s="2" t="str">
        <f ca="1">IFERROR(__xludf.DUMMYFUNCTION("GOOGLETRANSLATE(A15351,""auto"",""en"")"),"Loading...")</f>
        <v>Loading...</v>
      </c>
    </row>
    <row r="15352" spans="1:2" ht="14.25" customHeight="1">
      <c r="A15352" s="2" t="s">
        <v>14548</v>
      </c>
      <c r="B15352" s="2" t="str">
        <f ca="1">IFERROR(__xludf.DUMMYFUNCTION("GOOGLETRANSLATE(A15352,""auto"",""en"")"),"Loading...")</f>
        <v>Loading...</v>
      </c>
    </row>
    <row r="15353" spans="1:2" ht="14.25" customHeight="1">
      <c r="A15353" s="2" t="s">
        <v>14549</v>
      </c>
      <c r="B15353" s="2" t="str">
        <f ca="1">IFERROR(__xludf.DUMMYFUNCTION("GOOGLETRANSLATE(A15353,""auto"",""en"")"),"Loading...")</f>
        <v>Loading...</v>
      </c>
    </row>
    <row r="15354" spans="1:2" ht="14.25" customHeight="1">
      <c r="A15354" s="2" t="s">
        <v>14550</v>
      </c>
      <c r="B15354" s="2" t="str">
        <f ca="1">IFERROR(__xludf.DUMMYFUNCTION("GOOGLETRANSLATE(A15354,""auto"",""en"")"),"Loading...")</f>
        <v>Loading...</v>
      </c>
    </row>
    <row r="15355" spans="1:2" ht="14.25" customHeight="1">
      <c r="A15355" s="2" t="s">
        <v>14551</v>
      </c>
      <c r="B15355" s="2" t="str">
        <f ca="1">IFERROR(__xludf.DUMMYFUNCTION("GOOGLETRANSLATE(A15355,""auto"",""en"")"),"Loading...")</f>
        <v>Loading...</v>
      </c>
    </row>
    <row r="15356" spans="1:2" ht="14.25" customHeight="1">
      <c r="A15356" s="2" t="s">
        <v>14552</v>
      </c>
      <c r="B15356" s="2" t="str">
        <f ca="1">IFERROR(__xludf.DUMMYFUNCTION("GOOGLETRANSLATE(A15356,""auto"",""en"")"),"Loading...")</f>
        <v>Loading...</v>
      </c>
    </row>
    <row r="15357" spans="1:2" ht="14.25" customHeight="1">
      <c r="A15357" s="4" t="s">
        <v>14553</v>
      </c>
      <c r="B15357" s="2" t="str">
        <f ca="1">IFERROR(__xludf.DUMMYFUNCTION("GOOGLETRANSLATE(A15357,""auto"",""en"")"),"Loading...")</f>
        <v>Loading...</v>
      </c>
    </row>
    <row r="15358" spans="1:2" ht="14.25" customHeight="1">
      <c r="A15358" s="4" t="s">
        <v>14554</v>
      </c>
      <c r="B15358" s="2" t="str">
        <f ca="1">IFERROR(__xludf.DUMMYFUNCTION("GOOGLETRANSLATE(A15358,""auto"",""en"")"),"Loading...")</f>
        <v>Loading...</v>
      </c>
    </row>
    <row r="15359" spans="1:2" ht="14.25" customHeight="1">
      <c r="A15359" s="2" t="s">
        <v>14555</v>
      </c>
      <c r="B15359" s="2" t="str">
        <f ca="1">IFERROR(__xludf.DUMMYFUNCTION("GOOGLETRANSLATE(A15359,""auto"",""en"")"),"Loading...")</f>
        <v>Loading...</v>
      </c>
    </row>
    <row r="15360" spans="1:2" ht="14.25" customHeight="1">
      <c r="A15360" s="2" t="s">
        <v>7</v>
      </c>
      <c r="B15360" s="2" t="str">
        <f ca="1">IFERROR(__xludf.DUMMYFUNCTION("GOOGLETRANSLATE(A15360,""auto"",""en"")"),"Loading...")</f>
        <v>Loading...</v>
      </c>
    </row>
    <row r="15361" spans="1:2" ht="14.25" customHeight="1">
      <c r="A15361" s="2" t="s">
        <v>14556</v>
      </c>
      <c r="B15361" s="2" t="str">
        <f ca="1">IFERROR(__xludf.DUMMYFUNCTION("GOOGLETRANSLATE(A15361,""auto"",""en"")"),"Thank you for sharing so much with me.")</f>
        <v>Thank you for sharing so much with me.</v>
      </c>
    </row>
    <row r="15362" spans="1:2" ht="14.25" customHeight="1">
      <c r="A15362" s="4" t="s">
        <v>14557</v>
      </c>
      <c r="B15362" s="2" t="str">
        <f ca="1">IFERROR(__xludf.DUMMYFUNCTION("GOOGLETRANSLATE(A15362,""auto"",""en"")"),"Loading...")</f>
        <v>Loading...</v>
      </c>
    </row>
    <row r="15363" spans="1:2" ht="14.25" customHeight="1">
      <c r="A15363" s="2" t="s">
        <v>14558</v>
      </c>
      <c r="B15363" s="2" t="str">
        <f ca="1">IFERROR(__xludf.DUMMYFUNCTION("GOOGLETRANSLATE(A15363,""auto"",""en"")"),"Loading...")</f>
        <v>Loading...</v>
      </c>
    </row>
    <row r="15364" spans="1:2" ht="14.25" customHeight="1">
      <c r="A15364" s="6" t="s">
        <v>14559</v>
      </c>
      <c r="B15364" s="2" t="str">
        <f ca="1">IFERROR(__xludf.DUMMYFUNCTION("GOOGLETRANSLATE(A15364,""auto"",""en"")"),"Loading...")</f>
        <v>Loading...</v>
      </c>
    </row>
    <row r="15365" spans="1:2" ht="14.25" customHeight="1">
      <c r="A15365" s="2" t="s">
        <v>14560</v>
      </c>
      <c r="B15365" s="3" t="str">
        <f ca="1">IFERROR(__xludf.DUMMYFUNCTION("GOOGLETRANSLATE(A15365,""auto"",""en"")"),"Loading...")</f>
        <v>Loading...</v>
      </c>
    </row>
    <row r="15366" spans="1:2" ht="14.25" customHeight="1">
      <c r="A15366" s="2" t="s">
        <v>14561</v>
      </c>
      <c r="B15366" s="2" t="str">
        <f ca="1">IFERROR(__xludf.DUMMYFUNCTION("GOOGLETRANSLATE(A15366,""auto"",""en"")"),"Loading...")</f>
        <v>Loading...</v>
      </c>
    </row>
    <row r="15367" spans="1:2" ht="14.25" customHeight="1">
      <c r="A15367" s="2" t="s">
        <v>278</v>
      </c>
      <c r="B15367" s="2" t="str">
        <f ca="1">IFERROR(__xludf.DUMMYFUNCTION("GOOGLETRANSLATE(A15367,""auto"",""en"")"),"Loading...")</f>
        <v>Loading...</v>
      </c>
    </row>
    <row r="15368" spans="1:2" ht="14.25" customHeight="1">
      <c r="A15368" s="2" t="s">
        <v>14562</v>
      </c>
      <c r="B15368" s="2" t="str">
        <f ca="1">IFERROR(__xludf.DUMMYFUNCTION("GOOGLETRANSLATE(A15368,""auto"",""en"")"),"Loading...")</f>
        <v>Loading...</v>
      </c>
    </row>
    <row r="15369" spans="1:2" ht="14.25" customHeight="1">
      <c r="A15369" s="2" t="s">
        <v>14563</v>
      </c>
      <c r="B15369" s="2" t="str">
        <f ca="1">IFERROR(__xludf.DUMMYFUNCTION("GOOGLETRANSLATE(A15369,""auto"",""en"")"),"Loading...")</f>
        <v>Loading...</v>
      </c>
    </row>
    <row r="15370" spans="1:2" ht="14.25" customHeight="1">
      <c r="A15370" s="2" t="s">
        <v>14564</v>
      </c>
      <c r="B15370" s="2" t="str">
        <f ca="1">IFERROR(__xludf.DUMMYFUNCTION("GOOGLETRANSLATE(A15370,""auto"",""en"")"),"Loading...")</f>
        <v>Loading...</v>
      </c>
    </row>
    <row r="15371" spans="1:2" ht="14.25" customHeight="1">
      <c r="A15371" s="2" t="s">
        <v>14565</v>
      </c>
      <c r="B15371" s="2" t="str">
        <f ca="1">IFERROR(__xludf.DUMMYFUNCTION("GOOGLETRANSLATE(A15371,""auto"",""en"")"),"Loading...")</f>
        <v>Loading...</v>
      </c>
    </row>
    <row r="15372" spans="1:2" ht="14.25" customHeight="1">
      <c r="A15372" s="2" t="s">
        <v>14566</v>
      </c>
      <c r="B15372" s="2" t="str">
        <f ca="1">IFERROR(__xludf.DUMMYFUNCTION("GOOGLETRANSLATE(A15372,""auto"",""en"")"),"10 adds in this video very irritating")</f>
        <v>10 adds in this video very irritating</v>
      </c>
    </row>
    <row r="15373" spans="1:2" ht="14.25" customHeight="1">
      <c r="A15373" s="2" t="s">
        <v>14567</v>
      </c>
      <c r="B15373" s="2" t="str">
        <f ca="1">IFERROR(__xludf.DUMMYFUNCTION("GOOGLETRANSLATE(A15373,""auto"",""en"")"),"India alliance jindabaad")</f>
        <v>India alliance jindabaad</v>
      </c>
    </row>
    <row r="15374" spans="1:2" ht="14.25" customHeight="1">
      <c r="A15374" s="6" t="s">
        <v>14568</v>
      </c>
      <c r="B15374" s="2" t="str">
        <f ca="1">IFERROR(__xludf.DUMMYFUNCTION("GOOGLETRANSLATE(A15374,""auto"",""en"")"),"Don't watch abp news because they become bjp news just watch news in this channel only.  _ RAVISH KUMAR
GODI MEDIA ❌️
MODI MEDIA ✅️
NEWS ❌️
EXCUSE  ✅️
ANDBHAKTO KI JALNE WALI HAI YE COMMENT DEKHKAR 🗿🚁🦝🌚☠️👺💀🚬")</f>
        <v>Don't watch abp news because they become bjp news just watch news in this channel only.  _ RAVISH KUMAR
GODI MEDIA ❌️
MODI MEDIA ✅️
NEWS ❌️
EXCUSE  ✅️
ANDBHAKTO KI JALNE WALI HAI YE COMMENT DEKHKAR 🗿🚁🦝🌚☠️👺💀🚬</v>
      </c>
    </row>
    <row r="15375" spans="1:2" ht="14.25" customHeight="1">
      <c r="A15375" s="6" t="s">
        <v>14568</v>
      </c>
      <c r="B15375" s="2" t="str">
        <f ca="1">IFERROR(__xludf.DUMMYFUNCTION("GOOGLETRANSLATE(A15375,""auto"",""en"")"),"Don't watch abp news because they become bjp news just watch news in this channel only.  _ RAVISH KUMAR
GODI MEDIA ❌️
MODI MEDIA ✅️
NEWS ❌️
EXCUSE  ✅️
ANDBHAKTO KI JALNE WALI HAI YE COMMENT DEKHKAR 🗿🚁🦝🌚☠️👺💀🚬")</f>
        <v>Don't watch abp news because they become bjp news just watch news in this channel only.  _ RAVISH KUMAR
GODI MEDIA ❌️
MODI MEDIA ✅️
NEWS ❌️
EXCUSE  ✅️
ANDBHAKTO KI JALNE WALI HAI YE COMMENT DEKHKAR 🗿🚁🦝🌚☠️👺💀🚬</v>
      </c>
    </row>
    <row r="15376" spans="1:2" ht="14.25" customHeight="1">
      <c r="A15376" s="2" t="s">
        <v>14569</v>
      </c>
      <c r="B15376" s="2" t="str">
        <f ca="1">IFERROR(__xludf.DUMMYFUNCTION("GOOGLETRANSLATE(A15376,""auto"",""en"")"),"Loading...")</f>
        <v>Loading...</v>
      </c>
    </row>
    <row r="15377" spans="1:2" ht="14.25" customHeight="1">
      <c r="A15377" s="2" t="s">
        <v>14570</v>
      </c>
      <c r="B15377" s="2" t="str">
        <f ca="1">IFERROR(__xludf.DUMMYFUNCTION("GOOGLETRANSLATE(A15377,""auto"",""en"")"),"Loading...")</f>
        <v>Loading...</v>
      </c>
    </row>
    <row r="15378" spans="1:2" ht="14.25" customHeight="1">
      <c r="A15378" s="6" t="s">
        <v>14571</v>
      </c>
      <c r="B15378" s="2" t="str">
        <f ca="1">IFERROR(__xludf.DUMMYFUNCTION("GOOGLETRANSLATE(A15378,""auto"",""en"")"),"Loading...")</f>
        <v>Loading...</v>
      </c>
    </row>
    <row r="15379" spans="1:2" ht="14.25" customHeight="1">
      <c r="A15379" s="2" t="s">
        <v>14572</v>
      </c>
      <c r="B15379" s="2" t="str">
        <f ca="1">IFERROR(__xludf.DUMMYFUNCTION("GOOGLETRANSLATE(A15379,""auto"",""en"")"),"Loading...")</f>
        <v>Loading...</v>
      </c>
    </row>
    <row r="15380" spans="1:2" ht="14.25" customHeight="1">
      <c r="A15380" s="4" t="s">
        <v>14573</v>
      </c>
      <c r="B15380" s="2" t="str">
        <f ca="1">IFERROR(__xludf.DUMMYFUNCTION("GOOGLETRANSLATE(A15380,""auto"",""en"")"),"Loading...")</f>
        <v>Loading...</v>
      </c>
    </row>
    <row r="15381" spans="1:2" ht="14.25" customHeight="1">
      <c r="A15381" s="2" t="s">
        <v>14574</v>
      </c>
      <c r="B15381" s="2" t="str">
        <f ca="1">IFERROR(__xludf.DUMMYFUNCTION("GOOGLETRANSLATE(A15381,""auto"",""en"")"),"Loading...")</f>
        <v>Loading...</v>
      </c>
    </row>
    <row r="15382" spans="1:2" ht="14.25" customHeight="1">
      <c r="A15382" s="2" t="s">
        <v>14575</v>
      </c>
      <c r="B15382" s="2" t="str">
        <f ca="1">IFERROR(__xludf.DUMMYFUNCTION("GOOGLETRANSLATE(A15382,""auto"",""en"")"),"Ravi sir Purnamma Kand mei Kahan mataram rdx, bamaya nahin pratak Chakra in hamalade media kitchen beta nahin. He exit polls go with Kardiya's Pradhan Mantri ban Rahe 2 to 2.")</f>
        <v>Ravi sir Purnamma Kand mei Kahan mataram rdx, bamaya nahin pratak Chakra in hamalade media kitchen beta nahin. He exit polls go with Kardiya's Pradhan Mantri ban Rahe 2 to 2.</v>
      </c>
    </row>
    <row r="15383" spans="1:2" ht="14.25" customHeight="1">
      <c r="A15383" s="4" t="s">
        <v>14576</v>
      </c>
      <c r="B15383" s="2" t="str">
        <f ca="1">IFERROR(__xludf.DUMMYFUNCTION("GOOGLETRANSLATE(A15383,""auto"",""en"")"),"Loading...")</f>
        <v>Loading...</v>
      </c>
    </row>
    <row r="15384" spans="1:2" ht="14.25" customHeight="1">
      <c r="A15384" s="2" t="s">
        <v>14577</v>
      </c>
      <c r="B15384" s="2" t="str">
        <f ca="1">IFERROR(__xludf.DUMMYFUNCTION("GOOGLETRANSLATE(A15384,""auto"",""en"")"),"Loading...")</f>
        <v>Loading...</v>
      </c>
    </row>
    <row r="15385" spans="1:2" ht="14.25" customHeight="1">
      <c r="A15385" s="4" t="s">
        <v>14578</v>
      </c>
      <c r="B15385" s="2" t="str">
        <f ca="1">IFERROR(__xludf.DUMMYFUNCTION("GOOGLETRANSLATE(A15385,""auto"",""en"")"),"Loading...")</f>
        <v>Loading...</v>
      </c>
    </row>
    <row r="15386" spans="1:2" ht="14.25" customHeight="1">
      <c r="A15386" s="2" t="s">
        <v>14579</v>
      </c>
      <c r="B15386" s="2" t="str">
        <f ca="1">IFERROR(__xludf.DUMMYFUNCTION("GOOGLETRANSLATE(A15386,""auto"",""en"")"),"Loading...")</f>
        <v>Loading...</v>
      </c>
    </row>
    <row r="15387" spans="1:2" ht="14.25" customHeight="1">
      <c r="A15387" s="2" t="s">
        <v>14580</v>
      </c>
      <c r="B15387" s="2" t="str">
        <f ca="1">IFERROR(__xludf.DUMMYFUNCTION("GOOGLETRANSLATE(A15387,""auto"",""en"")"),"Loading...")</f>
        <v>Loading...</v>
      </c>
    </row>
    <row r="15388" spans="1:2" ht="14.25" customHeight="1">
      <c r="A15388" s="2" t="s">
        <v>14581</v>
      </c>
      <c r="B15388" s="2" t="str">
        <f ca="1">IFERROR(__xludf.DUMMYFUNCTION("GOOGLETRANSLATE(A15388,""auto"",""en"")"),"with this fake exist poll data by the godi media its scare that they might monupulate the result to match the godi media exist poll data.")</f>
        <v>with this fake exist poll data by the godi media its scare that they might monupulate the result to match the godi media exist poll data.</v>
      </c>
    </row>
    <row r="15389" spans="1:2" ht="14.25" customHeight="1">
      <c r="A15389" s="2" t="s">
        <v>14582</v>
      </c>
      <c r="B15389" s="2" t="str">
        <f ca="1">IFERROR(__xludf.DUMMYFUNCTION("GOOGLETRANSLATE(A15389,""auto"",""en"")"),"Mtlb evm me khela hai khela hai sab jh jh gaye hm khm ke hote hai hai hai")</f>
        <v>Mtlb evm me khela hai khela hai sab jh jh gaye hm khm ke hote hai hai hai</v>
      </c>
    </row>
    <row r="15390" spans="1:2" ht="14.25" customHeight="1">
      <c r="A15390" s="2" t="s">
        <v>14583</v>
      </c>
      <c r="B15390" s="2" t="str">
        <f ca="1">IFERROR(__xludf.DUMMYFUNCTION("GOOGLETRANSLATE(A15390,""auto"",""en"")"),"Loading...")</f>
        <v>Loading...</v>
      </c>
    </row>
    <row r="15391" spans="1:2" ht="14.25" customHeight="1">
      <c r="A15391" s="4" t="s">
        <v>14584</v>
      </c>
      <c r="B15391" s="2" t="str">
        <f ca="1">IFERROR(__xludf.DUMMYFUNCTION("GOOGLETRANSLATE(A15391,""auto"",""en"")"),"Loading...")</f>
        <v>Loading...</v>
      </c>
    </row>
    <row r="15392" spans="1:2" ht="14.25" customHeight="1">
      <c r="A15392" s="4" t="s">
        <v>14585</v>
      </c>
      <c r="B15392" s="2" t="str">
        <f ca="1">IFERROR(__xludf.DUMMYFUNCTION("GOOGLETRANSLATE(A15392,""auto"",""en"")"),"Loading...")</f>
        <v>Loading...</v>
      </c>
    </row>
    <row r="15393" spans="1:2" ht="14.25" customHeight="1">
      <c r="A15393" s="2" t="s">
        <v>14586</v>
      </c>
      <c r="B15393" s="2" t="str">
        <f ca="1">IFERROR(__xludf.DUMMYFUNCTION("GOOGLETRANSLATE(A15393,""auto"",""en"")"),"Loading...")</f>
        <v>Loading...</v>
      </c>
    </row>
    <row r="15394" spans="1:2" ht="14.25" customHeight="1">
      <c r="A15394" s="2" t="s">
        <v>14587</v>
      </c>
      <c r="B15394" s="2" t="str">
        <f ca="1">IFERROR(__xludf.DUMMYFUNCTION("GOOGLETRANSLATE(A15394,""auto"",""en"")"),"Loading...")</f>
        <v>Loading...</v>
      </c>
    </row>
    <row r="15395" spans="1:2" ht="14.25" customHeight="1">
      <c r="A15395" s="2" t="s">
        <v>14588</v>
      </c>
      <c r="B15395" s="2" t="str">
        <f ca="1">IFERROR(__xludf.DUMMYFUNCTION("GOOGLETRANSLATE(A15395,""auto"",""en"")"),"Loading...")</f>
        <v>Loading...</v>
      </c>
    </row>
    <row r="15396" spans="1:2" ht="14.25" customHeight="1">
      <c r="A15396" s="2" t="s">
        <v>14589</v>
      </c>
      <c r="B15396" s="2" t="str">
        <f ca="1">IFERROR(__xludf.DUMMYFUNCTION("GOOGLETRANSLATE(A15396,""auto"",""en"")"),"Loading...")</f>
        <v>Loading...</v>
      </c>
    </row>
    <row r="15397" spans="1:2" ht="14.25" customHeight="1">
      <c r="A15397" s="2" t="s">
        <v>14590</v>
      </c>
      <c r="B15397" s="2" t="str">
        <f ca="1">IFERROR(__xludf.DUMMYFUNCTION("GOOGLETRANSLATE(A15397,""auto"",""en"")"),"Fake exit pole hai")</f>
        <v>Fake exit pole hai</v>
      </c>
    </row>
    <row r="15398" spans="1:2" ht="14.25" customHeight="1">
      <c r="A15398" s="5" t="s">
        <v>14591</v>
      </c>
      <c r="B15398" s="2" t="str">
        <f ca="1">IFERROR(__xludf.DUMMYFUNCTION("GOOGLETRANSLATE(A15398,""auto"",""en"")"),"Loading...")</f>
        <v>Loading...</v>
      </c>
    </row>
    <row r="15399" spans="1:2" ht="14.25" customHeight="1">
      <c r="A15399" s="2" t="s">
        <v>14592</v>
      </c>
      <c r="B15399" s="2" t="str">
        <f ca="1">IFERROR(__xludf.DUMMYFUNCTION("GOOGLETRANSLATE(A15399,""auto"",""en"")"),"Loading...")</f>
        <v>Loading...</v>
      </c>
    </row>
    <row r="15400" spans="1:2" ht="14.25" customHeight="1">
      <c r="A15400" s="2" t="s">
        <v>14593</v>
      </c>
      <c r="B15400" s="2" t="str">
        <f ca="1">IFERROR(__xludf.DUMMYFUNCTION("GOOGLETRANSLATE(A15400,""auto"",""en"")"),"Loading...")</f>
        <v>Loading...</v>
      </c>
    </row>
    <row r="15401" spans="1:2" ht="14.25" customHeight="1">
      <c r="A15401" s="2" t="s">
        <v>2393</v>
      </c>
      <c r="B15401" s="2" t="str">
        <f ca="1">IFERROR(__xludf.DUMMYFUNCTION("GOOGLETRANSLATE(A15401,""auto"",""en"")"),"Loading...")</f>
        <v>Loading...</v>
      </c>
    </row>
    <row r="15402" spans="1:2" ht="14.25" customHeight="1">
      <c r="A15402" s="2" t="s">
        <v>6142</v>
      </c>
      <c r="B15402" s="2" t="str">
        <f ca="1">IFERROR(__xludf.DUMMYFUNCTION("GOOGLETRANSLATE(A15402,""auto"",""en"")"),"Right")</f>
        <v>Right</v>
      </c>
    </row>
    <row r="15403" spans="1:2" ht="14.25" customHeight="1">
      <c r="A15403" s="2" t="s">
        <v>14594</v>
      </c>
      <c r="B15403" s="2" t="str">
        <f ca="1">IFERROR(__xludf.DUMMYFUNCTION("GOOGLETRANSLATE(A15403,""auto"",""en"")"),"Loading...")</f>
        <v>Loading...</v>
      </c>
    </row>
    <row r="15404" spans="1:2" ht="14.25" customHeight="1">
      <c r="A15404" s="2" t="s">
        <v>14595</v>
      </c>
      <c r="B15404" s="2" t="str">
        <f ca="1">IFERROR(__xludf.DUMMYFUNCTION("GOOGLETRANSLATE(A15404,""auto"",""en"")"),"Loading...")</f>
        <v>Loading...</v>
      </c>
    </row>
    <row r="15405" spans="1:2" ht="14.25" customHeight="1">
      <c r="A15405" s="2" t="s">
        <v>14596</v>
      </c>
      <c r="B15405" s="2" t="str">
        <f ca="1">IFERROR(__xludf.DUMMYFUNCTION("GOOGLETRANSLATE(A15405,""auto"",""en"")"),"Loading...")</f>
        <v>Loading...</v>
      </c>
    </row>
    <row r="15406" spans="1:2" ht="14.25" customHeight="1">
      <c r="A15406" s="2" t="s">
        <v>14597</v>
      </c>
      <c r="B15406" s="2" t="str">
        <f ca="1">IFERROR(__xludf.DUMMYFUNCTION("GOOGLETRANSLATE(A15406,""auto"",""en"")"),"Loading...")</f>
        <v>Loading...</v>
      </c>
    </row>
    <row r="15407" spans="1:2" ht="14.25" customHeight="1">
      <c r="A15407" s="4" t="s">
        <v>14598</v>
      </c>
      <c r="B15407" s="2" t="str">
        <f ca="1">IFERROR(__xludf.DUMMYFUNCTION("GOOGLETRANSLATE(A15407,""auto"",""en"")"),"Loading...")</f>
        <v>Loading...</v>
      </c>
    </row>
    <row r="15408" spans="1:2" ht="14.25" customHeight="1">
      <c r="A15408" s="2" t="s">
        <v>14599</v>
      </c>
      <c r="B15408" s="2" t="str">
        <f ca="1">IFERROR(__xludf.DUMMYFUNCTION("GOOGLETRANSLATE(A15408,""auto"",""en"")"),"Loading...")</f>
        <v>Loading...</v>
      </c>
    </row>
    <row r="15409" spans="1:2" ht="14.25" customHeight="1">
      <c r="A15409" s="2" t="s">
        <v>14600</v>
      </c>
      <c r="B15409" s="2" t="str">
        <f ca="1">IFERROR(__xludf.DUMMYFUNCTION("GOOGLETRANSLATE(A15409,""auto"",""en"")"),"Loading...")</f>
        <v>Loading...</v>
      </c>
    </row>
    <row r="15410" spans="1:2" ht="14.25" customHeight="1">
      <c r="A15410" s="2" t="s">
        <v>14601</v>
      </c>
      <c r="B15410" s="2" t="str">
        <f ca="1">IFERROR(__xludf.DUMMYFUNCTION("GOOGLETRANSLATE(A15410,""auto"",""en"")"),"Loading...")</f>
        <v>Loading...</v>
      </c>
    </row>
    <row r="15411" spans="1:2" ht="14.25" customHeight="1">
      <c r="A15411" s="2" t="s">
        <v>14602</v>
      </c>
      <c r="B15411" s="2" t="str">
        <f ca="1">IFERROR(__xludf.DUMMYFUNCTION("GOOGLETRANSLATE(A15411,""auto"",""en"")"),"Loading...")</f>
        <v>Loading...</v>
      </c>
    </row>
    <row r="15412" spans="1:2" ht="14.25" customHeight="1">
      <c r="A15412" s="2" t="s">
        <v>626</v>
      </c>
      <c r="B15412" s="2" t="str">
        <f ca="1">IFERROR(__xludf.DUMMYFUNCTION("GOOGLETRANSLATE(A15412,""auto"",""en"")"),"Loading...")</f>
        <v>Loading...</v>
      </c>
    </row>
    <row r="15413" spans="1:2" ht="14.25" customHeight="1">
      <c r="A15413" s="2" t="s">
        <v>14603</v>
      </c>
      <c r="B15413" s="2" t="str">
        <f ca="1">IFERROR(__xludf.DUMMYFUNCTION("GOOGLETRANSLATE(A15413,""auto"",""en"")"),"Thank you. Sir..")</f>
        <v>Thank you. Sir..</v>
      </c>
    </row>
    <row r="15414" spans="1:2" ht="14.25" customHeight="1">
      <c r="A15414" s="2" t="s">
        <v>14604</v>
      </c>
      <c r="B15414" s="2" t="str">
        <f ca="1">IFERROR(__xludf.DUMMYFUNCTION("GOOGLETRANSLATE(A15414,""auto"",""en"")"),"Loading...")</f>
        <v>Loading...</v>
      </c>
    </row>
    <row r="15415" spans="1:2" ht="14.25" customHeight="1">
      <c r="A15415" s="2" t="s">
        <v>14605</v>
      </c>
      <c r="B15415" s="2" t="str">
        <f ca="1">IFERROR(__xludf.DUMMYFUNCTION("GOOGLETRANSLATE(A15415,""auto"",""en"")"),"Loading...")</f>
        <v>Loading...</v>
      </c>
    </row>
    <row r="15416" spans="1:2" ht="14.25" customHeight="1">
      <c r="A15416" s="2" t="s">
        <v>14606</v>
      </c>
      <c r="B15416" s="2" t="str">
        <f ca="1">IFERROR(__xludf.DUMMYFUNCTION("GOOGLETRANSLATE(A15416,""auto"",""en"")"),"Loading...")</f>
        <v>Loading...</v>
      </c>
    </row>
    <row r="15417" spans="1:2" ht="14.25" customHeight="1">
      <c r="A15417" s="5" t="s">
        <v>14607</v>
      </c>
      <c r="B15417" s="2" t="str">
        <f ca="1">IFERROR(__xludf.DUMMYFUNCTION("GOOGLETRANSLATE(A15417,""auto"",""en"")"),"Even in UP Election 2022, after the exit poll, the opposition parties had given the same statement that they will cry over EVMs on June 4. According to the exit poll, BJP had won while the public The entire atmosphere was of BJP's defeat, similarly today "&amp;"as per the exit polls, the BJP high command has resorted to every possible dishonest effort to get seats.
Let's see how much dishonesty happens on June 4 and how the public reacts.")</f>
        <v>Even in UP Election 2022, after the exit poll, the opposition parties had given the same statement that they will cry over EVMs on June 4. According to the exit poll, BJP had won while the public The entire atmosphere was of BJP's defeat, similarly today as per the exit polls, the BJP high command has resorted to every possible dishonest effort to get seats.
Let's see how much dishonesty happens on June 4 and how the public reacts.</v>
      </c>
    </row>
    <row r="15418" spans="1:2" ht="14.25" customHeight="1">
      <c r="A15418" s="2" t="s">
        <v>14608</v>
      </c>
      <c r="B15418" s="2" t="str">
        <f ca="1">IFERROR(__xludf.DUMMYFUNCTION("GOOGLETRANSLATE(A15418,""auto"",""en"")"),"Brainless congress was supporting ECM shows they want to use tampered EVM'S")</f>
        <v>Brainless congress was supporting ECM shows they want to use tampered EVM'S</v>
      </c>
    </row>
    <row r="15419" spans="1:2" ht="14.25" customHeight="1">
      <c r="A15419" s="4" t="s">
        <v>14609</v>
      </c>
      <c r="B15419" s="2" t="str">
        <f ca="1">IFERROR(__xludf.DUMMYFUNCTION("GOOGLETRANSLATE(A15419,""auto"",""en"")"),"Loading...")</f>
        <v>Loading...</v>
      </c>
    </row>
    <row r="15420" spans="1:2" ht="14.25" customHeight="1">
      <c r="A15420" s="6" t="s">
        <v>14610</v>
      </c>
      <c r="B15420" s="2" t="str">
        <f ca="1">IFERROR(__xludf.DUMMYFUNCTION("GOOGLETRANSLATE(A15420,""auto"",""en"")"),"Loading...")</f>
        <v>Loading...</v>
      </c>
    </row>
    <row r="15421" spans="1:2" ht="14.25" customHeight="1">
      <c r="A15421" s="2" t="s">
        <v>14611</v>
      </c>
      <c r="B15421" s="2" t="str">
        <f ca="1">IFERROR(__xludf.DUMMYFUNCTION("GOOGLETRANSLATE(A15421,""auto"",""en"")"),"Loading...")</f>
        <v>Loading...</v>
      </c>
    </row>
    <row r="15422" spans="1:2" ht="14.25" customHeight="1">
      <c r="A15422" s="2" t="s">
        <v>14612</v>
      </c>
      <c r="B15422" s="2" t="str">
        <f ca="1">IFERROR(__xludf.DUMMYFUNCTION("GOOGLETRANSLATE(A15422,""auto"",""en"")"),"Loading...")</f>
        <v>Loading...</v>
      </c>
    </row>
    <row r="15423" spans="1:2" ht="14.25" customHeight="1">
      <c r="A15423" s="2" t="s">
        <v>14613</v>
      </c>
      <c r="B15423" s="2" t="str">
        <f ca="1">IFERROR(__xludf.DUMMYFUNCTION("GOOGLETRANSLATE(A15423,""auto"",""en"")"),"Loading...")</f>
        <v>Loading...</v>
      </c>
    </row>
    <row r="15424" spans="1:2" ht="14.25" customHeight="1">
      <c r="A15424" s="2" t="s">
        <v>14614</v>
      </c>
      <c r="B15424" s="2" t="str">
        <f ca="1">IFERROR(__xludf.DUMMYFUNCTION("GOOGLETRANSLATE(A15424,""auto"",""en"")"),"Loading...")</f>
        <v>Loading...</v>
      </c>
    </row>
    <row r="15425" spans="1:2" ht="14.25" customHeight="1">
      <c r="A15425" s="6" t="s">
        <v>14615</v>
      </c>
      <c r="B15425" s="2" t="str">
        <f ca="1">IFERROR(__xludf.DUMMYFUNCTION("GOOGLETRANSLATE(A15425,""auto"",""en"")"),"Loading...")</f>
        <v>Loading...</v>
      </c>
    </row>
    <row r="15426" spans="1:2" ht="14.25" customHeight="1">
      <c r="A15426" s="2" t="s">
        <v>14616</v>
      </c>
      <c r="B15426" s="2" t="str">
        <f ca="1">IFERROR(__xludf.DUMMYFUNCTION("GOOGLETRANSLATE(A15426,""auto"",""en"")"),"Loading...")</f>
        <v>Loading...</v>
      </c>
    </row>
    <row r="15427" spans="1:2" ht="14.25" customHeight="1">
      <c r="A15427" s="4" t="s">
        <v>14617</v>
      </c>
      <c r="B15427" s="2" t="str">
        <f ca="1">IFERROR(__xludf.DUMMYFUNCTION("GOOGLETRANSLATE(A15427,""auto"",""en"")"),"Loading...")</f>
        <v>Loading...</v>
      </c>
    </row>
    <row r="15428" spans="1:2" ht="14.25" customHeight="1">
      <c r="A15428" s="4" t="s">
        <v>14618</v>
      </c>
      <c r="B15428" s="2" t="str">
        <f ca="1">IFERROR(__xludf.DUMMYFUNCTION("GOOGLETRANSLATE(A15428,""auto"",""en"")"),"Loading...")</f>
        <v>Loading...</v>
      </c>
    </row>
    <row r="15429" spans="1:2" ht="14.25" customHeight="1">
      <c r="A15429" s="2" t="s">
        <v>14619</v>
      </c>
      <c r="B15429" s="2" t="str">
        <f ca="1">IFERROR(__xludf.DUMMYFUNCTION("GOOGLETRANSLATE(A15429,""auto"",""en"")"),"Loading...")</f>
        <v>Loading...</v>
      </c>
    </row>
    <row r="15430" spans="1:2" ht="14.25" customHeight="1">
      <c r="A15430" s="2" t="s">
        <v>14620</v>
      </c>
      <c r="B15430" s="2" t="str">
        <f ca="1">IFERROR(__xludf.DUMMYFUNCTION("GOOGLETRANSLATE(A15430,""auto"",""en"")"),"india congress zindabad❤❤❤❤celebratory")</f>
        <v>india congress zindabad❤❤❤❤celebratory</v>
      </c>
    </row>
    <row r="15431" spans="1:2" ht="14.25" customHeight="1">
      <c r="A15431" s="5" t="s">
        <v>14621</v>
      </c>
      <c r="B15431" s="2" t="str">
        <f ca="1">IFERROR(__xludf.DUMMYFUNCTION("GOOGLETRANSLATE(A15431,""auto"",""en"")"),"Loading...")</f>
        <v>Loading...</v>
      </c>
    </row>
    <row r="15432" spans="1:2" ht="14.25" customHeight="1">
      <c r="A15432" s="2" t="s">
        <v>14622</v>
      </c>
      <c r="B15432" s="2" t="str">
        <f ca="1">IFERROR(__xludf.DUMMYFUNCTION("GOOGLETRANSLATE(A15432,""auto"",""en"")"),"Loading...")</f>
        <v>Loading...</v>
      </c>
    </row>
    <row r="15433" spans="1:2" ht="14.25" customHeight="1">
      <c r="A15433" s="2" t="s">
        <v>14623</v>
      </c>
      <c r="B15433" s="2" t="str">
        <f ca="1">IFERROR(__xludf.DUMMYFUNCTION("GOOGLETRANSLATE(A15433,""auto"",""en"")"),"India is winning on ground ❤❤❤❤❤")</f>
        <v>India is winning on ground ❤❤❤❤❤</v>
      </c>
    </row>
    <row r="15434" spans="1:2" ht="14.25" customHeight="1">
      <c r="A15434" s="2" t="s">
        <v>14624</v>
      </c>
      <c r="B15434" s="2" t="str">
        <f ca="1">IFERROR(__xludf.DUMMYFUNCTION("GOOGLETRANSLATE(A15434,""auto"",""en"")"),"Loading...")</f>
        <v>Loading...</v>
      </c>
    </row>
    <row r="15435" spans="1:2" ht="14.25" customHeight="1">
      <c r="A15435" s="2" t="s">
        <v>14625</v>
      </c>
      <c r="B15435" s="2" t="str">
        <f ca="1">IFERROR(__xludf.DUMMYFUNCTION("GOOGLETRANSLATE(A15435,""auto"",""en"")"),"Loading...")</f>
        <v>Loading...</v>
      </c>
    </row>
    <row r="15436" spans="1:2" ht="14.25" customHeight="1">
      <c r="A15436" s="4" t="s">
        <v>14626</v>
      </c>
      <c r="B15436" s="2" t="str">
        <f ca="1">IFERROR(__xludf.DUMMYFUNCTION("GOOGLETRANSLATE(A15436,""auto"",""en"")"),"Loading...")</f>
        <v>Loading...</v>
      </c>
    </row>
    <row r="15437" spans="1:2" ht="14.25" customHeight="1">
      <c r="A15437" s="2" t="s">
        <v>14627</v>
      </c>
      <c r="B15437" s="2" t="str">
        <f ca="1">IFERROR(__xludf.DUMMYFUNCTION("GOOGLETRANSLATE(A15437,""auto"",""en"")"),"Loading...")</f>
        <v>Loading...</v>
      </c>
    </row>
    <row r="15438" spans="1:2" ht="14.25" customHeight="1">
      <c r="A15438" s="2" t="s">
        <v>14628</v>
      </c>
      <c r="B15438" s="2" t="str">
        <f ca="1">IFERROR(__xludf.DUMMYFUNCTION("GOOGLETRANSLATE(A15438,""auto"",""en"")"),"Loading...")</f>
        <v>Loading...</v>
      </c>
    </row>
    <row r="15439" spans="1:2" ht="14.25" customHeight="1">
      <c r="A15439" s="2" t="s">
        <v>14629</v>
      </c>
      <c r="B15439" s="2" t="str">
        <f ca="1">IFERROR(__xludf.DUMMYFUNCTION("GOOGLETRANSLATE(A15439,""auto"",""en"")"),"Loading...")</f>
        <v>Loading...</v>
      </c>
    </row>
    <row r="15440" spans="1:2" ht="14.25" customHeight="1">
      <c r="A15440" s="4" t="s">
        <v>14630</v>
      </c>
      <c r="B15440" s="2" t="str">
        <f ca="1">IFERROR(__xludf.DUMMYFUNCTION("GOOGLETRANSLATE(A15440,""auto"",""en"")"),"Loading...")</f>
        <v>Loading...</v>
      </c>
    </row>
    <row r="15441" spans="1:2" ht="14.25" customHeight="1">
      <c r="A15441" s="2" t="s">
        <v>14631</v>
      </c>
      <c r="B15441" s="2" t="str">
        <f ca="1">IFERROR(__xludf.DUMMYFUNCTION("GOOGLETRANSLATE(A15441,""auto"",""en"")"),"Loading...")</f>
        <v>Loading...</v>
      </c>
    </row>
    <row r="15442" spans="1:2" ht="14.25" customHeight="1">
      <c r="A15442" s="2" t="s">
        <v>14632</v>
      </c>
      <c r="B15442" s="2" t="str">
        <f ca="1">IFERROR(__xludf.DUMMYFUNCTION("GOOGLETRANSLATE(A15442,""auto"",""en"")"),"Loading...")</f>
        <v>Loading...</v>
      </c>
    </row>
    <row r="15443" spans="1:2" ht="14.25" customHeight="1">
      <c r="A15443" s="2" t="s">
        <v>79</v>
      </c>
      <c r="B15443" s="2" t="str">
        <f ca="1">IFERROR(__xludf.DUMMYFUNCTION("GOOGLETRANSLATE(A15443,""auto"",""en"")"),"Loading...")</f>
        <v>Loading...</v>
      </c>
    </row>
    <row r="15444" spans="1:2" ht="14.25" customHeight="1">
      <c r="A15444" s="2" t="s">
        <v>14633</v>
      </c>
      <c r="B15444" s="2" t="str">
        <f ca="1">IFERROR(__xludf.DUMMYFUNCTION("GOOGLETRANSLATE(A15444,""auto"",""en"")"),"Loading...")</f>
        <v>Loading...</v>
      </c>
    </row>
    <row r="15445" spans="1:2" ht="14.25" customHeight="1">
      <c r="A15445" s="4" t="s">
        <v>14634</v>
      </c>
      <c r="B15445" s="2" t="str">
        <f ca="1">IFERROR(__xludf.DUMMYFUNCTION("GOOGLETRANSLATE(A15445,""auto"",""en"")"),"Loading...")</f>
        <v>Loading...</v>
      </c>
    </row>
    <row r="15446" spans="1:2" ht="14.25" customHeight="1">
      <c r="A15446" s="2" t="s">
        <v>14635</v>
      </c>
      <c r="B15446" s="2" t="str">
        <f ca="1">IFERROR(__xludf.DUMMYFUNCTION("GOOGLETRANSLATE(A15446,""auto"",""en"")"),"Loading...")</f>
        <v>Loading...</v>
      </c>
    </row>
    <row r="15447" spans="1:2" ht="14.25" customHeight="1">
      <c r="A15447" s="2" t="s">
        <v>14636</v>
      </c>
      <c r="B15447" s="2" t="str">
        <f ca="1">IFERROR(__xludf.DUMMYFUNCTION("GOOGLETRANSLATE(A15447,""auto"",""en"")"),"Loading...")</f>
        <v>Loading...</v>
      </c>
    </row>
    <row r="15448" spans="1:2" ht="14.25" customHeight="1">
      <c r="A15448" s="2" t="s">
        <v>14637</v>
      </c>
      <c r="B15448" s="2" t="str">
        <f ca="1">IFERROR(__xludf.DUMMYFUNCTION("GOOGLETRANSLATE(A15448,""auto"",""en"")"),"Loading...")</f>
        <v>Loading...</v>
      </c>
    </row>
    <row r="15449" spans="1:2" ht="14.25" customHeight="1">
      <c r="A15449" s="2" t="s">
        <v>14638</v>
      </c>
      <c r="B15449" s="2" t="str">
        <f ca="1">IFERROR(__xludf.DUMMYFUNCTION("GOOGLETRANSLATE(A15449,""auto"",""en"")"),"Loading...")</f>
        <v>Loading...</v>
      </c>
    </row>
    <row r="15450" spans="1:2" ht="14.25" customHeight="1">
      <c r="A15450" s="4" t="s">
        <v>14639</v>
      </c>
      <c r="B15450" s="2" t="str">
        <f ca="1">IFERROR(__xludf.DUMMYFUNCTION("GOOGLETRANSLATE(A15450,""auto"",""en"")"),"This has been the specialty of Modi, to suppress an ongoing issue, he creates sensation through Godi media, this is how Godi media is exit poll.")</f>
        <v>This has been the specialty of Modi, to suppress an ongoing issue, he creates sensation through Godi media, this is how Godi media is exit poll.</v>
      </c>
    </row>
    <row r="15451" spans="1:2" ht="14.25" customHeight="1">
      <c r="A15451" s="2" t="s">
        <v>14640</v>
      </c>
      <c r="B15451" s="2" t="str">
        <f ca="1">IFERROR(__xludf.DUMMYFUNCTION("GOOGLETRANSLATE(A15451,""auto"",""en"")"),"Loading...")</f>
        <v>Loading...</v>
      </c>
    </row>
    <row r="15452" spans="1:2" ht="14.25" customHeight="1">
      <c r="A15452" s="2" t="s">
        <v>14641</v>
      </c>
      <c r="B15452" s="2" t="str">
        <f ca="1">IFERROR(__xludf.DUMMYFUNCTION("GOOGLETRANSLATE(A15452,""auto"",""en"")"),"Loading...")</f>
        <v>Loading...</v>
      </c>
    </row>
    <row r="15453" spans="1:2" ht="14.25" customHeight="1">
      <c r="A15453" s="2" t="s">
        <v>14642</v>
      </c>
      <c r="B15453" s="2" t="str">
        <f ca="1">IFERROR(__xludf.DUMMYFUNCTION("GOOGLETRANSLATE(A15453,""auto"",""en"")"),"Loading...")</f>
        <v>Loading...</v>
      </c>
    </row>
    <row r="15454" spans="1:2" ht="14.25" customHeight="1">
      <c r="A15454" s="6" t="s">
        <v>14643</v>
      </c>
      <c r="B15454" s="2" t="str">
        <f ca="1">IFERROR(__xludf.DUMMYFUNCTION("GOOGLETRANSLATE(A15454,""auto"",""en"")"),"Loading...")</f>
        <v>Loading...</v>
      </c>
    </row>
    <row r="15455" spans="1:2" ht="14.25" customHeight="1">
      <c r="A15455" s="2" t="s">
        <v>14644</v>
      </c>
      <c r="B15455" s="2" t="str">
        <f ca="1">IFERROR(__xludf.DUMMYFUNCTION("GOOGLETRANSLATE(A15455,""auto"",""en"")"),"Ravish Kumar is a true recruitment journalist who is very social in the society and talks about truth and honesty.")</f>
        <v>Ravish Kumar is a true recruitment journalist who is very social in the society and talks about truth and honesty.</v>
      </c>
    </row>
    <row r="15456" spans="1:2" ht="14.25" customHeight="1">
      <c r="A15456" s="4" t="s">
        <v>14645</v>
      </c>
      <c r="B15456" s="2" t="str">
        <f ca="1">IFERROR(__xludf.DUMMYFUNCTION("GOOGLETRANSLATE(A15456,""auto"",""en"")"),"Loading...")</f>
        <v>Loading...</v>
      </c>
    </row>
    <row r="15457" spans="1:2" ht="14.25" customHeight="1">
      <c r="A15457" s="2" t="s">
        <v>14646</v>
      </c>
      <c r="B15457" s="2" t="str">
        <f ca="1">IFERROR(__xludf.DUMMYFUNCTION("GOOGLETRANSLATE(A15457,""auto"",""en"")"),"Loading...")</f>
        <v>Loading...</v>
      </c>
    </row>
    <row r="15458" spans="1:2" ht="14.25" customHeight="1">
      <c r="A15458" s="2" t="s">
        <v>14647</v>
      </c>
      <c r="B15458" s="2" t="str">
        <f ca="1">IFERROR(__xludf.DUMMYFUNCTION("GOOGLETRANSLATE(A15458,""auto"",""en"")"),"Loading...")</f>
        <v>Loading...</v>
      </c>
    </row>
    <row r="15459" spans="1:2" ht="14.25" customHeight="1">
      <c r="A15459" s="2" t="s">
        <v>14648</v>
      </c>
      <c r="B15459" s="2" t="str">
        <f ca="1">IFERROR(__xludf.DUMMYFUNCTION("GOOGLETRANSLATE(A15459,""auto"",""en"")"),"Loading...")</f>
        <v>Loading...</v>
      </c>
    </row>
    <row r="15460" spans="1:2" ht="14.25" customHeight="1">
      <c r="A15460" s="2" t="s">
        <v>14649</v>
      </c>
      <c r="B15460" s="2" t="str">
        <f ca="1">IFERROR(__xludf.DUMMYFUNCTION("GOOGLETRANSLATE(A15460,""auto"",""en"")"),"Loading...")</f>
        <v>Loading...</v>
      </c>
    </row>
    <row r="15461" spans="1:2" ht="14.25" customHeight="1">
      <c r="A15461" s="2" t="s">
        <v>14650</v>
      </c>
      <c r="B15461" s="2" t="str">
        <f ca="1">IFERROR(__xludf.DUMMYFUNCTION("GOOGLETRANSLATE(A15461,""auto"",""en"")"),"Loading...")</f>
        <v>Loading...</v>
      </c>
    </row>
    <row r="15462" spans="1:2" ht="14.25" customHeight="1">
      <c r="A15462" s="2" t="s">
        <v>1389</v>
      </c>
      <c r="B15462" s="2" t="str">
        <f ca="1">IFERROR(__xludf.DUMMYFUNCTION("GOOGLETRANSLATE(A15462,""auto"",""en"")"),"Loading...")</f>
        <v>Loading...</v>
      </c>
    </row>
    <row r="15463" spans="1:2" ht="14.25" customHeight="1">
      <c r="A15463" s="2" t="s">
        <v>14651</v>
      </c>
      <c r="B15463" s="2" t="str">
        <f ca="1">IFERROR(__xludf.DUMMYFUNCTION("GOOGLETRANSLATE(A15463,""auto"",""en"")"),"Loading...")</f>
        <v>Loading...</v>
      </c>
    </row>
    <row r="15464" spans="1:2" ht="14.25" customHeight="1">
      <c r="A15464" s="2" t="s">
        <v>14652</v>
      </c>
      <c r="B15464" s="2" t="str">
        <f ca="1">IFERROR(__xludf.DUMMYFUNCTION("GOOGLETRANSLATE(A15464,""auto"",""en"")"),"Loading...")</f>
        <v>Loading...</v>
      </c>
    </row>
    <row r="15465" spans="1:2" ht="14.25" customHeight="1">
      <c r="A15465" s="2" t="s">
        <v>14653</v>
      </c>
      <c r="B15465" s="2" t="str">
        <f ca="1">IFERROR(__xludf.DUMMYFUNCTION("GOOGLETRANSLATE(A15465,""auto"",""en"")"),"*Who believes that India alliance is winning on 4th June 🙏🙏🇮🇳🚩💯*")</f>
        <v>*Who believes that India alliance is winning on 4th June 🙏🙏🇮🇳🚩💯*</v>
      </c>
    </row>
    <row r="15466" spans="1:2" ht="14.25" customHeight="1">
      <c r="A15466" s="2" t="s">
        <v>1925</v>
      </c>
      <c r="B15466" s="2" t="str">
        <f ca="1">IFERROR(__xludf.DUMMYFUNCTION("GOOGLETRANSLATE(A15466,""auto"",""en"")"),"Loading...")</f>
        <v>Loading...</v>
      </c>
    </row>
    <row r="15467" spans="1:2" ht="14.25" customHeight="1">
      <c r="A15467" s="4" t="s">
        <v>14654</v>
      </c>
      <c r="B15467" s="2" t="str">
        <f ca="1">IFERROR(__xludf.DUMMYFUNCTION("GOOGLETRANSLATE(A15467,""auto"",""en"")"),"Loading...")</f>
        <v>Loading...</v>
      </c>
    </row>
    <row r="15468" spans="1:2" ht="14.25" customHeight="1">
      <c r="A15468" s="2" t="s">
        <v>14655</v>
      </c>
      <c r="B15468" s="2" t="str">
        <f ca="1">IFERROR(__xludf.DUMMYFUNCTION("GOOGLETRANSLATE(A15468,""auto"",""en"")"),"Loading...")</f>
        <v>Loading...</v>
      </c>
    </row>
    <row r="15469" spans="1:2" ht="14.25" customHeight="1">
      <c r="A15469" s="2" t="s">
        <v>14656</v>
      </c>
      <c r="B15469" s="2" t="str">
        <f ca="1">IFERROR(__xludf.DUMMYFUNCTION("GOOGLETRANSLATE(A15469,""auto"",""en"")"),"Loading...")</f>
        <v>Loading...</v>
      </c>
    </row>
    <row r="15470" spans="1:2" ht="14.25" customHeight="1">
      <c r="A15470" s="2" t="s">
        <v>14657</v>
      </c>
      <c r="B15470" s="2" t="str">
        <f ca="1">IFERROR(__xludf.DUMMYFUNCTION("GOOGLETRANSLATE(A15470,""auto"",""en"")"),"Loading...")</f>
        <v>Loading...</v>
      </c>
    </row>
    <row r="15471" spans="1:2" ht="14.25" customHeight="1">
      <c r="A15471" s="2" t="s">
        <v>14658</v>
      </c>
      <c r="B15471" s="2" t="str">
        <f ca="1">IFERROR(__xludf.DUMMYFUNCTION("GOOGLETRANSLATE(A15471,""auto"",""en"")"),"Loading...")</f>
        <v>Loading...</v>
      </c>
    </row>
    <row r="15472" spans="1:2" ht="14.25" customHeight="1">
      <c r="A15472" s="4" t="s">
        <v>14659</v>
      </c>
      <c r="B15472" s="2" t="str">
        <f ca="1">IFERROR(__xludf.DUMMYFUNCTION("GOOGLETRANSLATE(A15472,""auto"",""en"")"),"Loading...")</f>
        <v>Loading...</v>
      </c>
    </row>
    <row r="15473" spans="1:2" ht="14.25" customHeight="1">
      <c r="A15473" s="2" t="s">
        <v>14660</v>
      </c>
      <c r="B15473" s="2" t="str">
        <f ca="1">IFERROR(__xludf.DUMMYFUNCTION("GOOGLETRANSLATE(A15473,""auto"",""en"")"),"Loading...")</f>
        <v>Loading...</v>
      </c>
    </row>
    <row r="15474" spans="1:2" ht="14.25" customHeight="1">
      <c r="A15474" s="2" t="s">
        <v>14661</v>
      </c>
      <c r="B15474" s="2" t="str">
        <f ca="1">IFERROR(__xludf.DUMMYFUNCTION("GOOGLETRANSLATE(A15474,""auto"",""en"")"),"Loading...")</f>
        <v>Loading...</v>
      </c>
    </row>
    <row r="15475" spans="1:2" ht="14.25" customHeight="1">
      <c r="A15475" s="6" t="s">
        <v>14662</v>
      </c>
      <c r="B15475" s="2" t="str">
        <f ca="1">IFERROR(__xludf.DUMMYFUNCTION("GOOGLETRANSLATE(A15475,""auto"",""en"")"),"Loading...")</f>
        <v>Loading...</v>
      </c>
    </row>
    <row r="15476" spans="1:2" ht="14.25" customHeight="1">
      <c r="A15476" s="5" t="s">
        <v>14663</v>
      </c>
      <c r="B15476" s="2" t="str">
        <f ca="1">IFERROR(__xludf.DUMMYFUNCTION("GOOGLETRANSLATE(A15476,""auto"",""en"")"),"Loading...")</f>
        <v>Loading...</v>
      </c>
    </row>
    <row r="15477" spans="1:2" ht="14.25" customHeight="1">
      <c r="A15477" s="2" t="s">
        <v>1389</v>
      </c>
      <c r="B15477" s="2" t="str">
        <f ca="1">IFERROR(__xludf.DUMMYFUNCTION("GOOGLETRANSLATE(A15477,""auto"",""en"")"),"Loading...")</f>
        <v>Loading...</v>
      </c>
    </row>
    <row r="15478" spans="1:2" ht="14.25" customHeight="1">
      <c r="A15478" s="4" t="s">
        <v>14664</v>
      </c>
      <c r="B15478" s="2" t="str">
        <f ca="1">IFERROR(__xludf.DUMMYFUNCTION("GOOGLETRANSLATE(A15478,""auto"",""en"")"),"Loading...")</f>
        <v>Loading...</v>
      </c>
    </row>
    <row r="15479" spans="1:2" ht="14.25" customHeight="1">
      <c r="A15479" s="2" t="s">
        <v>14665</v>
      </c>
      <c r="B15479" s="2" t="str">
        <f ca="1">IFERROR(__xludf.DUMMYFUNCTION("GOOGLETRANSLATE(A15479,""auto"",""en"")"),"Loading...")</f>
        <v>Loading...</v>
      </c>
    </row>
    <row r="15480" spans="1:2" ht="14.25" customHeight="1">
      <c r="A15480" s="2" t="s">
        <v>14666</v>
      </c>
      <c r="B15480" s="2" t="str">
        <f ca="1">IFERROR(__xludf.DUMMYFUNCTION("GOOGLETRANSLATE(A15480,""auto"",""en"")"),"Loading...")</f>
        <v>Loading...</v>
      </c>
    </row>
    <row r="15481" spans="1:2" ht="14.25" customHeight="1">
      <c r="A15481" s="2" t="s">
        <v>14667</v>
      </c>
      <c r="B15481" s="2" t="str">
        <f ca="1">IFERROR(__xludf.DUMMYFUNCTION("GOOGLETRANSLATE(A15481,""auto"",""en"")"),"Loading...")</f>
        <v>Loading...</v>
      </c>
    </row>
    <row r="15482" spans="1:2" ht="14.25" customHeight="1">
      <c r="A15482" s="2" t="s">
        <v>14668</v>
      </c>
      <c r="B15482" s="2" t="str">
        <f ca="1">IFERROR(__xludf.DUMMYFUNCTION("GOOGLETRANSLATE(A15482,""auto"",""en"")"),"Loading...")</f>
        <v>Loading...</v>
      </c>
    </row>
    <row r="15483" spans="1:2" ht="14.25" customHeight="1">
      <c r="A15483" s="2" t="s">
        <v>14669</v>
      </c>
      <c r="B15483" s="2" t="str">
        <f ca="1">IFERROR(__xludf.DUMMYFUNCTION("GOOGLETRANSLATE(A15483,""auto"",""en"")"),"Loading...")</f>
        <v>Loading...</v>
      </c>
    </row>
    <row r="15484" spans="1:2" ht="14.25" customHeight="1">
      <c r="A15484" s="2" t="s">
        <v>14670</v>
      </c>
      <c r="B15484" s="2" t="str">
        <f ca="1">IFERROR(__xludf.DUMMYFUNCTION("GOOGLETRANSLATE(A15484,""auto"",""en"")"),"Loading...")</f>
        <v>Loading...</v>
      </c>
    </row>
    <row r="15485" spans="1:2" ht="14.25" customHeight="1">
      <c r="A15485" s="2" t="s">
        <v>14671</v>
      </c>
      <c r="B15485" s="2" t="str">
        <f ca="1">IFERROR(__xludf.DUMMYFUNCTION("GOOGLETRANSLATE(A15485,""auto"",""en"")"),"All these polls want to spread a fake propaganda in the share market.")</f>
        <v>All these polls want to spread a fake propaganda in the share market.</v>
      </c>
    </row>
    <row r="15486" spans="1:2" ht="14.25" customHeight="1">
      <c r="A15486" s="4" t="s">
        <v>14672</v>
      </c>
      <c r="B15486" s="2" t="str">
        <f ca="1">IFERROR(__xludf.DUMMYFUNCTION("GOOGLETRANSLATE(A15486,""auto"",""en"")"),"Loading...")</f>
        <v>Loading...</v>
      </c>
    </row>
    <row r="15487" spans="1:2" ht="14.25" customHeight="1">
      <c r="A15487" s="4" t="s">
        <v>14673</v>
      </c>
      <c r="B15487" s="2" t="str">
        <f ca="1">IFERROR(__xludf.DUMMYFUNCTION("GOOGLETRANSLATE(A15487,""auto"",""en"")"),"Loading...")</f>
        <v>Loading...</v>
      </c>
    </row>
    <row r="15488" spans="1:2" ht="14.25" customHeight="1">
      <c r="A15488" s="4" t="s">
        <v>14674</v>
      </c>
      <c r="B15488" s="2" t="str">
        <f ca="1">IFERROR(__xludf.DUMMYFUNCTION("GOOGLETRANSLATE(A15488,""auto"",""en"")"),"Loading...")</f>
        <v>Loading...</v>
      </c>
    </row>
    <row r="15489" spans="1:2" ht="14.25" customHeight="1">
      <c r="A15489" s="2" t="s">
        <v>14675</v>
      </c>
      <c r="B15489" s="2" t="str">
        <f ca="1">IFERROR(__xludf.DUMMYFUNCTION("GOOGLETRANSLATE(A15489,""auto"",""en"")"),"Loading...")</f>
        <v>Loading...</v>
      </c>
    </row>
    <row r="15490" spans="1:2" ht="14.25" customHeight="1">
      <c r="A15490" s="2" t="s">
        <v>14676</v>
      </c>
      <c r="B15490" s="2" t="str">
        <f ca="1">IFERROR(__xludf.DUMMYFUNCTION("GOOGLETRANSLATE(A15490,""auto"",""en"")"),"In Bengal we are only looking at digital 😊😊😊😊 Only they are correct in 2021.")</f>
        <v>In Bengal we are only looking at digital 😊😊😊😊 Only they are correct in 2021.</v>
      </c>
    </row>
    <row r="15491" spans="1:2" ht="14.25" customHeight="1">
      <c r="A15491" s="6" t="s">
        <v>14662</v>
      </c>
      <c r="B15491" s="2" t="str">
        <f ca="1">IFERROR(__xludf.DUMMYFUNCTION("GOOGLETRANSLATE(A15491,""auto"",""en"")"),"Loading...")</f>
        <v>Loading...</v>
      </c>
    </row>
    <row r="15492" spans="1:2" ht="14.25" customHeight="1">
      <c r="A15492" s="2" t="s">
        <v>14677</v>
      </c>
      <c r="B15492" s="2" t="str">
        <f ca="1">IFERROR(__xludf.DUMMYFUNCTION("GOOGLETRANSLATE(A15492,""auto"",""en"")"),"Loading...")</f>
        <v>Loading...</v>
      </c>
    </row>
    <row r="15493" spans="1:2" ht="14.25" customHeight="1">
      <c r="A15493" s="2" t="s">
        <v>14678</v>
      </c>
      <c r="B15493" s="2" t="str">
        <f ca="1">IFERROR(__xludf.DUMMYFUNCTION("GOOGLETRANSLATE(A15493,""auto"",""en"")"),"Loading...")</f>
        <v>Loading...</v>
      </c>
    </row>
    <row r="15494" spans="1:2" ht="14.25" customHeight="1">
      <c r="A15494" s="4" t="s">
        <v>14679</v>
      </c>
      <c r="B15494" s="2" t="str">
        <f ca="1">IFERROR(__xludf.DUMMYFUNCTION("GOOGLETRANSLATE(A15494,""auto"",""en"")"),"Loading...")</f>
        <v>Loading...</v>
      </c>
    </row>
    <row r="15495" spans="1:2" ht="14.25" customHeight="1">
      <c r="A15495" s="2" t="s">
        <v>594</v>
      </c>
      <c r="B15495" s="2" t="str">
        <f ca="1">IFERROR(__xludf.DUMMYFUNCTION("GOOGLETRANSLATE(A15495,""auto"",""en"")"),"❤")</f>
        <v>❤</v>
      </c>
    </row>
    <row r="15496" spans="1:2" ht="14.25" customHeight="1">
      <c r="A15496" s="2" t="s">
        <v>14680</v>
      </c>
      <c r="B15496" s="2" t="str">
        <f ca="1">IFERROR(__xludf.DUMMYFUNCTION("GOOGLETRANSLATE(A15496,""auto"",""en"")"),"Loading...")</f>
        <v>Loading...</v>
      </c>
    </row>
    <row r="15497" spans="1:2" ht="14.25" customHeight="1">
      <c r="A15497" s="2" t="s">
        <v>14681</v>
      </c>
      <c r="B15497" s="2" t="str">
        <f ca="1">IFERROR(__xludf.DUMMYFUNCTION("GOOGLETRANSLATE(A15497,""auto"",""en"")"),"Loading...")</f>
        <v>Loading...</v>
      </c>
    </row>
    <row r="15498" spans="1:2" ht="14.25" customHeight="1">
      <c r="A15498" s="2" t="s">
        <v>14682</v>
      </c>
      <c r="B15498" s="2" t="str">
        <f ca="1">IFERROR(__xludf.DUMMYFUNCTION("GOOGLETRANSLATE(A15498,""auto"",""en"")"),"Loading...")</f>
        <v>Loading...</v>
      </c>
    </row>
    <row r="15499" spans="1:2" ht="14.25" customHeight="1">
      <c r="A15499" s="2" t="s">
        <v>14683</v>
      </c>
      <c r="B15499" s="2" t="str">
        <f ca="1">IFERROR(__xludf.DUMMYFUNCTION("GOOGLETRANSLATE(A15499,""auto"",""en"")"),"Loading...")</f>
        <v>Loading...</v>
      </c>
    </row>
    <row r="15500" spans="1:2" ht="14.25" customHeight="1">
      <c r="A15500" s="5" t="s">
        <v>14684</v>
      </c>
      <c r="B15500" s="2" t="str">
        <f ca="1">IFERROR(__xludf.DUMMYFUNCTION("GOOGLETRANSLATE(A15500,""auto"",""en"")"),"Loading...")</f>
        <v>Loading...</v>
      </c>
    </row>
    <row r="15501" spans="1:2" ht="14.25" customHeight="1">
      <c r="A15501" s="2" t="s">
        <v>14685</v>
      </c>
      <c r="B15501" s="2" t="str">
        <f ca="1">IFERROR(__xludf.DUMMYFUNCTION("GOOGLETRANSLATE(A15501,""auto"",""en"")"),"Loading...")</f>
        <v>Loading...</v>
      </c>
    </row>
    <row r="15502" spans="1:2" ht="14.25" customHeight="1">
      <c r="A15502" s="2" t="s">
        <v>14686</v>
      </c>
      <c r="B15502" s="2" t="str">
        <f ca="1">IFERROR(__xludf.DUMMYFUNCTION("GOOGLETRANSLATE(A15502,""auto"",""en"")"),"Loading...")</f>
        <v>Loading...</v>
      </c>
    </row>
    <row r="15503" spans="1:2" ht="14.25" customHeight="1">
      <c r="A15503" s="2" t="s">
        <v>14687</v>
      </c>
      <c r="B15503" s="2" t="str">
        <f ca="1">IFERROR(__xludf.DUMMYFUNCTION("GOOGLETRANSLATE(A15503,""auto"",""en"")"),"Loading...")</f>
        <v>Loading...</v>
      </c>
    </row>
    <row r="15504" spans="1:2" ht="14.25" customHeight="1">
      <c r="A15504" s="2" t="s">
        <v>4957</v>
      </c>
      <c r="B15504" s="2" t="str">
        <f ca="1">IFERROR(__xludf.DUMMYFUNCTION("GOOGLETRANSLATE(A15504,""auto"",""en"")"),"Loading...")</f>
        <v>Loading...</v>
      </c>
    </row>
    <row r="15505" spans="1:2" ht="14.25" customHeight="1">
      <c r="A15505" s="4" t="s">
        <v>14688</v>
      </c>
      <c r="B15505" s="2" t="str">
        <f ca="1">IFERROR(__xludf.DUMMYFUNCTION("GOOGLETRANSLATE(A15505,""auto"",""en"")"),"Loading...")</f>
        <v>Loading...</v>
      </c>
    </row>
    <row r="15506" spans="1:2" ht="14.25" customHeight="1">
      <c r="A15506" s="2" t="s">
        <v>14689</v>
      </c>
      <c r="B15506" s="2" t="str">
        <f ca="1">IFERROR(__xludf.DUMMYFUNCTION("GOOGLETRANSLATE(A15506,""auto"",""en"")"),"Loading...")</f>
        <v>Loading...</v>
      </c>
    </row>
    <row r="15507" spans="1:2" ht="14.25" customHeight="1">
      <c r="A15507" s="2" t="s">
        <v>14690</v>
      </c>
      <c r="B15507" s="2" t="str">
        <f ca="1">IFERROR(__xludf.DUMMYFUNCTION("GOOGLETRANSLATE(A15507,""auto"",""en"")"),"Rahul Gandhi pm❤❤ this is the news")</f>
        <v>Rahul Gandhi pm❤❤ this is the news</v>
      </c>
    </row>
    <row r="15508" spans="1:2" ht="14.25" customHeight="1">
      <c r="A15508" s="2" t="s">
        <v>14691</v>
      </c>
      <c r="B15508" s="2" t="str">
        <f ca="1">IFERROR(__xludf.DUMMYFUNCTION("GOOGLETRANSLATE(A15508,""auto"",""en"")"),"Loading...")</f>
        <v>Loading...</v>
      </c>
    </row>
    <row r="15509" spans="1:2" ht="14.25" customHeight="1">
      <c r="A15509" s="2" t="s">
        <v>14692</v>
      </c>
      <c r="B15509" s="2" t="str">
        <f ca="1">IFERROR(__xludf.DUMMYFUNCTION("GOOGLETRANSLATE(A15509,""auto"",""en"")"),"Loading...")</f>
        <v>Loading...</v>
      </c>
    </row>
    <row r="15510" spans="1:2" ht="14.25" customHeight="1">
      <c r="A15510" s="2" t="s">
        <v>7938</v>
      </c>
      <c r="B15510" s="2" t="str">
        <f ca="1">IFERROR(__xludf.DUMMYFUNCTION("GOOGLETRANSLATE(A15510,""auto"",""en"")"),"Loading...")</f>
        <v>Loading...</v>
      </c>
    </row>
    <row r="15511" spans="1:2" ht="14.25" customHeight="1">
      <c r="A15511" s="4" t="s">
        <v>14693</v>
      </c>
      <c r="B15511" s="2" t="str">
        <f ca="1">IFERROR(__xludf.DUMMYFUNCTION("GOOGLETRANSLATE(A15511,""auto"",""en"")"),"Loading...")</f>
        <v>Loading...</v>
      </c>
    </row>
    <row r="15512" spans="1:2" ht="14.25" customHeight="1">
      <c r="A15512" s="6" t="s">
        <v>14694</v>
      </c>
      <c r="B15512" s="2" t="str">
        <f ca="1">IFERROR(__xludf.DUMMYFUNCTION("GOOGLETRANSLATE(A15512,""auto"",""en"")"),"India Gatha Bandhan will be held on 8 occasions in Gujarat. 
   This is my survey")</f>
        <v>India Gatha Bandhan will be held on 8 occasions in Gujarat. 
   This is my survey</v>
      </c>
    </row>
    <row r="15513" spans="1:2" ht="14.25" customHeight="1">
      <c r="A15513" s="2" t="s">
        <v>14695</v>
      </c>
      <c r="B15513" s="2" t="str">
        <f ca="1">IFERROR(__xludf.DUMMYFUNCTION("GOOGLETRANSLATE(A15513,""auto"",""en"")"),"Loading...")</f>
        <v>Loading...</v>
      </c>
    </row>
    <row r="15514" spans="1:2" ht="14.25" customHeight="1">
      <c r="A15514" s="2" t="s">
        <v>14696</v>
      </c>
      <c r="B15514" s="2" t="str">
        <f ca="1">IFERROR(__xludf.DUMMYFUNCTION("GOOGLETRANSLATE(A15514,""auto"",""en"")"),"Loading...")</f>
        <v>Loading...</v>
      </c>
    </row>
    <row r="15515" spans="1:2" ht="14.25" customHeight="1">
      <c r="A15515" s="6" t="s">
        <v>14697</v>
      </c>
      <c r="B15515" s="2" t="str">
        <f ca="1">IFERROR(__xludf.DUMMYFUNCTION("GOOGLETRANSLATE(A15515,""auto"",""en"")"),"Loading...")</f>
        <v>Loading...</v>
      </c>
    </row>
    <row r="15516" spans="1:2" ht="14.25" customHeight="1">
      <c r="A15516" s="2" t="s">
        <v>14698</v>
      </c>
      <c r="B15516" s="2" t="str">
        <f ca="1">IFERROR(__xludf.DUMMYFUNCTION("GOOGLETRANSLATE(A15516,""auto"",""en"")"),"BJP is so confident of exit polls that it has imposed a condition of lakhs of rupees on us.")</f>
        <v>BJP is so confident of exit polls that it has imposed a condition of lakhs of rupees on us.</v>
      </c>
    </row>
    <row r="15517" spans="1:2" ht="14.25" customHeight="1">
      <c r="A15517" s="2" t="s">
        <v>14699</v>
      </c>
      <c r="B15517" s="2" t="str">
        <f ca="1">IFERROR(__xludf.DUMMYFUNCTION("GOOGLETRANSLATE(A15517,""auto"",""en"")"),"Loading...")</f>
        <v>Loading...</v>
      </c>
    </row>
    <row r="15518" spans="1:2" ht="14.25" customHeight="1">
      <c r="A15518" s="2" t="s">
        <v>14700</v>
      </c>
      <c r="B15518" s="2" t="str">
        <f ca="1">IFERROR(__xludf.DUMMYFUNCTION("GOOGLETRANSLATE(A15518,""auto"",""en"")"),"Till now no one came to survey me.  Exit poll is fake, result is not hot")</f>
        <v>Till now no one came to survey me.  Exit poll is fake, result is not hot</v>
      </c>
    </row>
    <row r="15519" spans="1:2" ht="14.25" customHeight="1">
      <c r="A15519" s="2" t="s">
        <v>14701</v>
      </c>
      <c r="B15519" s="2" t="str">
        <f ca="1">IFERROR(__xludf.DUMMYFUNCTION("GOOGLETRANSLATE(A15519,""auto"",""en"")"),"Loading...")</f>
        <v>Loading...</v>
      </c>
    </row>
    <row r="15520" spans="1:2" ht="14.25" customHeight="1">
      <c r="A15520" s="2" t="s">
        <v>14702</v>
      </c>
      <c r="B15520" s="2" t="str">
        <f ca="1">IFERROR(__xludf.DUMMYFUNCTION("GOOGLETRANSLATE(A15520,""auto"",""en"")"),"Loading...")</f>
        <v>Loading...</v>
      </c>
    </row>
    <row r="15521" spans="1:2" ht="14.25" customHeight="1">
      <c r="A15521" s="4" t="s">
        <v>14703</v>
      </c>
      <c r="B15521" s="2" t="str">
        <f ca="1">IFERROR(__xludf.DUMMYFUNCTION("GOOGLETRANSLATE(A15521,""auto"",""en"")"),"Loading...")</f>
        <v>Loading...</v>
      </c>
    </row>
    <row r="15522" spans="1:2" ht="14.25" customHeight="1">
      <c r="A15522" s="4" t="s">
        <v>14704</v>
      </c>
      <c r="B15522" s="2" t="str">
        <f ca="1">IFERROR(__xludf.DUMMYFUNCTION("GOOGLETRANSLATE(A15522,""auto"",""en"")"),"Loading...")</f>
        <v>Loading...</v>
      </c>
    </row>
    <row r="15523" spans="1:2" ht="14.25" customHeight="1">
      <c r="A15523" s="2" t="s">
        <v>14705</v>
      </c>
      <c r="B15523" s="2" t="str">
        <f ca="1">IFERROR(__xludf.DUMMYFUNCTION("GOOGLETRANSLATE(A15523,""auto"",""en"")"),"Loading...")</f>
        <v>Loading...</v>
      </c>
    </row>
    <row r="15524" spans="1:2" ht="14.25" customHeight="1">
      <c r="A15524" s="2" t="s">
        <v>14706</v>
      </c>
      <c r="B15524" s="2" t="str">
        <f ca="1">IFERROR(__xludf.DUMMYFUNCTION("GOOGLETRANSLATE(A15524,""auto"",""en"")"),"Loading...")</f>
        <v>Loading...</v>
      </c>
    </row>
    <row r="15525" spans="1:2" ht="14.25" customHeight="1">
      <c r="A15525" s="2" t="s">
        <v>14707</v>
      </c>
      <c r="B15525" s="2" t="str">
        <f ca="1">IFERROR(__xludf.DUMMYFUNCTION("GOOGLETRANSLATE(A15525,""auto"",""en"")"),"Loading...")</f>
        <v>Loading...</v>
      </c>
    </row>
    <row r="15526" spans="1:2" ht="14.25" customHeight="1">
      <c r="A15526" s="6" t="s">
        <v>14708</v>
      </c>
      <c r="B15526" s="2" t="str">
        <f ca="1">IFERROR(__xludf.DUMMYFUNCTION("GOOGLETRANSLATE(A15526,""auto"",""en"")"),"Loading...")</f>
        <v>Loading...</v>
      </c>
    </row>
    <row r="15527" spans="1:2" ht="14.25" customHeight="1">
      <c r="A15527" s="2" t="s">
        <v>14709</v>
      </c>
      <c r="B15527" s="2" t="str">
        <f ca="1">IFERROR(__xludf.DUMMYFUNCTION("GOOGLETRANSLATE(A15527,""auto"",""en"")"),"Loading...")</f>
        <v>Loading...</v>
      </c>
    </row>
    <row r="15528" spans="1:2" ht="14.25" customHeight="1">
      <c r="A15528" s="2" t="s">
        <v>14710</v>
      </c>
      <c r="B15528" s="2" t="str">
        <f ca="1">IFERROR(__xludf.DUMMYFUNCTION("GOOGLETRANSLATE(A15528,""auto"",""en"")"),"Loading...")</f>
        <v>Loading...</v>
      </c>
    </row>
    <row r="15529" spans="1:2" ht="14.25" customHeight="1">
      <c r="A15529" s="2" t="s">
        <v>14711</v>
      </c>
      <c r="B15529" s="2" t="str">
        <f ca="1">IFERROR(__xludf.DUMMYFUNCTION("GOOGLETRANSLATE(A15529,""auto"",""en"")"),"Loading...")</f>
        <v>Loading...</v>
      </c>
    </row>
    <row r="15530" spans="1:2" ht="14.25" customHeight="1">
      <c r="A15530" s="2" t="s">
        <v>14712</v>
      </c>
      <c r="B15530" s="2" t="str">
        <f ca="1">IFERROR(__xludf.DUMMYFUNCTION("GOOGLETRANSLATE(A15530,""auto"",""en"")"),"Loading...")</f>
        <v>Loading...</v>
      </c>
    </row>
    <row r="15531" spans="1:2" ht="14.25" customHeight="1">
      <c r="A15531" s="2" t="s">
        <v>14713</v>
      </c>
      <c r="B15531" s="2" t="str">
        <f ca="1">IFERROR(__xludf.DUMMYFUNCTION("GOOGLETRANSLATE(A15531,""auto"",""en"")"),"Loading...")</f>
        <v>Loading...</v>
      </c>
    </row>
    <row r="15532" spans="1:2" ht="14.25" customHeight="1">
      <c r="A15532" s="4" t="s">
        <v>14714</v>
      </c>
      <c r="B15532" s="2" t="str">
        <f ca="1">IFERROR(__xludf.DUMMYFUNCTION("GOOGLETRANSLATE(A15532,""auto"",""en"")"),"If the people of India unite and save the Constitution of Babasaheb Ambedkar on 4th June and fight against false politics, then the day will be auspicious. If the youth power, like Hanumanji, becomes powerful on 4th June and stands alert against the polit"&amp;"ics of lies, then they will fight for the truth. There will be victory ❤ And at the same time the people of India will recite Hanuman Chalisa five times on Tuesday, 4th June, India alliance will get strength and will come closer to majority, there is a lo"&amp;"t of power in the devotion of the people, Acharya ji believes so.")</f>
        <v>If the people of India unite and save the Constitution of Babasaheb Ambedkar on 4th June and fight against false politics, then the day will be auspicious. If the youth power, like Hanumanji, becomes powerful on 4th June and stands alert against the politics of lies, then they will fight for the truth. There will be victory ❤ And at the same time the people of India will recite Hanuman Chalisa five times on Tuesday, 4th June, India alliance will get strength and will come closer to majority, there is a lot of power in the devotion of the people, Acharya ji believes so.</v>
      </c>
    </row>
    <row r="15533" spans="1:2" ht="14.25" customHeight="1">
      <c r="A15533" s="2" t="s">
        <v>14715</v>
      </c>
      <c r="B15533" s="2" t="str">
        <f ca="1">IFERROR(__xludf.DUMMYFUNCTION("GOOGLETRANSLATE(A15533,""auto"",""en"")"),"Loading...")</f>
        <v>Loading...</v>
      </c>
    </row>
    <row r="15534" spans="1:2" ht="14.25" customHeight="1">
      <c r="A15534" s="2" t="s">
        <v>14716</v>
      </c>
      <c r="B15534" s="2" t="str">
        <f ca="1">IFERROR(__xludf.DUMMYFUNCTION("GOOGLETRANSLATE(A15534,""auto"",""en"")"),"Loading...")</f>
        <v>Loading...</v>
      </c>
    </row>
    <row r="15535" spans="1:2" ht="14.25" customHeight="1">
      <c r="A15535" s="2" t="s">
        <v>14717</v>
      </c>
      <c r="B15535" s="2" t="str">
        <f ca="1">IFERROR(__xludf.DUMMYFUNCTION("GOOGLETRANSLATE(A15535,""auto"",""en"")"),"Loading...")</f>
        <v>Loading...</v>
      </c>
    </row>
    <row r="15536" spans="1:2" ht="14.25" customHeight="1">
      <c r="A15536" s="2" t="s">
        <v>14718</v>
      </c>
      <c r="B15536" s="2" t="str">
        <f ca="1">IFERROR(__xludf.DUMMYFUNCTION("GOOGLETRANSLATE(A15536,""auto"",""en"")"),"Loading...")</f>
        <v>Loading...</v>
      </c>
    </row>
    <row r="15537" spans="1:2" ht="14.25" customHeight="1">
      <c r="A15537" s="2" t="s">
        <v>14719</v>
      </c>
      <c r="B15537" s="2" t="str">
        <f ca="1">IFERROR(__xludf.DUMMYFUNCTION("GOOGLETRANSLATE(A15537,""auto"",""en"")"),"Loading...")</f>
        <v>Loading...</v>
      </c>
    </row>
    <row r="15538" spans="1:2" ht="14.25" customHeight="1">
      <c r="A15538" s="2" t="s">
        <v>14720</v>
      </c>
      <c r="B15538" s="2" t="str">
        <f ca="1">IFERROR(__xludf.DUMMYFUNCTION("GOOGLETRANSLATE(A15538,""auto"",""en"")"),"Loading...")</f>
        <v>Loading...</v>
      </c>
    </row>
    <row r="15539" spans="1:2" ht="14.25" customHeight="1">
      <c r="A15539" s="2" t="s">
        <v>14721</v>
      </c>
      <c r="B15539" s="2" t="str">
        <f ca="1">IFERROR(__xludf.DUMMYFUNCTION("GOOGLETRANSLATE(A15539,""auto"",""en"")"),"Loading...")</f>
        <v>Loading...</v>
      </c>
    </row>
    <row r="15540" spans="1:2" ht="14.25" customHeight="1">
      <c r="A15540" s="2" t="s">
        <v>14722</v>
      </c>
      <c r="B15540" s="2" t="str">
        <f ca="1">IFERROR(__xludf.DUMMYFUNCTION("GOOGLETRANSLATE(A15540,""auto"",""en"")"),"Loading...")</f>
        <v>Loading...</v>
      </c>
    </row>
    <row r="15541" spans="1:2" ht="14.25" customHeight="1">
      <c r="A15541" s="2" t="s">
        <v>10994</v>
      </c>
      <c r="B15541" s="2" t="str">
        <f ca="1">IFERROR(__xludf.DUMMYFUNCTION("GOOGLETRANSLATE(A15541,""auto"",""en"")"),"Loading...")</f>
        <v>Loading...</v>
      </c>
    </row>
    <row r="15542" spans="1:2" ht="14.25" customHeight="1">
      <c r="A15542" s="2" t="s">
        <v>14723</v>
      </c>
      <c r="B15542" s="2" t="str">
        <f ca="1">IFERROR(__xludf.DUMMYFUNCTION("GOOGLETRANSLATE(A15542,""auto"",""en"")"),"Loading...")</f>
        <v>Loading...</v>
      </c>
    </row>
    <row r="15543" spans="1:2" ht="14.25" customHeight="1">
      <c r="A15543" s="2" t="s">
        <v>14724</v>
      </c>
      <c r="B15543" s="2" t="str">
        <f ca="1">IFERROR(__xludf.DUMMYFUNCTION("GOOGLETRANSLATE(A15543,""auto"",""en"")"),"Loading...")</f>
        <v>Loading...</v>
      </c>
    </row>
    <row r="15544" spans="1:2" ht="14.25" customHeight="1">
      <c r="A15544" s="6" t="s">
        <v>14725</v>
      </c>
      <c r="B15544" s="2" t="str">
        <f ca="1">IFERROR(__xludf.DUMMYFUNCTION("GOOGLETRANSLATE(A15544,""auto"",""en"")"),"BJP zindabad
Jhoot kahbr")</f>
        <v>BJP zindabad
Jhoot kahbr</v>
      </c>
    </row>
    <row r="15545" spans="1:2" ht="14.25" customHeight="1">
      <c r="A15545" s="2" t="s">
        <v>14726</v>
      </c>
      <c r="B15545" s="2" t="str">
        <f ca="1">IFERROR(__xludf.DUMMYFUNCTION("GOOGLETRANSLATE(A15545,""auto"",""en"")"),"Loading...")</f>
        <v>Loading...</v>
      </c>
    </row>
    <row r="15546" spans="1:2" ht="14.25" customHeight="1">
      <c r="A15546" s="6" t="s">
        <v>14727</v>
      </c>
      <c r="B15546" s="2" t="str">
        <f ca="1">IFERROR(__xludf.DUMMYFUNCTION("GOOGLETRANSLATE(A15546,""auto"",""en"")"),"Loading...")</f>
        <v>Loading...</v>
      </c>
    </row>
    <row r="15547" spans="1:2" ht="14.25" customHeight="1">
      <c r="A15547" s="2" t="s">
        <v>14728</v>
      </c>
      <c r="B15547" s="2" t="str">
        <f ca="1">IFERROR(__xludf.DUMMYFUNCTION("GOOGLETRANSLATE(A15547,""auto"",""en"")"),"Loading...")</f>
        <v>Loading...</v>
      </c>
    </row>
    <row r="15548" spans="1:2" ht="14.25" customHeight="1">
      <c r="A15548" s="4" t="s">
        <v>14729</v>
      </c>
      <c r="B15548" s="2" t="str">
        <f ca="1">IFERROR(__xludf.DUMMYFUNCTION("GOOGLETRANSLATE(A15548,""auto"",""en"")"),"Loading...")</f>
        <v>Loading...</v>
      </c>
    </row>
    <row r="15549" spans="1:2" ht="14.25" customHeight="1">
      <c r="A15549" s="2" t="s">
        <v>14730</v>
      </c>
      <c r="B15549" s="2" t="str">
        <f ca="1">IFERROR(__xludf.DUMMYFUNCTION("GOOGLETRANSLATE(A15549,""auto"",""en"")"),"Loading...")</f>
        <v>Loading...</v>
      </c>
    </row>
    <row r="15550" spans="1:2" ht="14.25" customHeight="1">
      <c r="A15550" s="4" t="s">
        <v>14731</v>
      </c>
      <c r="B15550" s="2" t="str">
        <f ca="1">IFERROR(__xludf.DUMMYFUNCTION("GOOGLETRANSLATE(A15550,""auto"",""en"")"),"Loading...")</f>
        <v>Loading...</v>
      </c>
    </row>
    <row r="15551" spans="1:2" ht="14.25" customHeight="1">
      <c r="A15551" s="2" t="s">
        <v>14732</v>
      </c>
      <c r="B15551" s="2" t="str">
        <f ca="1">IFERROR(__xludf.DUMMYFUNCTION("GOOGLETRANSLATE(A15551,""auto"",""en"")"),"Loading...")</f>
        <v>Loading...</v>
      </c>
    </row>
    <row r="15552" spans="1:2" ht="14.25" customHeight="1">
      <c r="A15552" s="4" t="s">
        <v>14733</v>
      </c>
      <c r="B15552" s="2" t="str">
        <f ca="1">IFERROR(__xludf.DUMMYFUNCTION("GOOGLETRANSLATE(A15552,""auto"",""en"")"),"Loading...")</f>
        <v>Loading...</v>
      </c>
    </row>
    <row r="15553" spans="1:2" ht="14.25" customHeight="1">
      <c r="A15553" s="2" t="s">
        <v>327</v>
      </c>
      <c r="B15553" s="2" t="str">
        <f ca="1">IFERROR(__xludf.DUMMYFUNCTION("GOOGLETRANSLATE(A15553,""auto"",""en"")"),"Loading...")</f>
        <v>Loading...</v>
      </c>
    </row>
    <row r="15554" spans="1:2" ht="14.25" customHeight="1">
      <c r="A15554" s="4" t="s">
        <v>14734</v>
      </c>
      <c r="B15554" s="2" t="str">
        <f ca="1">IFERROR(__xludf.DUMMYFUNCTION("GOOGLETRANSLATE(A15554,""auto"",""en"")"),"Loading...")</f>
        <v>Loading...</v>
      </c>
    </row>
    <row r="15555" spans="1:2" ht="14.25" customHeight="1">
      <c r="A15555" s="2" t="s">
        <v>14735</v>
      </c>
      <c r="B15555" s="2" t="str">
        <f ca="1">IFERROR(__xludf.DUMMYFUNCTION("GOOGLETRANSLATE(A15555,""auto"",""en"")"),"BJP will save the country")</f>
        <v>BJP will save the country</v>
      </c>
    </row>
    <row r="15556" spans="1:2" ht="14.25" customHeight="1">
      <c r="A15556" s="2" t="s">
        <v>14736</v>
      </c>
      <c r="B15556" s="2" t="str">
        <f ca="1">IFERROR(__xludf.DUMMYFUNCTION("GOOGLETRANSLATE(A15556,""auto"",""en"")"),"Loading...")</f>
        <v>Loading...</v>
      </c>
    </row>
    <row r="15557" spans="1:2" ht="14.25" customHeight="1">
      <c r="A15557" s="2" t="s">
        <v>14737</v>
      </c>
      <c r="B15557" s="2" t="str">
        <f ca="1">IFERROR(__xludf.DUMMYFUNCTION("GOOGLETRANSLATE(A15557,""auto"",""en"")"),"Loading...")</f>
        <v>Loading...</v>
      </c>
    </row>
    <row r="15558" spans="1:2" ht="14.25" customHeight="1">
      <c r="A15558" s="2" t="s">
        <v>1452</v>
      </c>
      <c r="B15558" s="2" t="str">
        <f ca="1">IFERROR(__xludf.DUMMYFUNCTION("GOOGLETRANSLATE(A15558,""auto"",""en"")"),"Loading...")</f>
        <v>Loading...</v>
      </c>
    </row>
    <row r="15559" spans="1:2" ht="14.25" customHeight="1">
      <c r="A15559" s="2" t="s">
        <v>1534</v>
      </c>
      <c r="B15559" s="2" t="str">
        <f ca="1">IFERROR(__xludf.DUMMYFUNCTION("GOOGLETRANSLATE(A15559,""auto"",""en"")"),"Loading...")</f>
        <v>Loading...</v>
      </c>
    </row>
    <row r="15560" spans="1:2" ht="14.25" customHeight="1">
      <c r="A15560" s="2" t="s">
        <v>14738</v>
      </c>
      <c r="B15560" s="2" t="str">
        <f ca="1">IFERROR(__xludf.DUMMYFUNCTION("GOOGLETRANSLATE(A15560,""auto"",""en"")"),"An average sample size of only around 4.5 to 5 lacs lacs means a sample size of only around 2 voters per booth all over the country, which make a mockery of this exercise and only confirms that it is nothing but a sham !!")</f>
        <v>An average sample size of only around 4.5 to 5 lacs lacs means a sample size of only around 2 voters per booth all over the country, which make a mockery of this exercise and only confirms that it is nothing but a sham !!</v>
      </c>
    </row>
    <row r="15561" spans="1:2" ht="14.25" customHeight="1">
      <c r="A15561" s="2" t="s">
        <v>14739</v>
      </c>
      <c r="B15561" s="2" t="str">
        <f ca="1">IFERROR(__xludf.DUMMYFUNCTION("GOOGLETRANSLATE(A15561,""auto"",""en"")"),"Loading...")</f>
        <v>Loading...</v>
      </c>
    </row>
    <row r="15562" spans="1:2" ht="14.25" customHeight="1">
      <c r="A15562" s="2" t="s">
        <v>14740</v>
      </c>
      <c r="B15562" s="2" t="str">
        <f ca="1">IFERROR(__xludf.DUMMYFUNCTION("GOOGLETRANSLATE(A15562,""auto"",""en"")"),"Loading...")</f>
        <v>Loading...</v>
      </c>
    </row>
    <row r="15563" spans="1:2" ht="14.25" customHeight="1">
      <c r="A15563" s="6" t="s">
        <v>14741</v>
      </c>
      <c r="B15563" s="2" t="str">
        <f ca="1">IFERROR(__xludf.DUMMYFUNCTION("GOOGLETRANSLATE(A15563,""auto"",""en"")"),"Loading...")</f>
        <v>Loading...</v>
      </c>
    </row>
    <row r="15564" spans="1:2" ht="14.25" customHeight="1">
      <c r="A15564" s="2" t="s">
        <v>14742</v>
      </c>
      <c r="B15564" s="2" t="str">
        <f ca="1">IFERROR(__xludf.DUMMYFUNCTION("GOOGLETRANSLATE(A15564,""auto"",""en"")"),"Loading...")</f>
        <v>Loading...</v>
      </c>
    </row>
    <row r="15565" spans="1:2" ht="14.25" customHeight="1">
      <c r="A15565" s="2" t="s">
        <v>14743</v>
      </c>
      <c r="B15565" s="2" t="str">
        <f ca="1">IFERROR(__xludf.DUMMYFUNCTION("GOOGLETRANSLATE(A15565,""auto"",""en"")"),"Loading...")</f>
        <v>Loading...</v>
      </c>
    </row>
    <row r="15566" spans="1:2" ht="14.25" customHeight="1">
      <c r="A15566" s="2" t="s">
        <v>1525</v>
      </c>
      <c r="B15566" s="2" t="str">
        <f ca="1">IFERROR(__xludf.DUMMYFUNCTION("GOOGLETRANSLATE(A15566,""auto"",""en"")"),"Loading...")</f>
        <v>Loading...</v>
      </c>
    </row>
    <row r="15567" spans="1:2" ht="14.25" customHeight="1">
      <c r="A15567" s="2" t="s">
        <v>14744</v>
      </c>
      <c r="B15567" s="2" t="str">
        <f ca="1">IFERROR(__xludf.DUMMYFUNCTION("GOOGLETRANSLATE(A15567,""auto"",""en"")"),"Victory of Congress Slliance is to save democracy and constitution")</f>
        <v>Victory of Congress Slliance is to save democracy and constitution</v>
      </c>
    </row>
    <row r="15568" spans="1:2" ht="14.25" customHeight="1">
      <c r="A15568" s="4" t="s">
        <v>14745</v>
      </c>
      <c r="B15568" s="2" t="str">
        <f ca="1">IFERROR(__xludf.DUMMYFUNCTION("GOOGLETRANSLATE(A15568,""auto"",""en"")"),"Loading...")</f>
        <v>Loading...</v>
      </c>
    </row>
    <row r="15569" spans="1:2" ht="14.25" customHeight="1">
      <c r="A15569" s="2" t="s">
        <v>14746</v>
      </c>
      <c r="B15569" s="2" t="str">
        <f ca="1">IFERROR(__xludf.DUMMYFUNCTION("GOOGLETRANSLATE(A15569,""auto"",""en"")"),"Loading...")</f>
        <v>Loading...</v>
      </c>
    </row>
    <row r="15570" spans="1:2" ht="14.25" customHeight="1">
      <c r="A15570" s="2" t="s">
        <v>14747</v>
      </c>
      <c r="B15570" s="2" t="str">
        <f ca="1">IFERROR(__xludf.DUMMYFUNCTION("GOOGLETRANSLATE(A15570,""auto"",""en"")"),"Loading...")</f>
        <v>Loading...</v>
      </c>
    </row>
    <row r="15571" spans="1:2" ht="14.25" customHeight="1">
      <c r="A15571" s="2" t="s">
        <v>14748</v>
      </c>
      <c r="B15571" s="2" t="str">
        <f ca="1">IFERROR(__xludf.DUMMYFUNCTION("GOOGLETRANSLATE(A15571,""auto"",""en"")"),"Loading...")</f>
        <v>Loading...</v>
      </c>
    </row>
    <row r="15572" spans="1:2" ht="14.25" customHeight="1">
      <c r="A15572" s="2" t="s">
        <v>14749</v>
      </c>
      <c r="B15572" s="2" t="str">
        <f ca="1">IFERROR(__xludf.DUMMYFUNCTION("GOOGLETRANSLATE(A15572,""auto"",""en"")"),"Loading...")</f>
        <v>Loading...</v>
      </c>
    </row>
    <row r="15573" spans="1:2" ht="14.25" customHeight="1">
      <c r="A15573" s="5" t="s">
        <v>14750</v>
      </c>
      <c r="B15573" s="2" t="str">
        <f ca="1">IFERROR(__xludf.DUMMYFUNCTION("GOOGLETRANSLATE(A15573,""auto"",""en"")"),"Loading...")</f>
        <v>Loading...</v>
      </c>
    </row>
    <row r="15574" spans="1:2" ht="14.25" customHeight="1">
      <c r="A15574" s="2" t="s">
        <v>14751</v>
      </c>
      <c r="B15574" s="2" t="str">
        <f ca="1">IFERROR(__xludf.DUMMYFUNCTION("GOOGLETRANSLATE(A15574,""auto"",""en"")"),"Loading...")</f>
        <v>Loading...</v>
      </c>
    </row>
    <row r="15575" spans="1:2" ht="14.25" customHeight="1">
      <c r="A15575" s="2" t="s">
        <v>5192</v>
      </c>
      <c r="B15575" s="2" t="str">
        <f ca="1">IFERROR(__xludf.DUMMYFUNCTION("GOOGLETRANSLATE(A15575,""auto"",""en"")"),"Loading...")</f>
        <v>Loading...</v>
      </c>
    </row>
    <row r="15576" spans="1:2" ht="14.25" customHeight="1">
      <c r="A15576" s="2" t="s">
        <v>14752</v>
      </c>
      <c r="B15576" s="2" t="str">
        <f ca="1">IFERROR(__xludf.DUMMYFUNCTION("GOOGLETRANSLATE(A15576,""auto"",""en"")"),"Loading...")</f>
        <v>Loading...</v>
      </c>
    </row>
    <row r="15577" spans="1:2" ht="14.25" customHeight="1">
      <c r="A15577" s="5" t="s">
        <v>14753</v>
      </c>
      <c r="B15577" s="2" t="str">
        <f ca="1">IFERROR(__xludf.DUMMYFUNCTION("GOOGLETRANSLATE(A15577,""auto"",""en"")"),"Loading...")</f>
        <v>Loading...</v>
      </c>
    </row>
    <row r="15578" spans="1:2" ht="14.25" customHeight="1">
      <c r="A15578" s="2" t="s">
        <v>14754</v>
      </c>
      <c r="B15578" s="2" t="str">
        <f ca="1">IFERROR(__xludf.DUMMYFUNCTION("GOOGLETRANSLATE(A15578,""auto"",""en"")"),"Loading...")</f>
        <v>Loading...</v>
      </c>
    </row>
    <row r="15579" spans="1:2" ht="14.25" customHeight="1">
      <c r="A15579" s="2" t="s">
        <v>14755</v>
      </c>
      <c r="B15579" s="2" t="str">
        <f ca="1">IFERROR(__xludf.DUMMYFUNCTION("GOOGLETRANSLATE(A15579,""auto"",""en"")"),"Loading...")</f>
        <v>Loading...</v>
      </c>
    </row>
    <row r="15580" spans="1:2" ht="14.25" customHeight="1">
      <c r="A15580" s="4" t="s">
        <v>14756</v>
      </c>
      <c r="B15580" s="2" t="str">
        <f ca="1">IFERROR(__xludf.DUMMYFUNCTION("GOOGLETRANSLATE(A15580,""auto"",""en"")"),"Loading...")</f>
        <v>Loading...</v>
      </c>
    </row>
    <row r="15581" spans="1:2" ht="14.25" customHeight="1">
      <c r="A15581" s="2" t="s">
        <v>14757</v>
      </c>
      <c r="B15581" s="2" t="str">
        <f ca="1">IFERROR(__xludf.DUMMYFUNCTION("GOOGLETRANSLATE(A15581,""auto"",""en"")"),"Loading...")</f>
        <v>Loading...</v>
      </c>
    </row>
    <row r="15582" spans="1:2" ht="14.25" customHeight="1">
      <c r="A15582" s="4" t="s">
        <v>14758</v>
      </c>
      <c r="B15582" s="2" t="str">
        <f ca="1">IFERROR(__xludf.DUMMYFUNCTION("GOOGLETRANSLATE(A15582,""auto"",""en"")"),"Loading...")</f>
        <v>Loading...</v>
      </c>
    </row>
    <row r="15583" spans="1:2" ht="14.25" customHeight="1">
      <c r="A15583" s="2" t="s">
        <v>14759</v>
      </c>
      <c r="B15583" s="2" t="str">
        <f ca="1">IFERROR(__xludf.DUMMYFUNCTION("GOOGLETRANSLATE(A15583,""auto"",""en"")"),"Loading...")</f>
        <v>Loading...</v>
      </c>
    </row>
    <row r="15584" spans="1:2" ht="14.25" customHeight="1">
      <c r="A15584" s="2" t="s">
        <v>14760</v>
      </c>
      <c r="B15584" s="2" t="str">
        <f ca="1">IFERROR(__xludf.DUMMYFUNCTION("GOOGLETRANSLATE(A15584,""auto"",""en"")"),"Loading...")</f>
        <v>Loading...</v>
      </c>
    </row>
    <row r="15585" spans="1:2" ht="14.25" customHeight="1">
      <c r="A15585" s="2" t="s">
        <v>14761</v>
      </c>
      <c r="B15585" s="2" t="str">
        <f ca="1">IFERROR(__xludf.DUMMYFUNCTION("GOOGLETRANSLATE(A15585,""auto"",""en"")"),"NDA, Non Democratic Alliance")</f>
        <v>NDA, Non Democratic Alliance</v>
      </c>
    </row>
    <row r="15586" spans="1:2" ht="14.25" customHeight="1">
      <c r="A15586" s="2" t="s">
        <v>14762</v>
      </c>
      <c r="B15586" s="2" t="str">
        <f ca="1">IFERROR(__xludf.DUMMYFUNCTION("GOOGLETRANSLATE(A15586,""auto"",""en"")"),"Thank you Ravish kumar ji")</f>
        <v>Thank you Ravish kumar ji</v>
      </c>
    </row>
    <row r="15587" spans="1:2" ht="14.25" customHeight="1">
      <c r="A15587" s="6" t="s">
        <v>14763</v>
      </c>
      <c r="B15587" s="2" t="str">
        <f ca="1">IFERROR(__xludf.DUMMYFUNCTION("GOOGLETRANSLATE(A15587,""auto"",""en"")"),"Loading...")</f>
        <v>Loading...</v>
      </c>
    </row>
    <row r="15588" spans="1:2" ht="14.25" customHeight="1">
      <c r="A15588" s="2" t="s">
        <v>14764</v>
      </c>
      <c r="B15588" s="2" t="str">
        <f ca="1">IFERROR(__xludf.DUMMYFUNCTION("GOOGLETRANSLATE(A15588,""auto"",""en"")"),"4 Jun BJP Exit")</f>
        <v>4 Jun BJP Exit</v>
      </c>
    </row>
    <row r="15589" spans="1:2" ht="14.25" customHeight="1">
      <c r="A15589" s="4" t="s">
        <v>14765</v>
      </c>
      <c r="B15589" s="2" t="str">
        <f ca="1">IFERROR(__xludf.DUMMYFUNCTION("GOOGLETRANSLATE(A15589,""auto"",""en"")"),"Loading...")</f>
        <v>Loading...</v>
      </c>
    </row>
    <row r="15590" spans="1:2" ht="14.25" customHeight="1">
      <c r="A15590" s="4" t="s">
        <v>14766</v>
      </c>
      <c r="B15590" s="2" t="str">
        <f ca="1">IFERROR(__xludf.DUMMYFUNCTION("GOOGLETRANSLATE(A15590,""auto"",""en"")"),"Loading...")</f>
        <v>Loading...</v>
      </c>
    </row>
    <row r="15591" spans="1:2" ht="14.25" customHeight="1">
      <c r="A15591" s="2" t="s">
        <v>14767</v>
      </c>
      <c r="B15591" s="2" t="str">
        <f ca="1">IFERROR(__xludf.DUMMYFUNCTION("GOOGLETRANSLATE(A15591,""auto"",""en"")"),"Loading...")</f>
        <v>Loading...</v>
      </c>
    </row>
    <row r="15592" spans="1:2" ht="14.25" customHeight="1">
      <c r="A15592" s="2" t="s">
        <v>14768</v>
      </c>
      <c r="B15592" s="2" t="str">
        <f ca="1">IFERROR(__xludf.DUMMYFUNCTION("GOOGLETRANSLATE(A15592,""auto"",""en"")"),"Loading...")</f>
        <v>Loading...</v>
      </c>
    </row>
    <row r="15593" spans="1:2" ht="14.25" customHeight="1">
      <c r="A15593" s="2" t="s">
        <v>14769</v>
      </c>
      <c r="B15593" s="2" t="str">
        <f ca="1">IFERROR(__xludf.DUMMYFUNCTION("GOOGLETRANSLATE(A15593,""auto"",""en"")"),"Loading...")</f>
        <v>Loading...</v>
      </c>
    </row>
    <row r="15594" spans="1:2" ht="14.25" customHeight="1">
      <c r="A15594" s="2" t="s">
        <v>14770</v>
      </c>
      <c r="B15594" s="2" t="str">
        <f ca="1">IFERROR(__xludf.DUMMYFUNCTION("GOOGLETRANSLATE(A15594,""auto"",""en"")"),"Loading...")</f>
        <v>Loading...</v>
      </c>
    </row>
    <row r="15595" spans="1:2" ht="14.25" customHeight="1">
      <c r="A15595" s="2" t="s">
        <v>14771</v>
      </c>
      <c r="B15595" s="2" t="str">
        <f ca="1">IFERROR(__xludf.DUMMYFUNCTION("GOOGLETRANSLATE(A15595,""auto"",""en"")"),"Loading...")</f>
        <v>Loading...</v>
      </c>
    </row>
    <row r="15596" spans="1:2" ht="14.25" customHeight="1">
      <c r="A15596" s="2" t="s">
        <v>14772</v>
      </c>
      <c r="B15596" s="2" t="str">
        <f ca="1">IFERROR(__xludf.DUMMYFUNCTION("GOOGLETRANSLATE(A15596,""auto"",""en"")"),"Loading...")</f>
        <v>Loading...</v>
      </c>
    </row>
    <row r="15597" spans="1:2" ht="14.25" customHeight="1">
      <c r="A15597" s="4" t="s">
        <v>14773</v>
      </c>
      <c r="B15597" s="2" t="str">
        <f ca="1">IFERROR(__xludf.DUMMYFUNCTION("GOOGLETRANSLATE(A15597,""auto"",""en"")"),"Loading...")</f>
        <v>Loading...</v>
      </c>
    </row>
    <row r="15598" spans="1:2" ht="14.25" customHeight="1">
      <c r="A15598" s="2" t="s">
        <v>14774</v>
      </c>
      <c r="B15598" s="2" t="str">
        <f ca="1">IFERROR(__xludf.DUMMYFUNCTION("GOOGLETRANSLATE(A15598,""auto"",""en"")"),"Loading...")</f>
        <v>Loading...</v>
      </c>
    </row>
    <row r="15599" spans="1:2" ht="14.25" customHeight="1">
      <c r="A15599" s="4" t="s">
        <v>14775</v>
      </c>
      <c r="B15599" s="2" t="str">
        <f ca="1">IFERROR(__xludf.DUMMYFUNCTION("GOOGLETRANSLATE(A15599,""auto"",""en"")"),"Loading...")</f>
        <v>Loading...</v>
      </c>
    </row>
    <row r="15600" spans="1:2" ht="14.25" customHeight="1">
      <c r="A15600" s="4" t="s">
        <v>14776</v>
      </c>
      <c r="B15600" s="2" t="str">
        <f ca="1">IFERROR(__xludf.DUMMYFUNCTION("GOOGLETRANSLATE(A15600,""auto"",""en"")"),"Loading...")</f>
        <v>Loading...</v>
      </c>
    </row>
    <row r="15601" spans="1:2" ht="14.25" customHeight="1">
      <c r="A15601" s="4" t="s">
        <v>14777</v>
      </c>
      <c r="B15601" s="2" t="str">
        <f ca="1">IFERROR(__xludf.DUMMYFUNCTION("GOOGLETRANSLATE(A15601,""auto"",""en"")"),"Loading...")</f>
        <v>Loading...</v>
      </c>
    </row>
    <row r="15602" spans="1:2" ht="14.25" customHeight="1">
      <c r="A15602" s="2" t="s">
        <v>14778</v>
      </c>
      <c r="B15602" s="2" t="str">
        <f ca="1">IFERROR(__xludf.DUMMYFUNCTION("GOOGLETRANSLATE(A15602,""auto"",""en"")"),"Godhi Media Exit Poll Results Happy Modi")</f>
        <v>Godhi Media Exit Poll Results Happy Modi</v>
      </c>
    </row>
    <row r="15603" spans="1:2" ht="14.25" customHeight="1">
      <c r="A15603" s="4" t="s">
        <v>14779</v>
      </c>
      <c r="B15603" s="2" t="str">
        <f ca="1">IFERROR(__xludf.DUMMYFUNCTION("GOOGLETRANSLATE(A15603,""auto"",""en"")"),"Loading...")</f>
        <v>Loading...</v>
      </c>
    </row>
    <row r="15604" spans="1:2" ht="14.25" customHeight="1">
      <c r="A15604" s="6" t="s">
        <v>14780</v>
      </c>
      <c r="B15604" s="2" t="str">
        <f ca="1">IFERROR(__xludf.DUMMYFUNCTION("GOOGLETRANSLATE(A15604,""auto"",""en"")"),"Loading...")</f>
        <v>Loading...</v>
      </c>
    </row>
    <row r="15605" spans="1:2" ht="14.25" customHeight="1">
      <c r="A15605" s="2" t="s">
        <v>14781</v>
      </c>
      <c r="B15605" s="2" t="str">
        <f ca="1">IFERROR(__xludf.DUMMYFUNCTION("GOOGLETRANSLATE(A15605,""auto"",""en"")"),"Loading...")</f>
        <v>Loading...</v>
      </c>
    </row>
    <row r="15606" spans="1:2" ht="14.25" customHeight="1">
      <c r="A15606" s="4" t="s">
        <v>14782</v>
      </c>
      <c r="B15606" s="2" t="str">
        <f ca="1">IFERROR(__xludf.DUMMYFUNCTION("GOOGLETRANSLATE(A15606,""auto"",""en"")"),"Loading...")</f>
        <v>Loading...</v>
      </c>
    </row>
    <row r="15607" spans="1:2" ht="14.25" customHeight="1">
      <c r="A15607" s="2" t="s">
        <v>14783</v>
      </c>
      <c r="B15607" s="2" t="str">
        <f ca="1">IFERROR(__xludf.DUMMYFUNCTION("GOOGLETRANSLATE(A15607,""auto"",""en"")"),"Loading...")</f>
        <v>Loading...</v>
      </c>
    </row>
    <row r="15608" spans="1:2" ht="14.25" customHeight="1">
      <c r="A15608" s="4" t="s">
        <v>14784</v>
      </c>
      <c r="B15608" s="2" t="str">
        <f ca="1">IFERROR(__xludf.DUMMYFUNCTION("GOOGLETRANSLATE(A15608,""auto"",""en"")"),"Loading...")</f>
        <v>Loading...</v>
      </c>
    </row>
    <row r="15609" spans="1:2" ht="14.25" customHeight="1">
      <c r="A15609" s="2" t="s">
        <v>14785</v>
      </c>
      <c r="B15609" s="2" t="str">
        <f ca="1">IFERROR(__xludf.DUMMYFUNCTION("GOOGLETRANSLATE(A15609,""auto"",""en"")"),"Loading...")</f>
        <v>Loading...</v>
      </c>
    </row>
    <row r="15610" spans="1:2" ht="14.25" customHeight="1">
      <c r="A15610" s="2" t="s">
        <v>14786</v>
      </c>
      <c r="B15610" s="2" t="str">
        <f ca="1">IFERROR(__xludf.DUMMYFUNCTION("GOOGLETRANSLATE(A15610,""auto"",""en"")"),"Loading...")</f>
        <v>Loading...</v>
      </c>
    </row>
    <row r="15611" spans="1:2" ht="14.25" customHeight="1">
      <c r="A15611" s="2" t="s">
        <v>14787</v>
      </c>
      <c r="B15611" s="2" t="str">
        <f ca="1">IFERROR(__xludf.DUMMYFUNCTION("GOOGLETRANSLATE(A15611,""auto"",""en"")"),"Loading...")</f>
        <v>Loading...</v>
      </c>
    </row>
    <row r="15612" spans="1:2" ht="14.25" customHeight="1">
      <c r="A15612" s="2" t="s">
        <v>14788</v>
      </c>
      <c r="B15612" s="2" t="str">
        <f ca="1">IFERROR(__xludf.DUMMYFUNCTION("GOOGLETRANSLATE(A15612,""auto"",""en"")"),"Loading...")</f>
        <v>Loading...</v>
      </c>
    </row>
    <row r="15613" spans="1:2" ht="14.25" customHeight="1">
      <c r="A15613" s="2" t="s">
        <v>14789</v>
      </c>
      <c r="B15613" s="2" t="str">
        <f ca="1">IFERROR(__xludf.DUMMYFUNCTION("GOOGLETRANSLATE(A15613,""auto"",""en"")"),"Loading...")</f>
        <v>Loading...</v>
      </c>
    </row>
    <row r="15614" spans="1:2" ht="14.25" customHeight="1">
      <c r="A15614" s="2" t="s">
        <v>7700</v>
      </c>
      <c r="B15614" s="2" t="str">
        <f ca="1">IFERROR(__xludf.DUMMYFUNCTION("GOOGLETRANSLATE(A15614,""auto"",""en"")"),"Yes sir")</f>
        <v>Yes sir</v>
      </c>
    </row>
    <row r="15615" spans="1:2" ht="14.25" customHeight="1">
      <c r="A15615" s="2" t="s">
        <v>14790</v>
      </c>
      <c r="B15615" s="2" t="str">
        <f ca="1">IFERROR(__xludf.DUMMYFUNCTION("GOOGLETRANSLATE(A15615,""auto"",""en"")"),"Loading...")</f>
        <v>Loading...</v>
      </c>
    </row>
    <row r="15616" spans="1:2" ht="14.25" customHeight="1">
      <c r="A15616" s="4" t="s">
        <v>14791</v>
      </c>
      <c r="B15616" s="2" t="str">
        <f ca="1">IFERROR(__xludf.DUMMYFUNCTION("GOOGLETRANSLATE(A15616,""auto"",""en"")"),"Some day Modi ji will also say that he was the boy who was behind the Queen of Jhansi during the revolution of 1857.")</f>
        <v>Some day Modi ji will also say that he was the boy who was behind the Queen of Jhansi during the revolution of 1857.</v>
      </c>
    </row>
    <row r="15617" spans="1:2" ht="14.25" customHeight="1">
      <c r="A15617" s="2" t="s">
        <v>14792</v>
      </c>
      <c r="B15617" s="2" t="str">
        <f ca="1">IFERROR(__xludf.DUMMYFUNCTION("GOOGLETRANSLATE(A15617,""auto"",""en"")"),"Boycott raised")</f>
        <v>Boycott raised</v>
      </c>
    </row>
    <row r="15618" spans="1:2" ht="14.25" customHeight="1">
      <c r="A15618" s="2" t="s">
        <v>14793</v>
      </c>
      <c r="B15618" s="2" t="str">
        <f ca="1">IFERROR(__xludf.DUMMYFUNCTION("GOOGLETRANSLATE(A15618,""auto"",""en"")"),"Loading...")</f>
        <v>Loading...</v>
      </c>
    </row>
    <row r="15619" spans="1:2" ht="14.25" customHeight="1">
      <c r="A15619" s="2" t="s">
        <v>14794</v>
      </c>
      <c r="B15619" s="2" t="str">
        <f ca="1">IFERROR(__xludf.DUMMYFUNCTION("GOOGLETRANSLATE(A15619,""auto"",""en"")"),"Love you ravish sir ❤❤❤❤")</f>
        <v>Love you ravish sir ❤❤❤❤</v>
      </c>
    </row>
    <row r="15620" spans="1:2" ht="14.25" customHeight="1">
      <c r="A15620" s="6" t="s">
        <v>14795</v>
      </c>
      <c r="B15620" s="2" t="str">
        <f ca="1">IFERROR(__xludf.DUMMYFUNCTION("GOOGLETRANSLATE(A15620,""auto"",""en"")"),"Loading...")</f>
        <v>Loading...</v>
      </c>
    </row>
    <row r="15621" spans="1:2" ht="14.25" customHeight="1">
      <c r="A15621" s="2" t="s">
        <v>2845</v>
      </c>
      <c r="B15621" s="2" t="str">
        <f ca="1">IFERROR(__xludf.DUMMYFUNCTION("GOOGLETRANSLATE(A15621,""auto"",""en"")"),"Loading...")</f>
        <v>Loading...</v>
      </c>
    </row>
    <row r="15622" spans="1:2" ht="14.25" customHeight="1">
      <c r="A15622" s="2" t="s">
        <v>594</v>
      </c>
      <c r="B15622" s="2" t="str">
        <f ca="1">IFERROR(__xludf.DUMMYFUNCTION("GOOGLETRANSLATE(A15622,""auto"",""en"")"),"❤")</f>
        <v>❤</v>
      </c>
    </row>
    <row r="15623" spans="1:2" ht="14.25" customHeight="1">
      <c r="A15623" s="2" t="s">
        <v>1389</v>
      </c>
      <c r="B15623" s="2" t="str">
        <f ca="1">IFERROR(__xludf.DUMMYFUNCTION("GOOGLETRANSLATE(A15623,""auto"",""en"")"),"Loading...")</f>
        <v>Loading...</v>
      </c>
    </row>
    <row r="15624" spans="1:2" ht="14.25" customHeight="1">
      <c r="A15624" s="4" t="s">
        <v>14796</v>
      </c>
      <c r="B15624" s="2" t="str">
        <f ca="1">IFERROR(__xludf.DUMMYFUNCTION("GOOGLETRANSLATE(A15624,""auto"",""en"")"),"Loading...")</f>
        <v>Loading...</v>
      </c>
    </row>
    <row r="15625" spans="1:2" ht="14.25" customHeight="1">
      <c r="A15625" s="2" t="s">
        <v>14797</v>
      </c>
      <c r="B15625" s="2" t="str">
        <f ca="1">IFERROR(__xludf.DUMMYFUNCTION("GOOGLETRANSLATE(A15625,""auto"",""en"")"),"Loading...")</f>
        <v>Loading...</v>
      </c>
    </row>
    <row r="15626" spans="1:2" ht="14.25" customHeight="1">
      <c r="A15626" s="2" t="s">
        <v>14798</v>
      </c>
      <c r="B15626" s="2" t="str">
        <f ca="1">IFERROR(__xludf.DUMMYFUNCTION("GOOGLETRANSLATE(A15626,""auto"",""en"")"),"Babu jb tk modani h tb tk india ko world cup jeetta huwa nhi dekha paoge।")</f>
        <v>Babu jb tk modani h tb tk india ko world cup jeetta huwa nhi dekha paoge।</v>
      </c>
    </row>
    <row r="15627" spans="1:2" ht="14.25" customHeight="1">
      <c r="A15627" s="2" t="s">
        <v>14799</v>
      </c>
      <c r="B15627" s="2" t="str">
        <f ca="1">IFERROR(__xludf.DUMMYFUNCTION("GOOGLETRANSLATE(A15627,""auto"",""en"")"),"Loading...")</f>
        <v>Loading...</v>
      </c>
    </row>
    <row r="15628" spans="1:2" ht="14.25" customHeight="1">
      <c r="A15628" s="4" t="s">
        <v>14800</v>
      </c>
      <c r="B15628" s="2" t="str">
        <f ca="1">IFERROR(__xludf.DUMMYFUNCTION("GOOGLETRANSLATE(A15628,""auto"",""en"")"),"Loading...")</f>
        <v>Loading...</v>
      </c>
    </row>
    <row r="15629" spans="1:2" ht="14.25" customHeight="1">
      <c r="A15629" s="4" t="s">
        <v>14801</v>
      </c>
      <c r="B15629" s="2" t="str">
        <f ca="1">IFERROR(__xludf.DUMMYFUNCTION("GOOGLETRANSLATE(A15629,""auto"",""en"")"),"Loading...")</f>
        <v>Loading...</v>
      </c>
    </row>
    <row r="15630" spans="1:2" ht="14.25" customHeight="1">
      <c r="A15630" s="6" t="s">
        <v>14802</v>
      </c>
      <c r="B15630" s="2" t="str">
        <f ca="1">IFERROR(__xludf.DUMMYFUNCTION("GOOGLETRANSLATE(A15630,""auto"",""en"")"),"Loading...")</f>
        <v>Loading...</v>
      </c>
    </row>
    <row r="15631" spans="1:2" ht="14.25" customHeight="1">
      <c r="A15631" s="2" t="s">
        <v>14803</v>
      </c>
      <c r="B15631" s="2" t="str">
        <f ca="1">IFERROR(__xludf.DUMMYFUNCTION("GOOGLETRANSLATE(A15631,""auto"",""en"")"),"Sir, the game is over...this is how the final results will be...what have people's mind set...no need to worry about it later.")</f>
        <v>Sir, the game is over...this is how the final results will be...what have people's mind set...no need to worry about it later.</v>
      </c>
    </row>
    <row r="15632" spans="1:2" ht="14.25" customHeight="1">
      <c r="A15632" s="4" t="s">
        <v>14804</v>
      </c>
      <c r="B15632" s="2" t="str">
        <f ca="1">IFERROR(__xludf.DUMMYFUNCTION("GOOGLETRANSLATE(A15632,""auto"",""en"")"),"Loading...")</f>
        <v>Loading...</v>
      </c>
    </row>
    <row r="15633" spans="1:2" ht="14.25" customHeight="1">
      <c r="A15633" s="2" t="s">
        <v>14805</v>
      </c>
      <c r="B15633" s="2" t="str">
        <f ca="1">IFERROR(__xludf.DUMMYFUNCTION("GOOGLETRANSLATE(A15633,""auto"",""en"")"),"I knew that BJP would do this, it was not going to make such an easy plan, even if it had to do a little to these people.....")</f>
        <v>I knew that BJP would do this, it was not going to make such an easy plan, even if it had to do a little to these people.....</v>
      </c>
    </row>
    <row r="15634" spans="1:2" ht="14.25" customHeight="1">
      <c r="A15634" s="4" t="s">
        <v>14806</v>
      </c>
      <c r="B15634" s="2" t="str">
        <f ca="1">IFERROR(__xludf.DUMMYFUNCTION("GOOGLETRANSLATE(A15634,""auto"",""en"")"),"Loading...")</f>
        <v>Loading...</v>
      </c>
    </row>
    <row r="15635" spans="1:2" ht="14.25" customHeight="1">
      <c r="A15635" s="4" t="s">
        <v>14807</v>
      </c>
      <c r="B15635" s="2" t="str">
        <f ca="1">IFERROR(__xludf.DUMMYFUNCTION("GOOGLETRANSLATE(A15635,""auto"",""en"")"),"Loading...")</f>
        <v>Loading...</v>
      </c>
    </row>
    <row r="15636" spans="1:2" ht="14.25" customHeight="1">
      <c r="A15636" s="2" t="s">
        <v>14808</v>
      </c>
      <c r="B15636" s="2" t="str">
        <f ca="1">IFERROR(__xludf.DUMMYFUNCTION("GOOGLETRANSLATE(A15636,""auto"",""en"")"),"Loading...")</f>
        <v>Loading...</v>
      </c>
    </row>
    <row r="15637" spans="1:2" ht="14.25" customHeight="1">
      <c r="A15637" s="2" t="s">
        <v>14809</v>
      </c>
      <c r="B15637" s="2" t="str">
        <f ca="1">IFERROR(__xludf.DUMMYFUNCTION("GOOGLETRANSLATE(A15637,""auto"",""en"")"),"Loading...")</f>
        <v>Loading...</v>
      </c>
    </row>
    <row r="15638" spans="1:2" ht="14.25" customHeight="1">
      <c r="A15638" s="2" t="s">
        <v>14810</v>
      </c>
      <c r="B15638" s="2" t="str">
        <f ca="1">IFERROR(__xludf.DUMMYFUNCTION("GOOGLETRANSLATE(A15638,""auto"",""en"")"),"Loading...")</f>
        <v>Loading...</v>
      </c>
    </row>
    <row r="15639" spans="1:2" ht="14.25" customHeight="1">
      <c r="A15639" s="2" t="s">
        <v>14811</v>
      </c>
      <c r="B15639" s="2" t="str">
        <f ca="1">IFERROR(__xludf.DUMMYFUNCTION("GOOGLETRANSLATE(A15639,""auto"",""en"")"),"Dictatorship on the way")</f>
        <v>Dictatorship on the way</v>
      </c>
    </row>
    <row r="15640" spans="1:2" ht="14.25" customHeight="1">
      <c r="A15640" s="4" t="s">
        <v>14812</v>
      </c>
      <c r="B15640" s="2" t="str">
        <f ca="1">IFERROR(__xludf.DUMMYFUNCTION("GOOGLETRANSLATE(A15640,""auto"",""en"")"),"Modi will do anything for power")</f>
        <v>Modi will do anything for power</v>
      </c>
    </row>
    <row r="15641" spans="1:2" ht="14.25" customHeight="1">
      <c r="A15641" s="6" t="s">
        <v>14813</v>
      </c>
      <c r="B15641" s="2" t="str">
        <f ca="1">IFERROR(__xludf.DUMMYFUNCTION("GOOGLETRANSLATE(A15641,""auto"",""en"")"),"Loading...")</f>
        <v>Loading...</v>
      </c>
    </row>
    <row r="15642" spans="1:2" ht="14.25" customHeight="1">
      <c r="A15642" s="2" t="s">
        <v>14814</v>
      </c>
      <c r="B15642" s="2" t="str">
        <f ca="1">IFERROR(__xludf.DUMMYFUNCTION("GOOGLETRANSLATE(A15642,""auto"",""en"")"),"Loading...")</f>
        <v>Loading...</v>
      </c>
    </row>
    <row r="15643" spans="1:2" ht="14.25" customHeight="1">
      <c r="A15643" s="2" t="s">
        <v>14815</v>
      </c>
      <c r="B15643" s="2" t="str">
        <f ca="1">IFERROR(__xludf.DUMMYFUNCTION("GOOGLETRANSLATE(A15643,""auto"",""en"")"),"Loading...")</f>
        <v>Loading...</v>
      </c>
    </row>
    <row r="15644" spans="1:2" ht="14.25" customHeight="1">
      <c r="A15644" s="4" t="s">
        <v>14816</v>
      </c>
      <c r="B15644" s="2" t="str">
        <f ca="1">IFERROR(__xludf.DUMMYFUNCTION("GOOGLETRANSLATE(A15644,""auto"",""en"")"),"Loading...")</f>
        <v>Loading...</v>
      </c>
    </row>
    <row r="15645" spans="1:2" ht="14.25" customHeight="1">
      <c r="A15645" s="5" t="s">
        <v>14817</v>
      </c>
      <c r="B15645" s="2" t="str">
        <f ca="1">IFERROR(__xludf.DUMMYFUNCTION("GOOGLETRANSLATE(A15645,""auto"",""en"")"),"Loading...")</f>
        <v>Loading...</v>
      </c>
    </row>
    <row r="15646" spans="1:2" ht="14.25" customHeight="1">
      <c r="A15646" s="2" t="s">
        <v>14818</v>
      </c>
      <c r="B15646" s="2" t="str">
        <f ca="1">IFERROR(__xludf.DUMMYFUNCTION("GOOGLETRANSLATE(A15646,""auto"",""en"")"),"Loading...")</f>
        <v>Loading...</v>
      </c>
    </row>
    <row r="15647" spans="1:2" ht="14.25" customHeight="1">
      <c r="A15647" s="2" t="s">
        <v>14819</v>
      </c>
      <c r="B15647" s="2" t="str">
        <f ca="1">IFERROR(__xludf.DUMMYFUNCTION("GOOGLETRANSLATE(A15647,""auto"",""en"")"),"Loading...")</f>
        <v>Loading...</v>
      </c>
    </row>
    <row r="15648" spans="1:2" ht="14.25" customHeight="1">
      <c r="A15648" s="2" t="s">
        <v>14820</v>
      </c>
      <c r="B15648" s="2" t="str">
        <f ca="1">IFERROR(__xludf.DUMMYFUNCTION("GOOGLETRANSLATE(A15648,""auto"",""en"")"),"Loading...")</f>
        <v>Loading...</v>
      </c>
    </row>
    <row r="15649" spans="1:2" ht="14.25" customHeight="1">
      <c r="A15649" s="6" t="s">
        <v>14821</v>
      </c>
      <c r="B15649" s="2" t="str">
        <f ca="1">IFERROR(__xludf.DUMMYFUNCTION("GOOGLETRANSLATE(A15649,""auto"",""en"")"),"Loading...")</f>
        <v>Loading...</v>
      </c>
    </row>
    <row r="15650" spans="1:2" ht="14.25" customHeight="1">
      <c r="A15650" s="2" t="s">
        <v>14822</v>
      </c>
      <c r="B15650" s="2" t="str">
        <f ca="1">IFERROR(__xludf.DUMMYFUNCTION("GOOGLETRANSLATE(A15650,""auto"",""en"")"),"Loading...")</f>
        <v>Loading...</v>
      </c>
    </row>
    <row r="15651" spans="1:2" ht="14.25" customHeight="1">
      <c r="A15651" s="2" t="s">
        <v>14823</v>
      </c>
      <c r="B15651" s="2" t="str">
        <f ca="1">IFERROR(__xludf.DUMMYFUNCTION("GOOGLETRANSLATE(A15651,""auto"",""en"")"),"Loading...")</f>
        <v>Loading...</v>
      </c>
    </row>
    <row r="15652" spans="1:2" ht="14.25" customHeight="1">
      <c r="A15652" s="2" t="s">
        <v>14824</v>
      </c>
      <c r="B15652" s="2" t="str">
        <f ca="1">IFERROR(__xludf.DUMMYFUNCTION("GOOGLETRANSLATE(A15652,""auto"",""en"")"),"Loading...")</f>
        <v>Loading...</v>
      </c>
    </row>
    <row r="15653" spans="1:2" ht="14.25" customHeight="1">
      <c r="A15653" s="2" t="s">
        <v>14825</v>
      </c>
      <c r="B15653" s="2" t="str">
        <f ca="1">IFERROR(__xludf.DUMMYFUNCTION("GOOGLETRANSLATE(A15653,""auto"",""en"")"),"Loading...")</f>
        <v>Loading...</v>
      </c>
    </row>
    <row r="15654" spans="1:2" ht="14.25" customHeight="1">
      <c r="A15654" s="2" t="s">
        <v>14826</v>
      </c>
      <c r="B15654" s="2" t="str">
        <f ca="1">IFERROR(__xludf.DUMMYFUNCTION("GOOGLETRANSLATE(A15654,""auto"",""en"")"),"Loading...")</f>
        <v>Loading...</v>
      </c>
    </row>
    <row r="15655" spans="1:2" ht="14.25" customHeight="1">
      <c r="A15655" s="2" t="s">
        <v>14827</v>
      </c>
      <c r="B15655" s="2" t="str">
        <f ca="1">IFERROR(__xludf.DUMMYFUNCTION("GOOGLETRANSLATE(A15655,""auto"",""en"")"),"Loading...")</f>
        <v>Loading...</v>
      </c>
    </row>
    <row r="15656" spans="1:2" ht="14.25" customHeight="1">
      <c r="A15656" s="4" t="s">
        <v>14828</v>
      </c>
      <c r="B15656" s="2" t="str">
        <f ca="1">IFERROR(__xludf.DUMMYFUNCTION("GOOGLETRANSLATE(A15656,""auto"",""en"")"),"Loading...")</f>
        <v>Loading...</v>
      </c>
    </row>
    <row r="15657" spans="1:2" ht="14.25" customHeight="1">
      <c r="A15657" s="4" t="s">
        <v>14829</v>
      </c>
      <c r="B15657" s="2" t="str">
        <f ca="1">IFERROR(__xludf.DUMMYFUNCTION("GOOGLETRANSLATE(A15657,""auto"",""en"")"),"Ravish ji, the opposition should not have any expectations from the Election Commission. The Commission is repaying the debt of its appointment to Modi ji.")</f>
        <v>Ravish ji, the opposition should not have any expectations from the Election Commission. The Commission is repaying the debt of its appointment to Modi ji.</v>
      </c>
    </row>
    <row r="15658" spans="1:2" ht="14.25" customHeight="1">
      <c r="A15658" s="2" t="s">
        <v>14830</v>
      </c>
      <c r="B15658" s="2" t="str">
        <f ca="1">IFERROR(__xludf.DUMMYFUNCTION("GOOGLETRANSLATE(A15658,""auto"",""en"")"),"Loading...")</f>
        <v>Loading...</v>
      </c>
    </row>
    <row r="15659" spans="1:2" ht="14.25" customHeight="1">
      <c r="A15659" s="4" t="s">
        <v>14831</v>
      </c>
      <c r="B15659" s="2" t="str">
        <f ca="1">IFERROR(__xludf.DUMMYFUNCTION("GOOGLETRANSLATE(A15659,""auto"",""en"")"),"Loading...")</f>
        <v>Loading...</v>
      </c>
    </row>
    <row r="15660" spans="1:2" ht="14.25" customHeight="1">
      <c r="A15660" s="6" t="s">
        <v>14832</v>
      </c>
      <c r="B15660" s="2" t="str">
        <f ca="1">IFERROR(__xludf.DUMMYFUNCTION("GOOGLETRANSLATE(A15660,""auto"",""en"")"),"Loading...")</f>
        <v>Loading...</v>
      </c>
    </row>
    <row r="15661" spans="1:2" ht="14.25" customHeight="1">
      <c r="A15661" s="4" t="s">
        <v>14833</v>
      </c>
      <c r="B15661" s="2" t="str">
        <f ca="1">IFERROR(__xludf.DUMMYFUNCTION("GOOGLETRANSLATE(A15661,""auto"",""en"")"),"Loading...")</f>
        <v>Loading...</v>
      </c>
    </row>
    <row r="15662" spans="1:2" ht="14.25" customHeight="1">
      <c r="A15662" s="2" t="s">
        <v>14834</v>
      </c>
      <c r="B15662" s="2" t="str">
        <f ca="1">IFERROR(__xludf.DUMMYFUNCTION("GOOGLETRANSLATE(A15662,""auto"",""en"")"),"Loading...")</f>
        <v>Loading...</v>
      </c>
    </row>
    <row r="15663" spans="1:2" ht="14.25" customHeight="1">
      <c r="A15663" s="2" t="s">
        <v>14835</v>
      </c>
      <c r="B15663" s="2" t="str">
        <f ca="1">IFERROR(__xludf.DUMMYFUNCTION("GOOGLETRANSLATE(A15663,""auto"",""en"")"),"Loading...")</f>
        <v>Loading...</v>
      </c>
    </row>
    <row r="15664" spans="1:2" ht="14.25" customHeight="1">
      <c r="A15664" s="6" t="s">
        <v>14836</v>
      </c>
      <c r="B15664" s="2" t="str">
        <f ca="1">IFERROR(__xludf.DUMMYFUNCTION("GOOGLETRANSLATE(A15664,""auto"",""en"")"),"Loading...")</f>
        <v>Loading...</v>
      </c>
    </row>
    <row r="15665" spans="1:2" ht="14.25" customHeight="1">
      <c r="A15665" s="4" t="s">
        <v>14837</v>
      </c>
      <c r="B15665" s="2" t="str">
        <f ca="1">IFERROR(__xludf.DUMMYFUNCTION("GOOGLETRANSLATE(A15665,""auto"",""en"")"),"Loading...")</f>
        <v>Loading...</v>
      </c>
    </row>
    <row r="15666" spans="1:2" ht="14.25" customHeight="1">
      <c r="A15666" s="2" t="s">
        <v>14838</v>
      </c>
      <c r="B15666" s="2" t="str">
        <f ca="1">IFERROR(__xludf.DUMMYFUNCTION("GOOGLETRANSLATE(A15666,""auto"",""en"")"),"The soul of the king is in here")</f>
        <v>The soul of the king is in here</v>
      </c>
    </row>
    <row r="15667" spans="1:2" ht="14.25" customHeight="1">
      <c r="A15667" s="6" t="s">
        <v>14725</v>
      </c>
      <c r="B15667" s="2" t="str">
        <f ca="1">IFERROR(__xludf.DUMMYFUNCTION("GOOGLETRANSLATE(A15667,""auto"",""en"")"),"BJP zindabad
Jhoot kahbr")</f>
        <v>BJP zindabad
Jhoot kahbr</v>
      </c>
    </row>
    <row r="15668" spans="1:2" ht="14.25" customHeight="1">
      <c r="A15668" s="2" t="s">
        <v>14839</v>
      </c>
      <c r="B15668" s="2" t="str">
        <f ca="1">IFERROR(__xludf.DUMMYFUNCTION("GOOGLETRANSLATE(A15668,""auto"",""en"")"),"Loading...")</f>
        <v>Loading...</v>
      </c>
    </row>
    <row r="15669" spans="1:2" ht="14.25" customHeight="1">
      <c r="A15669" s="2" t="s">
        <v>14840</v>
      </c>
      <c r="B15669" s="2" t="str">
        <f ca="1">IFERROR(__xludf.DUMMYFUNCTION("GOOGLETRANSLATE(A15669,""auto"",""en"")"),"Loading...")</f>
        <v>Loading...</v>
      </c>
    </row>
    <row r="15670" spans="1:2" ht="14.25" customHeight="1">
      <c r="A15670" s="4" t="s">
        <v>14841</v>
      </c>
      <c r="B15670" s="2" t="str">
        <f ca="1">IFERROR(__xludf.DUMMYFUNCTION("GOOGLETRANSLATE(A15670,""auto"",""en"")"),"Anything will happen if Congress government is formed.")</f>
        <v>Anything will happen if Congress government is formed.</v>
      </c>
    </row>
    <row r="15671" spans="1:2" ht="14.25" customHeight="1">
      <c r="A15671" s="2" t="s">
        <v>14842</v>
      </c>
      <c r="B15671" s="2" t="str">
        <f ca="1">IFERROR(__xludf.DUMMYFUNCTION("GOOGLETRANSLATE(A15671,""auto"",""en"")"),"Loading...")</f>
        <v>Loading...</v>
      </c>
    </row>
    <row r="15672" spans="1:2" ht="14.25" customHeight="1">
      <c r="A15672" s="2" t="s">
        <v>14843</v>
      </c>
      <c r="B15672" s="2" t="str">
        <f ca="1">IFERROR(__xludf.DUMMYFUNCTION("GOOGLETRANSLATE(A15672,""auto"",""en"")"),"aayega to modi")</f>
        <v>aayega to modi</v>
      </c>
    </row>
    <row r="15673" spans="1:2" ht="14.25" customHeight="1">
      <c r="A15673" s="6" t="s">
        <v>14844</v>
      </c>
      <c r="B15673" s="2" t="str">
        <f ca="1">IFERROR(__xludf.DUMMYFUNCTION("GOOGLETRANSLATE(A15673,""auto"",""en"")"),"Loading...")</f>
        <v>Loading...</v>
      </c>
    </row>
    <row r="15674" spans="1:2" ht="14.25" customHeight="1">
      <c r="A15674" s="2" t="s">
        <v>14845</v>
      </c>
      <c r="B15674" s="2" t="str">
        <f ca="1">IFERROR(__xludf.DUMMYFUNCTION("GOOGLETRANSLATE(A15674,""auto"",""en"")"),"Loading...")</f>
        <v>Loading...</v>
      </c>
    </row>
    <row r="15675" spans="1:2" ht="14.25" customHeight="1">
      <c r="A15675" s="2" t="s">
        <v>14846</v>
      </c>
      <c r="B15675" s="2" t="str">
        <f ca="1">IFERROR(__xludf.DUMMYFUNCTION("GOOGLETRANSLATE(A15675,""auto"",""en"")"),"Loading...")</f>
        <v>Loading...</v>
      </c>
    </row>
    <row r="15676" spans="1:2" ht="14.25" customHeight="1">
      <c r="A15676" s="2" t="s">
        <v>14847</v>
      </c>
      <c r="B15676" s="2" t="str">
        <f ca="1">IFERROR(__xludf.DUMMYFUNCTION("GOOGLETRANSLATE(A15676,""auto"",""en"")"),"Loading...")</f>
        <v>Loading...</v>
      </c>
    </row>
    <row r="15677" spans="1:2" ht="14.25" customHeight="1">
      <c r="A15677" s="4" t="s">
        <v>14848</v>
      </c>
      <c r="B15677" s="2" t="str">
        <f ca="1">IFERROR(__xludf.DUMMYFUNCTION("GOOGLETRANSLATE(A15677,""auto"",""en"")"),"Loading...")</f>
        <v>Loading...</v>
      </c>
    </row>
    <row r="15678" spans="1:2" ht="14.25" customHeight="1">
      <c r="A15678" s="2" t="s">
        <v>14849</v>
      </c>
      <c r="B15678" s="2" t="str">
        <f ca="1">IFERROR(__xludf.DUMMYFUNCTION("GOOGLETRANSLATE(A15678,""auto"",""en"")"),"Loading...")</f>
        <v>Loading...</v>
      </c>
    </row>
    <row r="15679" spans="1:2" ht="14.25" customHeight="1">
      <c r="A15679" s="2" t="s">
        <v>14850</v>
      </c>
      <c r="B15679" s="2" t="str">
        <f ca="1">IFERROR(__xludf.DUMMYFUNCTION("GOOGLETRANSLATE(A15679,""auto"",""en"")"),"Loading...")</f>
        <v>Loading...</v>
      </c>
    </row>
    <row r="15680" spans="1:2" ht="14.25" customHeight="1">
      <c r="A15680" s="4" t="s">
        <v>14851</v>
      </c>
      <c r="B15680" s="2" t="str">
        <f ca="1">IFERROR(__xludf.DUMMYFUNCTION("GOOGLETRANSLATE(A15680,""auto"",""en"")"),"Loading...")</f>
        <v>Loading...</v>
      </c>
    </row>
    <row r="15681" spans="1:2" ht="14.25" customHeight="1">
      <c r="A15681" s="2" t="s">
        <v>14852</v>
      </c>
      <c r="B15681" s="2" t="str">
        <f ca="1">IFERROR(__xludf.DUMMYFUNCTION("GOOGLETRANSLATE(A15681,""auto"",""en"")"),"Loading...")</f>
        <v>Loading...</v>
      </c>
    </row>
    <row r="15682" spans="1:2" ht="14.25" customHeight="1">
      <c r="A15682" s="2" t="s">
        <v>14853</v>
      </c>
      <c r="B15682" s="2" t="str">
        <f ca="1">IFERROR(__xludf.DUMMYFUNCTION("GOOGLETRANSLATE(A15682,""auto"",""en"")"),"Loading...")</f>
        <v>Loading...</v>
      </c>
    </row>
    <row r="15683" spans="1:2" ht="14.25" customHeight="1">
      <c r="A15683" s="4" t="s">
        <v>14854</v>
      </c>
      <c r="B15683" s="2" t="str">
        <f ca="1">IFERROR(__xludf.DUMMYFUNCTION("GOOGLETRANSLATE(A15683,""auto"",""en"")"),"This time India alliance won by tearing the roof ❤")</f>
        <v>This time India alliance won by tearing the roof ❤</v>
      </c>
    </row>
    <row r="15684" spans="1:2" ht="14.25" customHeight="1">
      <c r="A15684" s="2" t="s">
        <v>14855</v>
      </c>
      <c r="B15684" s="2" t="str">
        <f ca="1">IFERROR(__xludf.DUMMYFUNCTION("GOOGLETRANSLATE(A15684,""auto"",""en"")"),"Loading...")</f>
        <v>Loading...</v>
      </c>
    </row>
    <row r="15685" spans="1:2" ht="14.25" customHeight="1">
      <c r="A15685" s="2" t="s">
        <v>14856</v>
      </c>
      <c r="B15685" s="2" t="str">
        <f ca="1">IFERROR(__xludf.DUMMYFUNCTION("GOOGLETRANSLATE(A15685,""auto"",""en"")"),"Loading...")</f>
        <v>Loading...</v>
      </c>
    </row>
    <row r="15686" spans="1:2" ht="14.25" customHeight="1">
      <c r="A15686" s="2" t="s">
        <v>14857</v>
      </c>
      <c r="B15686" s="2" t="str">
        <f ca="1">IFERROR(__xludf.DUMMYFUNCTION("GOOGLETRANSLATE(A15686,""auto"",""en"")"),"Loading...")</f>
        <v>Loading...</v>
      </c>
    </row>
    <row r="15687" spans="1:2" ht="14.25" customHeight="1">
      <c r="A15687" s="2" t="s">
        <v>14858</v>
      </c>
      <c r="B15687" s="2" t="str">
        <f ca="1">IFERROR(__xludf.DUMMYFUNCTION("GOOGLETRANSLATE(A15687,""auto"",""en"")"),"Loading...")</f>
        <v>Loading...</v>
      </c>
    </row>
    <row r="15688" spans="1:2" ht="14.25" customHeight="1">
      <c r="A15688" s="2" t="s">
        <v>14859</v>
      </c>
      <c r="B15688" s="2" t="str">
        <f ca="1">IFERROR(__xludf.DUMMYFUNCTION("GOOGLETRANSLATE(A15688,""auto"",""en"")"),"Loading...")</f>
        <v>Loading...</v>
      </c>
    </row>
    <row r="15689" spans="1:2" ht="14.25" customHeight="1">
      <c r="A15689" s="4" t="s">
        <v>14860</v>
      </c>
      <c r="B15689" s="2" t="str">
        <f ca="1">IFERROR(__xludf.DUMMYFUNCTION("GOOGLETRANSLATE(A15689,""auto"",""en"")"),"Loading...")</f>
        <v>Loading...</v>
      </c>
    </row>
    <row r="15690" spans="1:2" ht="14.25" customHeight="1">
      <c r="A15690" s="2" t="s">
        <v>14861</v>
      </c>
      <c r="B15690" s="2" t="str">
        <f ca="1">IFERROR(__xludf.DUMMYFUNCTION("GOOGLETRANSLATE(A15690,""auto"",""en"")"),"Jhoot")</f>
        <v>Jhoot</v>
      </c>
    </row>
    <row r="15691" spans="1:2" ht="14.25" customHeight="1">
      <c r="A15691" s="2" t="s">
        <v>14862</v>
      </c>
      <c r="B15691" s="2" t="str">
        <f ca="1">IFERROR(__xludf.DUMMYFUNCTION("GOOGLETRANSLATE(A15691,""auto"",""en"")"),"Loading...")</f>
        <v>Loading...</v>
      </c>
    </row>
    <row r="15692" spans="1:2" ht="14.25" customHeight="1">
      <c r="A15692" s="4" t="s">
        <v>14863</v>
      </c>
      <c r="B15692" s="2" t="str">
        <f ca="1">IFERROR(__xludf.DUMMYFUNCTION("GOOGLETRANSLATE(A15692,""auto"",""en"")"),"Loading...")</f>
        <v>Loading...</v>
      </c>
    </row>
    <row r="15693" spans="1:2" ht="14.25" customHeight="1">
      <c r="A15693" s="4" t="s">
        <v>14864</v>
      </c>
      <c r="B15693" s="2" t="str">
        <f ca="1">IFERROR(__xludf.DUMMYFUNCTION("GOOGLETRANSLATE(A15693,""auto"",""en"")"),"India's exit polls should be stopped and it wants to increase psychological pressure.")</f>
        <v>India's exit polls should be stopped and it wants to increase psychological pressure.</v>
      </c>
    </row>
    <row r="15694" spans="1:2" ht="14.25" customHeight="1">
      <c r="A15694" s="2" t="s">
        <v>1519</v>
      </c>
      <c r="B15694" s="2" t="str">
        <f ca="1">IFERROR(__xludf.DUMMYFUNCTION("GOOGLETRANSLATE(A15694,""auto"",""en"")"),"Right sir")</f>
        <v>Right sir</v>
      </c>
    </row>
    <row r="15695" spans="1:2" ht="14.25" customHeight="1">
      <c r="A15695" s="2" t="s">
        <v>14865</v>
      </c>
      <c r="B15695" s="2" t="str">
        <f ca="1">IFERROR(__xludf.DUMMYFUNCTION("GOOGLETRANSLATE(A15695,""auto"",""en"")"),"Raveesh ji's words are true, do you know that this exit poll will happen?")</f>
        <v>Raveesh ji's words are true, do you know that this exit poll will happen?</v>
      </c>
    </row>
    <row r="15696" spans="1:2" ht="14.25" customHeight="1">
      <c r="A15696" s="2" t="s">
        <v>14866</v>
      </c>
      <c r="B15696" s="2" t="str">
        <f ca="1">IFERROR(__xludf.DUMMYFUNCTION("GOOGLETRANSLATE(A15696,""auto"",""en"")"),"Loading...")</f>
        <v>Loading...</v>
      </c>
    </row>
    <row r="15697" spans="1:2" ht="14.25" customHeight="1">
      <c r="A15697" s="2" t="s">
        <v>2208</v>
      </c>
      <c r="B15697" s="2" t="str">
        <f ca="1">IFERROR(__xludf.DUMMYFUNCTION("GOOGLETRANSLATE(A15697,""auto"",""en"")"),"Loading...")</f>
        <v>Loading...</v>
      </c>
    </row>
    <row r="15698" spans="1:2" ht="14.25" customHeight="1">
      <c r="A15698" s="2" t="s">
        <v>14867</v>
      </c>
      <c r="B15698" s="2" t="str">
        <f ca="1">IFERROR(__xludf.DUMMYFUNCTION("GOOGLETRANSLATE(A15698,""auto"",""en"")"),"Loading...")</f>
        <v>Loading...</v>
      </c>
    </row>
    <row r="15699" spans="1:2" ht="14.25" customHeight="1">
      <c r="A15699" s="6" t="s">
        <v>14868</v>
      </c>
      <c r="B15699" s="2" t="str">
        <f ca="1">IFERROR(__xludf.DUMMYFUNCTION("GOOGLETRANSLATE(A15699,""auto"",""en"")"),"Loading...")</f>
        <v>Loading...</v>
      </c>
    </row>
    <row r="15700" spans="1:2" ht="14.25" customHeight="1">
      <c r="A15700" s="2" t="s">
        <v>14869</v>
      </c>
      <c r="B15700" s="2" t="str">
        <f ca="1">IFERROR(__xludf.DUMMYFUNCTION("GOOGLETRANSLATE(A15700,""auto"",""en"")"),"Loading...")</f>
        <v>Loading...</v>
      </c>
    </row>
    <row r="15701" spans="1:2" ht="14.25" customHeight="1">
      <c r="A15701" s="4" t="s">
        <v>14870</v>
      </c>
      <c r="B15701" s="2" t="str">
        <f ca="1">IFERROR(__xludf.DUMMYFUNCTION("GOOGLETRANSLATE(A15701,""auto"",""en"")"),"exit poll of fake media")</f>
        <v>exit poll of fake media</v>
      </c>
    </row>
    <row r="15702" spans="1:2" ht="14.25" customHeight="1">
      <c r="A15702" s="2" t="s">
        <v>14871</v>
      </c>
      <c r="B15702" s="2" t="str">
        <f ca="1">IFERROR(__xludf.DUMMYFUNCTION("GOOGLETRANSLATE(A15702,""auto"",""en"")"),"Loading...")</f>
        <v>Loading...</v>
      </c>
    </row>
    <row r="15703" spans="1:2" ht="14.25" customHeight="1">
      <c r="A15703" s="2" t="s">
        <v>14872</v>
      </c>
      <c r="B15703" s="2" t="str">
        <f ca="1">IFERROR(__xludf.DUMMYFUNCTION("GOOGLETRANSLATE(A15703,""auto"",""en"")"),"Loading...")</f>
        <v>Loading...</v>
      </c>
    </row>
    <row r="15704" spans="1:2" ht="14.25" customHeight="1">
      <c r="A15704" s="2" t="s">
        <v>14873</v>
      </c>
      <c r="B15704" s="2" t="str">
        <f ca="1">IFERROR(__xludf.DUMMYFUNCTION("GOOGLETRANSLATE(A15704,""auto"",""en"")"),"Loading...")</f>
        <v>Loading...</v>
      </c>
    </row>
    <row r="15705" spans="1:2" ht="14.25" customHeight="1">
      <c r="A15705" s="2" t="s">
        <v>14874</v>
      </c>
      <c r="B15705" s="2" t="str">
        <f ca="1">IFERROR(__xludf.DUMMYFUNCTION("GOOGLETRANSLATE(A15705,""auto"",""en"")"),"Loading...")</f>
        <v>Loading...</v>
      </c>
    </row>
    <row r="15706" spans="1:2" ht="14.25" customHeight="1">
      <c r="A15706" s="2" t="s">
        <v>14875</v>
      </c>
      <c r="B15706" s="2" t="str">
        <f ca="1">IFERROR(__xludf.DUMMYFUNCTION("GOOGLETRANSLATE(A15706,""auto"",""en"")"),"Loading...")</f>
        <v>Loading...</v>
      </c>
    </row>
    <row r="15707" spans="1:2" ht="14.25" customHeight="1">
      <c r="A15707" s="2" t="s">
        <v>14876</v>
      </c>
      <c r="B15707" s="2" t="str">
        <f ca="1">IFERROR(__xludf.DUMMYFUNCTION("GOOGLETRANSLATE(A15707,""auto"",""en"")"),"Loading...")</f>
        <v>Loading...</v>
      </c>
    </row>
    <row r="15708" spans="1:2" ht="14.25" customHeight="1">
      <c r="A15708" s="2" t="s">
        <v>14877</v>
      </c>
      <c r="B15708" s="2" t="str">
        <f ca="1">IFERROR(__xludf.DUMMYFUNCTION("GOOGLETRANSLATE(A15708,""auto"",""en"")"),"Loading...")</f>
        <v>Loading...</v>
      </c>
    </row>
    <row r="15709" spans="1:2" ht="14.25" customHeight="1">
      <c r="A15709" s="4" t="s">
        <v>14878</v>
      </c>
      <c r="B15709" s="2" t="str">
        <f ca="1">IFERROR(__xludf.DUMMYFUNCTION("GOOGLETRANSLATE(A15709,""auto"",""en"")"),"There is no break from this storm, this is the era of Rahul Gandhi...❤")</f>
        <v>There is no break from this storm, this is the era of Rahul Gandhi...❤</v>
      </c>
    </row>
    <row r="15710" spans="1:2" ht="14.25" customHeight="1">
      <c r="A15710" s="2" t="s">
        <v>14879</v>
      </c>
      <c r="B15710" s="2" t="str">
        <f ca="1">IFERROR(__xludf.DUMMYFUNCTION("GOOGLETRANSLATE(A15710,""auto"",""en"")"),"Loading...")</f>
        <v>Loading...</v>
      </c>
    </row>
    <row r="15711" spans="1:2" ht="14.25" customHeight="1">
      <c r="A15711" s="2" t="s">
        <v>14880</v>
      </c>
      <c r="B15711" s="2" t="str">
        <f ca="1">IFERROR(__xludf.DUMMYFUNCTION("GOOGLETRANSLATE(A15711,""auto"",""en"")"),"Loading...")</f>
        <v>Loading...</v>
      </c>
    </row>
    <row r="15712" spans="1:2" ht="14.25" customHeight="1">
      <c r="A15712" s="2" t="s">
        <v>14881</v>
      </c>
      <c r="B15712" s="2" t="str">
        <f ca="1">IFERROR(__xludf.DUMMYFUNCTION("GOOGLETRANSLATE(A15712,""auto"",""en"")"),"P m Modi did not choose public E V M did not choose")</f>
        <v>P m Modi did not choose public E V M did not choose</v>
      </c>
    </row>
    <row r="15713" spans="1:2" ht="14.25" customHeight="1">
      <c r="A15713" s="2" t="s">
        <v>14861</v>
      </c>
      <c r="B15713" s="2" t="str">
        <f ca="1">IFERROR(__xludf.DUMMYFUNCTION("GOOGLETRANSLATE(A15713,""auto"",""en"")"),"Jhoot")</f>
        <v>Jhoot</v>
      </c>
    </row>
    <row r="15714" spans="1:2" ht="14.25" customHeight="1">
      <c r="A15714" s="2" t="s">
        <v>14882</v>
      </c>
      <c r="B15714" s="2" t="str">
        <f ca="1">IFERROR(__xludf.DUMMYFUNCTION("GOOGLETRANSLATE(A15714,""auto"",""en"")"),"Loading...")</f>
        <v>Loading...</v>
      </c>
    </row>
    <row r="15715" spans="1:2" ht="14.25" customHeight="1">
      <c r="A15715" s="2" t="s">
        <v>14883</v>
      </c>
      <c r="B15715" s="2" t="str">
        <f ca="1">IFERROR(__xludf.DUMMYFUNCTION("GOOGLETRANSLATE(A15715,""auto"",""en"")"),"Loading...")</f>
        <v>Loading...</v>
      </c>
    </row>
    <row r="15716" spans="1:2" ht="14.25" customHeight="1">
      <c r="A15716" s="2" t="s">
        <v>14884</v>
      </c>
      <c r="B15716" s="2" t="str">
        <f ca="1">IFERROR(__xludf.DUMMYFUNCTION("GOOGLETRANSLATE(A15716,""auto"",""en"")"),"Loading...")</f>
        <v>Loading...</v>
      </c>
    </row>
    <row r="15717" spans="1:2" ht="14.25" customHeight="1">
      <c r="A15717" s="2" t="s">
        <v>14885</v>
      </c>
      <c r="B15717" s="2" t="str">
        <f ca="1">IFERROR(__xludf.DUMMYFUNCTION("GOOGLETRANSLATE(A15717,""auto"",""en"")"),"Loading...")</f>
        <v>Loading...</v>
      </c>
    </row>
    <row r="15718" spans="1:2" ht="14.25" customHeight="1">
      <c r="A15718" s="2" t="s">
        <v>14886</v>
      </c>
      <c r="B15718" s="2" t="str">
        <f ca="1">IFERROR(__xludf.DUMMYFUNCTION("GOOGLETRANSLATE(A15718,""auto"",""en"")"),"Loading...")</f>
        <v>Loading...</v>
      </c>
    </row>
    <row r="15719" spans="1:2" ht="14.25" customHeight="1">
      <c r="A15719" s="2" t="s">
        <v>14887</v>
      </c>
      <c r="B15719" s="2" t="str">
        <f ca="1">IFERROR(__xludf.DUMMYFUNCTION("GOOGLETRANSLATE(A15719,""auto"",""en"")"),"Loading...")</f>
        <v>Loading...</v>
      </c>
    </row>
    <row r="15720" spans="1:2" ht="14.25" customHeight="1">
      <c r="A15720" s="2" t="s">
        <v>14888</v>
      </c>
      <c r="B15720" s="2" t="str">
        <f ca="1">IFERROR(__xludf.DUMMYFUNCTION("GOOGLETRANSLATE(A15720,""auto"",""en"")"),"Now I have started kneeling like a dam in the throne of BJPee and Khaskar's dramabaaz, actingbaaz and mega-hypocrisy Prachar Mantri… I don't know how people live in the throne of the British… Now I have started feeling worse than the British… 4 June Wheth"&amp;"er I become the government of India or not, my aim is to oppose hypocrisy and throw it out of power!!!")</f>
        <v>Now I have started kneeling like a dam in the throne of BJPee and Khaskar's dramabaaz, actingbaaz and mega-hypocrisy Prachar Mantri… I don't know how people live in the throne of the British… Now I have started feeling worse than the British… 4 June Whether I become the government of India or not, my aim is to oppose hypocrisy and throw it out of power!!!</v>
      </c>
    </row>
    <row r="15721" spans="1:2" ht="14.25" customHeight="1">
      <c r="A15721" s="2" t="s">
        <v>14889</v>
      </c>
      <c r="B15721" s="2" t="str">
        <f ca="1">IFERROR(__xludf.DUMMYFUNCTION("GOOGLETRANSLATE(A15721,""auto"",""en"")"),"Loading...")</f>
        <v>Loading...</v>
      </c>
    </row>
    <row r="15722" spans="1:2" ht="14.25" customHeight="1">
      <c r="A15722" s="2" t="s">
        <v>14890</v>
      </c>
      <c r="B15722" s="2" t="str">
        <f ca="1">IFERROR(__xludf.DUMMYFUNCTION("GOOGLETRANSLATE(A15722,""auto"",""en"")"),"Loading...")</f>
        <v>Loading...</v>
      </c>
    </row>
    <row r="15723" spans="1:2" ht="14.25" customHeight="1">
      <c r="A15723" s="2" t="s">
        <v>14891</v>
      </c>
      <c r="B15723" s="2" t="str">
        <f ca="1">IFERROR(__xludf.DUMMYFUNCTION("GOOGLETRANSLATE(A15723,""auto"",""en"")"),"Loading...")</f>
        <v>Loading...</v>
      </c>
    </row>
    <row r="15724" spans="1:2" ht="14.25" customHeight="1">
      <c r="A15724" s="2" t="s">
        <v>14892</v>
      </c>
      <c r="B15724" s="2" t="str">
        <f ca="1">IFERROR(__xludf.DUMMYFUNCTION("GOOGLETRANSLATE(A15724,""auto"",""en"")"),"Loading...")</f>
        <v>Loading...</v>
      </c>
    </row>
    <row r="15725" spans="1:2" ht="14.25" customHeight="1">
      <c r="A15725" s="2" t="s">
        <v>14893</v>
      </c>
      <c r="B15725" s="2" t="str">
        <f ca="1">IFERROR(__xludf.DUMMYFUNCTION("GOOGLETRANSLATE(A15725,""auto"",""en"")"),"EXIT POLL 3")</f>
        <v>EXIT POLL 3</v>
      </c>
    </row>
    <row r="15726" spans="1:2" ht="14.25" customHeight="1">
      <c r="A15726" s="2" t="s">
        <v>14894</v>
      </c>
      <c r="B15726" s="2" t="str">
        <f ca="1">IFERROR(__xludf.DUMMYFUNCTION("GOOGLETRANSLATE(A15726,""auto"",""en"")"),"Loading...")</f>
        <v>Loading...</v>
      </c>
    </row>
    <row r="15727" spans="1:2" ht="14.25" customHeight="1">
      <c r="A15727" s="4" t="s">
        <v>14895</v>
      </c>
      <c r="B15727" s="2" t="str">
        <f ca="1">IFERROR(__xludf.DUMMYFUNCTION("GOOGLETRANSLATE(A15727,""auto"",""en"")"),"Loading...")</f>
        <v>Loading...</v>
      </c>
    </row>
    <row r="15728" spans="1:2" ht="14.25" customHeight="1">
      <c r="A15728" s="4" t="s">
        <v>14896</v>
      </c>
      <c r="B15728" s="2" t="str">
        <f ca="1">IFERROR(__xludf.DUMMYFUNCTION("GOOGLETRANSLATE(A15728,""auto"",""en"")"),"Loading...")</f>
        <v>Loading...</v>
      </c>
    </row>
    <row r="15729" spans="1:2" ht="14.25" customHeight="1">
      <c r="A15729" s="2" t="s">
        <v>49</v>
      </c>
      <c r="B15729" s="2" t="str">
        <f ca="1">IFERROR(__xludf.DUMMYFUNCTION("GOOGLETRANSLATE(A15729,""auto"",""en"")"),"❤❤❤❤❤❤")</f>
        <v>❤❤❤❤❤❤</v>
      </c>
    </row>
    <row r="15730" spans="1:2" ht="14.25" customHeight="1">
      <c r="A15730" s="2" t="s">
        <v>14897</v>
      </c>
      <c r="B15730" s="2" t="str">
        <f ca="1">IFERROR(__xludf.DUMMYFUNCTION("GOOGLETRANSLATE(A15730,""auto"",""en"")"),"Loading...")</f>
        <v>Loading...</v>
      </c>
    </row>
    <row r="15731" spans="1:2" ht="14.25" customHeight="1">
      <c r="A15731" s="4" t="s">
        <v>14898</v>
      </c>
      <c r="B15731" s="2" t="str">
        <f ca="1">IFERROR(__xludf.DUMMYFUNCTION("GOOGLETRANSLATE(A15731,""auto"",""en"")"),"Loading...")</f>
        <v>Loading...</v>
      </c>
    </row>
    <row r="15732" spans="1:2" ht="14.25" customHeight="1">
      <c r="A15732" s="2" t="s">
        <v>14899</v>
      </c>
      <c r="B15732" s="2" t="str">
        <f ca="1">IFERROR(__xludf.DUMMYFUNCTION("GOOGLETRANSLATE(A15732,""auto"",""en"")"),"Loading...")</f>
        <v>Loading...</v>
      </c>
    </row>
    <row r="15733" spans="1:2" ht="14.25" customHeight="1">
      <c r="A15733" s="4" t="s">
        <v>14900</v>
      </c>
      <c r="B15733" s="2" t="str">
        <f ca="1">IFERROR(__xludf.DUMMYFUNCTION("GOOGLETRANSLATE(A15733,""auto"",""en"")"),"Loading...")</f>
        <v>Loading...</v>
      </c>
    </row>
    <row r="15734" spans="1:2" ht="14.25" customHeight="1">
      <c r="A15734" s="2" t="s">
        <v>14901</v>
      </c>
      <c r="B15734" s="2" t="str">
        <f ca="1">IFERROR(__xludf.DUMMYFUNCTION("GOOGLETRANSLATE(A15734,""auto"",""en"")"),"Loading...")</f>
        <v>Loading...</v>
      </c>
    </row>
    <row r="15735" spans="1:2" ht="14.25" customHeight="1">
      <c r="A15735" s="2" t="s">
        <v>14902</v>
      </c>
      <c r="B15735" s="2" t="str">
        <f ca="1">IFERROR(__xludf.DUMMYFUNCTION("GOOGLETRANSLATE(A15735,""auto"",""en"")"),"Loading...")</f>
        <v>Loading...</v>
      </c>
    </row>
    <row r="15736" spans="1:2" ht="14.25" customHeight="1">
      <c r="A15736" s="2" t="s">
        <v>14903</v>
      </c>
      <c r="B15736" s="2" t="str">
        <f ca="1">IFERROR(__xludf.DUMMYFUNCTION("GOOGLETRANSLATE(A15736,""auto"",""en"")"),"Loading...")</f>
        <v>Loading...</v>
      </c>
    </row>
    <row r="15737" spans="1:2" ht="14.25" customHeight="1">
      <c r="A15737" s="2" t="s">
        <v>22</v>
      </c>
      <c r="B15737" s="2" t="str">
        <f ca="1">IFERROR(__xludf.DUMMYFUNCTION("GOOGLETRANSLATE(A15737,""auto"",""en"")"),"Loading...")</f>
        <v>Loading...</v>
      </c>
    </row>
    <row r="15738" spans="1:2" ht="14.25" customHeight="1">
      <c r="A15738" s="6" t="s">
        <v>14904</v>
      </c>
      <c r="B15738" s="2" t="str">
        <f ca="1">IFERROR(__xludf.DUMMYFUNCTION("GOOGLETRANSLATE(A15738,""auto"",""en"")"),"Loading...")</f>
        <v>Loading...</v>
      </c>
    </row>
    <row r="15739" spans="1:2" ht="14.25" customHeight="1">
      <c r="A15739" s="2" t="s">
        <v>14905</v>
      </c>
      <c r="B15739" s="2" t="str">
        <f ca="1">IFERROR(__xludf.DUMMYFUNCTION("GOOGLETRANSLATE(A15739,""auto"",""en"")"),"Loading...")</f>
        <v>Loading...</v>
      </c>
    </row>
    <row r="15740" spans="1:2" ht="14.25" customHeight="1">
      <c r="A15740" s="2" t="s">
        <v>14906</v>
      </c>
      <c r="B15740" s="2" t="str">
        <f ca="1">IFERROR(__xludf.DUMMYFUNCTION("GOOGLETRANSLATE(A15740,""auto"",""en"")"),"Loading...")</f>
        <v>Loading...</v>
      </c>
    </row>
    <row r="15741" spans="1:2" ht="14.25" customHeight="1">
      <c r="A15741" s="2" t="s">
        <v>14907</v>
      </c>
      <c r="B15741" s="2" t="str">
        <f ca="1">IFERROR(__xludf.DUMMYFUNCTION("GOOGLETRANSLATE(A15741,""auto"",""en"")"),"Loading...")</f>
        <v>Loading...</v>
      </c>
    </row>
    <row r="15742" spans="1:2" ht="14.25" customHeight="1">
      <c r="A15742" s="2" t="s">
        <v>14908</v>
      </c>
      <c r="B15742" s="2" t="str">
        <f ca="1">IFERROR(__xludf.DUMMYFUNCTION("GOOGLETRANSLATE(A15742,""auto"",""en"")"),"Loading...")</f>
        <v>Loading...</v>
      </c>
    </row>
    <row r="15743" spans="1:2" ht="14.25" customHeight="1">
      <c r="A15743" s="4" t="s">
        <v>14909</v>
      </c>
      <c r="B15743" s="2" t="str">
        <f ca="1">IFERROR(__xludf.DUMMYFUNCTION("GOOGLETRANSLATE(A15743,""auto"",""en"")"),"Loading...")</f>
        <v>Loading...</v>
      </c>
    </row>
    <row r="15744" spans="1:2" ht="14.25" customHeight="1">
      <c r="A15744" s="2" t="s">
        <v>14910</v>
      </c>
      <c r="B15744" s="2" t="str">
        <f ca="1">IFERROR(__xludf.DUMMYFUNCTION("GOOGLETRANSLATE(A15744,""auto"",""en"")"),"Loading...")</f>
        <v>Loading...</v>
      </c>
    </row>
    <row r="15745" spans="1:2" ht="14.25" customHeight="1">
      <c r="A15745" s="6" t="s">
        <v>14911</v>
      </c>
      <c r="B15745" s="2" t="str">
        <f ca="1">IFERROR(__xludf.DUMMYFUNCTION("GOOGLETRANSLATE(A15745,""auto"",""en"")"),"This question is still running the exit poll,
After 4th June, EVM's color was not started again so I felt guilty.")</f>
        <v>This question is still running the exit poll,
After 4th June, EVM's color was not started again so I felt guilty.</v>
      </c>
    </row>
    <row r="15746" spans="1:2" ht="14.25" customHeight="1">
      <c r="A15746" s="2" t="s">
        <v>14912</v>
      </c>
      <c r="B15746" s="2" t="str">
        <f ca="1">IFERROR(__xludf.DUMMYFUNCTION("GOOGLETRANSLATE(A15746,""auto"",""en"")"),"Loading...")</f>
        <v>Loading...</v>
      </c>
    </row>
    <row r="15747" spans="1:2" ht="14.25" customHeight="1">
      <c r="A15747" s="2" t="s">
        <v>14913</v>
      </c>
      <c r="B15747" s="2" t="str">
        <f ca="1">IFERROR(__xludf.DUMMYFUNCTION("GOOGLETRANSLATE(A15747,""auto"",""en"")"),"Loading...")</f>
        <v>Loading...</v>
      </c>
    </row>
    <row r="15748" spans="1:2" ht="14.25" customHeight="1">
      <c r="A15748" s="2" t="s">
        <v>2197</v>
      </c>
      <c r="B15748" s="2" t="str">
        <f ca="1">IFERROR(__xludf.DUMMYFUNCTION("GOOGLETRANSLATE(A15748,""auto"",""en"")"),"Loading...")</f>
        <v>Loading...</v>
      </c>
    </row>
    <row r="15749" spans="1:2" ht="14.25" customHeight="1">
      <c r="A15749" s="2" t="s">
        <v>14914</v>
      </c>
      <c r="B15749" s="2" t="str">
        <f ca="1">IFERROR(__xludf.DUMMYFUNCTION("GOOGLETRANSLATE(A15749,""auto"",""en"")"),"Loading...")</f>
        <v>Loading...</v>
      </c>
    </row>
    <row r="15750" spans="1:2" ht="14.25" customHeight="1">
      <c r="A15750" s="2" t="s">
        <v>14915</v>
      </c>
      <c r="B15750" s="2" t="str">
        <f ca="1">IFERROR(__xludf.DUMMYFUNCTION("GOOGLETRANSLATE(A15750,""auto"",""en"")"),"Loading...")</f>
        <v>Loading...</v>
      </c>
    </row>
    <row r="15751" spans="1:2" ht="14.25" customHeight="1">
      <c r="A15751" s="2" t="s">
        <v>14916</v>
      </c>
      <c r="B15751" s="2" t="str">
        <f ca="1">IFERROR(__xludf.DUMMYFUNCTION("GOOGLETRANSLATE(A15751,""auto"",""en"")"),"Loading...")</f>
        <v>Loading...</v>
      </c>
    </row>
    <row r="15752" spans="1:2" ht="14.25" customHeight="1">
      <c r="A15752" s="6" t="s">
        <v>14917</v>
      </c>
      <c r="B15752" s="2" t="str">
        <f ca="1">IFERROR(__xludf.DUMMYFUNCTION("GOOGLETRANSLATE(A15752,""auto"",""en"")"),"Loading...")</f>
        <v>Loading...</v>
      </c>
    </row>
    <row r="15753" spans="1:2" ht="14.25" customHeight="1">
      <c r="A15753" s="4" t="s">
        <v>14918</v>
      </c>
      <c r="B15753" s="2" t="str">
        <f ca="1">IFERROR(__xludf.DUMMYFUNCTION("GOOGLETRANSLATE(A15753,""auto"",""en"")"),"Not Modi, INDIA alliance is bringing 350 seats.")</f>
        <v>Not Modi, INDIA alliance is bringing 350 seats.</v>
      </c>
    </row>
    <row r="15754" spans="1:2" ht="14.25" customHeight="1">
      <c r="A15754" s="2" t="s">
        <v>14919</v>
      </c>
      <c r="B15754" s="2" t="str">
        <f ca="1">IFERROR(__xludf.DUMMYFUNCTION("GOOGLETRANSLATE(A15754,""auto"",""en"")"),"Loading...")</f>
        <v>Loading...</v>
      </c>
    </row>
    <row r="15755" spans="1:2" ht="14.25" customHeight="1">
      <c r="A15755" s="2" t="s">
        <v>14920</v>
      </c>
      <c r="B15755" s="2" t="str">
        <f ca="1">IFERROR(__xludf.DUMMYFUNCTION("GOOGLETRANSLATE(A15755,""auto"",""en"")"),"Up and Gujarat hub of andbaktt")</f>
        <v>Up and Gujarat hub of andbaktt</v>
      </c>
    </row>
    <row r="15756" spans="1:2" ht="14.25" customHeight="1">
      <c r="A15756" s="2" t="s">
        <v>14921</v>
      </c>
      <c r="B15756" s="2" t="str">
        <f ca="1">IFERROR(__xludf.DUMMYFUNCTION("GOOGLETRANSLATE(A15756,""auto"",""en"")"),"Loading...")</f>
        <v>Loading...</v>
      </c>
    </row>
    <row r="15757" spans="1:2" ht="14.25" customHeight="1">
      <c r="A15757" s="5" t="s">
        <v>14922</v>
      </c>
      <c r="B15757" s="2" t="str">
        <f ca="1">IFERROR(__xludf.DUMMYFUNCTION("GOOGLETRANSLATE(A15757,""auto"",""en"")"),"Loading...")</f>
        <v>Loading...</v>
      </c>
    </row>
    <row r="15758" spans="1:2" ht="14.25" customHeight="1">
      <c r="A15758" s="4" t="s">
        <v>14923</v>
      </c>
      <c r="B15758" s="2" t="str">
        <f ca="1">IFERROR(__xludf.DUMMYFUNCTION("GOOGLETRANSLATE(A15758,""auto"",""en"")"),"Loading...")</f>
        <v>Loading...</v>
      </c>
    </row>
    <row r="15759" spans="1:2" ht="14.25" customHeight="1">
      <c r="A15759" s="4" t="s">
        <v>14924</v>
      </c>
      <c r="B15759" s="2" t="str">
        <f ca="1">IFERROR(__xludf.DUMMYFUNCTION("GOOGLETRANSLATE(A15759,""auto"",""en"")"),"Loading...")</f>
        <v>Loading...</v>
      </c>
    </row>
    <row r="15760" spans="1:2" ht="14.25" customHeight="1">
      <c r="A15760" s="2" t="s">
        <v>14925</v>
      </c>
      <c r="B15760" s="2" t="str">
        <f ca="1">IFERROR(__xludf.DUMMYFUNCTION("GOOGLETRANSLATE(A15760,""auto"",""en"")"),"Loading...")</f>
        <v>Loading...</v>
      </c>
    </row>
    <row r="15761" spans="1:2" ht="14.25" customHeight="1">
      <c r="A15761" s="2" t="s">
        <v>14926</v>
      </c>
      <c r="B15761" s="2" t="str">
        <f ca="1">IFERROR(__xludf.DUMMYFUNCTION("GOOGLETRANSLATE(A15761,""auto"",""en"")"),"Loading...")</f>
        <v>Loading...</v>
      </c>
    </row>
    <row r="15762" spans="1:2" ht="14.25" customHeight="1">
      <c r="A15762" s="2" t="s">
        <v>14927</v>
      </c>
      <c r="B15762" s="2" t="str">
        <f ca="1">IFERROR(__xludf.DUMMYFUNCTION("GOOGLETRANSLATE(A15762,""auto"",""en"")"),"Loading...")</f>
        <v>Loading...</v>
      </c>
    </row>
    <row r="15763" spans="1:2" ht="14.25" customHeight="1">
      <c r="A15763" s="4" t="s">
        <v>14928</v>
      </c>
      <c r="B15763" s="2" t="str">
        <f ca="1">IFERROR(__xludf.DUMMYFUNCTION("GOOGLETRANSLATE(A15763,""auto"",""en"")"),"Loading...")</f>
        <v>Loading...</v>
      </c>
    </row>
    <row r="15764" spans="1:2" ht="14.25" customHeight="1">
      <c r="A15764" s="2" t="s">
        <v>14929</v>
      </c>
      <c r="B15764" s="2" t="str">
        <f ca="1">IFERROR(__xludf.DUMMYFUNCTION("GOOGLETRANSLATE(A15764,""auto"",""en"")"),"Loading...")</f>
        <v>Loading...</v>
      </c>
    </row>
    <row r="15765" spans="1:2" ht="14.25" customHeight="1">
      <c r="A15765" s="2" t="s">
        <v>14930</v>
      </c>
      <c r="B15765" s="2" t="str">
        <f ca="1">IFERROR(__xludf.DUMMYFUNCTION("GOOGLETRANSLATE(A15765,""auto"",""en"")"),"Loading...")</f>
        <v>Loading...</v>
      </c>
    </row>
    <row r="15766" spans="1:2" ht="14.25" customHeight="1">
      <c r="A15766" s="2" t="s">
        <v>14931</v>
      </c>
      <c r="B15766" s="2" t="str">
        <f ca="1">IFERROR(__xludf.DUMMYFUNCTION("GOOGLETRANSLATE(A15766,""auto"",""en"")"),"Loading...")</f>
        <v>Loading...</v>
      </c>
    </row>
    <row r="15767" spans="1:2" ht="14.25" customHeight="1">
      <c r="A15767" s="4" t="s">
        <v>14932</v>
      </c>
      <c r="B15767" s="2" t="str">
        <f ca="1">IFERROR(__xludf.DUMMYFUNCTION("GOOGLETRANSLATE(A15767,""auto"",""en"")"),"Loading...")</f>
        <v>Loading...</v>
      </c>
    </row>
    <row r="15768" spans="1:2" ht="14.25" customHeight="1">
      <c r="A15768" s="2" t="s">
        <v>764</v>
      </c>
      <c r="B15768" s="2" t="str">
        <f ca="1">IFERROR(__xludf.DUMMYFUNCTION("GOOGLETRANSLATE(A15768,""auto"",""en"")"),"Loading...")</f>
        <v>Loading...</v>
      </c>
    </row>
    <row r="15769" spans="1:2" ht="14.25" customHeight="1">
      <c r="A15769" s="2" t="s">
        <v>14933</v>
      </c>
      <c r="B15769" s="2" t="str">
        <f ca="1">IFERROR(__xludf.DUMMYFUNCTION("GOOGLETRANSLATE(A15769,""auto"",""en"")"),"Loading...")</f>
        <v>Loading...</v>
      </c>
    </row>
    <row r="15770" spans="1:2" ht="14.25" customHeight="1">
      <c r="A15770" s="2" t="s">
        <v>14934</v>
      </c>
      <c r="B15770" s="2" t="str">
        <f ca="1">IFERROR(__xludf.DUMMYFUNCTION("GOOGLETRANSLATE(A15770,""auto"",""en"")"),"Loading...")</f>
        <v>Loading...</v>
      </c>
    </row>
    <row r="15771" spans="1:2" ht="14.25" customHeight="1">
      <c r="A15771" s="2" t="s">
        <v>14935</v>
      </c>
      <c r="B15771" s="2" t="str">
        <f ca="1">IFERROR(__xludf.DUMMYFUNCTION("GOOGLETRANSLATE(A15771,""auto"",""en"")"),"Loading...")</f>
        <v>Loading...</v>
      </c>
    </row>
    <row r="15772" spans="1:2" ht="14.25" customHeight="1">
      <c r="A15772" s="2" t="s">
        <v>14936</v>
      </c>
      <c r="B15772" s="2" t="str">
        <f ca="1">IFERROR(__xludf.DUMMYFUNCTION("GOOGLETRANSLATE(A15772,""auto"",""en"")"),"Loading...")</f>
        <v>Loading...</v>
      </c>
    </row>
    <row r="15773" spans="1:2" ht="14.25" customHeight="1">
      <c r="A15773" s="2" t="s">
        <v>1118</v>
      </c>
      <c r="B15773" s="2" t="str">
        <f ca="1">IFERROR(__xludf.DUMMYFUNCTION("GOOGLETRANSLATE(A15773,""auto"",""en"")"),"Loading...")</f>
        <v>Loading...</v>
      </c>
    </row>
    <row r="15774" spans="1:2" ht="14.25" customHeight="1">
      <c r="A15774" s="2" t="s">
        <v>14937</v>
      </c>
      <c r="B15774" s="2" t="str">
        <f ca="1">IFERROR(__xludf.DUMMYFUNCTION("GOOGLETRANSLATE(A15774,""auto"",""en"")"),"Loading...")</f>
        <v>Loading...</v>
      </c>
    </row>
    <row r="15775" spans="1:2" ht="14.25" customHeight="1">
      <c r="A15775" s="2" t="s">
        <v>14938</v>
      </c>
      <c r="B15775" s="2" t="str">
        <f ca="1">IFERROR(__xludf.DUMMYFUNCTION("GOOGLETRANSLATE(A15775,""auto"",""en"")"),"Loading...")</f>
        <v>Loading...</v>
      </c>
    </row>
    <row r="15776" spans="1:2" ht="14.25" customHeight="1">
      <c r="A15776" s="2" t="s">
        <v>14939</v>
      </c>
      <c r="B15776" s="2" t="str">
        <f ca="1">IFERROR(__xludf.DUMMYFUNCTION("GOOGLETRANSLATE(A15776,""auto"",""en"")"),"Loading...")</f>
        <v>Loading...</v>
      </c>
    </row>
    <row r="15777" spans="1:2" ht="14.25" customHeight="1">
      <c r="A15777" s="2" t="s">
        <v>14940</v>
      </c>
      <c r="B15777" s="2" t="str">
        <f ca="1">IFERROR(__xludf.DUMMYFUNCTION("GOOGLETRANSLATE(A15777,""auto"",""en"")"),"Loading...")</f>
        <v>Loading...</v>
      </c>
    </row>
    <row r="15778" spans="1:2" ht="14.25" customHeight="1">
      <c r="A15778" s="4" t="s">
        <v>14941</v>
      </c>
      <c r="B15778" s="2" t="str">
        <f ca="1">IFERROR(__xludf.DUMMYFUNCTION("GOOGLETRANSLATE(A15778,""auto"",""en"")"),"Loading...")</f>
        <v>Loading...</v>
      </c>
    </row>
    <row r="15779" spans="1:2" ht="14.25" customHeight="1">
      <c r="A15779" s="2" t="s">
        <v>14942</v>
      </c>
      <c r="B15779" s="2" t="str">
        <f ca="1">IFERROR(__xludf.DUMMYFUNCTION("GOOGLETRANSLATE(A15779,""auto"",""en"")"),"Loading...")</f>
        <v>Loading...</v>
      </c>
    </row>
    <row r="15780" spans="1:2" ht="14.25" customHeight="1">
      <c r="A15780" s="4" t="s">
        <v>14943</v>
      </c>
      <c r="B15780" s="2" t="str">
        <f ca="1">IFERROR(__xludf.DUMMYFUNCTION("GOOGLETRANSLATE(A15780,""auto"",""en"")"),"Students have cheated in the exam under the supervision of a teacher. The result is the exit poll!!!")</f>
        <v>Students have cheated in the exam under the supervision of a teacher. The result is the exit poll!!!</v>
      </c>
    </row>
    <row r="15781" spans="1:2" ht="14.25" customHeight="1">
      <c r="A15781" s="2" t="s">
        <v>14944</v>
      </c>
      <c r="B15781" s="3" t="str">
        <f ca="1">IFERROR(__xludf.DUMMYFUNCTION("GOOGLETRANSLATE(A15781,""auto"",""en"")"),"https://youtube.com/shorts/THqiw9fpu3A?si=sGz83Fq2PuOCPpup")</f>
        <v>https://youtube.com/shorts/THqiw9fpu3A?si=sGz83Fq2PuOCPpup</v>
      </c>
    </row>
    <row r="15782" spans="1:2" ht="14.25" customHeight="1">
      <c r="A15782" s="2" t="s">
        <v>14945</v>
      </c>
      <c r="B15782" s="2" t="str">
        <f ca="1">IFERROR(__xludf.DUMMYFUNCTION("GOOGLETRANSLATE(A15782,""auto"",""en"")"),"Loading...")</f>
        <v>Loading...</v>
      </c>
    </row>
    <row r="15783" spans="1:2" ht="14.25" customHeight="1">
      <c r="A15783" s="2" t="s">
        <v>14946</v>
      </c>
      <c r="B15783" s="2" t="str">
        <f ca="1">IFERROR(__xludf.DUMMYFUNCTION("GOOGLETRANSLATE(A15783,""auto"",""en"")"),"Loading...")</f>
        <v>Loading...</v>
      </c>
    </row>
    <row r="15784" spans="1:2" ht="14.25" customHeight="1">
      <c r="A15784" s="4" t="s">
        <v>14947</v>
      </c>
      <c r="B15784" s="2" t="str">
        <f ca="1">IFERROR(__xludf.DUMMYFUNCTION("GOOGLETRANSLATE(A15784,""auto"",""en"")"),"Ravish Kumar has also gone mad.")</f>
        <v>Ravish Kumar has also gone mad.</v>
      </c>
    </row>
    <row r="15785" spans="1:2" ht="14.25" customHeight="1">
      <c r="A15785" s="4" t="s">
        <v>14948</v>
      </c>
      <c r="B15785" s="2" t="str">
        <f ca="1">IFERROR(__xludf.DUMMYFUNCTION("GOOGLETRANSLATE(A15785,""auto"",""en"")"),"Loading...")</f>
        <v>Loading...</v>
      </c>
    </row>
    <row r="15786" spans="1:2" ht="14.25" customHeight="1">
      <c r="A15786" s="2" t="s">
        <v>14949</v>
      </c>
      <c r="B15786" s="2" t="str">
        <f ca="1">IFERROR(__xludf.DUMMYFUNCTION("GOOGLETRANSLATE(A15786,""auto"",""en"")"),"Loading...")</f>
        <v>Loading...</v>
      </c>
    </row>
    <row r="15787" spans="1:2" ht="14.25" customHeight="1">
      <c r="A15787" s="4" t="s">
        <v>14950</v>
      </c>
      <c r="B15787" s="2" t="str">
        <f ca="1">IFERROR(__xludf.DUMMYFUNCTION("GOOGLETRANSLATE(A15787,""auto"",""en"")"),"Loading...")</f>
        <v>Loading...</v>
      </c>
    </row>
    <row r="15788" spans="1:2" ht="14.25" customHeight="1">
      <c r="A15788" s="2" t="s">
        <v>14951</v>
      </c>
      <c r="B15788" s="2" t="str">
        <f ca="1">IFERROR(__xludf.DUMMYFUNCTION("GOOGLETRANSLATE(A15788,""auto"",""en"")"),"Loading...")</f>
        <v>Loading...</v>
      </c>
    </row>
    <row r="15789" spans="1:2" ht="14.25" customHeight="1">
      <c r="A15789" s="2" t="s">
        <v>14952</v>
      </c>
      <c r="B15789" s="2" t="str">
        <f ca="1">IFERROR(__xludf.DUMMYFUNCTION("GOOGLETRANSLATE(A15789,""auto"",""en"")"),"Loading...")</f>
        <v>Loading...</v>
      </c>
    </row>
    <row r="15790" spans="1:2" ht="14.25" customHeight="1">
      <c r="A15790" s="2" t="s">
        <v>495</v>
      </c>
      <c r="B15790" s="2" t="str">
        <f ca="1">IFERROR(__xludf.DUMMYFUNCTION("GOOGLETRANSLATE(A15790,""auto"",""en"")"),"Loading...")</f>
        <v>Loading...</v>
      </c>
    </row>
    <row r="15791" spans="1:2" ht="14.25" customHeight="1">
      <c r="A15791" s="2" t="s">
        <v>14953</v>
      </c>
      <c r="B15791" s="2" t="str">
        <f ca="1">IFERROR(__xludf.DUMMYFUNCTION("GOOGLETRANSLATE(A15791,""auto"",""en"")"),"Loading...")</f>
        <v>Loading...</v>
      </c>
    </row>
    <row r="15792" spans="1:2" ht="14.25" customHeight="1">
      <c r="A15792" s="4" t="s">
        <v>14954</v>
      </c>
      <c r="B15792" s="2" t="str">
        <f ca="1">IFERROR(__xludf.DUMMYFUNCTION("GOOGLETRANSLATE(A15792,""auto"",""en"")"),"Loading...")</f>
        <v>Loading...</v>
      </c>
    </row>
    <row r="15793" spans="1:2" ht="14.25" customHeight="1">
      <c r="A15793" s="2" t="s">
        <v>14955</v>
      </c>
      <c r="B15793" s="2" t="str">
        <f ca="1">IFERROR(__xludf.DUMMYFUNCTION("GOOGLETRANSLATE(A15793,""auto"",""en"")"),"Loading...")</f>
        <v>Loading...</v>
      </c>
    </row>
    <row r="15794" spans="1:2" ht="14.25" customHeight="1">
      <c r="A15794" s="2" t="s">
        <v>14956</v>
      </c>
      <c r="B15794" s="2" t="str">
        <f ca="1">IFERROR(__xludf.DUMMYFUNCTION("GOOGLETRANSLATE(A15794,""auto"",""en"")"),"It's taking too long.")</f>
        <v>It's taking too long.</v>
      </c>
    </row>
    <row r="15795" spans="1:2" ht="14.25" customHeight="1">
      <c r="A15795" s="2" t="s">
        <v>14957</v>
      </c>
      <c r="B15795" s="2" t="str">
        <f ca="1">IFERROR(__xludf.DUMMYFUNCTION("GOOGLETRANSLATE(A15795,""auto"",""en"")"),"Loading...")</f>
        <v>Loading...</v>
      </c>
    </row>
    <row r="15796" spans="1:2" ht="14.25" customHeight="1">
      <c r="A15796" s="5" t="s">
        <v>14958</v>
      </c>
      <c r="B15796" s="2" t="str">
        <f ca="1">IFERROR(__xludf.DUMMYFUNCTION("GOOGLETRANSLATE(A15796,""auto"",""en"")"),"Loading...")</f>
        <v>Loading...</v>
      </c>
    </row>
    <row r="15797" spans="1:2" ht="14.25" customHeight="1">
      <c r="A15797" s="2" t="s">
        <v>14959</v>
      </c>
      <c r="B15797" s="2" t="str">
        <f ca="1">IFERROR(__xludf.DUMMYFUNCTION("GOOGLETRANSLATE(A15797,""auto"",""en"")"),"Loading...")</f>
        <v>Loading...</v>
      </c>
    </row>
    <row r="15798" spans="1:2" ht="14.25" customHeight="1">
      <c r="A15798" s="2" t="s">
        <v>14960</v>
      </c>
      <c r="B15798" s="2" t="str">
        <f ca="1">IFERROR(__xludf.DUMMYFUNCTION("GOOGLETRANSLATE(A15798,""auto"",""en"")"),"Loading...")</f>
        <v>Loading...</v>
      </c>
    </row>
    <row r="15799" spans="1:2" ht="14.25" customHeight="1">
      <c r="A15799" s="6" t="s">
        <v>14961</v>
      </c>
      <c r="B15799" s="2" t="str">
        <f ca="1">IFERROR(__xludf.DUMMYFUNCTION("GOOGLETRANSLATE(A15799,""auto"",""en"")"),"Government will be of NDA 
Kam Se Kam India alliance has tried that now is the time to eat together in the last 5 years.")</f>
        <v>Government will be of NDA 
Kam Se Kam India alliance has tried that now is the time to eat together in the last 5 years.</v>
      </c>
    </row>
    <row r="15800" spans="1:2" ht="14.25" customHeight="1">
      <c r="A15800" s="2" t="s">
        <v>14962</v>
      </c>
      <c r="B15800" s="2" t="str">
        <f ca="1">IFERROR(__xludf.DUMMYFUNCTION("GOOGLETRANSLATE(A15800,""auto"",""en"")"),"Loading...")</f>
        <v>Loading...</v>
      </c>
    </row>
    <row r="15801" spans="1:2" ht="14.25" customHeight="1">
      <c r="A15801" s="4" t="s">
        <v>14950</v>
      </c>
      <c r="B15801" s="2" t="str">
        <f ca="1">IFERROR(__xludf.DUMMYFUNCTION("GOOGLETRANSLATE(A15801,""auto"",""en"")"),"Loading...")</f>
        <v>Loading...</v>
      </c>
    </row>
    <row r="15802" spans="1:2" ht="14.25" customHeight="1">
      <c r="A15802" s="2" t="s">
        <v>14963</v>
      </c>
      <c r="B15802" s="2" t="str">
        <f ca="1">IFERROR(__xludf.DUMMYFUNCTION("GOOGLETRANSLATE(A15802,""auto"",""en"")"),"Loading...")</f>
        <v>Loading...</v>
      </c>
    </row>
    <row r="15803" spans="1:2" ht="14.25" customHeight="1">
      <c r="A15803" s="2" t="s">
        <v>14964</v>
      </c>
      <c r="B15803" s="2" t="str">
        <f ca="1">IFERROR(__xludf.DUMMYFUNCTION("GOOGLETRANSLATE(A15803,""auto"",""en"")"),"Loading...")</f>
        <v>Loading...</v>
      </c>
    </row>
    <row r="15804" spans="1:2" ht="14.25" customHeight="1">
      <c r="A15804" s="2" t="s">
        <v>14965</v>
      </c>
      <c r="B15804" s="2" t="str">
        <f ca="1">IFERROR(__xludf.DUMMYFUNCTION("GOOGLETRANSLATE(A15804,""auto"",""en"")"),"Loading...")</f>
        <v>Loading...</v>
      </c>
    </row>
    <row r="15805" spans="1:2" ht="14.25" customHeight="1">
      <c r="A15805" s="2" t="s">
        <v>14966</v>
      </c>
      <c r="B15805" s="2" t="str">
        <f ca="1">IFERROR(__xludf.DUMMYFUNCTION("GOOGLETRANSLATE(A15805,""auto"",""en"")"),"Loading...")</f>
        <v>Loading...</v>
      </c>
    </row>
    <row r="15806" spans="1:2" ht="14.25" customHeight="1">
      <c r="A15806" s="2" t="s">
        <v>14967</v>
      </c>
      <c r="B15806" s="2" t="str">
        <f ca="1">IFERROR(__xludf.DUMMYFUNCTION("GOOGLETRANSLATE(A15806,""auto"",""en"")"),"Loading...")</f>
        <v>Loading...</v>
      </c>
    </row>
    <row r="15807" spans="1:2" ht="14.25" customHeight="1">
      <c r="A15807" s="2" t="s">
        <v>14968</v>
      </c>
      <c r="B15807" s="2" t="str">
        <f ca="1">IFERROR(__xludf.DUMMYFUNCTION("GOOGLETRANSLATE(A15807,""auto"",""en"")"),"Loading...")</f>
        <v>Loading...</v>
      </c>
    </row>
    <row r="15808" spans="1:2" ht="14.25" customHeight="1">
      <c r="A15808" s="2" t="s">
        <v>14969</v>
      </c>
      <c r="B15808" s="2" t="str">
        <f ca="1">IFERROR(__xludf.DUMMYFUNCTION("GOOGLETRANSLATE(A15808,""auto"",""en"")"),"Loading...")</f>
        <v>Loading...</v>
      </c>
    </row>
    <row r="15809" spans="1:2" ht="14.25" customHeight="1">
      <c r="A15809" s="2" t="s">
        <v>14970</v>
      </c>
      <c r="B15809" s="2" t="str">
        <f ca="1">IFERROR(__xludf.DUMMYFUNCTION("GOOGLETRANSLATE(A15809,""auto"",""en"")"),"Authentic And Informative")</f>
        <v>Authentic And Informative</v>
      </c>
    </row>
    <row r="15810" spans="1:2" ht="14.25" customHeight="1">
      <c r="A15810" s="2" t="s">
        <v>14971</v>
      </c>
      <c r="B15810" s="2" t="str">
        <f ca="1">IFERROR(__xludf.DUMMYFUNCTION("GOOGLETRANSLATE(A15810,""auto"",""en"")"),"Loading...")</f>
        <v>Loading...</v>
      </c>
    </row>
    <row r="15811" spans="1:2" ht="14.25" customHeight="1">
      <c r="A15811" s="2" t="s">
        <v>14972</v>
      </c>
      <c r="B15811" s="2" t="str">
        <f ca="1">IFERROR(__xludf.DUMMYFUNCTION("GOOGLETRANSLATE(A15811,""auto"",""en"")"),"Loading...")</f>
        <v>Loading...</v>
      </c>
    </row>
    <row r="15812" spans="1:2" ht="14.25" customHeight="1">
      <c r="A15812" s="2" t="s">
        <v>14973</v>
      </c>
      <c r="B15812" s="2" t="str">
        <f ca="1">IFERROR(__xludf.DUMMYFUNCTION("GOOGLETRANSLATE(A15812,""auto"",""en"")"),"Loading...")</f>
        <v>Loading...</v>
      </c>
    </row>
    <row r="15813" spans="1:2" ht="14.25" customHeight="1">
      <c r="A15813" s="2" t="s">
        <v>79</v>
      </c>
      <c r="B15813" s="2" t="str">
        <f ca="1">IFERROR(__xludf.DUMMYFUNCTION("GOOGLETRANSLATE(A15813,""auto"",""en"")"),"Loading...")</f>
        <v>Loading...</v>
      </c>
    </row>
    <row r="15814" spans="1:2" ht="14.25" customHeight="1">
      <c r="A15814" s="4" t="s">
        <v>14974</v>
      </c>
      <c r="B15814" s="2" t="str">
        <f ca="1">IFERROR(__xludf.DUMMYFUNCTION("GOOGLETRANSLATE(A15814,""auto"",""en"")"),"Loading...")</f>
        <v>Loading...</v>
      </c>
    </row>
    <row r="15815" spans="1:2" ht="14.25" customHeight="1">
      <c r="A15815" s="2" t="s">
        <v>14975</v>
      </c>
      <c r="B15815" s="2" t="str">
        <f ca="1">IFERROR(__xludf.DUMMYFUNCTION("GOOGLETRANSLATE(A15815,""auto"",""en"")"),"Loading...")</f>
        <v>Loading...</v>
      </c>
    </row>
    <row r="15816" spans="1:2" ht="14.25" customHeight="1">
      <c r="A15816" s="2" t="s">
        <v>14976</v>
      </c>
      <c r="B15816" s="2" t="str">
        <f ca="1">IFERROR(__xludf.DUMMYFUNCTION("GOOGLETRANSLATE(A15816,""auto"",""en"")"),"Loading...")</f>
        <v>Loading...</v>
      </c>
    </row>
    <row r="15817" spans="1:2" ht="14.25" customHeight="1">
      <c r="A15817" s="4" t="s">
        <v>14977</v>
      </c>
      <c r="B15817" s="2" t="str">
        <f ca="1">IFERROR(__xludf.DUMMYFUNCTION("GOOGLETRANSLATE(A15817,""auto"",""en"")"),"Loading...")</f>
        <v>Loading...</v>
      </c>
    </row>
    <row r="15818" spans="1:2" ht="14.25" customHeight="1">
      <c r="A15818" s="2" t="s">
        <v>14978</v>
      </c>
      <c r="B15818" s="2" t="str">
        <f ca="1">IFERROR(__xludf.DUMMYFUNCTION("GOOGLETRANSLATE(A15818,""auto"",""en"")"),"Loading...")</f>
        <v>Loading...</v>
      </c>
    </row>
    <row r="15819" spans="1:2" ht="14.25" customHeight="1">
      <c r="A15819" s="2" t="s">
        <v>14979</v>
      </c>
      <c r="B15819" s="2" t="str">
        <f ca="1">IFERROR(__xludf.DUMMYFUNCTION("GOOGLETRANSLATE(A15819,""auto"",""en"")"),"Loading...")</f>
        <v>Loading...</v>
      </c>
    </row>
    <row r="15820" spans="1:2" ht="14.25" customHeight="1">
      <c r="A15820" s="2" t="s">
        <v>14980</v>
      </c>
      <c r="B15820" s="2" t="str">
        <f ca="1">IFERROR(__xludf.DUMMYFUNCTION("GOOGLETRANSLATE(A15820,""auto"",""en"")"),"Loading...")</f>
        <v>Loading...</v>
      </c>
    </row>
    <row r="15821" spans="1:2" ht="14.25" customHeight="1">
      <c r="A15821" s="2" t="s">
        <v>14981</v>
      </c>
      <c r="B15821" s="2" t="str">
        <f ca="1">IFERROR(__xludf.DUMMYFUNCTION("GOOGLETRANSLATE(A15821,""auto"",""en"")"),"Loading...")</f>
        <v>Loading...</v>
      </c>
    </row>
    <row r="15822" spans="1:2" ht="14.25" customHeight="1">
      <c r="A15822" s="2" t="s">
        <v>14982</v>
      </c>
      <c r="B15822" s="2" t="str">
        <f ca="1">IFERROR(__xludf.DUMMYFUNCTION("GOOGLETRANSLATE(A15822,""auto"",""en"")"),"Loading...")</f>
        <v>Loading...</v>
      </c>
    </row>
    <row r="15823" spans="1:2" ht="14.25" customHeight="1">
      <c r="A15823" s="2" t="s">
        <v>14983</v>
      </c>
      <c r="B15823" s="2" t="str">
        <f ca="1">IFERROR(__xludf.DUMMYFUNCTION("GOOGLETRANSLATE(A15823,""auto"",""en"")"),"Loading...")</f>
        <v>Loading...</v>
      </c>
    </row>
    <row r="15824" spans="1:2" ht="14.25" customHeight="1">
      <c r="A15824" s="2" t="s">
        <v>14984</v>
      </c>
      <c r="B15824" s="2" t="str">
        <f ca="1">IFERROR(__xludf.DUMMYFUNCTION("GOOGLETRANSLATE(A15824,""auto"",""en"")"),"Loading...")</f>
        <v>Loading...</v>
      </c>
    </row>
    <row r="15825" spans="1:2" ht="14.25" customHeight="1">
      <c r="A15825" s="2" t="s">
        <v>14985</v>
      </c>
      <c r="B15825" s="2" t="str">
        <f ca="1">IFERROR(__xludf.DUMMYFUNCTION("GOOGLETRANSLATE(A15825,""auto"",""en"")"),"Loading...")</f>
        <v>Loading...</v>
      </c>
    </row>
    <row r="15826" spans="1:2" ht="14.25" customHeight="1">
      <c r="A15826" s="2" t="s">
        <v>14986</v>
      </c>
      <c r="B15826" s="2" t="str">
        <f ca="1">IFERROR(__xludf.DUMMYFUNCTION("GOOGLETRANSLATE(A15826,""auto"",""en"")"),"Loading...")</f>
        <v>Loading...</v>
      </c>
    </row>
    <row r="15827" spans="1:2" ht="14.25" customHeight="1">
      <c r="A15827" s="2" t="s">
        <v>14987</v>
      </c>
      <c r="B15827" s="2" t="str">
        <f ca="1">IFERROR(__xludf.DUMMYFUNCTION("GOOGLETRANSLATE(A15827,""auto"",""en"")"),"EXIT poll should end")</f>
        <v>EXIT poll should end</v>
      </c>
    </row>
    <row r="15828" spans="1:2" ht="14.25" customHeight="1">
      <c r="A15828" s="2" t="s">
        <v>1534</v>
      </c>
      <c r="B15828" s="2" t="str">
        <f ca="1">IFERROR(__xludf.DUMMYFUNCTION("GOOGLETRANSLATE(A15828,""auto"",""en"")"),"Loading...")</f>
        <v>Loading...</v>
      </c>
    </row>
    <row r="15829" spans="1:2" ht="14.25" customHeight="1">
      <c r="A15829" s="2" t="s">
        <v>14988</v>
      </c>
      <c r="B15829" s="2" t="str">
        <f ca="1">IFERROR(__xludf.DUMMYFUNCTION("GOOGLETRANSLATE(A15829,""auto"",""en"")"),"Loading...")</f>
        <v>Loading...</v>
      </c>
    </row>
    <row r="15830" spans="1:2" ht="14.25" customHeight="1">
      <c r="A15830" s="2" t="s">
        <v>14989</v>
      </c>
      <c r="B15830" s="2" t="str">
        <f ca="1">IFERROR(__xludf.DUMMYFUNCTION("GOOGLETRANSLATE(A15830,""auto"",""en"")"),"Loading...")</f>
        <v>Loading...</v>
      </c>
    </row>
    <row r="15831" spans="1:2" ht="14.25" customHeight="1">
      <c r="A15831" s="2" t="s">
        <v>14990</v>
      </c>
      <c r="B15831" s="2" t="str">
        <f ca="1">IFERROR(__xludf.DUMMYFUNCTION("GOOGLETRANSLATE(A15831,""auto"",""en"")"),"Loading...")</f>
        <v>Loading...</v>
      </c>
    </row>
    <row r="15832" spans="1:2" ht="14.25" customHeight="1">
      <c r="A15832" s="2" t="s">
        <v>14991</v>
      </c>
      <c r="B15832" s="2" t="str">
        <f ca="1">IFERROR(__xludf.DUMMYFUNCTION("GOOGLETRANSLATE(A15832,""auto"",""en"")"),"Modi Amit doesn't want to fuck the chair")</f>
        <v>Modi Amit doesn't want to fuck the chair</v>
      </c>
    </row>
    <row r="15833" spans="1:2" ht="14.25" customHeight="1">
      <c r="A15833" s="2" t="s">
        <v>14992</v>
      </c>
      <c r="B15833" s="2" t="str">
        <f ca="1">IFERROR(__xludf.DUMMYFUNCTION("GOOGLETRANSLATE(A15833,""auto"",""en"")"),"Loading...")</f>
        <v>Loading...</v>
      </c>
    </row>
    <row r="15834" spans="1:2" ht="14.25" customHeight="1">
      <c r="A15834" s="2" t="s">
        <v>14993</v>
      </c>
      <c r="B15834" s="2" t="str">
        <f ca="1">IFERROR(__xludf.DUMMYFUNCTION("GOOGLETRANSLATE(A15834,""auto"",""en"")"),"Loading...")</f>
        <v>Loading...</v>
      </c>
    </row>
    <row r="15835" spans="1:2" ht="14.25" customHeight="1">
      <c r="A15835" s="2" t="s">
        <v>14994</v>
      </c>
      <c r="B15835" s="2" t="str">
        <f ca="1">IFERROR(__xludf.DUMMYFUNCTION("GOOGLETRANSLATE(A15835,""auto"",""en"")"),"Loading...")</f>
        <v>Loading...</v>
      </c>
    </row>
    <row r="15836" spans="1:2" ht="14.25" customHeight="1">
      <c r="A15836" s="4" t="s">
        <v>14950</v>
      </c>
      <c r="B15836" s="2" t="str">
        <f ca="1">IFERROR(__xludf.DUMMYFUNCTION("GOOGLETRANSLATE(A15836,""auto"",""en"")"),"Loading...")</f>
        <v>Loading...</v>
      </c>
    </row>
    <row r="15837" spans="1:2" ht="14.25" customHeight="1">
      <c r="A15837" s="2" t="s">
        <v>14995</v>
      </c>
      <c r="B15837" s="2" t="str">
        <f ca="1">IFERROR(__xludf.DUMMYFUNCTION("GOOGLETRANSLATE(A15837,""auto"",""en"")"),"Say Namaskar, say Salaam Alekum in Rabisuddin")</f>
        <v>Say Namaskar, say Salaam Alekum in Rabisuddin</v>
      </c>
    </row>
    <row r="15838" spans="1:2" ht="14.25" customHeight="1">
      <c r="A15838" s="2" t="s">
        <v>14996</v>
      </c>
      <c r="B15838" s="2" t="str">
        <f ca="1">IFERROR(__xludf.DUMMYFUNCTION("GOOGLETRANSLATE(A15838,""auto"",""en"")"),"Loading...")</f>
        <v>Loading...</v>
      </c>
    </row>
    <row r="15839" spans="1:2" ht="14.25" customHeight="1">
      <c r="A15839" s="4" t="s">
        <v>14997</v>
      </c>
      <c r="B15839" s="2" t="str">
        <f ca="1">IFERROR(__xludf.DUMMYFUNCTION("GOOGLETRANSLATE(A15839,""auto"",""en"")"),"Loading...")</f>
        <v>Loading...</v>
      </c>
    </row>
    <row r="15840" spans="1:2" ht="14.25" customHeight="1">
      <c r="A15840" s="2" t="s">
        <v>14998</v>
      </c>
      <c r="B15840" s="2" t="str">
        <f ca="1">IFERROR(__xludf.DUMMYFUNCTION("GOOGLETRANSLATE(A15840,""auto"",""en"")"),"Loading...")</f>
        <v>Loading...</v>
      </c>
    </row>
    <row r="15841" spans="1:2" ht="14.25" customHeight="1">
      <c r="A15841" s="2" t="s">
        <v>14999</v>
      </c>
      <c r="B15841" s="2" t="str">
        <f ca="1">IFERROR(__xludf.DUMMYFUNCTION("GOOGLETRANSLATE(A15841,""auto"",""en"")"),"Loading...")</f>
        <v>Loading...</v>
      </c>
    </row>
    <row r="15842" spans="1:2" ht="14.25" customHeight="1">
      <c r="A15842" s="2" t="s">
        <v>15000</v>
      </c>
      <c r="B15842" s="2" t="str">
        <f ca="1">IFERROR(__xludf.DUMMYFUNCTION("GOOGLETRANSLATE(A15842,""auto"",""en"")"),"Loading...")</f>
        <v>Loading...</v>
      </c>
    </row>
    <row r="15843" spans="1:2" ht="14.25" customHeight="1">
      <c r="A15843" s="2" t="s">
        <v>15001</v>
      </c>
      <c r="B15843" s="2" t="str">
        <f ca="1">IFERROR(__xludf.DUMMYFUNCTION("GOOGLETRANSLATE(A15843,""auto"",""en"")"),"Loading...")</f>
        <v>Loading...</v>
      </c>
    </row>
    <row r="15844" spans="1:2" ht="14.25" customHeight="1">
      <c r="A15844" s="2" t="s">
        <v>15002</v>
      </c>
      <c r="B15844" s="2" t="str">
        <f ca="1">IFERROR(__xludf.DUMMYFUNCTION("GOOGLETRANSLATE(A15844,""auto"",""en"")"),"Loading...")</f>
        <v>Loading...</v>
      </c>
    </row>
    <row r="15845" spans="1:2" ht="14.25" customHeight="1">
      <c r="A15845" s="2" t="s">
        <v>15003</v>
      </c>
      <c r="B15845" s="2" t="str">
        <f ca="1">IFERROR(__xludf.DUMMYFUNCTION("GOOGLETRANSLATE(A15845,""auto"",""en"")"),"Loading...")</f>
        <v>Loading...</v>
      </c>
    </row>
    <row r="15846" spans="1:2" ht="14.25" customHeight="1">
      <c r="A15846" s="2" t="s">
        <v>15004</v>
      </c>
      <c r="B15846" s="2" t="str">
        <f ca="1">IFERROR(__xludf.DUMMYFUNCTION("GOOGLETRANSLATE(A15846,""auto"",""en"")"),"Loading...")</f>
        <v>Loading...</v>
      </c>
    </row>
    <row r="15847" spans="1:2" ht="14.25" customHeight="1">
      <c r="A15847" s="2" t="s">
        <v>15005</v>
      </c>
      <c r="B15847" s="2" t="str">
        <f ca="1">IFERROR(__xludf.DUMMYFUNCTION("GOOGLETRANSLATE(A15847,""auto"",""en"")"),"Loading...")</f>
        <v>Loading...</v>
      </c>
    </row>
    <row r="15848" spans="1:2" ht="14.25" customHeight="1">
      <c r="A15848" s="2" t="s">
        <v>15006</v>
      </c>
      <c r="B15848" s="2" t="str">
        <f ca="1">IFERROR(__xludf.DUMMYFUNCTION("GOOGLETRANSLATE(A15848,""auto"",""en"")"),"Loading...")</f>
        <v>Loading...</v>
      </c>
    </row>
    <row r="15849" spans="1:2" ht="14.25" customHeight="1">
      <c r="A15849" s="2" t="s">
        <v>15007</v>
      </c>
      <c r="B15849" s="2" t="str">
        <f ca="1">IFERROR(__xludf.DUMMYFUNCTION("GOOGLETRANSLATE(A15849,""auto"",""en"")"),"Sir ji modi will roam around him")</f>
        <v>Sir ji modi will roam around him</v>
      </c>
    </row>
    <row r="15850" spans="1:2" ht="14.25" customHeight="1">
      <c r="A15850" s="2" t="s">
        <v>15008</v>
      </c>
      <c r="B15850" s="2" t="str">
        <f ca="1">IFERROR(__xludf.DUMMYFUNCTION("GOOGLETRANSLATE(A15850,""auto"",""en"")"),"Loading...")</f>
        <v>Loading...</v>
      </c>
    </row>
    <row r="15851" spans="1:2" ht="14.25" customHeight="1">
      <c r="A15851" s="2" t="s">
        <v>15009</v>
      </c>
      <c r="B15851" s="2" t="str">
        <f ca="1">IFERROR(__xludf.DUMMYFUNCTION("GOOGLETRANSLATE(A15851,""auto"",""en"")"),"Loading...")</f>
        <v>Loading...</v>
      </c>
    </row>
    <row r="15852" spans="1:2" ht="14.25" customHeight="1">
      <c r="A15852" s="2" t="s">
        <v>15010</v>
      </c>
      <c r="B15852" s="2" t="str">
        <f ca="1">IFERROR(__xludf.DUMMYFUNCTION("GOOGLETRANSLATE(A15852,""auto"",""en"")"),"Loading...")</f>
        <v>Loading...</v>
      </c>
    </row>
    <row r="15853" spans="1:2" ht="14.25" customHeight="1">
      <c r="A15853" s="2" t="s">
        <v>15011</v>
      </c>
      <c r="B15853" s="2" t="str">
        <f ca="1">IFERROR(__xludf.DUMMYFUNCTION("GOOGLETRANSLATE(A15853,""auto"",""en"")"),"Loading...")</f>
        <v>Loading...</v>
      </c>
    </row>
    <row r="15854" spans="1:2" ht="14.25" customHeight="1">
      <c r="A15854" s="2" t="s">
        <v>15012</v>
      </c>
      <c r="B15854" s="2" t="str">
        <f ca="1">IFERROR(__xludf.DUMMYFUNCTION("GOOGLETRANSLATE(A15854,""auto"",""en"")"),"Loading...")</f>
        <v>Loading...</v>
      </c>
    </row>
    <row r="15855" spans="1:2" ht="14.25" customHeight="1">
      <c r="A15855" s="2" t="s">
        <v>15013</v>
      </c>
      <c r="B15855" s="2" t="str">
        <f ca="1">IFERROR(__xludf.DUMMYFUNCTION("GOOGLETRANSLATE(A15855,""auto"",""en"")"),"Loading...")</f>
        <v>Loading...</v>
      </c>
    </row>
    <row r="15856" spans="1:2" ht="14.25" customHeight="1">
      <c r="A15856" s="2" t="s">
        <v>15014</v>
      </c>
      <c r="B15856" s="2" t="str">
        <f ca="1">IFERROR(__xludf.DUMMYFUNCTION("GOOGLETRANSLATE(A15856,""auto"",""en"")"),"Loading...")</f>
        <v>Loading...</v>
      </c>
    </row>
    <row r="15857" spans="1:2" ht="14.25" customHeight="1">
      <c r="A15857" s="2" t="s">
        <v>15015</v>
      </c>
      <c r="B15857" s="2" t="str">
        <f ca="1">IFERROR(__xludf.DUMMYFUNCTION("GOOGLETRANSLATE(A15857,""auto"",""en"")"),"Loading...")</f>
        <v>Loading...</v>
      </c>
    </row>
    <row r="15858" spans="1:2" ht="14.25" customHeight="1">
      <c r="A15858" s="4" t="s">
        <v>15016</v>
      </c>
      <c r="B15858" s="2" t="str">
        <f ca="1">IFERROR(__xludf.DUMMYFUNCTION("GOOGLETRANSLATE(A15858,""auto"",""en"")"),"Loading...")</f>
        <v>Loading...</v>
      </c>
    </row>
    <row r="15859" spans="1:2" ht="14.25" customHeight="1">
      <c r="A15859" s="2" t="s">
        <v>15017</v>
      </c>
      <c r="B15859" s="2" t="str">
        <f ca="1">IFERROR(__xludf.DUMMYFUNCTION("GOOGLETRANSLATE(A15859,""auto"",""en"")"),"Loading...")</f>
        <v>Loading...</v>
      </c>
    </row>
    <row r="15860" spans="1:2" ht="14.25" customHeight="1">
      <c r="A15860" s="2" t="s">
        <v>15018</v>
      </c>
      <c r="B15860" s="2" t="str">
        <f ca="1">IFERROR(__xludf.DUMMYFUNCTION("GOOGLETRANSLATE(A15860,""auto"",""en"")"),"Loading...")</f>
        <v>Loading...</v>
      </c>
    </row>
    <row r="15861" spans="1:2" ht="14.25" customHeight="1">
      <c r="A15861" s="6" t="s">
        <v>15019</v>
      </c>
      <c r="B15861" s="2" t="str">
        <f ca="1">IFERROR(__xludf.DUMMYFUNCTION("GOOGLETRANSLATE(A15861,""auto"",""en"")"),"Loading...")</f>
        <v>Loading...</v>
      </c>
    </row>
    <row r="15862" spans="1:2" ht="14.25" customHeight="1">
      <c r="A15862" s="2" t="s">
        <v>15020</v>
      </c>
      <c r="B15862" s="2" t="str">
        <f ca="1">IFERROR(__xludf.DUMMYFUNCTION("GOOGLETRANSLATE(A15862,""auto"",""en"")"),"Loading...")</f>
        <v>Loading...</v>
      </c>
    </row>
    <row r="15863" spans="1:2" ht="14.25" customHeight="1">
      <c r="A15863" s="2" t="s">
        <v>15021</v>
      </c>
      <c r="B15863" s="2" t="str">
        <f ca="1">IFERROR(__xludf.DUMMYFUNCTION("GOOGLETRANSLATE(A15863,""auto"",""en"")"),"Loading...")</f>
        <v>Loading...</v>
      </c>
    </row>
    <row r="15864" spans="1:2" ht="14.25" customHeight="1">
      <c r="A15864" s="2" t="s">
        <v>4829</v>
      </c>
      <c r="B15864" s="2" t="str">
        <f ca="1">IFERROR(__xludf.DUMMYFUNCTION("GOOGLETRANSLATE(A15864,""auto"",""en"")"),"Loading...")</f>
        <v>Loading...</v>
      </c>
    </row>
    <row r="15865" spans="1:2" ht="14.25" customHeight="1">
      <c r="A15865" s="2" t="s">
        <v>15022</v>
      </c>
      <c r="B15865" s="2" t="str">
        <f ca="1">IFERROR(__xludf.DUMMYFUNCTION("GOOGLETRANSLATE(A15865,""auto"",""en"")"),"Long live Rahul Gandhi!")</f>
        <v>Long live Rahul Gandhi!</v>
      </c>
    </row>
    <row r="15866" spans="1:2" ht="14.25" customHeight="1">
      <c r="A15866" s="4" t="s">
        <v>15023</v>
      </c>
      <c r="B15866" s="2" t="str">
        <f ca="1">IFERROR(__xludf.DUMMYFUNCTION("GOOGLETRANSLATE(A15866,""auto"",""en"")"),"Loading...")</f>
        <v>Loading...</v>
      </c>
    </row>
    <row r="15867" spans="1:2" ht="14.25" customHeight="1">
      <c r="A15867" s="2" t="s">
        <v>15024</v>
      </c>
      <c r="B15867" s="2" t="str">
        <f ca="1">IFERROR(__xludf.DUMMYFUNCTION("GOOGLETRANSLATE(A15867,""auto"",""en"")"),"Loading...")</f>
        <v>Loading...</v>
      </c>
    </row>
    <row r="15868" spans="1:2" ht="14.25" customHeight="1">
      <c r="A15868" s="2" t="s">
        <v>15025</v>
      </c>
      <c r="B15868" s="2" t="str">
        <f ca="1">IFERROR(__xludf.DUMMYFUNCTION("GOOGLETRANSLATE(A15868,""auto"",""en"")"),"Loading...")</f>
        <v>Loading...</v>
      </c>
    </row>
    <row r="15869" spans="1:2" ht="14.25" customHeight="1">
      <c r="A15869" s="2" t="s">
        <v>15026</v>
      </c>
      <c r="B15869" s="2" t="str">
        <f ca="1">IFERROR(__xludf.DUMMYFUNCTION("GOOGLETRANSLATE(A15869,""auto"",""en"")"),"Loading...")</f>
        <v>Loading...</v>
      </c>
    </row>
    <row r="15870" spans="1:2" ht="14.25" customHeight="1">
      <c r="A15870" s="2" t="s">
        <v>15027</v>
      </c>
      <c r="B15870" s="2" t="str">
        <f ca="1">IFERROR(__xludf.DUMMYFUNCTION("GOOGLETRANSLATE(A15870,""auto"",""en"")"),"Loading...")</f>
        <v>Loading...</v>
      </c>
    </row>
    <row r="15871" spans="1:2" ht="14.25" customHeight="1">
      <c r="A15871" s="4" t="s">
        <v>15028</v>
      </c>
      <c r="B15871" s="2" t="str">
        <f ca="1">IFERROR(__xludf.DUMMYFUNCTION("GOOGLETRANSLATE(A15871,""auto"",""en"")"),"Hey sweet, where did the fear come from in this exit poll?")</f>
        <v>Hey sweet, where did the fear come from in this exit poll?</v>
      </c>
    </row>
    <row r="15872" spans="1:2" ht="14.25" customHeight="1">
      <c r="A15872" s="2" t="s">
        <v>15029</v>
      </c>
      <c r="B15872" s="2" t="str">
        <f ca="1">IFERROR(__xludf.DUMMYFUNCTION("GOOGLETRANSLATE(A15872,""auto"",""en"")"),"Loading...")</f>
        <v>Loading...</v>
      </c>
    </row>
    <row r="15873" spans="1:2" ht="14.25" customHeight="1">
      <c r="A15873" s="2" t="s">
        <v>15030</v>
      </c>
      <c r="B15873" s="2" t="str">
        <f ca="1">IFERROR(__xludf.DUMMYFUNCTION("GOOGLETRANSLATE(A15873,""auto"",""en"")"),"Loading...")</f>
        <v>Loading...</v>
      </c>
    </row>
    <row r="15874" spans="1:2" ht="14.25" customHeight="1">
      <c r="A15874" s="4" t="s">
        <v>15031</v>
      </c>
      <c r="B15874" s="2" t="str">
        <f ca="1">IFERROR(__xludf.DUMMYFUNCTION("GOOGLETRANSLATE(A15874,""auto"",""en"")"),"Loading...")</f>
        <v>Loading...</v>
      </c>
    </row>
    <row r="15875" spans="1:2" ht="14.25" customHeight="1">
      <c r="A15875" s="2" t="s">
        <v>594</v>
      </c>
      <c r="B15875" s="2" t="str">
        <f ca="1">IFERROR(__xludf.DUMMYFUNCTION("GOOGLETRANSLATE(A15875,""auto"",""en"")"),"❤")</f>
        <v>❤</v>
      </c>
    </row>
    <row r="15876" spans="1:2" ht="14.25" customHeight="1">
      <c r="A15876" s="2" t="s">
        <v>15032</v>
      </c>
      <c r="B15876" s="2" t="str">
        <f ca="1">IFERROR(__xludf.DUMMYFUNCTION("GOOGLETRANSLATE(A15876,""auto"",""en"")"),"Loading...")</f>
        <v>Loading...</v>
      </c>
    </row>
    <row r="15877" spans="1:2" ht="14.25" customHeight="1">
      <c r="A15877" s="2" t="s">
        <v>15033</v>
      </c>
      <c r="B15877" s="2" t="str">
        <f ca="1">IFERROR(__xludf.DUMMYFUNCTION("GOOGLETRANSLATE(A15877,""auto"",""en"")"),"Loading...")</f>
        <v>Loading...</v>
      </c>
    </row>
    <row r="15878" spans="1:2" ht="14.25" customHeight="1">
      <c r="A15878" s="2" t="s">
        <v>15034</v>
      </c>
      <c r="B15878" s="2" t="str">
        <f ca="1">IFERROR(__xludf.DUMMYFUNCTION("GOOGLETRANSLATE(A15878,""auto"",""en"")"),"Loading...")</f>
        <v>Loading...</v>
      </c>
    </row>
    <row r="15879" spans="1:2" ht="14.25" customHeight="1">
      <c r="A15879" s="2" t="s">
        <v>15035</v>
      </c>
      <c r="B15879" s="2" t="str">
        <f ca="1">IFERROR(__xludf.DUMMYFUNCTION("GOOGLETRANSLATE(A15879,""auto"",""en"")"),"Indian media ranking 161 out of 180")</f>
        <v>Indian media ranking 161 out of 180</v>
      </c>
    </row>
    <row r="15880" spans="1:2" ht="14.25" customHeight="1">
      <c r="A15880" s="2" t="s">
        <v>15036</v>
      </c>
      <c r="B15880" s="2" t="str">
        <f ca="1">IFERROR(__xludf.DUMMYFUNCTION("GOOGLETRANSLATE(A15880,""auto"",""en"")"),"Loading...")</f>
        <v>Loading...</v>
      </c>
    </row>
    <row r="15881" spans="1:2" ht="14.25" customHeight="1">
      <c r="A15881" s="2" t="s">
        <v>15037</v>
      </c>
      <c r="B15881" s="2" t="str">
        <f ca="1">IFERROR(__xludf.DUMMYFUNCTION("GOOGLETRANSLATE(A15881,""auto"",""en"")"),"Loading...")</f>
        <v>Loading...</v>
      </c>
    </row>
    <row r="15882" spans="1:2" ht="14.25" customHeight="1">
      <c r="A15882" s="4" t="s">
        <v>15038</v>
      </c>
      <c r="B15882" s="2" t="str">
        <f ca="1">IFERROR(__xludf.DUMMYFUNCTION("GOOGLETRANSLATE(A15882,""auto"",""en"")"),"Loading...")</f>
        <v>Loading...</v>
      </c>
    </row>
    <row r="15883" spans="1:2" ht="14.25" customHeight="1">
      <c r="A15883" s="2" t="s">
        <v>15039</v>
      </c>
      <c r="B15883" s="2" t="str">
        <f ca="1">IFERROR(__xludf.DUMMYFUNCTION("GOOGLETRANSLATE(A15883,""auto"",""en"")"),"Loading...")</f>
        <v>Loading...</v>
      </c>
    </row>
    <row r="15884" spans="1:2" ht="14.25" customHeight="1">
      <c r="A15884" s="2" t="s">
        <v>15040</v>
      </c>
      <c r="B15884" s="2" t="str">
        <f ca="1">IFERROR(__xludf.DUMMYFUNCTION("GOOGLETRANSLATE(A15884,""auto"",""en"")"),"Loading...")</f>
        <v>Loading...</v>
      </c>
    </row>
    <row r="15885" spans="1:2" ht="14.25" customHeight="1">
      <c r="A15885" s="2" t="s">
        <v>15041</v>
      </c>
      <c r="B15885" s="2" t="str">
        <f ca="1">IFERROR(__xludf.DUMMYFUNCTION("GOOGLETRANSLATE(A15885,""auto"",""en"")"),"Loading...")</f>
        <v>Loading...</v>
      </c>
    </row>
    <row r="15886" spans="1:2" ht="14.25" customHeight="1">
      <c r="A15886" s="4" t="s">
        <v>15042</v>
      </c>
      <c r="B15886" s="2" t="str">
        <f ca="1">IFERROR(__xludf.DUMMYFUNCTION("GOOGLETRANSLATE(A15886,""auto"",""en"")"),"Loading...")</f>
        <v>Loading...</v>
      </c>
    </row>
    <row r="15887" spans="1:2" ht="14.25" customHeight="1">
      <c r="A15887" s="2" t="s">
        <v>15043</v>
      </c>
      <c r="B15887" s="2" t="str">
        <f ca="1">IFERROR(__xludf.DUMMYFUNCTION("GOOGLETRANSLATE(A15887,""auto"",""en"")"),"Loading...")</f>
        <v>Loading...</v>
      </c>
    </row>
    <row r="15888" spans="1:2" ht="14.25" customHeight="1">
      <c r="A15888" s="2" t="s">
        <v>15044</v>
      </c>
      <c r="B15888" s="2" t="str">
        <f ca="1">IFERROR(__xludf.DUMMYFUNCTION("GOOGLETRANSLATE(A15888,""auto"",""en"")"),"Loading...")</f>
        <v>Loading...</v>
      </c>
    </row>
    <row r="15889" spans="1:2" ht="14.25" customHeight="1">
      <c r="A15889" s="2" t="s">
        <v>15045</v>
      </c>
      <c r="B15889" s="2" t="str">
        <f ca="1">IFERROR(__xludf.DUMMYFUNCTION("GOOGLETRANSLATE(A15889,""auto"",""en"")"),"Loading...")</f>
        <v>Loading...</v>
      </c>
    </row>
    <row r="15890" spans="1:2" ht="14.25" customHeight="1">
      <c r="A15890" s="2" t="s">
        <v>2214</v>
      </c>
      <c r="B15890" s="2" t="str">
        <f ca="1">IFERROR(__xludf.DUMMYFUNCTION("GOOGLETRANSLATE(A15890,""auto"",""en"")"),"Modi")</f>
        <v>Modi</v>
      </c>
    </row>
    <row r="15891" spans="1:2" ht="14.25" customHeight="1">
      <c r="A15891" s="4" t="s">
        <v>15046</v>
      </c>
      <c r="B15891" s="2" t="str">
        <f ca="1">IFERROR(__xludf.DUMMYFUNCTION("GOOGLETRANSLATE(A15891,""auto"",""en"")"),"Loading...")</f>
        <v>Loading...</v>
      </c>
    </row>
    <row r="15892" spans="1:2" ht="14.25" customHeight="1">
      <c r="A15892" s="4" t="s">
        <v>15047</v>
      </c>
      <c r="B15892" s="2" t="str">
        <f ca="1">IFERROR(__xludf.DUMMYFUNCTION("GOOGLETRANSLATE(A15892,""auto"",""en"")"),"Loading...")</f>
        <v>Loading...</v>
      </c>
    </row>
    <row r="15893" spans="1:2" ht="14.25" customHeight="1">
      <c r="A15893" s="5" t="s">
        <v>15048</v>
      </c>
      <c r="B15893" s="2" t="str">
        <f ca="1">IFERROR(__xludf.DUMMYFUNCTION("GOOGLETRANSLATE(A15893,""auto"",""en"")"),"Loading...")</f>
        <v>Loading...</v>
      </c>
    </row>
    <row r="15894" spans="1:2" ht="14.25" customHeight="1">
      <c r="A15894" s="2" t="s">
        <v>15049</v>
      </c>
      <c r="B15894" s="2" t="str">
        <f ca="1">IFERROR(__xludf.DUMMYFUNCTION("GOOGLETRANSLATE(A15894,""auto"",""en"")"),"Loading...")</f>
        <v>Loading...</v>
      </c>
    </row>
    <row r="15895" spans="1:2" ht="14.25" customHeight="1">
      <c r="A15895" s="4" t="s">
        <v>15050</v>
      </c>
      <c r="B15895" s="2" t="str">
        <f ca="1">IFERROR(__xludf.DUMMYFUNCTION("GOOGLETRANSLATE(A15895,""auto"",""en"")"),"Loading...")</f>
        <v>Loading...</v>
      </c>
    </row>
    <row r="15896" spans="1:2" ht="14.25" customHeight="1">
      <c r="A15896" s="2" t="s">
        <v>15051</v>
      </c>
      <c r="B15896" s="2" t="str">
        <f ca="1">IFERROR(__xludf.DUMMYFUNCTION("GOOGLETRANSLATE(A15896,""auto"",""en"")"),"Loading...")</f>
        <v>Loading...</v>
      </c>
    </row>
    <row r="15897" spans="1:2" ht="14.25" customHeight="1">
      <c r="A15897" s="2" t="s">
        <v>15052</v>
      </c>
      <c r="B15897" s="2" t="str">
        <f ca="1">IFERROR(__xludf.DUMMYFUNCTION("GOOGLETRANSLATE(A15897,""auto"",""en"")"),"Modi already changed the result.")</f>
        <v>Modi already changed the result.</v>
      </c>
    </row>
    <row r="15898" spans="1:2" ht="14.25" customHeight="1">
      <c r="A15898" s="2" t="s">
        <v>15053</v>
      </c>
      <c r="B15898" s="2" t="str">
        <f ca="1">IFERROR(__xludf.DUMMYFUNCTION("GOOGLETRANSLATE(A15898,""auto"",""en"")"),"Godi media and BJP can do everything, support for India alliance should be taken with caution.")</f>
        <v>Godi media and BJP can do everything, support for India alliance should be taken with caution.</v>
      </c>
    </row>
    <row r="15899" spans="1:2" ht="14.25" customHeight="1">
      <c r="A15899" s="2" t="s">
        <v>15054</v>
      </c>
      <c r="B15899" s="2" t="str">
        <f ca="1">IFERROR(__xludf.DUMMYFUNCTION("GOOGLETRANSLATE(A15899,""auto"",""en"")"),"Loading...")</f>
        <v>Loading...</v>
      </c>
    </row>
    <row r="15900" spans="1:2" ht="14.25" customHeight="1">
      <c r="A15900" s="4" t="s">
        <v>15055</v>
      </c>
      <c r="B15900" s="2" t="str">
        <f ca="1">IFERROR(__xludf.DUMMYFUNCTION("GOOGLETRANSLATE(A15900,""auto"",""en"")"),"Loading...")</f>
        <v>Loading...</v>
      </c>
    </row>
    <row r="15901" spans="1:2" ht="14.25" customHeight="1">
      <c r="A15901" s="2" t="s">
        <v>15056</v>
      </c>
      <c r="B15901" s="2" t="str">
        <f ca="1">IFERROR(__xludf.DUMMYFUNCTION("GOOGLETRANSLATE(A15901,""auto"",""en"")"),"Loading...")</f>
        <v>Loading...</v>
      </c>
    </row>
    <row r="15902" spans="1:2" ht="14.25" customHeight="1">
      <c r="A15902" s="2" t="s">
        <v>15057</v>
      </c>
      <c r="B15902" s="2" t="str">
        <f ca="1">IFERROR(__xludf.DUMMYFUNCTION("GOOGLETRANSLATE(A15902,""auto"",""en"")"),"Loading...")</f>
        <v>Loading...</v>
      </c>
    </row>
    <row r="15903" spans="1:2" ht="14.25" customHeight="1">
      <c r="A15903" s="6" t="s">
        <v>15058</v>
      </c>
      <c r="B15903" s="2" t="str">
        <f ca="1">IFERROR(__xludf.DUMMYFUNCTION("GOOGLETRANSLATE(A15903,""auto"",""en"")"),"Loading...")</f>
        <v>Loading...</v>
      </c>
    </row>
    <row r="15904" spans="1:2" ht="14.25" customHeight="1">
      <c r="A15904" s="2" t="s">
        <v>15059</v>
      </c>
      <c r="B15904" s="2" t="str">
        <f ca="1">IFERROR(__xludf.DUMMYFUNCTION("GOOGLETRANSLATE(A15904,""auto"",""en"")"),"Loading...")</f>
        <v>Loading...</v>
      </c>
    </row>
    <row r="15905" spans="1:2" ht="14.25" customHeight="1">
      <c r="A15905" s="2" t="s">
        <v>15060</v>
      </c>
      <c r="B15905" s="2" t="str">
        <f ca="1">IFERROR(__xludf.DUMMYFUNCTION("GOOGLETRANSLATE(A15905,""auto"",""en"")"),"This is cheating , you told we will take a break..")</f>
        <v>This is cheating , you told we will take a break..</v>
      </c>
    </row>
    <row r="15906" spans="1:2" ht="14.25" customHeight="1">
      <c r="A15906" s="2" t="s">
        <v>15061</v>
      </c>
      <c r="B15906" s="2" t="str">
        <f ca="1">IFERROR(__xludf.DUMMYFUNCTION("GOOGLETRANSLATE(A15906,""auto"",""en"")"),"Loading...")</f>
        <v>Loading...</v>
      </c>
    </row>
    <row r="15907" spans="1:2" ht="14.25" customHeight="1">
      <c r="A15907" s="4" t="s">
        <v>15062</v>
      </c>
      <c r="B15907" s="2" t="str">
        <f ca="1">IFERROR(__xludf.DUMMYFUNCTION("GOOGLETRANSLATE(A15907,""auto"",""en"")"),"Loading...")</f>
        <v>Loading...</v>
      </c>
    </row>
    <row r="15908" spans="1:2" ht="14.25" customHeight="1">
      <c r="A15908" s="2" t="s">
        <v>15063</v>
      </c>
      <c r="B15908" s="2" t="str">
        <f ca="1">IFERROR(__xludf.DUMMYFUNCTION("GOOGLETRANSLATE(A15908,""auto"",""en"")"),"If Modi comes then I will eat you bye2 👋 RIP democracy 😢😢😢😢")</f>
        <v>If Modi comes then I will eat you bye2 👋 RIP democracy 😢😢😢😢</v>
      </c>
    </row>
    <row r="15909" spans="1:2" ht="14.25" customHeight="1">
      <c r="A15909" s="2" t="s">
        <v>15064</v>
      </c>
      <c r="B15909" s="2" t="str">
        <f ca="1">IFERROR(__xludf.DUMMYFUNCTION("GOOGLETRANSLATE(A15909,""auto"",""en"")"),"Loading...")</f>
        <v>Loading...</v>
      </c>
    </row>
    <row r="15910" spans="1:2" ht="14.25" customHeight="1">
      <c r="A15910" s="2" t="s">
        <v>15065</v>
      </c>
      <c r="B15910" s="2" t="str">
        <f ca="1">IFERROR(__xludf.DUMMYFUNCTION("GOOGLETRANSLATE(A15910,""auto"",""en"")"),"Loading...")</f>
        <v>Loading...</v>
      </c>
    </row>
    <row r="15911" spans="1:2" ht="14.25" customHeight="1">
      <c r="A15911" s="2" t="s">
        <v>15066</v>
      </c>
      <c r="B15911" s="2" t="str">
        <f ca="1">IFERROR(__xludf.DUMMYFUNCTION("GOOGLETRANSLATE(A15911,""auto"",""en"")"),"Loading...")</f>
        <v>Loading...</v>
      </c>
    </row>
    <row r="15912" spans="1:2" ht="14.25" customHeight="1">
      <c r="A15912" s="2" t="s">
        <v>2528</v>
      </c>
      <c r="B15912" s="2" t="str">
        <f ca="1">IFERROR(__xludf.DUMMYFUNCTION("GOOGLETRANSLATE(A15912,""auto"",""en"")"),"Loading...")</f>
        <v>Loading...</v>
      </c>
    </row>
    <row r="15913" spans="1:2" ht="14.25" customHeight="1">
      <c r="A15913" s="2" t="s">
        <v>15067</v>
      </c>
      <c r="B15913" s="2" t="str">
        <f ca="1">IFERROR(__xludf.DUMMYFUNCTION("GOOGLETRANSLATE(A15913,""auto"",""en"")"),"Loading...")</f>
        <v>Loading...</v>
      </c>
    </row>
    <row r="15914" spans="1:2" ht="14.25" customHeight="1">
      <c r="A15914" s="6" t="s">
        <v>15068</v>
      </c>
      <c r="B15914" s="2" t="str">
        <f ca="1">IFERROR(__xludf.DUMMYFUNCTION("GOOGLETRANSLATE(A15914,""auto"",""en"")"),"Loading...")</f>
        <v>Loading...</v>
      </c>
    </row>
    <row r="15915" spans="1:2" ht="14.25" customHeight="1">
      <c r="A15915" s="2" t="s">
        <v>15069</v>
      </c>
      <c r="B15915" s="2" t="str">
        <f ca="1">IFERROR(__xludf.DUMMYFUNCTION("GOOGLETRANSLATE(A15915,""auto"",""en"")"),"Loading...")</f>
        <v>Loading...</v>
      </c>
    </row>
    <row r="15916" spans="1:2" ht="14.25" customHeight="1">
      <c r="A15916" s="6" t="s">
        <v>15070</v>
      </c>
      <c r="B15916" s="2" t="str">
        <f ca="1">IFERROR(__xludf.DUMMYFUNCTION("GOOGLETRANSLATE(A15916,""auto"",""en"")"),"Loading...")</f>
        <v>Loading...</v>
      </c>
    </row>
    <row r="15917" spans="1:2" ht="14.25" customHeight="1">
      <c r="A15917" s="2" t="s">
        <v>15071</v>
      </c>
      <c r="B15917" s="2" t="str">
        <f ca="1">IFERROR(__xludf.DUMMYFUNCTION("GOOGLETRANSLATE(A15917,""auto"",""en"")"),"Loading...")</f>
        <v>Loading...</v>
      </c>
    </row>
    <row r="15918" spans="1:2" ht="14.25" customHeight="1">
      <c r="A15918" s="2" t="s">
        <v>15072</v>
      </c>
      <c r="B15918" s="2" t="str">
        <f ca="1">IFERROR(__xludf.DUMMYFUNCTION("GOOGLETRANSLATE(A15918,""auto"",""en"")"),"Loading...")</f>
        <v>Loading...</v>
      </c>
    </row>
    <row r="15919" spans="1:2" ht="14.25" customHeight="1">
      <c r="A15919" s="2" t="s">
        <v>15073</v>
      </c>
      <c r="B15919" s="2" t="str">
        <f ca="1">IFERROR(__xludf.DUMMYFUNCTION("GOOGLETRANSLATE(A15919,""auto"",""en"")"),"Loading...")</f>
        <v>Loading...</v>
      </c>
    </row>
    <row r="15920" spans="1:2" ht="14.25" customHeight="1">
      <c r="A15920" s="2" t="s">
        <v>15074</v>
      </c>
      <c r="B15920" s="2" t="str">
        <f ca="1">IFERROR(__xludf.DUMMYFUNCTION("GOOGLETRANSLATE(A15920,""auto"",""en"")"),"Loading...")</f>
        <v>Loading...</v>
      </c>
    </row>
    <row r="15921" spans="1:2" ht="14.25" customHeight="1">
      <c r="A15921" s="2" t="s">
        <v>15075</v>
      </c>
      <c r="B15921" s="2" t="str">
        <f ca="1">IFERROR(__xludf.DUMMYFUNCTION("GOOGLETRANSLATE(A15921,""auto"",""en"")"),"Loading...")</f>
        <v>Loading...</v>
      </c>
    </row>
    <row r="15922" spans="1:2" ht="14.25" customHeight="1">
      <c r="A15922" s="4" t="s">
        <v>15076</v>
      </c>
      <c r="B15922" s="2" t="str">
        <f ca="1">IFERROR(__xludf.DUMMYFUNCTION("GOOGLETRANSLATE(A15922,""auto"",""en"")"),"Loading...")</f>
        <v>Loading...</v>
      </c>
    </row>
    <row r="15923" spans="1:2" ht="14.25" customHeight="1">
      <c r="A15923" s="4" t="s">
        <v>15077</v>
      </c>
      <c r="B15923" s="2" t="str">
        <f ca="1">IFERROR(__xludf.DUMMYFUNCTION("GOOGLETRANSLATE(A15923,""auto"",""en"")"),"Loading...")</f>
        <v>Loading...</v>
      </c>
    </row>
    <row r="15924" spans="1:2" ht="14.25" customHeight="1">
      <c r="A15924" s="4" t="s">
        <v>15078</v>
      </c>
      <c r="B15924" s="2" t="str">
        <f ca="1">IFERROR(__xludf.DUMMYFUNCTION("GOOGLETRANSLATE(A15924,""auto"",""en"")"),"Loading...")</f>
        <v>Loading...</v>
      </c>
    </row>
    <row r="15925" spans="1:2" ht="14.25" customHeight="1">
      <c r="A15925" s="2" t="s">
        <v>15079</v>
      </c>
      <c r="B15925" s="2" t="str">
        <f ca="1">IFERROR(__xludf.DUMMYFUNCTION("GOOGLETRANSLATE(A15925,""auto"",""en"")"),"Loading...")</f>
        <v>Loading...</v>
      </c>
    </row>
    <row r="15926" spans="1:2" ht="14.25" customHeight="1">
      <c r="A15926" s="2" t="s">
        <v>15080</v>
      </c>
      <c r="B15926" s="2" t="str">
        <f ca="1">IFERROR(__xludf.DUMMYFUNCTION("GOOGLETRANSLATE(A15926,""auto"",""en"")"),"Loading...")</f>
        <v>Loading...</v>
      </c>
    </row>
    <row r="15927" spans="1:2" ht="14.25" customHeight="1">
      <c r="A15927" s="2" t="s">
        <v>15081</v>
      </c>
      <c r="B15927" s="2" t="str">
        <f ca="1">IFERROR(__xludf.DUMMYFUNCTION("GOOGLETRANSLATE(A15927,""auto"",""en"")"),"Loading...")</f>
        <v>Loading...</v>
      </c>
    </row>
    <row r="15928" spans="1:2" ht="14.25" customHeight="1">
      <c r="A15928" s="2" t="s">
        <v>15082</v>
      </c>
      <c r="B15928" s="2" t="str">
        <f ca="1">IFERROR(__xludf.DUMMYFUNCTION("GOOGLETRANSLATE(A15928,""auto"",""en"")"),"Loading...")</f>
        <v>Loading...</v>
      </c>
    </row>
    <row r="15929" spans="1:2" ht="14.25" customHeight="1">
      <c r="A15929" s="4" t="s">
        <v>15083</v>
      </c>
      <c r="B15929" s="2" t="str">
        <f ca="1">IFERROR(__xludf.DUMMYFUNCTION("GOOGLETRANSLATE(A15929,""auto"",""en"")"),"Loading...")</f>
        <v>Loading...</v>
      </c>
    </row>
    <row r="15930" spans="1:2" ht="14.25" customHeight="1">
      <c r="A15930" s="2" t="s">
        <v>15084</v>
      </c>
      <c r="B15930" s="2" t="str">
        <f ca="1">IFERROR(__xludf.DUMMYFUNCTION("GOOGLETRANSLATE(A15930,""auto"",""en"")"),"Loading...")</f>
        <v>Loading...</v>
      </c>
    </row>
    <row r="15931" spans="1:2" ht="14.25" customHeight="1">
      <c r="A15931" s="2" t="s">
        <v>15085</v>
      </c>
      <c r="B15931" s="2" t="str">
        <f ca="1">IFERROR(__xludf.DUMMYFUNCTION("GOOGLETRANSLATE(A15931,""auto"",""en"")"),"Loading...")</f>
        <v>Loading...</v>
      </c>
    </row>
    <row r="15932" spans="1:2" ht="14.25" customHeight="1">
      <c r="A15932" s="2" t="s">
        <v>15086</v>
      </c>
      <c r="B15932" s="2" t="str">
        <f ca="1">IFERROR(__xludf.DUMMYFUNCTION("GOOGLETRANSLATE(A15932,""auto"",""en"")"),"Loading...")</f>
        <v>Loading...</v>
      </c>
    </row>
    <row r="15933" spans="1:2" ht="14.25" customHeight="1">
      <c r="A15933" s="2" t="s">
        <v>7707</v>
      </c>
      <c r="B15933" s="2" t="str">
        <f ca="1">IFERROR(__xludf.DUMMYFUNCTION("GOOGLETRANSLATE(A15933,""auto"",""en"")"),"Loading...")</f>
        <v>Loading...</v>
      </c>
    </row>
    <row r="15934" spans="1:2" ht="14.25" customHeight="1">
      <c r="A15934" s="2" t="s">
        <v>15087</v>
      </c>
      <c r="B15934" s="2" t="str">
        <f ca="1">IFERROR(__xludf.DUMMYFUNCTION("GOOGLETRANSLATE(A15934,""auto"",""en"")"),"Loading...")</f>
        <v>Loading...</v>
      </c>
    </row>
    <row r="15935" spans="1:2" ht="14.25" customHeight="1">
      <c r="A15935" s="2" t="s">
        <v>15088</v>
      </c>
      <c r="B15935" s="2" t="str">
        <f ca="1">IFERROR(__xludf.DUMMYFUNCTION("GOOGLETRANSLATE(A15935,""auto"",""en"")"),"Loading...")</f>
        <v>Loading...</v>
      </c>
    </row>
    <row r="15936" spans="1:2" ht="14.25" customHeight="1">
      <c r="A15936" s="2" t="s">
        <v>15089</v>
      </c>
      <c r="B15936" s="2" t="str">
        <f ca="1">IFERROR(__xludf.DUMMYFUNCTION("GOOGLETRANSLATE(A15936,""auto"",""en"")"),"Loading...")</f>
        <v>Loading...</v>
      </c>
    </row>
    <row r="15937" spans="1:2" ht="14.25" customHeight="1">
      <c r="A15937" s="2" t="s">
        <v>15090</v>
      </c>
      <c r="B15937" s="2" t="str">
        <f ca="1">IFERROR(__xludf.DUMMYFUNCTION("GOOGLETRANSLATE(A15937,""auto"",""en"")"),"Loading...")</f>
        <v>Loading...</v>
      </c>
    </row>
    <row r="15938" spans="1:2" ht="14.25" customHeight="1">
      <c r="A15938" s="2" t="s">
        <v>15091</v>
      </c>
      <c r="B15938" s="2" t="str">
        <f ca="1">IFERROR(__xludf.DUMMYFUNCTION("GOOGLETRANSLATE(A15938,""auto"",""en"")"),"Loading...")</f>
        <v>Loading...</v>
      </c>
    </row>
    <row r="15939" spans="1:2" ht="14.25" customHeight="1">
      <c r="A15939" s="2" t="s">
        <v>15092</v>
      </c>
      <c r="B15939" s="2" t="str">
        <f ca="1">IFERROR(__xludf.DUMMYFUNCTION("GOOGLETRANSLATE(A15939,""auto"",""en"")"),"Loading...")</f>
        <v>Loading...</v>
      </c>
    </row>
    <row r="15940" spans="1:2" ht="14.25" customHeight="1">
      <c r="A15940" s="4" t="s">
        <v>15093</v>
      </c>
      <c r="B15940" s="2" t="str">
        <f ca="1">IFERROR(__xludf.DUMMYFUNCTION("GOOGLETRANSLATE(A15940,""auto"",""en"")"),"Loading...")</f>
        <v>Loading...</v>
      </c>
    </row>
    <row r="15941" spans="1:2" ht="14.25" customHeight="1">
      <c r="A15941" s="2" t="s">
        <v>15094</v>
      </c>
      <c r="B15941" s="2" t="str">
        <f ca="1">IFERROR(__xludf.DUMMYFUNCTION("GOOGLETRANSLATE(A15941,""auto"",""en"")"),"Loading...")</f>
        <v>Loading...</v>
      </c>
    </row>
    <row r="15942" spans="1:2" ht="14.25" customHeight="1">
      <c r="A15942" s="2" t="s">
        <v>15095</v>
      </c>
      <c r="B15942" s="2" t="str">
        <f ca="1">IFERROR(__xludf.DUMMYFUNCTION("GOOGLETRANSLATE(A15942,""auto"",""en"")"),"Loading...")</f>
        <v>Loading...</v>
      </c>
    </row>
    <row r="15943" spans="1:2" ht="14.25" customHeight="1">
      <c r="A15943" s="2" t="s">
        <v>15096</v>
      </c>
      <c r="B15943" s="2" t="str">
        <f ca="1">IFERROR(__xludf.DUMMYFUNCTION("GOOGLETRANSLATE(A15943,""auto"",""en"")"),"Loading...")</f>
        <v>Loading...</v>
      </c>
    </row>
    <row r="15944" spans="1:2" ht="14.25" customHeight="1">
      <c r="A15944" s="2" t="s">
        <v>15097</v>
      </c>
      <c r="B15944" s="2" t="str">
        <f ca="1">IFERROR(__xludf.DUMMYFUNCTION("GOOGLETRANSLATE(A15944,""auto"",""en"")"),"Loading...")</f>
        <v>Loading...</v>
      </c>
    </row>
    <row r="15945" spans="1:2" ht="14.25" customHeight="1">
      <c r="A15945" s="4" t="s">
        <v>15098</v>
      </c>
      <c r="B15945" s="2" t="str">
        <f ca="1">IFERROR(__xludf.DUMMYFUNCTION("GOOGLETRANSLATE(A15945,""auto"",""en"")"),"Loading...")</f>
        <v>Loading...</v>
      </c>
    </row>
    <row r="15946" spans="1:2" ht="14.25" customHeight="1">
      <c r="A15946" s="2" t="s">
        <v>15099</v>
      </c>
      <c r="B15946" s="2" t="str">
        <f ca="1">IFERROR(__xludf.DUMMYFUNCTION("GOOGLETRANSLATE(A15946,""auto"",""en"")"),"Loading...")</f>
        <v>Loading...</v>
      </c>
    </row>
    <row r="15947" spans="1:2" ht="14.25" customHeight="1">
      <c r="A15947" s="4" t="s">
        <v>15100</v>
      </c>
      <c r="B15947" s="2" t="str">
        <f ca="1">IFERROR(__xludf.DUMMYFUNCTION("GOOGLETRANSLATE(A15947,""auto"",""en"")"),"Loading...")</f>
        <v>Loading...</v>
      </c>
    </row>
    <row r="15948" spans="1:2" ht="14.25" customHeight="1">
      <c r="A15948" s="4" t="s">
        <v>15101</v>
      </c>
      <c r="B15948" s="2" t="str">
        <f ca="1">IFERROR(__xludf.DUMMYFUNCTION("GOOGLETRANSLATE(A15948,""auto"",""en"")"),"Loading...")</f>
        <v>Loading...</v>
      </c>
    </row>
    <row r="15949" spans="1:2" ht="14.25" customHeight="1">
      <c r="A15949" s="4" t="s">
        <v>15102</v>
      </c>
      <c r="B15949" s="2" t="str">
        <f ca="1">IFERROR(__xludf.DUMMYFUNCTION("GOOGLETRANSLATE(A15949,""auto"",""en"")"),"Loading...")</f>
        <v>Loading...</v>
      </c>
    </row>
    <row r="15950" spans="1:2" ht="14.25" customHeight="1">
      <c r="A15950" s="2" t="s">
        <v>15103</v>
      </c>
      <c r="B15950" s="2" t="str">
        <f ca="1">IFERROR(__xludf.DUMMYFUNCTION("GOOGLETRANSLATE(A15950,""auto"",""en"")"),"Loading...")</f>
        <v>Loading...</v>
      </c>
    </row>
    <row r="15951" spans="1:2" ht="14.25" customHeight="1">
      <c r="A15951" s="2" t="s">
        <v>15104</v>
      </c>
      <c r="B15951" s="2" t="str">
        <f ca="1">IFERROR(__xludf.DUMMYFUNCTION("GOOGLETRANSLATE(A15951,""auto"",""en"")"),"Loading...")</f>
        <v>Loading...</v>
      </c>
    </row>
    <row r="15952" spans="1:2" ht="14.25" customHeight="1">
      <c r="A15952" s="4" t="s">
        <v>15105</v>
      </c>
      <c r="B15952" s="2" t="str">
        <f ca="1">IFERROR(__xludf.DUMMYFUNCTION("GOOGLETRANSLATE(A15952,""auto"",""en"")"),"Loading...")</f>
        <v>Loading...</v>
      </c>
    </row>
    <row r="15953" spans="1:2" ht="14.25" customHeight="1">
      <c r="A15953" s="2" t="s">
        <v>15106</v>
      </c>
      <c r="B15953" s="2" t="str">
        <f ca="1">IFERROR(__xludf.DUMMYFUNCTION("GOOGLETRANSLATE(A15953,""auto"",""en"")"),"Loading...")</f>
        <v>Loading...</v>
      </c>
    </row>
    <row r="15954" spans="1:2" ht="14.25" customHeight="1">
      <c r="A15954" s="4" t="s">
        <v>15107</v>
      </c>
      <c r="B15954" s="2" t="str">
        <f ca="1">IFERROR(__xludf.DUMMYFUNCTION("GOOGLETRANSLATE(A15954,""auto"",""en"")"),"Loading...")</f>
        <v>Loading...</v>
      </c>
    </row>
    <row r="15955" spans="1:2" ht="14.25" customHeight="1">
      <c r="A15955" s="2" t="s">
        <v>15108</v>
      </c>
      <c r="B15955" s="2" t="str">
        <f ca="1">IFERROR(__xludf.DUMMYFUNCTION("GOOGLETRANSLATE(A15955,""auto"",""en"")"),"Loading...")</f>
        <v>Loading...</v>
      </c>
    </row>
    <row r="15956" spans="1:2" ht="14.25" customHeight="1">
      <c r="A15956" s="2" t="s">
        <v>15109</v>
      </c>
      <c r="B15956" s="2" t="str">
        <f ca="1">IFERROR(__xludf.DUMMYFUNCTION("GOOGLETRANSLATE(A15956,""auto"",""en"")"),"Loading...")</f>
        <v>Loading...</v>
      </c>
    </row>
    <row r="15957" spans="1:2" ht="14.25" customHeight="1">
      <c r="A15957" s="2" t="s">
        <v>15110</v>
      </c>
      <c r="B15957" s="2" t="str">
        <f ca="1">IFERROR(__xludf.DUMMYFUNCTION("GOOGLETRANSLATE(A15957,""auto"",""en"")"),"Loading...")</f>
        <v>Loading...</v>
      </c>
    </row>
    <row r="15958" spans="1:2" ht="14.25" customHeight="1">
      <c r="A15958" s="6" t="s">
        <v>15111</v>
      </c>
      <c r="B15958" s="2" t="str">
        <f ca="1">IFERROR(__xludf.DUMMYFUNCTION("GOOGLETRANSLATE(A15958,""auto"",""en"")"),"Loading...")</f>
        <v>Loading...</v>
      </c>
    </row>
    <row r="15959" spans="1:2" ht="14.25" customHeight="1">
      <c r="A15959" s="2" t="s">
        <v>15112</v>
      </c>
      <c r="B15959" s="2" t="str">
        <f ca="1">IFERROR(__xludf.DUMMYFUNCTION("GOOGLETRANSLATE(A15959,""auto"",""en"")"),"Loading...")</f>
        <v>Loading...</v>
      </c>
    </row>
    <row r="15960" spans="1:2" ht="14.25" customHeight="1">
      <c r="A15960" s="2" t="s">
        <v>15113</v>
      </c>
      <c r="B15960" s="2" t="str">
        <f ca="1">IFERROR(__xludf.DUMMYFUNCTION("GOOGLETRANSLATE(A15960,""auto"",""en"")"),"Loading...")</f>
        <v>Loading...</v>
      </c>
    </row>
    <row r="15961" spans="1:2" ht="14.25" customHeight="1">
      <c r="A15961" s="2" t="s">
        <v>15114</v>
      </c>
      <c r="B15961" s="2" t="str">
        <f ca="1">IFERROR(__xludf.DUMMYFUNCTION("GOOGLETRANSLATE(A15961,""auto"",""en"")"),"Loading...")</f>
        <v>Loading...</v>
      </c>
    </row>
    <row r="15962" spans="1:2" ht="14.25" customHeight="1">
      <c r="A15962" s="2" t="s">
        <v>15115</v>
      </c>
      <c r="B15962" s="2" t="str">
        <f ca="1">IFERROR(__xludf.DUMMYFUNCTION("GOOGLETRANSLATE(A15962,""auto"",""en"")"),"Loading...")</f>
        <v>Loading...</v>
      </c>
    </row>
    <row r="15963" spans="1:2" ht="14.25" customHeight="1">
      <c r="A15963" s="2" t="s">
        <v>2870</v>
      </c>
      <c r="B15963" s="2" t="str">
        <f ca="1">IFERROR(__xludf.DUMMYFUNCTION("GOOGLETRANSLATE(A15963,""auto"",""en"")"),"Loading...")</f>
        <v>Loading...</v>
      </c>
    </row>
    <row r="15964" spans="1:2" ht="14.25" customHeight="1">
      <c r="A15964" s="4" t="s">
        <v>15116</v>
      </c>
      <c r="B15964" s="2" t="str">
        <f ca="1">IFERROR(__xludf.DUMMYFUNCTION("GOOGLETRANSLATE(A15964,""auto"",""en"")"),"Loading...")</f>
        <v>Loading...</v>
      </c>
    </row>
    <row r="15965" spans="1:2" ht="14.25" customHeight="1">
      <c r="A15965" s="6" t="s">
        <v>15117</v>
      </c>
      <c r="B15965" s="2" t="str">
        <f ca="1">IFERROR(__xludf.DUMMYFUNCTION("GOOGLETRANSLATE(A15965,""auto"",""en"")"),"Loading...")</f>
        <v>Loading...</v>
      </c>
    </row>
    <row r="15966" spans="1:2" ht="14.25" customHeight="1">
      <c r="A15966" s="2" t="s">
        <v>15118</v>
      </c>
      <c r="B15966" s="2" t="str">
        <f ca="1">IFERROR(__xludf.DUMMYFUNCTION("GOOGLETRANSLATE(A15966,""auto"",""en"")"),"Loading...")</f>
        <v>Loading...</v>
      </c>
    </row>
    <row r="15967" spans="1:2" ht="14.25" customHeight="1">
      <c r="A15967" s="2" t="s">
        <v>15119</v>
      </c>
      <c r="B15967" s="2" t="str">
        <f ca="1">IFERROR(__xludf.DUMMYFUNCTION("GOOGLETRANSLATE(A15967,""auto"",""en"")"),"I think bjp can't cross 250. Exit poll may be a manipulation")</f>
        <v>I think bjp can't cross 250. Exit poll may be a manipulation</v>
      </c>
    </row>
    <row r="15968" spans="1:2" ht="14.25" customHeight="1">
      <c r="A15968" s="4" t="s">
        <v>15120</v>
      </c>
      <c r="B15968" s="2" t="str">
        <f ca="1">IFERROR(__xludf.DUMMYFUNCTION("GOOGLETRANSLATE(A15968,""auto"",""en"")"),"Loading...")</f>
        <v>Loading...</v>
      </c>
    </row>
    <row r="15969" spans="1:2" ht="14.25" customHeight="1">
      <c r="A15969" s="4" t="s">
        <v>15121</v>
      </c>
      <c r="B15969" s="2" t="str">
        <f ca="1">IFERROR(__xludf.DUMMYFUNCTION("GOOGLETRANSLATE(A15969,""auto"",""en"")"),"Loading...")</f>
        <v>Loading...</v>
      </c>
    </row>
    <row r="15970" spans="1:2" ht="14.25" customHeight="1">
      <c r="A15970" s="2" t="s">
        <v>15122</v>
      </c>
      <c r="B15970" s="2" t="str">
        <f ca="1">IFERROR(__xludf.DUMMYFUNCTION("GOOGLETRANSLATE(A15970,""auto"",""en"")"),"Loading...")</f>
        <v>Loading...</v>
      </c>
    </row>
    <row r="15971" spans="1:2" ht="14.25" customHeight="1">
      <c r="A15971" s="2" t="s">
        <v>15123</v>
      </c>
      <c r="B15971" s="2" t="str">
        <f ca="1">IFERROR(__xludf.DUMMYFUNCTION("GOOGLETRANSLATE(A15971,""auto"",""en"")"),"Loading...")</f>
        <v>Loading...</v>
      </c>
    </row>
    <row r="15972" spans="1:2" ht="14.25" customHeight="1">
      <c r="A15972" s="2" t="s">
        <v>15124</v>
      </c>
      <c r="B15972" s="2" t="str">
        <f ca="1">IFERROR(__xludf.DUMMYFUNCTION("GOOGLETRANSLATE(A15972,""auto"",""en"")"),"Loading...")</f>
        <v>Loading...</v>
      </c>
    </row>
    <row r="15973" spans="1:2" ht="14.25" customHeight="1">
      <c r="A15973" s="2" t="s">
        <v>15125</v>
      </c>
      <c r="B15973" s="2" t="str">
        <f ca="1">IFERROR(__xludf.DUMMYFUNCTION("GOOGLETRANSLATE(A15973,""auto"",""en"")"),"Loading...")</f>
        <v>Loading...</v>
      </c>
    </row>
    <row r="15974" spans="1:2" ht="14.25" customHeight="1">
      <c r="A15974" s="2" t="s">
        <v>15126</v>
      </c>
      <c r="B15974" s="2" t="str">
        <f ca="1">IFERROR(__xludf.DUMMYFUNCTION("GOOGLETRANSLATE(A15974,""auto"",""en"")"),"Loading...")</f>
        <v>Loading...</v>
      </c>
    </row>
    <row r="15975" spans="1:2" ht="14.25" customHeight="1">
      <c r="A15975" s="2" t="s">
        <v>15127</v>
      </c>
      <c r="B15975" s="2" t="str">
        <f ca="1">IFERROR(__xludf.DUMMYFUNCTION("GOOGLETRANSLATE(A15975,""auto"",""en"")"),"Loading...")</f>
        <v>Loading...</v>
      </c>
    </row>
    <row r="15976" spans="1:2" ht="14.25" customHeight="1">
      <c r="A15976" s="2" t="s">
        <v>15128</v>
      </c>
      <c r="B15976" s="2" t="str">
        <f ca="1">IFERROR(__xludf.DUMMYFUNCTION("GOOGLETRANSLATE(A15976,""auto"",""en"")"),"Loading...")</f>
        <v>Loading...</v>
      </c>
    </row>
    <row r="15977" spans="1:2" ht="14.25" customHeight="1">
      <c r="A15977" s="4" t="s">
        <v>15129</v>
      </c>
      <c r="B15977" s="2" t="str">
        <f ca="1">IFERROR(__xludf.DUMMYFUNCTION("GOOGLETRANSLATE(A15977,""auto"",""en"")"),"Loading...")</f>
        <v>Loading...</v>
      </c>
    </row>
    <row r="15978" spans="1:2" ht="14.25" customHeight="1">
      <c r="A15978" s="2" t="s">
        <v>15130</v>
      </c>
      <c r="B15978" s="2" t="str">
        <f ca="1">IFERROR(__xludf.DUMMYFUNCTION("GOOGLETRANSLATE(A15978,""auto"",""en"")"),"Loading...")</f>
        <v>Loading...</v>
      </c>
    </row>
    <row r="15979" spans="1:2" ht="14.25" customHeight="1">
      <c r="A15979" s="2" t="s">
        <v>15131</v>
      </c>
      <c r="B15979" s="2" t="str">
        <f ca="1">IFERROR(__xludf.DUMMYFUNCTION("GOOGLETRANSLATE(A15979,""auto"",""en"")"),"Loading...")</f>
        <v>Loading...</v>
      </c>
    </row>
    <row r="15980" spans="1:2" ht="14.25" customHeight="1">
      <c r="A15980" s="2" t="s">
        <v>15132</v>
      </c>
      <c r="B15980" s="2" t="str">
        <f ca="1">IFERROR(__xludf.DUMMYFUNCTION("GOOGLETRANSLATE(A15980,""auto"",""en"")"),"Loading...")</f>
        <v>Loading...</v>
      </c>
    </row>
    <row r="15981" spans="1:2" ht="14.25" customHeight="1">
      <c r="A15981" s="2" t="s">
        <v>15133</v>
      </c>
      <c r="B15981" s="2" t="str">
        <f ca="1">IFERROR(__xludf.DUMMYFUNCTION("GOOGLETRANSLATE(A15981,""auto"",""en"")"),"TMC 22 bagal me BJP 14")</f>
        <v>TMC 22 bagal me BJP 14</v>
      </c>
    </row>
    <row r="15982" spans="1:2" ht="14.25" customHeight="1">
      <c r="A15982" s="2" t="s">
        <v>15134</v>
      </c>
      <c r="B15982" s="2" t="str">
        <f ca="1">IFERROR(__xludf.DUMMYFUNCTION("GOOGLETRANSLATE(A15982,""auto"",""en"")"),"Loading...")</f>
        <v>Loading...</v>
      </c>
    </row>
    <row r="15983" spans="1:2" ht="14.25" customHeight="1">
      <c r="A15983" s="4" t="s">
        <v>15135</v>
      </c>
      <c r="B15983" s="2" t="str">
        <f ca="1">IFERROR(__xludf.DUMMYFUNCTION("GOOGLETRANSLATE(A15983,""auto"",""en"")"),"These are jackals, sycophants of wolves... Be careful, be alert.")</f>
        <v>These are jackals, sycophants of wolves... Be careful, be alert.</v>
      </c>
    </row>
    <row r="15984" spans="1:2" ht="14.25" customHeight="1">
      <c r="A15984" s="2" t="s">
        <v>15136</v>
      </c>
      <c r="B15984" s="2" t="str">
        <f ca="1">IFERROR(__xludf.DUMMYFUNCTION("GOOGLETRANSLATE(A15984,""auto"",""en"")"),"Loading...")</f>
        <v>Loading...</v>
      </c>
    </row>
    <row r="15985" spans="1:2" ht="14.25" customHeight="1">
      <c r="A15985" s="2" t="s">
        <v>15137</v>
      </c>
      <c r="B15985" s="2" t="str">
        <f ca="1">IFERROR(__xludf.DUMMYFUNCTION("GOOGLETRANSLATE(A15985,""auto"",""en"")"),"Loading...")</f>
        <v>Loading...</v>
      </c>
    </row>
    <row r="15986" spans="1:2" ht="14.25" customHeight="1">
      <c r="A15986" s="2" t="s">
        <v>15138</v>
      </c>
      <c r="B15986" s="2" t="str">
        <f ca="1">IFERROR(__xludf.DUMMYFUNCTION("GOOGLETRANSLATE(A15986,""auto"",""en"")"),"Loading...")</f>
        <v>Loading...</v>
      </c>
    </row>
    <row r="15987" spans="1:2" ht="14.25" customHeight="1">
      <c r="A15987" s="6" t="s">
        <v>15139</v>
      </c>
      <c r="B15987" s="2" t="str">
        <f ca="1">IFERROR(__xludf.DUMMYFUNCTION("GOOGLETRANSLATE(A15987,""auto"",""en"")"),"Loading...")</f>
        <v>Loading...</v>
      </c>
    </row>
    <row r="15988" spans="1:2" ht="14.25" customHeight="1">
      <c r="A15988" s="2" t="s">
        <v>15140</v>
      </c>
      <c r="B15988" s="2" t="str">
        <f ca="1">IFERROR(__xludf.DUMMYFUNCTION("GOOGLETRANSLATE(A15988,""auto"",""en"")"),"Loading...")</f>
        <v>Loading...</v>
      </c>
    </row>
    <row r="15989" spans="1:2" ht="14.25" customHeight="1">
      <c r="A15989" s="2" t="s">
        <v>15141</v>
      </c>
      <c r="B15989" s="2" t="str">
        <f ca="1">IFERROR(__xludf.DUMMYFUNCTION("GOOGLETRANSLATE(A15989,""auto"",""en"")"),"What is Tommy media?")</f>
        <v>What is Tommy media?</v>
      </c>
    </row>
    <row r="15990" spans="1:2" ht="14.25" customHeight="1">
      <c r="A15990" s="2" t="s">
        <v>15142</v>
      </c>
      <c r="B15990" s="2" t="str">
        <f ca="1">IFERROR(__xludf.DUMMYFUNCTION("GOOGLETRANSLATE(A15990,""auto"",""en"")"),"Loading...")</f>
        <v>Loading...</v>
      </c>
    </row>
    <row r="15991" spans="1:2" ht="14.25" customHeight="1">
      <c r="A15991" s="4" t="s">
        <v>15143</v>
      </c>
      <c r="B15991" s="2" t="str">
        <f ca="1">IFERROR(__xludf.DUMMYFUNCTION("GOOGLETRANSLATE(A15991,""auto"",""en"")"),"Loading...")</f>
        <v>Loading...</v>
      </c>
    </row>
    <row r="15992" spans="1:2" ht="14.25" customHeight="1">
      <c r="A15992" s="4" t="s">
        <v>15144</v>
      </c>
      <c r="B15992" s="2" t="str">
        <f ca="1">IFERROR(__xludf.DUMMYFUNCTION("GOOGLETRANSLATE(A15992,""auto"",""en"")"),"Loading...")</f>
        <v>Loading...</v>
      </c>
    </row>
    <row r="15993" spans="1:2" ht="14.25" customHeight="1">
      <c r="A15993" s="6" t="s">
        <v>15145</v>
      </c>
      <c r="B15993" s="2" t="str">
        <f ca="1">IFERROR(__xludf.DUMMYFUNCTION("GOOGLETRANSLATE(A15993,""auto"",""en"")"),"Loading...")</f>
        <v>Loading...</v>
      </c>
    </row>
    <row r="15994" spans="1:2" ht="14.25" customHeight="1">
      <c r="A15994" s="2" t="s">
        <v>15146</v>
      </c>
      <c r="B15994" s="2" t="str">
        <f ca="1">IFERROR(__xludf.DUMMYFUNCTION("GOOGLETRANSLATE(A15994,""auto"",""en"")"),"Loading...")</f>
        <v>Loading...</v>
      </c>
    </row>
    <row r="15995" spans="1:2" ht="14.25" customHeight="1">
      <c r="A15995" s="2" t="s">
        <v>15147</v>
      </c>
      <c r="B15995" s="2" t="str">
        <f ca="1">IFERROR(__xludf.DUMMYFUNCTION("GOOGLETRANSLATE(A15995,""auto"",""en"")"),"Loading...")</f>
        <v>Loading...</v>
      </c>
    </row>
    <row r="15996" spans="1:2" ht="14.25" customHeight="1">
      <c r="A15996" s="2" t="s">
        <v>15148</v>
      </c>
      <c r="B15996" s="2" t="str">
        <f ca="1">IFERROR(__xludf.DUMMYFUNCTION("GOOGLETRANSLATE(A15996,""auto"",""en"")"),"Loading...")</f>
        <v>Loading...</v>
      </c>
    </row>
    <row r="15997" spans="1:2" ht="14.25" customHeight="1">
      <c r="A15997" s="2" t="s">
        <v>15149</v>
      </c>
      <c r="B15997" s="2" t="str">
        <f ca="1">IFERROR(__xludf.DUMMYFUNCTION("GOOGLETRANSLATE(A15997,""auto"",""en"")"),"Loading...")</f>
        <v>Loading...</v>
      </c>
    </row>
    <row r="15998" spans="1:2" ht="14.25" customHeight="1">
      <c r="A15998" s="2" t="s">
        <v>15150</v>
      </c>
      <c r="B15998" s="2" t="str">
        <f ca="1">IFERROR(__xludf.DUMMYFUNCTION("GOOGLETRANSLATE(A15998,""auto"",""en"")"),"Loading...")</f>
        <v>Loading...</v>
      </c>
    </row>
    <row r="15999" spans="1:2" ht="14.25" customHeight="1">
      <c r="A15999" s="2" t="s">
        <v>15151</v>
      </c>
      <c r="B15999" s="2" t="str">
        <f ca="1">IFERROR(__xludf.DUMMYFUNCTION("GOOGLETRANSLATE(A15999,""auto"",""en"")"),"Loading...")</f>
        <v>Loading...</v>
      </c>
    </row>
    <row r="16000" spans="1:2" ht="14.25" customHeight="1">
      <c r="A16000" s="4" t="s">
        <v>15152</v>
      </c>
      <c r="B16000" s="2" t="str">
        <f ca="1">IFERROR(__xludf.DUMMYFUNCTION("GOOGLETRANSLATE(A16000,""auto"",""en"")"),"Loading...")</f>
        <v>Loading...</v>
      </c>
    </row>
    <row r="16001" spans="1:2" ht="14.25" customHeight="1">
      <c r="A16001" s="2" t="s">
        <v>15153</v>
      </c>
      <c r="B16001" s="2" t="str">
        <f ca="1">IFERROR(__xludf.DUMMYFUNCTION("GOOGLETRANSLATE(A16001,""auto"",""en"")"),"Everyone has voted for Modi...don't go crazy.")</f>
        <v>Everyone has voted for Modi...don't go crazy.</v>
      </c>
    </row>
    <row r="16002" spans="1:2" ht="14.25" customHeight="1">
      <c r="A16002" s="2" t="s">
        <v>15154</v>
      </c>
      <c r="B16002" s="2" t="str">
        <f ca="1">IFERROR(__xludf.DUMMYFUNCTION("GOOGLETRANSLATE(A16002,""auto"",""en"")"),"Loading...")</f>
        <v>Loading...</v>
      </c>
    </row>
    <row r="16003" spans="1:2" ht="14.25" customHeight="1">
      <c r="A16003" s="4" t="s">
        <v>15155</v>
      </c>
      <c r="B16003" s="2" t="str">
        <f ca="1">IFERROR(__xludf.DUMMYFUNCTION("GOOGLETRANSLATE(A16003,""auto"",""en"")"),"Loading...")</f>
        <v>Loading...</v>
      </c>
    </row>
    <row r="16004" spans="1:2" ht="14.25" customHeight="1">
      <c r="A16004" s="6" t="s">
        <v>15156</v>
      </c>
      <c r="B16004" s="2" t="str">
        <f ca="1">IFERROR(__xludf.DUMMYFUNCTION("GOOGLETRANSLATE(A16004,""auto"",""en"")"),"Loading...")</f>
        <v>Loading...</v>
      </c>
    </row>
    <row r="16005" spans="1:2" ht="14.25" customHeight="1">
      <c r="A16005" s="2" t="s">
        <v>15157</v>
      </c>
      <c r="B16005" s="2" t="str">
        <f ca="1">IFERROR(__xludf.DUMMYFUNCTION("GOOGLETRANSLATE(A16005,""auto"",""en"")"),"Loading...")</f>
        <v>Loading...</v>
      </c>
    </row>
    <row r="16006" spans="1:2" ht="14.25" customHeight="1">
      <c r="A16006" s="2" t="s">
        <v>15158</v>
      </c>
      <c r="B16006" s="2" t="str">
        <f ca="1">IFERROR(__xludf.DUMMYFUNCTION("GOOGLETRANSLATE(A16006,""auto"",""en"")"),"Loading...")</f>
        <v>Loading...</v>
      </c>
    </row>
    <row r="16007" spans="1:2" ht="14.25" customHeight="1">
      <c r="A16007" s="2" t="s">
        <v>15159</v>
      </c>
      <c r="B16007" s="2" t="str">
        <f ca="1">IFERROR(__xludf.DUMMYFUNCTION("GOOGLETRANSLATE(A16007,""auto"",""en"")"),"Loading...")</f>
        <v>Loading...</v>
      </c>
    </row>
    <row r="16008" spans="1:2" ht="14.25" customHeight="1">
      <c r="A16008" s="2" t="s">
        <v>15160</v>
      </c>
      <c r="B16008" s="2" t="str">
        <f ca="1">IFERROR(__xludf.DUMMYFUNCTION("GOOGLETRANSLATE(A16008,""auto"",""en"")"),"Loading...")</f>
        <v>Loading...</v>
      </c>
    </row>
    <row r="16009" spans="1:2" ht="14.25" customHeight="1">
      <c r="A16009" s="2" t="s">
        <v>15161</v>
      </c>
      <c r="B16009" s="2" t="str">
        <f ca="1">IFERROR(__xludf.DUMMYFUNCTION("GOOGLETRANSLATE(A16009,""auto"",""en"")"),"Han Mai tapish kumar")</f>
        <v>Han Mai tapish kumar</v>
      </c>
    </row>
    <row r="16010" spans="1:2" ht="14.25" customHeight="1">
      <c r="A16010" s="2" t="s">
        <v>15162</v>
      </c>
      <c r="B16010" s="2" t="str">
        <f ca="1">IFERROR(__xludf.DUMMYFUNCTION("GOOGLETRANSLATE(A16010,""auto"",""en"")"),"Loading...")</f>
        <v>Loading...</v>
      </c>
    </row>
    <row r="16011" spans="1:2" ht="14.25" customHeight="1">
      <c r="A16011" s="6" t="s">
        <v>15163</v>
      </c>
      <c r="B16011" s="2" t="str">
        <f ca="1">IFERROR(__xludf.DUMMYFUNCTION("GOOGLETRANSLATE(A16011,""auto"",""en"")"),"Loading...")</f>
        <v>Loading...</v>
      </c>
    </row>
    <row r="16012" spans="1:2" ht="14.25" customHeight="1">
      <c r="A16012" s="2" t="s">
        <v>15164</v>
      </c>
      <c r="B16012" s="2" t="str">
        <f ca="1">IFERROR(__xludf.DUMMYFUNCTION("GOOGLETRANSLATE(A16012,""auto"",""en"")"),"Loading...")</f>
        <v>Loading...</v>
      </c>
    </row>
    <row r="16013" spans="1:2" ht="14.25" customHeight="1">
      <c r="A16013" s="2" t="s">
        <v>764</v>
      </c>
      <c r="B16013" s="2" t="str">
        <f ca="1">IFERROR(__xludf.DUMMYFUNCTION("GOOGLETRANSLATE(A16013,""auto"",""en"")"),"Loading...")</f>
        <v>Loading...</v>
      </c>
    </row>
    <row r="16014" spans="1:2" ht="14.25" customHeight="1">
      <c r="A16014" s="2" t="s">
        <v>15165</v>
      </c>
      <c r="B16014" s="2" t="str">
        <f ca="1">IFERROR(__xludf.DUMMYFUNCTION("GOOGLETRANSLATE(A16014,""auto"",""en"")"),"Loading...")</f>
        <v>Loading...</v>
      </c>
    </row>
    <row r="16015" spans="1:2" ht="14.25" customHeight="1">
      <c r="A16015" s="2" t="s">
        <v>15166</v>
      </c>
      <c r="B16015" s="2" t="str">
        <f ca="1">IFERROR(__xludf.DUMMYFUNCTION("GOOGLETRANSLATE(A16015,""auto"",""en"")"),"Loading...")</f>
        <v>Loading...</v>
      </c>
    </row>
    <row r="16016" spans="1:2" ht="14.25" customHeight="1">
      <c r="A16016" s="2" t="s">
        <v>15167</v>
      </c>
      <c r="B16016" s="2" t="str">
        <f ca="1">IFERROR(__xludf.DUMMYFUNCTION("GOOGLETRANSLATE(A16016,""auto"",""en"")"),"2:00 ke bad ABM ABM chill aaoge")</f>
        <v>2:00 ke bad ABM ABM chill aaoge</v>
      </c>
    </row>
    <row r="16017" spans="1:2" ht="14.25" customHeight="1">
      <c r="A16017" s="6" t="s">
        <v>15168</v>
      </c>
      <c r="B16017" s="2" t="str">
        <f ca="1">IFERROR(__xludf.DUMMYFUNCTION("GOOGLETRANSLATE(A16017,""auto"",""en"")"),"Loading...")</f>
        <v>Loading...</v>
      </c>
    </row>
    <row r="16018" spans="1:2" ht="14.25" customHeight="1">
      <c r="A16018" s="5" t="s">
        <v>15169</v>
      </c>
      <c r="B16018" s="2" t="str">
        <f ca="1">IFERROR(__xludf.DUMMYFUNCTION("GOOGLETRANSLATE(A16018,""auto"",""en"")"),"Loading...")</f>
        <v>Loading...</v>
      </c>
    </row>
    <row r="16019" spans="1:2" ht="14.25" customHeight="1">
      <c r="A16019" s="2" t="s">
        <v>15170</v>
      </c>
      <c r="B16019" s="2" t="str">
        <f ca="1">IFERROR(__xludf.DUMMYFUNCTION("GOOGLETRANSLATE(A16019,""auto"",""en"")"),"Loading...")</f>
        <v>Loading...</v>
      </c>
    </row>
    <row r="16020" spans="1:2" ht="14.25" customHeight="1">
      <c r="A16020" s="2" t="s">
        <v>15171</v>
      </c>
      <c r="B16020" s="2" t="str">
        <f ca="1">IFERROR(__xludf.DUMMYFUNCTION("GOOGLETRANSLATE(A16020,""auto"",""en"")"),"Loading...")</f>
        <v>Loading...</v>
      </c>
    </row>
    <row r="16021" spans="1:2" ht="14.25" customHeight="1">
      <c r="A16021" s="2" t="s">
        <v>15172</v>
      </c>
      <c r="B16021" s="2" t="str">
        <f ca="1">IFERROR(__xludf.DUMMYFUNCTION("GOOGLETRANSLATE(A16021,""auto"",""en"")"),"Loading...")</f>
        <v>Loading...</v>
      </c>
    </row>
    <row r="16022" spans="1:2" ht="14.25" customHeight="1">
      <c r="A16022" s="2" t="s">
        <v>15173</v>
      </c>
      <c r="B16022" s="2" t="str">
        <f ca="1">IFERROR(__xludf.DUMMYFUNCTION("GOOGLETRANSLATE(A16022,""auto"",""en"")"),"Loading...")</f>
        <v>Loading...</v>
      </c>
    </row>
    <row r="16023" spans="1:2" ht="14.25" customHeight="1">
      <c r="A16023" s="2" t="s">
        <v>15174</v>
      </c>
      <c r="B16023" s="2" t="str">
        <f ca="1">IFERROR(__xludf.DUMMYFUNCTION("GOOGLETRANSLATE(A16023,""auto"",""en"")"),"Loading...")</f>
        <v>Loading...</v>
      </c>
    </row>
    <row r="16024" spans="1:2" ht="14.25" customHeight="1">
      <c r="A16024" s="4" t="s">
        <v>15175</v>
      </c>
      <c r="B16024" s="2" t="str">
        <f ca="1">IFERROR(__xludf.DUMMYFUNCTION("GOOGLETRANSLATE(A16024,""auto"",""en"")"),"Loading...")</f>
        <v>Loading...</v>
      </c>
    </row>
    <row r="16025" spans="1:2" ht="14.25" customHeight="1">
      <c r="A16025" s="2" t="s">
        <v>15176</v>
      </c>
      <c r="B16025" s="2" t="str">
        <f ca="1">IFERROR(__xludf.DUMMYFUNCTION("GOOGLETRANSLATE(A16025,""auto"",""en"")"),"Loading...")</f>
        <v>Loading...</v>
      </c>
    </row>
    <row r="16026" spans="1:2" ht="14.25" customHeight="1">
      <c r="A16026" s="2" t="s">
        <v>15177</v>
      </c>
      <c r="B16026" s="2" t="str">
        <f ca="1">IFERROR(__xludf.DUMMYFUNCTION("GOOGLETRANSLATE(A16026,""auto"",""en"")"),"Loading...")</f>
        <v>Loading...</v>
      </c>
    </row>
    <row r="16027" spans="1:2" ht="14.25" customHeight="1">
      <c r="A16027" s="2" t="s">
        <v>15178</v>
      </c>
      <c r="B16027" s="2" t="str">
        <f ca="1">IFERROR(__xludf.DUMMYFUNCTION("GOOGLETRANSLATE(A16027,""auto"",""en"")"),"Loading...")</f>
        <v>Loading...</v>
      </c>
    </row>
    <row r="16028" spans="1:2" ht="14.25" customHeight="1">
      <c r="A16028" s="4" t="s">
        <v>15179</v>
      </c>
      <c r="B16028" s="2" t="str">
        <f ca="1">IFERROR(__xludf.DUMMYFUNCTION("GOOGLETRANSLATE(A16028,""auto"",""en"")"),"How to conduct exit poll without general public?")</f>
        <v>How to conduct exit poll without general public?</v>
      </c>
    </row>
    <row r="16029" spans="1:2" ht="14.25" customHeight="1">
      <c r="A16029" s="2" t="s">
        <v>15180</v>
      </c>
      <c r="B16029" s="2" t="str">
        <f ca="1">IFERROR(__xludf.DUMMYFUNCTION("GOOGLETRANSLATE(A16029,""auto"",""en"")"),"Loading...")</f>
        <v>Loading...</v>
      </c>
    </row>
    <row r="16030" spans="1:2" ht="14.25" customHeight="1">
      <c r="A16030" s="2" t="s">
        <v>15181</v>
      </c>
      <c r="B16030" s="2" t="str">
        <f ca="1">IFERROR(__xludf.DUMMYFUNCTION("GOOGLETRANSLATE(A16030,""auto"",""en"")"),"This is a perfect news in here ❤")</f>
        <v>This is a perfect news in here ❤</v>
      </c>
    </row>
    <row r="16031" spans="1:2" ht="14.25" customHeight="1">
      <c r="A16031" s="2" t="s">
        <v>15182</v>
      </c>
      <c r="B16031" s="2" t="str">
        <f ca="1">IFERROR(__xludf.DUMMYFUNCTION("GOOGLETRANSLATE(A16031,""auto"",""en"")"),"Loading...")</f>
        <v>Loading...</v>
      </c>
    </row>
    <row r="16032" spans="1:2" ht="14.25" customHeight="1">
      <c r="A16032" s="2" t="s">
        <v>658</v>
      </c>
      <c r="B16032" s="2" t="str">
        <f ca="1">IFERROR(__xludf.DUMMYFUNCTION("GOOGLETRANSLATE(A16032,""auto"",""en"")"),"Loading...")</f>
        <v>Loading...</v>
      </c>
    </row>
    <row r="16033" spans="1:2" ht="14.25" customHeight="1">
      <c r="A16033" s="2" t="s">
        <v>15183</v>
      </c>
      <c r="B16033" s="2" t="str">
        <f ca="1">IFERROR(__xludf.DUMMYFUNCTION("GOOGLETRANSLATE(A16033,""auto"",""en"")"),"Loading...")</f>
        <v>Loading...</v>
      </c>
    </row>
    <row r="16034" spans="1:2" ht="14.25" customHeight="1">
      <c r="A16034" s="2" t="s">
        <v>15184</v>
      </c>
      <c r="B16034" s="2" t="str">
        <f ca="1">IFERROR(__xludf.DUMMYFUNCTION("GOOGLETRANSLATE(A16034,""auto"",""en"")"),"Loading...")</f>
        <v>Loading...</v>
      </c>
    </row>
    <row r="16035" spans="1:2" ht="14.25" customHeight="1">
      <c r="A16035" s="2" t="s">
        <v>15185</v>
      </c>
      <c r="B16035" s="2" t="str">
        <f ca="1">IFERROR(__xludf.DUMMYFUNCTION("GOOGLETRANSLATE(A16035,""auto"",""en"")"),"Loading...")</f>
        <v>Loading...</v>
      </c>
    </row>
    <row r="16036" spans="1:2" ht="14.25" customHeight="1">
      <c r="A16036" s="6" t="s">
        <v>15186</v>
      </c>
      <c r="B16036" s="2" t="str">
        <f ca="1">IFERROR(__xludf.DUMMYFUNCTION("GOOGLETRANSLATE(A16036,""auto"",""en"")"),"Loading...")</f>
        <v>Loading...</v>
      </c>
    </row>
    <row r="16037" spans="1:2" ht="14.25" customHeight="1">
      <c r="A16037" s="6" t="s">
        <v>15187</v>
      </c>
      <c r="B16037" s="2" t="str">
        <f ca="1">IFERROR(__xludf.DUMMYFUNCTION("GOOGLETRANSLATE(A16037,""auto"",""en"")"),"Loading...")</f>
        <v>Loading...</v>
      </c>
    </row>
    <row r="16038" spans="1:2" ht="14.25" customHeight="1">
      <c r="A16038" s="4" t="s">
        <v>15188</v>
      </c>
      <c r="B16038" s="2" t="str">
        <f ca="1">IFERROR(__xludf.DUMMYFUNCTION("GOOGLETRANSLATE(A16038,""auto"",""en"")"),"This time change is certain, India will win")</f>
        <v>This time change is certain, India will win</v>
      </c>
    </row>
    <row r="16039" spans="1:2" ht="14.25" customHeight="1">
      <c r="A16039" s="2" t="s">
        <v>15189</v>
      </c>
      <c r="B16039" s="2" t="str">
        <f ca="1">IFERROR(__xludf.DUMMYFUNCTION("GOOGLETRANSLATE(A16039,""auto"",""en"")"),"""Godi media Poll'' they’re try to make a situations througho Godi media..")</f>
        <v>"Godi media Poll'' they’re try to make a situations througho Godi media..</v>
      </c>
    </row>
    <row r="16040" spans="1:2" ht="14.25" customHeight="1">
      <c r="A16040" s="2" t="s">
        <v>7</v>
      </c>
      <c r="B16040" s="2" t="str">
        <f ca="1">IFERROR(__xludf.DUMMYFUNCTION("GOOGLETRANSLATE(A16040,""auto"",""en"")"),"Loading...")</f>
        <v>Loading...</v>
      </c>
    </row>
    <row r="16041" spans="1:2" ht="14.25" customHeight="1">
      <c r="A16041" s="2" t="s">
        <v>15190</v>
      </c>
      <c r="B16041" s="2" t="str">
        <f ca="1">IFERROR(__xludf.DUMMYFUNCTION("GOOGLETRANSLATE(A16041,""auto"",""en"")"),"Loading...")</f>
        <v>Loading...</v>
      </c>
    </row>
    <row r="16042" spans="1:2" ht="14.25" customHeight="1">
      <c r="A16042" s="2" t="s">
        <v>15191</v>
      </c>
      <c r="B16042" s="2" t="str">
        <f ca="1">IFERROR(__xludf.DUMMYFUNCTION("GOOGLETRANSLATE(A16042,""auto"",""en"")"),"India win 300")</f>
        <v>India win 300</v>
      </c>
    </row>
    <row r="16043" spans="1:2" ht="14.25" customHeight="1">
      <c r="A16043" s="2" t="s">
        <v>5040</v>
      </c>
      <c r="B16043" s="2" t="str">
        <f ca="1">IFERROR(__xludf.DUMMYFUNCTION("GOOGLETRANSLATE(A16043,""auto"",""en"")"),"Loading...")</f>
        <v>Loading...</v>
      </c>
    </row>
    <row r="16044" spans="1:2" ht="14.25" customHeight="1">
      <c r="A16044" s="2" t="s">
        <v>15192</v>
      </c>
      <c r="B16044" s="2" t="str">
        <f ca="1">IFERROR(__xludf.DUMMYFUNCTION("GOOGLETRANSLATE(A16044,""auto"",""en"")"),"Loading...")</f>
        <v>Loading...</v>
      </c>
    </row>
    <row r="16045" spans="1:2" ht="14.25" customHeight="1">
      <c r="A16045" s="6" t="s">
        <v>15193</v>
      </c>
      <c r="B16045" s="2" t="str">
        <f ca="1">IFERROR(__xludf.DUMMYFUNCTION("GOOGLETRANSLATE(A16045,""auto"",""en"")"),"Loading...")</f>
        <v>Loading...</v>
      </c>
    </row>
    <row r="16046" spans="1:2" ht="14.25" customHeight="1">
      <c r="A16046" s="4" t="s">
        <v>15194</v>
      </c>
      <c r="B16046" s="2" t="str">
        <f ca="1">IFERROR(__xludf.DUMMYFUNCTION("GOOGLETRANSLATE(A16046,""auto"",""en"")"),"Loading...")</f>
        <v>Loading...</v>
      </c>
    </row>
    <row r="16047" spans="1:2" ht="14.25" customHeight="1">
      <c r="A16047" s="2" t="s">
        <v>15195</v>
      </c>
      <c r="B16047" s="2" t="str">
        <f ca="1">IFERROR(__xludf.DUMMYFUNCTION("GOOGLETRANSLATE(A16047,""auto"",""en"")"),"Loading...")</f>
        <v>Loading...</v>
      </c>
    </row>
    <row r="16048" spans="1:2" ht="14.25" customHeight="1">
      <c r="A16048" s="2" t="s">
        <v>15196</v>
      </c>
      <c r="B16048" s="2" t="str">
        <f ca="1">IFERROR(__xludf.DUMMYFUNCTION("GOOGLETRANSLATE(A16048,""auto"",""en"")"),"Loading...")</f>
        <v>Loading...</v>
      </c>
    </row>
    <row r="16049" spans="1:2" ht="14.25" customHeight="1">
      <c r="A16049" s="2" t="s">
        <v>15197</v>
      </c>
      <c r="B16049" s="2" t="str">
        <f ca="1">IFERROR(__xludf.DUMMYFUNCTION("GOOGLETRANSLATE(A16049,""auto"",""en"")"),"Loading...")</f>
        <v>Loading...</v>
      </c>
    </row>
    <row r="16050" spans="1:2" ht="14.25" customHeight="1">
      <c r="A16050" s="4" t="s">
        <v>15198</v>
      </c>
      <c r="B16050" s="2" t="str">
        <f ca="1">IFERROR(__xludf.DUMMYFUNCTION("GOOGLETRANSLATE(A16050,""auto"",""en"")"),"Loading...")</f>
        <v>Loading...</v>
      </c>
    </row>
    <row r="16051" spans="1:2" ht="14.25" customHeight="1">
      <c r="A16051" s="2" t="s">
        <v>15199</v>
      </c>
      <c r="B16051" s="2" t="str">
        <f ca="1">IFERROR(__xludf.DUMMYFUNCTION("GOOGLETRANSLATE(A16051,""auto"",""en"")"),"Loading...")</f>
        <v>Loading...</v>
      </c>
    </row>
    <row r="16052" spans="1:2" ht="14.25" customHeight="1">
      <c r="A16052" s="2" t="s">
        <v>15200</v>
      </c>
      <c r="B16052" s="2" t="str">
        <f ca="1">IFERROR(__xludf.DUMMYFUNCTION("GOOGLETRANSLATE(A16052,""auto"",""en"")"),"❤️❤️❤️❤️❤️❤️❤️❤️❤️Jai Sambhu Nirakar Adhinath Mahakal Mahakal Mahabrbhu tirkaldarshe is the water of many worlds.")</f>
        <v>❤️❤️❤️❤️❤️❤️❤️❤️❤️Jai Sambhu Nirakar Adhinath Mahakal Mahakal Mahabrbhu tirkaldarshe is the water of many worlds.</v>
      </c>
    </row>
    <row r="16053" spans="1:2" ht="14.25" customHeight="1">
      <c r="A16053" s="2" t="s">
        <v>15201</v>
      </c>
      <c r="B16053" s="2" t="str">
        <f ca="1">IFERROR(__xludf.DUMMYFUNCTION("GOOGLETRANSLATE(A16053,""auto"",""en"")"),"Loading...")</f>
        <v>Loading...</v>
      </c>
    </row>
    <row r="16054" spans="1:2" ht="14.25" customHeight="1">
      <c r="A16054" s="4" t="s">
        <v>15202</v>
      </c>
      <c r="B16054" s="2" t="str">
        <f ca="1">IFERROR(__xludf.DUMMYFUNCTION("GOOGLETRANSLATE(A16054,""auto"",""en"")"),"Loading...")</f>
        <v>Loading...</v>
      </c>
    </row>
    <row r="16055" spans="1:2" ht="14.25" customHeight="1">
      <c r="A16055" s="2" t="s">
        <v>14098</v>
      </c>
      <c r="B16055" s="2" t="str">
        <f ca="1">IFERROR(__xludf.DUMMYFUNCTION("GOOGLETRANSLATE(A16055,""auto"",""en"")"),"Next pm rahul gandhi")</f>
        <v>Next pm rahul gandhi</v>
      </c>
    </row>
    <row r="16056" spans="1:2" ht="14.25" customHeight="1">
      <c r="A16056" s="2" t="s">
        <v>15203</v>
      </c>
      <c r="B16056" s="2" t="str">
        <f ca="1">IFERROR(__xludf.DUMMYFUNCTION("GOOGLETRANSLATE(A16056,""auto"",""en"")"),"Loading...")</f>
        <v>Loading...</v>
      </c>
    </row>
    <row r="16057" spans="1:2" ht="14.25" customHeight="1">
      <c r="A16057" s="2" t="s">
        <v>15204</v>
      </c>
      <c r="B16057" s="2" t="str">
        <f ca="1">IFERROR(__xludf.DUMMYFUNCTION("GOOGLETRANSLATE(A16057,""auto"",""en"")"),"Loading...")</f>
        <v>Loading...</v>
      </c>
    </row>
    <row r="16058" spans="1:2" ht="14.25" customHeight="1">
      <c r="A16058" s="4" t="s">
        <v>15205</v>
      </c>
      <c r="B16058" s="2" t="str">
        <f ca="1">IFERROR(__xludf.DUMMYFUNCTION("GOOGLETRANSLATE(A16058,""auto"",""en"")"),"Loading...")</f>
        <v>Loading...</v>
      </c>
    </row>
    <row r="16059" spans="1:2" ht="14.25" customHeight="1">
      <c r="A16059" s="2" t="s">
        <v>594</v>
      </c>
      <c r="B16059" s="2" t="str">
        <f ca="1">IFERROR(__xludf.DUMMYFUNCTION("GOOGLETRANSLATE(A16059,""auto"",""en"")"),"❤")</f>
        <v>❤</v>
      </c>
    </row>
    <row r="16060" spans="1:2" ht="14.25" customHeight="1">
      <c r="A16060" s="2" t="s">
        <v>15206</v>
      </c>
      <c r="B16060" s="2" t="str">
        <f ca="1">IFERROR(__xludf.DUMMYFUNCTION("GOOGLETRANSLATE(A16060,""auto"",""en"")"),"Loading...")</f>
        <v>Loading...</v>
      </c>
    </row>
    <row r="16061" spans="1:2" ht="14.25" customHeight="1">
      <c r="A16061" s="2" t="s">
        <v>15207</v>
      </c>
      <c r="B16061" s="2" t="str">
        <f ca="1">IFERROR(__xludf.DUMMYFUNCTION("GOOGLETRANSLATE(A16061,""auto"",""en"")"),"Meera be salaam lo jee aap.")</f>
        <v>Meera be salaam lo jee aap.</v>
      </c>
    </row>
    <row r="16062" spans="1:2" ht="14.25" customHeight="1">
      <c r="A16062" s="4" t="s">
        <v>15208</v>
      </c>
      <c r="B16062" s="2" t="str">
        <f ca="1">IFERROR(__xludf.DUMMYFUNCTION("GOOGLETRANSLATE(A16062,""auto"",""en"")"),"Loading...")</f>
        <v>Loading...</v>
      </c>
    </row>
    <row r="16063" spans="1:2" ht="14.25" customHeight="1">
      <c r="A16063" s="2" t="s">
        <v>15209</v>
      </c>
      <c r="B16063" s="2" t="str">
        <f ca="1">IFERROR(__xludf.DUMMYFUNCTION("GOOGLETRANSLATE(A16063,""auto"",""en"")"),"Loading...")</f>
        <v>Loading...</v>
      </c>
    </row>
    <row r="16064" spans="1:2" ht="14.25" customHeight="1">
      <c r="A16064" s="2" t="s">
        <v>9754</v>
      </c>
      <c r="B16064" s="2" t="str">
        <f ca="1">IFERROR(__xludf.DUMMYFUNCTION("GOOGLETRANSLATE(A16064,""auto"",""en"")"),"Loading...")</f>
        <v>Loading...</v>
      </c>
    </row>
    <row r="16065" spans="1:2" ht="14.25" customHeight="1">
      <c r="A16065" s="2" t="s">
        <v>15210</v>
      </c>
      <c r="B16065" s="2" t="str">
        <f ca="1">IFERROR(__xludf.DUMMYFUNCTION("GOOGLETRANSLATE(A16065,""auto"",""en"")"),"Dalle tum jab ndtv mn the tab bhi to aise he exit poll krete the...ruke raho 4june ko...teri to ghisne ki naubaat ayegi")</f>
        <v>Dalle tum jab ndtv mn the tab bhi to aise he exit poll krete the...ruke raho 4june ko...teri to ghisne ki naubaat ayegi</v>
      </c>
    </row>
    <row r="16066" spans="1:2" ht="14.25" customHeight="1">
      <c r="A16066" s="2" t="s">
        <v>15211</v>
      </c>
      <c r="B16066" s="2" t="str">
        <f ca="1">IFERROR(__xludf.DUMMYFUNCTION("GOOGLETRANSLATE(A16066,""auto"",""en"")"),"Sir, BJP has fixed the results by stealing votes from EVM.  The public will have to come to the streets for re-election through ballot.")</f>
        <v>Sir, BJP has fixed the results by stealing votes from EVM.  The public will have to come to the streets for re-election through ballot.</v>
      </c>
    </row>
    <row r="16067" spans="1:2" ht="14.25" customHeight="1">
      <c r="A16067" s="2" t="s">
        <v>764</v>
      </c>
      <c r="B16067" s="2" t="str">
        <f ca="1">IFERROR(__xludf.DUMMYFUNCTION("GOOGLETRANSLATE(A16067,""auto"",""en"")"),"Loading...")</f>
        <v>Loading...</v>
      </c>
    </row>
    <row r="16068" spans="1:2" ht="14.25" customHeight="1">
      <c r="A16068" s="5" t="s">
        <v>15212</v>
      </c>
      <c r="B16068" s="2" t="str">
        <f ca="1">IFERROR(__xludf.DUMMYFUNCTION("GOOGLETRANSLATE(A16068,""auto"",""en"")"),"Loading...")</f>
        <v>Loading...</v>
      </c>
    </row>
    <row r="16069" spans="1:2" ht="14.25" customHeight="1">
      <c r="A16069" s="6" t="s">
        <v>15213</v>
      </c>
      <c r="B16069" s="2" t="str">
        <f ca="1">IFERROR(__xludf.DUMMYFUNCTION("GOOGLETRANSLATE(A16069,""auto"",""en"")"),"Loading...")</f>
        <v>Loading...</v>
      </c>
    </row>
    <row r="16070" spans="1:2" ht="14.25" customHeight="1">
      <c r="A16070" s="2" t="s">
        <v>15214</v>
      </c>
      <c r="B16070" s="2" t="str">
        <f ca="1">IFERROR(__xludf.DUMMYFUNCTION("GOOGLETRANSLATE(A16070,""auto"",""en"")"),"Loading...")</f>
        <v>Loading...</v>
      </c>
    </row>
    <row r="16071" spans="1:2" ht="14.25" customHeight="1">
      <c r="A16071" s="4" t="s">
        <v>15215</v>
      </c>
      <c r="B16071" s="2" t="str">
        <f ca="1">IFERROR(__xludf.DUMMYFUNCTION("GOOGLETRANSLATE(A16071,""auto"",""en"")"),"Loading...")</f>
        <v>Loading...</v>
      </c>
    </row>
    <row r="16072" spans="1:2" ht="14.25" customHeight="1">
      <c r="A16072" s="2" t="s">
        <v>15216</v>
      </c>
      <c r="B16072" s="2" t="str">
        <f ca="1">IFERROR(__xludf.DUMMYFUNCTION("GOOGLETRANSLATE(A16072,""auto"",""en"")"),"you said it right")</f>
        <v>you said it right</v>
      </c>
    </row>
    <row r="16073" spans="1:2" ht="14.25" customHeight="1">
      <c r="A16073" s="6" t="s">
        <v>15217</v>
      </c>
      <c r="B16073" s="2" t="str">
        <f ca="1">IFERROR(__xludf.DUMMYFUNCTION("GOOGLETRANSLATE(A16073,""auto"",""en"")"),"Loading...")</f>
        <v>Loading...</v>
      </c>
    </row>
    <row r="16074" spans="1:2" ht="14.25" customHeight="1">
      <c r="A16074" s="2" t="s">
        <v>15218</v>
      </c>
      <c r="B16074" s="2" t="str">
        <f ca="1">IFERROR(__xludf.DUMMYFUNCTION("GOOGLETRANSLATE(A16074,""auto"",""en"")"),"Loading...")</f>
        <v>Loading...</v>
      </c>
    </row>
    <row r="16075" spans="1:2" ht="14.25" customHeight="1">
      <c r="A16075" s="2" t="s">
        <v>15219</v>
      </c>
      <c r="B16075" s="2" t="str">
        <f ca="1">IFERROR(__xludf.DUMMYFUNCTION("GOOGLETRANSLATE(A16075,""auto"",""en"")"),"Loading...")</f>
        <v>Loading...</v>
      </c>
    </row>
    <row r="16076" spans="1:2" ht="14.25" customHeight="1">
      <c r="A16076" s="2" t="s">
        <v>15220</v>
      </c>
      <c r="B16076" s="2" t="str">
        <f ca="1">IFERROR(__xludf.DUMMYFUNCTION("GOOGLETRANSLATE(A16076,""auto"",""en"")"),"Loading...")</f>
        <v>Loading...</v>
      </c>
    </row>
    <row r="16077" spans="1:2" ht="14.25" customHeight="1">
      <c r="A16077" s="2" t="s">
        <v>15221</v>
      </c>
      <c r="B16077" s="2" t="str">
        <f ca="1">IFERROR(__xludf.DUMMYFUNCTION("GOOGLETRANSLATE(A16077,""auto"",""en"")"),"Loading...")</f>
        <v>Loading...</v>
      </c>
    </row>
    <row r="16078" spans="1:2" ht="14.25" customHeight="1">
      <c r="A16078" s="2" t="s">
        <v>15222</v>
      </c>
      <c r="B16078" s="2" t="str">
        <f ca="1">IFERROR(__xludf.DUMMYFUNCTION("GOOGLETRANSLATE(A16078,""auto"",""en"")"),"Loading...")</f>
        <v>Loading...</v>
      </c>
    </row>
    <row r="16079" spans="1:2" ht="14.25" customHeight="1">
      <c r="A16079" s="2" t="s">
        <v>15223</v>
      </c>
      <c r="B16079" s="2" t="str">
        <f ca="1">IFERROR(__xludf.DUMMYFUNCTION("GOOGLETRANSLATE(A16079,""auto"",""en"")"),"Loading...")</f>
        <v>Loading...</v>
      </c>
    </row>
    <row r="16080" spans="1:2" ht="14.25" customHeight="1">
      <c r="A16080" s="4" t="s">
        <v>15224</v>
      </c>
      <c r="B16080" s="2" t="str">
        <f ca="1">IFERROR(__xludf.DUMMYFUNCTION("GOOGLETRANSLATE(A16080,""auto"",""en"")"),"Loading...")</f>
        <v>Loading...</v>
      </c>
    </row>
    <row r="16081" spans="1:2" ht="14.25" customHeight="1">
      <c r="A16081" s="2" t="s">
        <v>2197</v>
      </c>
      <c r="B16081" s="2" t="str">
        <f ca="1">IFERROR(__xludf.DUMMYFUNCTION("GOOGLETRANSLATE(A16081,""auto"",""en"")"),"Loading...")</f>
        <v>Loading...</v>
      </c>
    </row>
    <row r="16082" spans="1:2" ht="14.25" customHeight="1">
      <c r="A16082" s="2" t="s">
        <v>15225</v>
      </c>
      <c r="B16082" s="2" t="str">
        <f ca="1">IFERROR(__xludf.DUMMYFUNCTION("GOOGLETRANSLATE(A16082,""auto"",""en"")"),"Loading...")</f>
        <v>Loading...</v>
      </c>
    </row>
    <row r="16083" spans="1:2" ht="14.25" customHeight="1">
      <c r="A16083" s="2" t="s">
        <v>15226</v>
      </c>
      <c r="B16083" s="2" t="str">
        <f ca="1">IFERROR(__xludf.DUMMYFUNCTION("GOOGLETRANSLATE(A16083,""auto"",""en"")"),"Loading...")</f>
        <v>Loading...</v>
      </c>
    </row>
    <row r="16084" spans="1:2" ht="14.25" customHeight="1">
      <c r="A16084" s="2" t="s">
        <v>15227</v>
      </c>
      <c r="B16084" s="2" t="str">
        <f ca="1">IFERROR(__xludf.DUMMYFUNCTION("GOOGLETRANSLATE(A16084,""auto"",""en"")"),"Loading...")</f>
        <v>Loading...</v>
      </c>
    </row>
    <row r="16085" spans="1:2" ht="14.25" customHeight="1">
      <c r="A16085" s="2" t="s">
        <v>15228</v>
      </c>
      <c r="B16085" s="2" t="str">
        <f ca="1">IFERROR(__xludf.DUMMYFUNCTION("GOOGLETRANSLATE(A16085,""auto"",""en"")"),"Loading...")</f>
        <v>Loading...</v>
      </c>
    </row>
    <row r="16086" spans="1:2" ht="14.25" customHeight="1">
      <c r="A16086" s="4" t="s">
        <v>15229</v>
      </c>
      <c r="B16086" s="2" t="str">
        <f ca="1">IFERROR(__xludf.DUMMYFUNCTION("GOOGLETRANSLATE(A16086,""auto"",""en"")"),"All viewers are requested not to forget to watch Godi Media.")</f>
        <v>All viewers are requested not to forget to watch Godi Media.</v>
      </c>
    </row>
    <row r="16087" spans="1:2" ht="14.25" customHeight="1">
      <c r="A16087" s="2" t="s">
        <v>15230</v>
      </c>
      <c r="B16087" s="2" t="str">
        <f ca="1">IFERROR(__xludf.DUMMYFUNCTION("GOOGLETRANSLATE(A16087,""auto"",""en"")"),"Loading...")</f>
        <v>Loading...</v>
      </c>
    </row>
    <row r="16088" spans="1:2" ht="14.25" customHeight="1">
      <c r="A16088" s="4" t="s">
        <v>15231</v>
      </c>
      <c r="B16088" s="2" t="str">
        <f ca="1">IFERROR(__xludf.DUMMYFUNCTION("GOOGLETRANSLATE(A16088,""auto"",""en"")"),"Loading...")</f>
        <v>Loading...</v>
      </c>
    </row>
    <row r="16089" spans="1:2" ht="14.25" customHeight="1">
      <c r="A16089" s="2" t="s">
        <v>15232</v>
      </c>
      <c r="B16089" s="2" t="str">
        <f ca="1">IFERROR(__xludf.DUMMYFUNCTION("GOOGLETRANSLATE(A16089,""auto"",""en"")"),"Loading...")</f>
        <v>Loading...</v>
      </c>
    </row>
    <row r="16090" spans="1:2" ht="14.25" customHeight="1">
      <c r="A16090" s="2" t="s">
        <v>15222</v>
      </c>
      <c r="B16090" s="2" t="str">
        <f ca="1">IFERROR(__xludf.DUMMYFUNCTION("GOOGLETRANSLATE(A16090,""auto"",""en"")"),"Loading...")</f>
        <v>Loading...</v>
      </c>
    </row>
    <row r="16091" spans="1:2" ht="14.25" customHeight="1">
      <c r="A16091" s="2" t="s">
        <v>15233</v>
      </c>
      <c r="B16091" s="2" t="str">
        <f ca="1">IFERROR(__xludf.DUMMYFUNCTION("GOOGLETRANSLATE(A16091,""auto"",""en"")"),"Loading...")</f>
        <v>Loading...</v>
      </c>
    </row>
    <row r="16092" spans="1:2" ht="14.25" customHeight="1">
      <c r="A16092" s="2" t="s">
        <v>15234</v>
      </c>
      <c r="B16092" s="2" t="str">
        <f ca="1">IFERROR(__xludf.DUMMYFUNCTION("GOOGLETRANSLATE(A16092,""auto"",""en"")"),"Loading...")</f>
        <v>Loading...</v>
      </c>
    </row>
    <row r="16093" spans="1:2" ht="14.25" customHeight="1">
      <c r="A16093" s="2" t="s">
        <v>15235</v>
      </c>
      <c r="B16093" s="2" t="str">
        <f ca="1">IFERROR(__xludf.DUMMYFUNCTION("GOOGLETRANSLATE(A16093,""auto"",""en"")"),"Loading...")</f>
        <v>Loading...</v>
      </c>
    </row>
    <row r="16094" spans="1:2" ht="14.25" customHeight="1">
      <c r="A16094" s="2" t="s">
        <v>15236</v>
      </c>
      <c r="B16094" s="2" t="str">
        <f ca="1">IFERROR(__xludf.DUMMYFUNCTION("GOOGLETRANSLATE(A16094,""auto"",""en"")"),"Now Godi media has also started saying Randi.")</f>
        <v>Now Godi media has also started saying Randi.</v>
      </c>
    </row>
    <row r="16095" spans="1:2" ht="14.25" customHeight="1">
      <c r="A16095" s="2" t="s">
        <v>15222</v>
      </c>
      <c r="B16095" s="2" t="str">
        <f ca="1">IFERROR(__xludf.DUMMYFUNCTION("GOOGLETRANSLATE(A16095,""auto"",""en"")"),"Loading...")</f>
        <v>Loading...</v>
      </c>
    </row>
    <row r="16096" spans="1:2" ht="14.25" customHeight="1">
      <c r="A16096" s="2" t="s">
        <v>15237</v>
      </c>
      <c r="B16096" s="2" t="str">
        <f ca="1">IFERROR(__xludf.DUMMYFUNCTION("GOOGLETRANSLATE(A16096,""auto"",""en"")"),"Face of a frustrated person. Will look even more so on 4th")</f>
        <v>Face of a frustrated person. Will look even more so on 4th</v>
      </c>
    </row>
    <row r="16097" spans="1:2" ht="14.25" customHeight="1">
      <c r="A16097" s="2" t="s">
        <v>15238</v>
      </c>
      <c r="B16097" s="2" t="str">
        <f ca="1">IFERROR(__xludf.DUMMYFUNCTION("GOOGLETRANSLATE(A16097,""auto"",""en"")"),"Loading...")</f>
        <v>Loading...</v>
      </c>
    </row>
    <row r="16098" spans="1:2" ht="14.25" customHeight="1">
      <c r="A16098" s="2" t="s">
        <v>15239</v>
      </c>
      <c r="B16098" s="2" t="str">
        <f ca="1">IFERROR(__xludf.DUMMYFUNCTION("GOOGLETRANSLATE(A16098,""auto"",""en"")"),"Bhaishab, you are making a video after 4th June...you are saving Loktantra!!...underground mt hona aap.")</f>
        <v>Bhaishab, you are making a video after 4th June...you are saving Loktantra!!...underground mt hona aap.</v>
      </c>
    </row>
    <row r="16099" spans="1:2" ht="14.25" customHeight="1">
      <c r="A16099" s="2" t="s">
        <v>15240</v>
      </c>
      <c r="B16099" s="2" t="str">
        <f ca="1">IFERROR(__xludf.DUMMYFUNCTION("GOOGLETRANSLATE(A16099,""auto"",""en"")"),"Loading...")</f>
        <v>Loading...</v>
      </c>
    </row>
    <row r="16100" spans="1:2" ht="14.25" customHeight="1">
      <c r="A16100" s="2" t="s">
        <v>15241</v>
      </c>
      <c r="B16100" s="2" t="str">
        <f ca="1">IFERROR(__xludf.DUMMYFUNCTION("GOOGLETRANSLATE(A16100,""auto"",""en"")"),"Loading...")</f>
        <v>Loading...</v>
      </c>
    </row>
    <row r="16101" spans="1:2" ht="14.25" customHeight="1">
      <c r="A16101" s="4" t="s">
        <v>15242</v>
      </c>
      <c r="B16101" s="2" t="str">
        <f ca="1">IFERROR(__xludf.DUMMYFUNCTION("GOOGLETRANSLATE(A16101,""auto"",""en"")"),"Loading...")</f>
        <v>Loading...</v>
      </c>
    </row>
    <row r="16102" spans="1:2" ht="14.25" customHeight="1">
      <c r="A16102" s="4" t="s">
        <v>15243</v>
      </c>
      <c r="B16102" s="2" t="str">
        <f ca="1">IFERROR(__xludf.DUMMYFUNCTION("GOOGLETRANSLATE(A16102,""auto"",""en"")"),"Loading...")</f>
        <v>Loading...</v>
      </c>
    </row>
    <row r="16103" spans="1:2" ht="14.25" customHeight="1">
      <c r="A16103" s="2" t="s">
        <v>15222</v>
      </c>
      <c r="B16103" s="2" t="str">
        <f ca="1">IFERROR(__xludf.DUMMYFUNCTION("GOOGLETRANSLATE(A16103,""auto"",""en"")"),"Loading...")</f>
        <v>Loading...</v>
      </c>
    </row>
    <row r="16104" spans="1:2" ht="14.25" customHeight="1">
      <c r="A16104" s="2" t="s">
        <v>15244</v>
      </c>
      <c r="B16104" s="2" t="str">
        <f ca="1">IFERROR(__xludf.DUMMYFUNCTION("GOOGLETRANSLATE(A16104,""auto"",""en"")"),"Loading...")</f>
        <v>Loading...</v>
      </c>
    </row>
    <row r="16105" spans="1:2" ht="14.25" customHeight="1">
      <c r="A16105" s="2" t="s">
        <v>15245</v>
      </c>
      <c r="B16105" s="2" t="str">
        <f ca="1">IFERROR(__xludf.DUMMYFUNCTION("GOOGLETRANSLATE(A16105,""auto"",""en"")"),"Loading...")</f>
        <v>Loading...</v>
      </c>
    </row>
    <row r="16106" spans="1:2" ht="14.25" customHeight="1">
      <c r="A16106" s="2" t="s">
        <v>15246</v>
      </c>
      <c r="B16106" s="2" t="str">
        <f ca="1">IFERROR(__xludf.DUMMYFUNCTION("GOOGLETRANSLATE(A16106,""auto"",""en"")"),"Loading...")</f>
        <v>Loading...</v>
      </c>
    </row>
    <row r="16107" spans="1:2" ht="14.25" customHeight="1">
      <c r="A16107" s="4" t="s">
        <v>15247</v>
      </c>
      <c r="B16107" s="2" t="str">
        <f ca="1">IFERROR(__xludf.DUMMYFUNCTION("GOOGLETRANSLATE(A16107,""auto"",""en"")"),"Loading...")</f>
        <v>Loading...</v>
      </c>
    </row>
    <row r="16108" spans="1:2" ht="14.25" customHeight="1">
      <c r="A16108" s="2" t="s">
        <v>15248</v>
      </c>
      <c r="B16108" s="2" t="str">
        <f ca="1">IFERROR(__xludf.DUMMYFUNCTION("GOOGLETRANSLATE(A16108,""auto"",""en"")"),"Loading...")</f>
        <v>Loading...</v>
      </c>
    </row>
    <row r="16109" spans="1:2" ht="14.25" customHeight="1">
      <c r="A16109" s="2" t="s">
        <v>15249</v>
      </c>
      <c r="B16109" s="2" t="str">
        <f ca="1">IFERROR(__xludf.DUMMYFUNCTION("GOOGLETRANSLATE(A16109,""auto"",""en"")"),"Loading...")</f>
        <v>Loading...</v>
      </c>
    </row>
    <row r="16110" spans="1:2" ht="14.25" customHeight="1">
      <c r="A16110" s="2" t="s">
        <v>15250</v>
      </c>
      <c r="B16110" s="2" t="str">
        <f ca="1">IFERROR(__xludf.DUMMYFUNCTION("GOOGLETRANSLATE(A16110,""auto"",""en"")"),"Loading...")</f>
        <v>Loading...</v>
      </c>
    </row>
    <row r="16111" spans="1:2" ht="14.25" customHeight="1">
      <c r="A16111" s="2" t="s">
        <v>15251</v>
      </c>
      <c r="B16111" s="2" t="str">
        <f ca="1">IFERROR(__xludf.DUMMYFUNCTION("GOOGLETRANSLATE(A16111,""auto"",""en"")"),"Loading...")</f>
        <v>Loading...</v>
      </c>
    </row>
    <row r="16112" spans="1:2" ht="14.25" customHeight="1">
      <c r="A16112" s="2" t="s">
        <v>15252</v>
      </c>
      <c r="B16112" s="2" t="str">
        <f ca="1">IFERROR(__xludf.DUMMYFUNCTION("GOOGLETRANSLATE(A16112,""auto"",""en"")"),"Loading...")</f>
        <v>Loading...</v>
      </c>
    </row>
    <row r="16113" spans="1:2" ht="14.25" customHeight="1">
      <c r="A16113" s="2" t="s">
        <v>15253</v>
      </c>
      <c r="B16113" s="2" t="str">
        <f ca="1">IFERROR(__xludf.DUMMYFUNCTION("GOOGLETRANSLATE(A16113,""auto"",""en"")"),"Loading...")</f>
        <v>Loading...</v>
      </c>
    </row>
    <row r="16114" spans="1:2" ht="14.25" customHeight="1">
      <c r="A16114" s="2" t="s">
        <v>15254</v>
      </c>
      <c r="B16114" s="2" t="str">
        <f ca="1">IFERROR(__xludf.DUMMYFUNCTION("GOOGLETRANSLATE(A16114,""auto"",""en"")"),"Loading...")</f>
        <v>Loading...</v>
      </c>
    </row>
    <row r="16115" spans="1:2" ht="14.25" customHeight="1">
      <c r="A16115" s="2" t="s">
        <v>15255</v>
      </c>
      <c r="B16115" s="2" t="str">
        <f ca="1">IFERROR(__xludf.DUMMYFUNCTION("GOOGLETRANSLATE(A16115,""auto"",""en"")"),"Loading...")</f>
        <v>Loading...</v>
      </c>
    </row>
    <row r="16116" spans="1:2" ht="14.25" customHeight="1">
      <c r="A16116" s="2" t="s">
        <v>15222</v>
      </c>
      <c r="B16116" s="2" t="str">
        <f ca="1">IFERROR(__xludf.DUMMYFUNCTION("GOOGLETRANSLATE(A16116,""auto"",""en"")"),"Loading...")</f>
        <v>Loading...</v>
      </c>
    </row>
    <row r="16117" spans="1:2" ht="14.25" customHeight="1">
      <c r="A16117" s="4" t="s">
        <v>15256</v>
      </c>
      <c r="B16117" s="2" t="str">
        <f ca="1">IFERROR(__xludf.DUMMYFUNCTION("GOOGLETRANSLATE(A16117,""auto"",""en"")"),"Loading...")</f>
        <v>Loading...</v>
      </c>
    </row>
    <row r="16118" spans="1:2" ht="14.25" customHeight="1">
      <c r="A16118" s="2" t="s">
        <v>15257</v>
      </c>
      <c r="B16118" s="2" t="str">
        <f ca="1">IFERROR(__xludf.DUMMYFUNCTION("GOOGLETRANSLATE(A16118,""auto"",""en"")"),"Loading...")</f>
        <v>Loading...</v>
      </c>
    </row>
    <row r="16119" spans="1:2" ht="14.25" customHeight="1">
      <c r="A16119" s="2" t="s">
        <v>15258</v>
      </c>
      <c r="B16119" s="2" t="str">
        <f ca="1">IFERROR(__xludf.DUMMYFUNCTION("GOOGLETRANSLATE(A16119,""auto"",""en"")"),"Loading...")</f>
        <v>Loading...</v>
      </c>
    </row>
    <row r="16120" spans="1:2" ht="14.25" customHeight="1">
      <c r="A16120" s="4" t="s">
        <v>15259</v>
      </c>
      <c r="B16120" s="2" t="str">
        <f ca="1">IFERROR(__xludf.DUMMYFUNCTION("GOOGLETRANSLATE(A16120,""auto"",""en"")"),"Loading...")</f>
        <v>Loading...</v>
      </c>
    </row>
    <row r="16121" spans="1:2" ht="14.25" customHeight="1">
      <c r="A16121" s="2" t="s">
        <v>15260</v>
      </c>
      <c r="B16121" s="3" t="str">
        <f ca="1">IFERROR(__xludf.DUMMYFUNCTION("GOOGLETRANSLATE(A16121,""auto"",""en"")"),"Loading...")</f>
        <v>Loading...</v>
      </c>
    </row>
    <row r="16122" spans="1:2" ht="14.25" customHeight="1">
      <c r="A16122" s="2" t="s">
        <v>15261</v>
      </c>
      <c r="B16122" s="2" t="str">
        <f ca="1">IFERROR(__xludf.DUMMYFUNCTION("GOOGLETRANSLATE(A16122,""auto"",""en"")"),"Loading...")</f>
        <v>Loading...</v>
      </c>
    </row>
    <row r="16123" spans="1:2" ht="14.25" customHeight="1">
      <c r="A16123" s="2" t="s">
        <v>15262</v>
      </c>
      <c r="B16123" s="2" t="str">
        <f ca="1">IFERROR(__xludf.DUMMYFUNCTION("GOOGLETRANSLATE(A16123,""auto"",""en"")"),"Dugal Saheb will definitely kill me.")</f>
        <v>Dugal Saheb will definitely kill me.</v>
      </c>
    </row>
    <row r="16124" spans="1:2" ht="14.25" customHeight="1">
      <c r="A16124" s="4" t="s">
        <v>15263</v>
      </c>
      <c r="B16124" s="2" t="str">
        <f ca="1">IFERROR(__xludf.DUMMYFUNCTION("GOOGLETRANSLATE(A16124,""auto"",""en"")"),"Loading...")</f>
        <v>Loading...</v>
      </c>
    </row>
    <row r="16125" spans="1:2" ht="14.25" customHeight="1">
      <c r="A16125" s="2" t="s">
        <v>15264</v>
      </c>
      <c r="B16125" s="2" t="str">
        <f ca="1">IFERROR(__xludf.DUMMYFUNCTION("GOOGLETRANSLATE(A16125,""auto"",""en"")"),"Loading...")</f>
        <v>Loading...</v>
      </c>
    </row>
    <row r="16126" spans="1:2" ht="14.25" customHeight="1">
      <c r="A16126" s="2" t="s">
        <v>15265</v>
      </c>
      <c r="B16126" s="2" t="str">
        <f ca="1">IFERROR(__xludf.DUMMYFUNCTION("GOOGLETRANSLATE(A16126,""auto"",""en"")"),"Loading...")</f>
        <v>Loading...</v>
      </c>
    </row>
    <row r="16127" spans="1:2" ht="14.25" customHeight="1">
      <c r="A16127" s="4" t="s">
        <v>15266</v>
      </c>
      <c r="B16127" s="2" t="str">
        <f ca="1">IFERROR(__xludf.DUMMYFUNCTION("GOOGLETRANSLATE(A16127,""auto"",""en"")"),"Loading...")</f>
        <v>Loading...</v>
      </c>
    </row>
    <row r="16128" spans="1:2" ht="14.25" customHeight="1">
      <c r="A16128" s="2" t="s">
        <v>15267</v>
      </c>
      <c r="B16128" s="2" t="str">
        <f ca="1">IFERROR(__xludf.DUMMYFUNCTION("GOOGLETRANSLATE(A16128,""auto"",""en"")"),"Loading...")</f>
        <v>Loading...</v>
      </c>
    </row>
    <row r="16129" spans="1:2" ht="14.25" customHeight="1">
      <c r="A16129" s="2" t="s">
        <v>15268</v>
      </c>
      <c r="B16129" s="2" t="str">
        <f ca="1">IFERROR(__xludf.DUMMYFUNCTION("GOOGLETRANSLATE(A16129,""auto"",""en"")"),"Loading...")</f>
        <v>Loading...</v>
      </c>
    </row>
    <row r="16130" spans="1:2" ht="14.25" customHeight="1">
      <c r="A16130" s="2" t="s">
        <v>15269</v>
      </c>
      <c r="B16130" s="2" t="str">
        <f ca="1">IFERROR(__xludf.DUMMYFUNCTION("GOOGLETRANSLATE(A16130,""auto"",""en"")"),"Loading...")</f>
        <v>Loading...</v>
      </c>
    </row>
    <row r="16131" spans="1:2" ht="14.25" customHeight="1">
      <c r="A16131" s="2" t="s">
        <v>15270</v>
      </c>
      <c r="B16131" s="2" t="str">
        <f ca="1">IFERROR(__xludf.DUMMYFUNCTION("GOOGLETRANSLATE(A16131,""auto"",""en"")"),"Loading...")</f>
        <v>Loading...</v>
      </c>
    </row>
    <row r="16132" spans="1:2" ht="14.25" customHeight="1">
      <c r="A16132" s="4" t="s">
        <v>15271</v>
      </c>
      <c r="B16132" s="2" t="str">
        <f ca="1">IFERROR(__xludf.DUMMYFUNCTION("GOOGLETRANSLATE(A16132,""auto"",""en"")"),"journalism of imagination")</f>
        <v>journalism of imagination</v>
      </c>
    </row>
    <row r="16133" spans="1:2" ht="14.25" customHeight="1">
      <c r="A16133" s="2" t="s">
        <v>15222</v>
      </c>
      <c r="B16133" s="2" t="str">
        <f ca="1">IFERROR(__xludf.DUMMYFUNCTION("GOOGLETRANSLATE(A16133,""auto"",""en"")"),"Loading...")</f>
        <v>Loading...</v>
      </c>
    </row>
    <row r="16134" spans="1:2" ht="14.25" customHeight="1">
      <c r="A16134" s="2" t="s">
        <v>15272</v>
      </c>
      <c r="B16134" s="2" t="str">
        <f ca="1">IFERROR(__xludf.DUMMYFUNCTION("GOOGLETRANSLATE(A16134,""auto"",""en"")"),"Loading...")</f>
        <v>Loading...</v>
      </c>
    </row>
    <row r="16135" spans="1:2" ht="14.25" customHeight="1">
      <c r="A16135" s="2" t="s">
        <v>764</v>
      </c>
      <c r="B16135" s="2" t="str">
        <f ca="1">IFERROR(__xludf.DUMMYFUNCTION("GOOGLETRANSLATE(A16135,""auto"",""en"")"),"Loading...")</f>
        <v>Loading...</v>
      </c>
    </row>
    <row r="16136" spans="1:2" ht="14.25" customHeight="1">
      <c r="A16136" s="2" t="s">
        <v>15273</v>
      </c>
      <c r="B16136" s="2" t="str">
        <f ca="1">IFERROR(__xludf.DUMMYFUNCTION("GOOGLETRANSLATE(A16136,""auto"",""en"")"),"Loading...")</f>
        <v>Loading...</v>
      </c>
    </row>
    <row r="16137" spans="1:2" ht="14.25" customHeight="1">
      <c r="A16137" s="2" t="s">
        <v>15274</v>
      </c>
      <c r="B16137" s="2" t="str">
        <f ca="1">IFERROR(__xludf.DUMMYFUNCTION("GOOGLETRANSLATE(A16137,""auto"",""en"")"),"Loading...")</f>
        <v>Loading...</v>
      </c>
    </row>
    <row r="16138" spans="1:2" ht="14.25" customHeight="1">
      <c r="A16138" s="2" t="s">
        <v>15275</v>
      </c>
      <c r="B16138" s="2" t="str">
        <f ca="1">IFERROR(__xludf.DUMMYFUNCTION("GOOGLETRANSLATE(A16138,""auto"",""en"")"),"Loading...")</f>
        <v>Loading...</v>
      </c>
    </row>
    <row r="16139" spans="1:2" ht="14.25" customHeight="1">
      <c r="A16139" s="2" t="s">
        <v>15276</v>
      </c>
      <c r="B16139" s="2" t="str">
        <f ca="1">IFERROR(__xludf.DUMMYFUNCTION("GOOGLETRANSLATE(A16139,""auto"",""en"")"),"Aap kya congo media kya hai")</f>
        <v>Aap kya congo media kya hai</v>
      </c>
    </row>
    <row r="16140" spans="1:2" ht="14.25" customHeight="1">
      <c r="A16140" s="2" t="s">
        <v>15277</v>
      </c>
      <c r="B16140" s="2" t="str">
        <f ca="1">IFERROR(__xludf.DUMMYFUNCTION("GOOGLETRANSLATE(A16140,""auto"",""en"")"),"Tell me about Ewm also")</f>
        <v>Tell me about Ewm also</v>
      </c>
    </row>
    <row r="16141" spans="1:2" ht="14.25" customHeight="1">
      <c r="A16141" s="2" t="s">
        <v>15222</v>
      </c>
      <c r="B16141" s="2" t="str">
        <f ca="1">IFERROR(__xludf.DUMMYFUNCTION("GOOGLETRANSLATE(A16141,""auto"",""en"")"),"Loading...")</f>
        <v>Loading...</v>
      </c>
    </row>
    <row r="16142" spans="1:2" ht="14.25" customHeight="1">
      <c r="A16142" s="2" t="s">
        <v>15278</v>
      </c>
      <c r="B16142" s="2" t="str">
        <f ca="1">IFERROR(__xludf.DUMMYFUNCTION("GOOGLETRANSLATE(A16142,""auto"",""en"")"),"Loading...")</f>
        <v>Loading...</v>
      </c>
    </row>
    <row r="16143" spans="1:2" ht="14.25" customHeight="1">
      <c r="A16143" s="4" t="s">
        <v>15279</v>
      </c>
      <c r="B16143" s="2" t="str">
        <f ca="1">IFERROR(__xludf.DUMMYFUNCTION("GOOGLETRANSLATE(A16143,""auto"",""en"")"),"All workers of India Alliance will be counted. Will defeat BJP.")</f>
        <v>All workers of India Alliance will be counted. Will defeat BJP.</v>
      </c>
    </row>
    <row r="16144" spans="1:2" ht="14.25" customHeight="1">
      <c r="A16144" s="2" t="s">
        <v>15280</v>
      </c>
      <c r="B16144" s="2" t="str">
        <f ca="1">IFERROR(__xludf.DUMMYFUNCTION("GOOGLETRANSLATE(A16144,""auto"",""en"")"),"Loading...")</f>
        <v>Loading...</v>
      </c>
    </row>
    <row r="16145" spans="1:2" ht="14.25" customHeight="1">
      <c r="A16145" s="2" t="s">
        <v>15281</v>
      </c>
      <c r="B16145" s="2" t="str">
        <f ca="1">IFERROR(__xludf.DUMMYFUNCTION("GOOGLETRANSLATE(A16145,""auto"",""en"")"),"Loading...")</f>
        <v>Loading...</v>
      </c>
    </row>
    <row r="16146" spans="1:2" ht="14.25" customHeight="1">
      <c r="A16146" s="4" t="s">
        <v>15282</v>
      </c>
      <c r="B16146" s="2" t="str">
        <f ca="1">IFERROR(__xludf.DUMMYFUNCTION("GOOGLETRANSLATE(A16146,""auto"",""en"")"),"Loading...")</f>
        <v>Loading...</v>
      </c>
    </row>
    <row r="16147" spans="1:2" ht="14.25" customHeight="1">
      <c r="A16147" s="2" t="s">
        <v>15283</v>
      </c>
      <c r="B16147" s="2" t="str">
        <f ca="1">IFERROR(__xludf.DUMMYFUNCTION("GOOGLETRANSLATE(A16147,""auto"",""en"")"),"Loading...")</f>
        <v>Loading...</v>
      </c>
    </row>
    <row r="16148" spans="1:2" ht="14.25" customHeight="1">
      <c r="A16148" s="2" t="s">
        <v>15284</v>
      </c>
      <c r="B16148" s="2" t="str">
        <f ca="1">IFERROR(__xludf.DUMMYFUNCTION("GOOGLETRANSLATE(A16148,""auto"",""en"")"),"Loading...")</f>
        <v>Loading...</v>
      </c>
    </row>
    <row r="16149" spans="1:2" ht="14.25" customHeight="1">
      <c r="A16149" s="2" t="s">
        <v>15222</v>
      </c>
      <c r="B16149" s="2" t="str">
        <f ca="1">IFERROR(__xludf.DUMMYFUNCTION("GOOGLETRANSLATE(A16149,""auto"",""en"")"),"Loading...")</f>
        <v>Loading...</v>
      </c>
    </row>
    <row r="16150" spans="1:2" ht="14.25" customHeight="1">
      <c r="A16150" s="2" t="s">
        <v>15285</v>
      </c>
      <c r="B16150" s="2" t="str">
        <f ca="1">IFERROR(__xludf.DUMMYFUNCTION("GOOGLETRANSLATE(A16150,""auto"",""en"")"),"Loading...")</f>
        <v>Loading...</v>
      </c>
    </row>
    <row r="16151" spans="1:2" ht="14.25" customHeight="1">
      <c r="A16151" s="2" t="s">
        <v>15286</v>
      </c>
      <c r="B16151" s="2" t="str">
        <f ca="1">IFERROR(__xludf.DUMMYFUNCTION("GOOGLETRANSLATE(A16151,""auto"",""en"")"),"Loading...")</f>
        <v>Loading...</v>
      </c>
    </row>
    <row r="16152" spans="1:2" ht="14.25" customHeight="1">
      <c r="A16152" s="2" t="s">
        <v>15287</v>
      </c>
      <c r="B16152" s="2" t="str">
        <f ca="1">IFERROR(__xludf.DUMMYFUNCTION("GOOGLETRANSLATE(A16152,""auto"",""en"")"),"Loading...")</f>
        <v>Loading...</v>
      </c>
    </row>
    <row r="16153" spans="1:2" ht="14.25" customHeight="1">
      <c r="A16153" s="2" t="s">
        <v>15288</v>
      </c>
      <c r="B16153" s="2" t="str">
        <f ca="1">IFERROR(__xludf.DUMMYFUNCTION("GOOGLETRANSLATE(A16153,""auto"",""en"")"),"Loading...")</f>
        <v>Loading...</v>
      </c>
    </row>
    <row r="16154" spans="1:2" ht="14.25" customHeight="1">
      <c r="A16154" s="2" t="s">
        <v>15289</v>
      </c>
      <c r="B16154" s="2" t="str">
        <f ca="1">IFERROR(__xludf.DUMMYFUNCTION("GOOGLETRANSLATE(A16154,""auto"",""en"")"),"Loading...")</f>
        <v>Loading...</v>
      </c>
    </row>
    <row r="16155" spans="1:2" ht="14.25" customHeight="1">
      <c r="A16155" s="2" t="s">
        <v>15290</v>
      </c>
      <c r="B16155" s="2" t="str">
        <f ca="1">IFERROR(__xludf.DUMMYFUNCTION("GOOGLETRANSLATE(A16155,""auto"",""en"")"),"Loading...")</f>
        <v>Loading...</v>
      </c>
    </row>
    <row r="16156" spans="1:2" ht="14.25" customHeight="1">
      <c r="A16156" s="2" t="s">
        <v>15291</v>
      </c>
      <c r="B16156" s="2" t="str">
        <f ca="1">IFERROR(__xludf.DUMMYFUNCTION("GOOGLETRANSLATE(A16156,""auto"",""en"")"),"Loading...")</f>
        <v>Loading...</v>
      </c>
    </row>
    <row r="16157" spans="1:2" ht="14.25" customHeight="1">
      <c r="A16157" s="2" t="s">
        <v>15292</v>
      </c>
      <c r="B16157" s="2" t="str">
        <f ca="1">IFERROR(__xludf.DUMMYFUNCTION("GOOGLETRANSLATE(A16157,""auto"",""en"")"),"India will win")</f>
        <v>India will win</v>
      </c>
    </row>
    <row r="16158" spans="1:2" ht="14.25" customHeight="1">
      <c r="A16158" s="2" t="s">
        <v>15293</v>
      </c>
      <c r="B16158" s="2" t="str">
        <f ca="1">IFERROR(__xludf.DUMMYFUNCTION("GOOGLETRANSLATE(A16158,""auto"",""en"")"),"Loading...")</f>
        <v>Loading...</v>
      </c>
    </row>
    <row r="16159" spans="1:2" ht="14.25" customHeight="1">
      <c r="A16159" s="4" t="s">
        <v>15294</v>
      </c>
      <c r="B16159" s="2" t="str">
        <f ca="1">IFERROR(__xludf.DUMMYFUNCTION("GOOGLETRANSLATE(A16159,""auto"",""en"")"),"Loading...")</f>
        <v>Loading...</v>
      </c>
    </row>
    <row r="16160" spans="1:2" ht="14.25" customHeight="1">
      <c r="A16160" s="5" t="s">
        <v>15295</v>
      </c>
      <c r="B16160" s="2" t="str">
        <f ca="1">IFERROR(__xludf.DUMMYFUNCTION("GOOGLETRANSLATE(A16160,""auto"",""en"")"),"Loading...")</f>
        <v>Loading...</v>
      </c>
    </row>
    <row r="16161" spans="1:2" ht="14.25" customHeight="1">
      <c r="A16161" s="2" t="s">
        <v>15296</v>
      </c>
      <c r="B16161" s="2" t="str">
        <f ca="1">IFERROR(__xludf.DUMMYFUNCTION("GOOGLETRANSLATE(A16161,""auto"",""en"")"),"Loading...")</f>
        <v>Loading...</v>
      </c>
    </row>
    <row r="16162" spans="1:2" ht="14.25" customHeight="1">
      <c r="A16162" s="4" t="s">
        <v>15297</v>
      </c>
      <c r="B16162" s="2" t="str">
        <f ca="1">IFERROR(__xludf.DUMMYFUNCTION("GOOGLETRANSLATE(A16162,""auto"",""en"")"),"Loading...")</f>
        <v>Loading...</v>
      </c>
    </row>
    <row r="16163" spans="1:2" ht="14.25" customHeight="1">
      <c r="A16163" s="4" t="s">
        <v>15298</v>
      </c>
      <c r="B16163" s="2" t="str">
        <f ca="1">IFERROR(__xludf.DUMMYFUNCTION("GOOGLETRANSLATE(A16163,""auto"",""en"")"),"Loading...")</f>
        <v>Loading...</v>
      </c>
    </row>
    <row r="16164" spans="1:2" ht="14.25" customHeight="1">
      <c r="A16164" s="4" t="s">
        <v>15299</v>
      </c>
      <c r="B16164" s="2" t="str">
        <f ca="1">IFERROR(__xludf.DUMMYFUNCTION("GOOGLETRANSLATE(A16164,""auto"",""en"")"),"India alliance people keep their eyes on EVM like the eyes of a fish.")</f>
        <v>India alliance people keep their eyes on EVM like the eyes of a fish.</v>
      </c>
    </row>
    <row r="16165" spans="1:2" ht="14.25" customHeight="1">
      <c r="A16165" s="2" t="s">
        <v>15300</v>
      </c>
      <c r="B16165" s="2" t="str">
        <f ca="1">IFERROR(__xludf.DUMMYFUNCTION("GOOGLETRANSLATE(A16165,""auto"",""en"")"),"Loading...")</f>
        <v>Loading...</v>
      </c>
    </row>
    <row r="16166" spans="1:2" ht="14.25" customHeight="1">
      <c r="A16166" s="2" t="s">
        <v>15301</v>
      </c>
      <c r="B16166" s="2" t="str">
        <f ca="1">IFERROR(__xludf.DUMMYFUNCTION("GOOGLETRANSLATE(A16166,""auto"",""en"")"),"Loading...")</f>
        <v>Loading...</v>
      </c>
    </row>
    <row r="16167" spans="1:2" ht="14.25" customHeight="1">
      <c r="A16167" s="2" t="s">
        <v>15302</v>
      </c>
      <c r="B16167" s="2" t="str">
        <f ca="1">IFERROR(__xludf.DUMMYFUNCTION("GOOGLETRANSLATE(A16167,""auto"",""en"")"),"Loading...")</f>
        <v>Loading...</v>
      </c>
    </row>
    <row r="16168" spans="1:2" ht="14.25" customHeight="1">
      <c r="A16168" s="2" t="s">
        <v>15303</v>
      </c>
      <c r="B16168" s="2" t="str">
        <f ca="1">IFERROR(__xludf.DUMMYFUNCTION("GOOGLETRANSLATE(A16168,""auto"",""en"")"),"Loading...")</f>
        <v>Loading...</v>
      </c>
    </row>
    <row r="16169" spans="1:2" ht="14.25" customHeight="1">
      <c r="A16169" s="2" t="s">
        <v>15304</v>
      </c>
      <c r="B16169" s="2" t="str">
        <f ca="1">IFERROR(__xludf.DUMMYFUNCTION("GOOGLETRANSLATE(A16169,""auto"",""en"")"),"Loading...")</f>
        <v>Loading...</v>
      </c>
    </row>
    <row r="16170" spans="1:2" ht="14.25" customHeight="1">
      <c r="A16170" s="2" t="s">
        <v>15305</v>
      </c>
      <c r="B16170" s="2" t="str">
        <f ca="1">IFERROR(__xludf.DUMMYFUNCTION("GOOGLETRANSLATE(A16170,""auto"",""en"")"),"Loading...")</f>
        <v>Loading...</v>
      </c>
    </row>
    <row r="16171" spans="1:2" ht="14.25" customHeight="1">
      <c r="A16171" s="2" t="s">
        <v>15306</v>
      </c>
      <c r="B16171" s="2" t="str">
        <f ca="1">IFERROR(__xludf.DUMMYFUNCTION("GOOGLETRANSLATE(A16171,""auto"",""en"")"),"BJP's seats will reach more than 400, the constitution has to be changed!")</f>
        <v>BJP's seats will reach more than 400, the constitution has to be changed!</v>
      </c>
    </row>
    <row r="16172" spans="1:2" ht="14.25" customHeight="1">
      <c r="A16172" s="2" t="s">
        <v>15307</v>
      </c>
      <c r="B16172" s="2" t="str">
        <f ca="1">IFERROR(__xludf.DUMMYFUNCTION("GOOGLETRANSLATE(A16172,""auto"",""en"")"),"White 4 June")</f>
        <v>White 4 June</v>
      </c>
    </row>
    <row r="16173" spans="1:2" ht="14.25" customHeight="1">
      <c r="A16173" s="2" t="s">
        <v>15308</v>
      </c>
      <c r="B16173" s="2" t="str">
        <f ca="1">IFERROR(__xludf.DUMMYFUNCTION("GOOGLETRANSLATE(A16173,""auto"",""en"")"),"Loading...")</f>
        <v>Loading...</v>
      </c>
    </row>
    <row r="16174" spans="1:2" ht="14.25" customHeight="1">
      <c r="A16174" s="4" t="s">
        <v>15309</v>
      </c>
      <c r="B16174" s="2" t="str">
        <f ca="1">IFERROR(__xludf.DUMMYFUNCTION("GOOGLETRANSLATE(A16174,""auto"",""en"")"),"500 Par")</f>
        <v>500 Par</v>
      </c>
    </row>
    <row r="16175" spans="1:2" ht="14.25" customHeight="1">
      <c r="A16175" s="2" t="s">
        <v>15310</v>
      </c>
      <c r="B16175" s="2" t="str">
        <f ca="1">IFERROR(__xludf.DUMMYFUNCTION("GOOGLETRANSLATE(A16175,""auto"",""en"")"),"There is a matter of seven times, count all the parties of VVPAT, milk will become milk and water will become water, the matter will end.")</f>
        <v>There is a matter of seven times, count all the parties of VVPAT, milk will become milk and water will become water, the matter will end.</v>
      </c>
    </row>
    <row r="16176" spans="1:2" ht="14.25" customHeight="1">
      <c r="A16176" s="2" t="s">
        <v>1519</v>
      </c>
      <c r="B16176" s="2" t="str">
        <f ca="1">IFERROR(__xludf.DUMMYFUNCTION("GOOGLETRANSLATE(A16176,""auto"",""en"")"),"Right sir")</f>
        <v>Right sir</v>
      </c>
    </row>
    <row r="16177" spans="1:2" ht="14.25" customHeight="1">
      <c r="A16177" s="2" t="s">
        <v>15311</v>
      </c>
      <c r="B16177" s="2" t="str">
        <f ca="1">IFERROR(__xludf.DUMMYFUNCTION("GOOGLETRANSLATE(A16177,""auto"",""en"")"),"Loading...")</f>
        <v>Loading...</v>
      </c>
    </row>
    <row r="16178" spans="1:2" ht="14.25" customHeight="1">
      <c r="A16178" s="2" t="s">
        <v>15312</v>
      </c>
      <c r="B16178" s="2" t="str">
        <f ca="1">IFERROR(__xludf.DUMMYFUNCTION("GOOGLETRANSLATE(A16178,""auto"",""en"")"),"Loading...")</f>
        <v>Loading...</v>
      </c>
    </row>
    <row r="16179" spans="1:2" ht="14.25" customHeight="1">
      <c r="A16179" s="4" t="s">
        <v>15313</v>
      </c>
      <c r="B16179" s="2" t="str">
        <f ca="1">IFERROR(__xludf.DUMMYFUNCTION("GOOGLETRANSLATE(A16179,""auto"",""en"")"),"Loading...")</f>
        <v>Loading...</v>
      </c>
    </row>
    <row r="16180" spans="1:2" ht="14.25" customHeight="1">
      <c r="A16180" s="2" t="s">
        <v>15314</v>
      </c>
      <c r="B16180" s="2" t="str">
        <f ca="1">IFERROR(__xludf.DUMMYFUNCTION("GOOGLETRANSLATE(A16180,""auto"",""en"")"),"Loading...")</f>
        <v>Loading...</v>
      </c>
    </row>
    <row r="16181" spans="1:2" ht="14.25" customHeight="1">
      <c r="A16181" s="6" t="s">
        <v>15315</v>
      </c>
      <c r="B16181" s="2" t="str">
        <f ca="1">IFERROR(__xludf.DUMMYFUNCTION("GOOGLETRANSLATE(A16181,""auto"",""en"")"),"Loading...")</f>
        <v>Loading...</v>
      </c>
    </row>
    <row r="16182" spans="1:2" ht="14.25" customHeight="1">
      <c r="A16182" s="4" t="s">
        <v>15316</v>
      </c>
      <c r="B16182" s="2" t="str">
        <f ca="1">IFERROR(__xludf.DUMMYFUNCTION("GOOGLETRANSLATE(A16182,""auto"",""en"")"),"Loading...")</f>
        <v>Loading...</v>
      </c>
    </row>
    <row r="16183" spans="1:2" ht="14.25" customHeight="1">
      <c r="A16183" s="2" t="s">
        <v>15317</v>
      </c>
      <c r="B16183" s="2" t="str">
        <f ca="1">IFERROR(__xludf.DUMMYFUNCTION("GOOGLETRANSLATE(A16183,""auto"",""en"")"),"Loading...")</f>
        <v>Loading...</v>
      </c>
    </row>
    <row r="16184" spans="1:2" ht="14.25" customHeight="1">
      <c r="A16184" s="4" t="s">
        <v>15318</v>
      </c>
      <c r="B16184" s="2" t="str">
        <f ca="1">IFERROR(__xludf.DUMMYFUNCTION("GOOGLETRANSLATE(A16184,""auto"",""en"")"),"Loading...")</f>
        <v>Loading...</v>
      </c>
    </row>
    <row r="16185" spans="1:2" ht="14.25" customHeight="1">
      <c r="A16185" s="2" t="s">
        <v>15319</v>
      </c>
      <c r="B16185" s="2" t="str">
        <f ca="1">IFERROR(__xludf.DUMMYFUNCTION("GOOGLETRANSLATE(A16185,""auto"",""en"")"),"Loading...")</f>
        <v>Loading...</v>
      </c>
    </row>
    <row r="16186" spans="1:2" ht="14.25" customHeight="1">
      <c r="A16186" s="2" t="s">
        <v>15320</v>
      </c>
      <c r="B16186" s="2" t="str">
        <f ca="1">IFERROR(__xludf.DUMMYFUNCTION("GOOGLETRANSLATE(A16186,""auto"",""en"")"),"God save my Country 🇮🇳")</f>
        <v>God save my Country 🇮🇳</v>
      </c>
    </row>
    <row r="16187" spans="1:2" ht="14.25" customHeight="1">
      <c r="A16187" s="2" t="s">
        <v>15321</v>
      </c>
      <c r="B16187" s="2" t="str">
        <f ca="1">IFERROR(__xludf.DUMMYFUNCTION("GOOGLETRANSLATE(A16187,""auto"",""en"")"),"Loading...")</f>
        <v>Loading...</v>
      </c>
    </row>
    <row r="16188" spans="1:2" ht="14.25" customHeight="1">
      <c r="A16188" s="2" t="s">
        <v>15322</v>
      </c>
      <c r="B16188" s="2" t="str">
        <f ca="1">IFERROR(__xludf.DUMMYFUNCTION("GOOGLETRANSLATE(A16188,""auto"",""en"")"),"Loading...")</f>
        <v>Loading...</v>
      </c>
    </row>
    <row r="16189" spans="1:2" ht="14.25" customHeight="1">
      <c r="A16189" s="2" t="s">
        <v>15323</v>
      </c>
      <c r="B16189" s="2" t="str">
        <f ca="1">IFERROR(__xludf.DUMMYFUNCTION("GOOGLETRANSLATE(A16189,""auto"",""en"")"),"Loading...")</f>
        <v>Loading...</v>
      </c>
    </row>
    <row r="16190" spans="1:2" ht="14.25" customHeight="1">
      <c r="A16190" s="2" t="s">
        <v>15324</v>
      </c>
      <c r="B16190" s="2" t="str">
        <f ca="1">IFERROR(__xludf.DUMMYFUNCTION("GOOGLETRANSLATE(A16190,""auto"",""en"")"),"Loading...")</f>
        <v>Loading...</v>
      </c>
    </row>
    <row r="16191" spans="1:2" ht="14.25" customHeight="1">
      <c r="A16191" s="4" t="s">
        <v>15325</v>
      </c>
      <c r="B16191" s="2" t="str">
        <f ca="1">IFERROR(__xludf.DUMMYFUNCTION("GOOGLETRANSLATE(A16191,""auto"",""en"")"),"Loading...")</f>
        <v>Loading...</v>
      </c>
    </row>
    <row r="16192" spans="1:2" ht="14.25" customHeight="1">
      <c r="A16192" s="2" t="s">
        <v>15326</v>
      </c>
      <c r="B16192" s="2" t="str">
        <f ca="1">IFERROR(__xludf.DUMMYFUNCTION("GOOGLETRANSLATE(A16192,""auto"",""en"")"),"Loading...")</f>
        <v>Loading...</v>
      </c>
    </row>
    <row r="16193" spans="1:2" ht="14.25" customHeight="1">
      <c r="A16193" s="2" t="s">
        <v>15327</v>
      </c>
      <c r="B16193" s="2" t="str">
        <f ca="1">IFERROR(__xludf.DUMMYFUNCTION("GOOGLETRANSLATE(A16193,""auto"",""en"")"),"Loading...")</f>
        <v>Loading...</v>
      </c>
    </row>
    <row r="16194" spans="1:2" ht="14.25" customHeight="1">
      <c r="A16194" s="2" t="s">
        <v>15328</v>
      </c>
      <c r="B16194" s="2" t="str">
        <f ca="1">IFERROR(__xludf.DUMMYFUNCTION("GOOGLETRANSLATE(A16194,""auto"",""en"")"),"Rahul Gandhi next prime minister's")</f>
        <v>Rahul Gandhi next prime minister's</v>
      </c>
    </row>
    <row r="16195" spans="1:2" ht="14.25" customHeight="1">
      <c r="A16195" s="6" t="s">
        <v>15329</v>
      </c>
      <c r="B16195" s="2" t="str">
        <f ca="1">IFERROR(__xludf.DUMMYFUNCTION("GOOGLETRANSLATE(A16195,""auto"",""en"")"),"Exit polls show NDA losing 400 seats because of this
So that the target of 400 seats is reached on the day of results. 
This is God's feat
It would be good if Abhi puts pressure on exit polls from above.
Till yesterday's day, people could not oppose thi"&amp;"s thing.
That's why from now on a drum worth Rs 400 is flying. 
These are the seven sources that confirm that this seat is coming. 
Because on that seat you packed such a miracle that you would have done a miracle.")</f>
        <v>Exit polls show NDA losing 400 seats because of this
So that the target of 400 seats is reached on the day of results. 
This is God's feat
It would be good if Abhi puts pressure on exit polls from above.
Till yesterday's day, people could not oppose this thing.
That's why from now on a drum worth Rs 400 is flying. 
These are the seven sources that confirm that this seat is coming. 
Because on that seat you packed such a miracle that you would have done a miracle.</v>
      </c>
    </row>
    <row r="16196" spans="1:2" ht="14.25" customHeight="1">
      <c r="A16196" s="4" t="s">
        <v>15330</v>
      </c>
      <c r="B16196" s="2" t="str">
        <f ca="1">IFERROR(__xludf.DUMMYFUNCTION("GOOGLETRANSLATE(A16196,""auto"",""en"")"),"Loading...")</f>
        <v>Loading...</v>
      </c>
    </row>
    <row r="16197" spans="1:2" ht="14.25" customHeight="1">
      <c r="A16197" s="2" t="s">
        <v>15331</v>
      </c>
      <c r="B16197" s="2" t="str">
        <f ca="1">IFERROR(__xludf.DUMMYFUNCTION("GOOGLETRANSLATE(A16197,""auto"",""en"")"),"Loading...")</f>
        <v>Loading...</v>
      </c>
    </row>
    <row r="16198" spans="1:2" ht="14.25" customHeight="1">
      <c r="A16198" s="4" t="s">
        <v>15332</v>
      </c>
      <c r="B16198" s="2" t="str">
        <f ca="1">IFERROR(__xludf.DUMMYFUNCTION("GOOGLETRANSLATE(A16198,""auto"",""en"")"),"Loading...")</f>
        <v>Loading...</v>
      </c>
    </row>
    <row r="16199" spans="1:2" ht="14.25" customHeight="1">
      <c r="A16199" s="2" t="s">
        <v>15333</v>
      </c>
      <c r="B16199" s="2" t="str">
        <f ca="1">IFERROR(__xludf.DUMMYFUNCTION("GOOGLETRANSLATE(A16199,""auto"",""en"")"),"Loading...")</f>
        <v>Loading...</v>
      </c>
    </row>
    <row r="16200" spans="1:2" ht="14.25" customHeight="1">
      <c r="A16200" s="4" t="s">
        <v>15334</v>
      </c>
      <c r="B16200" s="2" t="str">
        <f ca="1">IFERROR(__xludf.DUMMYFUNCTION("GOOGLETRANSLATE(A16200,""auto"",""en"")"),"Loading...")</f>
        <v>Loading...</v>
      </c>
    </row>
    <row r="16201" spans="1:2" ht="14.25" customHeight="1">
      <c r="A16201" s="2" t="s">
        <v>15335</v>
      </c>
      <c r="B16201" s="2" t="str">
        <f ca="1">IFERROR(__xludf.DUMMYFUNCTION("GOOGLETRANSLATE(A16201,""auto"",""en"")"),"Loading...")</f>
        <v>Loading...</v>
      </c>
    </row>
    <row r="16202" spans="1:2" ht="14.25" customHeight="1">
      <c r="A16202" s="2" t="s">
        <v>15336</v>
      </c>
      <c r="B16202" s="2" t="str">
        <f ca="1">IFERROR(__xludf.DUMMYFUNCTION("GOOGLETRANSLATE(A16202,""auto"",""en"")"),"👌👌👌👌👌❤️❤️❤️🙏")</f>
        <v>👌👌👌👌👌❤️❤️❤️🙏</v>
      </c>
    </row>
    <row r="16203" spans="1:2" ht="14.25" customHeight="1">
      <c r="A16203" s="4" t="s">
        <v>15337</v>
      </c>
      <c r="B16203" s="2" t="str">
        <f ca="1">IFERROR(__xludf.DUMMYFUNCTION("GOOGLETRANSLATE(A16203,""auto"",""en"")"),"Loading...")</f>
        <v>Loading...</v>
      </c>
    </row>
    <row r="16204" spans="1:2" ht="14.25" customHeight="1">
      <c r="A16204" s="4" t="s">
        <v>15332</v>
      </c>
      <c r="B16204" s="2" t="str">
        <f ca="1">IFERROR(__xludf.DUMMYFUNCTION("GOOGLETRANSLATE(A16204,""auto"",""en"")"),"Loading...")</f>
        <v>Loading...</v>
      </c>
    </row>
    <row r="16205" spans="1:2" ht="14.25" customHeight="1">
      <c r="A16205" s="2" t="s">
        <v>15338</v>
      </c>
      <c r="B16205" s="2" t="str">
        <f ca="1">IFERROR(__xludf.DUMMYFUNCTION("GOOGLETRANSLATE(A16205,""auto"",""en"")"),"Loading...")</f>
        <v>Loading...</v>
      </c>
    </row>
    <row r="16206" spans="1:2" ht="14.25" customHeight="1">
      <c r="A16206" s="4" t="s">
        <v>15339</v>
      </c>
      <c r="B16206" s="2" t="str">
        <f ca="1">IFERROR(__xludf.DUMMYFUNCTION("GOOGLETRANSLATE(A16206,""auto"",""en"")"),"Loading...")</f>
        <v>Loading...</v>
      </c>
    </row>
    <row r="16207" spans="1:2" ht="14.25" customHeight="1">
      <c r="A16207" s="6" t="s">
        <v>15340</v>
      </c>
      <c r="B16207" s="2" t="str">
        <f ca="1">IFERROR(__xludf.DUMMYFUNCTION("GOOGLETRANSLATE(A16207,""auto"",""en"")"),"Loading...")</f>
        <v>Loading...</v>
      </c>
    </row>
    <row r="16208" spans="1:2" ht="14.25" customHeight="1">
      <c r="A16208" s="2" t="s">
        <v>15341</v>
      </c>
      <c r="B16208" s="2" t="str">
        <f ca="1">IFERROR(__xludf.DUMMYFUNCTION("GOOGLETRANSLATE(A16208,""auto"",""en"")"),"Loading...")</f>
        <v>Loading...</v>
      </c>
    </row>
    <row r="16209" spans="1:2" ht="14.25" customHeight="1">
      <c r="A16209" s="2" t="s">
        <v>15342</v>
      </c>
      <c r="B16209" s="2" t="str">
        <f ca="1">IFERROR(__xludf.DUMMYFUNCTION("GOOGLETRANSLATE(A16209,""auto"",""en"")"),"Loading...")</f>
        <v>Loading...</v>
      </c>
    </row>
    <row r="16210" spans="1:2" ht="14.25" customHeight="1">
      <c r="A16210" s="2" t="s">
        <v>15343</v>
      </c>
      <c r="B16210" s="2" t="str">
        <f ca="1">IFERROR(__xludf.DUMMYFUNCTION("GOOGLETRANSLATE(A16210,""auto"",""en"")"),"Loading...")</f>
        <v>Loading...</v>
      </c>
    </row>
    <row r="16211" spans="1:2" ht="14.25" customHeight="1">
      <c r="A16211" s="6" t="s">
        <v>15344</v>
      </c>
      <c r="B16211" s="2" t="str">
        <f ca="1">IFERROR(__xludf.DUMMYFUNCTION("GOOGLETRANSLATE(A16211,""auto"",""en"")"),"Loading...")</f>
        <v>Loading...</v>
      </c>
    </row>
    <row r="16212" spans="1:2" ht="14.25" customHeight="1">
      <c r="A16212" s="2" t="s">
        <v>15345</v>
      </c>
      <c r="B16212" s="2" t="str">
        <f ca="1">IFERROR(__xludf.DUMMYFUNCTION("GOOGLETRANSLATE(A16212,""auto"",""en"")"),"Loading...")</f>
        <v>Loading...</v>
      </c>
    </row>
    <row r="16213" spans="1:2" ht="14.25" customHeight="1">
      <c r="A16213" s="2" t="s">
        <v>15346</v>
      </c>
      <c r="B16213" s="2" t="str">
        <f ca="1">IFERROR(__xludf.DUMMYFUNCTION("GOOGLETRANSLATE(A16213,""auto"",""en"")"),"Loading...")</f>
        <v>Loading...</v>
      </c>
    </row>
    <row r="16214" spans="1:2" ht="14.25" customHeight="1">
      <c r="A16214" s="2" t="s">
        <v>15347</v>
      </c>
      <c r="B16214" s="2" t="str">
        <f ca="1">IFERROR(__xludf.DUMMYFUNCTION("GOOGLETRANSLATE(A16214,""auto"",""en"")"),"Loading...")</f>
        <v>Loading...</v>
      </c>
    </row>
    <row r="16215" spans="1:2" ht="14.25" customHeight="1">
      <c r="A16215" s="2" t="s">
        <v>15348</v>
      </c>
      <c r="B16215" s="2" t="str">
        <f ca="1">IFERROR(__xludf.DUMMYFUNCTION("GOOGLETRANSLATE(A16215,""auto"",""en"")"),"Loading...")</f>
        <v>Loading...</v>
      </c>
    </row>
    <row r="16216" spans="1:2" ht="14.25" customHeight="1">
      <c r="A16216" s="4" t="s">
        <v>15332</v>
      </c>
      <c r="B16216" s="2" t="str">
        <f ca="1">IFERROR(__xludf.DUMMYFUNCTION("GOOGLETRANSLATE(A16216,""auto"",""en"")"),"Loading...")</f>
        <v>Loading...</v>
      </c>
    </row>
    <row r="16217" spans="1:2" ht="14.25" customHeight="1">
      <c r="A16217" s="2" t="s">
        <v>15349</v>
      </c>
      <c r="B16217" s="2" t="str">
        <f ca="1">IFERROR(__xludf.DUMMYFUNCTION("GOOGLETRANSLATE(A16217,""auto"",""en"")"),"Loading...")</f>
        <v>Loading...</v>
      </c>
    </row>
    <row r="16218" spans="1:2" ht="14.25" customHeight="1">
      <c r="A16218" s="5" t="s">
        <v>15350</v>
      </c>
      <c r="B16218" s="2" t="str">
        <f ca="1">IFERROR(__xludf.DUMMYFUNCTION("GOOGLETRANSLATE(A16218,""auto"",""en"")"),"How shameless is the Election Commission 🤬🤬🤬 Look at how they created content of their own truth under your video 🤬🤬🤬
You have completely exposed the Election Commission but they are shamelessly distributing pamphlets of their honesty. 🤬🤬🤬 This i"&amp;"s too much.
#Election_Commission_is_dead 
#Sold_Election_Commission 
#Feared by going to jail, Modi is now hiding his face in the caves.")</f>
        <v>How shameless is the Election Commission 🤬🤬🤬 Look at how they created content of their own truth under your video 🤬🤬🤬
You have completely exposed the Election Commission but they are shamelessly distributing pamphlets of their honesty. 🤬🤬🤬 This is too much.
#Election_Commission_is_dead 
#Sold_Election_Commission 
#Feared by going to jail, Modi is now hiding his face in the caves.</v>
      </c>
    </row>
    <row r="16219" spans="1:2" ht="14.25" customHeight="1">
      <c r="A16219" s="2" t="s">
        <v>15351</v>
      </c>
      <c r="B16219" s="2" t="str">
        <f ca="1">IFERROR(__xludf.DUMMYFUNCTION("GOOGLETRANSLATE(A16219,""auto"",""en"")"),"Loading...")</f>
        <v>Loading...</v>
      </c>
    </row>
    <row r="16220" spans="1:2" ht="14.25" customHeight="1">
      <c r="A16220" s="6" t="s">
        <v>15352</v>
      </c>
      <c r="B16220" s="2" t="str">
        <f ca="1">IFERROR(__xludf.DUMMYFUNCTION("GOOGLETRANSLATE(A16220,""auto"",""en"")"),"Loading...")</f>
        <v>Loading...</v>
      </c>
    </row>
    <row r="16221" spans="1:2" ht="14.25" customHeight="1">
      <c r="A16221" s="2" t="s">
        <v>15353</v>
      </c>
      <c r="B16221" s="2" t="str">
        <f ca="1">IFERROR(__xludf.DUMMYFUNCTION("GOOGLETRANSLATE(A16221,""auto"",""en"")"),"Loading...")</f>
        <v>Loading...</v>
      </c>
    </row>
    <row r="16222" spans="1:2" ht="14.25" customHeight="1">
      <c r="A16222" s="2" t="s">
        <v>1353</v>
      </c>
      <c r="B16222" s="2" t="str">
        <f ca="1">IFERROR(__xludf.DUMMYFUNCTION("GOOGLETRANSLATE(A16222,""auto"",""en"")"),"Loading...")</f>
        <v>Loading...</v>
      </c>
    </row>
    <row r="16223" spans="1:2" ht="14.25" customHeight="1">
      <c r="A16223" s="2" t="s">
        <v>15354</v>
      </c>
      <c r="B16223" s="2" t="str">
        <f ca="1">IFERROR(__xludf.DUMMYFUNCTION("GOOGLETRANSLATE(A16223,""auto"",""en"")"),"Loading...")</f>
        <v>Loading...</v>
      </c>
    </row>
    <row r="16224" spans="1:2" ht="14.25" customHeight="1">
      <c r="A16224" s="4" t="s">
        <v>15355</v>
      </c>
      <c r="B16224" s="2" t="str">
        <f ca="1">IFERROR(__xludf.DUMMYFUNCTION("GOOGLETRANSLATE(A16224,""auto"",""en"")"),"Loading...")</f>
        <v>Loading...</v>
      </c>
    </row>
    <row r="16225" spans="1:2" ht="14.25" customHeight="1">
      <c r="A16225" s="4" t="s">
        <v>15356</v>
      </c>
      <c r="B16225" s="2" t="str">
        <f ca="1">IFERROR(__xludf.DUMMYFUNCTION("GOOGLETRANSLATE(A16225,""auto"",""en"")"),"Loading...")</f>
        <v>Loading...</v>
      </c>
    </row>
    <row r="16226" spans="1:2" ht="14.25" customHeight="1">
      <c r="A16226" s="2" t="s">
        <v>15357</v>
      </c>
      <c r="B16226" s="2" t="str">
        <f ca="1">IFERROR(__xludf.DUMMYFUNCTION("GOOGLETRANSLATE(A16226,""auto"",""en"")"),"Loading...")</f>
        <v>Loading...</v>
      </c>
    </row>
    <row r="16227" spans="1:2" ht="14.25" customHeight="1">
      <c r="A16227" s="2" t="s">
        <v>15358</v>
      </c>
      <c r="B16227" s="2" t="str">
        <f ca="1">IFERROR(__xludf.DUMMYFUNCTION("GOOGLETRANSLATE(A16227,""auto"",""en"")"),"Loading...")</f>
        <v>Loading...</v>
      </c>
    </row>
    <row r="16228" spans="1:2" ht="14.25" customHeight="1">
      <c r="A16228" s="2" t="s">
        <v>15359</v>
      </c>
      <c r="B16228" s="2" t="str">
        <f ca="1">IFERROR(__xludf.DUMMYFUNCTION("GOOGLETRANSLATE(A16228,""auto"",""en"")"),"Loading...")</f>
        <v>Loading...</v>
      </c>
    </row>
    <row r="16229" spans="1:2" ht="14.25" customHeight="1">
      <c r="A16229" s="4" t="s">
        <v>15360</v>
      </c>
      <c r="B16229" s="2" t="str">
        <f ca="1">IFERROR(__xludf.DUMMYFUNCTION("GOOGLETRANSLATE(A16229,""auto"",""en"")"),"Loading...")</f>
        <v>Loading...</v>
      </c>
    </row>
    <row r="16230" spans="1:2" ht="14.25" customHeight="1">
      <c r="A16230" s="2" t="s">
        <v>15361</v>
      </c>
      <c r="B16230" s="2" t="str">
        <f ca="1">IFERROR(__xludf.DUMMYFUNCTION("GOOGLETRANSLATE(A16230,""auto"",""en"")"),"Loading...")</f>
        <v>Loading...</v>
      </c>
    </row>
    <row r="16231" spans="1:2" ht="14.25" customHeight="1">
      <c r="A16231" s="2" t="s">
        <v>15362</v>
      </c>
      <c r="B16231" s="2" t="str">
        <f ca="1">IFERROR(__xludf.DUMMYFUNCTION("GOOGLETRANSLATE(A16231,""auto"",""en"")"),"Loading...")</f>
        <v>Loading...</v>
      </c>
    </row>
    <row r="16232" spans="1:2" ht="14.25" customHeight="1">
      <c r="A16232" s="4" t="s">
        <v>15363</v>
      </c>
      <c r="B16232" s="2" t="str">
        <f ca="1">IFERROR(__xludf.DUMMYFUNCTION("GOOGLETRANSLATE(A16232,""auto"",""en"")"),"Loading...")</f>
        <v>Loading...</v>
      </c>
    </row>
    <row r="16233" spans="1:2" ht="14.25" customHeight="1">
      <c r="A16233" s="2" t="s">
        <v>386</v>
      </c>
      <c r="B16233" s="2" t="str">
        <f ca="1">IFERROR(__xludf.DUMMYFUNCTION("GOOGLETRANSLATE(A16233,""auto"",""en"")"),"Loading...")</f>
        <v>Loading...</v>
      </c>
    </row>
    <row r="16234" spans="1:2" ht="14.25" customHeight="1">
      <c r="A16234" s="4" t="s">
        <v>15364</v>
      </c>
      <c r="B16234" s="2" t="str">
        <f ca="1">IFERROR(__xludf.DUMMYFUNCTION("GOOGLETRANSLATE(A16234,""auto"",""en"")"),"Loading...")</f>
        <v>Loading...</v>
      </c>
    </row>
    <row r="16235" spans="1:2" ht="14.25" customHeight="1">
      <c r="A16235" s="4" t="s">
        <v>15365</v>
      </c>
      <c r="B16235" s="2" t="str">
        <f ca="1">IFERROR(__xludf.DUMMYFUNCTION("GOOGLETRANSLATE(A16235,""auto"",""en"")"),"Loading...")</f>
        <v>Loading...</v>
      </c>
    </row>
    <row r="16236" spans="1:2" ht="14.25" customHeight="1">
      <c r="A16236" s="2" t="s">
        <v>15366</v>
      </c>
      <c r="B16236" s="2" t="str">
        <f ca="1">IFERROR(__xludf.DUMMYFUNCTION("GOOGLETRANSLATE(A16236,""auto"",""en"")"),"Loading...")</f>
        <v>Loading...</v>
      </c>
    </row>
    <row r="16237" spans="1:2" ht="14.25" customHeight="1">
      <c r="A16237" s="5" t="s">
        <v>15367</v>
      </c>
      <c r="B16237" s="2" t="str">
        <f ca="1">IFERROR(__xludf.DUMMYFUNCTION("GOOGLETRANSLATE(A16237,""auto"",""en"")"),"Loading...")</f>
        <v>Loading...</v>
      </c>
    </row>
    <row r="16238" spans="1:2" ht="14.25" customHeight="1">
      <c r="A16238" s="2" t="s">
        <v>15368</v>
      </c>
      <c r="B16238" s="2" t="str">
        <f ca="1">IFERROR(__xludf.DUMMYFUNCTION("GOOGLETRANSLATE(A16238,""auto"",""en"")"),"Loading...")</f>
        <v>Loading...</v>
      </c>
    </row>
    <row r="16239" spans="1:2" ht="14.25" customHeight="1">
      <c r="A16239" s="2" t="s">
        <v>15369</v>
      </c>
      <c r="B16239" s="2" t="str">
        <f ca="1">IFERROR(__xludf.DUMMYFUNCTION("GOOGLETRANSLATE(A16239,""auto"",""en"")"),"Loading...")</f>
        <v>Loading...</v>
      </c>
    </row>
    <row r="16240" spans="1:2" ht="14.25" customHeight="1">
      <c r="A16240" s="4" t="s">
        <v>15370</v>
      </c>
      <c r="B16240" s="2" t="str">
        <f ca="1">IFERROR(__xludf.DUMMYFUNCTION("GOOGLETRANSLATE(A16240,""auto"",""en"")"),"Loading...")</f>
        <v>Loading...</v>
      </c>
    </row>
    <row r="16241" spans="1:2" ht="14.25" customHeight="1">
      <c r="A16241" s="2" t="s">
        <v>15371</v>
      </c>
      <c r="B16241" s="2" t="str">
        <f ca="1">IFERROR(__xludf.DUMMYFUNCTION("GOOGLETRANSLATE(A16241,""auto"",""en"")"),"Loading...")</f>
        <v>Loading...</v>
      </c>
    </row>
    <row r="16242" spans="1:2" ht="14.25" customHeight="1">
      <c r="A16242" s="4" t="s">
        <v>15372</v>
      </c>
      <c r="B16242" s="2" t="str">
        <f ca="1">IFERROR(__xludf.DUMMYFUNCTION("GOOGLETRANSLATE(A16242,""auto"",""en"")"),"Loading...")</f>
        <v>Loading...</v>
      </c>
    </row>
    <row r="16243" spans="1:2" ht="14.25" customHeight="1">
      <c r="A16243" s="2" t="s">
        <v>15373</v>
      </c>
      <c r="B16243" s="2" t="str">
        <f ca="1">IFERROR(__xludf.DUMMYFUNCTION("GOOGLETRANSLATE(A16243,""auto"",""en"")"),"Tthis pol is election result")</f>
        <v>Tthis pol is election result</v>
      </c>
    </row>
    <row r="16244" spans="1:2" ht="14.25" customHeight="1">
      <c r="A16244" s="2" t="s">
        <v>15374</v>
      </c>
      <c r="B16244" s="2" t="str">
        <f ca="1">IFERROR(__xludf.DUMMYFUNCTION("GOOGLETRANSLATE(A16244,""auto"",""en"")"),"Loading...")</f>
        <v>Loading...</v>
      </c>
    </row>
    <row r="16245" spans="1:2" ht="14.25" customHeight="1">
      <c r="A16245" s="4" t="s">
        <v>15375</v>
      </c>
      <c r="B16245" s="2" t="str">
        <f ca="1">IFERROR(__xludf.DUMMYFUNCTION("GOOGLETRANSLATE(A16245,""auto"",""en"")"),"Loading...")</f>
        <v>Loading...</v>
      </c>
    </row>
    <row r="16246" spans="1:2" ht="14.25" customHeight="1">
      <c r="A16246" s="2" t="s">
        <v>15376</v>
      </c>
      <c r="B16246" s="2" t="str">
        <f ca="1">IFERROR(__xludf.DUMMYFUNCTION("GOOGLETRANSLATE(A16246,""auto"",""en"")"),"Obviously they would have tampered with EVMs &amp; VVPATs. That's the reason EC increased  the percentage (5-6%) after each phase.")</f>
        <v>Obviously they would have tampered with EVMs &amp; VVPATs. That's the reason EC increased  the percentage (5-6%) after each phase.</v>
      </c>
    </row>
    <row r="16247" spans="1:2" ht="14.25" customHeight="1">
      <c r="A16247" s="4" t="s">
        <v>15377</v>
      </c>
      <c r="B16247" s="2" t="str">
        <f ca="1">IFERROR(__xludf.DUMMYFUNCTION("GOOGLETRANSLATE(A16247,""auto"",""en"")"),"Loading...")</f>
        <v>Loading...</v>
      </c>
    </row>
    <row r="16248" spans="1:2" ht="14.25" customHeight="1">
      <c r="A16248" s="2" t="s">
        <v>15378</v>
      </c>
      <c r="B16248" s="2" t="str">
        <f ca="1">IFERROR(__xludf.DUMMYFUNCTION("GOOGLETRANSLATE(A16248,""auto"",""en"")"),"Loading...")</f>
        <v>Loading...</v>
      </c>
    </row>
    <row r="16249" spans="1:2" ht="14.25" customHeight="1">
      <c r="A16249" s="2" t="s">
        <v>15379</v>
      </c>
      <c r="B16249" s="2" t="str">
        <f ca="1">IFERROR(__xludf.DUMMYFUNCTION("GOOGLETRANSLATE(A16249,""auto"",""en"")"),"Loading...")</f>
        <v>Loading...</v>
      </c>
    </row>
    <row r="16250" spans="1:2" ht="14.25" customHeight="1">
      <c r="A16250" s="2" t="s">
        <v>15380</v>
      </c>
      <c r="B16250" s="2" t="str">
        <f ca="1">IFERROR(__xludf.DUMMYFUNCTION("GOOGLETRANSLATE(A16250,""auto"",""en"")"),"Loading...")</f>
        <v>Loading...</v>
      </c>
    </row>
    <row r="16251" spans="1:2" ht="14.25" customHeight="1">
      <c r="A16251" s="4" t="s">
        <v>15381</v>
      </c>
      <c r="B16251" s="2" t="str">
        <f ca="1">IFERROR(__xludf.DUMMYFUNCTION("GOOGLETRANSLATE(A16251,""auto"",""en"")"),"Loading...")</f>
        <v>Loading...</v>
      </c>
    </row>
    <row r="16252" spans="1:2" ht="14.25" customHeight="1">
      <c r="A16252" s="2" t="s">
        <v>15382</v>
      </c>
      <c r="B16252" s="2" t="str">
        <f ca="1">IFERROR(__xludf.DUMMYFUNCTION("GOOGLETRANSLATE(A16252,""auto"",""en"")"),"Loading...")</f>
        <v>Loading...</v>
      </c>
    </row>
    <row r="16253" spans="1:2" ht="14.25" customHeight="1">
      <c r="A16253" s="2" t="s">
        <v>15383</v>
      </c>
      <c r="B16253" s="2" t="str">
        <f ca="1">IFERROR(__xludf.DUMMYFUNCTION("GOOGLETRANSLATE(A16253,""auto"",""en"")"),"Loading...")</f>
        <v>Loading...</v>
      </c>
    </row>
    <row r="16254" spans="1:2" ht="14.25" customHeight="1">
      <c r="A16254" s="2" t="s">
        <v>15384</v>
      </c>
      <c r="B16254" s="2" t="str">
        <f ca="1">IFERROR(__xludf.DUMMYFUNCTION("GOOGLETRANSLATE(A16254,""auto"",""en"")"),"BJP ONLY  162")</f>
        <v>BJP ONLY  162</v>
      </c>
    </row>
    <row r="16255" spans="1:2" ht="14.25" customHeight="1">
      <c r="A16255" s="4" t="s">
        <v>15385</v>
      </c>
      <c r="B16255" s="2" t="str">
        <f ca="1">IFERROR(__xludf.DUMMYFUNCTION("GOOGLETRANSLATE(A16255,""auto"",""en"")"),"Loading...")</f>
        <v>Loading...</v>
      </c>
    </row>
    <row r="16256" spans="1:2" ht="14.25" customHeight="1">
      <c r="A16256" s="2" t="s">
        <v>15386</v>
      </c>
      <c r="B16256" s="2" t="str">
        <f ca="1">IFERROR(__xludf.DUMMYFUNCTION("GOOGLETRANSLATE(A16256,""auto"",""en"")"),"Loading...")</f>
        <v>Loading...</v>
      </c>
    </row>
    <row r="16257" spans="1:2" ht="14.25" customHeight="1">
      <c r="A16257" s="2" t="s">
        <v>15387</v>
      </c>
      <c r="B16257" s="2" t="str">
        <f ca="1">IFERROR(__xludf.DUMMYFUNCTION("GOOGLETRANSLATE(A16257,""auto"",""en"")"),"Shrimp ravishkumarji Hume asap per vishwash hai")</f>
        <v>Shrimp ravishkumarji Hume asap per vishwash hai</v>
      </c>
    </row>
    <row r="16258" spans="1:2" ht="14.25" customHeight="1">
      <c r="A16258" s="4" t="s">
        <v>15388</v>
      </c>
      <c r="B16258" s="2" t="str">
        <f ca="1">IFERROR(__xludf.DUMMYFUNCTION("GOOGLETRANSLATE(A16258,""auto"",""en"")"),"Loading...")</f>
        <v>Loading...</v>
      </c>
    </row>
    <row r="16259" spans="1:2" ht="14.25" customHeight="1">
      <c r="A16259" s="2" t="s">
        <v>15389</v>
      </c>
      <c r="B16259" s="2" t="str">
        <f ca="1">IFERROR(__xludf.DUMMYFUNCTION("GOOGLETRANSLATE(A16259,""auto"",""en"")"),"Loading...")</f>
        <v>Loading...</v>
      </c>
    </row>
    <row r="16260" spans="1:2" ht="14.25" customHeight="1">
      <c r="A16260" s="2" t="s">
        <v>15390</v>
      </c>
      <c r="B16260" s="2" t="str">
        <f ca="1">IFERROR(__xludf.DUMMYFUNCTION("GOOGLETRANSLATE(A16260,""auto"",""en"")"),"Loading...")</f>
        <v>Loading...</v>
      </c>
    </row>
    <row r="16261" spans="1:2" ht="14.25" customHeight="1">
      <c r="A16261" s="2" t="s">
        <v>15391</v>
      </c>
      <c r="B16261" s="2" t="str">
        <f ca="1">IFERROR(__xludf.DUMMYFUNCTION("GOOGLETRANSLATE(A16261,""auto"",""en"")"),"Loading...")</f>
        <v>Loading...</v>
      </c>
    </row>
    <row r="16262" spans="1:2" ht="14.25" customHeight="1">
      <c r="A16262" s="4" t="s">
        <v>15392</v>
      </c>
      <c r="B16262" s="2" t="str">
        <f ca="1">IFERROR(__xludf.DUMMYFUNCTION("GOOGLETRANSLATE(A16262,""auto"",""en"")"),"Loading...")</f>
        <v>Loading...</v>
      </c>
    </row>
    <row r="16263" spans="1:2" ht="14.25" customHeight="1">
      <c r="A16263" s="2" t="s">
        <v>15393</v>
      </c>
      <c r="B16263" s="2" t="str">
        <f ca="1">IFERROR(__xludf.DUMMYFUNCTION("GOOGLETRANSLATE(A16263,""auto"",""en"")"),"Loading...")</f>
        <v>Loading...</v>
      </c>
    </row>
    <row r="16264" spans="1:2" ht="14.25" customHeight="1">
      <c r="A16264" s="2" t="s">
        <v>15394</v>
      </c>
      <c r="B16264" s="2" t="str">
        <f ca="1">IFERROR(__xludf.DUMMYFUNCTION("GOOGLETRANSLATE(A16264,""auto"",""en"")"),"Loading...")</f>
        <v>Loading...</v>
      </c>
    </row>
    <row r="16265" spans="1:2" ht="14.25" customHeight="1">
      <c r="A16265" s="2" t="s">
        <v>15395</v>
      </c>
      <c r="B16265" s="2" t="str">
        <f ca="1">IFERROR(__xludf.DUMMYFUNCTION("GOOGLETRANSLATE(A16265,""auto"",""en"")"),"Loading...")</f>
        <v>Loading...</v>
      </c>
    </row>
    <row r="16266" spans="1:2" ht="14.25" customHeight="1">
      <c r="A16266" s="2" t="s">
        <v>15396</v>
      </c>
      <c r="B16266" s="2" t="str">
        <f ca="1">IFERROR(__xludf.DUMMYFUNCTION("GOOGLETRANSLATE(A16266,""auto"",""en"")"),"Loading...")</f>
        <v>Loading...</v>
      </c>
    </row>
    <row r="16267" spans="1:2" ht="14.25" customHeight="1">
      <c r="A16267" s="2" t="s">
        <v>15397</v>
      </c>
      <c r="B16267" s="2" t="str">
        <f ca="1">IFERROR(__xludf.DUMMYFUNCTION("GOOGLETRANSLATE(A16267,""auto"",""en"")"),"👍🤝👍🤝💯")</f>
        <v>👍🤝👍🤝💯</v>
      </c>
    </row>
    <row r="16268" spans="1:2" ht="14.25" customHeight="1">
      <c r="A16268" s="2" t="s">
        <v>15398</v>
      </c>
      <c r="B16268" s="2" t="str">
        <f ca="1">IFERROR(__xludf.DUMMYFUNCTION("GOOGLETRANSLATE(A16268,""auto"",""en"")"),"Loading...")</f>
        <v>Loading...</v>
      </c>
    </row>
    <row r="16269" spans="1:2" ht="14.25" customHeight="1">
      <c r="A16269" s="2" t="s">
        <v>15399</v>
      </c>
      <c r="B16269" s="2" t="str">
        <f ca="1">IFERROR(__xludf.DUMMYFUNCTION("GOOGLETRANSLATE(A16269,""auto"",""en"")"),"Loading...")</f>
        <v>Loading...</v>
      </c>
    </row>
    <row r="16270" spans="1:2" ht="14.25" customHeight="1">
      <c r="A16270" s="2" t="s">
        <v>15400</v>
      </c>
      <c r="B16270" s="2" t="str">
        <f ca="1">IFERROR(__xludf.DUMMYFUNCTION("GOOGLETRANSLATE(A16270,""auto"",""en"")"),"Loading...")</f>
        <v>Loading...</v>
      </c>
    </row>
    <row r="16271" spans="1:2" ht="14.25" customHeight="1">
      <c r="A16271" s="4" t="s">
        <v>15401</v>
      </c>
      <c r="B16271" s="2" t="str">
        <f ca="1">IFERROR(__xludf.DUMMYFUNCTION("GOOGLETRANSLATE(A16271,""auto"",""en"")"),"Loading...")</f>
        <v>Loading...</v>
      </c>
    </row>
    <row r="16272" spans="1:2" ht="14.25" customHeight="1">
      <c r="A16272" s="4" t="s">
        <v>15402</v>
      </c>
      <c r="B16272" s="2" t="str">
        <f ca="1">IFERROR(__xludf.DUMMYFUNCTION("GOOGLETRANSLATE(A16272,""auto"",""en"")"),"Loading...")</f>
        <v>Loading...</v>
      </c>
    </row>
    <row r="16273" spans="1:2" ht="14.25" customHeight="1">
      <c r="A16273" s="2" t="s">
        <v>15403</v>
      </c>
      <c r="B16273" s="2" t="str">
        <f ca="1">IFERROR(__xludf.DUMMYFUNCTION("GOOGLETRANSLATE(A16273,""auto"",""en"")"),"Loading...")</f>
        <v>Loading...</v>
      </c>
    </row>
    <row r="16274" spans="1:2" ht="14.25" customHeight="1">
      <c r="A16274" s="4" t="s">
        <v>15404</v>
      </c>
      <c r="B16274" s="2" t="str">
        <f ca="1">IFERROR(__xludf.DUMMYFUNCTION("GOOGLETRANSLATE(A16274,""auto"",""en"")"),"Loading...")</f>
        <v>Loading...</v>
      </c>
    </row>
    <row r="16275" spans="1:2" ht="14.25" customHeight="1">
      <c r="A16275" s="2" t="s">
        <v>15405</v>
      </c>
      <c r="B16275" s="2" t="str">
        <f ca="1">IFERROR(__xludf.DUMMYFUNCTION("GOOGLETRANSLATE(A16275,""auto"",""en"")"),"Loading...")</f>
        <v>Loading...</v>
      </c>
    </row>
    <row r="16276" spans="1:2" ht="14.25" customHeight="1">
      <c r="A16276" s="2" t="s">
        <v>15406</v>
      </c>
      <c r="B16276" s="2" t="str">
        <f ca="1">IFERROR(__xludf.DUMMYFUNCTION("GOOGLETRANSLATE(A16276,""auto"",""en"")"),"Sir, if the opposition in the app does not seem to be on EVM then the opposition to the governments of Delhi, Karnataka, Telangana and Himachal should be dismissed because they will be on EVM in these elections.")</f>
        <v>Sir, if the opposition in the app does not seem to be on EVM then the opposition to the governments of Delhi, Karnataka, Telangana and Himachal should be dismissed because they will be on EVM in these elections.</v>
      </c>
    </row>
    <row r="16277" spans="1:2" ht="14.25" customHeight="1">
      <c r="A16277" s="2" t="s">
        <v>15407</v>
      </c>
      <c r="B16277" s="2" t="str">
        <f ca="1">IFERROR(__xludf.DUMMYFUNCTION("GOOGLETRANSLATE(A16277,""auto"",""en"")"),"Loading...")</f>
        <v>Loading...</v>
      </c>
    </row>
    <row r="16278" spans="1:2" ht="14.25" customHeight="1">
      <c r="A16278" s="2" t="s">
        <v>15408</v>
      </c>
      <c r="B16278" s="2" t="str">
        <f ca="1">IFERROR(__xludf.DUMMYFUNCTION("GOOGLETRANSLATE(A16278,""auto"",""en"")"),"Loading...")</f>
        <v>Loading...</v>
      </c>
    </row>
    <row r="16279" spans="1:2" ht="14.25" customHeight="1">
      <c r="A16279" s="2" t="s">
        <v>15409</v>
      </c>
      <c r="B16279" s="2" t="str">
        <f ca="1">IFERROR(__xludf.DUMMYFUNCTION("GOOGLETRANSLATE(A16279,""auto"",""en"")"),"Loading...")</f>
        <v>Loading...</v>
      </c>
    </row>
    <row r="16280" spans="1:2" ht="14.25" customHeight="1">
      <c r="A16280" s="2" t="s">
        <v>15410</v>
      </c>
      <c r="B16280" s="2" t="str">
        <f ca="1">IFERROR(__xludf.DUMMYFUNCTION("GOOGLETRANSLATE(A16280,""auto"",""en"")"),"Loading...")</f>
        <v>Loading...</v>
      </c>
    </row>
    <row r="16281" spans="1:2" ht="14.25" customHeight="1">
      <c r="A16281" s="2" t="s">
        <v>15411</v>
      </c>
      <c r="B16281" s="2" t="str">
        <f ca="1">IFERROR(__xludf.DUMMYFUNCTION("GOOGLETRANSLATE(A16281,""auto"",""en"")"),"Loading...")</f>
        <v>Loading...</v>
      </c>
    </row>
    <row r="16282" spans="1:2" ht="14.25" customHeight="1">
      <c r="A16282" s="2" t="s">
        <v>2645</v>
      </c>
      <c r="B16282" s="2" t="str">
        <f ca="1">IFERROR(__xludf.DUMMYFUNCTION("GOOGLETRANSLATE(A16282,""auto"",""en"")"),"Loading...")</f>
        <v>Loading...</v>
      </c>
    </row>
    <row r="16283" spans="1:2" ht="14.25" customHeight="1">
      <c r="A16283" s="2" t="s">
        <v>15412</v>
      </c>
      <c r="B16283" s="2" t="str">
        <f ca="1">IFERROR(__xludf.DUMMYFUNCTION("GOOGLETRANSLATE(A16283,""auto"",""en"")"),"Loading...")</f>
        <v>Loading...</v>
      </c>
    </row>
    <row r="16284" spans="1:2" ht="14.25" customHeight="1">
      <c r="A16284" s="2" t="s">
        <v>386</v>
      </c>
      <c r="B16284" s="2" t="str">
        <f ca="1">IFERROR(__xludf.DUMMYFUNCTION("GOOGLETRANSLATE(A16284,""auto"",""en"")"),"Loading...")</f>
        <v>Loading...</v>
      </c>
    </row>
    <row r="16285" spans="1:2" ht="14.25" customHeight="1">
      <c r="A16285" s="2" t="s">
        <v>60</v>
      </c>
      <c r="B16285" s="2" t="str">
        <f ca="1">IFERROR(__xludf.DUMMYFUNCTION("GOOGLETRANSLATE(A16285,""auto"",""en"")"),"Loading...")</f>
        <v>Loading...</v>
      </c>
    </row>
    <row r="16286" spans="1:2" ht="14.25" customHeight="1">
      <c r="A16286" s="2" t="s">
        <v>15413</v>
      </c>
      <c r="B16286" s="2" t="str">
        <f ca="1">IFERROR(__xludf.DUMMYFUNCTION("GOOGLETRANSLATE(A16286,""auto"",""en"")"),"Loading...")</f>
        <v>Loading...</v>
      </c>
    </row>
    <row r="16287" spans="1:2" ht="14.25" customHeight="1">
      <c r="A16287" s="4" t="s">
        <v>3113</v>
      </c>
      <c r="B16287" s="2" t="str">
        <f ca="1">IFERROR(__xludf.DUMMYFUNCTION("GOOGLETRANSLATE(A16287,""auto"",""en"")"),"Loading...")</f>
        <v>Loading...</v>
      </c>
    </row>
    <row r="16288" spans="1:2" ht="14.25" customHeight="1">
      <c r="A16288" s="4" t="s">
        <v>15414</v>
      </c>
      <c r="B16288" s="2" t="str">
        <f ca="1">IFERROR(__xludf.DUMMYFUNCTION("GOOGLETRANSLATE(A16288,""auto"",""en"")"),"Loading...")</f>
        <v>Loading...</v>
      </c>
    </row>
    <row r="16289" spans="1:2" ht="14.25" customHeight="1">
      <c r="A16289" s="2" t="s">
        <v>15415</v>
      </c>
      <c r="B16289" s="2" t="str">
        <f ca="1">IFERROR(__xludf.DUMMYFUNCTION("GOOGLETRANSLATE(A16289,""auto"",""en"")"),"Loading...")</f>
        <v>Loading...</v>
      </c>
    </row>
    <row r="16290" spans="1:2" ht="14.25" customHeight="1">
      <c r="A16290" s="6" t="s">
        <v>15416</v>
      </c>
      <c r="B16290" s="2" t="str">
        <f ca="1">IFERROR(__xludf.DUMMYFUNCTION("GOOGLETRANSLATE(A16290,""auto"",""en"")"),"Loading...")</f>
        <v>Loading...</v>
      </c>
    </row>
    <row r="16291" spans="1:2" ht="14.25" customHeight="1">
      <c r="A16291" s="2" t="s">
        <v>15417</v>
      </c>
      <c r="B16291" s="2" t="str">
        <f ca="1">IFERROR(__xludf.DUMMYFUNCTION("GOOGLETRANSLATE(A16291,""auto"",""en"")"),"Loading...")</f>
        <v>Loading...</v>
      </c>
    </row>
    <row r="16292" spans="1:2" ht="14.25" customHeight="1">
      <c r="A16292" s="2" t="s">
        <v>15418</v>
      </c>
      <c r="B16292" s="2" t="str">
        <f ca="1">IFERROR(__xludf.DUMMYFUNCTION("GOOGLETRANSLATE(A16292,""auto"",""en"")"),"Loading...")</f>
        <v>Loading...</v>
      </c>
    </row>
    <row r="16293" spans="1:2" ht="14.25" customHeight="1">
      <c r="A16293" s="2" t="s">
        <v>15419</v>
      </c>
      <c r="B16293" s="2" t="str">
        <f ca="1">IFERROR(__xludf.DUMMYFUNCTION("GOOGLETRANSLATE(A16293,""auto"",""en"")"),"Loading...")</f>
        <v>Loading...</v>
      </c>
    </row>
    <row r="16294" spans="1:2" ht="14.25" customHeight="1">
      <c r="A16294" s="2" t="s">
        <v>15420</v>
      </c>
      <c r="B16294" s="2" t="str">
        <f ca="1">IFERROR(__xludf.DUMMYFUNCTION("GOOGLETRANSLATE(A16294,""auto"",""en"")"),"Loading...")</f>
        <v>Loading...</v>
      </c>
    </row>
    <row r="16295" spans="1:2" ht="14.25" customHeight="1">
      <c r="A16295" s="6" t="s">
        <v>15421</v>
      </c>
      <c r="B16295" s="2" t="str">
        <f ca="1">IFERROR(__xludf.DUMMYFUNCTION("GOOGLETRANSLATE(A16295,""auto"",""en"")"),"Loading...")</f>
        <v>Loading...</v>
      </c>
    </row>
    <row r="16296" spans="1:2" ht="14.25" customHeight="1">
      <c r="A16296" s="2" t="s">
        <v>15422</v>
      </c>
      <c r="B16296" s="2" t="str">
        <f ca="1">IFERROR(__xludf.DUMMYFUNCTION("GOOGLETRANSLATE(A16296,""auto"",""en"")"),"Loading...")</f>
        <v>Loading...</v>
      </c>
    </row>
    <row r="16297" spans="1:2" ht="14.25" customHeight="1">
      <c r="A16297" s="4" t="s">
        <v>15423</v>
      </c>
      <c r="B16297" s="2" t="str">
        <f ca="1">IFERROR(__xludf.DUMMYFUNCTION("GOOGLETRANSLATE(A16297,""auto"",""en"")"),"Loading...")</f>
        <v>Loading...</v>
      </c>
    </row>
    <row r="16298" spans="1:2" ht="14.25" customHeight="1">
      <c r="A16298" s="2" t="s">
        <v>15424</v>
      </c>
      <c r="B16298" s="2" t="str">
        <f ca="1">IFERROR(__xludf.DUMMYFUNCTION("GOOGLETRANSLATE(A16298,""auto"",""en"")"),"Loading...")</f>
        <v>Loading...</v>
      </c>
    </row>
    <row r="16299" spans="1:2" ht="14.25" customHeight="1">
      <c r="A16299" s="4" t="s">
        <v>15425</v>
      </c>
      <c r="B16299" s="2" t="str">
        <f ca="1">IFERROR(__xludf.DUMMYFUNCTION("GOOGLETRANSLATE(A16299,""auto"",""en"")"),"Loading...")</f>
        <v>Loading...</v>
      </c>
    </row>
    <row r="16300" spans="1:2" ht="14.25" customHeight="1">
      <c r="A16300" s="2" t="s">
        <v>15426</v>
      </c>
      <c r="B16300" s="2" t="str">
        <f ca="1">IFERROR(__xludf.DUMMYFUNCTION("GOOGLETRANSLATE(A16300,""auto"",""en"")"),"Loading...")</f>
        <v>Loading...</v>
      </c>
    </row>
    <row r="16301" spans="1:2" ht="14.25" customHeight="1">
      <c r="A16301" s="2" t="s">
        <v>15427</v>
      </c>
      <c r="B16301" s="2" t="str">
        <f ca="1">IFERROR(__xludf.DUMMYFUNCTION("GOOGLETRANSLATE(A16301,""auto"",""en"")"),"Loading...")</f>
        <v>Loading...</v>
      </c>
    </row>
    <row r="16302" spans="1:2" ht="14.25" customHeight="1">
      <c r="A16302" s="2" t="s">
        <v>15428</v>
      </c>
      <c r="B16302" s="2" t="str">
        <f ca="1">IFERROR(__xludf.DUMMYFUNCTION("GOOGLETRANSLATE(A16302,""auto"",""en"")"),"Loading...")</f>
        <v>Loading...</v>
      </c>
    </row>
    <row r="16303" spans="1:2" ht="14.25" customHeight="1">
      <c r="A16303" s="2" t="s">
        <v>15429</v>
      </c>
      <c r="B16303" s="2" t="str">
        <f ca="1">IFERROR(__xludf.DUMMYFUNCTION("GOOGLETRANSLATE(A16303,""auto"",""en"")"),"India Win 🇮🇳 295+ India Win 🇮🇳 295+ India Win 🇮🇳 295+ India Win 🇮🇳 295+ India Win 🇮🇳 295+ India Win 🇮🇳 295+ India Win 🇮🇳 295+ India Win 🇮🇳 295+ India Win 🇮🇳 295+ India Win 🇮🇳 295+")</f>
        <v>India Win 🇮🇳 295+ India Win 🇮🇳 295+ India Win 🇮🇳 295+ India Win 🇮🇳 295+ India Win 🇮🇳 295+ India Win 🇮🇳 295+ India Win 🇮🇳 295+ India Win 🇮🇳 295+ India Win 🇮🇳 295+ India Win 🇮🇳 295+</v>
      </c>
    </row>
    <row r="16304" spans="1:2" ht="14.25" customHeight="1">
      <c r="A16304" s="2" t="s">
        <v>15430</v>
      </c>
      <c r="B16304" s="2" t="str">
        <f ca="1">IFERROR(__xludf.DUMMYFUNCTION("GOOGLETRANSLATE(A16304,""auto"",""en"")"),"Loading...")</f>
        <v>Loading...</v>
      </c>
    </row>
    <row r="16305" spans="1:2" ht="14.25" customHeight="1">
      <c r="A16305" s="2" t="s">
        <v>15431</v>
      </c>
      <c r="B16305" s="2" t="str">
        <f ca="1">IFERROR(__xludf.DUMMYFUNCTION("GOOGLETRANSLATE(A16305,""auto"",""en"")"),"Loading...")</f>
        <v>Loading...</v>
      </c>
    </row>
    <row r="16306" spans="1:2" ht="14.25" customHeight="1">
      <c r="A16306" s="2" t="s">
        <v>15432</v>
      </c>
      <c r="B16306" s="2" t="str">
        <f ca="1">IFERROR(__xludf.DUMMYFUNCTION("GOOGLETRANSLATE(A16306,""auto"",""en"")"),"Loading...")</f>
        <v>Loading...</v>
      </c>
    </row>
    <row r="16307" spans="1:2" ht="14.25" customHeight="1">
      <c r="A16307" s="6" t="s">
        <v>15433</v>
      </c>
      <c r="B16307" s="2" t="str">
        <f ca="1">IFERROR(__xludf.DUMMYFUNCTION("GOOGLETRANSLATE(A16307,""auto"",""en"")"),"Loading...")</f>
        <v>Loading...</v>
      </c>
    </row>
    <row r="16308" spans="1:2" ht="14.25" customHeight="1">
      <c r="A16308" s="2" t="s">
        <v>15434</v>
      </c>
      <c r="B16308" s="2" t="str">
        <f ca="1">IFERROR(__xludf.DUMMYFUNCTION("GOOGLETRANSLATE(A16308,""auto"",""en"")"),"Loading...")</f>
        <v>Loading...</v>
      </c>
    </row>
    <row r="16309" spans="1:2" ht="14.25" customHeight="1">
      <c r="A16309" s="2" t="s">
        <v>15412</v>
      </c>
      <c r="B16309" s="2" t="str">
        <f ca="1">IFERROR(__xludf.DUMMYFUNCTION("GOOGLETRANSLATE(A16309,""auto"",""en"")"),"Loading...")</f>
        <v>Loading...</v>
      </c>
    </row>
    <row r="16310" spans="1:2" ht="14.25" customHeight="1">
      <c r="A16310" s="2" t="s">
        <v>15435</v>
      </c>
      <c r="B16310" s="2" t="str">
        <f ca="1">IFERROR(__xludf.DUMMYFUNCTION("GOOGLETRANSLATE(A16310,""auto"",""en"")"),"Loading...")</f>
        <v>Loading...</v>
      </c>
    </row>
    <row r="16311" spans="1:2" ht="14.25" customHeight="1">
      <c r="A16311" s="2" t="s">
        <v>15429</v>
      </c>
      <c r="B16311" s="2" t="str">
        <f ca="1">IFERROR(__xludf.DUMMYFUNCTION("GOOGLETRANSLATE(A16311,""auto"",""en"")"),"India Win 🇮🇳 295+ India Win 🇮🇳 295+ India Win 🇮🇳 295+ India Win 🇮🇳 295+ India Win 🇮🇳 295+ India Win 🇮🇳 295+ India Win 🇮🇳 295+ India Win 🇮🇳 295+ India Win 🇮🇳 295+ India Win 🇮🇳 295+")</f>
        <v>India Win 🇮🇳 295+ India Win 🇮🇳 295+ India Win 🇮🇳 295+ India Win 🇮🇳 295+ India Win 🇮🇳 295+ India Win 🇮🇳 295+ India Win 🇮🇳 295+ India Win 🇮🇳 295+ India Win 🇮🇳 295+ India Win 🇮🇳 295+</v>
      </c>
    </row>
    <row r="16312" spans="1:2" ht="14.25" customHeight="1">
      <c r="A16312" s="2" t="s">
        <v>15436</v>
      </c>
      <c r="B16312" s="2" t="str">
        <f ca="1">IFERROR(__xludf.DUMMYFUNCTION("GOOGLETRANSLATE(A16312,""auto"",""en"")"),"Loading...")</f>
        <v>Loading...</v>
      </c>
    </row>
    <row r="16313" spans="1:2" ht="14.25" customHeight="1">
      <c r="A16313" s="6" t="s">
        <v>15437</v>
      </c>
      <c r="B16313" s="2" t="str">
        <f ca="1">IFERROR(__xludf.DUMMYFUNCTION("GOOGLETRANSLATE(A16313,""auto"",""en"")"),"Loading...")</f>
        <v>Loading...</v>
      </c>
    </row>
    <row r="16314" spans="1:2" ht="14.25" customHeight="1">
      <c r="A16314" s="4" t="s">
        <v>15438</v>
      </c>
      <c r="B16314" s="2" t="str">
        <f ca="1">IFERROR(__xludf.DUMMYFUNCTION("GOOGLETRANSLATE(A16314,""auto"",""en"")"),"Loading...")</f>
        <v>Loading...</v>
      </c>
    </row>
    <row r="16315" spans="1:2" ht="14.25" customHeight="1">
      <c r="A16315" s="2" t="s">
        <v>15439</v>
      </c>
      <c r="B16315" s="2" t="str">
        <f ca="1">IFERROR(__xludf.DUMMYFUNCTION("GOOGLETRANSLATE(A16315,""auto"",""en"")"),"Loading...")</f>
        <v>Loading...</v>
      </c>
    </row>
    <row r="16316" spans="1:2" ht="14.25" customHeight="1">
      <c r="A16316" s="4" t="s">
        <v>15440</v>
      </c>
      <c r="B16316" s="2" t="str">
        <f ca="1">IFERROR(__xludf.DUMMYFUNCTION("GOOGLETRANSLATE(A16316,""auto"",""en"")"),"Lotus printing of EVMs will be more than usual this time. Therefore it will exceed 400.")</f>
        <v>Lotus printing of EVMs will be more than usual this time. Therefore it will exceed 400.</v>
      </c>
    </row>
    <row r="16317" spans="1:2" ht="14.25" customHeight="1">
      <c r="A16317" s="2" t="s">
        <v>15441</v>
      </c>
      <c r="B16317" s="2" t="str">
        <f ca="1">IFERROR(__xludf.DUMMYFUNCTION("GOOGLETRANSLATE(A16317,""auto"",""en"")"),"Loading...")</f>
        <v>Loading...</v>
      </c>
    </row>
    <row r="16318" spans="1:2" ht="14.25" customHeight="1">
      <c r="A16318" s="2" t="s">
        <v>15442</v>
      </c>
      <c r="B16318" s="2" t="str">
        <f ca="1">IFERROR(__xludf.DUMMYFUNCTION("GOOGLETRANSLATE(A16318,""auto"",""en"")"),"Loading...")</f>
        <v>Loading...</v>
      </c>
    </row>
    <row r="16319" spans="1:2" ht="14.25" customHeight="1">
      <c r="A16319" s="2" t="s">
        <v>15443</v>
      </c>
      <c r="B16319" s="2" t="str">
        <f ca="1">IFERROR(__xludf.DUMMYFUNCTION("GOOGLETRANSLATE(A16319,""auto"",""en"")"),"There should be harsh penalties on media handles if India wins")</f>
        <v>There should be harsh penalties on media handles if India wins</v>
      </c>
    </row>
    <row r="16320" spans="1:2" ht="14.25" customHeight="1">
      <c r="A16320" s="2" t="s">
        <v>15444</v>
      </c>
      <c r="B16320" s="2" t="str">
        <f ca="1">IFERROR(__xludf.DUMMYFUNCTION("GOOGLETRANSLATE(A16320,""auto"",""en"")"),"Loading...")</f>
        <v>Loading...</v>
      </c>
    </row>
    <row r="16321" spans="1:2" ht="14.25" customHeight="1">
      <c r="A16321" s="2" t="s">
        <v>15445</v>
      </c>
      <c r="B16321" s="2" t="str">
        <f ca="1">IFERROR(__xludf.DUMMYFUNCTION("GOOGLETRANSLATE(A16321,""auto"",""en"")"),"Loading...")</f>
        <v>Loading...</v>
      </c>
    </row>
    <row r="16322" spans="1:2" ht="14.25" customHeight="1">
      <c r="A16322" s="2" t="s">
        <v>15446</v>
      </c>
      <c r="B16322" s="2" t="str">
        <f ca="1">IFERROR(__xludf.DUMMYFUNCTION("GOOGLETRANSLATE(A16322,""auto"",""en"")"),"Loading...")</f>
        <v>Loading...</v>
      </c>
    </row>
    <row r="16323" spans="1:2" ht="14.25" customHeight="1">
      <c r="A16323" s="2" t="s">
        <v>15447</v>
      </c>
      <c r="B16323" s="2" t="str">
        <f ca="1">IFERROR(__xludf.DUMMYFUNCTION("GOOGLETRANSLATE(A16323,""auto"",""en"")"),"Loading...")</f>
        <v>Loading...</v>
      </c>
    </row>
    <row r="16324" spans="1:2" ht="14.25" customHeight="1">
      <c r="A16324" s="4" t="s">
        <v>15448</v>
      </c>
      <c r="B16324" s="2" t="str">
        <f ca="1">IFERROR(__xludf.DUMMYFUNCTION("GOOGLETRANSLATE(A16324,""auto"",""en"")"),"Loading...")</f>
        <v>Loading...</v>
      </c>
    </row>
    <row r="16325" spans="1:2" ht="14.25" customHeight="1">
      <c r="A16325" s="6" t="s">
        <v>15449</v>
      </c>
      <c r="B16325" s="2" t="str">
        <f ca="1">IFERROR(__xludf.DUMMYFUNCTION("GOOGLETRANSLATE(A16325,""auto"",""en"")"),"Loading...")</f>
        <v>Loading...</v>
      </c>
    </row>
    <row r="16326" spans="1:2" ht="14.25" customHeight="1">
      <c r="A16326" s="2" t="s">
        <v>15450</v>
      </c>
      <c r="B16326" s="2" t="str">
        <f ca="1">IFERROR(__xludf.DUMMYFUNCTION("GOOGLETRANSLATE(A16326,""auto"",""en"")"),"This is not an exit poll but a cheating poll. It is already ingrained in the hearts of people that BJP is winning so don't ask any question in EVM, cheat easily in 3 days and declare BJP's victory.")</f>
        <v>This is not an exit poll but a cheating poll. It is already ingrained in the hearts of people that BJP is winning so don't ask any question in EVM, cheat easily in 3 days and declare BJP's victory.</v>
      </c>
    </row>
    <row r="16327" spans="1:2" ht="14.25" customHeight="1">
      <c r="A16327" s="6" t="s">
        <v>15451</v>
      </c>
      <c r="B16327" s="2" t="str">
        <f ca="1">IFERROR(__xludf.DUMMYFUNCTION("GOOGLETRANSLATE(A16327,""auto"",""en"")"),"Loading...")</f>
        <v>Loading...</v>
      </c>
    </row>
    <row r="16328" spans="1:2" ht="14.25" customHeight="1">
      <c r="A16328" s="2" t="s">
        <v>15452</v>
      </c>
      <c r="B16328" s="2" t="str">
        <f ca="1">IFERROR(__xludf.DUMMYFUNCTION("GOOGLETRANSLATE(A16328,""auto"",""en"")"),"Loading...")</f>
        <v>Loading...</v>
      </c>
    </row>
    <row r="16329" spans="1:2" ht="14.25" customHeight="1">
      <c r="A16329" s="2" t="s">
        <v>15453</v>
      </c>
      <c r="B16329" s="2" t="str">
        <f ca="1">IFERROR(__xludf.DUMMYFUNCTION("GOOGLETRANSLATE(A16329,""auto"",""en"")"),"Loading...")</f>
        <v>Loading...</v>
      </c>
    </row>
    <row r="16330" spans="1:2" ht="14.25" customHeight="1">
      <c r="A16330" s="4" t="s">
        <v>15454</v>
      </c>
      <c r="B16330" s="2" t="str">
        <f ca="1">IFERROR(__xludf.DUMMYFUNCTION("GOOGLETRANSLATE(A16330,""auto"",""en"")"),"Loading...")</f>
        <v>Loading...</v>
      </c>
    </row>
    <row r="16331" spans="1:2" ht="14.25" customHeight="1">
      <c r="A16331" s="2" t="s">
        <v>15455</v>
      </c>
      <c r="B16331" s="2" t="str">
        <f ca="1">IFERROR(__xludf.DUMMYFUNCTION("GOOGLETRANSLATE(A16331,""auto"",""en"")"),"Loading...")</f>
        <v>Loading...</v>
      </c>
    </row>
    <row r="16332" spans="1:2" ht="14.25" customHeight="1">
      <c r="A16332" s="2" t="s">
        <v>15456</v>
      </c>
      <c r="B16332" s="2" t="str">
        <f ca="1">IFERROR(__xludf.DUMMYFUNCTION("GOOGLETRANSLATE(A16332,""auto"",""en"")"),"Loading...")</f>
        <v>Loading...</v>
      </c>
    </row>
    <row r="16333" spans="1:2" ht="14.25" customHeight="1">
      <c r="A16333" s="2" t="s">
        <v>15457</v>
      </c>
      <c r="B16333" s="2" t="str">
        <f ca="1">IFERROR(__xludf.DUMMYFUNCTION("GOOGLETRANSLATE(A16333,""auto"",""en"")"),"Loading...")</f>
        <v>Loading...</v>
      </c>
    </row>
    <row r="16334" spans="1:2" ht="14.25" customHeight="1">
      <c r="A16334" s="2" t="s">
        <v>15412</v>
      </c>
      <c r="B16334" s="2" t="str">
        <f ca="1">IFERROR(__xludf.DUMMYFUNCTION("GOOGLETRANSLATE(A16334,""auto"",""en"")"),"Loading...")</f>
        <v>Loading...</v>
      </c>
    </row>
    <row r="16335" spans="1:2" ht="14.25" customHeight="1">
      <c r="A16335" s="2" t="s">
        <v>15458</v>
      </c>
      <c r="B16335" s="2" t="str">
        <f ca="1">IFERROR(__xludf.DUMMYFUNCTION("GOOGLETRANSLATE(A16335,""auto"",""en"")"),"Loading...")</f>
        <v>Loading...</v>
      </c>
    </row>
    <row r="16336" spans="1:2" ht="14.25" customHeight="1">
      <c r="A16336" s="4" t="s">
        <v>15459</v>
      </c>
      <c r="B16336" s="2" t="str">
        <f ca="1">IFERROR(__xludf.DUMMYFUNCTION("GOOGLETRANSLATE(A16336,""auto"",""en"")"),"Loading...")</f>
        <v>Loading...</v>
      </c>
    </row>
    <row r="16337" spans="1:2" ht="14.25" customHeight="1">
      <c r="A16337" s="4" t="s">
        <v>15460</v>
      </c>
      <c r="B16337" s="2" t="str">
        <f ca="1">IFERROR(__xludf.DUMMYFUNCTION("GOOGLETRANSLATE(A16337,""auto"",""en"")"),"Loading...")</f>
        <v>Loading...</v>
      </c>
    </row>
    <row r="16338" spans="1:2" ht="14.25" customHeight="1">
      <c r="A16338" s="2" t="s">
        <v>15461</v>
      </c>
      <c r="B16338" s="2" t="str">
        <f ca="1">IFERROR(__xludf.DUMMYFUNCTION("GOOGLETRANSLATE(A16338,""auto"",""en"")"),"Loading...")</f>
        <v>Loading...</v>
      </c>
    </row>
    <row r="16339" spans="1:2" ht="14.25" customHeight="1">
      <c r="A16339" s="2" t="s">
        <v>15462</v>
      </c>
      <c r="B16339" s="2" t="str">
        <f ca="1">IFERROR(__xludf.DUMMYFUNCTION("GOOGLETRANSLATE(A16339,""auto"",""en"")"),"If this time BJP government is formed then the country will be destroyed for sure😢😢😢")</f>
        <v>If this time BJP government is formed then the country will be destroyed for sure😢😢😢</v>
      </c>
    </row>
    <row r="16340" spans="1:2" ht="14.25" customHeight="1">
      <c r="A16340" s="2" t="s">
        <v>15463</v>
      </c>
      <c r="B16340" s="2" t="str">
        <f ca="1">IFERROR(__xludf.DUMMYFUNCTION("GOOGLETRANSLATE(A16340,""auto"",""en"")"),"Demand 🤑🤑🥰🌹😛😛💰💰💰💵")</f>
        <v>Demand 🤑🤑🥰🌹😛😛💰💰💰💵</v>
      </c>
    </row>
    <row r="16341" spans="1:2" ht="14.25" customHeight="1">
      <c r="A16341" s="2" t="s">
        <v>15464</v>
      </c>
      <c r="B16341" s="2" t="str">
        <f ca="1">IFERROR(__xludf.DUMMYFUNCTION("GOOGLETRANSLATE(A16341,""auto"",""en"")"),"Loading...")</f>
        <v>Loading...</v>
      </c>
    </row>
    <row r="16342" spans="1:2" ht="14.25" customHeight="1">
      <c r="A16342" s="4" t="s">
        <v>15465</v>
      </c>
      <c r="B16342" s="2" t="str">
        <f ca="1">IFERROR(__xludf.DUMMYFUNCTION("GOOGLETRANSLATE(A16342,""auto"",""en"")"),"Loading...")</f>
        <v>Loading...</v>
      </c>
    </row>
    <row r="16343" spans="1:2" ht="14.25" customHeight="1">
      <c r="A16343" s="2" t="s">
        <v>15466</v>
      </c>
      <c r="B16343" s="2" t="str">
        <f ca="1">IFERROR(__xludf.DUMMYFUNCTION("GOOGLETRANSLATE(A16343,""auto"",""en"")"),"Loading...")</f>
        <v>Loading...</v>
      </c>
    </row>
    <row r="16344" spans="1:2" ht="14.25" customHeight="1">
      <c r="A16344" s="2" t="s">
        <v>15467</v>
      </c>
      <c r="B16344" s="2" t="str">
        <f ca="1">IFERROR(__xludf.DUMMYFUNCTION("GOOGLETRANSLATE(A16344,""auto"",""en"")"),"Loading...")</f>
        <v>Loading...</v>
      </c>
    </row>
    <row r="16345" spans="1:2" ht="14.25" customHeight="1">
      <c r="A16345" s="2" t="s">
        <v>15468</v>
      </c>
      <c r="B16345" s="2" t="str">
        <f ca="1">IFERROR(__xludf.DUMMYFUNCTION("GOOGLETRANSLATE(A16345,""auto"",""en"")"),"Loading...")</f>
        <v>Loading...</v>
      </c>
    </row>
    <row r="16346" spans="1:2" ht="14.25" customHeight="1">
      <c r="A16346" s="2" t="s">
        <v>15469</v>
      </c>
      <c r="B16346" s="2" t="str">
        <f ca="1">IFERROR(__xludf.DUMMYFUNCTION("GOOGLETRANSLATE(A16346,""auto"",""en"")"),"Loading...")</f>
        <v>Loading...</v>
      </c>
    </row>
    <row r="16347" spans="1:2" ht="14.25" customHeight="1">
      <c r="A16347" s="2" t="s">
        <v>15470</v>
      </c>
      <c r="B16347" s="2" t="str">
        <f ca="1">IFERROR(__xludf.DUMMYFUNCTION("GOOGLETRANSLATE(A16347,""auto"",""en"")"),"Loading...")</f>
        <v>Loading...</v>
      </c>
    </row>
    <row r="16348" spans="1:2" ht="14.25" customHeight="1">
      <c r="A16348" s="2" t="s">
        <v>15471</v>
      </c>
      <c r="B16348" s="2" t="str">
        <f ca="1">IFERROR(__xludf.DUMMYFUNCTION("GOOGLETRANSLATE(A16348,""auto"",""en"")"),"Loading...")</f>
        <v>Loading...</v>
      </c>
    </row>
    <row r="16349" spans="1:2" ht="14.25" customHeight="1">
      <c r="A16349" s="2" t="s">
        <v>15472</v>
      </c>
      <c r="B16349" s="2" t="str">
        <f ca="1">IFERROR(__xludf.DUMMYFUNCTION("GOOGLETRANSLATE(A16349,""auto"",""en"")"),"Loading...")</f>
        <v>Loading...</v>
      </c>
    </row>
    <row r="16350" spans="1:2" ht="14.25" customHeight="1">
      <c r="A16350" s="2" t="s">
        <v>15473</v>
      </c>
      <c r="B16350" s="2" t="str">
        <f ca="1">IFERROR(__xludf.DUMMYFUNCTION("GOOGLETRANSLATE(A16350,""auto"",""en"")"),"Loading...")</f>
        <v>Loading...</v>
      </c>
    </row>
    <row r="16351" spans="1:2" ht="14.25" customHeight="1">
      <c r="A16351" s="2" t="s">
        <v>1444</v>
      </c>
      <c r="B16351" s="2" t="str">
        <f ca="1">IFERROR(__xludf.DUMMYFUNCTION("GOOGLETRANSLATE(A16351,""auto"",""en"")"),"Loading...")</f>
        <v>Loading...</v>
      </c>
    </row>
    <row r="16352" spans="1:2" ht="14.25" customHeight="1">
      <c r="A16352" s="2" t="s">
        <v>15474</v>
      </c>
      <c r="B16352" s="2" t="str">
        <f ca="1">IFERROR(__xludf.DUMMYFUNCTION("GOOGLETRANSLATE(A16352,""auto"",""en"")"),"Loading...")</f>
        <v>Loading...</v>
      </c>
    </row>
    <row r="16353" spans="1:2" ht="14.25" customHeight="1">
      <c r="A16353" s="2" t="s">
        <v>15475</v>
      </c>
      <c r="B16353" s="2" t="str">
        <f ca="1">IFERROR(__xludf.DUMMYFUNCTION("GOOGLETRANSLATE(A16353,""auto"",""en"")"),"Loading...")</f>
        <v>Loading...</v>
      </c>
    </row>
    <row r="16354" spans="1:2" ht="14.25" customHeight="1">
      <c r="A16354" s="2" t="s">
        <v>764</v>
      </c>
      <c r="B16354" s="2" t="str">
        <f ca="1">IFERROR(__xludf.DUMMYFUNCTION("GOOGLETRANSLATE(A16354,""auto"",""en"")"),"Loading...")</f>
        <v>Loading...</v>
      </c>
    </row>
    <row r="16355" spans="1:2" ht="14.25" customHeight="1">
      <c r="A16355" s="2" t="s">
        <v>15476</v>
      </c>
      <c r="B16355" s="2" t="str">
        <f ca="1">IFERROR(__xludf.DUMMYFUNCTION("GOOGLETRANSLATE(A16355,""auto"",""en"")"),"Loading...")</f>
        <v>Loading...</v>
      </c>
    </row>
    <row r="16356" spans="1:2" ht="14.25" customHeight="1">
      <c r="A16356" s="2" t="s">
        <v>15477</v>
      </c>
      <c r="B16356" s="2" t="str">
        <f ca="1">IFERROR(__xludf.DUMMYFUNCTION("GOOGLETRANSLATE(A16356,""auto"",""en"")"),"Loading...")</f>
        <v>Loading...</v>
      </c>
    </row>
    <row r="16357" spans="1:2" ht="14.25" customHeight="1">
      <c r="A16357" s="2" t="s">
        <v>15478</v>
      </c>
      <c r="B16357" s="2" t="str">
        <f ca="1">IFERROR(__xludf.DUMMYFUNCTION("GOOGLETRANSLATE(A16357,""auto"",""en"")"),"Loading...")</f>
        <v>Loading...</v>
      </c>
    </row>
    <row r="16358" spans="1:2" ht="14.25" customHeight="1">
      <c r="A16358" s="2" t="s">
        <v>15479</v>
      </c>
      <c r="B16358" s="2" t="str">
        <f ca="1">IFERROR(__xludf.DUMMYFUNCTION("GOOGLETRANSLATE(A16358,""auto"",""en"")"),"Loading...")</f>
        <v>Loading...</v>
      </c>
    </row>
    <row r="16359" spans="1:2" ht="14.25" customHeight="1">
      <c r="A16359" s="2" t="s">
        <v>6142</v>
      </c>
      <c r="B16359" s="2" t="str">
        <f ca="1">IFERROR(__xludf.DUMMYFUNCTION("GOOGLETRANSLATE(A16359,""auto"",""en"")"),"Right")</f>
        <v>Right</v>
      </c>
    </row>
    <row r="16360" spans="1:2" ht="14.25" customHeight="1">
      <c r="A16360" s="2" t="s">
        <v>15480</v>
      </c>
      <c r="B16360" s="2" t="str">
        <f ca="1">IFERROR(__xludf.DUMMYFUNCTION("GOOGLETRANSLATE(A16360,""auto"",""en"")"),"Loading...")</f>
        <v>Loading...</v>
      </c>
    </row>
    <row r="16361" spans="1:2" ht="14.25" customHeight="1">
      <c r="A16361" s="2" t="s">
        <v>15481</v>
      </c>
      <c r="B16361" s="2" t="str">
        <f ca="1">IFERROR(__xludf.DUMMYFUNCTION("GOOGLETRANSLATE(A16361,""auto"",""en"")"),"Loading...")</f>
        <v>Loading...</v>
      </c>
    </row>
    <row r="16362" spans="1:2" ht="14.25" customHeight="1">
      <c r="A16362" s="2" t="s">
        <v>15482</v>
      </c>
      <c r="B16362" s="2" t="str">
        <f ca="1">IFERROR(__xludf.DUMMYFUNCTION("GOOGLETRANSLATE(A16362,""auto"",""en"")"),"295! Love for Sidhu ❤❤")</f>
        <v>295! Love for Sidhu ❤❤</v>
      </c>
    </row>
    <row r="16363" spans="1:2" ht="14.25" customHeight="1">
      <c r="A16363" s="2" t="s">
        <v>15483</v>
      </c>
      <c r="B16363" s="2" t="str">
        <f ca="1">IFERROR(__xludf.DUMMYFUNCTION("GOOGLETRANSLATE(A16363,""auto"",""en"")"),"Loading...")</f>
        <v>Loading...</v>
      </c>
    </row>
    <row r="16364" spans="1:2" ht="14.25" customHeight="1">
      <c r="A16364" s="2" t="s">
        <v>15484</v>
      </c>
      <c r="B16364" s="2" t="str">
        <f ca="1">IFERROR(__xludf.DUMMYFUNCTION("GOOGLETRANSLATE(A16364,""auto"",""en"")"),"Loading...")</f>
        <v>Loading...</v>
      </c>
    </row>
    <row r="16365" spans="1:2" ht="14.25" customHeight="1">
      <c r="A16365" s="2" t="s">
        <v>15485</v>
      </c>
      <c r="B16365" s="2" t="str">
        <f ca="1">IFERROR(__xludf.DUMMYFUNCTION("GOOGLETRANSLATE(A16365,""auto"",""en"")"),"Loading...")</f>
        <v>Loading...</v>
      </c>
    </row>
    <row r="16366" spans="1:2" ht="14.25" customHeight="1">
      <c r="A16366" s="2" t="s">
        <v>15486</v>
      </c>
      <c r="B16366" s="2" t="str">
        <f ca="1">IFERROR(__xludf.DUMMYFUNCTION("GOOGLETRANSLATE(A16366,""auto"",""en"")"),"Totally Godi media are busy only fake exit poll.")</f>
        <v>Totally Godi media are busy only fake exit poll.</v>
      </c>
    </row>
    <row r="16367" spans="1:2" ht="14.25" customHeight="1">
      <c r="A16367" s="2" t="s">
        <v>15487</v>
      </c>
      <c r="B16367" s="2" t="str">
        <f ca="1">IFERROR(__xludf.DUMMYFUNCTION("GOOGLETRANSLATE(A16367,""auto"",""en"")"),"Loading...")</f>
        <v>Loading...</v>
      </c>
    </row>
    <row r="16368" spans="1:2" ht="14.25" customHeight="1">
      <c r="A16368" s="2" t="s">
        <v>9270</v>
      </c>
      <c r="B16368" s="2" t="str">
        <f ca="1">IFERROR(__xludf.DUMMYFUNCTION("GOOGLETRANSLATE(A16368,""auto"",""en"")"),"Loading...")</f>
        <v>Loading...</v>
      </c>
    </row>
    <row r="16369" spans="1:2" ht="14.25" customHeight="1">
      <c r="A16369" s="2" t="s">
        <v>15488</v>
      </c>
      <c r="B16369" s="2" t="str">
        <f ca="1">IFERROR(__xludf.DUMMYFUNCTION("GOOGLETRANSLATE(A16369,""auto"",""en"")"),"Loading...")</f>
        <v>Loading...</v>
      </c>
    </row>
    <row r="16370" spans="1:2" ht="14.25" customHeight="1">
      <c r="A16370" s="4" t="s">
        <v>15489</v>
      </c>
      <c r="B16370" s="2" t="str">
        <f ca="1">IFERROR(__xludf.DUMMYFUNCTION("GOOGLETRANSLATE(A16370,""auto"",""en"")"),"Loading...")</f>
        <v>Loading...</v>
      </c>
    </row>
    <row r="16371" spans="1:2" ht="14.25" customHeight="1">
      <c r="A16371" s="2" t="s">
        <v>15490</v>
      </c>
      <c r="B16371" s="2" t="str">
        <f ca="1">IFERROR(__xludf.DUMMYFUNCTION("GOOGLETRANSLATE(A16371,""auto"",""en"")"),"Loading...")</f>
        <v>Loading...</v>
      </c>
    </row>
    <row r="16372" spans="1:2" ht="14.25" customHeight="1">
      <c r="A16372" s="2" t="s">
        <v>15491</v>
      </c>
      <c r="B16372" s="2" t="str">
        <f ca="1">IFERROR(__xludf.DUMMYFUNCTION("GOOGLETRANSLATE(A16372,""auto"",""en"")"),"Loading...")</f>
        <v>Loading...</v>
      </c>
    </row>
    <row r="16373" spans="1:2" ht="14.25" customHeight="1">
      <c r="A16373" s="2" t="s">
        <v>15492</v>
      </c>
      <c r="B16373" s="2" t="str">
        <f ca="1">IFERROR(__xludf.DUMMYFUNCTION("GOOGLETRANSLATE(A16373,""auto"",""en"")"),"Cong 282 paidegi pakka ji")</f>
        <v>Cong 282 paidegi pakka ji</v>
      </c>
    </row>
    <row r="16374" spans="1:2" ht="14.25" customHeight="1">
      <c r="A16374" s="2" t="s">
        <v>15493</v>
      </c>
      <c r="B16374" s="2" t="str">
        <f ca="1">IFERROR(__xludf.DUMMYFUNCTION("GOOGLETRANSLATE(A16374,""auto"",""en"")"),"All these mid-day exit polls are showing 390-400.")</f>
        <v>All these mid-day exit polls are showing 390-400.</v>
      </c>
    </row>
    <row r="16375" spans="1:2" ht="14.25" customHeight="1">
      <c r="A16375" s="4" t="s">
        <v>15494</v>
      </c>
      <c r="B16375" s="2" t="str">
        <f ca="1">IFERROR(__xludf.DUMMYFUNCTION("GOOGLETRANSLATE(A16375,""auto"",""en"")"),"Loading...")</f>
        <v>Loading...</v>
      </c>
    </row>
    <row r="16376" spans="1:2" ht="14.25" customHeight="1">
      <c r="A16376" s="2" t="s">
        <v>15495</v>
      </c>
      <c r="B16376" s="2" t="str">
        <f ca="1">IFERROR(__xludf.DUMMYFUNCTION("GOOGLETRANSLATE(A16376,""auto"",""en"")"),"Hey Bhagwan Congress 🙏 jite❤jjoy sia ram,🙏🙏🙏")</f>
        <v>Hey Bhagwan Congress 🙏 jite❤jjoy sia ram,🙏🙏🙏</v>
      </c>
    </row>
    <row r="16377" spans="1:2" ht="14.25" customHeight="1">
      <c r="A16377" s="2" t="s">
        <v>15496</v>
      </c>
      <c r="B16377" s="2" t="str">
        <f ca="1">IFERROR(__xludf.DUMMYFUNCTION("GOOGLETRANSLATE(A16377,""auto"",""en"")"),"Loading...")</f>
        <v>Loading...</v>
      </c>
    </row>
    <row r="16378" spans="1:2" ht="14.25" customHeight="1">
      <c r="A16378" s="2" t="s">
        <v>15497</v>
      </c>
      <c r="B16378" s="2" t="str">
        <f ca="1">IFERROR(__xludf.DUMMYFUNCTION("GOOGLETRANSLATE(A16378,""auto"",""en"")"),"Loading...")</f>
        <v>Loading...</v>
      </c>
    </row>
    <row r="16379" spans="1:2" ht="14.25" customHeight="1">
      <c r="A16379" s="2" t="s">
        <v>15498</v>
      </c>
      <c r="B16379" s="2" t="str">
        <f ca="1">IFERROR(__xludf.DUMMYFUNCTION("GOOGLETRANSLATE(A16379,""auto"",""en"")"),"Loading...")</f>
        <v>Loading...</v>
      </c>
    </row>
    <row r="16380" spans="1:2" ht="14.25" customHeight="1">
      <c r="A16380" s="2" t="s">
        <v>15499</v>
      </c>
      <c r="B16380" s="2" t="str">
        <f ca="1">IFERROR(__xludf.DUMMYFUNCTION("GOOGLETRANSLATE(A16380,""auto"",""en"")"),"Loading...")</f>
        <v>Loading...</v>
      </c>
    </row>
    <row r="16381" spans="1:2" ht="14.25" customHeight="1">
      <c r="A16381" s="2" t="s">
        <v>15492</v>
      </c>
      <c r="B16381" s="2" t="str">
        <f ca="1">IFERROR(__xludf.DUMMYFUNCTION("GOOGLETRANSLATE(A16381,""auto"",""en"")"),"Cong 282 paidegi pakka ji")</f>
        <v>Cong 282 paidegi pakka ji</v>
      </c>
    </row>
    <row r="16382" spans="1:2" ht="14.25" customHeight="1">
      <c r="A16382" s="4" t="s">
        <v>15500</v>
      </c>
      <c r="B16382" s="2" t="str">
        <f ca="1">IFERROR(__xludf.DUMMYFUNCTION("GOOGLETRANSLATE(A16382,""auto"",""en"")"),"Loading...")</f>
        <v>Loading...</v>
      </c>
    </row>
    <row r="16383" spans="1:2" ht="14.25" customHeight="1">
      <c r="A16383" s="2" t="s">
        <v>15501</v>
      </c>
      <c r="B16383" s="2" t="str">
        <f ca="1">IFERROR(__xludf.DUMMYFUNCTION("GOOGLETRANSLATE(A16383,""auto"",""en"")"),"Loading...")</f>
        <v>Loading...</v>
      </c>
    </row>
    <row r="16384" spans="1:2" ht="14.25" customHeight="1">
      <c r="A16384" s="4" t="s">
        <v>15502</v>
      </c>
      <c r="B16384" s="2" t="str">
        <f ca="1">IFERROR(__xludf.DUMMYFUNCTION("GOOGLETRANSLATE(A16384,""auto"",""en"")"),"Loading...")</f>
        <v>Loading...</v>
      </c>
    </row>
    <row r="16385" spans="1:2" ht="14.25" customHeight="1">
      <c r="A16385" s="2" t="s">
        <v>15503</v>
      </c>
      <c r="B16385" s="2" t="str">
        <f ca="1">IFERROR(__xludf.DUMMYFUNCTION("GOOGLETRANSLATE(A16385,""auto"",""en"")"),"Loading...")</f>
        <v>Loading...</v>
      </c>
    </row>
    <row r="16386" spans="1:2" ht="14.25" customHeight="1">
      <c r="A16386" s="2" t="s">
        <v>15504</v>
      </c>
      <c r="B16386" s="2" t="str">
        <f ca="1">IFERROR(__xludf.DUMMYFUNCTION("GOOGLETRANSLATE(A16386,""auto"",""en"")"),"Loading...")</f>
        <v>Loading...</v>
      </c>
    </row>
    <row r="16387" spans="1:2" ht="14.25" customHeight="1">
      <c r="A16387" s="6" t="s">
        <v>15505</v>
      </c>
      <c r="B16387" s="2" t="str">
        <f ca="1">IFERROR(__xludf.DUMMYFUNCTION("GOOGLETRANSLATE(A16387,""auto"",""en"")"),"Loading...")</f>
        <v>Loading...</v>
      </c>
    </row>
    <row r="16388" spans="1:2" ht="14.25" customHeight="1">
      <c r="A16388" s="2" t="s">
        <v>15506</v>
      </c>
      <c r="B16388" s="2" t="str">
        <f ca="1">IFERROR(__xludf.DUMMYFUNCTION("GOOGLETRANSLATE(A16388,""auto"",""en"")"),"Loading...")</f>
        <v>Loading...</v>
      </c>
    </row>
    <row r="16389" spans="1:2" ht="14.25" customHeight="1">
      <c r="A16389" s="2" t="s">
        <v>15507</v>
      </c>
      <c r="B16389" s="2" t="str">
        <f ca="1">IFERROR(__xludf.DUMMYFUNCTION("GOOGLETRANSLATE(A16389,""auto"",""en"")"),"Then we will have to worship that moment again, to pray to Modi ji forever.")</f>
        <v>Then we will have to worship that moment again, to pray to Modi ji forever.</v>
      </c>
    </row>
    <row r="16390" spans="1:2" ht="14.25" customHeight="1">
      <c r="A16390" s="2" t="s">
        <v>1030</v>
      </c>
      <c r="B16390" s="2" t="str">
        <f ca="1">IFERROR(__xludf.DUMMYFUNCTION("GOOGLETRANSLATE(A16390,""auto"",""en"")"),"Loading...")</f>
        <v>Loading...</v>
      </c>
    </row>
    <row r="16391" spans="1:2" ht="14.25" customHeight="1">
      <c r="A16391" s="2" t="s">
        <v>15508</v>
      </c>
      <c r="B16391" s="2" t="str">
        <f ca="1">IFERROR(__xludf.DUMMYFUNCTION("GOOGLETRANSLATE(A16391,""auto"",""en"")"),"Loading...")</f>
        <v>Loading...</v>
      </c>
    </row>
    <row r="16392" spans="1:2" ht="14.25" customHeight="1">
      <c r="A16392" s="2" t="s">
        <v>15509</v>
      </c>
      <c r="B16392" s="2" t="str">
        <f ca="1">IFERROR(__xludf.DUMMYFUNCTION("GOOGLETRANSLATE(A16392,""auto"",""en"")"),"Up,")</f>
        <v>Up,</v>
      </c>
    </row>
    <row r="16393" spans="1:2" ht="14.25" customHeight="1">
      <c r="A16393" s="6" t="s">
        <v>15510</v>
      </c>
      <c r="B16393" s="2" t="str">
        <f ca="1">IFERROR(__xludf.DUMMYFUNCTION("GOOGLETRANSLATE(A16393,""auto"",""en"")"),"Loading...")</f>
        <v>Loading...</v>
      </c>
    </row>
    <row r="16394" spans="1:2" ht="14.25" customHeight="1">
      <c r="A16394" s="2" t="s">
        <v>15511</v>
      </c>
      <c r="B16394" s="2" t="str">
        <f ca="1">IFERROR(__xludf.DUMMYFUNCTION("GOOGLETRANSLATE(A16394,""auto"",""en"")"),"Loading...")</f>
        <v>Loading...</v>
      </c>
    </row>
    <row r="16395" spans="1:2" ht="14.25" customHeight="1">
      <c r="A16395" s="2" t="s">
        <v>15512</v>
      </c>
      <c r="B16395" s="2" t="str">
        <f ca="1">IFERROR(__xludf.DUMMYFUNCTION("GOOGLETRANSLATE(A16395,""auto"",""en"")"),"Loading...")</f>
        <v>Loading...</v>
      </c>
    </row>
    <row r="16396" spans="1:2" ht="14.25" customHeight="1">
      <c r="A16396" s="2" t="s">
        <v>15513</v>
      </c>
      <c r="B16396" s="2" t="str">
        <f ca="1">IFERROR(__xludf.DUMMYFUNCTION("GOOGLETRANSLATE(A16396,""auto"",""en"")"),"Owesome")</f>
        <v>Owesome</v>
      </c>
    </row>
    <row r="16397" spans="1:2" ht="14.25" customHeight="1">
      <c r="A16397" s="2" t="s">
        <v>15514</v>
      </c>
      <c r="B16397" s="2" t="str">
        <f ca="1">IFERROR(__xludf.DUMMYFUNCTION("GOOGLETRANSLATE(A16397,""auto"",""en"")"),"😂😂😂😂😂😂😂😂😂😂😂🎉🎉😂🎉😂😂😂😂😂😂😂😂😂😂😂😂😂😂😂😂😂😂😂")</f>
        <v>😂😂😂😂😂😂😂😂😂😂😂🎉🎉😂🎉😂😂😂😂😂😂😂😂😂😂😂😂😂😂😂😂😂😂😂</v>
      </c>
    </row>
    <row r="16398" spans="1:2" ht="14.25" customHeight="1">
      <c r="A16398" s="2" t="s">
        <v>15515</v>
      </c>
      <c r="B16398" s="2" t="str">
        <f ca="1">IFERROR(__xludf.DUMMYFUNCTION("GOOGLETRANSLATE(A16398,""auto"",""en"")"),"Loading...")</f>
        <v>Loading...</v>
      </c>
    </row>
    <row r="16399" spans="1:2" ht="14.25" customHeight="1">
      <c r="A16399" s="4" t="s">
        <v>15516</v>
      </c>
      <c r="B16399" s="2" t="str">
        <f ca="1">IFERROR(__xludf.DUMMYFUNCTION("GOOGLETRANSLATE(A16399,""auto"",""en"")"),"Loading...")</f>
        <v>Loading...</v>
      </c>
    </row>
    <row r="16400" spans="1:2" ht="14.25" customHeight="1">
      <c r="A16400" s="2" t="s">
        <v>15517</v>
      </c>
      <c r="B16400" s="2" t="str">
        <f ca="1">IFERROR(__xludf.DUMMYFUNCTION("GOOGLETRANSLATE(A16400,""auto"",""en"")"),"Loading...")</f>
        <v>Loading...</v>
      </c>
    </row>
    <row r="16401" spans="1:2" ht="14.25" customHeight="1">
      <c r="A16401" s="2" t="s">
        <v>7572</v>
      </c>
      <c r="B16401" s="2" t="str">
        <f ca="1">IFERROR(__xludf.DUMMYFUNCTION("GOOGLETRANSLATE(A16401,""auto"",""en"")"),"Loading...")</f>
        <v>Loading...</v>
      </c>
    </row>
    <row r="16402" spans="1:2" ht="14.25" customHeight="1">
      <c r="A16402" s="2" t="s">
        <v>15518</v>
      </c>
      <c r="B16402" s="2" t="str">
        <f ca="1">IFERROR(__xludf.DUMMYFUNCTION("GOOGLETRANSLATE(A16402,""auto"",""en"")"),"Loading...")</f>
        <v>Loading...</v>
      </c>
    </row>
    <row r="16403" spans="1:2" ht="14.25" customHeight="1">
      <c r="A16403" s="6" t="s">
        <v>15519</v>
      </c>
      <c r="B16403" s="2" t="str">
        <f ca="1">IFERROR(__xludf.DUMMYFUNCTION("GOOGLETRANSLATE(A16403,""auto"",""en"")"),"Loading...")</f>
        <v>Loading...</v>
      </c>
    </row>
    <row r="16404" spans="1:2" ht="14.25" customHeight="1">
      <c r="A16404" s="4" t="s">
        <v>15520</v>
      </c>
      <c r="B16404" s="2" t="str">
        <f ca="1">IFERROR(__xludf.DUMMYFUNCTION("GOOGLETRANSLATE(A16404,""auto"",""en"")"),"Loading...")</f>
        <v>Loading...</v>
      </c>
    </row>
    <row r="16405" spans="1:2" ht="14.25" customHeight="1">
      <c r="A16405" s="2" t="s">
        <v>13789</v>
      </c>
      <c r="B16405" s="2" t="str">
        <f ca="1">IFERROR(__xludf.DUMMYFUNCTION("GOOGLETRANSLATE(A16405,""auto"",""en"")"),"Loading...")</f>
        <v>Loading...</v>
      </c>
    </row>
    <row r="16406" spans="1:2" ht="14.25" customHeight="1">
      <c r="A16406" s="2" t="s">
        <v>15521</v>
      </c>
      <c r="B16406" s="2" t="str">
        <f ca="1">IFERROR(__xludf.DUMMYFUNCTION("GOOGLETRANSLATE(A16406,""auto"",""en"")"),"Vote counting agent will be purchased like MP and MLA")</f>
        <v>Vote counting agent will be purchased like MP and MLA</v>
      </c>
    </row>
    <row r="16407" spans="1:2" ht="14.25" customHeight="1">
      <c r="A16407" s="2" t="s">
        <v>15522</v>
      </c>
      <c r="B16407" s="2" t="str">
        <f ca="1">IFERROR(__xludf.DUMMYFUNCTION("GOOGLETRANSLATE(A16407,""auto"",""en"")"),"Loading...")</f>
        <v>Loading...</v>
      </c>
    </row>
    <row r="16408" spans="1:2" ht="14.25" customHeight="1">
      <c r="A16408" s="2" t="s">
        <v>15523</v>
      </c>
      <c r="B16408" s="2" t="str">
        <f ca="1">IFERROR(__xludf.DUMMYFUNCTION("GOOGLETRANSLATE(A16408,""auto"",""en"")"),"Loading...")</f>
        <v>Loading...</v>
      </c>
    </row>
    <row r="16409" spans="1:2" ht="14.25" customHeight="1">
      <c r="A16409" s="2" t="s">
        <v>7</v>
      </c>
      <c r="B16409" s="2" t="str">
        <f ca="1">IFERROR(__xludf.DUMMYFUNCTION("GOOGLETRANSLATE(A16409,""auto"",""en"")"),"Loading...")</f>
        <v>Loading...</v>
      </c>
    </row>
    <row r="16410" spans="1:2" ht="14.25" customHeight="1">
      <c r="A16410" s="2" t="s">
        <v>15524</v>
      </c>
      <c r="B16410" s="2" t="str">
        <f ca="1">IFERROR(__xludf.DUMMYFUNCTION("GOOGLETRANSLATE(A16410,""auto"",""en"")"),"Loading...")</f>
        <v>Loading...</v>
      </c>
    </row>
    <row r="16411" spans="1:2" ht="14.25" customHeight="1">
      <c r="A16411" s="2" t="s">
        <v>15525</v>
      </c>
      <c r="B16411" s="2" t="str">
        <f ca="1">IFERROR(__xludf.DUMMYFUNCTION("GOOGLETRANSLATE(A16411,""auto"",""en"")"),"Loading...")</f>
        <v>Loading...</v>
      </c>
    </row>
    <row r="16412" spans="1:2" ht="14.25" customHeight="1">
      <c r="A16412" s="4" t="s">
        <v>15526</v>
      </c>
      <c r="B16412" s="2" t="str">
        <f ca="1">IFERROR(__xludf.DUMMYFUNCTION("GOOGLETRANSLATE(A16412,""auto"",""en"")"),"Is there any game of EVM?")</f>
        <v>Is there any game of EVM?</v>
      </c>
    </row>
    <row r="16413" spans="1:2" ht="14.25" customHeight="1">
      <c r="A16413" s="2" t="s">
        <v>15527</v>
      </c>
      <c r="B16413" s="2" t="str">
        <f ca="1">IFERROR(__xludf.DUMMYFUNCTION("GOOGLETRANSLATE(A16413,""auto"",""en"")"),"Loading...")</f>
        <v>Loading...</v>
      </c>
    </row>
    <row r="16414" spans="1:2" ht="14.25" customHeight="1">
      <c r="A16414" s="6" t="s">
        <v>15528</v>
      </c>
      <c r="B16414" s="2" t="str">
        <f ca="1">IFERROR(__xludf.DUMMYFUNCTION("GOOGLETRANSLATE(A16414,""auto"",""en"")"),"Loading...")</f>
        <v>Loading...</v>
      </c>
    </row>
    <row r="16415" spans="1:2" ht="14.25" customHeight="1">
      <c r="A16415" s="2" t="s">
        <v>15529</v>
      </c>
      <c r="B16415" s="2" t="str">
        <f ca="1">IFERROR(__xludf.DUMMYFUNCTION("GOOGLETRANSLATE(A16415,""auto"",""en"")"),"Loading...")</f>
        <v>Loading...</v>
      </c>
    </row>
    <row r="16416" spans="1:2" ht="14.25" customHeight="1">
      <c r="A16416" s="2" t="s">
        <v>15530</v>
      </c>
      <c r="B16416" s="2" t="str">
        <f ca="1">IFERROR(__xludf.DUMMYFUNCTION("GOOGLETRANSLATE(A16416,""auto"",""en"")"),"Loading...")</f>
        <v>Loading...</v>
      </c>
    </row>
    <row r="16417" spans="1:2" ht="14.25" customHeight="1">
      <c r="A16417" s="2" t="s">
        <v>15531</v>
      </c>
      <c r="B16417" s="2" t="str">
        <f ca="1">IFERROR(__xludf.DUMMYFUNCTION("GOOGLETRANSLATE(A16417,""auto"",""en"")"),"Loading...")</f>
        <v>Loading...</v>
      </c>
    </row>
    <row r="16418" spans="1:2" ht="14.25" customHeight="1">
      <c r="A16418" s="2" t="s">
        <v>15532</v>
      </c>
      <c r="B16418" s="2" t="str">
        <f ca="1">IFERROR(__xludf.DUMMYFUNCTION("GOOGLETRANSLATE(A16418,""auto"",""en"")"),"Loading...")</f>
        <v>Loading...</v>
      </c>
    </row>
    <row r="16419" spans="1:2" ht="14.25" customHeight="1">
      <c r="A16419" s="2" t="s">
        <v>15533</v>
      </c>
      <c r="B16419" s="2" t="str">
        <f ca="1">IFERROR(__xludf.DUMMYFUNCTION("GOOGLETRANSLATE(A16419,""auto"",""en"")"),"❤❤❤❤❤❤❤❤❤❤❤❤❤❤❤❤❤❤❤❤❤❤")</f>
        <v>❤❤❤❤❤❤❤❤❤❤❤❤❤❤❤❤❤❤❤❤❤❤</v>
      </c>
    </row>
    <row r="16420" spans="1:2" ht="14.25" customHeight="1">
      <c r="A16420" s="4" t="s">
        <v>15534</v>
      </c>
      <c r="B16420" s="2" t="str">
        <f ca="1">IFERROR(__xludf.DUMMYFUNCTION("GOOGLETRANSLATE(A16420,""auto"",""en"")"),"Loading...")</f>
        <v>Loading...</v>
      </c>
    </row>
    <row r="16421" spans="1:2" ht="14.25" customHeight="1">
      <c r="A16421" s="2" t="s">
        <v>15535</v>
      </c>
      <c r="B16421" s="2" t="str">
        <f ca="1">IFERROR(__xludf.DUMMYFUNCTION("GOOGLETRANSLATE(A16421,""auto"",""en"")"),"Loading...")</f>
        <v>Loading...</v>
      </c>
    </row>
    <row r="16422" spans="1:2" ht="14.25" customHeight="1">
      <c r="A16422" s="2" t="s">
        <v>15536</v>
      </c>
      <c r="B16422" s="2" t="str">
        <f ca="1">IFERROR(__xludf.DUMMYFUNCTION("GOOGLETRANSLATE(A16422,""auto"",""en"")"),"The game has been played, what benefit will Modi get from keeping an eye on Modi? He has played the game in the name of attention.")</f>
        <v>The game has been played, what benefit will Modi get from keeping an eye on Modi? He has played the game in the name of attention.</v>
      </c>
    </row>
    <row r="16423" spans="1:2" ht="14.25" customHeight="1">
      <c r="A16423" s="2" t="s">
        <v>15537</v>
      </c>
      <c r="B16423" s="2" t="str">
        <f ca="1">IFERROR(__xludf.DUMMYFUNCTION("GOOGLETRANSLATE(A16423,""auto"",""en"")"),"Loading...")</f>
        <v>Loading...</v>
      </c>
    </row>
    <row r="16424" spans="1:2" ht="14.25" customHeight="1">
      <c r="A16424" s="2" t="s">
        <v>15538</v>
      </c>
      <c r="B16424" s="2" t="str">
        <f ca="1">IFERROR(__xludf.DUMMYFUNCTION("GOOGLETRANSLATE(A16424,""auto"",""en"")"),"Modi government")</f>
        <v>Modi government</v>
      </c>
    </row>
    <row r="16425" spans="1:2" ht="14.25" customHeight="1">
      <c r="A16425" s="2" t="s">
        <v>9450</v>
      </c>
      <c r="B16425" s="2" t="str">
        <f ca="1">IFERROR(__xludf.DUMMYFUNCTION("GOOGLETRANSLATE(A16425,""auto"",""en"")"),"Loading...")</f>
        <v>Loading...</v>
      </c>
    </row>
    <row r="16426" spans="1:2" ht="14.25" customHeight="1">
      <c r="A16426" s="2" t="s">
        <v>15539</v>
      </c>
      <c r="B16426" s="2" t="str">
        <f ca="1">IFERROR(__xludf.DUMMYFUNCTION("GOOGLETRANSLATE(A16426,""auto"",""en"")"),"Loading...")</f>
        <v>Loading...</v>
      </c>
    </row>
    <row r="16427" spans="1:2" ht="14.25" customHeight="1">
      <c r="A16427" s="4" t="s">
        <v>15540</v>
      </c>
      <c r="B16427" s="2" t="str">
        <f ca="1">IFERROR(__xludf.DUMMYFUNCTION("GOOGLETRANSLATE(A16427,""auto"",""en"")"),"Loading...")</f>
        <v>Loading...</v>
      </c>
    </row>
    <row r="16428" spans="1:2" ht="14.25" customHeight="1">
      <c r="A16428" s="2" t="s">
        <v>15541</v>
      </c>
      <c r="B16428" s="2" t="str">
        <f ca="1">IFERROR(__xludf.DUMMYFUNCTION("GOOGLETRANSLATE(A16428,""auto"",""en"")"),"Loading...")</f>
        <v>Loading...</v>
      </c>
    </row>
    <row r="16429" spans="1:2" ht="14.25" customHeight="1">
      <c r="A16429" s="2" t="s">
        <v>15542</v>
      </c>
      <c r="B16429" s="2" t="str">
        <f ca="1">IFERROR(__xludf.DUMMYFUNCTION("GOOGLETRANSLATE(A16429,""auto"",""en"")"),"Loading...")</f>
        <v>Loading...</v>
      </c>
    </row>
    <row r="16430" spans="1:2" ht="14.25" customHeight="1">
      <c r="A16430" s="2" t="s">
        <v>6105</v>
      </c>
      <c r="B16430" s="2" t="str">
        <f ca="1">IFERROR(__xludf.DUMMYFUNCTION("GOOGLETRANSLATE(A16430,""auto"",""en"")"),"Loading...")</f>
        <v>Loading...</v>
      </c>
    </row>
    <row r="16431" spans="1:2" ht="14.25" customHeight="1">
      <c r="A16431" s="2" t="s">
        <v>15543</v>
      </c>
      <c r="B16431" s="2" t="str">
        <f ca="1">IFERROR(__xludf.DUMMYFUNCTION("GOOGLETRANSLATE(A16431,""auto"",""en"")"),"Loading...")</f>
        <v>Loading...</v>
      </c>
    </row>
    <row r="16432" spans="1:2" ht="14.25" customHeight="1">
      <c r="A16432" s="2" t="s">
        <v>15544</v>
      </c>
      <c r="B16432" s="2" t="str">
        <f ca="1">IFERROR(__xludf.DUMMYFUNCTION("GOOGLETRANSLATE(A16432,""auto"",""en"")"),"Exit pol Farzi come on")</f>
        <v>Exit pol Farzi come on</v>
      </c>
    </row>
    <row r="16433" spans="1:2" ht="14.25" customHeight="1">
      <c r="A16433" s="4" t="s">
        <v>15545</v>
      </c>
      <c r="B16433" s="2" t="str">
        <f ca="1">IFERROR(__xludf.DUMMYFUNCTION("GOOGLETRANSLATE(A16433,""auto"",""en"")"),"Loading...")</f>
        <v>Loading...</v>
      </c>
    </row>
    <row r="16434" spans="1:2" ht="14.25" customHeight="1">
      <c r="A16434" s="2" t="s">
        <v>15546</v>
      </c>
      <c r="B16434" s="2" t="str">
        <f ca="1">IFERROR(__xludf.DUMMYFUNCTION("GOOGLETRANSLATE(A16434,""auto"",""en"")"),"Loading...")</f>
        <v>Loading...</v>
      </c>
    </row>
    <row r="16435" spans="1:2" ht="14.25" customHeight="1">
      <c r="A16435" s="2" t="s">
        <v>15547</v>
      </c>
      <c r="B16435" s="2" t="str">
        <f ca="1">IFERROR(__xludf.DUMMYFUNCTION("GOOGLETRANSLATE(A16435,""auto"",""en"")"),"Loading...")</f>
        <v>Loading...</v>
      </c>
    </row>
    <row r="16436" spans="1:2" ht="14.25" customHeight="1">
      <c r="A16436" s="2" t="s">
        <v>15548</v>
      </c>
      <c r="B16436" s="2" t="str">
        <f ca="1">IFERROR(__xludf.DUMMYFUNCTION("GOOGLETRANSLATE(A16436,""auto"",""en"")"),"Meet Ravish on 4th June and don't delete this video.")</f>
        <v>Meet Ravish on 4th June and don't delete this video.</v>
      </c>
    </row>
    <row r="16437" spans="1:2" ht="14.25" customHeight="1">
      <c r="A16437" s="2" t="s">
        <v>15549</v>
      </c>
      <c r="B16437" s="2" t="str">
        <f ca="1">IFERROR(__xludf.DUMMYFUNCTION("GOOGLETRANSLATE(A16437,""auto"",""en"")"),"Loading...")</f>
        <v>Loading...</v>
      </c>
    </row>
    <row r="16438" spans="1:2" ht="14.25" customHeight="1">
      <c r="A16438" s="2" t="s">
        <v>15550</v>
      </c>
      <c r="B16438" s="2" t="str">
        <f ca="1">IFERROR(__xludf.DUMMYFUNCTION("GOOGLETRANSLATE(A16438,""auto"",""en"")"),"Loading...")</f>
        <v>Loading...</v>
      </c>
    </row>
    <row r="16439" spans="1:2" ht="14.25" customHeight="1">
      <c r="A16439" s="2" t="s">
        <v>15551</v>
      </c>
      <c r="B16439" s="2" t="str">
        <f ca="1">IFERROR(__xludf.DUMMYFUNCTION("GOOGLETRANSLATE(A16439,""auto"",""en"")"),"Loading...")</f>
        <v>Loading...</v>
      </c>
    </row>
    <row r="16440" spans="1:2" ht="14.25" customHeight="1">
      <c r="A16440" s="4" t="s">
        <v>15552</v>
      </c>
      <c r="B16440" s="2" t="str">
        <f ca="1">IFERROR(__xludf.DUMMYFUNCTION("GOOGLETRANSLATE(A16440,""auto"",""en"")"),"Loading...")</f>
        <v>Loading...</v>
      </c>
    </row>
    <row r="16441" spans="1:2" ht="14.25" customHeight="1">
      <c r="A16441" s="2" t="s">
        <v>15553</v>
      </c>
      <c r="B16441" s="2" t="str">
        <f ca="1">IFERROR(__xludf.DUMMYFUNCTION("GOOGLETRANSLATE(A16441,""auto"",""en"")"),"Loading...")</f>
        <v>Loading...</v>
      </c>
    </row>
    <row r="16442" spans="1:2" ht="14.25" customHeight="1">
      <c r="A16442" s="2" t="s">
        <v>15554</v>
      </c>
      <c r="B16442" s="2" t="str">
        <f ca="1">IFERROR(__xludf.DUMMYFUNCTION("GOOGLETRANSLATE(A16442,""auto"",""en"")"),"Loading...")</f>
        <v>Loading...</v>
      </c>
    </row>
    <row r="16443" spans="1:2" ht="14.25" customHeight="1">
      <c r="A16443" s="4" t="s">
        <v>15555</v>
      </c>
      <c r="B16443" s="2" t="str">
        <f ca="1">IFERROR(__xludf.DUMMYFUNCTION("GOOGLETRANSLATE(A16443,""auto"",""en"")"),"Loading...")</f>
        <v>Loading...</v>
      </c>
    </row>
    <row r="16444" spans="1:2" ht="14.25" customHeight="1">
      <c r="A16444" s="4" t="s">
        <v>15556</v>
      </c>
      <c r="B16444" s="2" t="str">
        <f ca="1">IFERROR(__xludf.DUMMYFUNCTION("GOOGLETRANSLATE(A16444,""auto"",""en"")"),"Loading...")</f>
        <v>Loading...</v>
      </c>
    </row>
    <row r="16445" spans="1:2" ht="14.25" customHeight="1">
      <c r="A16445" s="2" t="s">
        <v>7084</v>
      </c>
      <c r="B16445" s="2" t="str">
        <f ca="1">IFERROR(__xludf.DUMMYFUNCTION("GOOGLETRANSLATE(A16445,""auto"",""en"")"),"Loading...")</f>
        <v>Loading...</v>
      </c>
    </row>
    <row r="16446" spans="1:2" ht="14.25" customHeight="1">
      <c r="A16446" s="4" t="s">
        <v>15557</v>
      </c>
      <c r="B16446" s="2" t="str">
        <f ca="1">IFERROR(__xludf.DUMMYFUNCTION("GOOGLETRANSLATE(A16446,""auto"",""en"")"),"Loading...")</f>
        <v>Loading...</v>
      </c>
    </row>
    <row r="16447" spans="1:2" ht="14.25" customHeight="1">
      <c r="A16447" s="2" t="s">
        <v>15558</v>
      </c>
      <c r="B16447" s="2" t="str">
        <f ca="1">IFERROR(__xludf.DUMMYFUNCTION("GOOGLETRANSLATE(A16447,""auto"",""en"")"),"Loading...")</f>
        <v>Loading...</v>
      </c>
    </row>
    <row r="16448" spans="1:2" ht="14.25" customHeight="1">
      <c r="A16448" s="2" t="s">
        <v>15559</v>
      </c>
      <c r="B16448" s="2" t="str">
        <f ca="1">IFERROR(__xludf.DUMMYFUNCTION("GOOGLETRANSLATE(A16448,""auto"",""en"")"),"Loading...")</f>
        <v>Loading...</v>
      </c>
    </row>
    <row r="16449" spans="1:2" ht="14.25" customHeight="1">
      <c r="A16449" s="2" t="s">
        <v>15560</v>
      </c>
      <c r="B16449" s="2" t="str">
        <f ca="1">IFERROR(__xludf.DUMMYFUNCTION("GOOGLETRANSLATE(A16449,""auto"",""en"")"),"Loading...")</f>
        <v>Loading...</v>
      </c>
    </row>
    <row r="16450" spans="1:2" ht="14.25" customHeight="1">
      <c r="A16450" s="2" t="s">
        <v>1389</v>
      </c>
      <c r="B16450" s="2" t="str">
        <f ca="1">IFERROR(__xludf.DUMMYFUNCTION("GOOGLETRANSLATE(A16450,""auto"",""en"")"),"Loading...")</f>
        <v>Loading...</v>
      </c>
    </row>
    <row r="16451" spans="1:2" ht="14.25" customHeight="1">
      <c r="A16451" s="2" t="s">
        <v>15561</v>
      </c>
      <c r="B16451" s="2" t="str">
        <f ca="1">IFERROR(__xludf.DUMMYFUNCTION("GOOGLETRANSLATE(A16451,""auto"",""en"")"),"Loading...")</f>
        <v>Loading...</v>
      </c>
    </row>
    <row r="16452" spans="1:2" ht="14.25" customHeight="1">
      <c r="A16452" s="6" t="s">
        <v>15562</v>
      </c>
      <c r="B16452" s="2" t="str">
        <f ca="1">IFERROR(__xludf.DUMMYFUNCTION("GOOGLETRANSLATE(A16452,""auto"",""en"")"),"Sir. Keep taking Burnol..it will help you a lot..
The rest will come to Modi.")</f>
        <v>Sir. Keep taking Burnol..it will help you a lot..
The rest will come to Modi.</v>
      </c>
    </row>
    <row r="16453" spans="1:2" ht="14.25" customHeight="1">
      <c r="A16453" s="4" t="s">
        <v>15563</v>
      </c>
      <c r="B16453" s="2" t="str">
        <f ca="1">IFERROR(__xludf.DUMMYFUNCTION("GOOGLETRANSLATE(A16453,""auto"",""en"")"),"Loading...")</f>
        <v>Loading...</v>
      </c>
    </row>
    <row r="16454" spans="1:2" ht="14.25" customHeight="1">
      <c r="A16454" s="2" t="s">
        <v>15564</v>
      </c>
      <c r="B16454" s="2" t="str">
        <f ca="1">IFERROR(__xludf.DUMMYFUNCTION("GOOGLETRANSLATE(A16454,""auto"",""en"")"),"Loading...")</f>
        <v>Loading...</v>
      </c>
    </row>
    <row r="16455" spans="1:2" ht="14.25" customHeight="1">
      <c r="A16455" s="2" t="s">
        <v>15565</v>
      </c>
      <c r="B16455" s="2" t="str">
        <f ca="1">IFERROR(__xludf.DUMMYFUNCTION("GOOGLETRANSLATE(A16455,""auto"",""en"")"),"Loading...")</f>
        <v>Loading...</v>
      </c>
    </row>
    <row r="16456" spans="1:2" ht="14.25" customHeight="1">
      <c r="A16456" s="2" t="s">
        <v>15566</v>
      </c>
      <c r="B16456" s="2" t="str">
        <f ca="1">IFERROR(__xludf.DUMMYFUNCTION("GOOGLETRANSLATE(A16456,""auto"",""en"")"),"Loading...")</f>
        <v>Loading...</v>
      </c>
    </row>
    <row r="16457" spans="1:2" ht="14.25" customHeight="1">
      <c r="A16457" s="2" t="s">
        <v>15567</v>
      </c>
      <c r="B16457" s="2" t="str">
        <f ca="1">IFERROR(__xludf.DUMMYFUNCTION("GOOGLETRANSLATE(A16457,""auto"",""en"")"),"🇮🇳⚖️🌹 india will our children will get jobs 🌹🕉️🌹")</f>
        <v>🇮🇳⚖️🌹 india will our children will get jobs 🌹🕉️🌹</v>
      </c>
    </row>
    <row r="16458" spans="1:2" ht="14.25" customHeight="1">
      <c r="A16458" s="2" t="s">
        <v>594</v>
      </c>
      <c r="B16458" s="2" t="str">
        <f ca="1">IFERROR(__xludf.DUMMYFUNCTION("GOOGLETRANSLATE(A16458,""auto"",""en"")"),"❤")</f>
        <v>❤</v>
      </c>
    </row>
    <row r="16459" spans="1:2" ht="14.25" customHeight="1">
      <c r="A16459" s="2" t="s">
        <v>15568</v>
      </c>
      <c r="B16459" s="2" t="str">
        <f ca="1">IFERROR(__xludf.DUMMYFUNCTION("GOOGLETRANSLATE(A16459,""auto"",""en"")"),"Loading...")</f>
        <v>Loading...</v>
      </c>
    </row>
    <row r="16460" spans="1:2" ht="14.25" customHeight="1">
      <c r="A16460" s="2" t="s">
        <v>15569</v>
      </c>
      <c r="B16460" s="2" t="str">
        <f ca="1">IFERROR(__xludf.DUMMYFUNCTION("GOOGLETRANSLATE(A16460,""auto"",""en"")"),"Loading...")</f>
        <v>Loading...</v>
      </c>
    </row>
    <row r="16461" spans="1:2" ht="14.25" customHeight="1">
      <c r="A16461" s="2" t="s">
        <v>15570</v>
      </c>
      <c r="B16461" s="2" t="str">
        <f ca="1">IFERROR(__xludf.DUMMYFUNCTION("GOOGLETRANSLATE(A16461,""auto"",""en"")"),"Loading...")</f>
        <v>Loading...</v>
      </c>
    </row>
    <row r="16462" spans="1:2" ht="14.25" customHeight="1">
      <c r="A16462" s="2" t="s">
        <v>15571</v>
      </c>
      <c r="B16462" s="2" t="str">
        <f ca="1">IFERROR(__xludf.DUMMYFUNCTION("GOOGLETRANSLATE(A16462,""auto"",""en"")"),"This is how God says India will win ❤❤❤")</f>
        <v>This is how God says India will win ❤❤❤</v>
      </c>
    </row>
    <row r="16463" spans="1:2" ht="14.25" customHeight="1">
      <c r="A16463" s="4" t="s">
        <v>15572</v>
      </c>
      <c r="B16463" s="2" t="str">
        <f ca="1">IFERROR(__xludf.DUMMYFUNCTION("GOOGLETRANSLATE(A16463,""auto"",""en"")"),"Loading...")</f>
        <v>Loading...</v>
      </c>
    </row>
    <row r="16464" spans="1:2" ht="14.25" customHeight="1">
      <c r="A16464" s="4" t="s">
        <v>15573</v>
      </c>
      <c r="B16464" s="2" t="str">
        <f ca="1">IFERROR(__xludf.DUMMYFUNCTION("GOOGLETRANSLATE(A16464,""auto"",""en"")"),"Loading...")</f>
        <v>Loading...</v>
      </c>
    </row>
    <row r="16465" spans="1:2" ht="14.25" customHeight="1">
      <c r="A16465" s="2" t="s">
        <v>15574</v>
      </c>
      <c r="B16465" s="2" t="str">
        <f ca="1">IFERROR(__xludf.DUMMYFUNCTION("GOOGLETRANSLATE(A16465,""auto"",""en"")"),"Loading...")</f>
        <v>Loading...</v>
      </c>
    </row>
    <row r="16466" spans="1:2" ht="14.25" customHeight="1">
      <c r="A16466" s="2" t="s">
        <v>15575</v>
      </c>
      <c r="B16466" s="2" t="str">
        <f ca="1">IFERROR(__xludf.DUMMYFUNCTION("GOOGLETRANSLATE(A16466,""auto"",""en"")"),"Loading...")</f>
        <v>Loading...</v>
      </c>
    </row>
    <row r="16467" spans="1:2" ht="14.25" customHeight="1">
      <c r="A16467" s="2" t="s">
        <v>15576</v>
      </c>
      <c r="B16467" s="2" t="str">
        <f ca="1">IFERROR(__xludf.DUMMYFUNCTION("GOOGLETRANSLATE(A16467,""auto"",""en"")"),"Loading...")</f>
        <v>Loading...</v>
      </c>
    </row>
    <row r="16468" spans="1:2" ht="14.25" customHeight="1">
      <c r="A16468" s="2" t="s">
        <v>15577</v>
      </c>
      <c r="B16468" s="2" t="str">
        <f ca="1">IFERROR(__xludf.DUMMYFUNCTION("GOOGLETRANSLATE(A16468,""auto"",""en"")"),"Loading...")</f>
        <v>Loading...</v>
      </c>
    </row>
    <row r="16469" spans="1:2" ht="14.25" customHeight="1">
      <c r="A16469" s="2" t="s">
        <v>15578</v>
      </c>
      <c r="B16469" s="2" t="str">
        <f ca="1">IFERROR(__xludf.DUMMYFUNCTION("GOOGLETRANSLATE(A16469,""auto"",""en"")"),"Loading...")</f>
        <v>Loading...</v>
      </c>
    </row>
    <row r="16470" spans="1:2" ht="14.25" customHeight="1">
      <c r="A16470" s="2" t="s">
        <v>15579</v>
      </c>
      <c r="B16470" s="2" t="str">
        <f ca="1">IFERROR(__xludf.DUMMYFUNCTION("GOOGLETRANSLATE(A16470,""auto"",""en"")"),"Loading...")</f>
        <v>Loading...</v>
      </c>
    </row>
    <row r="16471" spans="1:2" ht="14.25" customHeight="1">
      <c r="A16471" s="2" t="s">
        <v>15084</v>
      </c>
      <c r="B16471" s="2" t="str">
        <f ca="1">IFERROR(__xludf.DUMMYFUNCTION("GOOGLETRANSLATE(A16471,""auto"",""en"")"),"Loading...")</f>
        <v>Loading...</v>
      </c>
    </row>
    <row r="16472" spans="1:2" ht="14.25" customHeight="1">
      <c r="A16472" s="2" t="s">
        <v>2197</v>
      </c>
      <c r="B16472" s="2" t="str">
        <f ca="1">IFERROR(__xludf.DUMMYFUNCTION("GOOGLETRANSLATE(A16472,""auto"",""en"")"),"Loading...")</f>
        <v>Loading...</v>
      </c>
    </row>
    <row r="16473" spans="1:2" ht="14.25" customHeight="1">
      <c r="A16473" s="2" t="s">
        <v>15580</v>
      </c>
      <c r="B16473" s="2" t="str">
        <f ca="1">IFERROR(__xludf.DUMMYFUNCTION("GOOGLETRANSLATE(A16473,""auto"",""en"")"),"Loading...")</f>
        <v>Loading...</v>
      </c>
    </row>
    <row r="16474" spans="1:2" ht="14.25" customHeight="1">
      <c r="A16474" s="2" t="s">
        <v>15581</v>
      </c>
      <c r="B16474" s="2" t="str">
        <f ca="1">IFERROR(__xludf.DUMMYFUNCTION("GOOGLETRANSLATE(A16474,""auto"",""en"")"),"Loading...")</f>
        <v>Loading...</v>
      </c>
    </row>
    <row r="16475" spans="1:2" ht="14.25" customHeight="1">
      <c r="A16475" s="2" t="s">
        <v>15582</v>
      </c>
      <c r="B16475" s="2" t="str">
        <f ca="1">IFERROR(__xludf.DUMMYFUNCTION("GOOGLETRANSLATE(A16475,""auto"",""en"")"),"Loading...")</f>
        <v>Loading...</v>
      </c>
    </row>
    <row r="16476" spans="1:2" ht="14.25" customHeight="1">
      <c r="A16476" s="2" t="s">
        <v>15583</v>
      </c>
      <c r="B16476" s="2" t="str">
        <f ca="1">IFERROR(__xludf.DUMMYFUNCTION("GOOGLETRANSLATE(A16476,""auto"",""en"")"),"Loading...")</f>
        <v>Loading...</v>
      </c>
    </row>
    <row r="16477" spans="1:2" ht="14.25" customHeight="1">
      <c r="A16477" s="2" t="s">
        <v>15584</v>
      </c>
      <c r="B16477" s="2" t="str">
        <f ca="1">IFERROR(__xludf.DUMMYFUNCTION("GOOGLETRANSLATE(A16477,""auto"",""en"")"),"Loading...")</f>
        <v>Loading...</v>
      </c>
    </row>
    <row r="16478" spans="1:2" ht="14.25" customHeight="1">
      <c r="A16478" s="2" t="s">
        <v>15585</v>
      </c>
      <c r="B16478" s="2" t="str">
        <f ca="1">IFERROR(__xludf.DUMMYFUNCTION("GOOGLETRANSLATE(A16478,""auto"",""en"")"),"Loading...")</f>
        <v>Loading...</v>
      </c>
    </row>
    <row r="16479" spans="1:2" ht="14.25" customHeight="1">
      <c r="A16479" s="2" t="s">
        <v>15586</v>
      </c>
      <c r="B16479" s="2" t="str">
        <f ca="1">IFERROR(__xludf.DUMMYFUNCTION("GOOGLETRANSLATE(A16479,""auto"",""en"")"),"Loading...")</f>
        <v>Loading...</v>
      </c>
    </row>
    <row r="16480" spans="1:2" ht="14.25" customHeight="1">
      <c r="A16480" s="2" t="s">
        <v>15587</v>
      </c>
      <c r="B16480" s="2" t="str">
        <f ca="1">IFERROR(__xludf.DUMMYFUNCTION("GOOGLETRANSLATE(A16480,""auto"",""en"")"),"❤❤❤❤🙏🙏🙏🙏🌹🌹🌹🌹💐💐💐💐🌺🌺🌺🌺")</f>
        <v>❤❤❤❤🙏🙏🙏🙏🌹🌹🌹🌹💐💐💐💐🌺🌺🌺🌺</v>
      </c>
    </row>
    <row r="16481" spans="1:2" ht="14.25" customHeight="1">
      <c r="A16481" s="2" t="s">
        <v>15588</v>
      </c>
      <c r="B16481" s="2" t="str">
        <f ca="1">IFERROR(__xludf.DUMMYFUNCTION("GOOGLETRANSLATE(A16481,""auto"",""en"")"),"Loading...")</f>
        <v>Loading...</v>
      </c>
    </row>
    <row r="16482" spans="1:2" ht="14.25" customHeight="1">
      <c r="A16482" s="2" t="s">
        <v>15589</v>
      </c>
      <c r="B16482" s="2" t="str">
        <f ca="1">IFERROR(__xludf.DUMMYFUNCTION("GOOGLETRANSLATE(A16482,""auto"",""en"")"),"Loading...")</f>
        <v>Loading...</v>
      </c>
    </row>
    <row r="16483" spans="1:2" ht="14.25" customHeight="1">
      <c r="A16483" s="4" t="s">
        <v>15590</v>
      </c>
      <c r="B16483" s="2" t="str">
        <f ca="1">IFERROR(__xludf.DUMMYFUNCTION("GOOGLETRANSLATE(A16483,""auto"",""en"")"),"Loading...")</f>
        <v>Loading...</v>
      </c>
    </row>
    <row r="16484" spans="1:2" ht="14.25" customHeight="1">
      <c r="A16484" s="2" t="s">
        <v>15591</v>
      </c>
      <c r="B16484" s="2" t="str">
        <f ca="1">IFERROR(__xludf.DUMMYFUNCTION("GOOGLETRANSLATE(A16484,""auto"",""en"")"),"Loading...")</f>
        <v>Loading...</v>
      </c>
    </row>
    <row r="16485" spans="1:2" ht="14.25" customHeight="1">
      <c r="A16485" s="2" t="s">
        <v>15592</v>
      </c>
      <c r="B16485" s="2" t="str">
        <f ca="1">IFERROR(__xludf.DUMMYFUNCTION("GOOGLETRANSLATE(A16485,""auto"",""en"")"),"Loading...")</f>
        <v>Loading...</v>
      </c>
    </row>
    <row r="16486" spans="1:2" ht="14.25" customHeight="1">
      <c r="A16486" s="2" t="s">
        <v>15593</v>
      </c>
      <c r="B16486" s="2" t="str">
        <f ca="1">IFERROR(__xludf.DUMMYFUNCTION("GOOGLETRANSLATE(A16486,""auto"",""en"")"),"Loading...")</f>
        <v>Loading...</v>
      </c>
    </row>
    <row r="16487" spans="1:2" ht="14.25" customHeight="1">
      <c r="A16487" s="2" t="s">
        <v>15594</v>
      </c>
      <c r="B16487" s="2" t="str">
        <f ca="1">IFERROR(__xludf.DUMMYFUNCTION("GOOGLETRANSLATE(A16487,""auto"",""en"")"),"Loading...")</f>
        <v>Loading...</v>
      </c>
    </row>
    <row r="16488" spans="1:2" ht="14.25" customHeight="1">
      <c r="A16488" s="4" t="s">
        <v>15595</v>
      </c>
      <c r="B16488" s="2" t="str">
        <f ca="1">IFERROR(__xludf.DUMMYFUNCTION("GOOGLETRANSLATE(A16488,""auto"",""en"")"),"Hello ❤sir ji")</f>
        <v>Hello ❤sir ji</v>
      </c>
    </row>
    <row r="16489" spans="1:2" ht="14.25" customHeight="1">
      <c r="A16489" s="4" t="s">
        <v>15596</v>
      </c>
      <c r="B16489" s="2" t="str">
        <f ca="1">IFERROR(__xludf.DUMMYFUNCTION("GOOGLETRANSLATE(A16489,""auto"",""en"")"),"Loading...")</f>
        <v>Loading...</v>
      </c>
    </row>
    <row r="16490" spans="1:2" ht="14.25" customHeight="1">
      <c r="A16490" s="2" t="s">
        <v>15597</v>
      </c>
      <c r="B16490" s="2" t="str">
        <f ca="1">IFERROR(__xludf.DUMMYFUNCTION("GOOGLETRANSLATE(A16490,""auto"",""en"")"),"Loading...")</f>
        <v>Loading...</v>
      </c>
    </row>
    <row r="16491" spans="1:2" ht="14.25" customHeight="1">
      <c r="A16491" s="2" t="s">
        <v>15598</v>
      </c>
      <c r="B16491" s="2" t="str">
        <f ca="1">IFERROR(__xludf.DUMMYFUNCTION("GOOGLETRANSLATE(A16491,""auto"",""en"")"),"Loading...")</f>
        <v>Loading...</v>
      </c>
    </row>
    <row r="16492" spans="1:2" ht="14.25" customHeight="1">
      <c r="A16492" s="4" t="s">
        <v>15599</v>
      </c>
      <c r="B16492" s="2" t="str">
        <f ca="1">IFERROR(__xludf.DUMMYFUNCTION("GOOGLETRANSLATE(A16492,""auto"",""en"")"),"78% of the people of the country supported the Indian alliance, not the dictator.")</f>
        <v>78% of the people of the country supported the Indian alliance, not the dictator.</v>
      </c>
    </row>
    <row r="16493" spans="1:2" ht="14.25" customHeight="1">
      <c r="A16493" s="2" t="s">
        <v>15600</v>
      </c>
      <c r="B16493" s="2" t="str">
        <f ca="1">IFERROR(__xludf.DUMMYFUNCTION("GOOGLETRANSLATE(A16493,""auto"",""en"")"),"Loading...")</f>
        <v>Loading...</v>
      </c>
    </row>
    <row r="16494" spans="1:2" ht="14.25" customHeight="1">
      <c r="A16494" s="2" t="s">
        <v>9450</v>
      </c>
      <c r="B16494" s="2" t="str">
        <f ca="1">IFERROR(__xludf.DUMMYFUNCTION("GOOGLETRANSLATE(A16494,""auto"",""en"")"),"Loading...")</f>
        <v>Loading...</v>
      </c>
    </row>
    <row r="16495" spans="1:2" ht="14.25" customHeight="1">
      <c r="A16495" s="2" t="s">
        <v>15601</v>
      </c>
      <c r="B16495" s="2" t="str">
        <f ca="1">IFERROR(__xludf.DUMMYFUNCTION("GOOGLETRANSLATE(A16495,""auto"",""en"")"),"Loading...")</f>
        <v>Loading...</v>
      </c>
    </row>
    <row r="16496" spans="1:2" ht="14.25" customHeight="1">
      <c r="A16496" s="2" t="s">
        <v>15602</v>
      </c>
      <c r="B16496" s="2" t="str">
        <f ca="1">IFERROR(__xludf.DUMMYFUNCTION("GOOGLETRANSLATE(A16496,""auto"",""en"")"),"Loading...")</f>
        <v>Loading...</v>
      </c>
    </row>
    <row r="16497" spans="1:2" ht="14.25" customHeight="1">
      <c r="A16497" s="6" t="s">
        <v>15603</v>
      </c>
      <c r="B16497" s="2" t="str">
        <f ca="1">IFERROR(__xludf.DUMMYFUNCTION("GOOGLETRANSLATE(A16497,""auto"",""en"")"),"Loading...")</f>
        <v>Loading...</v>
      </c>
    </row>
    <row r="16498" spans="1:2" ht="14.25" customHeight="1">
      <c r="A16498" s="2" t="s">
        <v>15604</v>
      </c>
      <c r="B16498" s="2" t="str">
        <f ca="1">IFERROR(__xludf.DUMMYFUNCTION("GOOGLETRANSLATE(A16498,""auto"",""en"")"),"Even from 2019")</f>
        <v>Even from 2019</v>
      </c>
    </row>
    <row r="16499" spans="1:2" ht="14.25" customHeight="1">
      <c r="A16499" s="2" t="s">
        <v>15605</v>
      </c>
      <c r="B16499" s="2" t="str">
        <f ca="1">IFERROR(__xludf.DUMMYFUNCTION("GOOGLETRANSLATE(A16499,""auto"",""en"")"),"Loading...")</f>
        <v>Loading...</v>
      </c>
    </row>
    <row r="16500" spans="1:2" ht="14.25" customHeight="1">
      <c r="A16500" s="2" t="s">
        <v>15606</v>
      </c>
      <c r="B16500" s="2" t="str">
        <f ca="1">IFERROR(__xludf.DUMMYFUNCTION("GOOGLETRANSLATE(A16500,""auto"",""en"")"),"Delhi's 7 seats will go to India aliens")</f>
        <v>Delhi's 7 seats will go to India aliens</v>
      </c>
    </row>
    <row r="16501" spans="1:2" ht="14.25" customHeight="1">
      <c r="A16501" s="2" t="s">
        <v>15607</v>
      </c>
      <c r="B16501" s="2" t="str">
        <f ca="1">IFERROR(__xludf.DUMMYFUNCTION("GOOGLETRANSLATE(A16501,""auto"",""en"")"),"Loading...")</f>
        <v>Loading...</v>
      </c>
    </row>
    <row r="16502" spans="1:2" ht="14.25" customHeight="1">
      <c r="A16502" s="2" t="s">
        <v>15608</v>
      </c>
      <c r="B16502" s="2" t="str">
        <f ca="1">IFERROR(__xludf.DUMMYFUNCTION("GOOGLETRANSLATE(A16502,""auto"",""en"")"),"Loading...")</f>
        <v>Loading...</v>
      </c>
    </row>
    <row r="16503" spans="1:2" ht="14.25" customHeight="1">
      <c r="A16503" s="2" t="s">
        <v>15609</v>
      </c>
      <c r="B16503" s="2" t="str">
        <f ca="1">IFERROR(__xludf.DUMMYFUNCTION("GOOGLETRANSLATE(A16503,""auto"",""en"")"),"Loading...")</f>
        <v>Loading...</v>
      </c>
    </row>
    <row r="16504" spans="1:2" ht="14.25" customHeight="1">
      <c r="A16504" s="2" t="s">
        <v>15610</v>
      </c>
      <c r="B16504" s="2" t="str">
        <f ca="1">IFERROR(__xludf.DUMMYFUNCTION("GOOGLETRANSLATE(A16504,""auto"",""en"")"),"Loading...")</f>
        <v>Loading...</v>
      </c>
    </row>
    <row r="16505" spans="1:2" ht="14.25" customHeight="1">
      <c r="A16505" s="4" t="s">
        <v>15611</v>
      </c>
      <c r="B16505" s="2" t="str">
        <f ca="1">IFERROR(__xludf.DUMMYFUNCTION("GOOGLETRANSLATE(A16505,""auto"",""en"")"),"INDIA WILL WIN ❤")</f>
        <v>INDIA WILL WIN ❤</v>
      </c>
    </row>
    <row r="16506" spans="1:2" ht="14.25" customHeight="1">
      <c r="A16506" s="2" t="s">
        <v>15612</v>
      </c>
      <c r="B16506" s="2" t="str">
        <f ca="1">IFERROR(__xludf.DUMMYFUNCTION("GOOGLETRANSLATE(A16506,""auto"",""en"")"),"Loading...")</f>
        <v>Loading...</v>
      </c>
    </row>
    <row r="16507" spans="1:2" ht="14.25" customHeight="1">
      <c r="A16507" s="2" t="s">
        <v>15613</v>
      </c>
      <c r="B16507" s="2" t="str">
        <f ca="1">IFERROR(__xludf.DUMMYFUNCTION("GOOGLETRANSLATE(A16507,""auto"",""en"")"),"Loading...")</f>
        <v>Loading...</v>
      </c>
    </row>
    <row r="16508" spans="1:2" ht="14.25" customHeight="1">
      <c r="A16508" s="2" t="s">
        <v>15614</v>
      </c>
      <c r="B16508" s="2" t="str">
        <f ca="1">IFERROR(__xludf.DUMMYFUNCTION("GOOGLETRANSLATE(A16508,""auto"",""en"")"),"Loading...")</f>
        <v>Loading...</v>
      </c>
    </row>
    <row r="16509" spans="1:2" ht="14.25" customHeight="1">
      <c r="A16509" s="2" t="s">
        <v>15615</v>
      </c>
      <c r="B16509" s="2" t="str">
        <f ca="1">IFERROR(__xludf.DUMMYFUNCTION("GOOGLETRANSLATE(A16509,""auto"",""en"")"),"Loading...")</f>
        <v>Loading...</v>
      </c>
    </row>
    <row r="16510" spans="1:2" ht="14.25" customHeight="1">
      <c r="A16510" s="2" t="s">
        <v>15616</v>
      </c>
      <c r="B16510" s="2" t="str">
        <f ca="1">IFERROR(__xludf.DUMMYFUNCTION("GOOGLETRANSLATE(A16510,""auto"",""en"")"),"Loading...")</f>
        <v>Loading...</v>
      </c>
    </row>
    <row r="16511" spans="1:2" ht="14.25" customHeight="1">
      <c r="A16511" s="6" t="s">
        <v>15617</v>
      </c>
      <c r="B16511" s="2" t="str">
        <f ca="1">IFERROR(__xludf.DUMMYFUNCTION("GOOGLETRANSLATE(A16511,""auto"",""en"")"),"Loading...")</f>
        <v>Loading...</v>
      </c>
    </row>
    <row r="16512" spans="1:2" ht="14.25" customHeight="1">
      <c r="A16512" s="2" t="s">
        <v>310</v>
      </c>
      <c r="B16512" s="2" t="str">
        <f ca="1">IFERROR(__xludf.DUMMYFUNCTION("GOOGLETRANSLATE(A16512,""auto"",""en"")"),"Loading...")</f>
        <v>Loading...</v>
      </c>
    </row>
    <row r="16513" spans="1:2" ht="14.25" customHeight="1">
      <c r="A16513" s="2" t="s">
        <v>15618</v>
      </c>
      <c r="B16513" s="2" t="str">
        <f ca="1">IFERROR(__xludf.DUMMYFUNCTION("GOOGLETRANSLATE(A16513,""auto"",""en"")"),"Loading...")</f>
        <v>Loading...</v>
      </c>
    </row>
    <row r="16514" spans="1:2" ht="14.25" customHeight="1">
      <c r="A16514" s="2" t="s">
        <v>9247</v>
      </c>
      <c r="B16514" s="2" t="str">
        <f ca="1">IFERROR(__xludf.DUMMYFUNCTION("GOOGLETRANSLATE(A16514,""auto"",""en"")"),"Loading...")</f>
        <v>Loading...</v>
      </c>
    </row>
    <row r="16515" spans="1:2" ht="14.25" customHeight="1">
      <c r="A16515" s="5" t="s">
        <v>15619</v>
      </c>
      <c r="B16515" s="2" t="str">
        <f ca="1">IFERROR(__xludf.DUMMYFUNCTION("GOOGLETRANSLATE(A16515,""auto"",""en"")"),"This time Congress's lead is clear. Public opinion once again Modi government with BJP. 
After June 4, Rahul Gandhi will go to Italy on vacation.")</f>
        <v>This time Congress's lead is clear. Public opinion once again Modi government with BJP. 
After June 4, Rahul Gandhi will go to Italy on vacation.</v>
      </c>
    </row>
    <row r="16516" spans="1:2" ht="14.25" customHeight="1">
      <c r="A16516" s="2" t="s">
        <v>9247</v>
      </c>
      <c r="B16516" s="2" t="str">
        <f ca="1">IFERROR(__xludf.DUMMYFUNCTION("GOOGLETRANSLATE(A16516,""auto"",""en"")"),"Loading...")</f>
        <v>Loading...</v>
      </c>
    </row>
    <row r="16517" spans="1:2" ht="14.25" customHeight="1">
      <c r="A16517" s="2" t="s">
        <v>15620</v>
      </c>
      <c r="B16517" s="2" t="str">
        <f ca="1">IFERROR(__xludf.DUMMYFUNCTION("GOOGLETRANSLATE(A16517,""auto"",""en"")"),"Loading...")</f>
        <v>Loading...</v>
      </c>
    </row>
    <row r="16518" spans="1:2" ht="14.25" customHeight="1">
      <c r="A16518" s="2" t="s">
        <v>15621</v>
      </c>
      <c r="B16518" s="2" t="str">
        <f ca="1">IFERROR(__xludf.DUMMYFUNCTION("GOOGLETRANSLATE(A16518,""auto"",""en"")"),"Loading...")</f>
        <v>Loading...</v>
      </c>
    </row>
    <row r="16519" spans="1:2" ht="14.25" customHeight="1">
      <c r="A16519" s="2" t="s">
        <v>15622</v>
      </c>
      <c r="B16519" s="2" t="str">
        <f ca="1">IFERROR(__xludf.DUMMYFUNCTION("GOOGLETRANSLATE(A16519,""auto"",""en"")"),"media rank 159th in the world.......ye exit poll de re 🤣🤣🤣🤣🤣🤣")</f>
        <v>media rank 159th in the world.......ye exit poll de re 🤣🤣🤣🤣🤣🤣</v>
      </c>
    </row>
    <row r="16520" spans="1:2" ht="14.25" customHeight="1">
      <c r="A16520" s="2" t="s">
        <v>15623</v>
      </c>
      <c r="B16520" s="2" t="str">
        <f ca="1">IFERROR(__xludf.DUMMYFUNCTION("GOOGLETRANSLATE(A16520,""auto"",""en"")"),"Loading...")</f>
        <v>Loading...</v>
      </c>
    </row>
    <row r="16521" spans="1:2" ht="14.25" customHeight="1">
      <c r="A16521" s="4" t="s">
        <v>15624</v>
      </c>
      <c r="B16521" s="2" t="str">
        <f ca="1">IFERROR(__xludf.DUMMYFUNCTION("GOOGLETRANSLATE(A16521,""auto"",""en"")"),"Loading...")</f>
        <v>Loading...</v>
      </c>
    </row>
    <row r="16522" spans="1:2" ht="14.25" customHeight="1">
      <c r="A16522" s="2" t="s">
        <v>15625</v>
      </c>
      <c r="B16522" s="2" t="str">
        <f ca="1">IFERROR(__xludf.DUMMYFUNCTION("GOOGLETRANSLATE(A16522,""auto"",""en"")"),"Loading...")</f>
        <v>Loading...</v>
      </c>
    </row>
    <row r="16523" spans="1:2" ht="14.25" customHeight="1">
      <c r="A16523" s="2" t="s">
        <v>15626</v>
      </c>
      <c r="B16523" s="2" t="str">
        <f ca="1">IFERROR(__xludf.DUMMYFUNCTION("GOOGLETRANSLATE(A16523,""auto"",""en"")"),"Loading...")</f>
        <v>Loading...</v>
      </c>
    </row>
    <row r="16524" spans="1:2" ht="14.25" customHeight="1">
      <c r="A16524" s="2" t="s">
        <v>15627</v>
      </c>
      <c r="B16524" s="2" t="str">
        <f ca="1">IFERROR(__xludf.DUMMYFUNCTION("GOOGLETRANSLATE(A16524,""auto"",""en"")"),"Loading...")</f>
        <v>Loading...</v>
      </c>
    </row>
    <row r="16525" spans="1:2" ht="14.25" customHeight="1">
      <c r="A16525" s="2" t="s">
        <v>15628</v>
      </c>
      <c r="B16525" s="2" t="str">
        <f ca="1">IFERROR(__xludf.DUMMYFUNCTION("GOOGLETRANSLATE(A16525,""auto"",""en"")"),"Loading...")</f>
        <v>Loading...</v>
      </c>
    </row>
    <row r="16526" spans="1:2" ht="14.25" customHeight="1">
      <c r="A16526" s="2" t="s">
        <v>15629</v>
      </c>
      <c r="B16526" s="2" t="str">
        <f ca="1">IFERROR(__xludf.DUMMYFUNCTION("GOOGLETRANSLATE(A16526,""auto"",""en"")"),"Loading...")</f>
        <v>Loading...</v>
      </c>
    </row>
    <row r="16527" spans="1:2" ht="14.25" customHeight="1">
      <c r="A16527" s="2" t="s">
        <v>15630</v>
      </c>
      <c r="B16527" s="2" t="str">
        <f ca="1">IFERROR(__xludf.DUMMYFUNCTION("GOOGLETRANSLATE(A16527,""auto"",""en"")"),"Loading...")</f>
        <v>Loading...</v>
      </c>
    </row>
    <row r="16528" spans="1:2" ht="14.25" customHeight="1">
      <c r="A16528" s="5" t="s">
        <v>15631</v>
      </c>
      <c r="B16528" s="2" t="str">
        <f ca="1">IFERROR(__xludf.DUMMYFUNCTION("GOOGLETRANSLATE(A16528,""auto"",""en"")"),"Loading...")</f>
        <v>Loading...</v>
      </c>
    </row>
    <row r="16529" spans="1:2" ht="14.25" customHeight="1">
      <c r="A16529" s="2" t="s">
        <v>15632</v>
      </c>
      <c r="B16529" s="2" t="str">
        <f ca="1">IFERROR(__xludf.DUMMYFUNCTION("GOOGLETRANSLATE(A16529,""auto"",""en"")"),"Loading...")</f>
        <v>Loading...</v>
      </c>
    </row>
    <row r="16530" spans="1:2" ht="14.25" customHeight="1">
      <c r="A16530" s="2" t="s">
        <v>15633</v>
      </c>
      <c r="B16530" s="2" t="str">
        <f ca="1">IFERROR(__xludf.DUMMYFUNCTION("GOOGLETRANSLATE(A16530,""auto"",""en"")"),"Loading...")</f>
        <v>Loading...</v>
      </c>
    </row>
    <row r="16531" spans="1:2" ht="14.25" customHeight="1">
      <c r="A16531" s="2" t="s">
        <v>15634</v>
      </c>
      <c r="B16531" s="2" t="str">
        <f ca="1">IFERROR(__xludf.DUMMYFUNCTION("GOOGLETRANSLATE(A16531,""auto"",""en"")"),"Loading...")</f>
        <v>Loading...</v>
      </c>
    </row>
    <row r="16532" spans="1:2" ht="14.25" customHeight="1">
      <c r="A16532" s="2" t="s">
        <v>15635</v>
      </c>
      <c r="B16532" s="2" t="str">
        <f ca="1">IFERROR(__xludf.DUMMYFUNCTION("GOOGLETRANSLATE(A16532,""auto"",""en"")"),"Loading...")</f>
        <v>Loading...</v>
      </c>
    </row>
    <row r="16533" spans="1:2" ht="14.25" customHeight="1">
      <c r="A16533" s="4" t="s">
        <v>15636</v>
      </c>
      <c r="B16533" s="2" t="str">
        <f ca="1">IFERROR(__xludf.DUMMYFUNCTION("GOOGLETRANSLATE(A16533,""auto"",""en"")"),"Loading...")</f>
        <v>Loading...</v>
      </c>
    </row>
    <row r="16534" spans="1:2" ht="14.25" customHeight="1">
      <c r="A16534" s="2" t="s">
        <v>15637</v>
      </c>
      <c r="B16534" s="2" t="str">
        <f ca="1">IFERROR(__xludf.DUMMYFUNCTION("GOOGLETRANSLATE(A16534,""auto"",""en"")"),"Loading...")</f>
        <v>Loading...</v>
      </c>
    </row>
    <row r="16535" spans="1:2" ht="14.25" customHeight="1">
      <c r="A16535" s="2" t="s">
        <v>15638</v>
      </c>
      <c r="B16535" s="2" t="str">
        <f ca="1">IFERROR(__xludf.DUMMYFUNCTION("GOOGLETRANSLATE(A16535,""auto"",""en"")"),"If the help of AI is taken then the political future of India will be visible. There will be no value left for employment, poverty, inflation and social inequality. Like today, only one brand party will dominate, the opposition will almost disappear. All "&amp;"this will happen under the guise of religion and the innocent people of the politicians will believe in God and build a temple. This will happen in today's modern era.")</f>
        <v>If the help of AI is taken then the political future of India will be visible. There will be no value left for employment, poverty, inflation and social inequality. Like today, only one brand party will dominate, the opposition will almost disappear. All this will happen under the guise of religion and the innocent people of the politicians will believe in God and build a temple. This will happen in today's modern era.</v>
      </c>
    </row>
    <row r="16536" spans="1:2" ht="14.25" customHeight="1">
      <c r="A16536" s="2" t="s">
        <v>15639</v>
      </c>
      <c r="B16536" s="2" t="str">
        <f ca="1">IFERROR(__xludf.DUMMYFUNCTION("GOOGLETRANSLATE(A16536,""auto"",""en"")"),"Loading...")</f>
        <v>Loading...</v>
      </c>
    </row>
    <row r="16537" spans="1:2" ht="14.25" customHeight="1">
      <c r="A16537" s="2" t="s">
        <v>15640</v>
      </c>
      <c r="B16537" s="2" t="str">
        <f ca="1">IFERROR(__xludf.DUMMYFUNCTION("GOOGLETRANSLATE(A16537,""auto"",""en"")"),"Loading...")</f>
        <v>Loading...</v>
      </c>
    </row>
    <row r="16538" spans="1:2" ht="14.25" customHeight="1">
      <c r="A16538" s="2" t="s">
        <v>15641</v>
      </c>
      <c r="B16538" s="2" t="str">
        <f ca="1">IFERROR(__xludf.DUMMYFUNCTION("GOOGLETRANSLATE(A16538,""auto"",""en"")"),"Loading...")</f>
        <v>Loading...</v>
      </c>
    </row>
    <row r="16539" spans="1:2" ht="14.25" customHeight="1">
      <c r="A16539" s="2" t="s">
        <v>9450</v>
      </c>
      <c r="B16539" s="2" t="str">
        <f ca="1">IFERROR(__xludf.DUMMYFUNCTION("GOOGLETRANSLATE(A16539,""auto"",""en"")"),"Loading...")</f>
        <v>Loading...</v>
      </c>
    </row>
    <row r="16540" spans="1:2" ht="14.25" customHeight="1">
      <c r="A16540" s="2" t="s">
        <v>15642</v>
      </c>
      <c r="B16540" s="2" t="str">
        <f ca="1">IFERROR(__xludf.DUMMYFUNCTION("GOOGLETRANSLATE(A16540,""auto"",""en"")"),"Loading...")</f>
        <v>Loading...</v>
      </c>
    </row>
    <row r="16541" spans="1:2" ht="14.25" customHeight="1">
      <c r="A16541" s="2" t="s">
        <v>15643</v>
      </c>
      <c r="B16541" s="2" t="str">
        <f ca="1">IFERROR(__xludf.DUMMYFUNCTION("GOOGLETRANSLATE(A16541,""auto"",""en"")"),"Loading...")</f>
        <v>Loading...</v>
      </c>
    </row>
    <row r="16542" spans="1:2" ht="14.25" customHeight="1">
      <c r="A16542" s="4" t="s">
        <v>15644</v>
      </c>
      <c r="B16542" s="2" t="str">
        <f ca="1">IFERROR(__xludf.DUMMYFUNCTION("GOOGLETRANSLATE(A16542,""auto"",""en"")"),"Loading...")</f>
        <v>Loading...</v>
      </c>
    </row>
    <row r="16543" spans="1:2" ht="14.25" customHeight="1">
      <c r="A16543" s="2" t="s">
        <v>15645</v>
      </c>
      <c r="B16543" s="2" t="str">
        <f ca="1">IFERROR(__xludf.DUMMYFUNCTION("GOOGLETRANSLATE(A16543,""auto"",""en"")"),"Loading...")</f>
        <v>Loading...</v>
      </c>
    </row>
    <row r="16544" spans="1:2" ht="14.25" customHeight="1">
      <c r="A16544" s="2" t="s">
        <v>15646</v>
      </c>
      <c r="B16544" s="2" t="str">
        <f ca="1">IFERROR(__xludf.DUMMYFUNCTION("GOOGLETRANSLATE(A16544,""auto"",""en"")"),"Loading...")</f>
        <v>Loading...</v>
      </c>
    </row>
    <row r="16545" spans="1:2" ht="14.25" customHeight="1">
      <c r="A16545" s="2" t="s">
        <v>310</v>
      </c>
      <c r="B16545" s="2" t="str">
        <f ca="1">IFERROR(__xludf.DUMMYFUNCTION("GOOGLETRANSLATE(A16545,""auto"",""en"")"),"Loading...")</f>
        <v>Loading...</v>
      </c>
    </row>
    <row r="16546" spans="1:2" ht="14.25" customHeight="1">
      <c r="A16546" s="2" t="s">
        <v>15647</v>
      </c>
      <c r="B16546" s="2" t="str">
        <f ca="1">IFERROR(__xludf.DUMMYFUNCTION("GOOGLETRANSLATE(A16546,""auto"",""en"")"),"Loading...")</f>
        <v>Loading...</v>
      </c>
    </row>
    <row r="16547" spans="1:2" ht="14.25" customHeight="1">
      <c r="A16547" s="2" t="s">
        <v>15648</v>
      </c>
      <c r="B16547" s="2" t="str">
        <f ca="1">IFERROR(__xludf.DUMMYFUNCTION("GOOGLETRANSLATE(A16547,""auto"",""en"")"),"Loading...")</f>
        <v>Loading...</v>
      </c>
    </row>
    <row r="16548" spans="1:2" ht="14.25" customHeight="1">
      <c r="A16548" s="2" t="s">
        <v>15649</v>
      </c>
      <c r="B16548" s="2" t="str">
        <f ca="1">IFERROR(__xludf.DUMMYFUNCTION("GOOGLETRANSLATE(A16548,""auto"",""en"")"),"Loading...")</f>
        <v>Loading...</v>
      </c>
    </row>
    <row r="16549" spans="1:2" ht="14.25" customHeight="1">
      <c r="A16549" s="5" t="s">
        <v>15650</v>
      </c>
      <c r="B16549" s="2" t="str">
        <f ca="1">IFERROR(__xludf.DUMMYFUNCTION("GOOGLETRANSLATE(A16549,""auto"",""en"")"),"Loading...")</f>
        <v>Loading...</v>
      </c>
    </row>
    <row r="16550" spans="1:2" ht="14.25" customHeight="1">
      <c r="A16550" s="4" t="s">
        <v>15651</v>
      </c>
      <c r="B16550" s="2" t="str">
        <f ca="1">IFERROR(__xludf.DUMMYFUNCTION("GOOGLETRANSLATE(A16550,""auto"",""en"")"),"Loading...")</f>
        <v>Loading...</v>
      </c>
    </row>
    <row r="16551" spans="1:2" ht="14.25" customHeight="1">
      <c r="A16551" s="2" t="s">
        <v>15652</v>
      </c>
      <c r="B16551" s="2" t="str">
        <f ca="1">IFERROR(__xludf.DUMMYFUNCTION("GOOGLETRANSLATE(A16551,""auto"",""en"")"),"Loading...")</f>
        <v>Loading...</v>
      </c>
    </row>
    <row r="16552" spans="1:2" ht="14.25" customHeight="1">
      <c r="A16552" s="4" t="s">
        <v>15653</v>
      </c>
      <c r="B16552" s="2" t="str">
        <f ca="1">IFERROR(__xludf.DUMMYFUNCTION("GOOGLETRANSLATE(A16552,""auto"",""en"")"),"Loading...")</f>
        <v>Loading...</v>
      </c>
    </row>
    <row r="16553" spans="1:2" ht="14.25" customHeight="1">
      <c r="A16553" s="4" t="s">
        <v>15654</v>
      </c>
      <c r="B16553" s="2" t="str">
        <f ca="1">IFERROR(__xludf.DUMMYFUNCTION("GOOGLETRANSLATE(A16553,""auto"",""en"")"),"Loading...")</f>
        <v>Loading...</v>
      </c>
    </row>
    <row r="16554" spans="1:2" ht="14.25" customHeight="1">
      <c r="A16554" s="2" t="s">
        <v>15655</v>
      </c>
      <c r="B16554" s="2" t="str">
        <f ca="1">IFERROR(__xludf.DUMMYFUNCTION("GOOGLETRANSLATE(A16554,""auto"",""en"")"),"Loading...")</f>
        <v>Loading...</v>
      </c>
    </row>
    <row r="16555" spans="1:2" ht="14.25" customHeight="1">
      <c r="A16555" s="2" t="s">
        <v>15656</v>
      </c>
      <c r="B16555" s="2" t="str">
        <f ca="1">IFERROR(__xludf.DUMMYFUNCTION("GOOGLETRANSLATE(A16555,""auto"",""en"")"),"We need you Ravish Kumar ji, keep giving your report even after the exit poll and on the election day ❤")</f>
        <v>We need you Ravish Kumar ji, keep giving your report even after the exit poll and on the election day ❤</v>
      </c>
    </row>
    <row r="16556" spans="1:2" ht="14.25" customHeight="1">
      <c r="A16556" s="2" t="s">
        <v>15657</v>
      </c>
      <c r="B16556" s="2" t="str">
        <f ca="1">IFERROR(__xludf.DUMMYFUNCTION("GOOGLETRANSLATE(A16556,""auto"",""en"")"),"Loading...")</f>
        <v>Loading...</v>
      </c>
    </row>
    <row r="16557" spans="1:2" ht="14.25" customHeight="1">
      <c r="A16557" s="5" t="s">
        <v>15658</v>
      </c>
      <c r="B16557" s="2" t="str">
        <f ca="1">IFERROR(__xludf.DUMMYFUNCTION("GOOGLETRANSLATE(A16557,""auto"",""en"")"),"Loading...")</f>
        <v>Loading...</v>
      </c>
    </row>
    <row r="16558" spans="1:2" ht="14.25" customHeight="1">
      <c r="A16558" s="2" t="s">
        <v>15659</v>
      </c>
      <c r="B16558" s="2" t="str">
        <f ca="1">IFERROR(__xludf.DUMMYFUNCTION("GOOGLETRANSLATE(A16558,""auto"",""en"")"),"Loading...")</f>
        <v>Loading...</v>
      </c>
    </row>
    <row r="16559" spans="1:2" ht="14.25" customHeight="1">
      <c r="A16559" s="2" t="s">
        <v>15660</v>
      </c>
      <c r="B16559" s="2" t="str">
        <f ca="1">IFERROR(__xludf.DUMMYFUNCTION("GOOGLETRANSLATE(A16559,""auto"",""en"")"),"Loading...")</f>
        <v>Loading...</v>
      </c>
    </row>
    <row r="16560" spans="1:2" ht="14.25" customHeight="1">
      <c r="A16560" s="4" t="s">
        <v>15661</v>
      </c>
      <c r="B16560" s="2" t="str">
        <f ca="1">IFERROR(__xludf.DUMMYFUNCTION("GOOGLETRANSLATE(A16560,""auto"",""en"")"),"Loading...")</f>
        <v>Loading...</v>
      </c>
    </row>
    <row r="16561" spans="1:2" ht="14.25" customHeight="1">
      <c r="A16561" s="2" t="s">
        <v>15662</v>
      </c>
      <c r="B16561" s="2" t="str">
        <f ca="1">IFERROR(__xludf.DUMMYFUNCTION("GOOGLETRANSLATE(A16561,""auto"",""en"")"),"Loading...")</f>
        <v>Loading...</v>
      </c>
    </row>
    <row r="16562" spans="1:2" ht="14.25" customHeight="1">
      <c r="A16562" s="2" t="s">
        <v>15663</v>
      </c>
      <c r="B16562" s="2" t="str">
        <f ca="1">IFERROR(__xludf.DUMMYFUNCTION("GOOGLETRANSLATE(A16562,""auto"",""en"")"),"Loading...")</f>
        <v>Loading...</v>
      </c>
    </row>
    <row r="16563" spans="1:2" ht="14.25" customHeight="1">
      <c r="A16563" s="4" t="s">
        <v>15664</v>
      </c>
      <c r="B16563" s="2" t="str">
        <f ca="1">IFERROR(__xludf.DUMMYFUNCTION("GOOGLETRANSLATE(A16563,""auto"",""en"")"),"Loading...")</f>
        <v>Loading...</v>
      </c>
    </row>
    <row r="16564" spans="1:2" ht="14.25" customHeight="1">
      <c r="A16564" s="2" t="s">
        <v>15665</v>
      </c>
      <c r="B16564" s="2" t="str">
        <f ca="1">IFERROR(__xludf.DUMMYFUNCTION("GOOGLETRANSLATE(A16564,""auto"",""en"")"),"Loading...")</f>
        <v>Loading...</v>
      </c>
    </row>
    <row r="16565" spans="1:2" ht="14.25" customHeight="1">
      <c r="A16565" s="2" t="s">
        <v>15666</v>
      </c>
      <c r="B16565" s="2" t="str">
        <f ca="1">IFERROR(__xludf.DUMMYFUNCTION("GOOGLETRANSLATE(A16565,""auto"",""en"")"),"Loading...")</f>
        <v>Loading...</v>
      </c>
    </row>
    <row r="16566" spans="1:2" ht="14.25" customHeight="1">
      <c r="A16566" s="2" t="s">
        <v>15667</v>
      </c>
      <c r="B16566" s="2" t="str">
        <f ca="1">IFERROR(__xludf.DUMMYFUNCTION("GOOGLETRANSLATE(A16566,""auto"",""en"")"),"Loading...")</f>
        <v>Loading...</v>
      </c>
    </row>
    <row r="16567" spans="1:2" ht="14.25" customHeight="1">
      <c r="A16567" s="4" t="s">
        <v>15668</v>
      </c>
      <c r="B16567" s="2" t="str">
        <f ca="1">IFERROR(__xludf.DUMMYFUNCTION("GOOGLETRANSLATE(A16567,""auto"",""en"")"),"This exit poll is being conducted by the BJP itself through the media, it is certain that they will get so many seats and this setting has been done by the BJP itself in consultation with the Election Commission, that is why the boating percentage was sho"&amp;"wn to be increased and Muslims were not allowed to vote, boating was slowed down at many places. Gayi, this is also a game.")</f>
        <v>This exit poll is being conducted by the BJP itself through the media, it is certain that they will get so many seats and this setting has been done by the BJP itself in consultation with the Election Commission, that is why the boating percentage was shown to be increased and Muslims were not allowed to vote, boating was slowed down at many places. Gayi, this is also a game.</v>
      </c>
    </row>
    <row r="16568" spans="1:2" ht="14.25" customHeight="1">
      <c r="A16568" s="2" t="s">
        <v>15669</v>
      </c>
      <c r="B16568" s="2" t="str">
        <f ca="1">IFERROR(__xludf.DUMMYFUNCTION("GOOGLETRANSLATE(A16568,""auto"",""en"")"),"Loading...")</f>
        <v>Loading...</v>
      </c>
    </row>
    <row r="16569" spans="1:2" ht="14.25" customHeight="1">
      <c r="A16569" s="4" t="s">
        <v>15670</v>
      </c>
      <c r="B16569" s="2" t="str">
        <f ca="1">IFERROR(__xludf.DUMMYFUNCTION("GOOGLETRANSLATE(A16569,""auto"",""en"")"),"Loading...")</f>
        <v>Loading...</v>
      </c>
    </row>
    <row r="16570" spans="1:2" ht="14.25" customHeight="1">
      <c r="A16570" s="4" t="s">
        <v>15671</v>
      </c>
      <c r="B16570" s="2" t="str">
        <f ca="1">IFERROR(__xludf.DUMMYFUNCTION("GOOGLETRANSLATE(A16570,""auto"",""en"")"),"Loading...")</f>
        <v>Loading...</v>
      </c>
    </row>
    <row r="16571" spans="1:2" ht="14.25" customHeight="1">
      <c r="A16571" s="2" t="s">
        <v>15672</v>
      </c>
      <c r="B16571" s="2" t="str">
        <f ca="1">IFERROR(__xludf.DUMMYFUNCTION("GOOGLETRANSLATE(A16571,""auto"",""en"")"),"Loading...")</f>
        <v>Loading...</v>
      </c>
    </row>
    <row r="16572" spans="1:2" ht="14.25" customHeight="1">
      <c r="A16572" s="2" t="s">
        <v>15538</v>
      </c>
      <c r="B16572" s="2" t="str">
        <f ca="1">IFERROR(__xludf.DUMMYFUNCTION("GOOGLETRANSLATE(A16572,""auto"",""en"")"),"Modi government")</f>
        <v>Modi government</v>
      </c>
    </row>
    <row r="16573" spans="1:2" ht="14.25" customHeight="1">
      <c r="A16573" s="6" t="s">
        <v>15673</v>
      </c>
      <c r="B16573" s="2" t="str">
        <f ca="1">IFERROR(__xludf.DUMMYFUNCTION("GOOGLETRANSLATE(A16573,""auto"",""en"")"),"Loading...")</f>
        <v>Loading...</v>
      </c>
    </row>
    <row r="16574" spans="1:2" ht="14.25" customHeight="1">
      <c r="A16574" s="2" t="s">
        <v>15674</v>
      </c>
      <c r="B16574" s="2" t="str">
        <f ca="1">IFERROR(__xludf.DUMMYFUNCTION("GOOGLETRANSLATE(A16574,""auto"",""en"")"),"Loading...")</f>
        <v>Loading...</v>
      </c>
    </row>
    <row r="16575" spans="1:2" ht="14.25" customHeight="1">
      <c r="A16575" s="2" t="s">
        <v>15675</v>
      </c>
      <c r="B16575" s="2" t="str">
        <f ca="1">IFERROR(__xludf.DUMMYFUNCTION("GOOGLETRANSLATE(A16575,""auto"",""en"")"),"Gteat Ravish Kumar")</f>
        <v>Gteat Ravish Kumar</v>
      </c>
    </row>
    <row r="16576" spans="1:2" ht="14.25" customHeight="1">
      <c r="A16576" s="2" t="s">
        <v>15676</v>
      </c>
      <c r="B16576" s="2" t="str">
        <f ca="1">IFERROR(__xludf.DUMMYFUNCTION("GOOGLETRANSLATE(A16576,""auto"",""en"")"),"Loading...")</f>
        <v>Loading...</v>
      </c>
    </row>
    <row r="16577" spans="1:2" ht="14.25" customHeight="1">
      <c r="A16577" s="2" t="s">
        <v>15677</v>
      </c>
      <c r="B16577" s="2" t="str">
        <f ca="1">IFERROR(__xludf.DUMMYFUNCTION("GOOGLETRANSLATE(A16577,""auto"",""en"")"),"Loading...")</f>
        <v>Loading...</v>
      </c>
    </row>
    <row r="16578" spans="1:2" ht="14.25" customHeight="1">
      <c r="A16578" s="2" t="s">
        <v>15678</v>
      </c>
      <c r="B16578" s="2" t="str">
        <f ca="1">IFERROR(__xludf.DUMMYFUNCTION("GOOGLETRANSLATE(A16578,""auto"",""en"")"),"Loading...")</f>
        <v>Loading...</v>
      </c>
    </row>
    <row r="16579" spans="1:2" ht="14.25" customHeight="1">
      <c r="A16579" s="2" t="s">
        <v>15679</v>
      </c>
      <c r="B16579" s="2" t="str">
        <f ca="1">IFERROR(__xludf.DUMMYFUNCTION("GOOGLETRANSLATE(A16579,""auto"",""en"")"),"Loading...")</f>
        <v>Loading...</v>
      </c>
    </row>
    <row r="16580" spans="1:2" ht="14.25" customHeight="1">
      <c r="A16580" s="6" t="s">
        <v>15680</v>
      </c>
      <c r="B16580" s="2" t="str">
        <f ca="1">IFERROR(__xludf.DUMMYFUNCTION("GOOGLETRANSLATE(A16580,""auto"",""en"")"),"Loading...")</f>
        <v>Loading...</v>
      </c>
    </row>
    <row r="16581" spans="1:2" ht="14.25" customHeight="1">
      <c r="A16581" s="4" t="s">
        <v>15681</v>
      </c>
      <c r="B16581" s="2" t="str">
        <f ca="1">IFERROR(__xludf.DUMMYFUNCTION("GOOGLETRANSLATE(A16581,""auto"",""en"")"),"Loading...")</f>
        <v>Loading...</v>
      </c>
    </row>
    <row r="16582" spans="1:2" ht="14.25" customHeight="1">
      <c r="A16582" s="2" t="s">
        <v>15682</v>
      </c>
      <c r="B16582" s="2" t="str">
        <f ca="1">IFERROR(__xludf.DUMMYFUNCTION("GOOGLETRANSLATE(A16582,""auto"",""en"")"),"Loading...")</f>
        <v>Loading...</v>
      </c>
    </row>
    <row r="16583" spans="1:2" ht="14.25" customHeight="1">
      <c r="A16583" s="2" t="s">
        <v>15683</v>
      </c>
      <c r="B16583" s="2" t="str">
        <f ca="1">IFERROR(__xludf.DUMMYFUNCTION("GOOGLETRANSLATE(A16583,""auto"",""en"")"),"Loading...")</f>
        <v>Loading...</v>
      </c>
    </row>
    <row r="16584" spans="1:2" ht="14.25" customHeight="1">
      <c r="A16584" s="2" t="s">
        <v>15684</v>
      </c>
      <c r="B16584" s="2" t="str">
        <f ca="1">IFERROR(__xludf.DUMMYFUNCTION("GOOGLETRANSLATE(A16584,""auto"",""en"")"),"Loading...")</f>
        <v>Loading...</v>
      </c>
    </row>
    <row r="16585" spans="1:2" ht="14.25" customHeight="1">
      <c r="A16585" s="2" t="s">
        <v>70</v>
      </c>
      <c r="B16585" s="2" t="str">
        <f ca="1">IFERROR(__xludf.DUMMYFUNCTION("GOOGLETRANSLATE(A16585,""auto"",""en"")"),"Loading...")</f>
        <v>Loading...</v>
      </c>
    </row>
    <row r="16586" spans="1:2" ht="14.25" customHeight="1">
      <c r="A16586" s="4" t="s">
        <v>15685</v>
      </c>
      <c r="B16586" s="2" t="str">
        <f ca="1">IFERROR(__xludf.DUMMYFUNCTION("GOOGLETRANSLATE(A16586,""auto"",""en"")"),"The details of votes cast in the control unit should be noted by matching them with Form 17C.")</f>
        <v>The details of votes cast in the control unit should be noted by matching them with Form 17C.</v>
      </c>
    </row>
    <row r="16587" spans="1:2" ht="14.25" customHeight="1">
      <c r="A16587" s="2" t="s">
        <v>15686</v>
      </c>
      <c r="B16587" s="2" t="str">
        <f ca="1">IFERROR(__xludf.DUMMYFUNCTION("GOOGLETRANSLATE(A16587,""auto"",""en"")"),"Loading...")</f>
        <v>Loading...</v>
      </c>
    </row>
    <row r="16588" spans="1:2" ht="14.25" customHeight="1">
      <c r="A16588" s="2" t="s">
        <v>594</v>
      </c>
      <c r="B16588" s="2" t="str">
        <f ca="1">IFERROR(__xludf.DUMMYFUNCTION("GOOGLETRANSLATE(A16588,""auto"",""en"")"),"❤")</f>
        <v>❤</v>
      </c>
    </row>
    <row r="16589" spans="1:2" ht="14.25" customHeight="1">
      <c r="A16589" s="2" t="s">
        <v>15687</v>
      </c>
      <c r="B16589" s="2" t="str">
        <f ca="1">IFERROR(__xludf.DUMMYFUNCTION("GOOGLETRANSLATE(A16589,""auto"",""en"")"),"👍🏻👍🏻👍🏻👍🏻👍🏻👍🏻👍🏻👍🏻👍🏻👍🏻👍🏻👍🏻👍🏻👍🏻👍🏻👍🏻👍🏻👍🏻👍🏻👍🏻👍🏻👍🏻👍🏻👍🏻👍🏻👍🏻👍🏻👍🏻👍🏻👍🏻👍🏻👍🏻👍🏻👍🏻👍🏻👍🏻👍🏻👍🏻👍🏻👍🏻👍🏻👍🏻👍🏻👍🏻👍🏻👍🏻👍🏻👍🏻👍🏻👍🏻👍🏻")</f>
        <v>👍🏻👍🏻👍🏻👍🏻👍🏻👍🏻👍🏻👍🏻👍🏻👍🏻👍🏻👍🏻👍🏻👍🏻👍🏻👍🏻👍🏻👍🏻👍🏻👍🏻👍🏻👍🏻👍🏻👍🏻👍🏻👍🏻👍🏻👍🏻👍🏻👍🏻👍🏻👍🏻👍🏻👍🏻👍🏻👍🏻👍🏻👍🏻👍🏻👍🏻👍🏻👍🏻👍🏻👍🏻👍🏻👍🏻👍🏻👍🏻👍🏻👍🏻👍🏻</v>
      </c>
    </row>
    <row r="16590" spans="1:2" ht="14.25" customHeight="1">
      <c r="A16590" s="2" t="s">
        <v>15688</v>
      </c>
      <c r="B16590" s="2" t="str">
        <f ca="1">IFERROR(__xludf.DUMMYFUNCTION("GOOGLETRANSLATE(A16590,""auto"",""en"")"),"Loading...")</f>
        <v>Loading...</v>
      </c>
    </row>
    <row r="16591" spans="1:2" ht="14.25" customHeight="1">
      <c r="A16591" s="2" t="s">
        <v>15689</v>
      </c>
      <c r="B16591" s="2" t="str">
        <f ca="1">IFERROR(__xludf.DUMMYFUNCTION("GOOGLETRANSLATE(A16591,""auto"",""en"")"),"295 sidhu musebala")</f>
        <v>295 sidhu musebala</v>
      </c>
    </row>
    <row r="16592" spans="1:2" ht="14.25" customHeight="1">
      <c r="A16592" s="2" t="s">
        <v>15690</v>
      </c>
      <c r="B16592" s="2" t="str">
        <f ca="1">IFERROR(__xludf.DUMMYFUNCTION("GOOGLETRANSLATE(A16592,""auto"",""en"")"),"Loading...")</f>
        <v>Loading...</v>
      </c>
    </row>
    <row r="16593" spans="1:2" ht="14.25" customHeight="1">
      <c r="A16593" s="4" t="s">
        <v>15691</v>
      </c>
      <c r="B16593" s="2" t="str">
        <f ca="1">IFERROR(__xludf.DUMMYFUNCTION("GOOGLETRANSLATE(A16593,""auto"",""en"")"),"Loading...")</f>
        <v>Loading...</v>
      </c>
    </row>
    <row r="16594" spans="1:2" ht="14.25" customHeight="1">
      <c r="A16594" s="2" t="s">
        <v>15692</v>
      </c>
      <c r="B16594" s="2" t="str">
        <f ca="1">IFERROR(__xludf.DUMMYFUNCTION("GOOGLETRANSLATE(A16594,""auto"",""en"")"),"Loading...")</f>
        <v>Loading...</v>
      </c>
    </row>
    <row r="16595" spans="1:2" ht="14.25" customHeight="1">
      <c r="A16595" s="5" t="s">
        <v>15693</v>
      </c>
      <c r="B16595" s="2" t="str">
        <f ca="1">IFERROR(__xludf.DUMMYFUNCTION("GOOGLETRANSLATE(A16595,""auto"",""en"")"),"Loading...")</f>
        <v>Loading...</v>
      </c>
    </row>
    <row r="16596" spans="1:2" ht="14.25" customHeight="1">
      <c r="A16596" s="4" t="s">
        <v>15694</v>
      </c>
      <c r="B16596" s="2" t="str">
        <f ca="1">IFERROR(__xludf.DUMMYFUNCTION("GOOGLETRANSLATE(A16596,""auto"",""en"")"),"Loading...")</f>
        <v>Loading...</v>
      </c>
    </row>
    <row r="16597" spans="1:2" ht="14.25" customHeight="1">
      <c r="A16597" s="2" t="s">
        <v>313</v>
      </c>
      <c r="B16597" s="2" t="str">
        <f ca="1">IFERROR(__xludf.DUMMYFUNCTION("GOOGLETRANSLATE(A16597,""auto"",""en"")"),"Loading...")</f>
        <v>Loading...</v>
      </c>
    </row>
    <row r="16598" spans="1:2" ht="14.25" customHeight="1">
      <c r="A16598" s="2" t="s">
        <v>15695</v>
      </c>
      <c r="B16598" s="2" t="str">
        <f ca="1">IFERROR(__xludf.DUMMYFUNCTION("GOOGLETRANSLATE(A16598,""auto"",""en"")"),"I have seen the survey of you tube or some senior reporters who have joined the channel or newspaper and I am winning INDiA.")</f>
        <v>I have seen the survey of you tube or some senior reporters who have joined the channel or newspaper and I am winning INDiA.</v>
      </c>
    </row>
    <row r="16599" spans="1:2" ht="14.25" customHeight="1">
      <c r="A16599" s="2" t="s">
        <v>15696</v>
      </c>
      <c r="B16599" s="2" t="str">
        <f ca="1">IFERROR(__xludf.DUMMYFUNCTION("GOOGLETRANSLATE(A16599,""auto"",""en"")"),"Loading...")</f>
        <v>Loading...</v>
      </c>
    </row>
    <row r="16600" spans="1:2" ht="14.25" customHeight="1">
      <c r="A16600" s="2" t="s">
        <v>15697</v>
      </c>
      <c r="B16600" s="2" t="str">
        <f ca="1">IFERROR(__xludf.DUMMYFUNCTION("GOOGLETRANSLATE(A16600,""auto"",""en"")"),"Loading...")</f>
        <v>Loading...</v>
      </c>
    </row>
    <row r="16601" spans="1:2" ht="14.25" customHeight="1">
      <c r="A16601" s="6" t="s">
        <v>15698</v>
      </c>
      <c r="B16601" s="2" t="str">
        <f ca="1">IFERROR(__xludf.DUMMYFUNCTION("GOOGLETRANSLATE(A16601,""auto"",""en"")"),"Loading...")</f>
        <v>Loading...</v>
      </c>
    </row>
    <row r="16602" spans="1:2" ht="14.25" customHeight="1">
      <c r="A16602" s="2" t="s">
        <v>15699</v>
      </c>
      <c r="B16602" s="2" t="str">
        <f ca="1">IFERROR(__xludf.DUMMYFUNCTION("GOOGLETRANSLATE(A16602,""auto"",""en"")"),"Loading...")</f>
        <v>Loading...</v>
      </c>
    </row>
    <row r="16603" spans="1:2" ht="14.25" customHeight="1">
      <c r="A16603" s="2" t="s">
        <v>15700</v>
      </c>
      <c r="B16603" s="2" t="str">
        <f ca="1">IFERROR(__xludf.DUMMYFUNCTION("GOOGLETRANSLATE(A16603,""auto"",""en"")"),"Loading...")</f>
        <v>Loading...</v>
      </c>
    </row>
    <row r="16604" spans="1:2" ht="14.25" customHeight="1">
      <c r="A16604" s="4" t="s">
        <v>15701</v>
      </c>
      <c r="B16604" s="2" t="str">
        <f ca="1">IFERROR(__xludf.DUMMYFUNCTION("GOOGLETRANSLATE(A16604,""auto"",""en"")"),"Loading...")</f>
        <v>Loading...</v>
      </c>
    </row>
    <row r="16605" spans="1:2" ht="14.25" customHeight="1">
      <c r="A16605" s="2" t="s">
        <v>15702</v>
      </c>
      <c r="B16605" s="2" t="str">
        <f ca="1">IFERROR(__xludf.DUMMYFUNCTION("GOOGLETRANSLATE(A16605,""auto"",""en"")"),"Loading...")</f>
        <v>Loading...</v>
      </c>
    </row>
    <row r="16606" spans="1:2" ht="14.25" customHeight="1">
      <c r="A16606" s="2" t="s">
        <v>15703</v>
      </c>
      <c r="B16606" s="2" t="str">
        <f ca="1">IFERROR(__xludf.DUMMYFUNCTION("GOOGLETRANSLATE(A16606,""auto"",""en"")"),"Loading...")</f>
        <v>Loading...</v>
      </c>
    </row>
    <row r="16607" spans="1:2" ht="14.25" customHeight="1">
      <c r="A16607" s="2" t="s">
        <v>313</v>
      </c>
      <c r="B16607" s="2" t="str">
        <f ca="1">IFERROR(__xludf.DUMMYFUNCTION("GOOGLETRANSLATE(A16607,""auto"",""en"")"),"Loading...")</f>
        <v>Loading...</v>
      </c>
    </row>
    <row r="16608" spans="1:2" ht="14.25" customHeight="1">
      <c r="A16608" s="6" t="s">
        <v>15704</v>
      </c>
      <c r="B16608" s="2" t="str">
        <f ca="1">IFERROR(__xludf.DUMMYFUNCTION("GOOGLETRANSLATE(A16608,""auto"",""en"")"),"Loading...")</f>
        <v>Loading...</v>
      </c>
    </row>
    <row r="16609" spans="1:2" ht="14.25" customHeight="1">
      <c r="A16609" s="4" t="s">
        <v>15705</v>
      </c>
      <c r="B16609" s="2" t="str">
        <f ca="1">IFERROR(__xludf.DUMMYFUNCTION("GOOGLETRANSLATE(A16609,""auto"",""en"")"),"Loading...")</f>
        <v>Loading...</v>
      </c>
    </row>
    <row r="16610" spans="1:2" ht="14.25" customHeight="1">
      <c r="A16610" s="2" t="s">
        <v>15706</v>
      </c>
      <c r="B16610" s="2" t="str">
        <f ca="1">IFERROR(__xludf.DUMMYFUNCTION("GOOGLETRANSLATE(A16610,""auto"",""en"")"),"Loading...")</f>
        <v>Loading...</v>
      </c>
    </row>
    <row r="16611" spans="1:2" ht="14.25" customHeight="1">
      <c r="A16611" s="2" t="s">
        <v>15707</v>
      </c>
      <c r="B16611" s="2" t="str">
        <f ca="1">IFERROR(__xludf.DUMMYFUNCTION("GOOGLETRANSLATE(A16611,""auto"",""en"")"),"Loading...")</f>
        <v>Loading...</v>
      </c>
    </row>
    <row r="16612" spans="1:2" ht="14.25" customHeight="1">
      <c r="A16612" s="2" t="s">
        <v>15708</v>
      </c>
      <c r="B16612" s="2" t="str">
        <f ca="1">IFERROR(__xludf.DUMMYFUNCTION("GOOGLETRANSLATE(A16612,""auto"",""en"")"),"Loading...")</f>
        <v>Loading...</v>
      </c>
    </row>
    <row r="16613" spans="1:2" ht="14.25" customHeight="1">
      <c r="A16613" s="4" t="s">
        <v>15709</v>
      </c>
      <c r="B16613" s="2" t="str">
        <f ca="1">IFERROR(__xludf.DUMMYFUNCTION("GOOGLETRANSLATE(A16613,""auto"",""en"")"),"Loading...")</f>
        <v>Loading...</v>
      </c>
    </row>
    <row r="16614" spans="1:2" ht="14.25" customHeight="1">
      <c r="A16614" s="5" t="s">
        <v>15710</v>
      </c>
      <c r="B16614" s="2" t="str">
        <f ca="1">IFERROR(__xludf.DUMMYFUNCTION("GOOGLETRANSLATE(A16614,""auto"",""en"")"),"Loading...")</f>
        <v>Loading...</v>
      </c>
    </row>
    <row r="16615" spans="1:2" ht="14.25" customHeight="1">
      <c r="A16615" s="5" t="s">
        <v>15711</v>
      </c>
      <c r="B16615" s="2" t="str">
        <f ca="1">IFERROR(__xludf.DUMMYFUNCTION("GOOGLETRANSLATE(A16615,""auto"",""en"")"),"Loading...")</f>
        <v>Loading...</v>
      </c>
    </row>
    <row r="16616" spans="1:2" ht="14.25" customHeight="1">
      <c r="A16616" s="5" t="s">
        <v>15712</v>
      </c>
      <c r="B16616" s="2" t="str">
        <f ca="1">IFERROR(__xludf.DUMMYFUNCTION("GOOGLETRANSLATE(A16616,""auto"",""en"")"),"Loading...")</f>
        <v>Loading...</v>
      </c>
    </row>
    <row r="16617" spans="1:2" ht="14.25" customHeight="1">
      <c r="A16617" s="5" t="s">
        <v>15713</v>
      </c>
      <c r="B16617" s="2" t="str">
        <f ca="1">IFERROR(__xludf.DUMMYFUNCTION("GOOGLETRANSLATE(A16617,""auto"",""en"")"),"Loading...")</f>
        <v>Loading...</v>
      </c>
    </row>
    <row r="16618" spans="1:2" ht="14.25" customHeight="1">
      <c r="A16618" s="2" t="s">
        <v>15714</v>
      </c>
      <c r="B16618" s="2" t="str">
        <f ca="1">IFERROR(__xludf.DUMMYFUNCTION("GOOGLETRANSLATE(A16618,""auto"",""en"")"),"Loading...")</f>
        <v>Loading...</v>
      </c>
    </row>
    <row r="16619" spans="1:2" ht="14.25" customHeight="1">
      <c r="A16619" s="2" t="s">
        <v>15715</v>
      </c>
      <c r="B16619" s="2" t="str">
        <f ca="1">IFERROR(__xludf.DUMMYFUNCTION("GOOGLETRANSLATE(A16619,""auto"",""en"")"),"Loading...")</f>
        <v>Loading...</v>
      </c>
    </row>
    <row r="16620" spans="1:2" ht="14.25" customHeight="1">
      <c r="A16620" s="4" t="s">
        <v>15716</v>
      </c>
      <c r="B16620" s="2" t="str">
        <f ca="1">IFERROR(__xludf.DUMMYFUNCTION("GOOGLETRANSLATE(A16620,""auto"",""en"")"),"BJP's victory is democracy's defeat. How many people agree?")</f>
        <v>BJP's victory is democracy's defeat. How many people agree?</v>
      </c>
    </row>
    <row r="16621" spans="1:2" ht="14.25" customHeight="1">
      <c r="A16621" s="6" t="s">
        <v>15717</v>
      </c>
      <c r="B16621" s="2" t="str">
        <f ca="1">IFERROR(__xludf.DUMMYFUNCTION("GOOGLETRANSLATE(A16621,""auto"",""en"")"),"Loading...")</f>
        <v>Loading...</v>
      </c>
    </row>
    <row r="16622" spans="1:2" ht="14.25" customHeight="1">
      <c r="A16622" s="2" t="s">
        <v>15718</v>
      </c>
      <c r="B16622" s="2" t="str">
        <f ca="1">IFERROR(__xludf.DUMMYFUNCTION("GOOGLETRANSLATE(A16622,""auto"",""en"")"),"Loading...")</f>
        <v>Loading...</v>
      </c>
    </row>
    <row r="16623" spans="1:2" ht="14.25" customHeight="1">
      <c r="A16623" s="4" t="s">
        <v>15719</v>
      </c>
      <c r="B16623" s="2" t="str">
        <f ca="1">IFERROR(__xludf.DUMMYFUNCTION("GOOGLETRANSLATE(A16623,""auto"",""en"")"),"Fake exit poll will open on June 4 😊")</f>
        <v>Fake exit poll will open on June 4 😊</v>
      </c>
    </row>
    <row r="16624" spans="1:2" ht="14.25" customHeight="1">
      <c r="A16624" s="2" t="s">
        <v>15720</v>
      </c>
      <c r="B16624" s="2" t="str">
        <f ca="1">IFERROR(__xludf.DUMMYFUNCTION("GOOGLETRANSLATE(A16624,""auto"",""en"")"),"Loading...")</f>
        <v>Loading...</v>
      </c>
    </row>
    <row r="16625" spans="1:2" ht="14.25" customHeight="1">
      <c r="A16625" s="2" t="s">
        <v>15721</v>
      </c>
      <c r="B16625" s="2" t="str">
        <f ca="1">IFERROR(__xludf.DUMMYFUNCTION("GOOGLETRANSLATE(A16625,""auto"",""en"")"),"Loading...")</f>
        <v>Loading...</v>
      </c>
    </row>
    <row r="16626" spans="1:2" ht="14.25" customHeight="1">
      <c r="A16626" s="2" t="s">
        <v>15722</v>
      </c>
      <c r="B16626" s="2" t="str">
        <f ca="1">IFERROR(__xludf.DUMMYFUNCTION("GOOGLETRANSLATE(A16626,""auto"",""en"")"),"Loading...")</f>
        <v>Loading...</v>
      </c>
    </row>
    <row r="16627" spans="1:2" ht="14.25" customHeight="1">
      <c r="A16627" s="2" t="s">
        <v>15723</v>
      </c>
      <c r="B16627" s="2" t="str">
        <f ca="1">IFERROR(__xludf.DUMMYFUNCTION("GOOGLETRANSLATE(A16627,""auto"",""en"")"),"Loading...")</f>
        <v>Loading...</v>
      </c>
    </row>
    <row r="16628" spans="1:2" ht="14.25" customHeight="1">
      <c r="A16628" s="2" t="s">
        <v>75</v>
      </c>
      <c r="B16628" s="2" t="str">
        <f ca="1">IFERROR(__xludf.DUMMYFUNCTION("GOOGLETRANSLATE(A16628,""auto"",""en"")"),"Loading...")</f>
        <v>Loading...</v>
      </c>
    </row>
    <row r="16629" spans="1:2" ht="14.25" customHeight="1">
      <c r="A16629" s="2" t="s">
        <v>15724</v>
      </c>
      <c r="B16629" s="2" t="str">
        <f ca="1">IFERROR(__xludf.DUMMYFUNCTION("GOOGLETRANSLATE(A16629,""auto"",""en"")"),"Loading...")</f>
        <v>Loading...</v>
      </c>
    </row>
    <row r="16630" spans="1:2" ht="14.25" customHeight="1">
      <c r="A16630" s="2" t="s">
        <v>15725</v>
      </c>
      <c r="B16630" s="2" t="str">
        <f ca="1">IFERROR(__xludf.DUMMYFUNCTION("GOOGLETRANSLATE(A16630,""auto"",""en"")"),"Loading...")</f>
        <v>Loading...</v>
      </c>
    </row>
    <row r="16631" spans="1:2" ht="14.25" customHeight="1">
      <c r="A16631" s="5" t="s">
        <v>15726</v>
      </c>
      <c r="B16631" s="2" t="str">
        <f ca="1">IFERROR(__xludf.DUMMYFUNCTION("GOOGLETRANSLATE(A16631,""auto"",""en"")"),"No one knew Gandhi before the film
No one knew India before 2014 
No one knew history before WhatsApp 
Only God knew Modi before creation!")</f>
        <v>No one knew Gandhi before the film
No one knew India before 2014 
No one knew history before WhatsApp 
Only God knew Modi before creation!</v>
      </c>
    </row>
    <row r="16632" spans="1:2" ht="14.25" customHeight="1">
      <c r="A16632" s="2" t="s">
        <v>75</v>
      </c>
      <c r="B16632" s="2" t="str">
        <f ca="1">IFERROR(__xludf.DUMMYFUNCTION("GOOGLETRANSLATE(A16632,""auto"",""en"")"),"Loading...")</f>
        <v>Loading...</v>
      </c>
    </row>
    <row r="16633" spans="1:2" ht="14.25" customHeight="1">
      <c r="A16633" s="2" t="s">
        <v>15727</v>
      </c>
      <c r="B16633" s="2" t="str">
        <f ca="1">IFERROR(__xludf.DUMMYFUNCTION("GOOGLETRANSLATE(A16633,""auto"",""en"")"),"Loading...")</f>
        <v>Loading...</v>
      </c>
    </row>
    <row r="16634" spans="1:2" ht="14.25" customHeight="1">
      <c r="A16634" s="2" t="s">
        <v>15728</v>
      </c>
      <c r="B16634" s="2" t="str">
        <f ca="1">IFERROR(__xludf.DUMMYFUNCTION("GOOGLETRANSLATE(A16634,""auto"",""en"")"),"Loading...")</f>
        <v>Loading...</v>
      </c>
    </row>
    <row r="16635" spans="1:2" ht="14.25" customHeight="1">
      <c r="A16635" s="2" t="s">
        <v>15729</v>
      </c>
      <c r="B16635" s="2" t="str">
        <f ca="1">IFERROR(__xludf.DUMMYFUNCTION("GOOGLETRANSLATE(A16635,""auto"",""en"")"),"Loading...")</f>
        <v>Loading...</v>
      </c>
    </row>
    <row r="16636" spans="1:2" ht="14.25" customHeight="1">
      <c r="A16636" s="2" t="s">
        <v>15730</v>
      </c>
      <c r="B16636" s="2" t="str">
        <f ca="1">IFERROR(__xludf.DUMMYFUNCTION("GOOGLETRANSLATE(A16636,""auto"",""en"")"),"Loading...")</f>
        <v>Loading...</v>
      </c>
    </row>
    <row r="16637" spans="1:2" ht="14.25" customHeight="1">
      <c r="A16637" s="4" t="s">
        <v>15731</v>
      </c>
      <c r="B16637" s="2" t="str">
        <f ca="1">IFERROR(__xludf.DUMMYFUNCTION("GOOGLETRANSLATE(A16637,""auto"",""en"")"),"Loading...")</f>
        <v>Loading...</v>
      </c>
    </row>
    <row r="16638" spans="1:2" ht="14.25" customHeight="1">
      <c r="A16638" s="6" t="s">
        <v>15732</v>
      </c>
      <c r="B16638" s="2" t="str">
        <f ca="1">IFERROR(__xludf.DUMMYFUNCTION("GOOGLETRANSLATE(A16638,""auto"",""en"")"),"Whose EC is his government.
The election has been thrashed by the public.")</f>
        <v>Whose EC is his government.
The election has been thrashed by the public.</v>
      </c>
    </row>
    <row r="16639" spans="1:2" ht="14.25" customHeight="1">
      <c r="A16639" s="2" t="s">
        <v>15733</v>
      </c>
      <c r="B16639" s="2" t="str">
        <f ca="1">IFERROR(__xludf.DUMMYFUNCTION("GOOGLETRANSLATE(A16639,""auto"",""en"")"),"Loading...")</f>
        <v>Loading...</v>
      </c>
    </row>
    <row r="16640" spans="1:2" ht="14.25" customHeight="1">
      <c r="A16640" s="2" t="s">
        <v>15734</v>
      </c>
      <c r="B16640" s="2" t="str">
        <f ca="1">IFERROR(__xludf.DUMMYFUNCTION("GOOGLETRANSLATE(A16640,""auto"",""en"")"),"Loading...")</f>
        <v>Loading...</v>
      </c>
    </row>
    <row r="16641" spans="1:2" ht="14.25" customHeight="1">
      <c r="A16641" s="2" t="s">
        <v>15735</v>
      </c>
      <c r="B16641" s="2" t="str">
        <f ca="1">IFERROR(__xludf.DUMMYFUNCTION("GOOGLETRANSLATE(A16641,""auto"",""en"")"),"Loading...")</f>
        <v>Loading...</v>
      </c>
    </row>
    <row r="16642" spans="1:2" ht="14.25" customHeight="1">
      <c r="A16642" s="2" t="s">
        <v>15736</v>
      </c>
      <c r="B16642" s="2" t="str">
        <f ca="1">IFERROR(__xludf.DUMMYFUNCTION("GOOGLETRANSLATE(A16642,""auto"",""en"")"),"Loading...")</f>
        <v>Loading...</v>
      </c>
    </row>
    <row r="16643" spans="1:2" ht="14.25" customHeight="1">
      <c r="A16643" s="2" t="s">
        <v>15737</v>
      </c>
      <c r="B16643" s="2" t="str">
        <f ca="1">IFERROR(__xludf.DUMMYFUNCTION("GOOGLETRANSLATE(A16643,""auto"",""en"")"),"Loading...")</f>
        <v>Loading...</v>
      </c>
    </row>
    <row r="16644" spans="1:2" ht="14.25" customHeight="1">
      <c r="A16644" s="2" t="s">
        <v>15738</v>
      </c>
      <c r="B16644" s="2" t="str">
        <f ca="1">IFERROR(__xludf.DUMMYFUNCTION("GOOGLETRANSLATE(A16644,""auto"",""en"")"),"Loading...")</f>
        <v>Loading...</v>
      </c>
    </row>
    <row r="16645" spans="1:2" ht="14.25" customHeight="1">
      <c r="A16645" s="4" t="s">
        <v>15739</v>
      </c>
      <c r="B16645" s="2" t="str">
        <f ca="1">IFERROR(__xludf.DUMMYFUNCTION("GOOGLETRANSLATE(A16645,""auto"",""en"")"),"Whatever may be the number of seats, the enthusiasm of the opposition should not diminish; instead, re-counting should be done in the seats where there is doubt.")</f>
        <v>Whatever may be the number of seats, the enthusiasm of the opposition should not diminish; instead, re-counting should be done in the seats where there is doubt.</v>
      </c>
    </row>
    <row r="16646" spans="1:2" ht="14.25" customHeight="1">
      <c r="A16646" s="6" t="s">
        <v>15740</v>
      </c>
      <c r="B16646" s="2" t="str">
        <f ca="1">IFERROR(__xludf.DUMMYFUNCTION("GOOGLETRANSLATE(A16646,""auto"",""en"")"),"Loading...")</f>
        <v>Loading...</v>
      </c>
    </row>
    <row r="16647" spans="1:2" ht="14.25" customHeight="1">
      <c r="A16647" s="4" t="s">
        <v>15741</v>
      </c>
      <c r="B16647" s="2" t="str">
        <f ca="1">IFERROR(__xludf.DUMMYFUNCTION("GOOGLETRANSLATE(A16647,""auto"",""en"")"),"Loading...")</f>
        <v>Loading...</v>
      </c>
    </row>
    <row r="16648" spans="1:2" ht="14.25" customHeight="1">
      <c r="A16648" s="2" t="s">
        <v>15742</v>
      </c>
      <c r="B16648" s="2" t="str">
        <f ca="1">IFERROR(__xludf.DUMMYFUNCTION("GOOGLETRANSLATE(A16648,""auto"",""en"")"),"Loading...")</f>
        <v>Loading...</v>
      </c>
    </row>
    <row r="16649" spans="1:2" ht="14.25" customHeight="1">
      <c r="A16649" s="4" t="s">
        <v>15743</v>
      </c>
      <c r="B16649" s="2" t="str">
        <f ca="1">IFERROR(__xludf.DUMMYFUNCTION("GOOGLETRANSLATE(A16649,""auto"",""en"")"),"Loading...")</f>
        <v>Loading...</v>
      </c>
    </row>
    <row r="16650" spans="1:2" ht="14.25" customHeight="1">
      <c r="A16650" s="2" t="s">
        <v>15744</v>
      </c>
      <c r="B16650" s="2" t="str">
        <f ca="1">IFERROR(__xludf.DUMMYFUNCTION("GOOGLETRANSLATE(A16650,""auto"",""en"")"),"Jai Hind Jai Bharat")</f>
        <v>Jai Hind Jai Bharat</v>
      </c>
    </row>
    <row r="16651" spans="1:2" ht="14.25" customHeight="1">
      <c r="A16651" s="5" t="s">
        <v>15745</v>
      </c>
      <c r="B16651" s="2" t="str">
        <f ca="1">IFERROR(__xludf.DUMMYFUNCTION("GOOGLETRANSLATE(A16651,""auto"",""en"")"),"Loading...")</f>
        <v>Loading...</v>
      </c>
    </row>
    <row r="16652" spans="1:2" ht="14.25" customHeight="1">
      <c r="A16652" s="2" t="s">
        <v>15746</v>
      </c>
      <c r="B16652" s="2" t="str">
        <f ca="1">IFERROR(__xludf.DUMMYFUNCTION("GOOGLETRANSLATE(A16652,""auto"",""en"")"),"Loading...")</f>
        <v>Loading...</v>
      </c>
    </row>
    <row r="16653" spans="1:2" ht="14.25" customHeight="1">
      <c r="A16653" s="2" t="s">
        <v>7</v>
      </c>
      <c r="B16653" s="2" t="str">
        <f ca="1">IFERROR(__xludf.DUMMYFUNCTION("GOOGLETRANSLATE(A16653,""auto"",""en"")"),"Loading...")</f>
        <v>Loading...</v>
      </c>
    </row>
    <row r="16654" spans="1:2" ht="14.25" customHeight="1">
      <c r="A16654" s="2" t="s">
        <v>15747</v>
      </c>
      <c r="B16654" s="2" t="str">
        <f ca="1">IFERROR(__xludf.DUMMYFUNCTION("GOOGLETRANSLATE(A16654,""auto"",""en"")"),"Loading...")</f>
        <v>Loading...</v>
      </c>
    </row>
    <row r="16655" spans="1:2" ht="14.25" customHeight="1">
      <c r="A16655" s="4" t="s">
        <v>15748</v>
      </c>
      <c r="B16655" s="2" t="str">
        <f ca="1">IFERROR(__xludf.DUMMYFUNCTION("GOOGLETRANSLATE(A16655,""auto"",""en"")"),"Loading...")</f>
        <v>Loading...</v>
      </c>
    </row>
    <row r="16656" spans="1:2" ht="14.25" customHeight="1">
      <c r="A16656" s="2" t="s">
        <v>15749</v>
      </c>
      <c r="B16656" s="2" t="str">
        <f ca="1">IFERROR(__xludf.DUMMYFUNCTION("GOOGLETRANSLATE(A16656,""auto"",""en"")"),"Loading...")</f>
        <v>Loading...</v>
      </c>
    </row>
    <row r="16657" spans="1:2" ht="14.25" customHeight="1">
      <c r="A16657" s="4" t="s">
        <v>15750</v>
      </c>
      <c r="B16657" s="2" t="str">
        <f ca="1">IFERROR(__xludf.DUMMYFUNCTION("GOOGLETRANSLATE(A16657,""auto"",""en"")"),"Loading...")</f>
        <v>Loading...</v>
      </c>
    </row>
    <row r="16658" spans="1:2" ht="14.25" customHeight="1">
      <c r="A16658" s="4" t="s">
        <v>15751</v>
      </c>
      <c r="B16658" s="2" t="str">
        <f ca="1">IFERROR(__xludf.DUMMYFUNCTION("GOOGLETRANSLATE(A16658,""auto"",""en"")"),"Loading...")</f>
        <v>Loading...</v>
      </c>
    </row>
    <row r="16659" spans="1:2" ht="14.25" customHeight="1">
      <c r="A16659" s="2" t="s">
        <v>15752</v>
      </c>
      <c r="B16659" s="2" t="str">
        <f ca="1">IFERROR(__xludf.DUMMYFUNCTION("GOOGLETRANSLATE(A16659,""auto"",""en"")"),"Loading...")</f>
        <v>Loading...</v>
      </c>
    </row>
    <row r="16660" spans="1:2" ht="14.25" customHeight="1">
      <c r="A16660" s="4" t="s">
        <v>15753</v>
      </c>
      <c r="B16660" s="2" t="str">
        <f ca="1">IFERROR(__xludf.DUMMYFUNCTION("GOOGLETRANSLATE(A16660,""auto"",""en"")"),"Loading...")</f>
        <v>Loading...</v>
      </c>
    </row>
    <row r="16661" spans="1:2" ht="14.25" customHeight="1">
      <c r="A16661" s="4" t="s">
        <v>15754</v>
      </c>
      <c r="B16661" s="2" t="str">
        <f ca="1">IFERROR(__xludf.DUMMYFUNCTION("GOOGLETRANSLATE(A16661,""auto"",""en"")"),"Loading...")</f>
        <v>Loading...</v>
      </c>
    </row>
    <row r="16662" spans="1:2" ht="14.25" customHeight="1">
      <c r="A16662" s="2" t="s">
        <v>15755</v>
      </c>
      <c r="B16662" s="2" t="str">
        <f ca="1">IFERROR(__xludf.DUMMYFUNCTION("GOOGLETRANSLATE(A16662,""auto"",""en"")"),"Loading...")</f>
        <v>Loading...</v>
      </c>
    </row>
    <row r="16663" spans="1:2" ht="14.25" customHeight="1">
      <c r="A16663" s="2" t="s">
        <v>15756</v>
      </c>
      <c r="B16663" s="2" t="str">
        <f ca="1">IFERROR(__xludf.DUMMYFUNCTION("GOOGLETRANSLATE(A16663,""auto"",""en"")"),"Loading...")</f>
        <v>Loading...</v>
      </c>
    </row>
    <row r="16664" spans="1:2" ht="14.25" customHeight="1">
      <c r="A16664" s="5" t="s">
        <v>15757</v>
      </c>
      <c r="B16664" s="2" t="str">
        <f ca="1">IFERROR(__xludf.DUMMYFUNCTION("GOOGLETRANSLATE(A16664,""auto"",""en"")"),"Loading...")</f>
        <v>Loading...</v>
      </c>
    </row>
    <row r="16665" spans="1:2" ht="14.25" customHeight="1">
      <c r="A16665" s="2" t="s">
        <v>15758</v>
      </c>
      <c r="B16665" s="2" t="str">
        <f ca="1">IFERROR(__xludf.DUMMYFUNCTION("GOOGLETRANSLATE(A16665,""auto"",""en"")"),"Loading...")</f>
        <v>Loading...</v>
      </c>
    </row>
    <row r="16666" spans="1:2" ht="14.25" customHeight="1">
      <c r="A16666" s="2" t="s">
        <v>15759</v>
      </c>
      <c r="B16666" s="2" t="str">
        <f ca="1">IFERROR(__xludf.DUMMYFUNCTION("GOOGLETRANSLATE(A16666,""auto"",""en"")"),"Loading...")</f>
        <v>Loading...</v>
      </c>
    </row>
    <row r="16667" spans="1:2" ht="14.25" customHeight="1">
      <c r="A16667" s="2" t="s">
        <v>15760</v>
      </c>
      <c r="B16667" s="2" t="str">
        <f ca="1">IFERROR(__xludf.DUMMYFUNCTION("GOOGLETRANSLATE(A16667,""auto"",""en"")"),"Loading...")</f>
        <v>Loading...</v>
      </c>
    </row>
    <row r="16668" spans="1:2" ht="14.25" customHeight="1">
      <c r="A16668" s="2" t="s">
        <v>15761</v>
      </c>
      <c r="B16668" s="2" t="str">
        <f ca="1">IFERROR(__xludf.DUMMYFUNCTION("GOOGLETRANSLATE(A16668,""auto"",""en"")"),"Loading...")</f>
        <v>Loading...</v>
      </c>
    </row>
    <row r="16669" spans="1:2" ht="14.25" customHeight="1">
      <c r="A16669" s="2" t="s">
        <v>15762</v>
      </c>
      <c r="B16669" s="2" t="str">
        <f ca="1">IFERROR(__xludf.DUMMYFUNCTION("GOOGLETRANSLATE(A16669,""auto"",""en"")"),"Loading...")</f>
        <v>Loading...</v>
      </c>
    </row>
    <row r="16670" spans="1:2" ht="14.25" customHeight="1">
      <c r="A16670" s="4" t="s">
        <v>15763</v>
      </c>
      <c r="B16670" s="2" t="str">
        <f ca="1">IFERROR(__xludf.DUMMYFUNCTION("GOOGLETRANSLATE(A16670,""auto"",""en"")"),"Loading...")</f>
        <v>Loading...</v>
      </c>
    </row>
    <row r="16671" spans="1:2" ht="14.25" customHeight="1">
      <c r="A16671" s="4" t="s">
        <v>15764</v>
      </c>
      <c r="B16671" s="2" t="str">
        <f ca="1">IFERROR(__xludf.DUMMYFUNCTION("GOOGLETRANSLATE(A16671,""auto"",""en"")"),"Loading...")</f>
        <v>Loading...</v>
      </c>
    </row>
    <row r="16672" spans="1:2" ht="14.25" customHeight="1">
      <c r="A16672" s="2" t="s">
        <v>15765</v>
      </c>
      <c r="B16672" s="2" t="str">
        <f ca="1">IFERROR(__xludf.DUMMYFUNCTION("GOOGLETRANSLATE(A16672,""auto"",""en"")"),"Loading...")</f>
        <v>Loading...</v>
      </c>
    </row>
    <row r="16673" spans="1:2" ht="14.25" customHeight="1">
      <c r="A16673" s="2" t="s">
        <v>15766</v>
      </c>
      <c r="B16673" s="2" t="str">
        <f ca="1">IFERROR(__xludf.DUMMYFUNCTION("GOOGLETRANSLATE(A16673,""auto"",""en"")"),"Loading...")</f>
        <v>Loading...</v>
      </c>
    </row>
    <row r="16674" spans="1:2" ht="14.25" customHeight="1">
      <c r="A16674" s="2" t="s">
        <v>15767</v>
      </c>
      <c r="B16674" s="2" t="str">
        <f ca="1">IFERROR(__xludf.DUMMYFUNCTION("GOOGLETRANSLATE(A16674,""auto"",""en"")"),"Loading...")</f>
        <v>Loading...</v>
      </c>
    </row>
    <row r="16675" spans="1:2" ht="14.25" customHeight="1">
      <c r="A16675" s="2" t="s">
        <v>15768</v>
      </c>
      <c r="B16675" s="2" t="str">
        <f ca="1">IFERROR(__xludf.DUMMYFUNCTION("GOOGLETRANSLATE(A16675,""auto"",""en"")"),"Loading...")</f>
        <v>Loading...</v>
      </c>
    </row>
    <row r="16676" spans="1:2" ht="14.25" customHeight="1">
      <c r="A16676" s="2" t="s">
        <v>15769</v>
      </c>
      <c r="B16676" s="2" t="str">
        <f ca="1">IFERROR(__xludf.DUMMYFUNCTION("GOOGLETRANSLATE(A16676,""auto"",""en"")"),"Loading...")</f>
        <v>Loading...</v>
      </c>
    </row>
    <row r="16677" spans="1:2" ht="14.25" customHeight="1">
      <c r="A16677" s="2" t="s">
        <v>15770</v>
      </c>
      <c r="B16677" s="2" t="str">
        <f ca="1">IFERROR(__xludf.DUMMYFUNCTION("GOOGLETRANSLATE(A16677,""auto"",""en"")"),"Loading...")</f>
        <v>Loading...</v>
      </c>
    </row>
    <row r="16678" spans="1:2" ht="14.25" customHeight="1">
      <c r="A16678" s="2" t="s">
        <v>15771</v>
      </c>
      <c r="B16678" s="2" t="str">
        <f ca="1">IFERROR(__xludf.DUMMYFUNCTION("GOOGLETRANSLATE(A16678,""auto"",""en"")"),"Loading...")</f>
        <v>Loading...</v>
      </c>
    </row>
    <row r="16679" spans="1:2" ht="14.25" customHeight="1">
      <c r="A16679" s="2" t="s">
        <v>15772</v>
      </c>
      <c r="B16679" s="2" t="str">
        <f ca="1">IFERROR(__xludf.DUMMYFUNCTION("GOOGLETRANSLATE(A16679,""auto"",""en"")"),"Loading...")</f>
        <v>Loading...</v>
      </c>
    </row>
    <row r="16680" spans="1:2" ht="14.25" customHeight="1">
      <c r="A16680" s="2" t="s">
        <v>15773</v>
      </c>
      <c r="B16680" s="2" t="str">
        <f ca="1">IFERROR(__xludf.DUMMYFUNCTION("GOOGLETRANSLATE(A16680,""auto"",""en"")"),"Loading...")</f>
        <v>Loading...</v>
      </c>
    </row>
    <row r="16681" spans="1:2" ht="14.25" customHeight="1">
      <c r="A16681" s="4" t="s">
        <v>15774</v>
      </c>
      <c r="B16681" s="2" t="str">
        <f ca="1">IFERROR(__xludf.DUMMYFUNCTION("GOOGLETRANSLATE(A16681,""auto"",""en"")"),"Loading...")</f>
        <v>Loading...</v>
      </c>
    </row>
    <row r="16682" spans="1:2" ht="14.25" customHeight="1">
      <c r="A16682" s="6" t="s">
        <v>15775</v>
      </c>
      <c r="B16682" s="2" t="str">
        <f ca="1">IFERROR(__xludf.DUMMYFUNCTION("GOOGLETRANSLATE(A16682,""auto"",""en"")"),"Loading...")</f>
        <v>Loading...</v>
      </c>
    </row>
    <row r="16683" spans="1:2" ht="14.25" customHeight="1">
      <c r="A16683" s="2" t="s">
        <v>15776</v>
      </c>
      <c r="B16683" s="2" t="str">
        <f ca="1">IFERROR(__xludf.DUMMYFUNCTION("GOOGLETRANSLATE(A16683,""auto"",""en"")"),"Loading...")</f>
        <v>Loading...</v>
      </c>
    </row>
    <row r="16684" spans="1:2" ht="14.25" customHeight="1">
      <c r="A16684" s="2" t="s">
        <v>15777</v>
      </c>
      <c r="B16684" s="2" t="str">
        <f ca="1">IFERROR(__xludf.DUMMYFUNCTION("GOOGLETRANSLATE(A16684,""auto"",""en"")"),"Loading...")</f>
        <v>Loading...</v>
      </c>
    </row>
    <row r="16685" spans="1:2" ht="14.25" customHeight="1">
      <c r="A16685" s="2" t="s">
        <v>15778</v>
      </c>
      <c r="B16685" s="2" t="str">
        <f ca="1">IFERROR(__xludf.DUMMYFUNCTION("GOOGLETRANSLATE(A16685,""auto"",""en"")"),"Jeetega india")</f>
        <v>Jeetega india</v>
      </c>
    </row>
    <row r="16686" spans="1:2" ht="14.25" customHeight="1">
      <c r="A16686" s="2" t="s">
        <v>15779</v>
      </c>
      <c r="B16686" s="2" t="str">
        <f ca="1">IFERROR(__xludf.DUMMYFUNCTION("GOOGLETRANSLATE(A16686,""auto"",""en"")"),"Loading...")</f>
        <v>Loading...</v>
      </c>
    </row>
    <row r="16687" spans="1:2" ht="14.25" customHeight="1">
      <c r="A16687" s="2" t="s">
        <v>15780</v>
      </c>
      <c r="B16687" s="2" t="str">
        <f ca="1">IFERROR(__xludf.DUMMYFUNCTION("GOOGLETRANSLATE(A16687,""auto"",""en"")"),"Loading...")</f>
        <v>Loading...</v>
      </c>
    </row>
    <row r="16688" spans="1:2" ht="14.25" customHeight="1">
      <c r="A16688" s="4" t="s">
        <v>15781</v>
      </c>
      <c r="B16688" s="2" t="str">
        <f ca="1">IFERROR(__xludf.DUMMYFUNCTION("GOOGLETRANSLATE(A16688,""auto"",""en"")"),"Loading...")</f>
        <v>Loading...</v>
      </c>
    </row>
    <row r="16689" spans="1:2" ht="14.25" customHeight="1">
      <c r="A16689" s="2" t="s">
        <v>70</v>
      </c>
      <c r="B16689" s="2" t="str">
        <f ca="1">IFERROR(__xludf.DUMMYFUNCTION("GOOGLETRANSLATE(A16689,""auto"",""en"")"),"Loading...")</f>
        <v>Loading...</v>
      </c>
    </row>
    <row r="16690" spans="1:2" ht="14.25" customHeight="1">
      <c r="A16690" s="2" t="s">
        <v>6578</v>
      </c>
      <c r="B16690" s="2" t="str">
        <f ca="1">IFERROR(__xludf.DUMMYFUNCTION("GOOGLETRANSLATE(A16690,""auto"",""en"")"),"Loading...")</f>
        <v>Loading...</v>
      </c>
    </row>
    <row r="16691" spans="1:2" ht="14.25" customHeight="1">
      <c r="A16691" s="6" t="s">
        <v>15782</v>
      </c>
      <c r="B16691" s="2" t="str">
        <f ca="1">IFERROR(__xludf.DUMMYFUNCTION("GOOGLETRANSLATE(A16691,""auto"",""en"")"),"Loading...")</f>
        <v>Loading...</v>
      </c>
    </row>
    <row r="16692" spans="1:2" ht="14.25" customHeight="1">
      <c r="A16692" s="4" t="s">
        <v>15783</v>
      </c>
      <c r="B16692" s="2" t="str">
        <f ca="1">IFERROR(__xludf.DUMMYFUNCTION("GOOGLETRANSLATE(A16692,""auto"",""en"")"),"Loading...")</f>
        <v>Loading...</v>
      </c>
    </row>
    <row r="16693" spans="1:2" ht="14.25" customHeight="1">
      <c r="A16693" s="2" t="s">
        <v>15784</v>
      </c>
      <c r="B16693" s="2" t="str">
        <f ca="1">IFERROR(__xludf.DUMMYFUNCTION("GOOGLETRANSLATE(A16693,""auto"",""en"")"),"Loading...")</f>
        <v>Loading...</v>
      </c>
    </row>
    <row r="16694" spans="1:2" ht="14.25" customHeight="1">
      <c r="A16694" s="4" t="s">
        <v>15785</v>
      </c>
      <c r="B16694" s="2" t="str">
        <f ca="1">IFERROR(__xludf.DUMMYFUNCTION("GOOGLETRANSLATE(A16694,""auto"",""en"")"),"Loading...")</f>
        <v>Loading...</v>
      </c>
    </row>
    <row r="16695" spans="1:2" ht="14.25" customHeight="1">
      <c r="A16695" s="2" t="s">
        <v>15786</v>
      </c>
      <c r="B16695" s="2" t="str">
        <f ca="1">IFERROR(__xludf.DUMMYFUNCTION("GOOGLETRANSLATE(A16695,""auto"",""en"")"),"Loading...")</f>
        <v>Loading...</v>
      </c>
    </row>
    <row r="16696" spans="1:2" ht="14.25" customHeight="1">
      <c r="A16696" s="4" t="s">
        <v>15787</v>
      </c>
      <c r="B16696" s="2" t="str">
        <f ca="1">IFERROR(__xludf.DUMMYFUNCTION("GOOGLETRANSLATE(A16696,""auto"",""en"")"),"Loading...")</f>
        <v>Loading...</v>
      </c>
    </row>
    <row r="16697" spans="1:2" ht="14.25" customHeight="1">
      <c r="A16697" s="6" t="s">
        <v>15788</v>
      </c>
      <c r="B16697" s="2" t="str">
        <f ca="1">IFERROR(__xludf.DUMMYFUNCTION("GOOGLETRANSLATE(A16697,""auto"",""en"")"),"Loading...")</f>
        <v>Loading...</v>
      </c>
    </row>
    <row r="16698" spans="1:2" ht="14.25" customHeight="1">
      <c r="A16698" s="2" t="s">
        <v>15789</v>
      </c>
      <c r="B16698" s="2" t="str">
        <f ca="1">IFERROR(__xludf.DUMMYFUNCTION("GOOGLETRANSLATE(A16698,""auto"",""en"")"),"Loading...")</f>
        <v>Loading...</v>
      </c>
    </row>
    <row r="16699" spans="1:2" ht="14.25" customHeight="1">
      <c r="A16699" s="2" t="s">
        <v>15790</v>
      </c>
      <c r="B16699" s="2" t="str">
        <f ca="1">IFERROR(__xludf.DUMMYFUNCTION("GOOGLETRANSLATE(A16699,""auto"",""en"")"),"The whole country is thinking that Rahul Gandhi has become PM, if Modi has become PM then understand that he has created this scam by cheating.")</f>
        <v>The whole country is thinking that Rahul Gandhi has become PM, if Modi has become PM then understand that he has created this scam by cheating.</v>
      </c>
    </row>
    <row r="16700" spans="1:2" ht="14.25" customHeight="1">
      <c r="A16700" s="2" t="s">
        <v>15791</v>
      </c>
      <c r="B16700" s="2" t="str">
        <f ca="1">IFERROR(__xludf.DUMMYFUNCTION("GOOGLETRANSLATE(A16700,""auto"",""en"")"),"Loading...")</f>
        <v>Loading...</v>
      </c>
    </row>
    <row r="16701" spans="1:2" ht="14.25" customHeight="1">
      <c r="A16701" s="4" t="s">
        <v>15792</v>
      </c>
      <c r="B16701" s="2" t="str">
        <f ca="1">IFERROR(__xludf.DUMMYFUNCTION("GOOGLETRANSLATE(A16701,""auto"",""en"")"),"Loading...")</f>
        <v>Loading...</v>
      </c>
    </row>
    <row r="16702" spans="1:2" ht="14.25" customHeight="1">
      <c r="A16702" s="2" t="s">
        <v>15793</v>
      </c>
      <c r="B16702" s="2" t="str">
        <f ca="1">IFERROR(__xludf.DUMMYFUNCTION("GOOGLETRANSLATE(A16702,""auto"",""en"")"),"Loading...")</f>
        <v>Loading...</v>
      </c>
    </row>
    <row r="16703" spans="1:2" ht="14.25" customHeight="1">
      <c r="A16703" s="2" t="s">
        <v>9299</v>
      </c>
      <c r="B16703" s="2" t="str">
        <f ca="1">IFERROR(__xludf.DUMMYFUNCTION("GOOGLETRANSLATE(A16703,""auto"",""en"")"),"Loading...")</f>
        <v>Loading...</v>
      </c>
    </row>
    <row r="16704" spans="1:2" ht="14.25" customHeight="1">
      <c r="A16704" s="4" t="s">
        <v>15794</v>
      </c>
      <c r="B16704" s="2" t="str">
        <f ca="1">IFERROR(__xludf.DUMMYFUNCTION("GOOGLETRANSLATE(A16704,""auto"",""en"")"),"Loading...")</f>
        <v>Loading...</v>
      </c>
    </row>
    <row r="16705" spans="1:2" ht="14.25" customHeight="1">
      <c r="A16705" s="2" t="s">
        <v>15795</v>
      </c>
      <c r="B16705" s="2" t="str">
        <f ca="1">IFERROR(__xludf.DUMMYFUNCTION("GOOGLETRANSLATE(A16705,""auto"",""en"")"),"Loading...")</f>
        <v>Loading...</v>
      </c>
    </row>
    <row r="16706" spans="1:2" ht="14.25" customHeight="1">
      <c r="A16706" s="2" t="s">
        <v>15796</v>
      </c>
      <c r="B16706" s="2" t="str">
        <f ca="1">IFERROR(__xludf.DUMMYFUNCTION("GOOGLETRANSLATE(A16706,""auto"",""en"")"),"Loading...")</f>
        <v>Loading...</v>
      </c>
    </row>
    <row r="16707" spans="1:2" ht="14.25" customHeight="1">
      <c r="A16707" s="2" t="s">
        <v>15797</v>
      </c>
      <c r="B16707" s="2" t="str">
        <f ca="1">IFERROR(__xludf.DUMMYFUNCTION("GOOGLETRANSLATE(A16707,""auto"",""en"")"),"Loading...")</f>
        <v>Loading...</v>
      </c>
    </row>
    <row r="16708" spans="1:2" ht="14.25" customHeight="1">
      <c r="A16708" s="2" t="s">
        <v>15798</v>
      </c>
      <c r="B16708" s="2" t="str">
        <f ca="1">IFERROR(__xludf.DUMMYFUNCTION("GOOGLETRANSLATE(A16708,""auto"",""en"")"),"Loading...")</f>
        <v>Loading...</v>
      </c>
    </row>
    <row r="16709" spans="1:2" ht="14.25" customHeight="1">
      <c r="A16709" s="2" t="s">
        <v>15799</v>
      </c>
      <c r="B16709" s="2" t="str">
        <f ca="1">IFERROR(__xludf.DUMMYFUNCTION("GOOGLETRANSLATE(A16709,""auto"",""en"")"),"Loading...")</f>
        <v>Loading...</v>
      </c>
    </row>
    <row r="16710" spans="1:2" ht="14.25" customHeight="1">
      <c r="A16710" s="2" t="s">
        <v>15800</v>
      </c>
      <c r="B16710" s="2" t="str">
        <f ca="1">IFERROR(__xludf.DUMMYFUNCTION("GOOGLETRANSLATE(A16710,""auto"",""en"")"),"Loading...")</f>
        <v>Loading...</v>
      </c>
    </row>
    <row r="16711" spans="1:2" ht="14.25" customHeight="1">
      <c r="A16711" s="2" t="s">
        <v>15801</v>
      </c>
      <c r="B16711" s="2" t="str">
        <f ca="1">IFERROR(__xludf.DUMMYFUNCTION("GOOGLETRANSLATE(A16711,""auto"",""en"")"),"Loading...")</f>
        <v>Loading...</v>
      </c>
    </row>
    <row r="16712" spans="1:2" ht="14.25" customHeight="1">
      <c r="A16712" s="2" t="s">
        <v>15802</v>
      </c>
      <c r="B16712" s="2" t="str">
        <f ca="1">IFERROR(__xludf.DUMMYFUNCTION("GOOGLETRANSLATE(A16712,""auto"",""en"")"),"Loading...")</f>
        <v>Loading...</v>
      </c>
    </row>
    <row r="16713" spans="1:2" ht="14.25" customHeight="1">
      <c r="A16713" s="2" t="s">
        <v>15803</v>
      </c>
      <c r="B16713" s="2" t="str">
        <f ca="1">IFERROR(__xludf.DUMMYFUNCTION("GOOGLETRANSLATE(A16713,""auto"",""en"")"),"Loading...")</f>
        <v>Loading...</v>
      </c>
    </row>
    <row r="16714" spans="1:2" ht="14.25" customHeight="1">
      <c r="A16714" s="4" t="s">
        <v>15804</v>
      </c>
      <c r="B16714" s="2" t="str">
        <f ca="1">IFERROR(__xludf.DUMMYFUNCTION("GOOGLETRANSLATE(A16714,""auto"",""en"")"),"Loading...")</f>
        <v>Loading...</v>
      </c>
    </row>
    <row r="16715" spans="1:2" ht="14.25" customHeight="1">
      <c r="A16715" s="4" t="s">
        <v>15805</v>
      </c>
      <c r="B16715" s="2" t="str">
        <f ca="1">IFERROR(__xludf.DUMMYFUNCTION("GOOGLETRANSLATE(A16715,""auto"",""en"")"),"Loading...")</f>
        <v>Loading...</v>
      </c>
    </row>
    <row r="16716" spans="1:2" ht="14.25" customHeight="1">
      <c r="A16716" s="2" t="s">
        <v>15806</v>
      </c>
      <c r="B16716" s="2" t="str">
        <f ca="1">IFERROR(__xludf.DUMMYFUNCTION("GOOGLETRANSLATE(A16716,""auto"",""en"")"),"BJP-Bhrast bhogi Balatkari jumla party")</f>
        <v>BJP-Bhrast bhogi Balatkari jumla party</v>
      </c>
    </row>
    <row r="16717" spans="1:2" ht="14.25" customHeight="1">
      <c r="A16717" s="2" t="s">
        <v>15807</v>
      </c>
      <c r="B16717" s="2" t="str">
        <f ca="1">IFERROR(__xludf.DUMMYFUNCTION("GOOGLETRANSLATE(A16717,""auto"",""en"")"),"Loading...")</f>
        <v>Loading...</v>
      </c>
    </row>
    <row r="16718" spans="1:2" ht="14.25" customHeight="1">
      <c r="A16718" s="2" t="s">
        <v>15808</v>
      </c>
      <c r="B16718" s="2" t="str">
        <f ca="1">IFERROR(__xludf.DUMMYFUNCTION("GOOGLETRANSLATE(A16718,""auto"",""en"")"),"Abki Bar By By Modi 😂😂")</f>
        <v>Abki Bar By By Modi 😂😂</v>
      </c>
    </row>
    <row r="16719" spans="1:2" ht="14.25" customHeight="1">
      <c r="A16719" s="4" t="s">
        <v>15809</v>
      </c>
      <c r="B16719" s="2" t="str">
        <f ca="1">IFERROR(__xludf.DUMMYFUNCTION("GOOGLETRANSLATE(A16719,""auto"",""en"")"),"Loading...")</f>
        <v>Loading...</v>
      </c>
    </row>
    <row r="16720" spans="1:2" ht="14.25" customHeight="1">
      <c r="A16720" s="4" t="s">
        <v>15810</v>
      </c>
      <c r="B16720" s="2" t="str">
        <f ca="1">IFERROR(__xludf.DUMMYFUNCTION("GOOGLETRANSLATE(A16720,""auto"",""en"")"),"Loading...")</f>
        <v>Loading...</v>
      </c>
    </row>
    <row r="16721" spans="1:2" ht="14.25" customHeight="1">
      <c r="A16721" s="2" t="s">
        <v>327</v>
      </c>
      <c r="B16721" s="2" t="str">
        <f ca="1">IFERROR(__xludf.DUMMYFUNCTION("GOOGLETRANSLATE(A16721,""auto"",""en"")"),"Loading...")</f>
        <v>Loading...</v>
      </c>
    </row>
    <row r="16722" spans="1:2" ht="14.25" customHeight="1">
      <c r="A16722" s="2" t="s">
        <v>15811</v>
      </c>
      <c r="B16722" s="2" t="str">
        <f ca="1">IFERROR(__xludf.DUMMYFUNCTION("GOOGLETRANSLATE(A16722,""auto"",""en"")"),"Loading...")</f>
        <v>Loading...</v>
      </c>
    </row>
    <row r="16723" spans="1:2" ht="14.25" customHeight="1">
      <c r="A16723" s="4" t="s">
        <v>15812</v>
      </c>
      <c r="B16723" s="2" t="str">
        <f ca="1">IFERROR(__xludf.DUMMYFUNCTION("GOOGLETRANSLATE(A16723,""auto"",""en"")"),"Loading...")</f>
        <v>Loading...</v>
      </c>
    </row>
    <row r="16724" spans="1:2" ht="14.25" customHeight="1">
      <c r="A16724" s="4" t="s">
        <v>15813</v>
      </c>
      <c r="B16724" s="2" t="str">
        <f ca="1">IFERROR(__xludf.DUMMYFUNCTION("GOOGLETRANSLATE(A16724,""auto"",""en"")"),"Loading...")</f>
        <v>Loading...</v>
      </c>
    </row>
    <row r="16725" spans="1:2" ht="14.25" customHeight="1">
      <c r="A16725" s="2" t="s">
        <v>15814</v>
      </c>
      <c r="B16725" s="2" t="str">
        <f ca="1">IFERROR(__xludf.DUMMYFUNCTION("GOOGLETRANSLATE(A16725,""auto"",""en"")"),"Loading...")</f>
        <v>Loading...</v>
      </c>
    </row>
    <row r="16726" spans="1:2" ht="14.25" customHeight="1">
      <c r="A16726" s="2" t="s">
        <v>15815</v>
      </c>
      <c r="B16726" s="2" t="str">
        <f ca="1">IFERROR(__xludf.DUMMYFUNCTION("GOOGLETRANSLATE(A16726,""auto"",""en"")"),"Loading...")</f>
        <v>Loading...</v>
      </c>
    </row>
    <row r="16727" spans="1:2" ht="14.25" customHeight="1">
      <c r="A16727" s="4" t="s">
        <v>15816</v>
      </c>
      <c r="B16727" s="2" t="str">
        <f ca="1">IFERROR(__xludf.DUMMYFUNCTION("GOOGLETRANSLATE(A16727,""auto"",""en"")"),"Loading...")</f>
        <v>Loading...</v>
      </c>
    </row>
    <row r="16728" spans="1:2" ht="14.25" customHeight="1">
      <c r="A16728" s="2" t="s">
        <v>15817</v>
      </c>
      <c r="B16728" s="2" t="str">
        <f ca="1">IFERROR(__xludf.DUMMYFUNCTION("GOOGLETRANSLATE(A16728,""auto"",""en"")"),"If the media modifies day and night, how will the exit poll be calculated on BJP's account?")</f>
        <v>If the media modifies day and night, how will the exit poll be calculated on BJP's account?</v>
      </c>
    </row>
    <row r="16729" spans="1:2" ht="14.25" customHeight="1">
      <c r="A16729" s="2" t="s">
        <v>15818</v>
      </c>
      <c r="B16729" s="2" t="str">
        <f ca="1">IFERROR(__xludf.DUMMYFUNCTION("GOOGLETRANSLATE(A16729,""auto"",""en"")"),"295 k views 59 million nahi sir 59 crore 🙏🙏")</f>
        <v>295 k views 59 million nahi sir 59 crore 🙏🙏</v>
      </c>
    </row>
    <row r="16730" spans="1:2" ht="14.25" customHeight="1">
      <c r="A16730" s="4" t="s">
        <v>15819</v>
      </c>
      <c r="B16730" s="2" t="str">
        <f ca="1">IFERROR(__xludf.DUMMYFUNCTION("GOOGLETRANSLATE(A16730,""auto"",""en"")"),"But sir, if it happens like this then.. But this time in the country, most of the people expressed confidence in Rahul Gandhi and liked him with full support.")</f>
        <v>But sir, if it happens like this then.. But this time in the country, most of the people expressed confidence in Rahul Gandhi and liked him with full support.</v>
      </c>
    </row>
    <row r="16731" spans="1:2" ht="14.25" customHeight="1">
      <c r="A16731" s="4" t="s">
        <v>15820</v>
      </c>
      <c r="B16731" s="2" t="str">
        <f ca="1">IFERROR(__xludf.DUMMYFUNCTION("GOOGLETRANSLATE(A16731,""auto"",""en"")"),"Loading...")</f>
        <v>Loading...</v>
      </c>
    </row>
    <row r="16732" spans="1:2" ht="14.25" customHeight="1">
      <c r="A16732" s="2" t="s">
        <v>6915</v>
      </c>
      <c r="B16732" s="2" t="str">
        <f ca="1">IFERROR(__xludf.DUMMYFUNCTION("GOOGLETRANSLATE(A16732,""auto"",""en"")"),"Loading...")</f>
        <v>Loading...</v>
      </c>
    </row>
    <row r="16733" spans="1:2" ht="14.25" customHeight="1">
      <c r="A16733" s="5" t="s">
        <v>15821</v>
      </c>
      <c r="B16733" s="2" t="str">
        <f ca="1">IFERROR(__xludf.DUMMYFUNCTION("GOOGLETRANSLATE(A16733,""auto"",""en"")"),"Loading...")</f>
        <v>Loading...</v>
      </c>
    </row>
    <row r="16734" spans="1:2" ht="14.25" customHeight="1">
      <c r="A16734" s="2" t="s">
        <v>3229</v>
      </c>
      <c r="B16734" s="2" t="str">
        <f ca="1">IFERROR(__xludf.DUMMYFUNCTION("GOOGLETRANSLATE(A16734,""auto"",""en"")"),"Loading...")</f>
        <v>Loading...</v>
      </c>
    </row>
    <row r="16735" spans="1:2" ht="14.25" customHeight="1">
      <c r="A16735" s="2" t="s">
        <v>15822</v>
      </c>
      <c r="B16735" s="2" t="str">
        <f ca="1">IFERROR(__xludf.DUMMYFUNCTION("GOOGLETRANSLATE(A16735,""auto"",""en"")"),"Loading...")</f>
        <v>Loading...</v>
      </c>
    </row>
    <row r="16736" spans="1:2" ht="14.25" customHeight="1">
      <c r="A16736" s="2" t="s">
        <v>327</v>
      </c>
      <c r="B16736" s="2" t="str">
        <f ca="1">IFERROR(__xludf.DUMMYFUNCTION("GOOGLETRANSLATE(A16736,""auto"",""en"")"),"Loading...")</f>
        <v>Loading...</v>
      </c>
    </row>
    <row r="16737" spans="1:2" ht="14.25" customHeight="1">
      <c r="A16737" s="2" t="s">
        <v>15823</v>
      </c>
      <c r="B16737" s="2" t="str">
        <f ca="1">IFERROR(__xludf.DUMMYFUNCTION("GOOGLETRANSLATE(A16737,""auto"",""en"")"),"Loading...")</f>
        <v>Loading...</v>
      </c>
    </row>
    <row r="16738" spans="1:2" ht="14.25" customHeight="1">
      <c r="A16738" s="5" t="s">
        <v>15824</v>
      </c>
      <c r="B16738" s="2" t="str">
        <f ca="1">IFERROR(__xludf.DUMMYFUNCTION("GOOGLETRANSLATE(A16738,""auto"",""en"")"),"Loading...")</f>
        <v>Loading...</v>
      </c>
    </row>
    <row r="16739" spans="1:2" ht="14.25" customHeight="1">
      <c r="A16739" s="2" t="s">
        <v>15825</v>
      </c>
      <c r="B16739" s="2" t="str">
        <f ca="1">IFERROR(__xludf.DUMMYFUNCTION("GOOGLETRANSLATE(A16739,""auto"",""en"")"),"Loading...")</f>
        <v>Loading...</v>
      </c>
    </row>
    <row r="16740" spans="1:2" ht="14.25" customHeight="1">
      <c r="A16740" s="4" t="s">
        <v>15826</v>
      </c>
      <c r="B16740" s="2" t="str">
        <f ca="1">IFERROR(__xludf.DUMMYFUNCTION("GOOGLETRANSLATE(A16740,""auto"",""en"")"),"Loading...")</f>
        <v>Loading...</v>
      </c>
    </row>
    <row r="16741" spans="1:2" ht="14.25" customHeight="1">
      <c r="A16741" s="2" t="s">
        <v>1041</v>
      </c>
      <c r="B16741" s="2" t="str">
        <f ca="1">IFERROR(__xludf.DUMMYFUNCTION("GOOGLETRANSLATE(A16741,""auto"",""en"")"),"Loading...")</f>
        <v>Loading...</v>
      </c>
    </row>
    <row r="16742" spans="1:2" ht="14.25" customHeight="1">
      <c r="A16742" s="2" t="s">
        <v>15827</v>
      </c>
      <c r="B16742" s="2" t="str">
        <f ca="1">IFERROR(__xludf.DUMMYFUNCTION("GOOGLETRANSLATE(A16742,""auto"",""en"")"),"Loading...")</f>
        <v>Loading...</v>
      </c>
    </row>
    <row r="16743" spans="1:2" ht="14.25" customHeight="1">
      <c r="A16743" s="2" t="s">
        <v>15828</v>
      </c>
      <c r="B16743" s="2" t="str">
        <f ca="1">IFERROR(__xludf.DUMMYFUNCTION("GOOGLETRANSLATE(A16743,""auto"",""en"")"),"Loading...")</f>
        <v>Loading...</v>
      </c>
    </row>
    <row r="16744" spans="1:2" ht="14.25" customHeight="1">
      <c r="A16744" s="6" t="s">
        <v>15829</v>
      </c>
      <c r="B16744" s="2" t="str">
        <f ca="1">IFERROR(__xludf.DUMMYFUNCTION("GOOGLETRANSLATE(A16744,""auto"",""en"")"),"Loading...")</f>
        <v>Loading...</v>
      </c>
    </row>
    <row r="16745" spans="1:2" ht="14.25" customHeight="1">
      <c r="A16745" s="2" t="s">
        <v>15830</v>
      </c>
      <c r="B16745" s="2" t="str">
        <f ca="1">IFERROR(__xludf.DUMMYFUNCTION("GOOGLETRANSLATE(A16745,""auto"",""en"")"),"Loading...")</f>
        <v>Loading...</v>
      </c>
    </row>
    <row r="16746" spans="1:2" ht="14.25" customHeight="1">
      <c r="A16746" s="2" t="s">
        <v>15831</v>
      </c>
      <c r="B16746" s="2" t="str">
        <f ca="1">IFERROR(__xludf.DUMMYFUNCTION("GOOGLETRANSLATE(A16746,""auto"",""en"")"),"Loading...")</f>
        <v>Loading...</v>
      </c>
    </row>
    <row r="16747" spans="1:2" ht="14.25" customHeight="1">
      <c r="A16747" s="2" t="s">
        <v>15832</v>
      </c>
      <c r="B16747" s="2" t="str">
        <f ca="1">IFERROR(__xludf.DUMMYFUNCTION("GOOGLETRANSLATE(A16747,""auto"",""en"")"),"Loading...")</f>
        <v>Loading...</v>
      </c>
    </row>
    <row r="16748" spans="1:2" ht="14.25" customHeight="1">
      <c r="A16748" s="4" t="s">
        <v>15833</v>
      </c>
      <c r="B16748" s="2" t="str">
        <f ca="1">IFERROR(__xludf.DUMMYFUNCTION("GOOGLETRANSLATE(A16748,""auto"",""en"")"),"Loading...")</f>
        <v>Loading...</v>
      </c>
    </row>
    <row r="16749" spans="1:2" ht="14.25" customHeight="1">
      <c r="A16749" s="2" t="s">
        <v>15834</v>
      </c>
      <c r="B16749" s="2" t="str">
        <f ca="1">IFERROR(__xludf.DUMMYFUNCTION("GOOGLETRANSLATE(A16749,""auto"",""en"")"),"Loading...")</f>
        <v>Loading...</v>
      </c>
    </row>
    <row r="16750" spans="1:2" ht="14.25" customHeight="1">
      <c r="A16750" s="2" t="s">
        <v>15835</v>
      </c>
      <c r="B16750" s="2" t="str">
        <f ca="1">IFERROR(__xludf.DUMMYFUNCTION("GOOGLETRANSLATE(A16750,""auto"",""en"")"),"Raga hi aayega ❤")</f>
        <v>Raga hi aayega ❤</v>
      </c>
    </row>
    <row r="16751" spans="1:2" ht="14.25" customHeight="1">
      <c r="A16751" s="2" t="s">
        <v>15836</v>
      </c>
      <c r="B16751" s="2" t="str">
        <f ca="1">IFERROR(__xludf.DUMMYFUNCTION("GOOGLETRANSLATE(A16751,""auto"",""en"")"),"Sarkar has been there since 10 years...and through UPSC he has selected IAS IPS in the field.  10 batches have been finished")</f>
        <v>Sarkar has been there since 10 years...and through UPSC he has selected IAS IPS in the field.  10 batches have been finished</v>
      </c>
    </row>
    <row r="16752" spans="1:2" ht="14.25" customHeight="1">
      <c r="A16752" s="4" t="s">
        <v>15837</v>
      </c>
      <c r="B16752" s="2" t="str">
        <f ca="1">IFERROR(__xludf.DUMMYFUNCTION("GOOGLETRANSLATE(A16752,""auto"",""en"")"),"Loading...")</f>
        <v>Loading...</v>
      </c>
    </row>
    <row r="16753" spans="1:2" ht="14.25" customHeight="1">
      <c r="A16753" s="2" t="s">
        <v>15831</v>
      </c>
      <c r="B16753" s="2" t="str">
        <f ca="1">IFERROR(__xludf.DUMMYFUNCTION("GOOGLETRANSLATE(A16753,""auto"",""en"")"),"Loading...")</f>
        <v>Loading...</v>
      </c>
    </row>
    <row r="16754" spans="1:2" ht="14.25" customHeight="1">
      <c r="A16754" s="4" t="s">
        <v>15838</v>
      </c>
      <c r="B16754" s="2" t="str">
        <f ca="1">IFERROR(__xludf.DUMMYFUNCTION("GOOGLETRANSLATE(A16754,""auto"",""en"")"),"Loading...")</f>
        <v>Loading...</v>
      </c>
    </row>
    <row r="16755" spans="1:2" ht="14.25" customHeight="1">
      <c r="A16755" s="2" t="s">
        <v>15839</v>
      </c>
      <c r="B16755" s="2" t="str">
        <f ca="1">IFERROR(__xludf.DUMMYFUNCTION("GOOGLETRANSLATE(A16755,""auto"",""en"")"),"Loading...")</f>
        <v>Loading...</v>
      </c>
    </row>
    <row r="16756" spans="1:2" ht="14.25" customHeight="1">
      <c r="A16756" s="4" t="s">
        <v>15840</v>
      </c>
      <c r="B16756" s="2" t="str">
        <f ca="1">IFERROR(__xludf.DUMMYFUNCTION("GOOGLETRANSLATE(A16756,""auto"",""en"")"),"Asharam is such an unfortunate person who could not join BJP in time otherwise the Women Welfare Minister would have been there.")</f>
        <v>Asharam is such an unfortunate person who could not join BJP in time otherwise the Women Welfare Minister would have been there.</v>
      </c>
    </row>
    <row r="16757" spans="1:2" ht="14.25" customHeight="1">
      <c r="A16757" s="4" t="s">
        <v>15841</v>
      </c>
      <c r="B16757" s="2" t="str">
        <f ca="1">IFERROR(__xludf.DUMMYFUNCTION("GOOGLETRANSLATE(A16757,""auto"",""en"")"),"Loading...")</f>
        <v>Loading...</v>
      </c>
    </row>
    <row r="16758" spans="1:2" ht="14.25" customHeight="1">
      <c r="A16758" s="2" t="s">
        <v>15842</v>
      </c>
      <c r="B16758" s="2" t="str">
        <f ca="1">IFERROR(__xludf.DUMMYFUNCTION("GOOGLETRANSLATE(A16758,""auto"",""en"")"),"Loading...")</f>
        <v>Loading...</v>
      </c>
    </row>
    <row r="16759" spans="1:2" ht="14.25" customHeight="1">
      <c r="A16759" s="2" t="s">
        <v>15843</v>
      </c>
      <c r="B16759" s="2" t="str">
        <f ca="1">IFERROR(__xludf.DUMMYFUNCTION("GOOGLETRANSLATE(A16759,""auto"",""en"")"),"Exit poll is full of Amit Shah and he is just giving confidence to the public that Modi will come and after that everything will be like this because all this has been set by ECI.")</f>
        <v>Exit poll is full of Amit Shah and he is just giving confidence to the public that Modi will come and after that everything will be like this because all this has been set by ECI.</v>
      </c>
    </row>
    <row r="16760" spans="1:2" ht="14.25" customHeight="1">
      <c r="A16760" s="2" t="s">
        <v>15831</v>
      </c>
      <c r="B16760" s="2" t="str">
        <f ca="1">IFERROR(__xludf.DUMMYFUNCTION("GOOGLETRANSLATE(A16760,""auto"",""en"")"),"Loading...")</f>
        <v>Loading...</v>
      </c>
    </row>
    <row r="16761" spans="1:2" ht="14.25" customHeight="1">
      <c r="A16761" s="2" t="s">
        <v>15844</v>
      </c>
      <c r="B16761" s="2" t="str">
        <f ca="1">IFERROR(__xludf.DUMMYFUNCTION("GOOGLETRANSLATE(A16761,""auto"",""en"")"),"Loading...")</f>
        <v>Loading...</v>
      </c>
    </row>
    <row r="16762" spans="1:2" ht="14.25" customHeight="1">
      <c r="A16762" s="4" t="s">
        <v>15845</v>
      </c>
      <c r="B16762" s="2" t="str">
        <f ca="1">IFERROR(__xludf.DUMMYFUNCTION("GOOGLETRANSLATE(A16762,""auto"",""en"")"),"BJP won 33 seats and 25 seats in Rajasthan.")</f>
        <v>BJP won 33 seats and 25 seats in Rajasthan.</v>
      </c>
    </row>
    <row r="16763" spans="1:2" ht="14.25" customHeight="1">
      <c r="A16763" s="2" t="s">
        <v>15846</v>
      </c>
      <c r="B16763" s="2" t="str">
        <f ca="1">IFERROR(__xludf.DUMMYFUNCTION("GOOGLETRANSLATE(A16763,""auto"",""en"")"),"Loading...")</f>
        <v>Loading...</v>
      </c>
    </row>
    <row r="16764" spans="1:2" ht="14.25" customHeight="1">
      <c r="A16764" s="2" t="s">
        <v>15847</v>
      </c>
      <c r="B16764" s="2" t="str">
        <f ca="1">IFERROR(__xludf.DUMMYFUNCTION("GOOGLETRANSLATE(A16764,""auto"",""en"")"),"Loading...")</f>
        <v>Loading...</v>
      </c>
    </row>
    <row r="16765" spans="1:2" ht="14.25" customHeight="1">
      <c r="A16765" s="2" t="s">
        <v>15848</v>
      </c>
      <c r="B16765" s="2" t="str">
        <f ca="1">IFERROR(__xludf.DUMMYFUNCTION("GOOGLETRANSLATE(A16765,""auto"",""en"")"),"Loading...")</f>
        <v>Loading...</v>
      </c>
    </row>
    <row r="16766" spans="1:2" ht="14.25" customHeight="1">
      <c r="A16766" s="2" t="s">
        <v>15849</v>
      </c>
      <c r="B16766" s="2" t="str">
        <f ca="1">IFERROR(__xludf.DUMMYFUNCTION("GOOGLETRANSLATE(A16766,""auto"",""en"")"),"Loading...")</f>
        <v>Loading...</v>
      </c>
    </row>
    <row r="16767" spans="1:2" ht="14.25" customHeight="1">
      <c r="A16767" s="2" t="s">
        <v>594</v>
      </c>
      <c r="B16767" s="2" t="str">
        <f ca="1">IFERROR(__xludf.DUMMYFUNCTION("GOOGLETRANSLATE(A16767,""auto"",""en"")"),"❤")</f>
        <v>❤</v>
      </c>
    </row>
    <row r="16768" spans="1:2" ht="14.25" customHeight="1">
      <c r="A16768" s="2" t="s">
        <v>1534</v>
      </c>
      <c r="B16768" s="2" t="str">
        <f ca="1">IFERROR(__xludf.DUMMYFUNCTION("GOOGLETRANSLATE(A16768,""auto"",""en"")"),"Loading...")</f>
        <v>Loading...</v>
      </c>
    </row>
    <row r="16769" spans="1:2" ht="14.25" customHeight="1">
      <c r="A16769" s="2" t="s">
        <v>15850</v>
      </c>
      <c r="B16769" s="2" t="str">
        <f ca="1">IFERROR(__xludf.DUMMYFUNCTION("GOOGLETRANSLATE(A16769,""auto"",""en"")"),"Loading...")</f>
        <v>Loading...</v>
      </c>
    </row>
    <row r="16770" spans="1:2" ht="14.25" customHeight="1">
      <c r="A16770" s="2" t="s">
        <v>15851</v>
      </c>
      <c r="B16770" s="2" t="str">
        <f ca="1">IFERROR(__xludf.DUMMYFUNCTION("GOOGLETRANSLATE(A16770,""auto"",""en"")"),"Loading...")</f>
        <v>Loading...</v>
      </c>
    </row>
    <row r="16771" spans="1:2" ht="14.25" customHeight="1">
      <c r="A16771" s="2" t="s">
        <v>15852</v>
      </c>
      <c r="B16771" s="2" t="str">
        <f ca="1">IFERROR(__xludf.DUMMYFUNCTION("GOOGLETRANSLATE(A16771,""auto"",""en"")"),"14:20")</f>
        <v>14:20</v>
      </c>
    </row>
    <row r="16772" spans="1:2" ht="14.25" customHeight="1">
      <c r="A16772" s="2" t="s">
        <v>15853</v>
      </c>
      <c r="B16772" s="2" t="str">
        <f ca="1">IFERROR(__xludf.DUMMYFUNCTION("GOOGLETRANSLATE(A16772,""auto"",""en"")"),"Loading...")</f>
        <v>Loading...</v>
      </c>
    </row>
    <row r="16773" spans="1:2" ht="14.25" customHeight="1">
      <c r="A16773" s="4" t="s">
        <v>15854</v>
      </c>
      <c r="B16773" s="2" t="str">
        <f ca="1">IFERROR(__xludf.DUMMYFUNCTION("GOOGLETRANSLATE(A16773,""auto"",""en"")"),"Who wants Modi not to return? Comment, Bareilly se hu BJP is losing 2 sheets, Bareilly Pilibhit won both last time, now neither is winning 😮😮😮😮")</f>
        <v>Who wants Modi not to return? Comment, Bareilly se hu BJP is losing 2 sheets, Bareilly Pilibhit won both last time, now neither is winning 😮😮😮😮</v>
      </c>
    </row>
    <row r="16774" spans="1:2" ht="14.25" customHeight="1">
      <c r="A16774" s="2" t="s">
        <v>15855</v>
      </c>
      <c r="B16774" s="2" t="str">
        <f ca="1">IFERROR(__xludf.DUMMYFUNCTION("GOOGLETRANSLATE(A16774,""auto"",""en"")"),"Loading...")</f>
        <v>Loading...</v>
      </c>
    </row>
    <row r="16775" spans="1:2" ht="14.25" customHeight="1">
      <c r="A16775" s="2" t="s">
        <v>15856</v>
      </c>
      <c r="B16775" s="2" t="str">
        <f ca="1">IFERROR(__xludf.DUMMYFUNCTION("GOOGLETRANSLATE(A16775,""auto"",""en"")"),"Loading...")</f>
        <v>Loading...</v>
      </c>
    </row>
    <row r="16776" spans="1:2" ht="14.25" customHeight="1">
      <c r="A16776" s="4" t="s">
        <v>15857</v>
      </c>
      <c r="B16776" s="2" t="str">
        <f ca="1">IFERROR(__xludf.DUMMYFUNCTION("GOOGLETRANSLATE(A16776,""auto"",""en"")"),"Loading...")</f>
        <v>Loading...</v>
      </c>
    </row>
    <row r="16777" spans="1:2" ht="14.25" customHeight="1">
      <c r="A16777" s="4" t="s">
        <v>15858</v>
      </c>
      <c r="B16777" s="2" t="str">
        <f ca="1">IFERROR(__xludf.DUMMYFUNCTION("GOOGLETRANSLATE(A16777,""auto"",""en"")"),"Loading...")</f>
        <v>Loading...</v>
      </c>
    </row>
    <row r="16778" spans="1:2" ht="14.25" customHeight="1">
      <c r="A16778" s="4" t="s">
        <v>15859</v>
      </c>
      <c r="B16778" s="2" t="str">
        <f ca="1">IFERROR(__xludf.DUMMYFUNCTION("GOOGLETRANSLATE(A16778,""auto"",""en"")"),"Loading...")</f>
        <v>Loading...</v>
      </c>
    </row>
    <row r="16779" spans="1:2" ht="14.25" customHeight="1">
      <c r="A16779" s="2" t="s">
        <v>15860</v>
      </c>
      <c r="B16779" s="2" t="str">
        <f ca="1">IFERROR(__xludf.DUMMYFUNCTION("GOOGLETRANSLATE(A16779,""auto"",""en"")"),"Loading...")</f>
        <v>Loading...</v>
      </c>
    </row>
    <row r="16780" spans="1:2" ht="14.25" customHeight="1">
      <c r="A16780" s="4" t="s">
        <v>15861</v>
      </c>
      <c r="B16780" s="2" t="str">
        <f ca="1">IFERROR(__xludf.DUMMYFUNCTION("GOOGLETRANSLATE(A16780,""auto"",""en"")"),"Loading...")</f>
        <v>Loading...</v>
      </c>
    </row>
    <row r="16781" spans="1:2" ht="14.25" customHeight="1">
      <c r="A16781" s="2" t="s">
        <v>15862</v>
      </c>
      <c r="B16781" s="2" t="str">
        <f ca="1">IFERROR(__xludf.DUMMYFUNCTION("GOOGLETRANSLATE(A16781,""auto"",""en"")"),"Loading...")</f>
        <v>Loading...</v>
      </c>
    </row>
    <row r="16782" spans="1:2" ht="14.25" customHeight="1">
      <c r="A16782" s="2" t="s">
        <v>15863</v>
      </c>
      <c r="B16782" s="2" t="str">
        <f ca="1">IFERROR(__xludf.DUMMYFUNCTION("GOOGLETRANSLATE(A16782,""auto"",""en"")"),"Loading...")</f>
        <v>Loading...</v>
      </c>
    </row>
    <row r="16783" spans="1:2" ht="14.25" customHeight="1">
      <c r="A16783" s="2" t="s">
        <v>15864</v>
      </c>
      <c r="B16783" s="2" t="str">
        <f ca="1">IFERROR(__xludf.DUMMYFUNCTION("GOOGLETRANSLATE(A16783,""auto"",""en"")"),"Loading...")</f>
        <v>Loading...</v>
      </c>
    </row>
    <row r="16784" spans="1:2" ht="14.25" customHeight="1">
      <c r="A16784" s="6" t="s">
        <v>15865</v>
      </c>
      <c r="B16784" s="2" t="str">
        <f ca="1">IFERROR(__xludf.DUMMYFUNCTION("GOOGLETRANSLATE(A16784,""auto"",""en"")"),"Loading...")</f>
        <v>Loading...</v>
      </c>
    </row>
    <row r="16785" spans="1:2" ht="14.25" customHeight="1">
      <c r="A16785" s="5" t="s">
        <v>15866</v>
      </c>
      <c r="B16785" s="2" t="str">
        <f ca="1">IFERROR(__xludf.DUMMYFUNCTION("GOOGLETRANSLATE(A16785,""auto"",""en"")"),"Loading...")</f>
        <v>Loading...</v>
      </c>
    </row>
    <row r="16786" spans="1:2" ht="14.25" customHeight="1">
      <c r="A16786" s="4" t="s">
        <v>15867</v>
      </c>
      <c r="B16786" s="2" t="str">
        <f ca="1">IFERROR(__xludf.DUMMYFUNCTION("GOOGLETRANSLATE(A16786,""auto"",""en"")"),"Loading...")</f>
        <v>Loading...</v>
      </c>
    </row>
    <row r="16787" spans="1:2" ht="14.25" customHeight="1">
      <c r="A16787" s="2" t="s">
        <v>15868</v>
      </c>
      <c r="B16787" s="2" t="str">
        <f ca="1">IFERROR(__xludf.DUMMYFUNCTION("GOOGLETRANSLATE(A16787,""auto"",""en"")"),"Loading...")</f>
        <v>Loading...</v>
      </c>
    </row>
    <row r="16788" spans="1:2" ht="14.25" customHeight="1">
      <c r="A16788" s="2" t="s">
        <v>15869</v>
      </c>
      <c r="B16788" s="2" t="str">
        <f ca="1">IFERROR(__xludf.DUMMYFUNCTION("GOOGLETRANSLATE(A16788,""auto"",""en"")"),"Loading...")</f>
        <v>Loading...</v>
      </c>
    </row>
    <row r="16789" spans="1:2" ht="14.25" customHeight="1">
      <c r="A16789" s="2" t="s">
        <v>15870</v>
      </c>
      <c r="B16789" s="2" t="str">
        <f ca="1">IFERROR(__xludf.DUMMYFUNCTION("GOOGLETRANSLATE(A16789,""auto"",""en"")"),"Loading...")</f>
        <v>Loading...</v>
      </c>
    </row>
    <row r="16790" spans="1:2" ht="14.25" customHeight="1">
      <c r="A16790" s="2" t="s">
        <v>15871</v>
      </c>
      <c r="B16790" s="2" t="str">
        <f ca="1">IFERROR(__xludf.DUMMYFUNCTION("GOOGLETRANSLATE(A16790,""auto"",""en"")"),"Loading...")</f>
        <v>Loading...</v>
      </c>
    </row>
    <row r="16791" spans="1:2" ht="14.25" customHeight="1">
      <c r="A16791" s="4" t="s">
        <v>15872</v>
      </c>
      <c r="B16791" s="2" t="str">
        <f ca="1">IFERROR(__xludf.DUMMYFUNCTION("GOOGLETRANSLATE(A16791,""auto"",""en"")"),"Loading...")</f>
        <v>Loading...</v>
      </c>
    </row>
    <row r="16792" spans="1:2" ht="14.25" customHeight="1">
      <c r="A16792" s="2" t="s">
        <v>15873</v>
      </c>
      <c r="B16792" s="2" t="str">
        <f ca="1">IFERROR(__xludf.DUMMYFUNCTION("GOOGLETRANSLATE(A16792,""auto"",""en"")"),"Loading...")</f>
        <v>Loading...</v>
      </c>
    </row>
    <row r="16793" spans="1:2" ht="14.25" customHeight="1">
      <c r="A16793" s="4" t="s">
        <v>15874</v>
      </c>
      <c r="B16793" s="2" t="str">
        <f ca="1">IFERROR(__xludf.DUMMYFUNCTION("GOOGLETRANSLATE(A16793,""auto"",""en"")"),"Loading...")</f>
        <v>Loading...</v>
      </c>
    </row>
    <row r="16794" spans="1:2" ht="14.25" customHeight="1">
      <c r="A16794" s="2" t="s">
        <v>15875</v>
      </c>
      <c r="B16794" s="2" t="str">
        <f ca="1">IFERROR(__xludf.DUMMYFUNCTION("GOOGLETRANSLATE(A16794,""auto"",""en"")"),"Loading...")</f>
        <v>Loading...</v>
      </c>
    </row>
    <row r="16795" spans="1:2" ht="14.25" customHeight="1">
      <c r="A16795" s="4" t="s">
        <v>15876</v>
      </c>
      <c r="B16795" s="2" t="str">
        <f ca="1">IFERROR(__xludf.DUMMYFUNCTION("GOOGLETRANSLATE(A16795,""auto"",""en"")"),"Loading...")</f>
        <v>Loading...</v>
      </c>
    </row>
    <row r="16796" spans="1:2" ht="14.25" customHeight="1">
      <c r="A16796" s="4" t="s">
        <v>15877</v>
      </c>
      <c r="B16796" s="2" t="str">
        <f ca="1">IFERROR(__xludf.DUMMYFUNCTION("GOOGLETRANSLATE(A16796,""auto"",""en"")"),"Loading...")</f>
        <v>Loading...</v>
      </c>
    </row>
    <row r="16797" spans="1:2" ht="14.25" customHeight="1">
      <c r="A16797" s="2" t="s">
        <v>15878</v>
      </c>
      <c r="B16797" s="2" t="str">
        <f ca="1">IFERROR(__xludf.DUMMYFUNCTION("GOOGLETRANSLATE(A16797,""auto"",""en"")"),"Loading...")</f>
        <v>Loading...</v>
      </c>
    </row>
    <row r="16798" spans="1:2" ht="14.25" customHeight="1">
      <c r="A16798" s="6" t="s">
        <v>15879</v>
      </c>
      <c r="B16798" s="2" t="str">
        <f ca="1">IFERROR(__xludf.DUMMYFUNCTION("GOOGLETRANSLATE(A16798,""auto"",""en"")"),"Loading...")</f>
        <v>Loading...</v>
      </c>
    </row>
    <row r="16799" spans="1:2" ht="14.25" customHeight="1">
      <c r="A16799" s="2" t="s">
        <v>15880</v>
      </c>
      <c r="B16799" s="2" t="str">
        <f ca="1">IFERROR(__xludf.DUMMYFUNCTION("GOOGLETRANSLATE(A16799,""auto"",""en"")"),"Loading...")</f>
        <v>Loading...</v>
      </c>
    </row>
    <row r="16800" spans="1:2" ht="14.25" customHeight="1">
      <c r="A16800" s="2" t="s">
        <v>15881</v>
      </c>
      <c r="B16800" s="2" t="str">
        <f ca="1">IFERROR(__xludf.DUMMYFUNCTION("GOOGLETRANSLATE(A16800,""auto"",""en"")"),"Everything has come from God.")</f>
        <v>Everything has come from God.</v>
      </c>
    </row>
    <row r="16801" spans="1:2" ht="14.25" customHeight="1">
      <c r="A16801" s="2" t="s">
        <v>15882</v>
      </c>
      <c r="B16801" s="2" t="str">
        <f ca="1">IFERROR(__xludf.DUMMYFUNCTION("GOOGLETRANSLATE(A16801,""auto"",""en"")"),"Loading...")</f>
        <v>Loading...</v>
      </c>
    </row>
    <row r="16802" spans="1:2" ht="14.25" customHeight="1">
      <c r="A16802" s="2" t="s">
        <v>15883</v>
      </c>
      <c r="B16802" s="2" t="str">
        <f ca="1">IFERROR(__xludf.DUMMYFUNCTION("GOOGLETRANSLATE(A16802,""auto"",""en"")"),"Loading...")</f>
        <v>Loading...</v>
      </c>
    </row>
    <row r="16803" spans="1:2" ht="14.25" customHeight="1">
      <c r="A16803" s="2" t="s">
        <v>15884</v>
      </c>
      <c r="B16803" s="2" t="str">
        <f ca="1">IFERROR(__xludf.DUMMYFUNCTION("GOOGLETRANSLATE(A16803,""auto"",""en"")"),"Loading...")</f>
        <v>Loading...</v>
      </c>
    </row>
    <row r="16804" spans="1:2" ht="14.25" customHeight="1">
      <c r="A16804" s="2" t="s">
        <v>15885</v>
      </c>
      <c r="B16804" s="2" t="str">
        <f ca="1">IFERROR(__xludf.DUMMYFUNCTION("GOOGLETRANSLATE(A16804,""auto"",""en"")"),"Loading...")</f>
        <v>Loading...</v>
      </c>
    </row>
    <row r="16805" spans="1:2" ht="14.25" customHeight="1">
      <c r="A16805" s="4" t="s">
        <v>15886</v>
      </c>
      <c r="B16805" s="2" t="str">
        <f ca="1">IFERROR(__xludf.DUMMYFUNCTION("GOOGLETRANSLATE(A16805,""auto"",""en"")"),"Loading...")</f>
        <v>Loading...</v>
      </c>
    </row>
    <row r="16806" spans="1:2" ht="14.25" customHeight="1">
      <c r="A16806" s="4" t="s">
        <v>15887</v>
      </c>
      <c r="B16806" s="2" t="str">
        <f ca="1">IFERROR(__xludf.DUMMYFUNCTION("GOOGLETRANSLATE(A16806,""auto"",""en"")"),"Loading...")</f>
        <v>Loading...</v>
      </c>
    </row>
    <row r="16807" spans="1:2" ht="14.25" customHeight="1">
      <c r="A16807" s="4" t="s">
        <v>15888</v>
      </c>
      <c r="B16807" s="2" t="str">
        <f ca="1">IFERROR(__xludf.DUMMYFUNCTION("GOOGLETRANSLATE(A16807,""auto"",""en"")"),"Loading...")</f>
        <v>Loading...</v>
      </c>
    </row>
    <row r="16808" spans="1:2" ht="14.25" customHeight="1">
      <c r="A16808" s="2" t="s">
        <v>15889</v>
      </c>
      <c r="B16808" s="2" t="str">
        <f ca="1">IFERROR(__xludf.DUMMYFUNCTION("GOOGLETRANSLATE(A16808,""auto"",""en"")"),"Loading...")</f>
        <v>Loading...</v>
      </c>
    </row>
    <row r="16809" spans="1:2" ht="14.25" customHeight="1">
      <c r="A16809" s="2" t="s">
        <v>15890</v>
      </c>
      <c r="B16809" s="2" t="str">
        <f ca="1">IFERROR(__xludf.DUMMYFUNCTION("GOOGLETRANSLATE(A16809,""auto"",""en"")"),"Loading...")</f>
        <v>Loading...</v>
      </c>
    </row>
    <row r="16810" spans="1:2" ht="14.25" customHeight="1">
      <c r="A16810" s="2" t="s">
        <v>15891</v>
      </c>
      <c r="B16810" s="2" t="str">
        <f ca="1">IFERROR(__xludf.DUMMYFUNCTION("GOOGLETRANSLATE(A16810,""auto"",""en"")"),"Rahul Gandhi zindabad ravish Kumar zindabad ❤")</f>
        <v>Rahul Gandhi zindabad ravish Kumar zindabad ❤</v>
      </c>
    </row>
    <row r="16811" spans="1:2" ht="14.25" customHeight="1">
      <c r="A16811" s="2" t="s">
        <v>15892</v>
      </c>
      <c r="B16811" s="2" t="str">
        <f ca="1">IFERROR(__xludf.DUMMYFUNCTION("GOOGLETRANSLATE(A16811,""auto"",""en"")"),"Loading...")</f>
        <v>Loading...</v>
      </c>
    </row>
    <row r="16812" spans="1:2" ht="14.25" customHeight="1">
      <c r="A16812" s="2" t="s">
        <v>4685</v>
      </c>
      <c r="B16812" s="2" t="str">
        <f ca="1">IFERROR(__xludf.DUMMYFUNCTION("GOOGLETRANSLATE(A16812,""auto"",""en"")"),"Loading...")</f>
        <v>Loading...</v>
      </c>
    </row>
    <row r="16813" spans="1:2" ht="14.25" customHeight="1">
      <c r="A16813" s="6" t="s">
        <v>15893</v>
      </c>
      <c r="B16813" s="2" t="str">
        <f ca="1">IFERROR(__xludf.DUMMYFUNCTION("GOOGLETRANSLATE(A16813,""auto"",""en"")"),"NDA has won in exit poll
Deshwashio democracy Vote me no religion or no,
Please, BJP on 4th June 
Officers please fight for democracy
What will happen after the death of a dictatorial government?
Please sir,")</f>
        <v>NDA has won in exit poll
Deshwashio democracy Vote me no religion or no,
Please, BJP on 4th June 
Officers please fight for democracy
What will happen after the death of a dictatorial government?
Please sir,</v>
      </c>
    </row>
    <row r="16814" spans="1:2" ht="14.25" customHeight="1">
      <c r="A16814" s="5" t="s">
        <v>15894</v>
      </c>
      <c r="B16814" s="2" t="str">
        <f ca="1">IFERROR(__xludf.DUMMYFUNCTION("GOOGLETRANSLATE(A16814,""auto"",""en"")"),"Loading...")</f>
        <v>Loading...</v>
      </c>
    </row>
    <row r="16815" spans="1:2" ht="14.25" customHeight="1">
      <c r="A16815" s="4" t="s">
        <v>2812</v>
      </c>
      <c r="B16815" s="2" t="str">
        <f ca="1">IFERROR(__xludf.DUMMYFUNCTION("GOOGLETRANSLATE(A16815,""auto"",""en"")"),"Loading...")</f>
        <v>Loading...</v>
      </c>
    </row>
    <row r="16816" spans="1:2" ht="14.25" customHeight="1">
      <c r="A16816" s="2" t="s">
        <v>15895</v>
      </c>
      <c r="B16816" s="2" t="str">
        <f ca="1">IFERROR(__xludf.DUMMYFUNCTION("GOOGLETRANSLATE(A16816,""auto"",""en"")"),"Loading...")</f>
        <v>Loading...</v>
      </c>
    </row>
    <row r="16817" spans="1:2" ht="14.25" customHeight="1">
      <c r="A16817" s="2" t="s">
        <v>15896</v>
      </c>
      <c r="B16817" s="2" t="str">
        <f ca="1">IFERROR(__xludf.DUMMYFUNCTION("GOOGLETRANSLATE(A16817,""auto"",""en"")"),"Loading...")</f>
        <v>Loading...</v>
      </c>
    </row>
    <row r="16818" spans="1:2" ht="14.25" customHeight="1">
      <c r="A16818" s="4" t="s">
        <v>15897</v>
      </c>
      <c r="B16818" s="2" t="str">
        <f ca="1">IFERROR(__xludf.DUMMYFUNCTION("GOOGLETRANSLATE(A16818,""auto"",""en"")"),"Loading...")</f>
        <v>Loading...</v>
      </c>
    </row>
    <row r="16819" spans="1:2" ht="14.25" customHeight="1">
      <c r="A16819" s="4" t="s">
        <v>15898</v>
      </c>
      <c r="B16819" s="2" t="str">
        <f ca="1">IFERROR(__xludf.DUMMYFUNCTION("GOOGLETRANSLATE(A16819,""auto"",""en"")"),"Loading...")</f>
        <v>Loading...</v>
      </c>
    </row>
    <row r="16820" spans="1:2" ht="14.25" customHeight="1">
      <c r="A16820" s="2" t="s">
        <v>15899</v>
      </c>
      <c r="B16820" s="2" t="str">
        <f ca="1">IFERROR(__xludf.DUMMYFUNCTION("GOOGLETRANSLATE(A16820,""auto"",""en"")"),"DUBAI")</f>
        <v>DUBAI</v>
      </c>
    </row>
    <row r="16821" spans="1:2" ht="14.25" customHeight="1">
      <c r="A16821" s="2" t="s">
        <v>15900</v>
      </c>
      <c r="B16821" s="2" t="str">
        <f ca="1">IFERROR(__xludf.DUMMYFUNCTION("GOOGLETRANSLATE(A16821,""auto"",""en"")"),"Loading...")</f>
        <v>Loading...</v>
      </c>
    </row>
    <row r="16822" spans="1:2" ht="14.25" customHeight="1">
      <c r="A16822" s="2" t="s">
        <v>15901</v>
      </c>
      <c r="B16822" s="2" t="str">
        <f ca="1">IFERROR(__xludf.DUMMYFUNCTION("GOOGLETRANSLATE(A16822,""auto"",""en"")"),"Loading...")</f>
        <v>Loading...</v>
      </c>
    </row>
    <row r="16823" spans="1:2" ht="14.25" customHeight="1">
      <c r="A16823" s="2" t="s">
        <v>15902</v>
      </c>
      <c r="B16823" s="2" t="str">
        <f ca="1">IFERROR(__xludf.DUMMYFUNCTION("GOOGLETRANSLATE(A16823,""auto"",""en"")"),"Loading...")</f>
        <v>Loading...</v>
      </c>
    </row>
    <row r="16824" spans="1:2" ht="14.25" customHeight="1">
      <c r="A16824" s="4" t="s">
        <v>15903</v>
      </c>
      <c r="B16824" s="2" t="str">
        <f ca="1">IFERROR(__xludf.DUMMYFUNCTION("GOOGLETRANSLATE(A16824,""auto"",""en"")"),"Loading...")</f>
        <v>Loading...</v>
      </c>
    </row>
    <row r="16825" spans="1:2" ht="14.25" customHeight="1">
      <c r="A16825" s="4" t="s">
        <v>15904</v>
      </c>
      <c r="B16825" s="2" t="str">
        <f ca="1">IFERROR(__xludf.DUMMYFUNCTION("GOOGLETRANSLATE(A16825,""auto"",""en"")"),"Loading...")</f>
        <v>Loading...</v>
      </c>
    </row>
    <row r="16826" spans="1:2" ht="14.25" customHeight="1">
      <c r="A16826" s="2" t="s">
        <v>15905</v>
      </c>
      <c r="B16826" s="2" t="str">
        <f ca="1">IFERROR(__xludf.DUMMYFUNCTION("GOOGLETRANSLATE(A16826,""auto"",""en"")"),"Loading...")</f>
        <v>Loading...</v>
      </c>
    </row>
    <row r="16827" spans="1:2" ht="14.25" customHeight="1">
      <c r="A16827" s="4" t="s">
        <v>15906</v>
      </c>
      <c r="B16827" s="2" t="str">
        <f ca="1">IFERROR(__xludf.DUMMYFUNCTION("GOOGLETRANSLATE(A16827,""auto"",""en"")"),"Loading...")</f>
        <v>Loading...</v>
      </c>
    </row>
    <row r="16828" spans="1:2" ht="14.25" customHeight="1">
      <c r="A16828" s="2" t="s">
        <v>15907</v>
      </c>
      <c r="B16828" s="2" t="str">
        <f ca="1">IFERROR(__xludf.DUMMYFUNCTION("GOOGLETRANSLATE(A16828,""auto"",""en"")"),"❤❤❤❤❤❤india")</f>
        <v>❤❤❤❤❤❤india</v>
      </c>
    </row>
    <row r="16829" spans="1:2" ht="14.25" customHeight="1">
      <c r="A16829" s="2" t="s">
        <v>15908</v>
      </c>
      <c r="B16829" s="2" t="str">
        <f ca="1">IFERROR(__xludf.DUMMYFUNCTION("GOOGLETRANSLATE(A16829,""auto"",""en"")"),"Loading...")</f>
        <v>Loading...</v>
      </c>
    </row>
    <row r="16830" spans="1:2" ht="14.25" customHeight="1">
      <c r="A16830" s="4" t="s">
        <v>15909</v>
      </c>
      <c r="B16830" s="2" t="str">
        <f ca="1">IFERROR(__xludf.DUMMYFUNCTION("GOOGLETRANSLATE(A16830,""auto"",""en"")"),"Loading...")</f>
        <v>Loading...</v>
      </c>
    </row>
    <row r="16831" spans="1:2" ht="14.25" customHeight="1">
      <c r="A16831" s="4" t="s">
        <v>15910</v>
      </c>
      <c r="B16831" s="2" t="str">
        <f ca="1">IFERROR(__xludf.DUMMYFUNCTION("GOOGLETRANSLATE(A16831,""auto"",""en"")"),"Loading...")</f>
        <v>Loading...</v>
      </c>
    </row>
    <row r="16832" spans="1:2" ht="14.25" customHeight="1">
      <c r="A16832" s="5" t="s">
        <v>15911</v>
      </c>
      <c r="B16832" s="2" t="str">
        <f ca="1">IFERROR(__xludf.DUMMYFUNCTION("GOOGLETRANSLATE(A16832,""auto"",""en"")"),"Loading...")</f>
        <v>Loading...</v>
      </c>
    </row>
    <row r="16833" spans="1:2" ht="14.25" customHeight="1">
      <c r="A16833" s="4" t="s">
        <v>15912</v>
      </c>
      <c r="B16833" s="2" t="str">
        <f ca="1">IFERROR(__xludf.DUMMYFUNCTION("GOOGLETRANSLATE(A16833,""auto"",""en"")"),"Loading...")</f>
        <v>Loading...</v>
      </c>
    </row>
    <row r="16834" spans="1:2" ht="14.25" customHeight="1">
      <c r="A16834" s="2" t="s">
        <v>15913</v>
      </c>
      <c r="B16834" s="2" t="str">
        <f ca="1">IFERROR(__xludf.DUMMYFUNCTION("GOOGLETRANSLATE(A16834,""auto"",""en"")"),"Loading...")</f>
        <v>Loading...</v>
      </c>
    </row>
    <row r="16835" spans="1:2" ht="14.25" customHeight="1">
      <c r="A16835" s="4" t="s">
        <v>15914</v>
      </c>
      <c r="B16835" s="2" t="str">
        <f ca="1">IFERROR(__xludf.DUMMYFUNCTION("GOOGLETRANSLATE(A16835,""auto"",""en"")"),"Loading...")</f>
        <v>Loading...</v>
      </c>
    </row>
    <row r="16836" spans="1:2" ht="14.25" customHeight="1">
      <c r="A16836" s="2" t="s">
        <v>15915</v>
      </c>
      <c r="B16836" s="2" t="str">
        <f ca="1">IFERROR(__xludf.DUMMYFUNCTION("GOOGLETRANSLATE(A16836,""auto"",""en"")"),"Loading...")</f>
        <v>Loading...</v>
      </c>
    </row>
    <row r="16837" spans="1:2" ht="14.25" customHeight="1">
      <c r="A16837" s="4" t="s">
        <v>15916</v>
      </c>
      <c r="B16837" s="2" t="str">
        <f ca="1">IFERROR(__xludf.DUMMYFUNCTION("GOOGLETRANSLATE(A16837,""auto"",""en"")"),"Loading...")</f>
        <v>Loading...</v>
      </c>
    </row>
    <row r="16838" spans="1:2" ht="14.25" customHeight="1">
      <c r="A16838" s="2" t="s">
        <v>15917</v>
      </c>
      <c r="B16838" s="2" t="str">
        <f ca="1">IFERROR(__xludf.DUMMYFUNCTION("GOOGLETRANSLATE(A16838,""auto"",""en"")"),"Loading...")</f>
        <v>Loading...</v>
      </c>
    </row>
    <row r="16839" spans="1:2" ht="14.25" customHeight="1">
      <c r="A16839" s="2" t="s">
        <v>15918</v>
      </c>
      <c r="B16839" s="2" t="str">
        <f ca="1">IFERROR(__xludf.DUMMYFUNCTION("GOOGLETRANSLATE(A16839,""auto"",""en"")"),"Loading...")</f>
        <v>Loading...</v>
      </c>
    </row>
    <row r="16840" spans="1:2" ht="14.25" customHeight="1">
      <c r="A16840" s="4" t="s">
        <v>15919</v>
      </c>
      <c r="B16840" s="2" t="str">
        <f ca="1">IFERROR(__xludf.DUMMYFUNCTION("GOOGLETRANSLATE(A16840,""auto"",""en"")"),"Loading...")</f>
        <v>Loading...</v>
      </c>
    </row>
    <row r="16841" spans="1:2" ht="14.25" customHeight="1">
      <c r="A16841" s="2" t="s">
        <v>15920</v>
      </c>
      <c r="B16841" s="2" t="str">
        <f ca="1">IFERROR(__xludf.DUMMYFUNCTION("GOOGLETRANSLATE(A16841,""auto"",""en"")"),"Exit poll by media moguls have defeated the actual  vote.who prevented 543seats for bjp group.")</f>
        <v>Exit poll by media moguls have defeated the actual  vote.who prevented 543seats for bjp group.</v>
      </c>
    </row>
    <row r="16842" spans="1:2" ht="14.25" customHeight="1">
      <c r="A16842" s="2" t="s">
        <v>15921</v>
      </c>
      <c r="B16842" s="2" t="str">
        <f ca="1">IFERROR(__xludf.DUMMYFUNCTION("GOOGLETRANSLATE(A16842,""auto"",""en"")"),"Loading...")</f>
        <v>Loading...</v>
      </c>
    </row>
    <row r="16843" spans="1:2" ht="14.25" customHeight="1">
      <c r="A16843" s="2" t="s">
        <v>15922</v>
      </c>
      <c r="B16843" s="2" t="str">
        <f ca="1">IFERROR(__xludf.DUMMYFUNCTION("GOOGLETRANSLATE(A16843,""auto"",""en"")"),"Loading...")</f>
        <v>Loading...</v>
      </c>
    </row>
    <row r="16844" spans="1:2" ht="14.25" customHeight="1">
      <c r="A16844" s="2" t="s">
        <v>15923</v>
      </c>
      <c r="B16844" s="2" t="str">
        <f ca="1">IFERROR(__xludf.DUMMYFUNCTION("GOOGLETRANSLATE(A16844,""auto"",""en"")"),"Loading...")</f>
        <v>Loading...</v>
      </c>
    </row>
    <row r="16845" spans="1:2" ht="14.25" customHeight="1">
      <c r="A16845" s="4" t="s">
        <v>15924</v>
      </c>
      <c r="B16845" s="2" t="str">
        <f ca="1">IFERROR(__xludf.DUMMYFUNCTION("GOOGLETRANSLATE(A16845,""auto"",""en"")"),"🔥India")</f>
        <v>🔥India</v>
      </c>
    </row>
    <row r="16846" spans="1:2" ht="14.25" customHeight="1">
      <c r="A16846" s="2" t="s">
        <v>15925</v>
      </c>
      <c r="B16846" s="2" t="str">
        <f ca="1">IFERROR(__xludf.DUMMYFUNCTION("GOOGLETRANSLATE(A16846,""auto"",""en"")"),"Loading...")</f>
        <v>Loading...</v>
      </c>
    </row>
    <row r="16847" spans="1:2" ht="14.25" customHeight="1">
      <c r="A16847" s="4" t="s">
        <v>15926</v>
      </c>
      <c r="B16847" s="2" t="str">
        <f ca="1">IFERROR(__xludf.DUMMYFUNCTION("GOOGLETRANSLATE(A16847,""auto"",""en"")"),"Loading...")</f>
        <v>Loading...</v>
      </c>
    </row>
    <row r="16848" spans="1:2" ht="14.25" customHeight="1">
      <c r="A16848" s="2" t="s">
        <v>15927</v>
      </c>
      <c r="B16848" s="2" t="str">
        <f ca="1">IFERROR(__xludf.DUMMYFUNCTION("GOOGLETRANSLATE(A16848,""auto"",""en"")"),"yye patrakar congress k agent.....after 4 June ravish ji ko jail honi chahiye")</f>
        <v>yye patrakar congress k agent.....after 4 June ravish ji ko jail honi chahiye</v>
      </c>
    </row>
    <row r="16849" spans="1:2" ht="14.25" customHeight="1">
      <c r="A16849" s="2" t="s">
        <v>15928</v>
      </c>
      <c r="B16849" s="2" t="str">
        <f ca="1">IFERROR(__xludf.DUMMYFUNCTION("GOOGLETRANSLATE(A16849,""auto"",""en"")"),"Loading...")</f>
        <v>Loading...</v>
      </c>
    </row>
    <row r="16850" spans="1:2" ht="14.25" customHeight="1">
      <c r="A16850" s="2" t="s">
        <v>15929</v>
      </c>
      <c r="B16850" s="2" t="str">
        <f ca="1">IFERROR(__xludf.DUMMYFUNCTION("GOOGLETRANSLATE(A16850,""auto"",""en"")"),"Loading...")</f>
        <v>Loading...</v>
      </c>
    </row>
    <row r="16851" spans="1:2" ht="14.25" customHeight="1">
      <c r="A16851" s="2" t="s">
        <v>15930</v>
      </c>
      <c r="B16851" s="2" t="str">
        <f ca="1">IFERROR(__xludf.DUMMYFUNCTION("GOOGLETRANSLATE(A16851,""auto"",""en"")"),"Loading...")</f>
        <v>Loading...</v>
      </c>
    </row>
    <row r="16852" spans="1:2" ht="14.25" customHeight="1">
      <c r="A16852" s="2" t="s">
        <v>15931</v>
      </c>
      <c r="B16852" s="2" t="str">
        <f ca="1">IFERROR(__xludf.DUMMYFUNCTION("GOOGLETRANSLATE(A16852,""auto"",""en"")"),"Loading...")</f>
        <v>Loading...</v>
      </c>
    </row>
    <row r="16853" spans="1:2" ht="14.25" customHeight="1">
      <c r="A16853" s="2" t="s">
        <v>15932</v>
      </c>
      <c r="B16853" s="2" t="str">
        <f ca="1">IFERROR(__xludf.DUMMYFUNCTION("GOOGLETRANSLATE(A16853,""auto"",""en"")"),"Loading...")</f>
        <v>Loading...</v>
      </c>
    </row>
    <row r="16854" spans="1:2" ht="14.25" customHeight="1">
      <c r="A16854" s="2" t="s">
        <v>15933</v>
      </c>
      <c r="B16854" s="2" t="str">
        <f ca="1">IFERROR(__xludf.DUMMYFUNCTION("GOOGLETRANSLATE(A16854,""auto"",""en"")"),"Loading...")</f>
        <v>Loading...</v>
      </c>
    </row>
    <row r="16855" spans="1:2" ht="14.25" customHeight="1">
      <c r="A16855" s="2" t="s">
        <v>15934</v>
      </c>
      <c r="B16855" s="2" t="str">
        <f ca="1">IFERROR(__xludf.DUMMYFUNCTION("GOOGLETRANSLATE(A16855,""auto"",""en"")"),"India is in the process of forming a coalition government after June 4.")</f>
        <v>India is in the process of forming a coalition government after June 4.</v>
      </c>
    </row>
    <row r="16856" spans="1:2" ht="14.25" customHeight="1">
      <c r="A16856" s="4" t="s">
        <v>15935</v>
      </c>
      <c r="B16856" s="2" t="str">
        <f ca="1">IFERROR(__xludf.DUMMYFUNCTION("GOOGLETRANSLATE(A16856,""auto"",""en"")"),"Loading...")</f>
        <v>Loading...</v>
      </c>
    </row>
    <row r="16857" spans="1:2" ht="14.25" customHeight="1">
      <c r="A16857" s="2" t="s">
        <v>15936</v>
      </c>
      <c r="B16857" s="2" t="str">
        <f ca="1">IFERROR(__xludf.DUMMYFUNCTION("GOOGLETRANSLATE(A16857,""auto"",""en"")"),"Loading...")</f>
        <v>Loading...</v>
      </c>
    </row>
    <row r="16858" spans="1:2" ht="14.25" customHeight="1">
      <c r="A16858" s="2" t="s">
        <v>15937</v>
      </c>
      <c r="B16858" s="2" t="str">
        <f ca="1">IFERROR(__xludf.DUMMYFUNCTION("GOOGLETRANSLATE(A16858,""auto"",""en"")"),"Loading...")</f>
        <v>Loading...</v>
      </c>
    </row>
    <row r="16859" spans="1:2" ht="14.25" customHeight="1">
      <c r="A16859" s="4" t="s">
        <v>15938</v>
      </c>
      <c r="B16859" s="2" t="str">
        <f ca="1">IFERROR(__xludf.DUMMYFUNCTION("GOOGLETRANSLATE(A16859,""auto"",""en"")"),"Loading...")</f>
        <v>Loading...</v>
      </c>
    </row>
    <row r="16860" spans="1:2" ht="14.25" customHeight="1">
      <c r="A16860" s="2" t="s">
        <v>310</v>
      </c>
      <c r="B16860" s="2" t="str">
        <f ca="1">IFERROR(__xludf.DUMMYFUNCTION("GOOGLETRANSLATE(A16860,""auto"",""en"")"),"Loading...")</f>
        <v>Loading...</v>
      </c>
    </row>
    <row r="16861" spans="1:2" ht="14.25" customHeight="1">
      <c r="A16861" s="4" t="s">
        <v>15939</v>
      </c>
      <c r="B16861" s="2" t="str">
        <f ca="1">IFERROR(__xludf.DUMMYFUNCTION("GOOGLETRANSLATE(A16861,""auto"",""en"")"),"Loading...")</f>
        <v>Loading...</v>
      </c>
    </row>
    <row r="16862" spans="1:2" ht="14.25" customHeight="1">
      <c r="A16862" s="2" t="s">
        <v>15940</v>
      </c>
      <c r="B16862" s="2" t="str">
        <f ca="1">IFERROR(__xludf.DUMMYFUNCTION("GOOGLETRANSLATE(A16862,""auto"",""en"")"),"Loading...")</f>
        <v>Loading...</v>
      </c>
    </row>
    <row r="16863" spans="1:2" ht="14.25" customHeight="1">
      <c r="A16863" s="4" t="s">
        <v>15941</v>
      </c>
      <c r="B16863" s="2" t="str">
        <f ca="1">IFERROR(__xludf.DUMMYFUNCTION("GOOGLETRANSLATE(A16863,""auto"",""en"")"),"Loading...")</f>
        <v>Loading...</v>
      </c>
    </row>
    <row r="16864" spans="1:2" ht="14.25" customHeight="1">
      <c r="A16864" s="2" t="s">
        <v>15942</v>
      </c>
      <c r="B16864" s="2" t="str">
        <f ca="1">IFERROR(__xludf.DUMMYFUNCTION("GOOGLETRANSLATE(A16864,""auto"",""en"")"),"Loading...")</f>
        <v>Loading...</v>
      </c>
    </row>
    <row r="16865" spans="1:2" ht="14.25" customHeight="1">
      <c r="A16865" s="2" t="s">
        <v>7226</v>
      </c>
      <c r="B16865" s="2" t="str">
        <f ca="1">IFERROR(__xludf.DUMMYFUNCTION("GOOGLETRANSLATE(A16865,""auto"",""en"")"),"Loading...")</f>
        <v>Loading...</v>
      </c>
    </row>
    <row r="16866" spans="1:2" ht="14.25" customHeight="1">
      <c r="A16866" s="2" t="s">
        <v>15943</v>
      </c>
      <c r="B16866" s="2" t="str">
        <f ca="1">IFERROR(__xludf.DUMMYFUNCTION("GOOGLETRANSLATE(A16866,""auto"",""en"")"),"Loading...")</f>
        <v>Loading...</v>
      </c>
    </row>
    <row r="16867" spans="1:2" ht="14.25" customHeight="1">
      <c r="A16867" s="2" t="s">
        <v>6631</v>
      </c>
      <c r="B16867" s="2" t="str">
        <f ca="1">IFERROR(__xludf.DUMMYFUNCTION("GOOGLETRANSLATE(A16867,""auto"",""en"")"),"🙏🙏🙏")</f>
        <v>🙏🙏🙏</v>
      </c>
    </row>
    <row r="16868" spans="1:2" ht="14.25" customHeight="1">
      <c r="A16868" s="6" t="s">
        <v>15944</v>
      </c>
      <c r="B16868" s="2" t="str">
        <f ca="1">IFERROR(__xludf.DUMMYFUNCTION("GOOGLETRANSLATE(A16868,""auto"",""en"")"),"Loading...")</f>
        <v>Loading...</v>
      </c>
    </row>
    <row r="16869" spans="1:2" ht="14.25" customHeight="1">
      <c r="A16869" s="2" t="s">
        <v>15945</v>
      </c>
      <c r="B16869" s="2" t="str">
        <f ca="1">IFERROR(__xludf.DUMMYFUNCTION("GOOGLETRANSLATE(A16869,""auto"",""en"")"),"Loading...")</f>
        <v>Loading...</v>
      </c>
    </row>
    <row r="16870" spans="1:2" ht="14.25" customHeight="1">
      <c r="A16870" s="6" t="s">
        <v>15946</v>
      </c>
      <c r="B16870" s="2" t="str">
        <f ca="1">IFERROR(__xludf.DUMMYFUNCTION("GOOGLETRANSLATE(A16870,""auto"",""en"")"),"Loading...")</f>
        <v>Loading...</v>
      </c>
    </row>
    <row r="16871" spans="1:2" ht="14.25" customHeight="1">
      <c r="A16871" s="2" t="s">
        <v>386</v>
      </c>
      <c r="B16871" s="2" t="str">
        <f ca="1">IFERROR(__xludf.DUMMYFUNCTION("GOOGLETRANSLATE(A16871,""auto"",""en"")"),"Loading...")</f>
        <v>Loading...</v>
      </c>
    </row>
    <row r="16872" spans="1:2" ht="14.25" customHeight="1">
      <c r="A16872" s="2" t="s">
        <v>15947</v>
      </c>
      <c r="B16872" s="2" t="str">
        <f ca="1">IFERROR(__xludf.DUMMYFUNCTION("GOOGLETRANSLATE(A16872,""auto"",""en"")"),"Loading...")</f>
        <v>Loading...</v>
      </c>
    </row>
    <row r="16873" spans="1:2" ht="14.25" customHeight="1">
      <c r="A16873" s="2" t="s">
        <v>15948</v>
      </c>
      <c r="B16873" s="2" t="str">
        <f ca="1">IFERROR(__xludf.DUMMYFUNCTION("GOOGLETRANSLATE(A16873,""auto"",""en"")"),"Loading...")</f>
        <v>Loading...</v>
      </c>
    </row>
    <row r="16874" spans="1:2" ht="14.25" customHeight="1">
      <c r="A16874" s="5" t="s">
        <v>15949</v>
      </c>
      <c r="B16874" s="2" t="str">
        <f ca="1">IFERROR(__xludf.DUMMYFUNCTION("GOOGLETRANSLATE(A16874,""auto"",""en"")"),"Loading...")</f>
        <v>Loading...</v>
      </c>
    </row>
    <row r="16875" spans="1:2" ht="14.25" customHeight="1">
      <c r="A16875" s="4" t="s">
        <v>15950</v>
      </c>
      <c r="B16875" s="2" t="str">
        <f ca="1">IFERROR(__xludf.DUMMYFUNCTION("GOOGLETRANSLATE(A16875,""auto"",""en"")"),"Loading...")</f>
        <v>Loading...</v>
      </c>
    </row>
    <row r="16876" spans="1:2" ht="14.25" customHeight="1">
      <c r="A16876" s="2" t="s">
        <v>15951</v>
      </c>
      <c r="B16876" s="2" t="str">
        <f ca="1">IFERROR(__xludf.DUMMYFUNCTION("GOOGLETRANSLATE(A16876,""auto"",""en"")"),"Loading...")</f>
        <v>Loading...</v>
      </c>
    </row>
    <row r="16877" spans="1:2" ht="14.25" customHeight="1">
      <c r="A16877" s="2" t="s">
        <v>15952</v>
      </c>
      <c r="B16877" s="2" t="str">
        <f ca="1">IFERROR(__xludf.DUMMYFUNCTION("GOOGLETRANSLATE(A16877,""auto"",""en"")"),"Loading...")</f>
        <v>Loading...</v>
      </c>
    </row>
    <row r="16878" spans="1:2" ht="14.25" customHeight="1">
      <c r="A16878" s="2" t="s">
        <v>15953</v>
      </c>
      <c r="B16878" s="2" t="str">
        <f ca="1">IFERROR(__xludf.DUMMYFUNCTION("GOOGLETRANSLATE(A16878,""auto"",""en"")"),"Loading...")</f>
        <v>Loading...</v>
      </c>
    </row>
    <row r="16879" spans="1:2" ht="14.25" customHeight="1">
      <c r="A16879" s="2" t="s">
        <v>15954</v>
      </c>
      <c r="B16879" s="2" t="str">
        <f ca="1">IFERROR(__xludf.DUMMYFUNCTION("GOOGLETRANSLATE(A16879,""auto"",""en"")"),"Loading...")</f>
        <v>Loading...</v>
      </c>
    </row>
    <row r="16880" spans="1:2" ht="14.25" customHeight="1">
      <c r="A16880" s="6" t="s">
        <v>15955</v>
      </c>
      <c r="B16880" s="2" t="str">
        <f ca="1">IFERROR(__xludf.DUMMYFUNCTION("GOOGLETRANSLATE(A16880,""auto"",""en"")"),"Loading...")</f>
        <v>Loading...</v>
      </c>
    </row>
    <row r="16881" spans="1:2" ht="14.25" customHeight="1">
      <c r="A16881" s="2" t="s">
        <v>15956</v>
      </c>
      <c r="B16881" s="2" t="str">
        <f ca="1">IFERROR(__xludf.DUMMYFUNCTION("GOOGLETRANSLATE(A16881,""auto"",""en"")"),"Loading...")</f>
        <v>Loading...</v>
      </c>
    </row>
    <row r="16882" spans="1:2" ht="14.25" customHeight="1">
      <c r="A16882" s="2" t="s">
        <v>15957</v>
      </c>
      <c r="B16882" s="2" t="str">
        <f ca="1">IFERROR(__xludf.DUMMYFUNCTION("GOOGLETRANSLATE(A16882,""auto"",""en"")"),"Loading...")</f>
        <v>Loading...</v>
      </c>
    </row>
    <row r="16883" spans="1:2" ht="14.25" customHeight="1">
      <c r="A16883" s="2" t="s">
        <v>15958</v>
      </c>
      <c r="B16883" s="2" t="str">
        <f ca="1">IFERROR(__xludf.DUMMYFUNCTION("GOOGLETRANSLATE(A16883,""auto"",""en"")"),"Loading...")</f>
        <v>Loading...</v>
      </c>
    </row>
    <row r="16884" spans="1:2" ht="14.25" customHeight="1">
      <c r="A16884" s="2" t="s">
        <v>15959</v>
      </c>
      <c r="B16884" s="2" t="str">
        <f ca="1">IFERROR(__xludf.DUMMYFUNCTION("GOOGLETRANSLATE(A16884,""auto"",""en"")"),"Loading...")</f>
        <v>Loading...</v>
      </c>
    </row>
    <row r="16885" spans="1:2" ht="14.25" customHeight="1">
      <c r="A16885" s="2" t="s">
        <v>15960</v>
      </c>
      <c r="B16885" s="2" t="str">
        <f ca="1">IFERROR(__xludf.DUMMYFUNCTION("GOOGLETRANSLATE(A16885,""auto"",""en"")"),"Loading...")</f>
        <v>Loading...</v>
      </c>
    </row>
    <row r="16886" spans="1:2" ht="14.25" customHeight="1">
      <c r="A16886" s="2" t="s">
        <v>15961</v>
      </c>
      <c r="B16886" s="2" t="str">
        <f ca="1">IFERROR(__xludf.DUMMYFUNCTION("GOOGLETRANSLATE(A16886,""auto"",""en"")"),"Loading...")</f>
        <v>Loading...</v>
      </c>
    </row>
    <row r="16887" spans="1:2" ht="14.25" customHeight="1">
      <c r="A16887" s="2" t="s">
        <v>15962</v>
      </c>
      <c r="B16887" s="2" t="str">
        <f ca="1">IFERROR(__xludf.DUMMYFUNCTION("GOOGLETRANSLATE(A16887,""auto"",""en"")"),"Loading...")</f>
        <v>Loading...</v>
      </c>
    </row>
    <row r="16888" spans="1:2" ht="14.25" customHeight="1">
      <c r="A16888" s="2" t="s">
        <v>4143</v>
      </c>
      <c r="B16888" s="2" t="str">
        <f ca="1">IFERROR(__xludf.DUMMYFUNCTION("GOOGLETRANSLATE(A16888,""auto"",""en"")"),"Loading...")</f>
        <v>Loading...</v>
      </c>
    </row>
    <row r="16889" spans="1:2" ht="14.25" customHeight="1">
      <c r="A16889" s="2" t="s">
        <v>15963</v>
      </c>
      <c r="B16889" s="2" t="str">
        <f ca="1">IFERROR(__xludf.DUMMYFUNCTION("GOOGLETRANSLATE(A16889,""auto"",""en"")"),"If BJP had told the figure of 450 then the media would have started telling 450 also.")</f>
        <v>If BJP had told the figure of 450 then the media would have started telling 450 also.</v>
      </c>
    </row>
    <row r="16890" spans="1:2" ht="14.25" customHeight="1">
      <c r="A16890" s="6" t="s">
        <v>15964</v>
      </c>
      <c r="B16890" s="2" t="str">
        <f ca="1">IFERROR(__xludf.DUMMYFUNCTION("GOOGLETRANSLATE(A16890,""auto"",""en"")"),"Loading...")</f>
        <v>Loading...</v>
      </c>
    </row>
    <row r="16891" spans="1:2" ht="14.25" customHeight="1">
      <c r="A16891" s="2" t="s">
        <v>15965</v>
      </c>
      <c r="B16891" s="2" t="str">
        <f ca="1">IFERROR(__xludf.DUMMYFUNCTION("GOOGLETRANSLATE(A16891,""auto"",""en"")"),"Loading...")</f>
        <v>Loading...</v>
      </c>
    </row>
    <row r="16892" spans="1:2" ht="14.25" customHeight="1">
      <c r="A16892" s="2" t="s">
        <v>15966</v>
      </c>
      <c r="B16892" s="2" t="str">
        <f ca="1">IFERROR(__xludf.DUMMYFUNCTION("GOOGLETRANSLATE(A16892,""auto"",""en"")"),"Loading...")</f>
        <v>Loading...</v>
      </c>
    </row>
    <row r="16893" spans="1:2" ht="14.25" customHeight="1">
      <c r="A16893" s="2" t="s">
        <v>15967</v>
      </c>
      <c r="B16893" s="2" t="str">
        <f ca="1">IFERROR(__xludf.DUMMYFUNCTION("GOOGLETRANSLATE(A16893,""auto"",""en"")"),"295 India 🇮🇳 alliance 😍... Congress zindabad 🇮🇳❤")</f>
        <v>295 India 🇮🇳 alliance 😍... Congress zindabad 🇮🇳❤</v>
      </c>
    </row>
    <row r="16894" spans="1:2" ht="14.25" customHeight="1">
      <c r="A16894" s="2" t="s">
        <v>15968</v>
      </c>
      <c r="B16894" s="2" t="str">
        <f ca="1">IFERROR(__xludf.DUMMYFUNCTION("GOOGLETRANSLATE(A16894,""auto"",""en"")"),"Loading...")</f>
        <v>Loading...</v>
      </c>
    </row>
    <row r="16895" spans="1:2" ht="14.25" customHeight="1">
      <c r="A16895" s="6" t="s">
        <v>15969</v>
      </c>
      <c r="B16895" s="2" t="str">
        <f ca="1">IFERROR(__xludf.DUMMYFUNCTION("GOOGLETRANSLATE(A16895,""auto"",""en"")"),"Loading...")</f>
        <v>Loading...</v>
      </c>
    </row>
    <row r="16896" spans="1:2" ht="14.25" customHeight="1">
      <c r="A16896" s="6" t="s">
        <v>15970</v>
      </c>
      <c r="B16896" s="2" t="str">
        <f ca="1">IFERROR(__xludf.DUMMYFUNCTION("GOOGLETRANSLATE(A16896,""auto"",""en"")"),"Loading...")</f>
        <v>Loading...</v>
      </c>
    </row>
    <row r="16897" spans="1:2" ht="14.25" customHeight="1">
      <c r="A16897" s="2" t="s">
        <v>15971</v>
      </c>
      <c r="B16897" s="2" t="str">
        <f ca="1">IFERROR(__xludf.DUMMYFUNCTION("GOOGLETRANSLATE(A16897,""auto"",""en"")"),"Loading...")</f>
        <v>Loading...</v>
      </c>
    </row>
    <row r="16898" spans="1:2" ht="14.25" customHeight="1">
      <c r="A16898" s="2" t="s">
        <v>15972</v>
      </c>
      <c r="B16898" s="2" t="str">
        <f ca="1">IFERROR(__xludf.DUMMYFUNCTION("GOOGLETRANSLATE(A16898,""auto"",""en"")"),"Who wants to make Rahul Gandhi PM?")</f>
        <v>Who wants to make Rahul Gandhi PM?</v>
      </c>
    </row>
    <row r="16899" spans="1:2" ht="14.25" customHeight="1">
      <c r="A16899" s="2" t="s">
        <v>15973</v>
      </c>
      <c r="B16899" s="2" t="str">
        <f ca="1">IFERROR(__xludf.DUMMYFUNCTION("GOOGLETRANSLATE(A16899,""auto"",""en"")"),"Loading...")</f>
        <v>Loading...</v>
      </c>
    </row>
    <row r="16900" spans="1:2" ht="14.25" customHeight="1">
      <c r="A16900" s="4" t="s">
        <v>15974</v>
      </c>
      <c r="B16900" s="2" t="str">
        <f ca="1">IFERROR(__xludf.DUMMYFUNCTION("GOOGLETRANSLATE(A16900,""auto"",""en"")"),"Loading...")</f>
        <v>Loading...</v>
      </c>
    </row>
    <row r="16901" spans="1:2" ht="14.25" customHeight="1">
      <c r="A16901" s="2" t="s">
        <v>764</v>
      </c>
      <c r="B16901" s="2" t="str">
        <f ca="1">IFERROR(__xludf.DUMMYFUNCTION("GOOGLETRANSLATE(A16901,""auto"",""en"")"),"Loading...")</f>
        <v>Loading...</v>
      </c>
    </row>
    <row r="16902" spans="1:2" ht="14.25" customHeight="1">
      <c r="A16902" s="2" t="s">
        <v>15975</v>
      </c>
      <c r="B16902" s="2" t="str">
        <f ca="1">IFERROR(__xludf.DUMMYFUNCTION("GOOGLETRANSLATE(A16902,""auto"",""en"")"),"Loading...")</f>
        <v>Loading...</v>
      </c>
    </row>
    <row r="16903" spans="1:2" ht="14.25" customHeight="1">
      <c r="A16903" s="2" t="s">
        <v>15976</v>
      </c>
      <c r="B16903" s="2" t="str">
        <f ca="1">IFERROR(__xludf.DUMMYFUNCTION("GOOGLETRANSLATE(A16903,""auto"",""en"")"),"Loading...")</f>
        <v>Loading...</v>
      </c>
    </row>
    <row r="16904" spans="1:2" ht="14.25" customHeight="1">
      <c r="A16904" s="2" t="s">
        <v>15977</v>
      </c>
      <c r="B16904" s="2" t="str">
        <f ca="1">IFERROR(__xludf.DUMMYFUNCTION("GOOGLETRANSLATE(A16904,""auto"",""en"")"),"❤❤❤🎉🎉")</f>
        <v>❤❤❤🎉🎉</v>
      </c>
    </row>
    <row r="16905" spans="1:2" ht="14.25" customHeight="1">
      <c r="A16905" s="4" t="s">
        <v>15978</v>
      </c>
      <c r="B16905" s="2" t="str">
        <f ca="1">IFERROR(__xludf.DUMMYFUNCTION("GOOGLETRANSLATE(A16905,""auto"",""en"")"),"Loading...")</f>
        <v>Loading...</v>
      </c>
    </row>
    <row r="16906" spans="1:2" ht="14.25" customHeight="1">
      <c r="A16906" s="4" t="s">
        <v>15979</v>
      </c>
      <c r="B16906" s="2" t="str">
        <f ca="1">IFERROR(__xludf.DUMMYFUNCTION("GOOGLETRANSLATE(A16906,""auto"",""en"")"),"Loading...")</f>
        <v>Loading...</v>
      </c>
    </row>
    <row r="16907" spans="1:2" ht="14.25" customHeight="1">
      <c r="A16907" s="6" t="s">
        <v>15980</v>
      </c>
      <c r="B16907" s="2" t="str">
        <f ca="1">IFERROR(__xludf.DUMMYFUNCTION("GOOGLETRANSLATE(A16907,""auto"",""en"")"),"Loading...")</f>
        <v>Loading...</v>
      </c>
    </row>
    <row r="16908" spans="1:2" ht="14.25" customHeight="1">
      <c r="A16908" s="2" t="s">
        <v>15981</v>
      </c>
      <c r="B16908" s="2" t="str">
        <f ca="1">IFERROR(__xludf.DUMMYFUNCTION("GOOGLETRANSLATE(A16908,""auto"",""en"")"),"Bjp King of India ❤❤❤❤❤")</f>
        <v>Bjp King of India ❤❤❤❤❤</v>
      </c>
    </row>
    <row r="16909" spans="1:2" ht="14.25" customHeight="1">
      <c r="A16909" s="4" t="s">
        <v>15982</v>
      </c>
      <c r="B16909" s="2" t="str">
        <f ca="1">IFERROR(__xludf.DUMMYFUNCTION("GOOGLETRANSLATE(A16909,""auto"",""en"")"),"Loading...")</f>
        <v>Loading...</v>
      </c>
    </row>
    <row r="16910" spans="1:2" ht="14.25" customHeight="1">
      <c r="A16910" s="5" t="s">
        <v>15983</v>
      </c>
      <c r="B16910" s="2" t="str">
        <f ca="1">IFERROR(__xludf.DUMMYFUNCTION("GOOGLETRANSLATE(A16910,""auto"",""en"")"),"Loading...")</f>
        <v>Loading...</v>
      </c>
    </row>
    <row r="16911" spans="1:2" ht="14.25" customHeight="1">
      <c r="A16911" s="2" t="s">
        <v>15984</v>
      </c>
      <c r="B16911" s="2" t="str">
        <f ca="1">IFERROR(__xludf.DUMMYFUNCTION("GOOGLETRANSLATE(A16911,""auto"",""en"")"),"Loading...")</f>
        <v>Loading...</v>
      </c>
    </row>
    <row r="16912" spans="1:2" ht="14.25" customHeight="1">
      <c r="A16912" s="2" t="s">
        <v>15985</v>
      </c>
      <c r="B16912" s="2" t="str">
        <f ca="1">IFERROR(__xludf.DUMMYFUNCTION("GOOGLETRANSLATE(A16912,""auto"",""en"")"),"Loading...")</f>
        <v>Loading...</v>
      </c>
    </row>
    <row r="16913" spans="1:2" ht="14.25" customHeight="1">
      <c r="A16913" s="4" t="s">
        <v>15986</v>
      </c>
      <c r="B16913" s="2" t="str">
        <f ca="1">IFERROR(__xludf.DUMMYFUNCTION("GOOGLETRANSLATE(A16913,""auto"",""en"")"),"Loading...")</f>
        <v>Loading...</v>
      </c>
    </row>
    <row r="16914" spans="1:2" ht="14.25" customHeight="1">
      <c r="A16914" s="2" t="s">
        <v>15987</v>
      </c>
      <c r="B16914" s="2" t="str">
        <f ca="1">IFERROR(__xludf.DUMMYFUNCTION("GOOGLETRANSLATE(A16914,""auto"",""en"")"),"Loading...")</f>
        <v>Loading...</v>
      </c>
    </row>
    <row r="16915" spans="1:2" ht="14.25" customHeight="1">
      <c r="A16915" s="2" t="s">
        <v>310</v>
      </c>
      <c r="B16915" s="2" t="str">
        <f ca="1">IFERROR(__xludf.DUMMYFUNCTION("GOOGLETRANSLATE(A16915,""auto"",""en"")"),"Loading...")</f>
        <v>Loading...</v>
      </c>
    </row>
    <row r="16916" spans="1:2" ht="14.25" customHeight="1">
      <c r="A16916" s="2" t="s">
        <v>764</v>
      </c>
      <c r="B16916" s="2" t="str">
        <f ca="1">IFERROR(__xludf.DUMMYFUNCTION("GOOGLETRANSLATE(A16916,""auto"",""en"")"),"Loading...")</f>
        <v>Loading...</v>
      </c>
    </row>
    <row r="16917" spans="1:2" ht="14.25" customHeight="1">
      <c r="A16917" s="2" t="s">
        <v>15988</v>
      </c>
      <c r="B16917" s="2" t="str">
        <f ca="1">IFERROR(__xludf.DUMMYFUNCTION("GOOGLETRANSLATE(A16917,""auto"",""en"")"),"Loading...")</f>
        <v>Loading...</v>
      </c>
    </row>
    <row r="16918" spans="1:2" ht="14.25" customHeight="1">
      <c r="A16918" s="4" t="s">
        <v>15989</v>
      </c>
      <c r="B16918" s="2" t="str">
        <f ca="1">IFERROR(__xludf.DUMMYFUNCTION("GOOGLETRANSLATE(A16918,""auto"",""en"")"),"Loading...")</f>
        <v>Loading...</v>
      </c>
    </row>
    <row r="16919" spans="1:2" ht="14.25" customHeight="1">
      <c r="A16919" s="2" t="s">
        <v>15990</v>
      </c>
      <c r="B16919" s="2" t="str">
        <f ca="1">IFERROR(__xludf.DUMMYFUNCTION("GOOGLETRANSLATE(A16919,""auto"",""en"")"),"Loading...")</f>
        <v>Loading...</v>
      </c>
    </row>
    <row r="16920" spans="1:2" ht="14.25" customHeight="1">
      <c r="A16920" s="2" t="s">
        <v>15991</v>
      </c>
      <c r="B16920" s="2" t="str">
        <f ca="1">IFERROR(__xludf.DUMMYFUNCTION("GOOGLETRANSLATE(A16920,""auto"",""en"")"),"Loading...")</f>
        <v>Loading...</v>
      </c>
    </row>
    <row r="16921" spans="1:2" ht="14.25" customHeight="1">
      <c r="A16921" s="4" t="s">
        <v>15992</v>
      </c>
      <c r="B16921" s="2" t="str">
        <f ca="1">IFERROR(__xludf.DUMMYFUNCTION("GOOGLETRANSLATE(A16921,""auto"",""en"")"),"Rahul ji will win ❤❤❤❤❤")</f>
        <v>Rahul ji will win ❤❤❤❤❤</v>
      </c>
    </row>
    <row r="16922" spans="1:2" ht="14.25" customHeight="1">
      <c r="A16922" s="2" t="s">
        <v>15993</v>
      </c>
      <c r="B16922" s="2" t="str">
        <f ca="1">IFERROR(__xludf.DUMMYFUNCTION("GOOGLETRANSLATE(A16922,""auto"",""en"")"),"Loading...")</f>
        <v>Loading...</v>
      </c>
    </row>
    <row r="16923" spans="1:2" ht="14.25" customHeight="1">
      <c r="A16923" s="2" t="s">
        <v>15994</v>
      </c>
      <c r="B16923" s="2" t="str">
        <f ca="1">IFERROR(__xludf.DUMMYFUNCTION("GOOGLETRANSLATE(A16923,""auto"",""en"")"),"Loading...")</f>
        <v>Loading...</v>
      </c>
    </row>
    <row r="16924" spans="1:2" ht="14.25" customHeight="1">
      <c r="A16924" s="2" t="s">
        <v>15995</v>
      </c>
      <c r="B16924" s="2" t="str">
        <f ca="1">IFERROR(__xludf.DUMMYFUNCTION("GOOGLETRANSLATE(A16924,""auto"",""en"")"),"Loading...")</f>
        <v>Loading...</v>
      </c>
    </row>
    <row r="16925" spans="1:2" ht="14.25" customHeight="1">
      <c r="A16925" s="2" t="s">
        <v>15996</v>
      </c>
      <c r="B16925" s="2" t="str">
        <f ca="1">IFERROR(__xludf.DUMMYFUNCTION("GOOGLETRANSLATE(A16925,""auto"",""en"")"),"Loading...")</f>
        <v>Loading...</v>
      </c>
    </row>
    <row r="16926" spans="1:2" ht="14.25" customHeight="1">
      <c r="A16926" s="2" t="s">
        <v>15997</v>
      </c>
      <c r="B16926" s="2" t="str">
        <f ca="1">IFERROR(__xludf.DUMMYFUNCTION("GOOGLETRANSLATE(A16926,""auto"",""en"")"),"Loading...")</f>
        <v>Loading...</v>
      </c>
    </row>
    <row r="16927" spans="1:2" ht="14.25" customHeight="1">
      <c r="A16927" s="4" t="s">
        <v>15998</v>
      </c>
      <c r="B16927" s="2" t="str">
        <f ca="1">IFERROR(__xludf.DUMMYFUNCTION("GOOGLETRANSLATE(A16927,""auto"",""en"")"),"Loading...")</f>
        <v>Loading...</v>
      </c>
    </row>
    <row r="16928" spans="1:2" ht="14.25" customHeight="1">
      <c r="A16928" s="2" t="s">
        <v>15999</v>
      </c>
      <c r="B16928" s="2" t="str">
        <f ca="1">IFERROR(__xludf.DUMMYFUNCTION("GOOGLETRANSLATE(A16928,""auto"",""en"")"),"Loading...")</f>
        <v>Loading...</v>
      </c>
    </row>
    <row r="16929" spans="1:2" ht="14.25" customHeight="1">
      <c r="A16929" s="2" t="s">
        <v>16000</v>
      </c>
      <c r="B16929" s="2" t="str">
        <f ca="1">IFERROR(__xludf.DUMMYFUNCTION("GOOGLETRANSLATE(A16929,""auto"",""en"")"),"Loading...")</f>
        <v>Loading...</v>
      </c>
    </row>
    <row r="16930" spans="1:2" ht="14.25" customHeight="1">
      <c r="A16930" s="4" t="s">
        <v>16001</v>
      </c>
      <c r="B16930" s="2" t="str">
        <f ca="1">IFERROR(__xludf.DUMMYFUNCTION("GOOGLETRANSLATE(A16930,""auto"",""en"")"),"Loading...")</f>
        <v>Loading...</v>
      </c>
    </row>
    <row r="16931" spans="1:2" ht="14.25" customHeight="1">
      <c r="A16931" s="2" t="s">
        <v>16002</v>
      </c>
      <c r="B16931" s="2" t="str">
        <f ca="1">IFERROR(__xludf.DUMMYFUNCTION("GOOGLETRANSLATE(A16931,""auto"",""en"")"),"Loading...")</f>
        <v>Loading...</v>
      </c>
    </row>
    <row r="16932" spans="1:2" ht="14.25" customHeight="1">
      <c r="A16932" s="2" t="s">
        <v>16003</v>
      </c>
      <c r="B16932" s="2" t="str">
        <f ca="1">IFERROR(__xludf.DUMMYFUNCTION("GOOGLETRANSLATE(A16932,""auto"",""en"")"),"Loading...")</f>
        <v>Loading...</v>
      </c>
    </row>
    <row r="16933" spans="1:2" ht="14.25" customHeight="1">
      <c r="A16933" s="2" t="s">
        <v>16004</v>
      </c>
      <c r="B16933" s="2" t="str">
        <f ca="1">IFERROR(__xludf.DUMMYFUNCTION("GOOGLETRANSLATE(A16933,""auto"",""en"")"),"Loading...")</f>
        <v>Loading...</v>
      </c>
    </row>
    <row r="16934" spans="1:2" ht="14.25" customHeight="1">
      <c r="A16934" s="6" t="s">
        <v>16005</v>
      </c>
      <c r="B16934" s="2" t="str">
        <f ca="1">IFERROR(__xludf.DUMMYFUNCTION("GOOGLETRANSLATE(A16934,""auto"",""en"")"),"Loading...")</f>
        <v>Loading...</v>
      </c>
    </row>
    <row r="16935" spans="1:2" ht="14.25" customHeight="1">
      <c r="A16935" s="4" t="s">
        <v>16006</v>
      </c>
      <c r="B16935" s="2" t="str">
        <f ca="1">IFERROR(__xludf.DUMMYFUNCTION("GOOGLETRANSLATE(A16935,""auto"",""en"")"),"Which time is from the India coalition government?")</f>
        <v>Which time is from the India coalition government?</v>
      </c>
    </row>
    <row r="16936" spans="1:2" ht="14.25" customHeight="1">
      <c r="A16936" s="2" t="s">
        <v>16007</v>
      </c>
      <c r="B16936" s="2" t="str">
        <f ca="1">IFERROR(__xludf.DUMMYFUNCTION("GOOGLETRANSLATE(A16936,""auto"",""en"")"),"Loading...")</f>
        <v>Loading...</v>
      </c>
    </row>
    <row r="16937" spans="1:2" ht="14.25" customHeight="1">
      <c r="A16937" s="2" t="s">
        <v>16008</v>
      </c>
      <c r="B16937" s="2" t="str">
        <f ca="1">IFERROR(__xludf.DUMMYFUNCTION("GOOGLETRANSLATE(A16937,""auto"",""en"")"),"Loading...")</f>
        <v>Loading...</v>
      </c>
    </row>
    <row r="16938" spans="1:2" ht="14.25" customHeight="1">
      <c r="A16938" s="4" t="s">
        <v>16009</v>
      </c>
      <c r="B16938" s="2" t="str">
        <f ca="1">IFERROR(__xludf.DUMMYFUNCTION("GOOGLETRANSLATE(A16938,""auto"",""en"")"),"Loading...")</f>
        <v>Loading...</v>
      </c>
    </row>
    <row r="16939" spans="1:2" ht="14.25" customHeight="1">
      <c r="A16939" s="2" t="s">
        <v>764</v>
      </c>
      <c r="B16939" s="2" t="str">
        <f ca="1">IFERROR(__xludf.DUMMYFUNCTION("GOOGLETRANSLATE(A16939,""auto"",""en"")"),"Loading...")</f>
        <v>Loading...</v>
      </c>
    </row>
    <row r="16940" spans="1:2" ht="14.25" customHeight="1">
      <c r="A16940" s="6" t="s">
        <v>16010</v>
      </c>
      <c r="B16940" s="2" t="str">
        <f ca="1">IFERROR(__xludf.DUMMYFUNCTION("GOOGLETRANSLATE(A16940,""auto"",""en"")"),"Loading...")</f>
        <v>Loading...</v>
      </c>
    </row>
    <row r="16941" spans="1:2" ht="14.25" customHeight="1">
      <c r="A16941" s="2" t="s">
        <v>16011</v>
      </c>
      <c r="B16941" s="2" t="str">
        <f ca="1">IFERROR(__xludf.DUMMYFUNCTION("GOOGLETRANSLATE(A16941,""auto"",""en"")"),"Loading...")</f>
        <v>Loading...</v>
      </c>
    </row>
    <row r="16942" spans="1:2" ht="14.25" customHeight="1">
      <c r="A16942" s="2" t="s">
        <v>15997</v>
      </c>
      <c r="B16942" s="2" t="str">
        <f ca="1">IFERROR(__xludf.DUMMYFUNCTION("GOOGLETRANSLATE(A16942,""auto"",""en"")"),"Loading...")</f>
        <v>Loading...</v>
      </c>
    </row>
    <row r="16943" spans="1:2" ht="14.25" customHeight="1">
      <c r="A16943" s="2" t="s">
        <v>16012</v>
      </c>
      <c r="B16943" s="2" t="str">
        <f ca="1">IFERROR(__xludf.DUMMYFUNCTION("GOOGLETRANSLATE(A16943,""auto"",""en"")"),"We haven't seen till now.")</f>
        <v>We haven't seen till now.</v>
      </c>
    </row>
    <row r="16944" spans="1:2" ht="14.25" customHeight="1">
      <c r="A16944" s="2" t="s">
        <v>16013</v>
      </c>
      <c r="B16944" s="2" t="str">
        <f ca="1">IFERROR(__xludf.DUMMYFUNCTION("GOOGLETRANSLATE(A16944,""auto"",""en"")"),"Loading...")</f>
        <v>Loading...</v>
      </c>
    </row>
    <row r="16945" spans="1:2" ht="14.25" customHeight="1">
      <c r="A16945" s="2" t="s">
        <v>16014</v>
      </c>
      <c r="B16945" s="2" t="str">
        <f ca="1">IFERROR(__xludf.DUMMYFUNCTION("GOOGLETRANSLATE(A16945,""auto"",""en"")"),"Loading...")</f>
        <v>Loading...</v>
      </c>
    </row>
    <row r="16946" spans="1:2" ht="14.25" customHeight="1">
      <c r="A16946" s="2" t="s">
        <v>16015</v>
      </c>
      <c r="B16946" s="2" t="str">
        <f ca="1">IFERROR(__xludf.DUMMYFUNCTION("GOOGLETRANSLATE(A16946,""auto"",""en"")"),"Yes, we have made exit polls a few times and we have faith in ground reports. Hume pta hai india alliance jeet rahi 😊")</f>
        <v>Yes, we have made exit polls a few times and we have faith in ground reports. Hume pta hai india alliance jeet rahi 😊</v>
      </c>
    </row>
    <row r="16947" spans="1:2" ht="14.25" customHeight="1">
      <c r="A16947" s="6" t="s">
        <v>16016</v>
      </c>
      <c r="B16947" s="2" t="str">
        <f ca="1">IFERROR(__xludf.DUMMYFUNCTION("GOOGLETRANSLATE(A16947,""auto"",""en"")"),"Loading...")</f>
        <v>Loading...</v>
      </c>
    </row>
    <row r="16948" spans="1:2" ht="14.25" customHeight="1">
      <c r="A16948" s="4" t="s">
        <v>16017</v>
      </c>
      <c r="B16948" s="2" t="str">
        <f ca="1">IFERROR(__xludf.DUMMYFUNCTION("GOOGLETRANSLATE(A16948,""auto"",""en"")"),"Loading...")</f>
        <v>Loading...</v>
      </c>
    </row>
    <row r="16949" spans="1:2" ht="14.25" customHeight="1">
      <c r="A16949" s="2" t="s">
        <v>16018</v>
      </c>
      <c r="B16949" s="2" t="str">
        <f ca="1">IFERROR(__xludf.DUMMYFUNCTION("GOOGLETRANSLATE(A16949,""auto"",""en"")"),"Loading...")</f>
        <v>Loading...</v>
      </c>
    </row>
    <row r="16950" spans="1:2" ht="14.25" customHeight="1">
      <c r="A16950" s="2" t="s">
        <v>75</v>
      </c>
      <c r="B16950" s="2" t="str">
        <f ca="1">IFERROR(__xludf.DUMMYFUNCTION("GOOGLETRANSLATE(A16950,""auto"",""en"")"),"Loading...")</f>
        <v>Loading...</v>
      </c>
    </row>
    <row r="16951" spans="1:2" ht="14.25" customHeight="1">
      <c r="A16951" s="4" t="s">
        <v>16019</v>
      </c>
      <c r="B16951" s="2" t="str">
        <f ca="1">IFERROR(__xludf.DUMMYFUNCTION("GOOGLETRANSLATE(A16951,""auto"",""en"")"),"Loading...")</f>
        <v>Loading...</v>
      </c>
    </row>
    <row r="16952" spans="1:2" ht="14.25" customHeight="1">
      <c r="A16952" s="4" t="s">
        <v>16020</v>
      </c>
      <c r="B16952" s="2" t="str">
        <f ca="1">IFERROR(__xludf.DUMMYFUNCTION("GOOGLETRANSLATE(A16952,""auto"",""en"")"),"Loading...")</f>
        <v>Loading...</v>
      </c>
    </row>
    <row r="16953" spans="1:2" ht="14.25" customHeight="1">
      <c r="A16953" s="2" t="s">
        <v>16021</v>
      </c>
      <c r="B16953" s="2" t="str">
        <f ca="1">IFERROR(__xludf.DUMMYFUNCTION("GOOGLETRANSLATE(A16953,""auto"",""en"")"),"India is alive")</f>
        <v>India is alive</v>
      </c>
    </row>
    <row r="16954" spans="1:2" ht="14.25" customHeight="1">
      <c r="A16954" s="4" t="s">
        <v>16022</v>
      </c>
      <c r="B16954" s="2" t="str">
        <f ca="1">IFERROR(__xludf.DUMMYFUNCTION("GOOGLETRANSLATE(A16954,""auto"",""en"")"),"Loading...")</f>
        <v>Loading...</v>
      </c>
    </row>
    <row r="16955" spans="1:2" ht="14.25" customHeight="1">
      <c r="A16955" s="2" t="s">
        <v>16023</v>
      </c>
      <c r="B16955" s="2" t="str">
        <f ca="1">IFERROR(__xludf.DUMMYFUNCTION("GOOGLETRANSLATE(A16955,""auto"",""en"")"),"Loading...")</f>
        <v>Loading...</v>
      </c>
    </row>
    <row r="16956" spans="1:2" ht="14.25" customHeight="1">
      <c r="A16956" s="2" t="s">
        <v>16024</v>
      </c>
      <c r="B16956" s="2" t="str">
        <f ca="1">IFERROR(__xludf.DUMMYFUNCTION("GOOGLETRANSLATE(A16956,""auto"",""en"")"),"Modi is stealing Modi is stealing Modi is stealing Modi is stealing Modi is stealing")</f>
        <v>Modi is stealing Modi is stealing Modi is stealing Modi is stealing Modi is stealing</v>
      </c>
    </row>
    <row r="16957" spans="1:2" ht="14.25" customHeight="1">
      <c r="A16957" s="2" t="s">
        <v>764</v>
      </c>
      <c r="B16957" s="2" t="str">
        <f ca="1">IFERROR(__xludf.DUMMYFUNCTION("GOOGLETRANSLATE(A16957,""auto"",""en"")"),"Loading...")</f>
        <v>Loading...</v>
      </c>
    </row>
    <row r="16958" spans="1:2" ht="14.25" customHeight="1">
      <c r="A16958" s="2" t="s">
        <v>16025</v>
      </c>
      <c r="B16958" s="2" t="str">
        <f ca="1">IFERROR(__xludf.DUMMYFUNCTION("GOOGLETRANSLATE(A16958,""auto"",""en"")"),"Loading...")</f>
        <v>Loading...</v>
      </c>
    </row>
    <row r="16959" spans="1:2" ht="14.25" customHeight="1">
      <c r="A16959" s="2" t="s">
        <v>16026</v>
      </c>
      <c r="B16959" s="2" t="str">
        <f ca="1">IFERROR(__xludf.DUMMYFUNCTION("GOOGLETRANSLATE(A16959,""auto"",""en"")"),"INDIA❤❤❤❤❤❤❤❤")</f>
        <v>INDIA❤❤❤❤❤❤❤❤</v>
      </c>
    </row>
    <row r="16960" spans="1:2" ht="14.25" customHeight="1">
      <c r="A16960" s="2" t="s">
        <v>16027</v>
      </c>
      <c r="B16960" s="2" t="str">
        <f ca="1">IFERROR(__xludf.DUMMYFUNCTION("GOOGLETRANSLATE(A16960,""auto"",""en"")"),"Loading...")</f>
        <v>Loading...</v>
      </c>
    </row>
    <row r="16961" spans="1:2" ht="14.25" customHeight="1">
      <c r="A16961" s="2" t="s">
        <v>7</v>
      </c>
      <c r="B16961" s="2" t="str">
        <f ca="1">IFERROR(__xludf.DUMMYFUNCTION("GOOGLETRANSLATE(A16961,""auto"",""en"")"),"Loading...")</f>
        <v>Loading...</v>
      </c>
    </row>
    <row r="16962" spans="1:2" ht="14.25" customHeight="1">
      <c r="A16962" s="2" t="s">
        <v>16028</v>
      </c>
      <c r="B16962" s="2" t="str">
        <f ca="1">IFERROR(__xludf.DUMMYFUNCTION("GOOGLETRANSLATE(A16962,""auto"",""en"")"),"Loading...")</f>
        <v>Loading...</v>
      </c>
    </row>
    <row r="16963" spans="1:2" ht="14.25" customHeight="1">
      <c r="A16963" s="5" t="s">
        <v>16029</v>
      </c>
      <c r="B16963" s="2" t="str">
        <f ca="1">IFERROR(__xludf.DUMMYFUNCTION("GOOGLETRANSLATE(A16963,""auto"",""en"")"),"Loading...")</f>
        <v>Loading...</v>
      </c>
    </row>
    <row r="16964" spans="1:2" ht="14.25" customHeight="1">
      <c r="A16964" s="2" t="s">
        <v>450</v>
      </c>
      <c r="B16964" s="2" t="str">
        <f ca="1">IFERROR(__xludf.DUMMYFUNCTION("GOOGLETRANSLATE(A16964,""auto"",""en"")"),"Loading...")</f>
        <v>Loading...</v>
      </c>
    </row>
    <row r="16965" spans="1:2" ht="14.25" customHeight="1">
      <c r="A16965" s="2" t="s">
        <v>16030</v>
      </c>
      <c r="B16965" s="2" t="str">
        <f ca="1">IFERROR(__xludf.DUMMYFUNCTION("GOOGLETRANSLATE(A16965,""auto"",""en"")"),"Budadhi Bad Modi Param Me")</f>
        <v>Budadhi Bad Modi Param Me</v>
      </c>
    </row>
    <row r="16966" spans="1:2" ht="14.25" customHeight="1">
      <c r="A16966" s="2" t="s">
        <v>16031</v>
      </c>
      <c r="B16966" s="2" t="str">
        <f ca="1">IFERROR(__xludf.DUMMYFUNCTION("GOOGLETRANSLATE(A16966,""auto"",""en"")"),"Loading...")</f>
        <v>Loading...</v>
      </c>
    </row>
    <row r="16967" spans="1:2" ht="14.25" customHeight="1">
      <c r="A16967" s="4" t="s">
        <v>16032</v>
      </c>
      <c r="B16967" s="2" t="str">
        <f ca="1">IFERROR(__xludf.DUMMYFUNCTION("GOOGLETRANSLATE(A16967,""auto"",""en"")"),"Loading...")</f>
        <v>Loading...</v>
      </c>
    </row>
    <row r="16968" spans="1:2" ht="14.25" customHeight="1">
      <c r="A16968" s="2" t="s">
        <v>16033</v>
      </c>
      <c r="B16968" s="2" t="str">
        <f ca="1">IFERROR(__xludf.DUMMYFUNCTION("GOOGLETRANSLATE(A16968,""auto"",""en"")"),"Loading...")</f>
        <v>Loading...</v>
      </c>
    </row>
    <row r="16969" spans="1:2" ht="14.25" customHeight="1">
      <c r="A16969" s="4" t="s">
        <v>16034</v>
      </c>
      <c r="B16969" s="2" t="str">
        <f ca="1">IFERROR(__xludf.DUMMYFUNCTION("GOOGLETRANSLATE(A16969,""auto"",""en"")"),"Loading...")</f>
        <v>Loading...</v>
      </c>
    </row>
    <row r="16970" spans="1:2" ht="14.25" customHeight="1">
      <c r="A16970" s="2" t="s">
        <v>16035</v>
      </c>
      <c r="B16970" s="2" t="str">
        <f ca="1">IFERROR(__xludf.DUMMYFUNCTION("GOOGLETRANSLATE(A16970,""auto"",""en"")"),"Loading...")</f>
        <v>Loading...</v>
      </c>
    </row>
    <row r="16971" spans="1:2" ht="14.25" customHeight="1">
      <c r="A16971" s="2" t="s">
        <v>386</v>
      </c>
      <c r="B16971" s="2" t="str">
        <f ca="1">IFERROR(__xludf.DUMMYFUNCTION("GOOGLETRANSLATE(A16971,""auto"",""en"")"),"Loading...")</f>
        <v>Loading...</v>
      </c>
    </row>
    <row r="16972" spans="1:2" ht="14.25" customHeight="1">
      <c r="A16972" s="2" t="s">
        <v>16036</v>
      </c>
      <c r="B16972" s="2" t="str">
        <f ca="1">IFERROR(__xludf.DUMMYFUNCTION("GOOGLETRANSLATE(A16972,""auto"",""en"")"),"Loading...")</f>
        <v>Loading...</v>
      </c>
    </row>
    <row r="16973" spans="1:2" ht="14.25" customHeight="1">
      <c r="A16973" s="4" t="s">
        <v>16037</v>
      </c>
      <c r="B16973" s="2" t="str">
        <f ca="1">IFERROR(__xludf.DUMMYFUNCTION("GOOGLETRANSLATE(A16973,""auto"",""en"")"),"Loading...")</f>
        <v>Loading...</v>
      </c>
    </row>
    <row r="16974" spans="1:2" ht="14.25" customHeight="1">
      <c r="A16974" s="2" t="s">
        <v>16038</v>
      </c>
      <c r="B16974" s="2" t="str">
        <f ca="1">IFERROR(__xludf.DUMMYFUNCTION("GOOGLETRANSLATE(A16974,""auto"",""en"")"),"Loading...")</f>
        <v>Loading...</v>
      </c>
    </row>
    <row r="16975" spans="1:2" ht="14.25" customHeight="1">
      <c r="A16975" s="2" t="s">
        <v>16039</v>
      </c>
      <c r="B16975" s="2" t="str">
        <f ca="1">IFERROR(__xludf.DUMMYFUNCTION("GOOGLETRANSLATE(A16975,""auto"",""en"")"),"All the administrative officers are in trouble with 100% EVMs.")</f>
        <v>All the administrative officers are in trouble with 100% EVMs.</v>
      </c>
    </row>
    <row r="16976" spans="1:2" ht="14.25" customHeight="1">
      <c r="A16976" s="2" t="s">
        <v>16040</v>
      </c>
      <c r="B16976" s="2" t="str">
        <f ca="1">IFERROR(__xludf.DUMMYFUNCTION("GOOGLETRANSLATE(A16976,""auto"",""en"")"),"Please all logs plant 5 trees.")</f>
        <v>Please all logs plant 5 trees.</v>
      </c>
    </row>
    <row r="16977" spans="1:2" ht="14.25" customHeight="1">
      <c r="A16977" s="4" t="s">
        <v>16041</v>
      </c>
      <c r="B16977" s="2" t="str">
        <f ca="1">IFERROR(__xludf.DUMMYFUNCTION("GOOGLETRANSLATE(A16977,""auto"",""en"")"),"Loading...")</f>
        <v>Loading...</v>
      </c>
    </row>
    <row r="16978" spans="1:2" ht="14.25" customHeight="1">
      <c r="A16978" s="2" t="s">
        <v>79</v>
      </c>
      <c r="B16978" s="2" t="str">
        <f ca="1">IFERROR(__xludf.DUMMYFUNCTION("GOOGLETRANSLATE(A16978,""auto"",""en"")"),"Loading...")</f>
        <v>Loading...</v>
      </c>
    </row>
    <row r="16979" spans="1:2" ht="14.25" customHeight="1">
      <c r="A16979" s="2" t="s">
        <v>16042</v>
      </c>
      <c r="B16979" s="2" t="str">
        <f ca="1">IFERROR(__xludf.DUMMYFUNCTION("GOOGLETRANSLATE(A16979,""auto"",""en"")"),"Loading...")</f>
        <v>Loading...</v>
      </c>
    </row>
    <row r="16980" spans="1:2" ht="14.25" customHeight="1">
      <c r="A16980" s="2" t="s">
        <v>16043</v>
      </c>
      <c r="B16980" s="2" t="str">
        <f ca="1">IFERROR(__xludf.DUMMYFUNCTION("GOOGLETRANSLATE(A16980,""auto"",""en"")"),"Loading...")</f>
        <v>Loading...</v>
      </c>
    </row>
    <row r="16981" spans="1:2" ht="14.25" customHeight="1">
      <c r="A16981" s="2" t="s">
        <v>16044</v>
      </c>
      <c r="B16981" s="2" t="str">
        <f ca="1">IFERROR(__xludf.DUMMYFUNCTION("GOOGLETRANSLATE(A16981,""auto"",""en"")"),"Loading...")</f>
        <v>Loading...</v>
      </c>
    </row>
    <row r="16982" spans="1:2" ht="14.25" customHeight="1">
      <c r="A16982" s="4" t="s">
        <v>16045</v>
      </c>
      <c r="B16982" s="2" t="str">
        <f ca="1">IFERROR(__xludf.DUMMYFUNCTION("GOOGLETRANSLATE(A16982,""auto"",""en"")"),"Loading...")</f>
        <v>Loading...</v>
      </c>
    </row>
    <row r="16983" spans="1:2" ht="14.25" customHeight="1">
      <c r="A16983" s="2" t="s">
        <v>16046</v>
      </c>
      <c r="B16983" s="2" t="str">
        <f ca="1">IFERROR(__xludf.DUMMYFUNCTION("GOOGLETRANSLATE(A16983,""auto"",""en"")"),"Loading...")</f>
        <v>Loading...</v>
      </c>
    </row>
    <row r="16984" spans="1:2" ht="14.25" customHeight="1">
      <c r="A16984" s="2" t="s">
        <v>16047</v>
      </c>
      <c r="B16984" s="2" t="str">
        <f ca="1">IFERROR(__xludf.DUMMYFUNCTION("GOOGLETRANSLATE(A16984,""auto"",""en"")"),"Loading...")</f>
        <v>Loading...</v>
      </c>
    </row>
    <row r="16985" spans="1:2" ht="14.25" customHeight="1">
      <c r="A16985" s="2" t="s">
        <v>16048</v>
      </c>
      <c r="B16985" s="2" t="str">
        <f ca="1">IFERROR(__xludf.DUMMYFUNCTION("GOOGLETRANSLATE(A16985,""auto"",""en"")"),"Loading...")</f>
        <v>Loading...</v>
      </c>
    </row>
    <row r="16986" spans="1:2" ht="14.25" customHeight="1">
      <c r="A16986" s="2" t="s">
        <v>16049</v>
      </c>
      <c r="B16986" s="2" t="str">
        <f ca="1">IFERROR(__xludf.DUMMYFUNCTION("GOOGLETRANSLATE(A16986,""auto"",""en"")"),"Loading...")</f>
        <v>Loading...</v>
      </c>
    </row>
    <row r="16987" spans="1:2" ht="14.25" customHeight="1">
      <c r="A16987" s="2" t="s">
        <v>16050</v>
      </c>
      <c r="B16987" s="2" t="str">
        <f ca="1">IFERROR(__xludf.DUMMYFUNCTION("GOOGLETRANSLATE(A16987,""auto"",""en"")"),"INDIA 300++")</f>
        <v>INDIA 300++</v>
      </c>
    </row>
    <row r="16988" spans="1:2" ht="14.25" customHeight="1">
      <c r="A16988" s="6" t="s">
        <v>16051</v>
      </c>
      <c r="B16988" s="2" t="str">
        <f ca="1">IFERROR(__xludf.DUMMYFUNCTION("GOOGLETRANSLATE(A16988,""auto"",""en"")"),"Loading...")</f>
        <v>Loading...</v>
      </c>
    </row>
    <row r="16989" spans="1:2" ht="14.25" customHeight="1">
      <c r="A16989" s="2" t="s">
        <v>16052</v>
      </c>
      <c r="B16989" s="2" t="str">
        <f ca="1">IFERROR(__xludf.DUMMYFUNCTION("GOOGLETRANSLATE(A16989,""auto"",""en"")"),"Loading...")</f>
        <v>Loading...</v>
      </c>
    </row>
    <row r="16990" spans="1:2" ht="14.25" customHeight="1">
      <c r="A16990" s="2" t="s">
        <v>16053</v>
      </c>
      <c r="B16990" s="2" t="str">
        <f ca="1">IFERROR(__xludf.DUMMYFUNCTION("GOOGLETRANSLATE(A16990,""auto"",""en"")"),"Loading...")</f>
        <v>Loading...</v>
      </c>
    </row>
    <row r="16991" spans="1:2" ht="14.25" customHeight="1">
      <c r="A16991" s="2" t="s">
        <v>16054</v>
      </c>
      <c r="B16991" s="2" t="str">
        <f ca="1">IFERROR(__xludf.DUMMYFUNCTION("GOOGLETRANSLATE(A16991,""auto"",""en"")"),"Loading...")</f>
        <v>Loading...</v>
      </c>
    </row>
    <row r="16992" spans="1:2" ht="14.25" customHeight="1">
      <c r="A16992" s="2" t="s">
        <v>16055</v>
      </c>
      <c r="B16992" s="2" t="str">
        <f ca="1">IFERROR(__xludf.DUMMYFUNCTION("GOOGLETRANSLATE(A16992,""auto"",""en"")"),"Loading...")</f>
        <v>Loading...</v>
      </c>
    </row>
    <row r="16993" spans="1:2" ht="14.25" customHeight="1">
      <c r="A16993" s="2" t="s">
        <v>16056</v>
      </c>
      <c r="B16993" s="2" t="str">
        <f ca="1">IFERROR(__xludf.DUMMYFUNCTION("GOOGLETRANSLATE(A16993,""auto"",""en"")"),"Loading...")</f>
        <v>Loading...</v>
      </c>
    </row>
    <row r="16994" spans="1:2" ht="14.25" customHeight="1">
      <c r="A16994" s="6" t="s">
        <v>16057</v>
      </c>
      <c r="B16994" s="2" t="str">
        <f ca="1">IFERROR(__xludf.DUMMYFUNCTION("GOOGLETRANSLATE(A16994,""auto"",""en"")"),"Loading...")</f>
        <v>Loading...</v>
      </c>
    </row>
    <row r="16995" spans="1:2" ht="14.25" customHeight="1">
      <c r="A16995" s="2" t="s">
        <v>16058</v>
      </c>
      <c r="B16995" s="2" t="str">
        <f ca="1">IFERROR(__xludf.DUMMYFUNCTION("GOOGLETRANSLATE(A16995,""auto"",""en"")"),"Loading...")</f>
        <v>Loading...</v>
      </c>
    </row>
    <row r="16996" spans="1:2" ht="14.25" customHeight="1">
      <c r="A16996" s="4" t="s">
        <v>16059</v>
      </c>
      <c r="B16996" s="2" t="str">
        <f ca="1">IFERROR(__xludf.DUMMYFUNCTION("GOOGLETRANSLATE(A16996,""auto"",""en"")"),"Loading...")</f>
        <v>Loading...</v>
      </c>
    </row>
    <row r="16997" spans="1:2" ht="14.25" customHeight="1">
      <c r="A16997" s="2" t="s">
        <v>16060</v>
      </c>
      <c r="B16997" s="2" t="str">
        <f ca="1">IFERROR(__xludf.DUMMYFUNCTION("GOOGLETRANSLATE(A16997,""auto"",""en"")"),"Loading...")</f>
        <v>Loading...</v>
      </c>
    </row>
    <row r="16998" spans="1:2" ht="14.25" customHeight="1">
      <c r="A16998" s="2" t="s">
        <v>16061</v>
      </c>
      <c r="B16998" s="2" t="str">
        <f ca="1">IFERROR(__xludf.DUMMYFUNCTION("GOOGLETRANSLATE(A16998,""auto"",""en"")"),"Loading...")</f>
        <v>Loading...</v>
      </c>
    </row>
    <row r="16999" spans="1:2" ht="14.25" customHeight="1">
      <c r="A16999" s="2" t="s">
        <v>16062</v>
      </c>
      <c r="B16999" s="2" t="str">
        <f ca="1">IFERROR(__xludf.DUMMYFUNCTION("GOOGLETRANSLATE(A16999,""auto"",""en"")"),"Loading...")</f>
        <v>Loading...</v>
      </c>
    </row>
    <row r="17000" spans="1:2" ht="14.25" customHeight="1">
      <c r="A17000" s="2" t="s">
        <v>16063</v>
      </c>
      <c r="B17000" s="2" t="str">
        <f ca="1">IFERROR(__xludf.DUMMYFUNCTION("GOOGLETRANSLATE(A17000,""auto"",""en"")"),"Loading...")</f>
        <v>Loading...</v>
      </c>
    </row>
    <row r="17001" spans="1:2" ht="14.25" customHeight="1">
      <c r="A17001" s="2" t="s">
        <v>151</v>
      </c>
      <c r="B17001" s="2" t="str">
        <f ca="1">IFERROR(__xludf.DUMMYFUNCTION("GOOGLETRANSLATE(A17001,""auto"",""en"")"),"Loading...")</f>
        <v>Loading...</v>
      </c>
    </row>
    <row r="17002" spans="1:2" ht="14.25" customHeight="1">
      <c r="A17002" s="4" t="s">
        <v>16064</v>
      </c>
      <c r="B17002" s="2" t="str">
        <f ca="1">IFERROR(__xludf.DUMMYFUNCTION("GOOGLETRANSLATE(A17002,""auto"",""en"")"),"Loading...")</f>
        <v>Loading...</v>
      </c>
    </row>
    <row r="17003" spans="1:2" ht="14.25" customHeight="1">
      <c r="A17003" s="2" t="s">
        <v>16065</v>
      </c>
      <c r="B17003" s="2" t="str">
        <f ca="1">IFERROR(__xludf.DUMMYFUNCTION("GOOGLETRANSLATE(A17003,""auto"",""en"")"),"Loading...")</f>
        <v>Loading...</v>
      </c>
    </row>
    <row r="17004" spans="1:2" ht="14.25" customHeight="1">
      <c r="A17004" s="2" t="s">
        <v>16066</v>
      </c>
      <c r="B17004" s="2" t="str">
        <f ca="1">IFERROR(__xludf.DUMMYFUNCTION("GOOGLETRANSLATE(A17004,""auto"",""en"")"),"Loading...")</f>
        <v>Loading...</v>
      </c>
    </row>
    <row r="17005" spans="1:2" ht="14.25" customHeight="1">
      <c r="A17005" s="6" t="s">
        <v>16067</v>
      </c>
      <c r="B17005" s="2" t="str">
        <f ca="1">IFERROR(__xludf.DUMMYFUNCTION("GOOGLETRANSLATE(A17005,""auto"",""en"")"),"Loading...")</f>
        <v>Loading...</v>
      </c>
    </row>
    <row r="17006" spans="1:2" ht="14.25" customHeight="1">
      <c r="A17006" s="2" t="s">
        <v>16068</v>
      </c>
      <c r="B17006" s="2" t="str">
        <f ca="1">IFERROR(__xludf.DUMMYFUNCTION("GOOGLETRANSLATE(A17006,""auto"",""en"")"),"Loading...")</f>
        <v>Loading...</v>
      </c>
    </row>
    <row r="17007" spans="1:2" ht="14.25" customHeight="1">
      <c r="A17007" s="2" t="s">
        <v>16069</v>
      </c>
      <c r="B17007" s="2" t="str">
        <f ca="1">IFERROR(__xludf.DUMMYFUNCTION("GOOGLETRANSLATE(A17007,""auto"",""en"")"),"Loading...")</f>
        <v>Loading...</v>
      </c>
    </row>
    <row r="17008" spans="1:2" ht="14.25" customHeight="1">
      <c r="A17008" s="4" t="s">
        <v>16070</v>
      </c>
      <c r="B17008" s="2" t="str">
        <f ca="1">IFERROR(__xludf.DUMMYFUNCTION("GOOGLETRANSLATE(A17008,""auto"",""en"")"),"Loading...")</f>
        <v>Loading...</v>
      </c>
    </row>
    <row r="17009" spans="1:2" ht="14.25" customHeight="1">
      <c r="A17009" s="2" t="s">
        <v>16071</v>
      </c>
      <c r="B17009" s="2" t="str">
        <f ca="1">IFERROR(__xludf.DUMMYFUNCTION("GOOGLETRANSLATE(A17009,""auto"",""en"")"),"Loading...")</f>
        <v>Loading...</v>
      </c>
    </row>
    <row r="17010" spans="1:2" ht="14.25" customHeight="1">
      <c r="A17010" s="2" t="s">
        <v>16072</v>
      </c>
      <c r="B17010" s="2" t="str">
        <f ca="1">IFERROR(__xludf.DUMMYFUNCTION("GOOGLETRANSLATE(A17010,""auto"",""en"")"),"Loading...")</f>
        <v>Loading...</v>
      </c>
    </row>
    <row r="17011" spans="1:2" ht="14.25" customHeight="1">
      <c r="A17011" s="2" t="s">
        <v>16073</v>
      </c>
      <c r="B17011" s="2" t="str">
        <f ca="1">IFERROR(__xludf.DUMMYFUNCTION("GOOGLETRANSLATE(A17011,""auto"",""en"")"),"Loading...")</f>
        <v>Loading...</v>
      </c>
    </row>
    <row r="17012" spans="1:2" ht="14.25" customHeight="1">
      <c r="A17012" s="2" t="s">
        <v>16074</v>
      </c>
      <c r="B17012" s="2" t="str">
        <f ca="1">IFERROR(__xludf.DUMMYFUNCTION("GOOGLETRANSLATE(A17012,""auto"",""en"")"),"Loading...")</f>
        <v>Loading...</v>
      </c>
    </row>
    <row r="17013" spans="1:2" ht="14.25" customHeight="1">
      <c r="A17013" s="2" t="s">
        <v>16075</v>
      </c>
      <c r="B17013" s="2" t="str">
        <f ca="1">IFERROR(__xludf.DUMMYFUNCTION("GOOGLETRANSLATE(A17013,""auto"",""en"")"),"Loading...")</f>
        <v>Loading...</v>
      </c>
    </row>
    <row r="17014" spans="1:2" ht="14.25" customHeight="1">
      <c r="A17014" s="2" t="s">
        <v>16076</v>
      </c>
      <c r="B17014" s="2" t="str">
        <f ca="1">IFERROR(__xludf.DUMMYFUNCTION("GOOGLETRANSLATE(A17014,""auto"",""en"")"),"Loading...")</f>
        <v>Loading...</v>
      </c>
    </row>
    <row r="17015" spans="1:2" ht="14.25" customHeight="1">
      <c r="A17015" s="5" t="s">
        <v>16077</v>
      </c>
      <c r="B17015" s="2" t="str">
        <f ca="1">IFERROR(__xludf.DUMMYFUNCTION("GOOGLETRANSLATE(A17015,""auto"",""en"")"),"Loading...")</f>
        <v>Loading...</v>
      </c>
    </row>
    <row r="17016" spans="1:2" ht="14.25" customHeight="1">
      <c r="A17016" s="2" t="s">
        <v>16078</v>
      </c>
      <c r="B17016" s="2" t="str">
        <f ca="1">IFERROR(__xludf.DUMMYFUNCTION("GOOGLETRANSLATE(A17016,""auto"",""en"")"),"Loading...")</f>
        <v>Loading...</v>
      </c>
    </row>
    <row r="17017" spans="1:2" ht="14.25" customHeight="1">
      <c r="A17017" s="2" t="s">
        <v>16079</v>
      </c>
      <c r="B17017" s="2" t="str">
        <f ca="1">IFERROR(__xludf.DUMMYFUNCTION("GOOGLETRANSLATE(A17017,""auto"",""en"")"),"Loading...")</f>
        <v>Loading...</v>
      </c>
    </row>
    <row r="17018" spans="1:2" ht="14.25" customHeight="1">
      <c r="A17018" s="2" t="s">
        <v>16080</v>
      </c>
      <c r="B17018" s="2" t="str">
        <f ca="1">IFERROR(__xludf.DUMMYFUNCTION("GOOGLETRANSLATE(A17018,""auto"",""en"")"),"Loading...")</f>
        <v>Loading...</v>
      </c>
    </row>
    <row r="17019" spans="1:2" ht="14.25" customHeight="1">
      <c r="A17019" s="2" t="s">
        <v>16081</v>
      </c>
      <c r="B17019" s="2" t="str">
        <f ca="1">IFERROR(__xludf.DUMMYFUNCTION("GOOGLETRANSLATE(A17019,""auto"",""en"")"),"Loading...")</f>
        <v>Loading...</v>
      </c>
    </row>
    <row r="17020" spans="1:2" ht="14.25" customHeight="1">
      <c r="A17020" s="2" t="s">
        <v>16082</v>
      </c>
      <c r="B17020" s="2" t="str">
        <f ca="1">IFERROR(__xludf.DUMMYFUNCTION("GOOGLETRANSLATE(A17020,""auto"",""en"")"),"Loading...")</f>
        <v>Loading...</v>
      </c>
    </row>
    <row r="17021" spans="1:2" ht="14.25" customHeight="1">
      <c r="A17021" s="2" t="s">
        <v>16083</v>
      </c>
      <c r="B17021" s="2" t="str">
        <f ca="1">IFERROR(__xludf.DUMMYFUNCTION("GOOGLETRANSLATE(A17021,""auto"",""en"")"),"Loading...")</f>
        <v>Loading...</v>
      </c>
    </row>
    <row r="17022" spans="1:2" ht="14.25" customHeight="1">
      <c r="A17022" s="2" t="s">
        <v>16084</v>
      </c>
      <c r="B17022" s="2" t="str">
        <f ca="1">IFERROR(__xludf.DUMMYFUNCTION("GOOGLETRANSLATE(A17022,""auto"",""en"")"),"Loading...")</f>
        <v>Loading...</v>
      </c>
    </row>
    <row r="17023" spans="1:2" ht="14.25" customHeight="1">
      <c r="A17023" s="4" t="s">
        <v>16085</v>
      </c>
      <c r="B17023" s="2" t="str">
        <f ca="1">IFERROR(__xludf.DUMMYFUNCTION("GOOGLETRANSLATE(A17023,""auto"",""en"")"),"Loading...")</f>
        <v>Loading...</v>
      </c>
    </row>
    <row r="17024" spans="1:2" ht="14.25" customHeight="1">
      <c r="A17024" s="2" t="s">
        <v>7</v>
      </c>
      <c r="B17024" s="2" t="str">
        <f ca="1">IFERROR(__xludf.DUMMYFUNCTION("GOOGLETRANSLATE(A17024,""auto"",""en"")"),"Loading...")</f>
        <v>Loading...</v>
      </c>
    </row>
    <row r="17025" spans="1:2" ht="14.25" customHeight="1">
      <c r="A17025" s="2" t="s">
        <v>16086</v>
      </c>
      <c r="B17025" s="2" t="str">
        <f ca="1">IFERROR(__xludf.DUMMYFUNCTION("GOOGLETRANSLATE(A17025,""auto"",""en"")"),"Loading...")</f>
        <v>Loading...</v>
      </c>
    </row>
    <row r="17026" spans="1:2" ht="14.25" customHeight="1">
      <c r="A17026" s="2" t="s">
        <v>16087</v>
      </c>
      <c r="B17026" s="2" t="str">
        <f ca="1">IFERROR(__xludf.DUMMYFUNCTION("GOOGLETRANSLATE(A17026,""auto"",""en"")"),"Loading...")</f>
        <v>Loading...</v>
      </c>
    </row>
    <row r="17027" spans="1:2" ht="14.25" customHeight="1">
      <c r="A17027" s="2" t="s">
        <v>16088</v>
      </c>
      <c r="B17027" s="2" t="str">
        <f ca="1">IFERROR(__xludf.DUMMYFUNCTION("GOOGLETRANSLATE(A17027,""auto"",""en"")"),"Loading...")</f>
        <v>Loading...</v>
      </c>
    </row>
    <row r="17028" spans="1:2" ht="14.25" customHeight="1">
      <c r="A17028" s="6" t="s">
        <v>16067</v>
      </c>
      <c r="B17028" s="2" t="str">
        <f ca="1">IFERROR(__xludf.DUMMYFUNCTION("GOOGLETRANSLATE(A17028,""auto"",""en"")"),"Loading...")</f>
        <v>Loading...</v>
      </c>
    </row>
    <row r="17029" spans="1:2" ht="14.25" customHeight="1">
      <c r="A17029" s="2" t="s">
        <v>16089</v>
      </c>
      <c r="B17029" s="2" t="str">
        <f ca="1">IFERROR(__xludf.DUMMYFUNCTION("GOOGLETRANSLATE(A17029,""auto"",""en"")"),"Loading...")</f>
        <v>Loading...</v>
      </c>
    </row>
    <row r="17030" spans="1:2" ht="14.25" customHeight="1">
      <c r="A17030" s="4" t="s">
        <v>16090</v>
      </c>
      <c r="B17030" s="2" t="str">
        <f ca="1">IFERROR(__xludf.DUMMYFUNCTION("GOOGLETRANSLATE(A17030,""auto"",""en"")"),"Loading...")</f>
        <v>Loading...</v>
      </c>
    </row>
    <row r="17031" spans="1:2" ht="14.25" customHeight="1">
      <c r="A17031" s="2" t="s">
        <v>16091</v>
      </c>
      <c r="B17031" s="2" t="str">
        <f ca="1">IFERROR(__xludf.DUMMYFUNCTION("GOOGLETRANSLATE(A17031,""auto"",""en"")"),"Loading...")</f>
        <v>Loading...</v>
      </c>
    </row>
    <row r="17032" spans="1:2" ht="14.25" customHeight="1">
      <c r="A17032" s="2" t="s">
        <v>16092</v>
      </c>
      <c r="B17032" s="2" t="str">
        <f ca="1">IFERROR(__xludf.DUMMYFUNCTION("GOOGLETRANSLATE(A17032,""auto"",""en"")"),"Loading...")</f>
        <v>Loading...</v>
      </c>
    </row>
    <row r="17033" spans="1:2" ht="14.25" customHeight="1">
      <c r="A17033" s="2" t="s">
        <v>16071</v>
      </c>
      <c r="B17033" s="2" t="str">
        <f ca="1">IFERROR(__xludf.DUMMYFUNCTION("GOOGLETRANSLATE(A17033,""auto"",""en"")"),"Loading...")</f>
        <v>Loading...</v>
      </c>
    </row>
    <row r="17034" spans="1:2" ht="14.25" customHeight="1">
      <c r="A17034" s="2" t="s">
        <v>7</v>
      </c>
      <c r="B17034" s="2" t="str">
        <f ca="1">IFERROR(__xludf.DUMMYFUNCTION("GOOGLETRANSLATE(A17034,""auto"",""en"")"),"Loading...")</f>
        <v>Loading...</v>
      </c>
    </row>
    <row r="17035" spans="1:2" ht="14.25" customHeight="1">
      <c r="A17035" s="2" t="s">
        <v>16093</v>
      </c>
      <c r="B17035" s="2" t="str">
        <f ca="1">IFERROR(__xludf.DUMMYFUNCTION("GOOGLETRANSLATE(A17035,""auto"",""en"")"),"Loading...")</f>
        <v>Loading...</v>
      </c>
    </row>
    <row r="17036" spans="1:2" ht="14.25" customHeight="1">
      <c r="A17036" s="6" t="s">
        <v>16094</v>
      </c>
      <c r="B17036" s="2" t="str">
        <f ca="1">IFERROR(__xludf.DUMMYFUNCTION("GOOGLETRANSLATE(A17036,""auto"",""en"")"),"*Modi Godi media has done a spoon job in the Exit Poll. Now we have to see whether Chandigarh will act like a fair election like the Mayor election?*
*Be aware, save the country, constitution, democracy* 🇮🇳🙏")</f>
        <v>*Modi Godi media has done a spoon job in the Exit Poll. Now we have to see whether Chandigarh will act like a fair election like the Mayor election?*
*Be aware, save the country, constitution, democracy* 🇮🇳🙏</v>
      </c>
    </row>
    <row r="17037" spans="1:2" ht="14.25" customHeight="1">
      <c r="A17037" s="6" t="s">
        <v>16067</v>
      </c>
      <c r="B17037" s="2" t="str">
        <f ca="1">IFERROR(__xludf.DUMMYFUNCTION("GOOGLETRANSLATE(A17037,""auto"",""en"")"),"Loading...")</f>
        <v>Loading...</v>
      </c>
    </row>
    <row r="17038" spans="1:2" ht="14.25" customHeight="1">
      <c r="A17038" s="4" t="s">
        <v>16095</v>
      </c>
      <c r="B17038" s="2" t="str">
        <f ca="1">IFERROR(__xludf.DUMMYFUNCTION("GOOGLETRANSLATE(A17038,""auto"",""en"")"),"Loading...")</f>
        <v>Loading...</v>
      </c>
    </row>
    <row r="17039" spans="1:2" ht="14.25" customHeight="1">
      <c r="A17039" s="4" t="s">
        <v>16096</v>
      </c>
      <c r="B17039" s="2" t="str">
        <f ca="1">IFERROR(__xludf.DUMMYFUNCTION("GOOGLETRANSLATE(A17039,""auto"",""en"")"),"Loading...")</f>
        <v>Loading...</v>
      </c>
    </row>
    <row r="17040" spans="1:2" ht="14.25" customHeight="1">
      <c r="A17040" s="2" t="s">
        <v>16097</v>
      </c>
      <c r="B17040" s="2" t="str">
        <f ca="1">IFERROR(__xludf.DUMMYFUNCTION("GOOGLETRANSLATE(A17040,""auto"",""en"")"),"Loading...")</f>
        <v>Loading...</v>
      </c>
    </row>
    <row r="17041" spans="1:2" ht="14.25" customHeight="1">
      <c r="A17041" s="2" t="s">
        <v>16098</v>
      </c>
      <c r="B17041" s="2" t="str">
        <f ca="1">IFERROR(__xludf.DUMMYFUNCTION("GOOGLETRANSLATE(A17041,""auto"",""en"")"),"Loading...")</f>
        <v>Loading...</v>
      </c>
    </row>
    <row r="17042" spans="1:2" ht="14.25" customHeight="1">
      <c r="A17042" s="4" t="s">
        <v>16099</v>
      </c>
      <c r="B17042" s="2" t="str">
        <f ca="1">IFERROR(__xludf.DUMMYFUNCTION("GOOGLETRANSLATE(A17042,""auto"",""en"")"),"Loading...")</f>
        <v>Loading...</v>
      </c>
    </row>
    <row r="17043" spans="1:2" ht="14.25" customHeight="1">
      <c r="A17043" s="2" t="s">
        <v>16100</v>
      </c>
      <c r="B17043" s="2" t="str">
        <f ca="1">IFERROR(__xludf.DUMMYFUNCTION("GOOGLETRANSLATE(A17043,""auto"",""en"")"),"Shame on ECI")</f>
        <v>Shame on ECI</v>
      </c>
    </row>
    <row r="17044" spans="1:2" ht="14.25" customHeight="1">
      <c r="A17044" s="2" t="s">
        <v>16101</v>
      </c>
      <c r="B17044" s="2" t="str">
        <f ca="1">IFERROR(__xludf.DUMMYFUNCTION("GOOGLETRANSLATE(A17044,""auto"",""en"")"),"Loading...")</f>
        <v>Loading...</v>
      </c>
    </row>
    <row r="17045" spans="1:2" ht="14.25" customHeight="1">
      <c r="A17045" s="2" t="s">
        <v>16102</v>
      </c>
      <c r="B17045" s="2" t="str">
        <f ca="1">IFERROR(__xludf.DUMMYFUNCTION("GOOGLETRANSLATE(A17045,""auto"",""en"")"),"Loading...")</f>
        <v>Loading...</v>
      </c>
    </row>
    <row r="17046" spans="1:2" ht="14.25" customHeight="1">
      <c r="A17046" s="2" t="s">
        <v>16103</v>
      </c>
      <c r="B17046" s="2" t="str">
        <f ca="1">IFERROR(__xludf.DUMMYFUNCTION("GOOGLETRANSLATE(A17046,""auto"",""en"")"),"Loading...")</f>
        <v>Loading...</v>
      </c>
    </row>
    <row r="17047" spans="1:2" ht="14.25" customHeight="1">
      <c r="A17047" s="2" t="s">
        <v>16104</v>
      </c>
      <c r="B17047" s="2" t="str">
        <f ca="1">IFERROR(__xludf.DUMMYFUNCTION("GOOGLETRANSLATE(A17047,""auto"",""en"")"),"Loading...")</f>
        <v>Loading...</v>
      </c>
    </row>
    <row r="17048" spans="1:2" ht="14.25" customHeight="1">
      <c r="A17048" s="2" t="s">
        <v>16105</v>
      </c>
      <c r="B17048" s="2" t="str">
        <f ca="1">IFERROR(__xludf.DUMMYFUNCTION("GOOGLETRANSLATE(A17048,""auto"",""en"")"),"Loading...")</f>
        <v>Loading...</v>
      </c>
    </row>
    <row r="17049" spans="1:2" ht="14.25" customHeight="1">
      <c r="A17049" s="2" t="s">
        <v>16106</v>
      </c>
      <c r="B17049" s="2" t="str">
        <f ca="1">IFERROR(__xludf.DUMMYFUNCTION("GOOGLETRANSLATE(A17049,""auto"",""en"")"),"Loading...")</f>
        <v>Loading...</v>
      </c>
    </row>
    <row r="17050" spans="1:2" ht="14.25" customHeight="1">
      <c r="A17050" s="6" t="s">
        <v>16107</v>
      </c>
      <c r="B17050" s="2" t="str">
        <f ca="1">IFERROR(__xludf.DUMMYFUNCTION("GOOGLETRANSLATE(A17050,""auto"",""en"")"),"Loading...")</f>
        <v>Loading...</v>
      </c>
    </row>
    <row r="17051" spans="1:2" ht="14.25" customHeight="1">
      <c r="A17051" s="2" t="s">
        <v>327</v>
      </c>
      <c r="B17051" s="2" t="str">
        <f ca="1">IFERROR(__xludf.DUMMYFUNCTION("GOOGLETRANSLATE(A17051,""auto"",""en"")"),"Loading...")</f>
        <v>Loading...</v>
      </c>
    </row>
    <row r="17052" spans="1:2" ht="14.25" customHeight="1">
      <c r="A17052" s="6" t="s">
        <v>16108</v>
      </c>
      <c r="B17052" s="2" t="str">
        <f ca="1">IFERROR(__xludf.DUMMYFUNCTION("GOOGLETRANSLATE(A17052,""auto"",""en"")"),"Brother NDA is still there for sure. 
But INDIA alliance will also bring minimum 222 seats.
NDA 290 pay limit will be imposed.")</f>
        <v>Brother NDA is still there for sure. 
But INDIA alliance will also bring minimum 222 seats.
NDA 290 pay limit will be imposed.</v>
      </c>
    </row>
    <row r="17053" spans="1:2" ht="14.25" customHeight="1">
      <c r="A17053" s="6" t="s">
        <v>16109</v>
      </c>
      <c r="B17053" s="2" t="str">
        <f ca="1">IFERROR(__xludf.DUMMYFUNCTION("GOOGLETRANSLATE(A17053,""auto"",""en"")"),"As per exit poll jammu and kashmir 3 seats for bjp
But as per ground report BJP did not get even 1 vote.")</f>
        <v>As per exit poll jammu and kashmir 3 seats for bjp
But as per ground report BJP did not get even 1 vote.</v>
      </c>
    </row>
    <row r="17054" spans="1:2" ht="14.25" customHeight="1">
      <c r="A17054" s="5" t="s">
        <v>16110</v>
      </c>
      <c r="B17054" s="2" t="str">
        <f ca="1">IFERROR(__xludf.DUMMYFUNCTION("GOOGLETRANSLATE(A17054,""auto"",""en"")"),"Loading...")</f>
        <v>Loading...</v>
      </c>
    </row>
    <row r="17055" spans="1:2" ht="14.25" customHeight="1">
      <c r="A17055" s="2" t="s">
        <v>16111</v>
      </c>
      <c r="B17055" s="3" t="str">
        <f ca="1">IFERROR(__xludf.DUMMYFUNCTION("GOOGLETRANSLATE(A17055,""auto"",""en"")"),"Loading...")</f>
        <v>Loading...</v>
      </c>
    </row>
    <row r="17056" spans="1:2" ht="14.25" customHeight="1">
      <c r="A17056" s="2" t="s">
        <v>594</v>
      </c>
      <c r="B17056" s="2" t="str">
        <f ca="1">IFERROR(__xludf.DUMMYFUNCTION("GOOGLETRANSLATE(A17056,""auto"",""en"")"),"❤")</f>
        <v>❤</v>
      </c>
    </row>
    <row r="17057" spans="1:2" ht="14.25" customHeight="1">
      <c r="A17057" s="2" t="s">
        <v>16112</v>
      </c>
      <c r="B17057" s="2" t="str">
        <f ca="1">IFERROR(__xludf.DUMMYFUNCTION("GOOGLETRANSLATE(A17057,""auto"",""en"")"),"Love you akhilesh yadav ji 🤟 Rahul Baba Ji vivdanad 🙏 🎁 Coming Soon 🔜 azamgarh 😊")</f>
        <v>Love you akhilesh yadav ji 🤟 Rahul Baba Ji vivdanad 🙏 🎁 Coming Soon 🔜 azamgarh 😊</v>
      </c>
    </row>
    <row r="17058" spans="1:2" ht="14.25" customHeight="1">
      <c r="A17058" s="2" t="s">
        <v>16113</v>
      </c>
      <c r="B17058" s="2" t="str">
        <f ca="1">IFERROR(__xludf.DUMMYFUNCTION("GOOGLETRANSLATE(A17058,""auto"",""en"")"),"Loading...")</f>
        <v>Loading...</v>
      </c>
    </row>
    <row r="17059" spans="1:2" ht="14.25" customHeight="1">
      <c r="A17059" s="2" t="s">
        <v>16114</v>
      </c>
      <c r="B17059" s="2" t="str">
        <f ca="1">IFERROR(__xludf.DUMMYFUNCTION("GOOGLETRANSLATE(A17059,""auto"",""en"")"),"Loading...")</f>
        <v>Loading...</v>
      </c>
    </row>
    <row r="17060" spans="1:2" ht="14.25" customHeight="1">
      <c r="A17060" s="4" t="s">
        <v>3113</v>
      </c>
      <c r="B17060" s="2" t="str">
        <f ca="1">IFERROR(__xludf.DUMMYFUNCTION("GOOGLETRANSLATE(A17060,""auto"",""en"")"),"Loading...")</f>
        <v>Loading...</v>
      </c>
    </row>
    <row r="17061" spans="1:2" ht="14.25" customHeight="1">
      <c r="A17061" s="4" t="s">
        <v>16115</v>
      </c>
      <c r="B17061" s="2" t="str">
        <f ca="1">IFERROR(__xludf.DUMMYFUNCTION("GOOGLETRANSLATE(A17061,""auto"",""en"")"),"Loading...")</f>
        <v>Loading...</v>
      </c>
    </row>
    <row r="17062" spans="1:2" ht="14.25" customHeight="1">
      <c r="A17062" s="2" t="s">
        <v>16116</v>
      </c>
      <c r="B17062" s="2" t="str">
        <f ca="1">IFERROR(__xludf.DUMMYFUNCTION("GOOGLETRANSLATE(A17062,""auto"",""en"")"),"Loading...")</f>
        <v>Loading...</v>
      </c>
    </row>
    <row r="17063" spans="1:2" ht="14.25" customHeight="1">
      <c r="A17063" s="4" t="s">
        <v>16117</v>
      </c>
      <c r="B17063" s="2" t="str">
        <f ca="1">IFERROR(__xludf.DUMMYFUNCTION("GOOGLETRANSLATE(A17063,""auto"",""en"")"),"Loading...")</f>
        <v>Loading...</v>
      </c>
    </row>
    <row r="17064" spans="1:2" ht="14.25" customHeight="1">
      <c r="A17064" s="2" t="s">
        <v>16118</v>
      </c>
      <c r="B17064" s="2" t="str">
        <f ca="1">IFERROR(__xludf.DUMMYFUNCTION("GOOGLETRANSLATE(A17064,""auto"",""en"")"),"Loading...")</f>
        <v>Loading...</v>
      </c>
    </row>
    <row r="17065" spans="1:2" ht="14.25" customHeight="1">
      <c r="A17065" s="2" t="s">
        <v>16119</v>
      </c>
      <c r="B17065" s="2" t="str">
        <f ca="1">IFERROR(__xludf.DUMMYFUNCTION("GOOGLETRANSLATE(A17065,""auto"",""en"")"),"Loading...")</f>
        <v>Loading...</v>
      </c>
    </row>
    <row r="17066" spans="1:2" ht="14.25" customHeight="1">
      <c r="A17066" s="2" t="s">
        <v>16120</v>
      </c>
      <c r="B17066" s="2" t="str">
        <f ca="1">IFERROR(__xludf.DUMMYFUNCTION("GOOGLETRANSLATE(A17066,""auto"",""en"")"),"Loading...")</f>
        <v>Loading...</v>
      </c>
    </row>
    <row r="17067" spans="1:2" ht="14.25" customHeight="1">
      <c r="A17067" s="2" t="s">
        <v>16121</v>
      </c>
      <c r="B17067" s="2" t="str">
        <f ca="1">IFERROR(__xludf.DUMMYFUNCTION("GOOGLETRANSLATE(A17067,""auto"",""en"")"),"Loading...")</f>
        <v>Loading...</v>
      </c>
    </row>
    <row r="17068" spans="1:2" ht="14.25" customHeight="1">
      <c r="A17068" s="4" t="s">
        <v>16122</v>
      </c>
      <c r="B17068" s="2" t="str">
        <f ca="1">IFERROR(__xludf.DUMMYFUNCTION("GOOGLETRANSLATE(A17068,""auto"",""en"")"),"Loading...")</f>
        <v>Loading...</v>
      </c>
    </row>
    <row r="17069" spans="1:2" ht="14.25" customHeight="1">
      <c r="A17069" s="2" t="s">
        <v>16123</v>
      </c>
      <c r="B17069" s="2" t="str">
        <f ca="1">IFERROR(__xludf.DUMMYFUNCTION("GOOGLETRANSLATE(A17069,""auto"",""en"")"),"Loading...")</f>
        <v>Loading...</v>
      </c>
    </row>
    <row r="17070" spans="1:2" ht="14.25" customHeight="1">
      <c r="A17070" s="4" t="s">
        <v>16124</v>
      </c>
      <c r="B17070" s="2" t="str">
        <f ca="1">IFERROR(__xludf.DUMMYFUNCTION("GOOGLETRANSLATE(A17070,""auto"",""en"")"),"Loading...")</f>
        <v>Loading...</v>
      </c>
    </row>
    <row r="17071" spans="1:2" ht="14.25" customHeight="1">
      <c r="A17071" s="2" t="s">
        <v>16125</v>
      </c>
      <c r="B17071" s="2" t="str">
        <f ca="1">IFERROR(__xludf.DUMMYFUNCTION("GOOGLETRANSLATE(A17071,""auto"",""en"")"),"Loading...")</f>
        <v>Loading...</v>
      </c>
    </row>
    <row r="17072" spans="1:2" ht="14.25" customHeight="1">
      <c r="A17072" s="2" t="s">
        <v>16126</v>
      </c>
      <c r="B17072" s="2" t="str">
        <f ca="1">IFERROR(__xludf.DUMMYFUNCTION("GOOGLETRANSLATE(A17072,""auto"",""en"")"),"295 Sidhu moose or ❤")</f>
        <v>295 Sidhu moose or ❤</v>
      </c>
    </row>
    <row r="17073" spans="1:2" ht="14.25" customHeight="1">
      <c r="A17073" s="2" t="s">
        <v>16127</v>
      </c>
      <c r="B17073" s="2" t="str">
        <f ca="1">IFERROR(__xludf.DUMMYFUNCTION("GOOGLETRANSLATE(A17073,""auto"",""en"")"),"Loading...")</f>
        <v>Loading...</v>
      </c>
    </row>
    <row r="17074" spans="1:2" ht="14.25" customHeight="1">
      <c r="A17074" s="2" t="s">
        <v>16128</v>
      </c>
      <c r="B17074" s="2" t="str">
        <f ca="1">IFERROR(__xludf.DUMMYFUNCTION("GOOGLETRANSLATE(A17074,""auto"",""en"")"),"Loading...")</f>
        <v>Loading...</v>
      </c>
    </row>
    <row r="17075" spans="1:2" ht="14.25" customHeight="1">
      <c r="A17075" s="2" t="s">
        <v>16129</v>
      </c>
      <c r="B17075" s="2" t="str">
        <f ca="1">IFERROR(__xludf.DUMMYFUNCTION("GOOGLETRANSLATE(A17075,""auto"",""en"")"),"Loading...")</f>
        <v>Loading...</v>
      </c>
    </row>
    <row r="17076" spans="1:2" ht="14.25" customHeight="1">
      <c r="A17076" s="4" t="s">
        <v>16130</v>
      </c>
      <c r="B17076" s="2" t="str">
        <f ca="1">IFERROR(__xludf.DUMMYFUNCTION("GOOGLETRANSLATE(A17076,""auto"",""en"")"),"Loading...")</f>
        <v>Loading...</v>
      </c>
    </row>
    <row r="17077" spans="1:2" ht="14.25" customHeight="1">
      <c r="A17077" s="4" t="s">
        <v>16131</v>
      </c>
      <c r="B17077" s="2" t="str">
        <f ca="1">IFERROR(__xludf.DUMMYFUNCTION("GOOGLETRANSLATE(A17077,""auto"",""en"")"),"Loading...")</f>
        <v>Loading...</v>
      </c>
    </row>
    <row r="17078" spans="1:2" ht="14.25" customHeight="1">
      <c r="A17078" s="2" t="s">
        <v>16132</v>
      </c>
      <c r="B17078" s="2" t="str">
        <f ca="1">IFERROR(__xludf.DUMMYFUNCTION("GOOGLETRANSLATE(A17078,""auto"",""en"")"),"Loading...")</f>
        <v>Loading...</v>
      </c>
    </row>
    <row r="17079" spans="1:2" ht="14.25" customHeight="1">
      <c r="A17079" s="2" t="s">
        <v>16133</v>
      </c>
      <c r="B17079" s="2" t="str">
        <f ca="1">IFERROR(__xludf.DUMMYFUNCTION("GOOGLETRANSLATE(A17079,""auto"",""en"")"),"Loading...")</f>
        <v>Loading...</v>
      </c>
    </row>
    <row r="17080" spans="1:2" ht="14.25" customHeight="1">
      <c r="A17080" s="2" t="s">
        <v>16134</v>
      </c>
      <c r="B17080" s="2" t="str">
        <f ca="1">IFERROR(__xludf.DUMMYFUNCTION("GOOGLETRANSLATE(A17080,""auto"",""en"")"),"Loading...")</f>
        <v>Loading...</v>
      </c>
    </row>
    <row r="17081" spans="1:2" ht="14.25" customHeight="1">
      <c r="A17081" s="2" t="s">
        <v>16135</v>
      </c>
      <c r="B17081" s="2" t="str">
        <f ca="1">IFERROR(__xludf.DUMMYFUNCTION("GOOGLETRANSLATE(A17081,""auto"",""en"")"),"Loading...")</f>
        <v>Loading...</v>
      </c>
    </row>
    <row r="17082" spans="1:2" ht="14.25" customHeight="1">
      <c r="A17082" s="2" t="s">
        <v>16136</v>
      </c>
      <c r="B17082" s="2" t="str">
        <f ca="1">IFERROR(__xludf.DUMMYFUNCTION("GOOGLETRANSLATE(A17082,""auto"",""en"")"),"Loading...")</f>
        <v>Loading...</v>
      </c>
    </row>
    <row r="17083" spans="1:2" ht="14.25" customHeight="1">
      <c r="A17083" s="2" t="s">
        <v>16137</v>
      </c>
      <c r="B17083" s="2" t="str">
        <f ca="1">IFERROR(__xludf.DUMMYFUNCTION("GOOGLETRANSLATE(A17083,""auto"",""en"")"),"Loading...")</f>
        <v>Loading...</v>
      </c>
    </row>
    <row r="17084" spans="1:2" ht="14.25" customHeight="1">
      <c r="A17084" s="2" t="s">
        <v>16138</v>
      </c>
      <c r="B17084" s="3" t="str">
        <f ca="1">IFERROR(__xludf.DUMMYFUNCTION("GOOGLETRANSLATE(A17084,""auto"",""en"")"),"Loading...")</f>
        <v>Loading...</v>
      </c>
    </row>
    <row r="17085" spans="1:2" ht="14.25" customHeight="1">
      <c r="A17085" s="5" t="s">
        <v>16139</v>
      </c>
      <c r="B17085" s="2" t="str">
        <f ca="1">IFERROR(__xludf.DUMMYFUNCTION("GOOGLETRANSLATE(A17085,""auto"",""en"")"),"Loading...")</f>
        <v>Loading...</v>
      </c>
    </row>
    <row r="17086" spans="1:2" ht="14.25" customHeight="1">
      <c r="A17086" s="2" t="s">
        <v>4322</v>
      </c>
      <c r="B17086" s="2" t="str">
        <f ca="1">IFERROR(__xludf.DUMMYFUNCTION("GOOGLETRANSLATE(A17086,""auto"",""en"")"),"Loading...")</f>
        <v>Loading...</v>
      </c>
    </row>
    <row r="17087" spans="1:2" ht="14.25" customHeight="1">
      <c r="A17087" s="2" t="s">
        <v>16140</v>
      </c>
      <c r="B17087" s="2" t="str">
        <f ca="1">IFERROR(__xludf.DUMMYFUNCTION("GOOGLETRANSLATE(A17087,""auto"",""en"")"),"Loading...")</f>
        <v>Loading...</v>
      </c>
    </row>
    <row r="17088" spans="1:2" ht="14.25" customHeight="1">
      <c r="A17088" s="2" t="s">
        <v>16141</v>
      </c>
      <c r="B17088" s="2" t="str">
        <f ca="1">IFERROR(__xludf.DUMMYFUNCTION("GOOGLETRANSLATE(A17088,""auto"",""en"")"),"Loading...")</f>
        <v>Loading...</v>
      </c>
    </row>
    <row r="17089" spans="1:2" ht="14.25" customHeight="1">
      <c r="A17089" s="2" t="s">
        <v>16142</v>
      </c>
      <c r="B17089" s="2" t="str">
        <f ca="1">IFERROR(__xludf.DUMMYFUNCTION("GOOGLETRANSLATE(A17089,""auto"",""en"")"),"This time the government of India coalition")</f>
        <v>This time the government of India coalition</v>
      </c>
    </row>
    <row r="17090" spans="1:2" ht="14.25" customHeight="1">
      <c r="A17090" s="2" t="s">
        <v>16143</v>
      </c>
      <c r="B17090" s="2" t="str">
        <f ca="1">IFERROR(__xludf.DUMMYFUNCTION("GOOGLETRANSLATE(A17090,""auto"",""en"")"),"Loading...")</f>
        <v>Loading...</v>
      </c>
    </row>
    <row r="17091" spans="1:2" ht="14.25" customHeight="1">
      <c r="A17091" s="6" t="s">
        <v>16144</v>
      </c>
      <c r="B17091" s="2" t="str">
        <f ca="1">IFERROR(__xludf.DUMMYFUNCTION("GOOGLETRANSLATE(A17091,""auto"",""en"")"),"Loading...")</f>
        <v>Loading...</v>
      </c>
    </row>
    <row r="17092" spans="1:2" ht="14.25" customHeight="1">
      <c r="A17092" s="4" t="s">
        <v>16145</v>
      </c>
      <c r="B17092" s="2" t="str">
        <f ca="1">IFERROR(__xludf.DUMMYFUNCTION("GOOGLETRANSLATE(A17092,""auto"",""en"")"),"Ravish ji India alliance has won among the public, if it does not win in the results then it directly means there is rigging in EVMs.")</f>
        <v>Ravish ji India alliance has won among the public, if it does not win in the results then it directly means there is rigging in EVMs.</v>
      </c>
    </row>
    <row r="17093" spans="1:2" ht="14.25" customHeight="1">
      <c r="A17093" s="6" t="s">
        <v>16146</v>
      </c>
      <c r="B17093" s="2" t="str">
        <f ca="1">IFERROR(__xludf.DUMMYFUNCTION("GOOGLETRANSLATE(A17093,""auto"",""en"")"),"Loading...")</f>
        <v>Loading...</v>
      </c>
    </row>
    <row r="17094" spans="1:2" ht="14.25" customHeight="1">
      <c r="A17094" s="2" t="s">
        <v>16147</v>
      </c>
      <c r="B17094" s="2" t="str">
        <f ca="1">IFERROR(__xludf.DUMMYFUNCTION("GOOGLETRANSLATE(A17094,""auto"",""en"")"),"Loading...")</f>
        <v>Loading...</v>
      </c>
    </row>
    <row r="17095" spans="1:2" ht="14.25" customHeight="1">
      <c r="A17095" s="4" t="s">
        <v>16148</v>
      </c>
      <c r="B17095" s="2" t="str">
        <f ca="1">IFERROR(__xludf.DUMMYFUNCTION("GOOGLETRANSLATE(A17095,""auto"",""en"")"),"Loading...")</f>
        <v>Loading...</v>
      </c>
    </row>
    <row r="17096" spans="1:2" ht="14.25" customHeight="1">
      <c r="A17096" s="2" t="s">
        <v>16149</v>
      </c>
      <c r="B17096" s="2" t="str">
        <f ca="1">IFERROR(__xludf.DUMMYFUNCTION("GOOGLETRANSLATE(A17096,""auto"",""en"")"),"India... 👍👍👍 win..🎉🎉🎉")</f>
        <v>India... 👍👍👍 win..🎉🎉🎉</v>
      </c>
    </row>
    <row r="17097" spans="1:2" ht="14.25" customHeight="1">
      <c r="A17097" s="2" t="s">
        <v>16150</v>
      </c>
      <c r="B17097" s="2" t="str">
        <f ca="1">IFERROR(__xludf.DUMMYFUNCTION("GOOGLETRANSLATE(A17097,""auto"",""en"")"),"Loading...")</f>
        <v>Loading...</v>
      </c>
    </row>
    <row r="17098" spans="1:2" ht="14.25" customHeight="1">
      <c r="A17098" s="2" t="s">
        <v>16151</v>
      </c>
      <c r="B17098" s="2" t="str">
        <f ca="1">IFERROR(__xludf.DUMMYFUNCTION("GOOGLETRANSLATE(A17098,""auto"",""en"")"),"Jitne like utni india ki seat❤❤❤❤")</f>
        <v>Jitne like utni india ki seat❤❤❤❤</v>
      </c>
    </row>
    <row r="17099" spans="1:2" ht="14.25" customHeight="1">
      <c r="A17099" s="2" t="s">
        <v>16152</v>
      </c>
      <c r="B17099" s="2" t="str">
        <f ca="1">IFERROR(__xludf.DUMMYFUNCTION("GOOGLETRANSLATE(A17099,""auto"",""en"")"),"Loading...")</f>
        <v>Loading...</v>
      </c>
    </row>
    <row r="17100" spans="1:2" ht="14.25" customHeight="1">
      <c r="A17100" s="2" t="s">
        <v>16153</v>
      </c>
      <c r="B17100" s="2" t="str">
        <f ca="1">IFERROR(__xludf.DUMMYFUNCTION("GOOGLETRANSLATE(A17100,""auto"",""en"")"),"Loading...")</f>
        <v>Loading...</v>
      </c>
    </row>
    <row r="17101" spans="1:2" ht="14.25" customHeight="1">
      <c r="A17101" s="2" t="s">
        <v>16154</v>
      </c>
      <c r="B17101" s="2" t="str">
        <f ca="1">IFERROR(__xludf.DUMMYFUNCTION("GOOGLETRANSLATE(A17101,""auto"",""en"")"),"#RAHUL GANDHI 🔥🔥")</f>
        <v>#RAHUL GANDHI 🔥🔥</v>
      </c>
    </row>
    <row r="17102" spans="1:2" ht="14.25" customHeight="1">
      <c r="A17102" s="4" t="s">
        <v>16155</v>
      </c>
      <c r="B17102" s="2" t="str">
        <f ca="1">IFERROR(__xludf.DUMMYFUNCTION("GOOGLETRANSLATE(A17102,""auto"",""en"")"),"Loading...")</f>
        <v>Loading...</v>
      </c>
    </row>
    <row r="17103" spans="1:2" ht="14.25" customHeight="1">
      <c r="A17103" s="4" t="s">
        <v>16156</v>
      </c>
      <c r="B17103" s="2" t="str">
        <f ca="1">IFERROR(__xludf.DUMMYFUNCTION("GOOGLETRANSLATE(A17103,""auto"",""en"")"),"Loading...")</f>
        <v>Loading...</v>
      </c>
    </row>
    <row r="17104" spans="1:2" ht="14.25" customHeight="1">
      <c r="A17104" s="2" t="s">
        <v>594</v>
      </c>
      <c r="B17104" s="2" t="str">
        <f ca="1">IFERROR(__xludf.DUMMYFUNCTION("GOOGLETRANSLATE(A17104,""auto"",""en"")"),"❤")</f>
        <v>❤</v>
      </c>
    </row>
    <row r="17105" spans="1:2" ht="14.25" customHeight="1">
      <c r="A17105" s="2" t="s">
        <v>16157</v>
      </c>
      <c r="B17105" s="2" t="str">
        <f ca="1">IFERROR(__xludf.DUMMYFUNCTION("GOOGLETRANSLATE(A17105,""auto"",""en"")"),"Loading...")</f>
        <v>Loading...</v>
      </c>
    </row>
    <row r="17106" spans="1:2" ht="14.25" customHeight="1">
      <c r="A17106" s="2" t="s">
        <v>16158</v>
      </c>
      <c r="B17106" s="2" t="str">
        <f ca="1">IFERROR(__xludf.DUMMYFUNCTION("GOOGLETRANSLATE(A17106,""auto"",""en"")"),"Loading...")</f>
        <v>Loading...</v>
      </c>
    </row>
    <row r="17107" spans="1:2" ht="14.25" customHeight="1">
      <c r="A17107" s="2" t="s">
        <v>16159</v>
      </c>
      <c r="B17107" s="2" t="str">
        <f ca="1">IFERROR(__xludf.DUMMYFUNCTION("GOOGLETRANSLATE(A17107,""auto"",""en"")"),"Loading...")</f>
        <v>Loading...</v>
      </c>
    </row>
    <row r="17108" spans="1:2" ht="14.25" customHeight="1">
      <c r="A17108" s="2" t="s">
        <v>16160</v>
      </c>
      <c r="B17108" s="2" t="str">
        <f ca="1">IFERROR(__xludf.DUMMYFUNCTION("GOOGLETRANSLATE(A17108,""auto"",""en"")"),"Loading...")</f>
        <v>Loading...</v>
      </c>
    </row>
    <row r="17109" spans="1:2" ht="14.25" customHeight="1">
      <c r="A17109" s="2" t="s">
        <v>153</v>
      </c>
      <c r="B17109" s="2" t="str">
        <f ca="1">IFERROR(__xludf.DUMMYFUNCTION("GOOGLETRANSLATE(A17109,""auto"",""en"")"),"Loading...")</f>
        <v>Loading...</v>
      </c>
    </row>
    <row r="17110" spans="1:2" ht="14.25" customHeight="1">
      <c r="A17110" s="2" t="s">
        <v>16161</v>
      </c>
      <c r="B17110" s="2" t="str">
        <f ca="1">IFERROR(__xludf.DUMMYFUNCTION("GOOGLETRANSLATE(A17110,""auto"",""en"")"),"Loading...")</f>
        <v>Loading...</v>
      </c>
    </row>
    <row r="17111" spans="1:2" ht="14.25" customHeight="1">
      <c r="A17111" s="2" t="s">
        <v>16162</v>
      </c>
      <c r="B17111" s="2" t="str">
        <f ca="1">IFERROR(__xludf.DUMMYFUNCTION("GOOGLETRANSLATE(A17111,""auto"",""en"")"),"Loading...")</f>
        <v>Loading...</v>
      </c>
    </row>
    <row r="17112" spans="1:2" ht="14.25" customHeight="1">
      <c r="A17112" s="2" t="s">
        <v>386</v>
      </c>
      <c r="B17112" s="2" t="str">
        <f ca="1">IFERROR(__xludf.DUMMYFUNCTION("GOOGLETRANSLATE(A17112,""auto"",""en"")"),"Loading...")</f>
        <v>Loading...</v>
      </c>
    </row>
    <row r="17113" spans="1:2" ht="14.25" customHeight="1">
      <c r="A17113" s="2" t="s">
        <v>16163</v>
      </c>
      <c r="B17113" s="2" t="str">
        <f ca="1">IFERROR(__xludf.DUMMYFUNCTION("GOOGLETRANSLATE(A17113,""auto"",""en"")"),"Long live Rahul Gandhi, we are with Rahul Gandhi.")</f>
        <v>Long live Rahul Gandhi, we are with Rahul Gandhi.</v>
      </c>
    </row>
    <row r="17114" spans="1:2" ht="14.25" customHeight="1">
      <c r="A17114" s="2" t="s">
        <v>16164</v>
      </c>
      <c r="B17114" s="2" t="str">
        <f ca="1">IFERROR(__xludf.DUMMYFUNCTION("GOOGLETRANSLATE(A17114,""auto"",""en"")"),"Democracy will win 2024")</f>
        <v>Democracy will win 2024</v>
      </c>
    </row>
    <row r="17115" spans="1:2" ht="14.25" customHeight="1">
      <c r="A17115" s="2" t="s">
        <v>16165</v>
      </c>
      <c r="B17115" s="2" t="str">
        <f ca="1">IFERROR(__xludf.DUMMYFUNCTION("GOOGLETRANSLATE(A17115,""auto"",""en"")"),"Loading...")</f>
        <v>Loading...</v>
      </c>
    </row>
    <row r="17116" spans="1:2" ht="14.25" customHeight="1">
      <c r="A17116" s="2" t="s">
        <v>5068</v>
      </c>
      <c r="B17116" s="2" t="str">
        <f ca="1">IFERROR(__xludf.DUMMYFUNCTION("GOOGLETRANSLATE(A17116,""auto"",""en"")"),"Loading...")</f>
        <v>Loading...</v>
      </c>
    </row>
    <row r="17117" spans="1:2" ht="14.25" customHeight="1">
      <c r="A17117" s="2" t="s">
        <v>16166</v>
      </c>
      <c r="B17117" s="2" t="str">
        <f ca="1">IFERROR(__xludf.DUMMYFUNCTION("GOOGLETRANSLATE(A17117,""auto"",""en"")"),"India🇮🇳 295+")</f>
        <v>India🇮🇳 295+</v>
      </c>
    </row>
    <row r="17118" spans="1:2" ht="14.25" customHeight="1">
      <c r="A17118" s="2" t="s">
        <v>16167</v>
      </c>
      <c r="B17118" s="2" t="str">
        <f ca="1">IFERROR(__xludf.DUMMYFUNCTION("GOOGLETRANSLATE(A17118,""auto"",""en"")"),"PM Rahul")</f>
        <v>PM Rahul</v>
      </c>
    </row>
    <row r="17119" spans="1:2" ht="14.25" customHeight="1">
      <c r="A17119" s="4" t="s">
        <v>16168</v>
      </c>
      <c r="B17119" s="2" t="str">
        <f ca="1">IFERROR(__xludf.DUMMYFUNCTION("GOOGLETRANSLATE(A17119,""auto"",""en"")"),"Loading...")</f>
        <v>Loading...</v>
      </c>
    </row>
    <row r="17120" spans="1:2" ht="14.25" customHeight="1">
      <c r="A17120" s="2" t="s">
        <v>310</v>
      </c>
      <c r="B17120" s="2" t="str">
        <f ca="1">IFERROR(__xludf.DUMMYFUNCTION("GOOGLETRANSLATE(A17120,""auto"",""en"")"),"Loading...")</f>
        <v>Loading...</v>
      </c>
    </row>
    <row r="17121" spans="1:2" ht="14.25" customHeight="1">
      <c r="A17121" s="5" t="s">
        <v>16169</v>
      </c>
      <c r="B17121" s="2" t="str">
        <f ca="1">IFERROR(__xludf.DUMMYFUNCTION("GOOGLETRANSLATE(A17121,""auto"",""en"")"),"Loading...")</f>
        <v>Loading...</v>
      </c>
    </row>
    <row r="17122" spans="1:2" ht="14.25" customHeight="1">
      <c r="A17122" s="2" t="s">
        <v>16170</v>
      </c>
      <c r="B17122" s="2" t="str">
        <f ca="1">IFERROR(__xludf.DUMMYFUNCTION("GOOGLETRANSLATE(A17122,""auto"",""en"")"),"Loading...")</f>
        <v>Loading...</v>
      </c>
    </row>
    <row r="17123" spans="1:2" ht="14.25" customHeight="1">
      <c r="A17123" s="2" t="s">
        <v>16171</v>
      </c>
      <c r="B17123" s="2" t="str">
        <f ca="1">IFERROR(__xludf.DUMMYFUNCTION("GOOGLETRANSLATE(A17123,""auto"",""en"")"),"Loading...")</f>
        <v>Loading...</v>
      </c>
    </row>
    <row r="17124" spans="1:2" ht="14.25" customHeight="1">
      <c r="A17124" s="2" t="s">
        <v>16172</v>
      </c>
      <c r="B17124" s="2" t="str">
        <f ca="1">IFERROR(__xludf.DUMMYFUNCTION("GOOGLETRANSLATE(A17124,""auto"",""en"")"),"Loading...")</f>
        <v>Loading...</v>
      </c>
    </row>
    <row r="17125" spans="1:2" ht="14.25" customHeight="1">
      <c r="A17125" s="2" t="s">
        <v>16173</v>
      </c>
      <c r="B17125" s="2" t="str">
        <f ca="1">IFERROR(__xludf.DUMMYFUNCTION("GOOGLETRANSLATE(A17125,""auto"",""en"")"),"Loading...")</f>
        <v>Loading...</v>
      </c>
    </row>
    <row r="17126" spans="1:2" ht="14.25" customHeight="1">
      <c r="A17126" s="2" t="s">
        <v>16174</v>
      </c>
      <c r="B17126" s="2" t="str">
        <f ca="1">IFERROR(__xludf.DUMMYFUNCTION("GOOGLETRANSLATE(A17126,""auto"",""en"")"),"Loading...")</f>
        <v>Loading...</v>
      </c>
    </row>
    <row r="17127" spans="1:2" ht="14.25" customHeight="1">
      <c r="A17127" s="2" t="s">
        <v>16175</v>
      </c>
      <c r="B17127" s="2" t="str">
        <f ca="1">IFERROR(__xludf.DUMMYFUNCTION("GOOGLETRANSLATE(A17127,""auto"",""en"")"),"Loading...")</f>
        <v>Loading...</v>
      </c>
    </row>
    <row r="17128" spans="1:2" ht="14.25" customHeight="1">
      <c r="A17128" s="4" t="s">
        <v>16176</v>
      </c>
      <c r="B17128" s="2" t="str">
        <f ca="1">IFERROR(__xludf.DUMMYFUNCTION("GOOGLETRANSLATE(A17128,""auto"",""en"")"),"Loading...")</f>
        <v>Loading...</v>
      </c>
    </row>
    <row r="17129" spans="1:2" ht="14.25" customHeight="1">
      <c r="A17129" s="2" t="s">
        <v>1925</v>
      </c>
      <c r="B17129" s="2" t="str">
        <f ca="1">IFERROR(__xludf.DUMMYFUNCTION("GOOGLETRANSLATE(A17129,""auto"",""en"")"),"Loading...")</f>
        <v>Loading...</v>
      </c>
    </row>
    <row r="17130" spans="1:2" ht="14.25" customHeight="1">
      <c r="A17130" s="4" t="s">
        <v>16168</v>
      </c>
      <c r="B17130" s="2" t="str">
        <f ca="1">IFERROR(__xludf.DUMMYFUNCTION("GOOGLETRANSLATE(A17130,""auto"",""en"")"),"Loading...")</f>
        <v>Loading...</v>
      </c>
    </row>
    <row r="17131" spans="1:2" ht="14.25" customHeight="1">
      <c r="A17131" s="2" t="s">
        <v>16177</v>
      </c>
      <c r="B17131" s="2" t="str">
        <f ca="1">IFERROR(__xludf.DUMMYFUNCTION("GOOGLETRANSLATE(A17131,""auto"",""en"")"),"Loading...")</f>
        <v>Loading...</v>
      </c>
    </row>
    <row r="17132" spans="1:2" ht="14.25" customHeight="1">
      <c r="A17132" s="2" t="s">
        <v>16178</v>
      </c>
      <c r="B17132" s="2" t="str">
        <f ca="1">IFERROR(__xludf.DUMMYFUNCTION("GOOGLETRANSLATE(A17132,""auto"",""en"")"),"Loading...")</f>
        <v>Loading...</v>
      </c>
    </row>
    <row r="17133" spans="1:2" ht="14.25" customHeight="1">
      <c r="A17133" s="2" t="s">
        <v>16179</v>
      </c>
      <c r="B17133" s="2" t="str">
        <f ca="1">IFERROR(__xludf.DUMMYFUNCTION("GOOGLETRANSLATE(A17133,""auto"",""en"")"),"Loading...")</f>
        <v>Loading...</v>
      </c>
    </row>
    <row r="17134" spans="1:2" ht="14.25" customHeight="1">
      <c r="A17134" s="4" t="s">
        <v>16180</v>
      </c>
      <c r="B17134" s="2" t="str">
        <f ca="1">IFERROR(__xludf.DUMMYFUNCTION("GOOGLETRANSLATE(A17134,""auto"",""en"")"),"You display absolutely true figures before the country. The criteria of your journalism is very clear and in the interest of the country. Ravish Kumar ji, we are proud of you.")</f>
        <v>You display absolutely true figures before the country. The criteria of your journalism is very clear and in the interest of the country. Ravish Kumar ji, we are proud of you.</v>
      </c>
    </row>
    <row r="17135" spans="1:2" ht="14.25" customHeight="1">
      <c r="A17135" s="2" t="s">
        <v>16181</v>
      </c>
      <c r="B17135" s="2" t="str">
        <f ca="1">IFERROR(__xludf.DUMMYFUNCTION("GOOGLETRANSLATE(A17135,""auto"",""en"")"),"Loading...")</f>
        <v>Loading...</v>
      </c>
    </row>
    <row r="17136" spans="1:2" ht="14.25" customHeight="1">
      <c r="A17136" s="4" t="s">
        <v>16182</v>
      </c>
      <c r="B17136" s="2" t="str">
        <f ca="1">IFERROR(__xludf.DUMMYFUNCTION("GOOGLETRANSLATE(A17136,""auto"",""en"")"),"Loading...")</f>
        <v>Loading...</v>
      </c>
    </row>
    <row r="17137" spans="1:2" ht="14.25" customHeight="1">
      <c r="A17137" s="2" t="s">
        <v>16183</v>
      </c>
      <c r="B17137" s="2" t="str">
        <f ca="1">IFERROR(__xludf.DUMMYFUNCTION("GOOGLETRANSLATE(A17137,""auto"",""en"")"),"Loading...")</f>
        <v>Loading...</v>
      </c>
    </row>
    <row r="17138" spans="1:2" ht="14.25" customHeight="1">
      <c r="A17138" s="2" t="s">
        <v>16184</v>
      </c>
      <c r="B17138" s="2" t="str">
        <f ca="1">IFERROR(__xludf.DUMMYFUNCTION("GOOGLETRANSLATE(A17138,""auto"",""en"")"),"Loading...")</f>
        <v>Loading...</v>
      </c>
    </row>
    <row r="17139" spans="1:2" ht="14.25" customHeight="1">
      <c r="A17139" s="4" t="s">
        <v>16168</v>
      </c>
      <c r="B17139" s="2" t="str">
        <f ca="1">IFERROR(__xludf.DUMMYFUNCTION("GOOGLETRANSLATE(A17139,""auto"",""en"")"),"Loading...")</f>
        <v>Loading...</v>
      </c>
    </row>
    <row r="17140" spans="1:2" ht="14.25" customHeight="1">
      <c r="A17140" s="4" t="s">
        <v>16185</v>
      </c>
      <c r="B17140" s="2" t="str">
        <f ca="1">IFERROR(__xludf.DUMMYFUNCTION("GOOGLETRANSLATE(A17140,""auto"",""en"")"),"Loading...")</f>
        <v>Loading...</v>
      </c>
    </row>
    <row r="17141" spans="1:2" ht="14.25" customHeight="1">
      <c r="A17141" s="2" t="s">
        <v>16186</v>
      </c>
      <c r="B17141" s="2" t="str">
        <f ca="1">IFERROR(__xludf.DUMMYFUNCTION("GOOGLETRANSLATE(A17141,""auto"",""en"")"),"Loading...")</f>
        <v>Loading...</v>
      </c>
    </row>
    <row r="17142" spans="1:2" ht="14.25" customHeight="1">
      <c r="A17142" s="2" t="s">
        <v>16187</v>
      </c>
      <c r="B17142" s="2" t="str">
        <f ca="1">IFERROR(__xludf.DUMMYFUNCTION("GOOGLETRANSLATE(A17142,""auto"",""en"")"),"Loading...")</f>
        <v>Loading...</v>
      </c>
    </row>
    <row r="17143" spans="1:2" ht="14.25" customHeight="1">
      <c r="A17143" s="2" t="s">
        <v>16188</v>
      </c>
      <c r="B17143" s="2" t="str">
        <f ca="1">IFERROR(__xludf.DUMMYFUNCTION("GOOGLETRANSLATE(A17143,""auto"",""en"")"),"Loading...")</f>
        <v>Loading...</v>
      </c>
    </row>
    <row r="17144" spans="1:2" ht="14.25" customHeight="1">
      <c r="A17144" s="2" t="s">
        <v>16189</v>
      </c>
      <c r="B17144" s="2" t="str">
        <f ca="1">IFERROR(__xludf.DUMMYFUNCTION("GOOGLETRANSLATE(A17144,""auto"",""en"")"),"Loading...")</f>
        <v>Loading...</v>
      </c>
    </row>
    <row r="17145" spans="1:2" ht="14.25" customHeight="1">
      <c r="A17145" s="2" t="s">
        <v>16190</v>
      </c>
      <c r="B17145" s="2" t="str">
        <f ca="1">IFERROR(__xludf.DUMMYFUNCTION("GOOGLETRANSLATE(A17145,""auto"",""en"")"),"Loading...")</f>
        <v>Loading...</v>
      </c>
    </row>
    <row r="17146" spans="1:2" ht="14.25" customHeight="1">
      <c r="A17146" s="6" t="s">
        <v>16191</v>
      </c>
      <c r="B17146" s="2" t="str">
        <f ca="1">IFERROR(__xludf.DUMMYFUNCTION("GOOGLETRANSLATE(A17146,""auto"",""en"")"),"Loading...")</f>
        <v>Loading...</v>
      </c>
    </row>
    <row r="17147" spans="1:2" ht="14.25" customHeight="1">
      <c r="A17147" s="2" t="s">
        <v>16192</v>
      </c>
      <c r="B17147" s="2" t="str">
        <f ca="1">IFERROR(__xludf.DUMMYFUNCTION("GOOGLETRANSLATE(A17147,""auto"",""en"")"),"First of all, who will welcome you regularly?")</f>
        <v>First of all, who will welcome you regularly?</v>
      </c>
    </row>
    <row r="17148" spans="1:2" ht="14.25" customHeight="1">
      <c r="A17148" s="4" t="s">
        <v>16193</v>
      </c>
      <c r="B17148" s="2" t="str">
        <f ca="1">IFERROR(__xludf.DUMMYFUNCTION("GOOGLETRANSLATE(A17148,""auto"",""en"")"),"Loading...")</f>
        <v>Loading...</v>
      </c>
    </row>
    <row r="17149" spans="1:2" ht="14.25" customHeight="1">
      <c r="A17149" s="2" t="s">
        <v>7</v>
      </c>
      <c r="B17149" s="2" t="str">
        <f ca="1">IFERROR(__xludf.DUMMYFUNCTION("GOOGLETRANSLATE(A17149,""auto"",""en"")"),"Loading...")</f>
        <v>Loading...</v>
      </c>
    </row>
    <row r="17150" spans="1:2" ht="14.25" customHeight="1">
      <c r="A17150" s="4" t="s">
        <v>16168</v>
      </c>
      <c r="B17150" s="2" t="str">
        <f ca="1">IFERROR(__xludf.DUMMYFUNCTION("GOOGLETRANSLATE(A17150,""auto"",""en"")"),"Loading...")</f>
        <v>Loading...</v>
      </c>
    </row>
    <row r="17151" spans="1:2" ht="14.25" customHeight="1">
      <c r="A17151" s="2" t="s">
        <v>16194</v>
      </c>
      <c r="B17151" s="2" t="str">
        <f ca="1">IFERROR(__xludf.DUMMYFUNCTION("GOOGLETRANSLATE(A17151,""auto"",""en"")"),"Loading...")</f>
        <v>Loading...</v>
      </c>
    </row>
    <row r="17152" spans="1:2" ht="14.25" customHeight="1">
      <c r="A17152" s="4" t="s">
        <v>16195</v>
      </c>
      <c r="B17152" s="2" t="str">
        <f ca="1">IFERROR(__xludf.DUMMYFUNCTION("GOOGLETRANSLATE(A17152,""auto"",""en"")"),"Loading...")</f>
        <v>Loading...</v>
      </c>
    </row>
    <row r="17153" spans="1:2" ht="14.25" customHeight="1">
      <c r="A17153" s="2" t="s">
        <v>16196</v>
      </c>
      <c r="B17153" s="2" t="str">
        <f ca="1">IFERROR(__xludf.DUMMYFUNCTION("GOOGLETRANSLATE(A17153,""auto"",""en"")"),"Loading...")</f>
        <v>Loading...</v>
      </c>
    </row>
    <row r="17154" spans="1:2" ht="14.25" customHeight="1">
      <c r="A17154" s="4" t="s">
        <v>16197</v>
      </c>
      <c r="B17154" s="2" t="str">
        <f ca="1">IFERROR(__xludf.DUMMYFUNCTION("GOOGLETRANSLATE(A17154,""auto"",""en"")"),"Loading...")</f>
        <v>Loading...</v>
      </c>
    </row>
    <row r="17155" spans="1:2" ht="14.25" customHeight="1">
      <c r="A17155" s="2" t="s">
        <v>16198</v>
      </c>
      <c r="B17155" s="2" t="str">
        <f ca="1">IFERROR(__xludf.DUMMYFUNCTION("GOOGLETRANSLATE(A17155,""auto"",""en"")"),"Loading...")</f>
        <v>Loading...</v>
      </c>
    </row>
    <row r="17156" spans="1:2" ht="14.25" customHeight="1">
      <c r="A17156" s="2" t="s">
        <v>16199</v>
      </c>
      <c r="B17156" s="2" t="str">
        <f ca="1">IFERROR(__xludf.DUMMYFUNCTION("GOOGLETRANSLATE(A17156,""auto"",""en"")"),"Loading...")</f>
        <v>Loading...</v>
      </c>
    </row>
    <row r="17157" spans="1:2" ht="14.25" customHeight="1">
      <c r="A17157" s="2" t="s">
        <v>16200</v>
      </c>
      <c r="B17157" s="2" t="str">
        <f ca="1">IFERROR(__xludf.DUMMYFUNCTION("GOOGLETRANSLATE(A17157,""auto"",""en"")"),"Loading...")</f>
        <v>Loading...</v>
      </c>
    </row>
    <row r="17158" spans="1:2" ht="14.25" customHeight="1">
      <c r="A17158" s="2" t="s">
        <v>16201</v>
      </c>
      <c r="B17158" s="2" t="str">
        <f ca="1">IFERROR(__xludf.DUMMYFUNCTION("GOOGLETRANSLATE(A17158,""auto"",""en"")"),"Your father has saved 4 lives for the first time.")</f>
        <v>Your father has saved 4 lives for the first time.</v>
      </c>
    </row>
    <row r="17159" spans="1:2" ht="14.25" customHeight="1">
      <c r="A17159" s="4" t="s">
        <v>16202</v>
      </c>
      <c r="B17159" s="2" t="str">
        <f ca="1">IFERROR(__xludf.DUMMYFUNCTION("GOOGLETRANSLATE(A17159,""auto"",""en"")"),"Loading...")</f>
        <v>Loading...</v>
      </c>
    </row>
    <row r="17160" spans="1:2" ht="14.25" customHeight="1">
      <c r="A17160" s="4" t="s">
        <v>16203</v>
      </c>
      <c r="B17160" s="2" t="str">
        <f ca="1">IFERROR(__xludf.DUMMYFUNCTION("GOOGLETRANSLATE(A17160,""auto"",""en"")"),"Loading...")</f>
        <v>Loading...</v>
      </c>
    </row>
    <row r="17161" spans="1:2" ht="14.25" customHeight="1">
      <c r="A17161" s="2" t="s">
        <v>7</v>
      </c>
      <c r="B17161" s="2" t="str">
        <f ca="1">IFERROR(__xludf.DUMMYFUNCTION("GOOGLETRANSLATE(A17161,""auto"",""en"")"),"Loading...")</f>
        <v>Loading...</v>
      </c>
    </row>
    <row r="17162" spans="1:2" ht="14.25" customHeight="1">
      <c r="A17162" s="4" t="s">
        <v>16168</v>
      </c>
      <c r="B17162" s="2" t="str">
        <f ca="1">IFERROR(__xludf.DUMMYFUNCTION("GOOGLETRANSLATE(A17162,""auto"",""en"")"),"Loading...")</f>
        <v>Loading...</v>
      </c>
    </row>
    <row r="17163" spans="1:2" ht="14.25" customHeight="1">
      <c r="A17163" s="5" t="s">
        <v>16204</v>
      </c>
      <c r="B17163" s="2" t="str">
        <f ca="1">IFERROR(__xludf.DUMMYFUNCTION("GOOGLETRANSLATE(A17163,""auto"",""en"")"),"Who likes Ravish Kumar? 
Like it 👍")</f>
        <v>Who likes Ravish Kumar? 
Like it 👍</v>
      </c>
    </row>
    <row r="17164" spans="1:2" ht="14.25" customHeight="1">
      <c r="A17164" s="2" t="s">
        <v>16205</v>
      </c>
      <c r="B17164" s="2" t="str">
        <f ca="1">IFERROR(__xludf.DUMMYFUNCTION("GOOGLETRANSLATE(A17164,""auto"",""en"")"),"Loading...")</f>
        <v>Loading...</v>
      </c>
    </row>
    <row r="17165" spans="1:2" ht="14.25" customHeight="1">
      <c r="A17165" s="2" t="s">
        <v>16206</v>
      </c>
      <c r="B17165" s="2" t="str">
        <f ca="1">IFERROR(__xludf.DUMMYFUNCTION("GOOGLETRANSLATE(A17165,""auto"",""en"")"),"Loading...")</f>
        <v>Loading...</v>
      </c>
    </row>
    <row r="17166" spans="1:2" ht="14.25" customHeight="1">
      <c r="A17166" s="2" t="s">
        <v>16207</v>
      </c>
      <c r="B17166" s="2" t="str">
        <f ca="1">IFERROR(__xludf.DUMMYFUNCTION("GOOGLETRANSLATE(A17166,""auto"",""en"")"),"Loading...")</f>
        <v>Loading...</v>
      </c>
    </row>
    <row r="17167" spans="1:2" ht="14.25" customHeight="1">
      <c r="A17167" s="2" t="s">
        <v>16208</v>
      </c>
      <c r="B17167" s="2" t="str">
        <f ca="1">IFERROR(__xludf.DUMMYFUNCTION("GOOGLETRANSLATE(A17167,""auto"",""en"")"),"Loading...")</f>
        <v>Loading...</v>
      </c>
    </row>
    <row r="17168" spans="1:2" ht="14.25" customHeight="1">
      <c r="A17168" s="2" t="s">
        <v>16209</v>
      </c>
      <c r="B17168" s="2" t="str">
        <f ca="1">IFERROR(__xludf.DUMMYFUNCTION("GOOGLETRANSLATE(A17168,""auto"",""en"")"),"Loading...")</f>
        <v>Loading...</v>
      </c>
    </row>
    <row r="17169" spans="1:2" ht="14.25" customHeight="1">
      <c r="A17169" s="2" t="s">
        <v>16210</v>
      </c>
      <c r="B17169" s="2" t="str">
        <f ca="1">IFERROR(__xludf.DUMMYFUNCTION("GOOGLETRANSLATE(A17169,""auto"",""en"")"),"Loading...")</f>
        <v>Loading...</v>
      </c>
    </row>
    <row r="17170" spans="1:2" ht="14.25" customHeight="1">
      <c r="A17170" s="2" t="s">
        <v>16211</v>
      </c>
      <c r="B17170" s="2" t="str">
        <f ca="1">IFERROR(__xludf.DUMMYFUNCTION("GOOGLETRANSLATE(A17170,""auto"",""en"")"),"Loading...")</f>
        <v>Loading...</v>
      </c>
    </row>
    <row r="17171" spans="1:2" ht="14.25" customHeight="1">
      <c r="A17171" s="2" t="s">
        <v>16212</v>
      </c>
      <c r="B17171" s="2" t="str">
        <f ca="1">IFERROR(__xludf.DUMMYFUNCTION("GOOGLETRANSLATE(A17171,""auto"",""en"")"),"Loading...")</f>
        <v>Loading...</v>
      </c>
    </row>
    <row r="17172" spans="1:2" ht="14.25" customHeight="1">
      <c r="A17172" s="2" t="s">
        <v>16213</v>
      </c>
      <c r="B17172" s="2" t="str">
        <f ca="1">IFERROR(__xludf.DUMMYFUNCTION("GOOGLETRANSLATE(A17172,""auto"",""en"")"),"Loading...")</f>
        <v>Loading...</v>
      </c>
    </row>
    <row r="17173" spans="1:2" ht="14.25" customHeight="1">
      <c r="A17173" s="2" t="s">
        <v>16214</v>
      </c>
      <c r="B17173" s="2" t="str">
        <f ca="1">IFERROR(__xludf.DUMMYFUNCTION("GOOGLETRANSLATE(A17173,""auto"",""en"")"),"I met you at airport but you ignored me😊")</f>
        <v>I met you at airport but you ignored me😊</v>
      </c>
    </row>
    <row r="17174" spans="1:2" ht="14.25" customHeight="1">
      <c r="A17174" s="2" t="s">
        <v>16215</v>
      </c>
      <c r="B17174" s="2" t="str">
        <f ca="1">IFERROR(__xludf.DUMMYFUNCTION("GOOGLETRANSLATE(A17174,""auto"",""en"")"),"Loading...")</f>
        <v>Loading...</v>
      </c>
    </row>
    <row r="17175" spans="1:2" ht="14.25" customHeight="1">
      <c r="A17175" s="2" t="s">
        <v>16216</v>
      </c>
      <c r="B17175" s="2" t="str">
        <f ca="1">IFERROR(__xludf.DUMMYFUNCTION("GOOGLETRANSLATE(A17175,""auto"",""en"")"),"Congress is here")</f>
        <v>Congress is here</v>
      </c>
    </row>
    <row r="17176" spans="1:2" ht="14.25" customHeight="1">
      <c r="A17176" s="4" t="s">
        <v>16168</v>
      </c>
      <c r="B17176" s="2" t="str">
        <f ca="1">IFERROR(__xludf.DUMMYFUNCTION("GOOGLETRANSLATE(A17176,""auto"",""en"")"),"Loading...")</f>
        <v>Loading...</v>
      </c>
    </row>
    <row r="17177" spans="1:2" ht="14.25" customHeight="1">
      <c r="A17177" s="4" t="s">
        <v>16217</v>
      </c>
      <c r="B17177" s="2" t="str">
        <f ca="1">IFERROR(__xludf.DUMMYFUNCTION("GOOGLETRANSLATE(A17177,""auto"",""en"")"),"Loading...")</f>
        <v>Loading...</v>
      </c>
    </row>
    <row r="17178" spans="1:2" ht="14.25" customHeight="1">
      <c r="A17178" s="2" t="s">
        <v>16218</v>
      </c>
      <c r="B17178" s="2" t="str">
        <f ca="1">IFERROR(__xludf.DUMMYFUNCTION("GOOGLETRANSLATE(A17178,""auto"",""en"")"),"Loading...")</f>
        <v>Loading...</v>
      </c>
    </row>
    <row r="17179" spans="1:2" ht="14.25" customHeight="1">
      <c r="A17179" s="4" t="s">
        <v>16219</v>
      </c>
      <c r="B17179" s="2" t="str">
        <f ca="1">IFERROR(__xludf.DUMMYFUNCTION("GOOGLETRANSLATE(A17179,""auto"",""en"")"),"Loading...")</f>
        <v>Loading...</v>
      </c>
    </row>
    <row r="17180" spans="1:2" ht="14.25" customHeight="1">
      <c r="A17180" s="2" t="s">
        <v>16220</v>
      </c>
      <c r="B17180" s="2" t="str">
        <f ca="1">IFERROR(__xludf.DUMMYFUNCTION("GOOGLETRANSLATE(A17180,""auto"",""en"")"),"Loading...")</f>
        <v>Loading...</v>
      </c>
    </row>
    <row r="17181" spans="1:2" ht="14.25" customHeight="1">
      <c r="A17181" s="2" t="s">
        <v>16221</v>
      </c>
      <c r="B17181" s="2" t="str">
        <f ca="1">IFERROR(__xludf.DUMMYFUNCTION("GOOGLETRANSLATE(A17181,""auto"",""en"")"),"Loading...")</f>
        <v>Loading...</v>
      </c>
    </row>
    <row r="17182" spans="1:2" ht="14.25" customHeight="1">
      <c r="A17182" s="2" t="s">
        <v>16222</v>
      </c>
      <c r="B17182" s="2" t="str">
        <f ca="1">IFERROR(__xludf.DUMMYFUNCTION("GOOGLETRANSLATE(A17182,""auto"",""en"")"),"Loading...")</f>
        <v>Loading...</v>
      </c>
    </row>
    <row r="17183" spans="1:2" ht="14.25" customHeight="1">
      <c r="A17183" s="2" t="s">
        <v>16223</v>
      </c>
      <c r="B17183" s="2" t="str">
        <f ca="1">IFERROR(__xludf.DUMMYFUNCTION("GOOGLETRANSLATE(A17183,""auto"",""en"")"),"Loading...")</f>
        <v>Loading...</v>
      </c>
    </row>
    <row r="17184" spans="1:2" ht="14.25" customHeight="1">
      <c r="A17184" s="2" t="s">
        <v>16224</v>
      </c>
      <c r="B17184" s="2" t="str">
        <f ca="1">IFERROR(__xludf.DUMMYFUNCTION("GOOGLETRANSLATE(A17184,""auto"",""en"")"),"Loading...")</f>
        <v>Loading...</v>
      </c>
    </row>
    <row r="17185" spans="1:2" ht="14.25" customHeight="1">
      <c r="A17185" s="2" t="s">
        <v>16225</v>
      </c>
      <c r="B17185" s="2" t="str">
        <f ca="1">IFERROR(__xludf.DUMMYFUNCTION("GOOGLETRANSLATE(A17185,""auto"",""en"")"),"Loading...")</f>
        <v>Loading...</v>
      </c>
    </row>
    <row r="17186" spans="1:2" ht="14.25" customHeight="1">
      <c r="A17186" s="2" t="s">
        <v>16226</v>
      </c>
      <c r="B17186" s="2" t="str">
        <f ca="1">IFERROR(__xludf.DUMMYFUNCTION("GOOGLETRANSLATE(A17186,""auto"",""en"")"),"Loading...")</f>
        <v>Loading...</v>
      </c>
    </row>
    <row r="17187" spans="1:2" ht="14.25" customHeight="1">
      <c r="A17187" s="4" t="s">
        <v>16227</v>
      </c>
      <c r="B17187" s="2" t="str">
        <f ca="1">IFERROR(__xludf.DUMMYFUNCTION("GOOGLETRANSLATE(A17187,""auto"",""en"")"),"Loading...")</f>
        <v>Loading...</v>
      </c>
    </row>
    <row r="17188" spans="1:2" ht="14.25" customHeight="1">
      <c r="A17188" s="2" t="s">
        <v>16228</v>
      </c>
      <c r="B17188" s="2" t="str">
        <f ca="1">IFERROR(__xludf.DUMMYFUNCTION("GOOGLETRANSLATE(A17188,""auto"",""en"")"),"Modi poll has spoken the right thing, Rahul Gandhi ji")</f>
        <v>Modi poll has spoken the right thing, Rahul Gandhi ji</v>
      </c>
    </row>
    <row r="17189" spans="1:2" ht="14.25" customHeight="1">
      <c r="A17189" s="2" t="s">
        <v>16229</v>
      </c>
      <c r="B17189" s="2" t="str">
        <f ca="1">IFERROR(__xludf.DUMMYFUNCTION("GOOGLETRANSLATE(A17189,""auto"",""en"")"),"Love me 😅🎉")</f>
        <v>Love me 😅🎉</v>
      </c>
    </row>
    <row r="17190" spans="1:2" ht="14.25" customHeight="1">
      <c r="A17190" s="2" t="s">
        <v>16230</v>
      </c>
      <c r="B17190" s="2" t="str">
        <f ca="1">IFERROR(__xludf.DUMMYFUNCTION("GOOGLETRANSLATE(A17190,""auto"",""en"")"),"Loading...")</f>
        <v>Loading...</v>
      </c>
    </row>
    <row r="17191" spans="1:2" ht="14.25" customHeight="1">
      <c r="A17191" s="4" t="s">
        <v>16231</v>
      </c>
      <c r="B17191" s="2" t="str">
        <f ca="1">IFERROR(__xludf.DUMMYFUNCTION("GOOGLETRANSLATE(A17191,""auto"",""en"")"),"Loading...")</f>
        <v>Loading...</v>
      </c>
    </row>
    <row r="17192" spans="1:2" ht="14.25" customHeight="1">
      <c r="A17192" s="2" t="s">
        <v>16232</v>
      </c>
      <c r="B17192" s="2" t="str">
        <f ca="1">IFERROR(__xludf.DUMMYFUNCTION("GOOGLETRANSLATE(A17192,""auto"",""en"")"),"Loading...")</f>
        <v>Loading...</v>
      </c>
    </row>
    <row r="17193" spans="1:2" ht="14.25" customHeight="1">
      <c r="A17193" s="2" t="s">
        <v>16233</v>
      </c>
      <c r="B17193" s="2" t="str">
        <f ca="1">IFERROR(__xludf.DUMMYFUNCTION("GOOGLETRANSLATE(A17193,""auto"",""en"")"),"Loading...")</f>
        <v>Loading...</v>
      </c>
    </row>
    <row r="17194" spans="1:2" ht="14.25" customHeight="1">
      <c r="A17194" s="2" t="s">
        <v>16234</v>
      </c>
      <c r="B17194" s="2" t="str">
        <f ca="1">IFERROR(__xludf.DUMMYFUNCTION("GOOGLETRANSLATE(A17194,""auto"",""en"")"),"Loading...")</f>
        <v>Loading...</v>
      </c>
    </row>
    <row r="17195" spans="1:2" ht="14.25" customHeight="1">
      <c r="A17195" s="4" t="s">
        <v>16168</v>
      </c>
      <c r="B17195" s="2" t="str">
        <f ca="1">IFERROR(__xludf.DUMMYFUNCTION("GOOGLETRANSLATE(A17195,""auto"",""en"")"),"Loading...")</f>
        <v>Loading...</v>
      </c>
    </row>
    <row r="17196" spans="1:2" ht="14.25" customHeight="1">
      <c r="A17196" s="2" t="s">
        <v>16235</v>
      </c>
      <c r="B17196" s="2" t="str">
        <f ca="1">IFERROR(__xludf.DUMMYFUNCTION("GOOGLETRANSLATE(A17196,""auto"",""en"")"),"Loading...")</f>
        <v>Loading...</v>
      </c>
    </row>
    <row r="17197" spans="1:2" ht="14.25" customHeight="1">
      <c r="A17197" s="5" t="s">
        <v>16236</v>
      </c>
      <c r="B17197" s="2" t="str">
        <f ca="1">IFERROR(__xludf.DUMMYFUNCTION("GOOGLETRANSLATE(A17197,""auto"",""en"")"),"Loading...")</f>
        <v>Loading...</v>
      </c>
    </row>
    <row r="17198" spans="1:2" ht="14.25" customHeight="1">
      <c r="A17198" s="5" t="s">
        <v>16237</v>
      </c>
      <c r="B17198" s="2" t="str">
        <f ca="1">IFERROR(__xludf.DUMMYFUNCTION("GOOGLETRANSLATE(A17198,""auto"",""en"")"),"Those poor people who are forced to give false figures on the TV screen under the pressure of power are also saying in hushed tones that BJP is losing. These helpless people are saying that there will be tough competition in 13 important states, so that t"&amp;"he correct results are declared on 4th June, BJP's presence in the rest of the states is zero. 
#India's_victory_people's_victory")</f>
        <v>Those poor people who are forced to give false figures on the TV screen under the pressure of power are also saying in hushed tones that BJP is losing. These helpless people are saying that there will be tough competition in 13 important states, so that the correct results are declared on 4th June, BJP's presence in the rest of the states is zero. 
#India's_victory_people's_victory</v>
      </c>
    </row>
    <row r="17199" spans="1:2" ht="14.25" customHeight="1">
      <c r="A17199" s="2" t="s">
        <v>16238</v>
      </c>
      <c r="B17199" s="2" t="str">
        <f ca="1">IFERROR(__xludf.DUMMYFUNCTION("GOOGLETRANSLATE(A17199,""auto"",""en"")"),"Loading...")</f>
        <v>Loading...</v>
      </c>
    </row>
    <row r="17200" spans="1:2" ht="14.25" customHeight="1">
      <c r="A17200" s="2" t="s">
        <v>1444</v>
      </c>
      <c r="B17200" s="2" t="str">
        <f ca="1">IFERROR(__xludf.DUMMYFUNCTION("GOOGLETRANSLATE(A17200,""auto"",""en"")"),"Loading...")</f>
        <v>Loading...</v>
      </c>
    </row>
    <row r="17201" spans="1:2" ht="14.25" customHeight="1">
      <c r="A17201" s="2" t="s">
        <v>5192</v>
      </c>
      <c r="B17201" s="2" t="str">
        <f ca="1">IFERROR(__xludf.DUMMYFUNCTION("GOOGLETRANSLATE(A17201,""auto"",""en"")"),"Loading...")</f>
        <v>Loading...</v>
      </c>
    </row>
    <row r="17202" spans="1:2" ht="14.25" customHeight="1">
      <c r="A17202" s="2" t="s">
        <v>16239</v>
      </c>
      <c r="B17202" s="2" t="str">
        <f ca="1">IFERROR(__xludf.DUMMYFUNCTION("GOOGLETRANSLATE(A17202,""auto"",""en"")"),"Loading...")</f>
        <v>Loading...</v>
      </c>
    </row>
    <row r="17203" spans="1:2" ht="14.25" customHeight="1">
      <c r="A17203" s="2" t="s">
        <v>16240</v>
      </c>
      <c r="B17203" s="2" t="str">
        <f ca="1">IFERROR(__xludf.DUMMYFUNCTION("GOOGLETRANSLATE(A17203,""auto"",""en"")"),"Loading...")</f>
        <v>Loading...</v>
      </c>
    </row>
    <row r="17204" spans="1:2" ht="14.25" customHeight="1">
      <c r="A17204" s="2" t="s">
        <v>16241</v>
      </c>
      <c r="B17204" s="2" t="str">
        <f ca="1">IFERROR(__xludf.DUMMYFUNCTION("GOOGLETRANSLATE(A17204,""auto"",""en"")"),"Loading...")</f>
        <v>Loading...</v>
      </c>
    </row>
    <row r="17205" spans="1:2" ht="14.25" customHeight="1">
      <c r="A17205" s="2" t="s">
        <v>4449</v>
      </c>
      <c r="B17205" s="2" t="str">
        <f ca="1">IFERROR(__xludf.DUMMYFUNCTION("GOOGLETRANSLATE(A17205,""auto"",""en"")"),"Loading...")</f>
        <v>Loading...</v>
      </c>
    </row>
    <row r="17206" spans="1:2" ht="14.25" customHeight="1">
      <c r="A17206" s="2" t="s">
        <v>16242</v>
      </c>
      <c r="B17206" s="2" t="str">
        <f ca="1">IFERROR(__xludf.DUMMYFUNCTION("GOOGLETRANSLATE(A17206,""auto"",""en"")"),"Loading...")</f>
        <v>Loading...</v>
      </c>
    </row>
    <row r="17207" spans="1:2" ht="14.25" customHeight="1">
      <c r="A17207" s="2" t="s">
        <v>16243</v>
      </c>
      <c r="B17207" s="2" t="str">
        <f ca="1">IFERROR(__xludf.DUMMYFUNCTION("GOOGLETRANSLATE(A17207,""auto"",""en"")"),"Loading...")</f>
        <v>Loading...</v>
      </c>
    </row>
    <row r="17208" spans="1:2" ht="14.25" customHeight="1">
      <c r="A17208" s="6" t="s">
        <v>16244</v>
      </c>
      <c r="B17208" s="2" t="str">
        <f ca="1">IFERROR(__xludf.DUMMYFUNCTION("GOOGLETRANSLATE(A17208,""auto"",""en"")"),"Loading...")</f>
        <v>Loading...</v>
      </c>
    </row>
    <row r="17209" spans="1:2" ht="14.25" customHeight="1">
      <c r="A17209" s="2" t="s">
        <v>16245</v>
      </c>
      <c r="B17209" s="2" t="str">
        <f ca="1">IFERROR(__xludf.DUMMYFUNCTION("GOOGLETRANSLATE(A17209,""auto"",""en"")"),"Loading...")</f>
        <v>Loading...</v>
      </c>
    </row>
    <row r="17210" spans="1:2" ht="14.25" customHeight="1">
      <c r="A17210" s="2" t="s">
        <v>16246</v>
      </c>
      <c r="B17210" s="2" t="str">
        <f ca="1">IFERROR(__xludf.DUMMYFUNCTION("GOOGLETRANSLATE(A17210,""auto"",""en"")"),"Loading...")</f>
        <v>Loading...</v>
      </c>
    </row>
    <row r="17211" spans="1:2" ht="14.25" customHeight="1">
      <c r="A17211" s="2" t="s">
        <v>310</v>
      </c>
      <c r="B17211" s="2" t="str">
        <f ca="1">IFERROR(__xludf.DUMMYFUNCTION("GOOGLETRANSLATE(A17211,""auto"",""en"")"),"Loading...")</f>
        <v>Loading...</v>
      </c>
    </row>
    <row r="17212" spans="1:2" ht="14.25" customHeight="1">
      <c r="A17212" s="2" t="s">
        <v>16247</v>
      </c>
      <c r="B17212" s="2" t="str">
        <f ca="1">IFERROR(__xludf.DUMMYFUNCTION("GOOGLETRANSLATE(A17212,""auto"",""en"")"),"Loading...")</f>
        <v>Loading...</v>
      </c>
    </row>
    <row r="17213" spans="1:2" ht="14.25" customHeight="1">
      <c r="A17213" s="4" t="s">
        <v>16168</v>
      </c>
      <c r="B17213" s="2" t="str">
        <f ca="1">IFERROR(__xludf.DUMMYFUNCTION("GOOGLETRANSLATE(A17213,""auto"",""en"")"),"Loading...")</f>
        <v>Loading...</v>
      </c>
    </row>
    <row r="17214" spans="1:2" ht="14.25" customHeight="1">
      <c r="A17214" s="2" t="s">
        <v>16248</v>
      </c>
      <c r="B17214" s="2" t="str">
        <f ca="1">IFERROR(__xludf.DUMMYFUNCTION("GOOGLETRANSLATE(A17214,""auto"",""en"")"),"Loading...")</f>
        <v>Loading...</v>
      </c>
    </row>
    <row r="17215" spans="1:2" ht="14.25" customHeight="1">
      <c r="A17215" s="4" t="s">
        <v>16249</v>
      </c>
      <c r="B17215" s="2" t="str">
        <f ca="1">IFERROR(__xludf.DUMMYFUNCTION("GOOGLETRANSLATE(A17215,""auto"",""en"")"),"Loading...")</f>
        <v>Loading...</v>
      </c>
    </row>
    <row r="17216" spans="1:2" ht="14.25" customHeight="1">
      <c r="A17216" s="2" t="s">
        <v>16250</v>
      </c>
      <c r="B17216" s="2" t="str">
        <f ca="1">IFERROR(__xludf.DUMMYFUNCTION("GOOGLETRANSLATE(A17216,""auto"",""en"")"),"Loading...")</f>
        <v>Loading...</v>
      </c>
    </row>
    <row r="17217" spans="1:2" ht="14.25" customHeight="1">
      <c r="A17217" s="2" t="s">
        <v>16251</v>
      </c>
      <c r="B17217" s="2" t="str">
        <f ca="1">IFERROR(__xludf.DUMMYFUNCTION("GOOGLETRANSLATE(A17217,""auto"",""en"")"),"Loading...")</f>
        <v>Loading...</v>
      </c>
    </row>
    <row r="17218" spans="1:2" ht="14.25" customHeight="1">
      <c r="A17218" s="2" t="s">
        <v>16252</v>
      </c>
      <c r="B17218" s="2" t="str">
        <f ca="1">IFERROR(__xludf.DUMMYFUNCTION("GOOGLETRANSLATE(A17218,""auto"",""en"")"),"Loading...")</f>
        <v>Loading...</v>
      </c>
    </row>
    <row r="17219" spans="1:2" ht="14.25" customHeight="1">
      <c r="A17219" s="2" t="s">
        <v>16253</v>
      </c>
      <c r="B17219" s="2" t="str">
        <f ca="1">IFERROR(__xludf.DUMMYFUNCTION("GOOGLETRANSLATE(A17219,""auto"",""en"")"),"Loading...")</f>
        <v>Loading...</v>
      </c>
    </row>
    <row r="17220" spans="1:2" ht="14.25" customHeight="1">
      <c r="A17220" s="4" t="s">
        <v>16254</v>
      </c>
      <c r="B17220" s="2" t="str">
        <f ca="1">IFERROR(__xludf.DUMMYFUNCTION("GOOGLETRANSLATE(A17220,""auto"",""en"")"),"Loading...")</f>
        <v>Loading...</v>
      </c>
    </row>
    <row r="17221" spans="1:2" ht="14.25" customHeight="1">
      <c r="A17221" s="2" t="s">
        <v>9500</v>
      </c>
      <c r="B17221" s="2" t="str">
        <f ca="1">IFERROR(__xludf.DUMMYFUNCTION("GOOGLETRANSLATE(A17221,""auto"",""en"")"),"Loading...")</f>
        <v>Loading...</v>
      </c>
    </row>
    <row r="17222" spans="1:2" ht="14.25" customHeight="1">
      <c r="A17222" s="2" t="s">
        <v>16255</v>
      </c>
      <c r="B17222" s="2" t="str">
        <f ca="1">IFERROR(__xludf.DUMMYFUNCTION("GOOGLETRANSLATE(A17222,""auto"",""en"")"),"Loading...")</f>
        <v>Loading...</v>
      </c>
    </row>
    <row r="17223" spans="1:2" ht="14.25" customHeight="1">
      <c r="A17223" s="2" t="s">
        <v>16256</v>
      </c>
      <c r="B17223" s="2" t="str">
        <f ca="1">IFERROR(__xludf.DUMMYFUNCTION("GOOGLETRANSLATE(A17223,""auto"",""en"")"),"Loading...")</f>
        <v>Loading...</v>
      </c>
    </row>
    <row r="17224" spans="1:2" ht="14.25" customHeight="1">
      <c r="A17224" s="2" t="s">
        <v>16257</v>
      </c>
      <c r="B17224" s="2" t="str">
        <f ca="1">IFERROR(__xludf.DUMMYFUNCTION("GOOGLETRANSLATE(A17224,""auto"",""en"")"),"Loading...")</f>
        <v>Loading...</v>
      </c>
    </row>
    <row r="17225" spans="1:2" ht="14.25" customHeight="1">
      <c r="A17225" s="2" t="s">
        <v>16258</v>
      </c>
      <c r="B17225" s="2" t="str">
        <f ca="1">IFERROR(__xludf.DUMMYFUNCTION("GOOGLETRANSLATE(A17225,""auto"",""en"")"),"Loading...")</f>
        <v>Loading...</v>
      </c>
    </row>
    <row r="17226" spans="1:2" ht="14.25" customHeight="1">
      <c r="A17226" s="2" t="s">
        <v>7</v>
      </c>
      <c r="B17226" s="2" t="str">
        <f ca="1">IFERROR(__xludf.DUMMYFUNCTION("GOOGLETRANSLATE(A17226,""auto"",""en"")"),"Loading...")</f>
        <v>Loading...</v>
      </c>
    </row>
    <row r="17227" spans="1:2" ht="14.25" customHeight="1">
      <c r="A17227" s="2" t="s">
        <v>16259</v>
      </c>
      <c r="B17227" s="2" t="str">
        <f ca="1">IFERROR(__xludf.DUMMYFUNCTION("GOOGLETRANSLATE(A17227,""auto"",""en"")"),"Loading...")</f>
        <v>Loading...</v>
      </c>
    </row>
    <row r="17228" spans="1:2" ht="14.25" customHeight="1">
      <c r="A17228" s="6" t="s">
        <v>16260</v>
      </c>
      <c r="B17228" s="2" t="str">
        <f ca="1">IFERROR(__xludf.DUMMYFUNCTION("GOOGLETRANSLATE(A17228,""auto"",""en"")"),"Loading...")</f>
        <v>Loading...</v>
      </c>
    </row>
    <row r="17229" spans="1:2" ht="14.25" customHeight="1">
      <c r="A17229" s="2" t="s">
        <v>16261</v>
      </c>
      <c r="B17229" s="2" t="str">
        <f ca="1">IFERROR(__xludf.DUMMYFUNCTION("GOOGLETRANSLATE(A17229,""auto"",""en"")"),"Congress you have gone here")</f>
        <v>Congress you have gone here</v>
      </c>
    </row>
    <row r="17230" spans="1:2" ht="14.25" customHeight="1">
      <c r="A17230" s="2" t="s">
        <v>60</v>
      </c>
      <c r="B17230" s="2" t="str">
        <f ca="1">IFERROR(__xludf.DUMMYFUNCTION("GOOGLETRANSLATE(A17230,""auto"",""en"")"),"Loading...")</f>
        <v>Loading...</v>
      </c>
    </row>
    <row r="17231" spans="1:2" ht="14.25" customHeight="1">
      <c r="A17231" s="4" t="s">
        <v>16168</v>
      </c>
      <c r="B17231" s="2" t="str">
        <f ca="1">IFERROR(__xludf.DUMMYFUNCTION("GOOGLETRANSLATE(A17231,""auto"",""en"")"),"Loading...")</f>
        <v>Loading...</v>
      </c>
    </row>
    <row r="17232" spans="1:2" ht="14.25" customHeight="1">
      <c r="A17232" s="2" t="s">
        <v>311</v>
      </c>
      <c r="B17232" s="2" t="str">
        <f ca="1">IFERROR(__xludf.DUMMYFUNCTION("GOOGLETRANSLATE(A17232,""auto"",""en"")"),"Loading...")</f>
        <v>Loading...</v>
      </c>
    </row>
    <row r="17233" spans="1:2" ht="14.25" customHeight="1">
      <c r="A17233" s="2" t="s">
        <v>16262</v>
      </c>
      <c r="B17233" s="2" t="str">
        <f ca="1">IFERROR(__xludf.DUMMYFUNCTION("GOOGLETRANSLATE(A17233,""auto"",""en"")"),"The country should rely on God.")</f>
        <v>The country should rely on God.</v>
      </c>
    </row>
    <row r="17234" spans="1:2" ht="14.25" customHeight="1">
      <c r="A17234" s="2" t="s">
        <v>16263</v>
      </c>
      <c r="B17234" s="2" t="str">
        <f ca="1">IFERROR(__xludf.DUMMYFUNCTION("GOOGLETRANSLATE(A17234,""auto"",""en"")"),"Loading...")</f>
        <v>Loading...</v>
      </c>
    </row>
    <row r="17235" spans="1:2" ht="14.25" customHeight="1">
      <c r="A17235" s="2" t="s">
        <v>7</v>
      </c>
      <c r="B17235" s="2" t="str">
        <f ca="1">IFERROR(__xludf.DUMMYFUNCTION("GOOGLETRANSLATE(A17235,""auto"",""en"")"),"Loading...")</f>
        <v>Loading...</v>
      </c>
    </row>
    <row r="17236" spans="1:2" ht="14.25" customHeight="1">
      <c r="A17236" s="2" t="s">
        <v>16264</v>
      </c>
      <c r="B17236" s="2" t="str">
        <f ca="1">IFERROR(__xludf.DUMMYFUNCTION("GOOGLETRANSLATE(A17236,""auto"",""en"")"),"Loading...")</f>
        <v>Loading...</v>
      </c>
    </row>
    <row r="17237" spans="1:2" ht="14.25" customHeight="1">
      <c r="A17237" s="2" t="s">
        <v>16265</v>
      </c>
      <c r="B17237" s="2" t="str">
        <f ca="1">IFERROR(__xludf.DUMMYFUNCTION("GOOGLETRANSLATE(A17237,""auto"",""en"")"),"Loading...")</f>
        <v>Loading...</v>
      </c>
    </row>
    <row r="17238" spans="1:2" ht="14.25" customHeight="1">
      <c r="A17238" s="2" t="s">
        <v>79</v>
      </c>
      <c r="B17238" s="2" t="str">
        <f ca="1">IFERROR(__xludf.DUMMYFUNCTION("GOOGLETRANSLATE(A17238,""auto"",""en"")"),"Loading...")</f>
        <v>Loading...</v>
      </c>
    </row>
    <row r="17239" spans="1:2" ht="14.25" customHeight="1">
      <c r="A17239" s="2" t="s">
        <v>1240</v>
      </c>
      <c r="B17239" s="2" t="str">
        <f ca="1">IFERROR(__xludf.DUMMYFUNCTION("GOOGLETRANSLATE(A17239,""auto"",""en"")"),"Loading...")</f>
        <v>Loading...</v>
      </c>
    </row>
    <row r="17240" spans="1:2" ht="14.25" customHeight="1">
      <c r="A17240" s="2" t="s">
        <v>16266</v>
      </c>
      <c r="B17240" s="2" t="str">
        <f ca="1">IFERROR(__xludf.DUMMYFUNCTION("GOOGLETRANSLATE(A17240,""auto"",""en"")"),"Loading...")</f>
        <v>Loading...</v>
      </c>
    </row>
    <row r="17241" spans="1:2" ht="14.25" customHeight="1">
      <c r="A17241" s="2" t="s">
        <v>16267</v>
      </c>
      <c r="B17241" s="2" t="str">
        <f ca="1">IFERROR(__xludf.DUMMYFUNCTION("GOOGLETRANSLATE(A17241,""auto"",""en"")"),"Loading...")</f>
        <v>Loading...</v>
      </c>
    </row>
    <row r="17242" spans="1:2" ht="14.25" customHeight="1">
      <c r="A17242" s="4" t="s">
        <v>16268</v>
      </c>
      <c r="B17242" s="2" t="str">
        <f ca="1">IFERROR(__xludf.DUMMYFUNCTION("GOOGLETRANSLATE(A17242,""auto"",""en"")"),"Loading...")</f>
        <v>Loading...</v>
      </c>
    </row>
    <row r="17243" spans="1:2" ht="14.25" customHeight="1">
      <c r="A17243" s="6" t="s">
        <v>16269</v>
      </c>
      <c r="B17243" s="2" t="str">
        <f ca="1">IFERROR(__xludf.DUMMYFUNCTION("GOOGLETRANSLATE(A17243,""auto"",""en"")"),"Well, who is still alive???????
,")</f>
        <v>Well, who is still alive???????
,</v>
      </c>
    </row>
    <row r="17244" spans="1:2" ht="14.25" customHeight="1">
      <c r="A17244" s="2" t="s">
        <v>16270</v>
      </c>
      <c r="B17244" s="2" t="str">
        <f ca="1">IFERROR(__xludf.DUMMYFUNCTION("GOOGLETRANSLATE(A17244,""auto"",""en"")"),"Loading...")</f>
        <v>Loading...</v>
      </c>
    </row>
    <row r="17245" spans="1:2" ht="14.25" customHeight="1">
      <c r="A17245" s="2" t="s">
        <v>16271</v>
      </c>
      <c r="B17245" s="2" t="str">
        <f ca="1">IFERROR(__xludf.DUMMYFUNCTION("GOOGLETRANSLATE(A17245,""auto"",""en"")"),"Loading...")</f>
        <v>Loading...</v>
      </c>
    </row>
    <row r="17246" spans="1:2" ht="14.25" customHeight="1">
      <c r="A17246" s="4" t="s">
        <v>8580</v>
      </c>
      <c r="B17246" s="2" t="str">
        <f ca="1">IFERROR(__xludf.DUMMYFUNCTION("GOOGLETRANSLATE(A17246,""auto"",""en"")"),"Congress")</f>
        <v>Congress</v>
      </c>
    </row>
    <row r="17247" spans="1:2" ht="14.25" customHeight="1">
      <c r="A17247" s="6" t="s">
        <v>16272</v>
      </c>
      <c r="B17247" s="2" t="str">
        <f ca="1">IFERROR(__xludf.DUMMYFUNCTION("GOOGLETRANSLATE(A17247,""auto"",""en"")"),"Loading...")</f>
        <v>Loading...</v>
      </c>
    </row>
    <row r="17248" spans="1:2" ht="14.25" customHeight="1">
      <c r="A17248" s="2" t="s">
        <v>16273</v>
      </c>
      <c r="B17248" s="2" t="str">
        <f ca="1">IFERROR(__xludf.DUMMYFUNCTION("GOOGLETRANSLATE(A17248,""auto"",""en"")"),"Loading...")</f>
        <v>Loading...</v>
      </c>
    </row>
    <row r="17249" spans="1:2" ht="14.25" customHeight="1">
      <c r="A17249" s="2" t="s">
        <v>16274</v>
      </c>
      <c r="B17249" s="2" t="str">
        <f ca="1">IFERROR(__xludf.DUMMYFUNCTION("GOOGLETRANSLATE(A17249,""auto"",""en"")"),"Loading...")</f>
        <v>Loading...</v>
      </c>
    </row>
    <row r="17250" spans="1:2" ht="14.25" customHeight="1">
      <c r="A17250" s="6" t="s">
        <v>16275</v>
      </c>
      <c r="B17250" s="2" t="str">
        <f ca="1">IFERROR(__xludf.DUMMYFUNCTION("GOOGLETRANSLATE(A17250,""auto"",""en"")"),"Loading...")</f>
        <v>Loading...</v>
      </c>
    </row>
    <row r="17251" spans="1:2" ht="14.25" customHeight="1">
      <c r="A17251" s="2" t="s">
        <v>16276</v>
      </c>
      <c r="B17251" s="2" t="str">
        <f ca="1">IFERROR(__xludf.DUMMYFUNCTION("GOOGLETRANSLATE(A17251,""auto"",""en"")"),"Loading...")</f>
        <v>Loading...</v>
      </c>
    </row>
    <row r="17252" spans="1:2" ht="14.25" customHeight="1">
      <c r="A17252" s="6" t="s">
        <v>16277</v>
      </c>
      <c r="B17252" s="2" t="str">
        <f ca="1">IFERROR(__xludf.DUMMYFUNCTION("GOOGLETRANSLATE(A17252,""auto"",""en"")"),"Loading...")</f>
        <v>Loading...</v>
      </c>
    </row>
    <row r="17253" spans="1:2" ht="14.25" customHeight="1">
      <c r="A17253" s="4" t="s">
        <v>16278</v>
      </c>
      <c r="B17253" s="2" t="str">
        <f ca="1">IFERROR(__xludf.DUMMYFUNCTION("GOOGLETRANSLATE(A17253,""auto"",""en"")"),"Loading...")</f>
        <v>Loading...</v>
      </c>
    </row>
    <row r="17254" spans="1:2" ht="14.25" customHeight="1">
      <c r="A17254" s="2" t="s">
        <v>16279</v>
      </c>
      <c r="B17254" s="2" t="str">
        <f ca="1">IFERROR(__xludf.DUMMYFUNCTION("GOOGLETRANSLATE(A17254,""auto"",""en"")"),"Mod side😂😂😂")</f>
        <v>Mod side😂😂😂</v>
      </c>
    </row>
    <row r="17255" spans="1:2" ht="14.25" customHeight="1">
      <c r="A17255" s="2" t="s">
        <v>16280</v>
      </c>
      <c r="B17255" s="2" t="str">
        <f ca="1">IFERROR(__xludf.DUMMYFUNCTION("GOOGLETRANSLATE(A17255,""auto"",""en"")"),"Loading...")</f>
        <v>Loading...</v>
      </c>
    </row>
    <row r="17256" spans="1:2" ht="14.25" customHeight="1">
      <c r="A17256" s="2" t="s">
        <v>16281</v>
      </c>
      <c r="B17256" s="2" t="str">
        <f ca="1">IFERROR(__xludf.DUMMYFUNCTION("GOOGLETRANSLATE(A17256,""auto"",""en"")"),"Loading...")</f>
        <v>Loading...</v>
      </c>
    </row>
    <row r="17257" spans="1:2" ht="14.25" customHeight="1">
      <c r="A17257" s="2" t="s">
        <v>16282</v>
      </c>
      <c r="B17257" s="2" t="str">
        <f ca="1">IFERROR(__xludf.DUMMYFUNCTION("GOOGLETRANSLATE(A17257,""auto"",""en"")"),"Loading...")</f>
        <v>Loading...</v>
      </c>
    </row>
    <row r="17258" spans="1:2" ht="14.25" customHeight="1">
      <c r="A17258" s="2" t="s">
        <v>16283</v>
      </c>
      <c r="B17258" s="2" t="str">
        <f ca="1">IFERROR(__xludf.DUMMYFUNCTION("GOOGLETRANSLATE(A17258,""auto"",""en"")"),"Loading...")</f>
        <v>Loading...</v>
      </c>
    </row>
    <row r="17259" spans="1:2" ht="14.25" customHeight="1">
      <c r="A17259" s="2" t="s">
        <v>16284</v>
      </c>
      <c r="B17259" s="2" t="str">
        <f ca="1">IFERROR(__xludf.DUMMYFUNCTION("GOOGLETRANSLATE(A17259,""auto"",""en"")"),"Loading...")</f>
        <v>Loading...</v>
      </c>
    </row>
    <row r="17260" spans="1:2" ht="14.25" customHeight="1">
      <c r="A17260" s="2" t="s">
        <v>16285</v>
      </c>
      <c r="B17260" s="2" t="str">
        <f ca="1">IFERROR(__xludf.DUMMYFUNCTION("GOOGLETRANSLATE(A17260,""auto"",""en"")"),"❤❤❤❤❤🎉🎉🎉🎉🎉")</f>
        <v>❤❤❤❤❤🎉🎉🎉🎉🎉</v>
      </c>
    </row>
    <row r="17261" spans="1:2" ht="14.25" customHeight="1">
      <c r="A17261" s="2" t="s">
        <v>16286</v>
      </c>
      <c r="B17261" s="2" t="str">
        <f ca="1">IFERROR(__xludf.DUMMYFUNCTION("GOOGLETRANSLATE(A17261,""auto"",""en"")"),"Loading...")</f>
        <v>Loading...</v>
      </c>
    </row>
    <row r="17262" spans="1:2" ht="14.25" customHeight="1">
      <c r="A17262" s="2" t="s">
        <v>16287</v>
      </c>
      <c r="B17262" s="2" t="str">
        <f ca="1">IFERROR(__xludf.DUMMYFUNCTION("GOOGLETRANSLATE(A17262,""auto"",""en"")"),"Loading...")</f>
        <v>Loading...</v>
      </c>
    </row>
    <row r="17263" spans="1:2" ht="14.25" customHeight="1">
      <c r="A17263" s="4" t="s">
        <v>16168</v>
      </c>
      <c r="B17263" s="2" t="str">
        <f ca="1">IFERROR(__xludf.DUMMYFUNCTION("GOOGLETRANSLATE(A17263,""auto"",""en"")"),"Loading...")</f>
        <v>Loading...</v>
      </c>
    </row>
    <row r="17264" spans="1:2" ht="14.25" customHeight="1">
      <c r="A17264" s="2" t="s">
        <v>16288</v>
      </c>
      <c r="B17264" s="2" t="str">
        <f ca="1">IFERROR(__xludf.DUMMYFUNCTION("GOOGLETRANSLATE(A17264,""auto"",""en"")"),"Loading...")</f>
        <v>Loading...</v>
      </c>
    </row>
    <row r="17265" spans="1:2" ht="14.25" customHeight="1">
      <c r="A17265" s="4" t="s">
        <v>16289</v>
      </c>
      <c r="B17265" s="2" t="str">
        <f ca="1">IFERROR(__xludf.DUMMYFUNCTION("GOOGLETRANSLATE(A17265,""auto"",""en"")"),"India alliance is alive after")</f>
        <v>India alliance is alive after</v>
      </c>
    </row>
    <row r="17266" spans="1:2" ht="14.25" customHeight="1">
      <c r="A17266" s="2" t="s">
        <v>16290</v>
      </c>
      <c r="B17266" s="2" t="str">
        <f ca="1">IFERROR(__xludf.DUMMYFUNCTION("GOOGLETRANSLATE(A17266,""auto"",""en"")"),"Loading...")</f>
        <v>Loading...</v>
      </c>
    </row>
    <row r="17267" spans="1:2" ht="14.25" customHeight="1">
      <c r="A17267" s="2" t="s">
        <v>16291</v>
      </c>
      <c r="B17267" s="2" t="str">
        <f ca="1">IFERROR(__xludf.DUMMYFUNCTION("GOOGLETRANSLATE(A17267,""auto"",""en"")"),"Loading...")</f>
        <v>Loading...</v>
      </c>
    </row>
    <row r="17268" spans="1:2" ht="14.25" customHeight="1">
      <c r="A17268" s="2" t="s">
        <v>1041</v>
      </c>
      <c r="B17268" s="2" t="str">
        <f ca="1">IFERROR(__xludf.DUMMYFUNCTION("GOOGLETRANSLATE(A17268,""auto"",""en"")"),"Loading...")</f>
        <v>Loading...</v>
      </c>
    </row>
    <row r="17269" spans="1:2" ht="14.25" customHeight="1">
      <c r="A17269" s="2" t="s">
        <v>16292</v>
      </c>
      <c r="B17269" s="2" t="str">
        <f ca="1">IFERROR(__xludf.DUMMYFUNCTION("GOOGLETRANSLATE(A17269,""auto"",""en"")"),"Loading...")</f>
        <v>Loading...</v>
      </c>
    </row>
    <row r="17270" spans="1:2" ht="14.25" customHeight="1">
      <c r="A17270" s="2" t="s">
        <v>16293</v>
      </c>
      <c r="B17270" s="2" t="str">
        <f ca="1">IFERROR(__xludf.DUMMYFUNCTION("GOOGLETRANSLATE(A17270,""auto"",""en"")"),"Loading...")</f>
        <v>Loading...</v>
      </c>
    </row>
    <row r="17271" spans="1:2" ht="14.25" customHeight="1">
      <c r="A17271" s="2" t="s">
        <v>16294</v>
      </c>
      <c r="B17271" s="2" t="str">
        <f ca="1">IFERROR(__xludf.DUMMYFUNCTION("GOOGLETRANSLATE(A17271,""auto"",""en"")"),"Loading...")</f>
        <v>Loading...</v>
      </c>
    </row>
    <row r="17272" spans="1:2" ht="14.25" customHeight="1">
      <c r="A17272" s="4" t="s">
        <v>16295</v>
      </c>
      <c r="B17272" s="2" t="str">
        <f ca="1">IFERROR(__xludf.DUMMYFUNCTION("GOOGLETRANSLATE(A17272,""auto"",""en"")"),"Loading...")</f>
        <v>Loading...</v>
      </c>
    </row>
    <row r="17273" spans="1:2" ht="14.25" customHeight="1">
      <c r="A17273" s="2" t="s">
        <v>16296</v>
      </c>
      <c r="B17273" s="2" t="str">
        <f ca="1">IFERROR(__xludf.DUMMYFUNCTION("GOOGLETRANSLATE(A17273,""auto"",""en"")"),"Loading...")</f>
        <v>Loading...</v>
      </c>
    </row>
    <row r="17274" spans="1:2" ht="14.25" customHeight="1">
      <c r="A17274" s="2" t="s">
        <v>16297</v>
      </c>
      <c r="B17274" s="2" t="str">
        <f ca="1">IFERROR(__xludf.DUMMYFUNCTION("GOOGLETRANSLATE(A17274,""auto"",""en"")"),"Loading...")</f>
        <v>Loading...</v>
      </c>
    </row>
    <row r="17275" spans="1:2" ht="14.25" customHeight="1">
      <c r="A17275" s="2" t="s">
        <v>16298</v>
      </c>
      <c r="B17275" s="2" t="str">
        <f ca="1">IFERROR(__xludf.DUMMYFUNCTION("GOOGLETRANSLATE(A17275,""auto"",""en"")"),"Loading...")</f>
        <v>Loading...</v>
      </c>
    </row>
    <row r="17276" spans="1:2" ht="14.25" customHeight="1">
      <c r="A17276" s="2" t="s">
        <v>16299</v>
      </c>
      <c r="B17276" s="2" t="str">
        <f ca="1">IFERROR(__xludf.DUMMYFUNCTION("GOOGLETRANSLATE(A17276,""auto"",""en"")"),"Loading...")</f>
        <v>Loading...</v>
      </c>
    </row>
    <row r="17277" spans="1:2" ht="14.25" customHeight="1">
      <c r="A17277" s="2" t="s">
        <v>16300</v>
      </c>
      <c r="B17277" s="2" t="str">
        <f ca="1">IFERROR(__xludf.DUMMYFUNCTION("GOOGLETRANSLATE(A17277,""auto"",""en"")"),"Loading...")</f>
        <v>Loading...</v>
      </c>
    </row>
    <row r="17278" spans="1:2" ht="14.25" customHeight="1">
      <c r="A17278" s="2" t="s">
        <v>16301</v>
      </c>
      <c r="B17278" s="2" t="str">
        <f ca="1">IFERROR(__xludf.DUMMYFUNCTION("GOOGLETRANSLATE(A17278,""auto"",""en"")"),"Loading...")</f>
        <v>Loading...</v>
      </c>
    </row>
    <row r="17279" spans="1:2" ht="14.25" customHeight="1">
      <c r="A17279" s="2" t="s">
        <v>16302</v>
      </c>
      <c r="B17279" s="2" t="str">
        <f ca="1">IFERROR(__xludf.DUMMYFUNCTION("GOOGLETRANSLATE(A17279,""auto"",""en"")"),"Loading...")</f>
        <v>Loading...</v>
      </c>
    </row>
    <row r="17280" spans="1:2" ht="14.25" customHeight="1">
      <c r="A17280" s="2" t="s">
        <v>16303</v>
      </c>
      <c r="B17280" s="2" t="str">
        <f ca="1">IFERROR(__xludf.DUMMYFUNCTION("GOOGLETRANSLATE(A17280,""auto"",""en"")"),"Loading...")</f>
        <v>Loading...</v>
      </c>
    </row>
    <row r="17281" spans="1:2" ht="14.25" customHeight="1">
      <c r="A17281" s="2" t="s">
        <v>16304</v>
      </c>
      <c r="B17281" s="2" t="str">
        <f ca="1">IFERROR(__xludf.DUMMYFUNCTION("GOOGLETRANSLATE(A17281,""auto"",""en"")"),"Loading...")</f>
        <v>Loading...</v>
      </c>
    </row>
    <row r="17282" spans="1:2" ht="14.25" customHeight="1">
      <c r="A17282" s="2" t="s">
        <v>16305</v>
      </c>
      <c r="B17282" s="2" t="str">
        <f ca="1">IFERROR(__xludf.DUMMYFUNCTION("GOOGLETRANSLATE(A17282,""auto"",""en"")"),"What are you thinking about?")</f>
        <v>What are you thinking about?</v>
      </c>
    </row>
    <row r="17283" spans="1:2" ht="14.25" customHeight="1">
      <c r="A17283" s="2" t="s">
        <v>16306</v>
      </c>
      <c r="B17283" s="2" t="str">
        <f ca="1">IFERROR(__xludf.DUMMYFUNCTION("GOOGLETRANSLATE(A17283,""auto"",""en"")"),"One like for Ravish Kumar ❤")</f>
        <v>One like for Ravish Kumar ❤</v>
      </c>
    </row>
    <row r="17284" spans="1:2" ht="14.25" customHeight="1">
      <c r="A17284" s="2" t="s">
        <v>7187</v>
      </c>
      <c r="B17284" s="2" t="str">
        <f ca="1">IFERROR(__xludf.DUMMYFUNCTION("GOOGLETRANSLATE(A17284,""auto"",""en"")"),"Loading...")</f>
        <v>Loading...</v>
      </c>
    </row>
    <row r="17285" spans="1:2" ht="14.25" customHeight="1">
      <c r="A17285" s="2" t="s">
        <v>16307</v>
      </c>
      <c r="B17285" s="2" t="str">
        <f ca="1">IFERROR(__xludf.DUMMYFUNCTION("GOOGLETRANSLATE(A17285,""auto"",""en"")"),"Loading...")</f>
        <v>Loading...</v>
      </c>
    </row>
    <row r="17286" spans="1:2" ht="14.25" customHeight="1">
      <c r="A17286" s="2" t="s">
        <v>16308</v>
      </c>
      <c r="B17286" s="2" t="str">
        <f ca="1">IFERROR(__xludf.DUMMYFUNCTION("GOOGLETRANSLATE(A17286,""auto"",""en"")"),"Loading...")</f>
        <v>Loading...</v>
      </c>
    </row>
    <row r="17287" spans="1:2" ht="14.25" customHeight="1">
      <c r="A17287" s="2" t="s">
        <v>16309</v>
      </c>
      <c r="B17287" s="2" t="str">
        <f ca="1">IFERROR(__xludf.DUMMYFUNCTION("GOOGLETRANSLATE(A17287,""auto"",""en"")"),"Loading...")</f>
        <v>Loading...</v>
      </c>
    </row>
    <row r="17288" spans="1:2" ht="14.25" customHeight="1">
      <c r="A17288" s="2" t="s">
        <v>16310</v>
      </c>
      <c r="B17288" s="2" t="str">
        <f ca="1">IFERROR(__xludf.DUMMYFUNCTION("GOOGLETRANSLATE(A17288,""auto"",""en"")"),"Loading...")</f>
        <v>Loading...</v>
      </c>
    </row>
    <row r="17289" spans="1:2" ht="14.25" customHeight="1">
      <c r="A17289" s="2" t="s">
        <v>16311</v>
      </c>
      <c r="B17289" s="2" t="str">
        <f ca="1">IFERROR(__xludf.DUMMYFUNCTION("GOOGLETRANSLATE(A17289,""auto"",""en"")"),"Loading...")</f>
        <v>Loading...</v>
      </c>
    </row>
    <row r="17290" spans="1:2" ht="14.25" customHeight="1">
      <c r="A17290" s="2" t="s">
        <v>16312</v>
      </c>
      <c r="B17290" s="2" t="str">
        <f ca="1">IFERROR(__xludf.DUMMYFUNCTION("GOOGLETRANSLATE(A17290,""auto"",""en"")"),"Loading...")</f>
        <v>Loading...</v>
      </c>
    </row>
    <row r="17291" spans="1:2" ht="14.25" customHeight="1">
      <c r="A17291" s="2" t="s">
        <v>16313</v>
      </c>
      <c r="B17291" s="2" t="str">
        <f ca="1">IFERROR(__xludf.DUMMYFUNCTION("GOOGLETRANSLATE(A17291,""auto"",""en"")"),"Loading...")</f>
        <v>Loading...</v>
      </c>
    </row>
    <row r="17292" spans="1:2" ht="14.25" customHeight="1">
      <c r="A17292" s="4" t="s">
        <v>16314</v>
      </c>
      <c r="B17292" s="2" t="str">
        <f ca="1">IFERROR(__xludf.DUMMYFUNCTION("GOOGLETRANSLATE(A17292,""auto"",""en"")"),"Loading...")</f>
        <v>Loading...</v>
      </c>
    </row>
    <row r="17293" spans="1:2" ht="14.25" customHeight="1">
      <c r="A17293" s="2" t="s">
        <v>16315</v>
      </c>
      <c r="B17293" s="2" t="str">
        <f ca="1">IFERROR(__xludf.DUMMYFUNCTION("GOOGLETRANSLATE(A17293,""auto"",""en"")"),"India❤❤")</f>
        <v>India❤❤</v>
      </c>
    </row>
    <row r="17294" spans="1:2" ht="14.25" customHeight="1">
      <c r="A17294" s="2" t="s">
        <v>16316</v>
      </c>
      <c r="B17294" s="2" t="str">
        <f ca="1">IFERROR(__xludf.DUMMYFUNCTION("GOOGLETRANSLATE(A17294,""auto"",""en"")"),"Loading...")</f>
        <v>Loading...</v>
      </c>
    </row>
    <row r="17295" spans="1:2" ht="14.25" customHeight="1">
      <c r="A17295" s="4" t="s">
        <v>16317</v>
      </c>
      <c r="B17295" s="2" t="str">
        <f ca="1">IFERROR(__xludf.DUMMYFUNCTION("GOOGLETRANSLATE(A17295,""auto"",""en"")"),"Loading...")</f>
        <v>Loading...</v>
      </c>
    </row>
    <row r="17296" spans="1:2" ht="14.25" customHeight="1">
      <c r="A17296" s="2" t="s">
        <v>16318</v>
      </c>
      <c r="B17296" s="2" t="str">
        <f ca="1">IFERROR(__xludf.DUMMYFUNCTION("GOOGLETRANSLATE(A17296,""auto"",""en"")"),"Loading...")</f>
        <v>Loading...</v>
      </c>
    </row>
    <row r="17297" spans="1:2" ht="14.25" customHeight="1">
      <c r="A17297" s="2" t="s">
        <v>16319</v>
      </c>
      <c r="B17297" s="2" t="str">
        <f ca="1">IFERROR(__xludf.DUMMYFUNCTION("GOOGLETRANSLATE(A17297,""auto"",""en"")"),"Loading...")</f>
        <v>Loading...</v>
      </c>
    </row>
    <row r="17298" spans="1:2" ht="14.25" customHeight="1">
      <c r="A17298" s="4" t="s">
        <v>16320</v>
      </c>
      <c r="B17298" s="2" t="str">
        <f ca="1">IFERROR(__xludf.DUMMYFUNCTION("GOOGLETRANSLATE(A17298,""auto"",""en"")"),"Sir, Congress government will come..!")</f>
        <v>Sir, Congress government will come..!</v>
      </c>
    </row>
    <row r="17299" spans="1:2" ht="14.25" customHeight="1">
      <c r="A17299" s="4" t="s">
        <v>16168</v>
      </c>
      <c r="B17299" s="2" t="str">
        <f ca="1">IFERROR(__xludf.DUMMYFUNCTION("GOOGLETRANSLATE(A17299,""auto"",""en"")"),"Loading...")</f>
        <v>Loading...</v>
      </c>
    </row>
    <row r="17300" spans="1:2" ht="14.25" customHeight="1">
      <c r="A17300" s="2" t="s">
        <v>16321</v>
      </c>
      <c r="B17300" s="2" t="str">
        <f ca="1">IFERROR(__xludf.DUMMYFUNCTION("GOOGLETRANSLATE(A17300,""auto"",""en"")"),"Loading...")</f>
        <v>Loading...</v>
      </c>
    </row>
    <row r="17301" spans="1:2" ht="14.25" customHeight="1">
      <c r="A17301" s="2" t="s">
        <v>16322</v>
      </c>
      <c r="B17301" s="2" t="str">
        <f ca="1">IFERROR(__xludf.DUMMYFUNCTION("GOOGLETRANSLATE(A17301,""auto"",""en"")"),"First viewer")</f>
        <v>First viewer</v>
      </c>
    </row>
    <row r="17302" spans="1:2" ht="14.25" customHeight="1">
      <c r="A17302" s="2" t="s">
        <v>16323</v>
      </c>
      <c r="B17302" s="2" t="str">
        <f ca="1">IFERROR(__xludf.DUMMYFUNCTION("GOOGLETRANSLATE(A17302,""auto"",""en"")"),"Respect ravish kumar sir ❤")</f>
        <v>Respect ravish kumar sir ❤</v>
      </c>
    </row>
    <row r="17303" spans="1:2" ht="14.25" customHeight="1">
      <c r="A17303" s="2" t="s">
        <v>16324</v>
      </c>
      <c r="B17303" s="2" t="str">
        <f ca="1">IFERROR(__xludf.DUMMYFUNCTION("GOOGLETRANSLATE(A17303,""auto"",""en"")"),"Loading...")</f>
        <v>Loading...</v>
      </c>
    </row>
    <row r="17304" spans="1:2" ht="14.25" customHeight="1">
      <c r="A17304" s="2" t="s">
        <v>16325</v>
      </c>
      <c r="B17304" s="2" t="str">
        <f ca="1">IFERROR(__xludf.DUMMYFUNCTION("GOOGLETRANSLATE(A17304,""auto"",""en"")"),"I am the first please give me some likes")</f>
        <v>I am the first please give me some likes</v>
      </c>
    </row>
    <row r="17305" spans="1:2" ht="14.25" customHeight="1">
      <c r="A17305" s="2" t="s">
        <v>7187</v>
      </c>
      <c r="B17305" s="2" t="str">
        <f ca="1">IFERROR(__xludf.DUMMYFUNCTION("GOOGLETRANSLATE(A17305,""auto"",""en"")"),"Loading...")</f>
        <v>Loading...</v>
      </c>
    </row>
    <row r="17306" spans="1:2" ht="14.25" customHeight="1">
      <c r="A17306" s="2" t="s">
        <v>16326</v>
      </c>
      <c r="B17306" s="2" t="str">
        <f ca="1">IFERROR(__xludf.DUMMYFUNCTION("GOOGLETRANSLATE(A17306,""auto"",""en"")"),"Loading...")</f>
        <v>Loading...</v>
      </c>
    </row>
    <row r="17307" spans="1:2" ht="14.25" customHeight="1">
      <c r="A17307" s="2" t="s">
        <v>16327</v>
      </c>
      <c r="B17307" s="2" t="str">
        <f ca="1">IFERROR(__xludf.DUMMYFUNCTION("GOOGLETRANSLATE(A17307,""auto"",""en"")"),"Loading...")</f>
        <v>Loading...</v>
      </c>
    </row>
    <row r="17308" spans="1:2" ht="14.25" customHeight="1">
      <c r="A17308" s="2" t="s">
        <v>16328</v>
      </c>
      <c r="B17308" s="2" t="str">
        <f ca="1">IFERROR(__xludf.DUMMYFUNCTION("GOOGLETRANSLATE(A17308,""auto"",""en"")"),"Loading...")</f>
        <v>Loading...</v>
      </c>
    </row>
    <row r="17309" spans="1:2" ht="14.25" customHeight="1">
      <c r="A17309" s="5" t="s">
        <v>16329</v>
      </c>
      <c r="B17309" s="2" t="str">
        <f ca="1">IFERROR(__xludf.DUMMYFUNCTION("GOOGLETRANSLATE(A17309,""auto"",""en"")"),"Loading...")</f>
        <v>Loading...</v>
      </c>
    </row>
    <row r="17310" spans="1:2" ht="14.25" customHeight="1">
      <c r="A17310" s="2" t="s">
        <v>16330</v>
      </c>
      <c r="B17310" s="2" t="str">
        <f ca="1">IFERROR(__xludf.DUMMYFUNCTION("GOOGLETRANSLATE(A17310,""auto"",""en"")"),"Loading...")</f>
        <v>Loading...</v>
      </c>
    </row>
    <row r="17311" spans="1:2" ht="14.25" customHeight="1">
      <c r="A17311" s="2" t="s">
        <v>16331</v>
      </c>
      <c r="B17311" s="2" t="str">
        <f ca="1">IFERROR(__xludf.DUMMYFUNCTION("GOOGLETRANSLATE(A17311,""auto"",""en"")"),"Loading...")</f>
        <v>Loading...</v>
      </c>
    </row>
    <row r="17312" spans="1:2" ht="14.25" customHeight="1">
      <c r="A17312" s="2" t="s">
        <v>16332</v>
      </c>
      <c r="B17312" s="2" t="str">
        <f ca="1">IFERROR(__xludf.DUMMYFUNCTION("GOOGLETRANSLATE(A17312,""auto"",""en"")"),"Loading...")</f>
        <v>Loading...</v>
      </c>
    </row>
    <row r="17313" spans="1:2" ht="14.25" customHeight="1">
      <c r="A17313" s="6" t="s">
        <v>16333</v>
      </c>
      <c r="B17313" s="2" t="str">
        <f ca="1">IFERROR(__xludf.DUMMYFUNCTION("GOOGLETRANSLATE(A17313,""auto"",""en"")"),"Loading...")</f>
        <v>Loading...</v>
      </c>
    </row>
    <row r="17314" spans="1:2" ht="14.25" customHeight="1">
      <c r="A17314" s="2" t="s">
        <v>16334</v>
      </c>
      <c r="B17314" s="2" t="str">
        <f ca="1">IFERROR(__xludf.DUMMYFUNCTION("GOOGLETRANSLATE(A17314,""auto"",""en"")"),"Loading...")</f>
        <v>Loading...</v>
      </c>
    </row>
    <row r="17315" spans="1:2" ht="14.25" customHeight="1">
      <c r="A17315" s="2" t="s">
        <v>16335</v>
      </c>
      <c r="B17315" s="2" t="str">
        <f ca="1">IFERROR(__xludf.DUMMYFUNCTION("GOOGLETRANSLATE(A17315,""auto"",""en"")"),"Loading...")</f>
        <v>Loading...</v>
      </c>
    </row>
    <row r="17316" spans="1:2" ht="14.25" customHeight="1">
      <c r="A17316" s="2" t="s">
        <v>60</v>
      </c>
      <c r="B17316" s="2" t="str">
        <f ca="1">IFERROR(__xludf.DUMMYFUNCTION("GOOGLETRANSLATE(A17316,""auto"",""en"")"),"Loading...")</f>
        <v>Loading...</v>
      </c>
    </row>
    <row r="17317" spans="1:2" ht="14.25" customHeight="1">
      <c r="A17317" s="2" t="s">
        <v>16336</v>
      </c>
      <c r="B17317" s="2" t="str">
        <f ca="1">IFERROR(__xludf.DUMMYFUNCTION("GOOGLETRANSLATE(A17317,""auto"",""en"")"),"Loading...")</f>
        <v>Loading...</v>
      </c>
    </row>
    <row r="17318" spans="1:2" ht="14.25" customHeight="1">
      <c r="A17318" s="2" t="s">
        <v>16337</v>
      </c>
      <c r="B17318" s="2" t="str">
        <f ca="1">IFERROR(__xludf.DUMMYFUNCTION("GOOGLETRANSLATE(A17318,""auto"",""en"")"),"Loading...")</f>
        <v>Loading...</v>
      </c>
    </row>
    <row r="17319" spans="1:2" ht="14.25" customHeight="1">
      <c r="A17319" s="2" t="s">
        <v>16338</v>
      </c>
      <c r="B17319" s="2" t="str">
        <f ca="1">IFERROR(__xludf.DUMMYFUNCTION("GOOGLETRANSLATE(A17319,""auto"",""en"")"),"Loading...")</f>
        <v>Loading...</v>
      </c>
    </row>
    <row r="17320" spans="1:2" ht="14.25" customHeight="1">
      <c r="A17320" s="2" t="s">
        <v>16339</v>
      </c>
      <c r="B17320" s="2" t="str">
        <f ca="1">IFERROR(__xludf.DUMMYFUNCTION("GOOGLETRANSLATE(A17320,""auto"",""en"")"),"Loading...")</f>
        <v>Loading...</v>
      </c>
    </row>
    <row r="17321" spans="1:2" ht="14.25" customHeight="1">
      <c r="A17321" s="2" t="s">
        <v>16340</v>
      </c>
      <c r="B17321" s="2" t="str">
        <f ca="1">IFERROR(__xludf.DUMMYFUNCTION("GOOGLETRANSLATE(A17321,""auto"",""en"")"),"Loading...")</f>
        <v>Loading...</v>
      </c>
    </row>
    <row r="17322" spans="1:2" ht="14.25" customHeight="1">
      <c r="A17322" s="2" t="s">
        <v>16341</v>
      </c>
      <c r="B17322" s="2" t="str">
        <f ca="1">IFERROR(__xludf.DUMMYFUNCTION("GOOGLETRANSLATE(A17322,""auto"",""en"")"),"This is the time the country needs such journalists.")</f>
        <v>This is the time the country needs such journalists.</v>
      </c>
    </row>
    <row r="17323" spans="1:2" ht="14.25" customHeight="1">
      <c r="A17323" s="2" t="s">
        <v>16342</v>
      </c>
      <c r="B17323" s="2" t="str">
        <f ca="1">IFERROR(__xludf.DUMMYFUNCTION("GOOGLETRANSLATE(A17323,""auto"",""en"")"),"1st comment😍😍😍")</f>
        <v>1st comment😍😍😍</v>
      </c>
    </row>
    <row r="17324" spans="1:2" ht="14.25" customHeight="1">
      <c r="A17324" s="6" t="s">
        <v>16343</v>
      </c>
      <c r="B17324" s="2" t="str">
        <f ca="1">IFERROR(__xludf.DUMMYFUNCTION("GOOGLETRANSLATE(A17324,""auto"",""en"")"),"Loading...")</f>
        <v>Loading...</v>
      </c>
    </row>
    <row r="17325" spans="1:2" ht="14.25" customHeight="1">
      <c r="A17325" s="2" t="s">
        <v>8293</v>
      </c>
      <c r="B17325" s="2" t="str">
        <f ca="1">IFERROR(__xludf.DUMMYFUNCTION("GOOGLETRANSLATE(A17325,""auto"",""en"")"),"Loading...")</f>
        <v>Loading...</v>
      </c>
    </row>
    <row r="17326" spans="1:2" ht="14.25" customHeight="1">
      <c r="A17326" s="2" t="s">
        <v>16344</v>
      </c>
      <c r="B17326" s="2" t="str">
        <f ca="1">IFERROR(__xludf.DUMMYFUNCTION("GOOGLETRANSLATE(A17326,""auto"",""en"")"),"Loading...")</f>
        <v>Loading...</v>
      </c>
    </row>
    <row r="17327" spans="1:2" ht="14.25" customHeight="1">
      <c r="A17327" s="2" t="s">
        <v>16345</v>
      </c>
      <c r="B17327" s="2" t="str">
        <f ca="1">IFERROR(__xludf.DUMMYFUNCTION("GOOGLETRANSLATE(A17327,""auto"",""en"")"),"Loading...")</f>
        <v>Loading...</v>
      </c>
    </row>
    <row r="17328" spans="1:2" ht="14.25" customHeight="1">
      <c r="A17328" s="2" t="s">
        <v>16346</v>
      </c>
      <c r="B17328" s="2" t="str">
        <f ca="1">IFERROR(__xludf.DUMMYFUNCTION("GOOGLETRANSLATE(A17328,""auto"",""en"")"),"Loading...")</f>
        <v>Loading...</v>
      </c>
    </row>
    <row r="17329" spans="1:2" ht="14.25" customHeight="1">
      <c r="A17329" s="2" t="s">
        <v>16347</v>
      </c>
      <c r="B17329" s="2" t="str">
        <f ca="1">IFERROR(__xludf.DUMMYFUNCTION("GOOGLETRANSLATE(A17329,""auto"",""en"")"),"Loading...")</f>
        <v>Loading...</v>
      </c>
    </row>
    <row r="17330" spans="1:2" ht="14.25" customHeight="1">
      <c r="A17330" s="2" t="s">
        <v>594</v>
      </c>
      <c r="B17330" s="2" t="str">
        <f ca="1">IFERROR(__xludf.DUMMYFUNCTION("GOOGLETRANSLATE(A17330,""auto"",""en"")"),"❤")</f>
        <v>❤</v>
      </c>
    </row>
    <row r="17331" spans="1:2" ht="14.25" customHeight="1">
      <c r="A17331" s="4" t="s">
        <v>16348</v>
      </c>
      <c r="B17331" s="2" t="str">
        <f ca="1">IFERROR(__xludf.DUMMYFUNCTION("GOOGLETRANSLATE(A17331,""auto"",""en"")"),"Loading...")</f>
        <v>Loading...</v>
      </c>
    </row>
    <row r="17332" spans="1:2" ht="14.25" customHeight="1">
      <c r="A17332" s="4" t="s">
        <v>16349</v>
      </c>
      <c r="B17332" s="2" t="str">
        <f ca="1">IFERROR(__xludf.DUMMYFUNCTION("GOOGLETRANSLATE(A17332,""auto"",""en"")"),"Loading...")</f>
        <v>Loading...</v>
      </c>
    </row>
    <row r="17333" spans="1:2" ht="14.25" customHeight="1">
      <c r="A17333" s="2" t="s">
        <v>16183</v>
      </c>
      <c r="B17333" s="2" t="str">
        <f ca="1">IFERROR(__xludf.DUMMYFUNCTION("GOOGLETRANSLATE(A17333,""auto"",""en"")"),"Loading...")</f>
        <v>Loading...</v>
      </c>
    </row>
    <row r="17334" spans="1:2" ht="14.25" customHeight="1">
      <c r="A17334" s="2" t="s">
        <v>16350</v>
      </c>
      <c r="B17334" s="2" t="str">
        <f ca="1">IFERROR(__xludf.DUMMYFUNCTION("GOOGLETRANSLATE(A17334,""auto"",""en"")"),"Loading...")</f>
        <v>Loading...</v>
      </c>
    </row>
    <row r="17335" spans="1:2" ht="14.25" customHeight="1">
      <c r="A17335" s="4" t="s">
        <v>16351</v>
      </c>
      <c r="B17335" s="2" t="str">
        <f ca="1">IFERROR(__xludf.DUMMYFUNCTION("GOOGLETRANSLATE(A17335,""auto"",""en"")"),"Loading...")</f>
        <v>Loading...</v>
      </c>
    </row>
    <row r="17336" spans="1:2" ht="14.25" customHeight="1">
      <c r="A17336" s="2" t="s">
        <v>16352</v>
      </c>
      <c r="B17336" s="2" t="str">
        <f ca="1">IFERROR(__xludf.DUMMYFUNCTION("GOOGLETRANSLATE(A17336,""auto"",""en"")"),"Loading...")</f>
        <v>Loading...</v>
      </c>
    </row>
    <row r="17337" spans="1:2" ht="14.25" customHeight="1">
      <c r="A17337" s="2" t="s">
        <v>16353</v>
      </c>
      <c r="B17337" s="2" t="str">
        <f ca="1">IFERROR(__xludf.DUMMYFUNCTION("GOOGLETRANSLATE(A17337,""auto"",""en"")"),"Loading...")</f>
        <v>Loading...</v>
      </c>
    </row>
    <row r="17338" spans="1:2" ht="14.25" customHeight="1">
      <c r="A17338" s="2" t="s">
        <v>9359</v>
      </c>
      <c r="B17338" s="2" t="str">
        <f ca="1">IFERROR(__xludf.DUMMYFUNCTION("GOOGLETRANSLATE(A17338,""auto"",""en"")"),"Loading...")</f>
        <v>Loading...</v>
      </c>
    </row>
    <row r="17339" spans="1:2" ht="14.25" customHeight="1">
      <c r="A17339" s="4" t="s">
        <v>16354</v>
      </c>
      <c r="B17339" s="2" t="str">
        <f ca="1">IFERROR(__xludf.DUMMYFUNCTION("GOOGLETRANSLATE(A17339,""auto"",""en"")"),"Loading...")</f>
        <v>Loading...</v>
      </c>
    </row>
    <row r="17340" spans="1:2" ht="14.25" customHeight="1">
      <c r="A17340" s="4" t="s">
        <v>16355</v>
      </c>
      <c r="B17340" s="2" t="str">
        <f ca="1">IFERROR(__xludf.DUMMYFUNCTION("GOOGLETRANSLATE(A17340,""auto"",""en"")"),"Loading...")</f>
        <v>Loading...</v>
      </c>
    </row>
    <row r="17341" spans="1:2" ht="14.25" customHeight="1">
      <c r="A17341" s="2" t="s">
        <v>16356</v>
      </c>
      <c r="B17341" s="2" t="str">
        <f ca="1">IFERROR(__xludf.DUMMYFUNCTION("GOOGLETRANSLATE(A17341,""auto"",""en"")"),"Hi ravish ji")</f>
        <v>Hi ravish ji</v>
      </c>
    </row>
    <row r="17342" spans="1:2" ht="14.25" customHeight="1">
      <c r="A17342" s="2" t="s">
        <v>16357</v>
      </c>
      <c r="B17342" s="2" t="str">
        <f ca="1">IFERROR(__xludf.DUMMYFUNCTION("GOOGLETRANSLATE(A17342,""auto"",""en"")"),"First comment ravish ji 🎉🎉🎉🎉🎉")</f>
        <v>First comment ravish ji 🎉🎉🎉🎉🎉</v>
      </c>
    </row>
    <row r="17343" spans="1:2" ht="14.25" customHeight="1">
      <c r="A17343" s="2" t="s">
        <v>16358</v>
      </c>
      <c r="B17343" s="2" t="str">
        <f ca="1">IFERROR(__xludf.DUMMYFUNCTION("GOOGLETRANSLATE(A17343,""auto"",""en"")"),"Loading...")</f>
        <v>Loading...</v>
      </c>
    </row>
    <row r="17344" spans="1:2" ht="14.25" customHeight="1">
      <c r="A17344" s="2" t="s">
        <v>16359</v>
      </c>
      <c r="B17344" s="2" t="str">
        <f ca="1">IFERROR(__xludf.DUMMYFUNCTION("GOOGLETRANSLATE(A17344,""auto"",""en"")"),"Who will win?")</f>
        <v>Who will win?</v>
      </c>
    </row>
    <row r="17345" spans="1:2" ht="14.25" customHeight="1">
      <c r="A17345" s="2" t="s">
        <v>16360</v>
      </c>
      <c r="B17345" s="2" t="str">
        <f ca="1">IFERROR(__xludf.DUMMYFUNCTION("GOOGLETRANSLATE(A17345,""auto"",""en"")"),"Loading...")</f>
        <v>Loading...</v>
      </c>
    </row>
    <row r="17346" spans="1:2" ht="14.25" customHeight="1">
      <c r="A17346" s="2" t="s">
        <v>278</v>
      </c>
      <c r="B17346" s="2" t="str">
        <f ca="1">IFERROR(__xludf.DUMMYFUNCTION("GOOGLETRANSLATE(A17346,""auto"",""en"")"),"Loading...")</f>
        <v>Loading...</v>
      </c>
    </row>
    <row r="17347" spans="1:2" ht="14.25" customHeight="1">
      <c r="A17347" s="2" t="s">
        <v>16361</v>
      </c>
      <c r="B17347" s="2" t="str">
        <f ca="1">IFERROR(__xludf.DUMMYFUNCTION("GOOGLETRANSLATE(A17347,""auto"",""en"")"),"Loading...")</f>
        <v>Loading...</v>
      </c>
    </row>
    <row r="17348" spans="1:2" ht="14.25" customHeight="1">
      <c r="A17348" s="2" t="s">
        <v>16362</v>
      </c>
      <c r="B17348" s="2" t="str">
        <f ca="1">IFERROR(__xludf.DUMMYFUNCTION("GOOGLETRANSLATE(A17348,""auto"",""en"")"),"Loading...")</f>
        <v>Loading...</v>
      </c>
    </row>
    <row r="17349" spans="1:2" ht="14.25" customHeight="1">
      <c r="A17349" s="2" t="s">
        <v>16363</v>
      </c>
      <c r="B17349" s="2" t="str">
        <f ca="1">IFERROR(__xludf.DUMMYFUNCTION("GOOGLETRANSLATE(A17349,""auto"",""en"")"),"Loading...")</f>
        <v>Loading...</v>
      </c>
    </row>
    <row r="17350" spans="1:2" ht="14.25" customHeight="1">
      <c r="A17350" s="2" t="s">
        <v>16364</v>
      </c>
      <c r="B17350" s="2" t="str">
        <f ca="1">IFERROR(__xludf.DUMMYFUNCTION("GOOGLETRANSLATE(A17350,""auto"",""en"")"),"I am first like ans first comment ❤")</f>
        <v>I am first like ans first comment ❤</v>
      </c>
    </row>
    <row r="17351" spans="1:2" ht="14.25" customHeight="1">
      <c r="A17351" s="2" t="s">
        <v>16365</v>
      </c>
      <c r="B17351" s="2" t="str">
        <f ca="1">IFERROR(__xludf.DUMMYFUNCTION("GOOGLETRANSLATE(A17351,""auto"",""en"")"),"Loading...")</f>
        <v>Loading...</v>
      </c>
    </row>
    <row r="17352" spans="1:2" ht="14.25" customHeight="1">
      <c r="A17352" s="2" t="s">
        <v>16366</v>
      </c>
      <c r="B17352" s="2" t="str">
        <f ca="1">IFERROR(__xludf.DUMMYFUNCTION("GOOGLETRANSLATE(A17352,""auto"",""en"")"),"Loading...")</f>
        <v>Loading...</v>
      </c>
    </row>
    <row r="17353" spans="1:2" ht="14.25" customHeight="1">
      <c r="A17353" s="2" t="s">
        <v>313</v>
      </c>
      <c r="B17353" s="2" t="str">
        <f ca="1">IFERROR(__xludf.DUMMYFUNCTION("GOOGLETRANSLATE(A17353,""auto"",""en"")"),"Loading...")</f>
        <v>Loading...</v>
      </c>
    </row>
    <row r="17354" spans="1:2" ht="14.25" customHeight="1">
      <c r="A17354" s="2" t="s">
        <v>16367</v>
      </c>
      <c r="B17354" s="2" t="str">
        <f ca="1">IFERROR(__xludf.DUMMYFUNCTION("GOOGLETRANSLATE(A17354,""auto"",""en"")"),"Loading...")</f>
        <v>Loading...</v>
      </c>
    </row>
    <row r="17355" spans="1:2" ht="14.25" customHeight="1">
      <c r="A17355" s="2" t="s">
        <v>16368</v>
      </c>
      <c r="B17355" s="2" t="str">
        <f ca="1">IFERROR(__xludf.DUMMYFUNCTION("GOOGLETRANSLATE(A17355,""auto"",""en"")"),"Loading...")</f>
        <v>Loading...</v>
      </c>
    </row>
    <row r="17356" spans="1:2" ht="14.25" customHeight="1">
      <c r="A17356" s="2" t="s">
        <v>16369</v>
      </c>
      <c r="B17356" s="2" t="str">
        <f ca="1">IFERROR(__xludf.DUMMYFUNCTION("GOOGLETRANSLATE(A17356,""auto"",""en"")"),"whaoo   like it we both are from bihar")</f>
        <v>whaoo   like it we both are from bihar</v>
      </c>
    </row>
    <row r="17357" spans="1:2" ht="14.25" customHeight="1">
      <c r="A17357" s="4" t="s">
        <v>16370</v>
      </c>
      <c r="B17357" s="2" t="str">
        <f ca="1">IFERROR(__xludf.DUMMYFUNCTION("GOOGLETRANSLATE(A17357,""auto"",""en"")"),"Loading...")</f>
        <v>Loading...</v>
      </c>
    </row>
    <row r="17358" spans="1:2" ht="14.25" customHeight="1">
      <c r="A17358" s="2" t="s">
        <v>594</v>
      </c>
      <c r="B17358" s="2" t="str">
        <f ca="1">IFERROR(__xludf.DUMMYFUNCTION("GOOGLETRANSLATE(A17358,""auto"",""en"")"),"❤")</f>
        <v>❤</v>
      </c>
    </row>
    <row r="17359" spans="1:2" ht="14.25" customHeight="1">
      <c r="A17359" s="2" t="s">
        <v>6580</v>
      </c>
      <c r="B17359" s="2" t="str">
        <f ca="1">IFERROR(__xludf.DUMMYFUNCTION("GOOGLETRANSLATE(A17359,""auto"",""en"")"),"Loading...")</f>
        <v>Loading...</v>
      </c>
    </row>
    <row r="17360" spans="1:2" ht="14.25" customHeight="1">
      <c r="A17360" s="2" t="s">
        <v>16371</v>
      </c>
      <c r="B17360" s="2" t="str">
        <f ca="1">IFERROR(__xludf.DUMMYFUNCTION("GOOGLETRANSLATE(A17360,""auto"",""en"")"),"Loading...")</f>
        <v>Loading...</v>
      </c>
    </row>
    <row r="17361" spans="1:2" ht="14.25" customHeight="1">
      <c r="A17361" s="2" t="s">
        <v>16372</v>
      </c>
      <c r="B17361" s="2" t="str">
        <f ca="1">IFERROR(__xludf.DUMMYFUNCTION("GOOGLETRANSLATE(A17361,""auto"",""en"")"),"Loading...")</f>
        <v>Loading...</v>
      </c>
    </row>
    <row r="17362" spans="1:2" ht="14.25" customHeight="1">
      <c r="A17362" s="2" t="s">
        <v>16373</v>
      </c>
      <c r="B17362" s="2" t="str">
        <f ca="1">IFERROR(__xludf.DUMMYFUNCTION("GOOGLETRANSLATE(A17362,""auto"",""en"")"),"Loading...")</f>
        <v>Loading...</v>
      </c>
    </row>
    <row r="17363" spans="1:2" ht="14.25" customHeight="1">
      <c r="A17363" s="2" t="s">
        <v>16374</v>
      </c>
      <c r="B17363" s="2" t="str">
        <f ca="1">IFERROR(__xludf.DUMMYFUNCTION("GOOGLETRANSLATE(A17363,""auto"",""en"")"),"Loading...")</f>
        <v>Loading...</v>
      </c>
    </row>
    <row r="17364" spans="1:2" ht="14.25" customHeight="1">
      <c r="A17364" s="2" t="s">
        <v>327</v>
      </c>
      <c r="B17364" s="2" t="str">
        <f ca="1">IFERROR(__xludf.DUMMYFUNCTION("GOOGLETRANSLATE(A17364,""auto"",""en"")"),"Loading...")</f>
        <v>Loading...</v>
      </c>
    </row>
    <row r="17365" spans="1:2" ht="14.25" customHeight="1">
      <c r="A17365" s="2" t="s">
        <v>16375</v>
      </c>
      <c r="B17365" s="2" t="str">
        <f ca="1">IFERROR(__xludf.DUMMYFUNCTION("GOOGLETRANSLATE(A17365,""auto"",""en"")"),"Loading...")</f>
        <v>Loading...</v>
      </c>
    </row>
    <row r="17366" spans="1:2" ht="14.25" customHeight="1">
      <c r="A17366" s="2" t="s">
        <v>13916</v>
      </c>
      <c r="B17366" s="2" t="str">
        <f ca="1">IFERROR(__xludf.DUMMYFUNCTION("GOOGLETRANSLATE(A17366,""auto"",""en"")"),"Great work")</f>
        <v>Great work</v>
      </c>
    </row>
    <row r="17367" spans="1:2" ht="14.25" customHeight="1">
      <c r="A17367" s="2" t="s">
        <v>16376</v>
      </c>
      <c r="B17367" s="2" t="str">
        <f ca="1">IFERROR(__xludf.DUMMYFUNCTION("GOOGLETRANSLATE(A17367,""auto"",""en"")"),"Loading...")</f>
        <v>Loading...</v>
      </c>
    </row>
    <row r="17368" spans="1:2" ht="14.25" customHeight="1">
      <c r="A17368" s="2" t="s">
        <v>16377</v>
      </c>
      <c r="B17368" s="2" t="str">
        <f ca="1">IFERROR(__xludf.DUMMYFUNCTION("GOOGLETRANSLATE(A17368,""auto"",""en"")"),"Loading...")</f>
        <v>Loading...</v>
      </c>
    </row>
    <row r="17369" spans="1:2" ht="14.25" customHeight="1">
      <c r="A17369" s="2" t="s">
        <v>16378</v>
      </c>
      <c r="B17369" s="2" t="str">
        <f ca="1">IFERROR(__xludf.DUMMYFUNCTION("GOOGLETRANSLATE(A17369,""auto"",""en"")"),"Loading...")</f>
        <v>Loading...</v>
      </c>
    </row>
    <row r="17370" spans="1:2" ht="14.25" customHeight="1">
      <c r="A17370" s="2" t="s">
        <v>16379</v>
      </c>
      <c r="B17370" s="2" t="str">
        <f ca="1">IFERROR(__xludf.DUMMYFUNCTION("GOOGLETRANSLATE(A17370,""auto"",""en"")"),"Loading...")</f>
        <v>Loading...</v>
      </c>
    </row>
    <row r="17371" spans="1:2" ht="14.25" customHeight="1">
      <c r="A17371" s="2" t="s">
        <v>16380</v>
      </c>
      <c r="B17371" s="2" t="str">
        <f ca="1">IFERROR(__xludf.DUMMYFUNCTION("GOOGLETRANSLATE(A17371,""auto"",""en"")"),"Loading...")</f>
        <v>Loading...</v>
      </c>
    </row>
    <row r="17372" spans="1:2" ht="14.25" customHeight="1">
      <c r="A17372" s="2" t="s">
        <v>16381</v>
      </c>
      <c r="B17372" s="2" t="str">
        <f ca="1">IFERROR(__xludf.DUMMYFUNCTION("GOOGLETRANSLATE(A17372,""auto"",""en"")"),"Loading...")</f>
        <v>Loading...</v>
      </c>
    </row>
    <row r="17373" spans="1:2" ht="14.25" customHeight="1">
      <c r="A17373" s="2" t="s">
        <v>16382</v>
      </c>
      <c r="B17373" s="2" t="str">
        <f ca="1">IFERROR(__xludf.DUMMYFUNCTION("GOOGLETRANSLATE(A17373,""auto"",""en"")"),"India 🎉")</f>
        <v>India 🎉</v>
      </c>
    </row>
    <row r="17374" spans="1:2" ht="14.25" customHeight="1">
      <c r="A17374" s="2" t="s">
        <v>16383</v>
      </c>
      <c r="B17374" s="2" t="str">
        <f ca="1">IFERROR(__xludf.DUMMYFUNCTION("GOOGLETRANSLATE(A17374,""auto"",""en"")"),"Loading...")</f>
        <v>Loading...</v>
      </c>
    </row>
    <row r="17375" spans="1:2" ht="14.25" customHeight="1">
      <c r="A17375" s="2" t="s">
        <v>16384</v>
      </c>
      <c r="B17375" s="2" t="str">
        <f ca="1">IFERROR(__xludf.DUMMYFUNCTION("GOOGLETRANSLATE(A17375,""auto"",""en"")"),"Loading...")</f>
        <v>Loading...</v>
      </c>
    </row>
    <row r="17376" spans="1:2" ht="14.25" customHeight="1">
      <c r="A17376" s="2" t="s">
        <v>16385</v>
      </c>
      <c r="B17376" s="2" t="str">
        <f ca="1">IFERROR(__xludf.DUMMYFUNCTION("GOOGLETRANSLATE(A17376,""auto"",""en"")"),"Loading...")</f>
        <v>Loading...</v>
      </c>
    </row>
    <row r="17377" spans="1:2" ht="14.25" customHeight="1">
      <c r="A17377" s="2" t="s">
        <v>16386</v>
      </c>
      <c r="B17377" s="2" t="str">
        <f ca="1">IFERROR(__xludf.DUMMYFUNCTION("GOOGLETRANSLATE(A17377,""auto"",""en"")"),"Loading...")</f>
        <v>Loading...</v>
      </c>
    </row>
    <row r="17378" spans="1:2" ht="14.25" customHeight="1">
      <c r="A17378" s="2" t="s">
        <v>16387</v>
      </c>
      <c r="B17378" s="2" t="str">
        <f ca="1">IFERROR(__xludf.DUMMYFUNCTION("GOOGLETRANSLATE(A17378,""auto"",""en"")"),"Loading...")</f>
        <v>Loading...</v>
      </c>
    </row>
    <row r="17379" spans="1:2" ht="14.25" customHeight="1">
      <c r="A17379" s="2" t="s">
        <v>7042</v>
      </c>
      <c r="B17379" s="2" t="str">
        <f ca="1">IFERROR(__xludf.DUMMYFUNCTION("GOOGLETRANSLATE(A17379,""auto"",""en"")"),"Loading...")</f>
        <v>Loading...</v>
      </c>
    </row>
    <row r="17380" spans="1:2" ht="14.25" customHeight="1">
      <c r="A17380" s="2" t="s">
        <v>16388</v>
      </c>
      <c r="B17380" s="2" t="str">
        <f ca="1">IFERROR(__xludf.DUMMYFUNCTION("GOOGLETRANSLATE(A17380,""auto"",""en"")"),"Loading...")</f>
        <v>Loading...</v>
      </c>
    </row>
    <row r="17381" spans="1:2" ht="14.25" customHeight="1">
      <c r="A17381" s="2" t="s">
        <v>16389</v>
      </c>
      <c r="B17381" s="2" t="str">
        <f ca="1">IFERROR(__xludf.DUMMYFUNCTION("GOOGLETRANSLATE(A17381,""auto"",""en"")"),"Loading...")</f>
        <v>Loading...</v>
      </c>
    </row>
    <row r="17382" spans="1:2" ht="14.25" customHeight="1">
      <c r="A17382" s="2" t="s">
        <v>9500</v>
      </c>
      <c r="B17382" s="2" t="str">
        <f ca="1">IFERROR(__xludf.DUMMYFUNCTION("GOOGLETRANSLATE(A17382,""auto"",""en"")"),"Loading...")</f>
        <v>Loading...</v>
      </c>
    </row>
    <row r="17383" spans="1:2" ht="14.25" customHeight="1">
      <c r="A17383" s="2" t="s">
        <v>16390</v>
      </c>
      <c r="B17383" s="2" t="str">
        <f ca="1">IFERROR(__xludf.DUMMYFUNCTION("GOOGLETRANSLATE(A17383,""auto"",""en"")"),"Loading...")</f>
        <v>Loading...</v>
      </c>
    </row>
    <row r="17384" spans="1:2" ht="14.25" customHeight="1">
      <c r="A17384" s="2" t="s">
        <v>16391</v>
      </c>
      <c r="B17384" s="2" t="str">
        <f ca="1">IFERROR(__xludf.DUMMYFUNCTION("GOOGLETRANSLATE(A17384,""auto"",""en"")"),"Loading...")</f>
        <v>Loading...</v>
      </c>
    </row>
    <row r="17385" spans="1:2" ht="14.25" customHeight="1">
      <c r="A17385" s="2" t="s">
        <v>1541</v>
      </c>
      <c r="B17385" s="2" t="str">
        <f ca="1">IFERROR(__xludf.DUMMYFUNCTION("GOOGLETRANSLATE(A17385,""auto"",""en"")"),"Loading...")</f>
        <v>Loading...</v>
      </c>
    </row>
    <row r="17386" spans="1:2" ht="14.25" customHeight="1">
      <c r="A17386" s="2" t="s">
        <v>16392</v>
      </c>
      <c r="B17386" s="2" t="str">
        <f ca="1">IFERROR(__xludf.DUMMYFUNCTION("GOOGLETRANSLATE(A17386,""auto"",""en"")"),"Loading...")</f>
        <v>Loading...</v>
      </c>
    </row>
    <row r="17387" spans="1:2" ht="14.25" customHeight="1">
      <c r="A17387" s="2" t="s">
        <v>16393</v>
      </c>
      <c r="B17387" s="2" t="str">
        <f ca="1">IFERROR(__xludf.DUMMYFUNCTION("GOOGLETRANSLATE(A17387,""auto"",""en"")"),"Loading...")</f>
        <v>Loading...</v>
      </c>
    </row>
    <row r="17388" spans="1:2" ht="14.25" customHeight="1">
      <c r="A17388" s="2" t="s">
        <v>16394</v>
      </c>
      <c r="B17388" s="2" t="str">
        <f ca="1">IFERROR(__xludf.DUMMYFUNCTION("GOOGLETRANSLATE(A17388,""auto"",""en"")"),"Loading...")</f>
        <v>Loading...</v>
      </c>
    </row>
    <row r="17389" spans="1:2" ht="14.25" customHeight="1">
      <c r="A17389" s="2" t="s">
        <v>278</v>
      </c>
      <c r="B17389" s="2" t="str">
        <f ca="1">IFERROR(__xludf.DUMMYFUNCTION("GOOGLETRANSLATE(A17389,""auto"",""en"")"),"Loading...")</f>
        <v>Loading...</v>
      </c>
    </row>
    <row r="17390" spans="1:2" ht="14.25" customHeight="1">
      <c r="A17390" s="2" t="s">
        <v>16395</v>
      </c>
      <c r="B17390" s="2" t="str">
        <f ca="1">IFERROR(__xludf.DUMMYFUNCTION("GOOGLETRANSLATE(A17390,""auto"",""en"")"),"Loading...")</f>
        <v>Loading...</v>
      </c>
    </row>
    <row r="17391" spans="1:2" ht="14.25" customHeight="1">
      <c r="A17391" s="2" t="s">
        <v>16396</v>
      </c>
      <c r="B17391" s="2" t="str">
        <f ca="1">IFERROR(__xludf.DUMMYFUNCTION("GOOGLETRANSLATE(A17391,""auto"",""en"")"),"Loading...")</f>
        <v>Loading...</v>
      </c>
    </row>
    <row r="17392" spans="1:2" ht="14.25" customHeight="1">
      <c r="A17392" s="2" t="s">
        <v>16183</v>
      </c>
      <c r="B17392" s="2" t="str">
        <f ca="1">IFERROR(__xludf.DUMMYFUNCTION("GOOGLETRANSLATE(A17392,""auto"",""en"")"),"Loading...")</f>
        <v>Loading...</v>
      </c>
    </row>
    <row r="17393" spans="1:2" ht="14.25" customHeight="1">
      <c r="A17393" s="2" t="s">
        <v>16397</v>
      </c>
      <c r="B17393" s="2" t="str">
        <f ca="1">IFERROR(__xludf.DUMMYFUNCTION("GOOGLETRANSLATE(A17393,""auto"",""en"")"),"Loading...")</f>
        <v>Loading...</v>
      </c>
    </row>
    <row r="17394" spans="1:2" ht="14.25" customHeight="1">
      <c r="A17394" s="2" t="s">
        <v>16398</v>
      </c>
      <c r="B17394" s="2" t="str">
        <f ca="1">IFERROR(__xludf.DUMMYFUNCTION("GOOGLETRANSLATE(A17394,""auto"",""en"")"),"Loading...")</f>
        <v>Loading...</v>
      </c>
    </row>
    <row r="17395" spans="1:2" ht="14.25" customHeight="1">
      <c r="A17395" s="2" t="s">
        <v>16399</v>
      </c>
      <c r="B17395" s="2" t="str">
        <f ca="1">IFERROR(__xludf.DUMMYFUNCTION("GOOGLETRANSLATE(A17395,""auto"",""en"")"),"Loading...")</f>
        <v>Loading...</v>
      </c>
    </row>
    <row r="17396" spans="1:2" ht="14.25" customHeight="1">
      <c r="A17396" s="6" t="s">
        <v>16400</v>
      </c>
      <c r="B17396" s="2" t="str">
        <f ca="1">IFERROR(__xludf.DUMMYFUNCTION("GOOGLETRANSLATE(A17396,""auto"",""en"")"),"Loading...")</f>
        <v>Loading...</v>
      </c>
    </row>
    <row r="17397" spans="1:2" ht="14.25" customHeight="1">
      <c r="A17397" s="4" t="s">
        <v>16401</v>
      </c>
      <c r="B17397" s="2" t="str">
        <f ca="1">IFERROR(__xludf.DUMMYFUNCTION("GOOGLETRANSLATE(A17397,""auto"",""en"")"),"Loading...")</f>
        <v>Loading...</v>
      </c>
    </row>
    <row r="17398" spans="1:2" ht="14.25" customHeight="1">
      <c r="A17398" s="2" t="s">
        <v>15253</v>
      </c>
      <c r="B17398" s="2" t="str">
        <f ca="1">IFERROR(__xludf.DUMMYFUNCTION("GOOGLETRANSLATE(A17398,""auto"",""en"")"),"Loading...")</f>
        <v>Loading...</v>
      </c>
    </row>
    <row r="17399" spans="1:2" ht="14.25" customHeight="1">
      <c r="A17399" s="2" t="s">
        <v>16402</v>
      </c>
      <c r="B17399" s="2" t="str">
        <f ca="1">IFERROR(__xludf.DUMMYFUNCTION("GOOGLETRANSLATE(A17399,""auto"",""en"")"),"Loading...")</f>
        <v>Loading...</v>
      </c>
    </row>
    <row r="17400" spans="1:2" ht="14.25" customHeight="1">
      <c r="A17400" s="2" t="s">
        <v>15</v>
      </c>
      <c r="B17400" s="2" t="str">
        <f ca="1">IFERROR(__xludf.DUMMYFUNCTION("GOOGLETRANSLATE(A17400,""auto"",""en"")"),"Loading...")</f>
        <v>Loading...</v>
      </c>
    </row>
    <row r="17401" spans="1:2" ht="14.25" customHeight="1">
      <c r="A17401" s="2" t="s">
        <v>4199</v>
      </c>
      <c r="B17401" s="2" t="str">
        <f ca="1">IFERROR(__xludf.DUMMYFUNCTION("GOOGLETRANSLATE(A17401,""auto"",""en"")"),"Loading...")</f>
        <v>Loading...</v>
      </c>
    </row>
    <row r="17402" spans="1:2" ht="14.25" customHeight="1">
      <c r="A17402" s="2" t="s">
        <v>16388</v>
      </c>
      <c r="B17402" s="2" t="str">
        <f ca="1">IFERROR(__xludf.DUMMYFUNCTION("GOOGLETRANSLATE(A17402,""auto"",""en"")"),"Loading...")</f>
        <v>Loading...</v>
      </c>
    </row>
    <row r="17403" spans="1:2" ht="14.25" customHeight="1">
      <c r="A17403" s="2" t="s">
        <v>16403</v>
      </c>
      <c r="B17403" s="2" t="str">
        <f ca="1">IFERROR(__xludf.DUMMYFUNCTION("GOOGLETRANSLATE(A17403,""auto"",""en"")"),"Pm Rahul Gandhi will make everyone who he eats like him ❤")</f>
        <v>Pm Rahul Gandhi will make everyone who he eats like him ❤</v>
      </c>
    </row>
    <row r="17404" spans="1:2" ht="14.25" customHeight="1">
      <c r="A17404" s="2" t="s">
        <v>13435</v>
      </c>
      <c r="B17404" s="2" t="str">
        <f ca="1">IFERROR(__xludf.DUMMYFUNCTION("GOOGLETRANSLATE(A17404,""auto"",""en"")"),"Loading...")</f>
        <v>Loading...</v>
      </c>
    </row>
    <row r="17405" spans="1:2" ht="14.25" customHeight="1">
      <c r="A17405" s="2" t="s">
        <v>16404</v>
      </c>
      <c r="B17405" s="2" t="str">
        <f ca="1">IFERROR(__xludf.DUMMYFUNCTION("GOOGLETRANSLATE(A17405,""auto"",""en"")"),"Loading...")</f>
        <v>Loading...</v>
      </c>
    </row>
    <row r="17406" spans="1:2" ht="14.25" customHeight="1">
      <c r="A17406" s="2" t="s">
        <v>16405</v>
      </c>
      <c r="B17406" s="2" t="str">
        <f ca="1">IFERROR(__xludf.DUMMYFUNCTION("GOOGLETRANSLATE(A17406,""auto"",""en"")"),"Loading...")</f>
        <v>Loading...</v>
      </c>
    </row>
    <row r="17407" spans="1:2" ht="14.25" customHeight="1">
      <c r="A17407" s="2" t="s">
        <v>7</v>
      </c>
      <c r="B17407" s="2" t="str">
        <f ca="1">IFERROR(__xludf.DUMMYFUNCTION("GOOGLETRANSLATE(A17407,""auto"",""en"")"),"Loading...")</f>
        <v>Loading...</v>
      </c>
    </row>
    <row r="17408" spans="1:2" ht="14.25" customHeight="1">
      <c r="A17408" s="2" t="s">
        <v>2661</v>
      </c>
      <c r="B17408" s="2" t="str">
        <f ca="1">IFERROR(__xludf.DUMMYFUNCTION("GOOGLETRANSLATE(A17408,""auto"",""en"")"),"Loading...")</f>
        <v>Loading...</v>
      </c>
    </row>
    <row r="17409" spans="1:2" ht="14.25" customHeight="1">
      <c r="A17409" s="2" t="s">
        <v>16406</v>
      </c>
      <c r="B17409" s="2" t="str">
        <f ca="1">IFERROR(__xludf.DUMMYFUNCTION("GOOGLETRANSLATE(A17409,""auto"",""en"")"),"Loading...")</f>
        <v>Loading...</v>
      </c>
    </row>
    <row r="17410" spans="1:2" ht="14.25" customHeight="1">
      <c r="A17410" s="2" t="s">
        <v>16350</v>
      </c>
      <c r="B17410" s="2" t="str">
        <f ca="1">IFERROR(__xludf.DUMMYFUNCTION("GOOGLETRANSLATE(A17410,""auto"",""en"")"),"Loading...")</f>
        <v>Loading...</v>
      </c>
    </row>
    <row r="17411" spans="1:2" ht="14.25" customHeight="1">
      <c r="A17411" s="2" t="s">
        <v>205</v>
      </c>
      <c r="B17411" s="2" t="str">
        <f ca="1">IFERROR(__xludf.DUMMYFUNCTION("GOOGLETRANSLATE(A17411,""auto"",""en"")"),"Loading...")</f>
        <v>Loading...</v>
      </c>
    </row>
    <row r="17412" spans="1:2" ht="14.25" customHeight="1">
      <c r="A17412" s="5" t="s">
        <v>16407</v>
      </c>
      <c r="B17412" s="2" t="str">
        <f ca="1">IFERROR(__xludf.DUMMYFUNCTION("GOOGLETRANSLATE(A17412,""auto"",""en"")"),"Loading...")</f>
        <v>Loading...</v>
      </c>
    </row>
    <row r="17413" spans="1:2" ht="14.25" customHeight="1">
      <c r="A17413" s="2" t="s">
        <v>7</v>
      </c>
      <c r="B17413" s="2" t="str">
        <f ca="1">IFERROR(__xludf.DUMMYFUNCTION("GOOGLETRANSLATE(A17413,""auto"",""en"")"),"Loading...")</f>
        <v>Loading...</v>
      </c>
    </row>
    <row r="17414" spans="1:2" ht="14.25" customHeight="1">
      <c r="A17414" s="2" t="s">
        <v>16183</v>
      </c>
      <c r="B17414" s="2" t="str">
        <f ca="1">IFERROR(__xludf.DUMMYFUNCTION("GOOGLETRANSLATE(A17414,""auto"",""en"")"),"Loading...")</f>
        <v>Loading...</v>
      </c>
    </row>
    <row r="17415" spans="1:2" ht="14.25" customHeight="1">
      <c r="A17415" s="2" t="s">
        <v>16408</v>
      </c>
      <c r="B17415" s="2" t="str">
        <f ca="1">IFERROR(__xludf.DUMMYFUNCTION("GOOGLETRANSLATE(A17415,""auto"",""en"")"),"1st views 1st comment")</f>
        <v>1st views 1st comment</v>
      </c>
    </row>
    <row r="17416" spans="1:2" ht="14.25" customHeight="1">
      <c r="A17416" s="2" t="s">
        <v>16409</v>
      </c>
      <c r="B17416" s="2" t="str">
        <f ca="1">IFERROR(__xludf.DUMMYFUNCTION("GOOGLETRANSLATE(A17416,""auto"",""en"")"),"Loading...")</f>
        <v>Loading...</v>
      </c>
    </row>
    <row r="17417" spans="1:2" ht="14.25" customHeight="1">
      <c r="A17417" s="2" t="s">
        <v>16410</v>
      </c>
      <c r="B17417" s="2" t="str">
        <f ca="1">IFERROR(__xludf.DUMMYFUNCTION("GOOGLETRANSLATE(A17417,""auto"",""en"")"),"Loading...")</f>
        <v>Loading...</v>
      </c>
    </row>
    <row r="17418" spans="1:2" ht="14.25" customHeight="1">
      <c r="A17418" s="2" t="s">
        <v>16411</v>
      </c>
      <c r="B17418" s="2" t="str">
        <f ca="1">IFERROR(__xludf.DUMMYFUNCTION("GOOGLETRANSLATE(A17418,""auto"",""en"")"),"Loading...")</f>
        <v>Loading...</v>
      </c>
    </row>
    <row r="17419" spans="1:2" ht="14.25" customHeight="1">
      <c r="A17419" s="2" t="s">
        <v>16412</v>
      </c>
      <c r="B17419" s="2" t="str">
        <f ca="1">IFERROR(__xludf.DUMMYFUNCTION("GOOGLETRANSLATE(A17419,""auto"",""en"")"),"Loading...")</f>
        <v>Loading...</v>
      </c>
    </row>
    <row r="17420" spans="1:2" ht="14.25" customHeight="1">
      <c r="A17420" s="2" t="s">
        <v>16413</v>
      </c>
      <c r="B17420" s="2" t="str">
        <f ca="1">IFERROR(__xludf.DUMMYFUNCTION("GOOGLETRANSLATE(A17420,""auto"",""en"")"),"First comment, ❤")</f>
        <v>First comment, ❤</v>
      </c>
    </row>
    <row r="17421" spans="1:2" ht="14.25" customHeight="1">
      <c r="A17421" s="4" t="s">
        <v>16414</v>
      </c>
      <c r="B17421" s="2" t="str">
        <f ca="1">IFERROR(__xludf.DUMMYFUNCTION("GOOGLETRANSLATE(A17421,""auto"",""en"")"),"Loading...")</f>
        <v>Loading...</v>
      </c>
    </row>
    <row r="17422" spans="1:2" ht="14.25" customHeight="1">
      <c r="A17422" s="2" t="s">
        <v>16404</v>
      </c>
      <c r="B17422" s="2" t="str">
        <f ca="1">IFERROR(__xludf.DUMMYFUNCTION("GOOGLETRANSLATE(A17422,""auto"",""en"")"),"Loading...")</f>
        <v>Loading...</v>
      </c>
    </row>
    <row r="17423" spans="1:2" ht="14.25" customHeight="1">
      <c r="A17423" s="2" t="s">
        <v>16322</v>
      </c>
      <c r="B17423" s="2" t="str">
        <f ca="1">IFERROR(__xludf.DUMMYFUNCTION("GOOGLETRANSLATE(A17423,""auto"",""en"")"),"First viewer")</f>
        <v>First viewer</v>
      </c>
    </row>
    <row r="17424" spans="1:2" ht="14.25" customHeight="1">
      <c r="A17424" s="2" t="s">
        <v>16415</v>
      </c>
      <c r="B17424" s="2" t="str">
        <f ca="1">IFERROR(__xludf.DUMMYFUNCTION("GOOGLETRANSLATE(A17424,""auto"",""en"")"),"Loading...")</f>
        <v>Loading...</v>
      </c>
    </row>
    <row r="17425" spans="1:2" ht="14.25" customHeight="1">
      <c r="A17425" s="2" t="s">
        <v>1268</v>
      </c>
      <c r="B17425" s="2" t="str">
        <f ca="1">IFERROR(__xludf.DUMMYFUNCTION("GOOGLETRANSLATE(A17425,""auto"",""en"")"),"Loading...")</f>
        <v>Loading...</v>
      </c>
    </row>
    <row r="17426" spans="1:2" ht="14.25" customHeight="1">
      <c r="A17426" s="5" t="s">
        <v>16416</v>
      </c>
      <c r="B17426" s="2" t="str">
        <f ca="1">IFERROR(__xludf.DUMMYFUNCTION("GOOGLETRANSLATE(A17426,""auto"",""en"")"),"Loading...")</f>
        <v>Loading...</v>
      </c>
    </row>
    <row r="17427" spans="1:2" ht="14.25" customHeight="1">
      <c r="A17427" s="2" t="s">
        <v>16365</v>
      </c>
      <c r="B17427" s="2" t="str">
        <f ca="1">IFERROR(__xludf.DUMMYFUNCTION("GOOGLETRANSLATE(A17427,""auto"",""en"")"),"Loading...")</f>
        <v>Loading...</v>
      </c>
    </row>
    <row r="17428" spans="1:2" ht="14.25" customHeight="1">
      <c r="A17428" s="2" t="s">
        <v>14103</v>
      </c>
      <c r="B17428" s="2" t="str">
        <f ca="1">IFERROR(__xludf.DUMMYFUNCTION("GOOGLETRANSLATE(A17428,""auto"",""en"")"),"Loading...")</f>
        <v>Loading...</v>
      </c>
    </row>
    <row r="17429" spans="1:2" ht="14.25" customHeight="1">
      <c r="A17429" s="2" t="s">
        <v>12752</v>
      </c>
      <c r="B17429" s="2" t="str">
        <f ca="1">IFERROR(__xludf.DUMMYFUNCTION("GOOGLETRANSLATE(A17429,""auto"",""en"")"),"Loading...")</f>
        <v>Loading...</v>
      </c>
    </row>
    <row r="17430" spans="1:2" ht="14.25" customHeight="1">
      <c r="A17430" s="2" t="s">
        <v>16417</v>
      </c>
      <c r="B17430" s="2" t="str">
        <f ca="1">IFERROR(__xludf.DUMMYFUNCTION("GOOGLETRANSLATE(A17430,""auto"",""en"")"),"Loading...")</f>
        <v>Loading...</v>
      </c>
    </row>
    <row r="17431" spans="1:2" ht="14.25" customHeight="1">
      <c r="A17431" s="2" t="s">
        <v>4829</v>
      </c>
      <c r="B17431" s="2" t="str">
        <f ca="1">IFERROR(__xludf.DUMMYFUNCTION("GOOGLETRANSLATE(A17431,""auto"",""en"")"),"Loading...")</f>
        <v>Loading...</v>
      </c>
    </row>
    <row r="17432" spans="1:2" ht="14.25" customHeight="1">
      <c r="A17432" s="2" t="s">
        <v>16418</v>
      </c>
      <c r="B17432" s="2" t="str">
        <f ca="1">IFERROR(__xludf.DUMMYFUNCTION("GOOGLETRANSLATE(A17432,""auto"",""en"")"),"Loading...")</f>
        <v>Loading...</v>
      </c>
    </row>
    <row r="17433" spans="1:2" ht="14.25" customHeight="1">
      <c r="A17433" s="2" t="s">
        <v>16419</v>
      </c>
      <c r="B17433" s="2" t="str">
        <f ca="1">IFERROR(__xludf.DUMMYFUNCTION("GOOGLETRANSLATE(A17433,""auto"",""en"")"),"Loading...")</f>
        <v>Loading...</v>
      </c>
    </row>
    <row r="17434" spans="1:2" ht="14.25" customHeight="1">
      <c r="A17434" s="2" t="s">
        <v>594</v>
      </c>
      <c r="B17434" s="2" t="str">
        <f ca="1">IFERROR(__xludf.DUMMYFUNCTION("GOOGLETRANSLATE(A17434,""auto"",""en"")"),"❤")</f>
        <v>❤</v>
      </c>
    </row>
    <row r="17435" spans="1:2" ht="14.25" customHeight="1">
      <c r="A17435" s="2" t="s">
        <v>16420</v>
      </c>
      <c r="B17435" s="2" t="str">
        <f ca="1">IFERROR(__xludf.DUMMYFUNCTION("GOOGLETRANSLATE(A17435,""auto"",""en"")"),"Loading...")</f>
        <v>Loading...</v>
      </c>
    </row>
    <row r="17436" spans="1:2" ht="14.25" customHeight="1">
      <c r="A17436" s="2" t="s">
        <v>14712</v>
      </c>
      <c r="B17436" s="2" t="str">
        <f ca="1">IFERROR(__xludf.DUMMYFUNCTION("GOOGLETRANSLATE(A17436,""auto"",""en"")"),"Loading...")</f>
        <v>Loading...</v>
      </c>
    </row>
    <row r="17437" spans="1:2" ht="14.25" customHeight="1">
      <c r="A17437" s="2" t="s">
        <v>16421</v>
      </c>
      <c r="B17437" s="2" t="str">
        <f ca="1">IFERROR(__xludf.DUMMYFUNCTION("GOOGLETRANSLATE(A17437,""auto"",""en"")"),"Loading...")</f>
        <v>Loading...</v>
      </c>
    </row>
    <row r="17438" spans="1:2" ht="14.25" customHeight="1">
      <c r="A17438" s="2" t="s">
        <v>16422</v>
      </c>
      <c r="B17438" s="2" t="str">
        <f ca="1">IFERROR(__xludf.DUMMYFUNCTION("GOOGLETRANSLATE(A17438,""auto"",""en"")"),"Loading...")</f>
        <v>Loading...</v>
      </c>
    </row>
    <row r="17439" spans="1:2" ht="14.25" customHeight="1">
      <c r="A17439" s="2" t="s">
        <v>16423</v>
      </c>
      <c r="B17439" s="2" t="str">
        <f ca="1">IFERROR(__xludf.DUMMYFUNCTION("GOOGLETRANSLATE(A17439,""auto"",""en"")"),"Iam fully satisfied with you sir")</f>
        <v>Iam fully satisfied with you sir</v>
      </c>
    </row>
    <row r="17440" spans="1:2" ht="14.25" customHeight="1">
      <c r="A17440" s="2" t="s">
        <v>16424</v>
      </c>
      <c r="B17440" s="2" t="str">
        <f ca="1">IFERROR(__xludf.DUMMYFUNCTION("GOOGLETRANSLATE(A17440,""auto"",""en"")"),"Loading...")</f>
        <v>Loading...</v>
      </c>
    </row>
    <row r="17441" spans="1:2" ht="14.25" customHeight="1">
      <c r="A17441" s="2" t="s">
        <v>16425</v>
      </c>
      <c r="B17441" s="2" t="str">
        <f ca="1">IFERROR(__xludf.DUMMYFUNCTION("GOOGLETRANSLATE(A17441,""auto"",""en"")"),"Loading...")</f>
        <v>Loading...</v>
      </c>
    </row>
    <row r="17442" spans="1:2" ht="14.25" customHeight="1">
      <c r="A17442" s="4" t="s">
        <v>16426</v>
      </c>
      <c r="B17442" s="2" t="str">
        <f ca="1">IFERROR(__xludf.DUMMYFUNCTION("GOOGLETRANSLATE(A17442,""auto"",""en"")"),"Loading...")</f>
        <v>Loading...</v>
      </c>
    </row>
    <row r="17443" spans="1:2" ht="14.25" customHeight="1">
      <c r="A17443" s="2" t="s">
        <v>16427</v>
      </c>
      <c r="B17443" s="2" t="str">
        <f ca="1">IFERROR(__xludf.DUMMYFUNCTION("GOOGLETRANSLATE(A17443,""auto"",""en"")"),"Jay hind sir")</f>
        <v>Jay hind sir</v>
      </c>
    </row>
    <row r="17444" spans="1:2" ht="14.25" customHeight="1">
      <c r="A17444" s="2" t="s">
        <v>16428</v>
      </c>
      <c r="B17444" s="2" t="str">
        <f ca="1">IFERROR(__xludf.DUMMYFUNCTION("GOOGLETRANSLATE(A17444,""auto"",""en"")"),"Loading...")</f>
        <v>Loading...</v>
      </c>
    </row>
    <row r="17445" spans="1:2" ht="14.25" customHeight="1">
      <c r="A17445" s="2" t="s">
        <v>16183</v>
      </c>
      <c r="B17445" s="2" t="str">
        <f ca="1">IFERROR(__xludf.DUMMYFUNCTION("GOOGLETRANSLATE(A17445,""auto"",""en"")"),"Loading...")</f>
        <v>Loading...</v>
      </c>
    </row>
    <row r="17446" spans="1:2" ht="14.25" customHeight="1">
      <c r="A17446" s="2" t="s">
        <v>16429</v>
      </c>
      <c r="B17446" s="2" t="str">
        <f ca="1">IFERROR(__xludf.DUMMYFUNCTION("GOOGLETRANSLATE(A17446,""auto"",""en"")"),"Loading...")</f>
        <v>Loading...</v>
      </c>
    </row>
    <row r="17447" spans="1:2" ht="14.25" customHeight="1">
      <c r="A17447" s="2" t="s">
        <v>16396</v>
      </c>
      <c r="B17447" s="2" t="str">
        <f ca="1">IFERROR(__xludf.DUMMYFUNCTION("GOOGLETRANSLATE(A17447,""auto"",""en"")"),"Loading...")</f>
        <v>Loading...</v>
      </c>
    </row>
    <row r="17448" spans="1:2" ht="14.25" customHeight="1">
      <c r="A17448" s="2" t="s">
        <v>16430</v>
      </c>
      <c r="B17448" s="2" t="str">
        <f ca="1">IFERROR(__xludf.DUMMYFUNCTION("GOOGLETRANSLATE(A17448,""auto"",""en"")"),"Loading...")</f>
        <v>Loading...</v>
      </c>
    </row>
    <row r="17449" spans="1:2" ht="14.25" customHeight="1">
      <c r="A17449" s="2" t="s">
        <v>16431</v>
      </c>
      <c r="B17449" s="2" t="str">
        <f ca="1">IFERROR(__xludf.DUMMYFUNCTION("GOOGLETRANSLATE(A17449,""auto"",""en"")"),"Loading...")</f>
        <v>Loading...</v>
      </c>
    </row>
    <row r="17450" spans="1:2" ht="14.25" customHeight="1">
      <c r="A17450" s="2" t="s">
        <v>2870</v>
      </c>
      <c r="B17450" s="2" t="str">
        <f ca="1">IFERROR(__xludf.DUMMYFUNCTION("GOOGLETRANSLATE(A17450,""auto"",""en"")"),"Loading...")</f>
        <v>Loading...</v>
      </c>
    </row>
    <row r="17451" spans="1:2" ht="14.25" customHeight="1">
      <c r="A17451" s="2" t="s">
        <v>16432</v>
      </c>
      <c r="B17451" s="2" t="str">
        <f ca="1">IFERROR(__xludf.DUMMYFUNCTION("GOOGLETRANSLATE(A17451,""auto"",""en"")"),"Loading...")</f>
        <v>Loading...</v>
      </c>
    </row>
    <row r="17452" spans="1:2" ht="14.25" customHeight="1">
      <c r="A17452" s="2" t="s">
        <v>4110</v>
      </c>
      <c r="B17452" s="2" t="str">
        <f ca="1">IFERROR(__xludf.DUMMYFUNCTION("GOOGLETRANSLATE(A17452,""auto"",""en"")"),"Loading...")</f>
        <v>Loading...</v>
      </c>
    </row>
    <row r="17453" spans="1:2" ht="14.25" customHeight="1">
      <c r="A17453" s="2" t="s">
        <v>14998</v>
      </c>
      <c r="B17453" s="2" t="str">
        <f ca="1">IFERROR(__xludf.DUMMYFUNCTION("GOOGLETRANSLATE(A17453,""auto"",""en"")"),"Loading...")</f>
        <v>Loading...</v>
      </c>
    </row>
    <row r="17454" spans="1:2" ht="14.25" customHeight="1">
      <c r="A17454" s="2" t="s">
        <v>16433</v>
      </c>
      <c r="B17454" s="2" t="str">
        <f ca="1">IFERROR(__xludf.DUMMYFUNCTION("GOOGLETRANSLATE(A17454,""auto"",""en"")"),"Loading...")</f>
        <v>Loading...</v>
      </c>
    </row>
    <row r="17455" spans="1:2" ht="14.25" customHeight="1">
      <c r="A17455" s="2" t="s">
        <v>594</v>
      </c>
      <c r="B17455" s="2" t="str">
        <f ca="1">IFERROR(__xludf.DUMMYFUNCTION("GOOGLETRANSLATE(A17455,""auto"",""en"")"),"❤")</f>
        <v>❤</v>
      </c>
    </row>
    <row r="17456" spans="1:2" ht="14.25" customHeight="1">
      <c r="A17456" s="2" t="s">
        <v>16434</v>
      </c>
      <c r="B17456" s="2" t="str">
        <f ca="1">IFERROR(__xludf.DUMMYFUNCTION("GOOGLETRANSLATE(A17456,""auto"",""en"")"),"Loading...")</f>
        <v>Loading...</v>
      </c>
    </row>
    <row r="17457" spans="1:2" ht="14.25" customHeight="1">
      <c r="A17457" s="2" t="s">
        <v>16435</v>
      </c>
      <c r="B17457" s="2" t="str">
        <f ca="1">IFERROR(__xludf.DUMMYFUNCTION("GOOGLETRANSLATE(A17457,""auto"",""en"")"),"Loading...")</f>
        <v>Loading...</v>
      </c>
    </row>
    <row r="17458" spans="1:2" ht="14.25" customHeight="1">
      <c r="A17458" s="2" t="s">
        <v>16436</v>
      </c>
      <c r="B17458" s="2" t="str">
        <f ca="1">IFERROR(__xludf.DUMMYFUNCTION("GOOGLETRANSLATE(A17458,""auto"",""en"")"),"Voice of Nation ❤ Rahul Gandhi")</f>
        <v>Voice of Nation ❤ Rahul Gandhi</v>
      </c>
    </row>
    <row r="17459" spans="1:2" ht="14.25" customHeight="1">
      <c r="A17459" s="2" t="s">
        <v>9371</v>
      </c>
      <c r="B17459" s="2" t="str">
        <f ca="1">IFERROR(__xludf.DUMMYFUNCTION("GOOGLETRANSLATE(A17459,""auto"",""en"")"),"Loading...")</f>
        <v>Loading...</v>
      </c>
    </row>
    <row r="17460" spans="1:2" ht="14.25" customHeight="1">
      <c r="A17460" s="2" t="s">
        <v>12752</v>
      </c>
      <c r="B17460" s="2" t="str">
        <f ca="1">IFERROR(__xludf.DUMMYFUNCTION("GOOGLETRANSLATE(A17460,""auto"",""en"")"),"Loading...")</f>
        <v>Loading...</v>
      </c>
    </row>
    <row r="17461" spans="1:2" ht="14.25" customHeight="1">
      <c r="A17461" s="2" t="s">
        <v>16437</v>
      </c>
      <c r="B17461" s="2" t="str">
        <f ca="1">IFERROR(__xludf.DUMMYFUNCTION("GOOGLETRANSLATE(A17461,""auto"",""en"")"),"Purrrr")</f>
        <v>Purrrr</v>
      </c>
    </row>
    <row r="17462" spans="1:2" ht="14.25" customHeight="1">
      <c r="A17462" s="2" t="s">
        <v>16438</v>
      </c>
      <c r="B17462" s="2" t="str">
        <f ca="1">IFERROR(__xludf.DUMMYFUNCTION("GOOGLETRANSLATE(A17462,""auto"",""en"")"),"Loading...")</f>
        <v>Loading...</v>
      </c>
    </row>
    <row r="17463" spans="1:2" ht="14.25" customHeight="1">
      <c r="A17463" s="2" t="s">
        <v>16396</v>
      </c>
      <c r="B17463" s="2" t="str">
        <f ca="1">IFERROR(__xludf.DUMMYFUNCTION("GOOGLETRANSLATE(A17463,""auto"",""en"")"),"Loading...")</f>
        <v>Loading...</v>
      </c>
    </row>
    <row r="17464" spans="1:2" ht="14.25" customHeight="1">
      <c r="A17464" s="2" t="s">
        <v>16439</v>
      </c>
      <c r="B17464" s="2" t="str">
        <f ca="1">IFERROR(__xludf.DUMMYFUNCTION("GOOGLETRANSLATE(A17464,""auto"",""en"")"),"Loading...")</f>
        <v>Loading...</v>
      </c>
    </row>
    <row r="17465" spans="1:2" ht="14.25" customHeight="1">
      <c r="A17465" s="2" t="s">
        <v>16440</v>
      </c>
      <c r="B17465" s="2" t="str">
        <f ca="1">IFERROR(__xludf.DUMMYFUNCTION("GOOGLETRANSLATE(A17465,""auto"",""en"")"),"Loading...")</f>
        <v>Loading...</v>
      </c>
    </row>
    <row r="17466" spans="1:2" ht="14.25" customHeight="1">
      <c r="A17466" s="2" t="s">
        <v>16441</v>
      </c>
      <c r="B17466" s="2" t="str">
        <f ca="1">IFERROR(__xludf.DUMMYFUNCTION("GOOGLETRANSLATE(A17466,""auto"",""en"")"),"Loading...")</f>
        <v>Loading...</v>
      </c>
    </row>
    <row r="17467" spans="1:2" ht="14.25" customHeight="1">
      <c r="A17467" s="2" t="s">
        <v>7</v>
      </c>
      <c r="B17467" s="2" t="str">
        <f ca="1">IFERROR(__xludf.DUMMYFUNCTION("GOOGLETRANSLATE(A17467,""auto"",""en"")"),"Loading...")</f>
        <v>Loading...</v>
      </c>
    </row>
    <row r="17468" spans="1:2" ht="14.25" customHeight="1">
      <c r="A17468" s="2" t="s">
        <v>16442</v>
      </c>
      <c r="B17468" s="2" t="str">
        <f ca="1">IFERROR(__xludf.DUMMYFUNCTION("GOOGLETRANSLATE(A17468,""auto"",""en"")"),"Loading...")</f>
        <v>Loading...</v>
      </c>
    </row>
    <row r="17469" spans="1:2" ht="14.25" customHeight="1">
      <c r="A17469" s="2" t="s">
        <v>594</v>
      </c>
      <c r="B17469" s="2" t="str">
        <f ca="1">IFERROR(__xludf.DUMMYFUNCTION("GOOGLETRANSLATE(A17469,""auto"",""en"")"),"❤")</f>
        <v>❤</v>
      </c>
    </row>
    <row r="17470" spans="1:2" ht="14.25" customHeight="1">
      <c r="A17470" s="2" t="s">
        <v>16443</v>
      </c>
      <c r="B17470" s="2" t="str">
        <f ca="1">IFERROR(__xludf.DUMMYFUNCTION("GOOGLETRANSLATE(A17470,""auto"",""en"")"),"Loading...")</f>
        <v>Loading...</v>
      </c>
    </row>
    <row r="17471" spans="1:2" ht="14.25" customHeight="1">
      <c r="A17471" s="2" t="s">
        <v>2478</v>
      </c>
      <c r="B17471" s="2" t="str">
        <f ca="1">IFERROR(__xludf.DUMMYFUNCTION("GOOGLETRANSLATE(A17471,""auto"",""en"")"),"Loading...")</f>
        <v>Loading...</v>
      </c>
    </row>
    <row r="17472" spans="1:2" ht="14.25" customHeight="1">
      <c r="A17472" s="2" t="s">
        <v>16444</v>
      </c>
      <c r="B17472" s="2" t="str">
        <f ca="1">IFERROR(__xludf.DUMMYFUNCTION("GOOGLETRANSLATE(A17472,""auto"",""en"")"),"Loading...")</f>
        <v>Loading...</v>
      </c>
    </row>
    <row r="17473" spans="1:2" ht="14.25" customHeight="1">
      <c r="A17473" s="2" t="s">
        <v>594</v>
      </c>
      <c r="B17473" s="2" t="str">
        <f ca="1">IFERROR(__xludf.DUMMYFUNCTION("GOOGLETRANSLATE(A17473,""auto"",""en"")"),"❤")</f>
        <v>❤</v>
      </c>
    </row>
    <row r="17474" spans="1:2" ht="14.25" customHeight="1">
      <c r="A17474" s="6" t="s">
        <v>16445</v>
      </c>
      <c r="B17474" s="2" t="str">
        <f ca="1">IFERROR(__xludf.DUMMYFUNCTION("GOOGLETRANSLATE(A17474,""auto"",""en"")"),"Loading...")</f>
        <v>Loading...</v>
      </c>
    </row>
    <row r="17475" spans="1:2" ht="14.25" customHeight="1">
      <c r="A17475" s="2" t="s">
        <v>16446</v>
      </c>
      <c r="B17475" s="2" t="str">
        <f ca="1">IFERROR(__xludf.DUMMYFUNCTION("GOOGLETRANSLATE(A17475,""auto"",""en"")"),"Loading...")</f>
        <v>Loading...</v>
      </c>
    </row>
    <row r="17476" spans="1:2" ht="14.25" customHeight="1">
      <c r="A17476" s="6" t="s">
        <v>16447</v>
      </c>
      <c r="B17476" s="2" t="str">
        <f ca="1">IFERROR(__xludf.DUMMYFUNCTION("GOOGLETRANSLATE(A17476,""auto"",""en"")"),"Loading...")</f>
        <v>Loading...</v>
      </c>
    </row>
    <row r="17477" spans="1:2" ht="14.25" customHeight="1">
      <c r="A17477" s="2" t="s">
        <v>16448</v>
      </c>
      <c r="B17477" s="2" t="str">
        <f ca="1">IFERROR(__xludf.DUMMYFUNCTION("GOOGLETRANSLATE(A17477,""auto"",""en"")"),"First view sir 🙌💕💕")</f>
        <v>First view sir 🙌💕💕</v>
      </c>
    </row>
    <row r="17478" spans="1:2" ht="14.25" customHeight="1">
      <c r="A17478" s="2" t="s">
        <v>14103</v>
      </c>
      <c r="B17478" s="2" t="str">
        <f ca="1">IFERROR(__xludf.DUMMYFUNCTION("GOOGLETRANSLATE(A17478,""auto"",""en"")"),"Loading...")</f>
        <v>Loading...</v>
      </c>
    </row>
    <row r="17479" spans="1:2" ht="14.25" customHeight="1">
      <c r="A17479" s="2" t="s">
        <v>764</v>
      </c>
      <c r="B17479" s="2" t="str">
        <f ca="1">IFERROR(__xludf.DUMMYFUNCTION("GOOGLETRANSLATE(A17479,""auto"",""en"")"),"Loading...")</f>
        <v>Loading...</v>
      </c>
    </row>
    <row r="17480" spans="1:2" ht="14.25" customHeight="1">
      <c r="A17480" s="2" t="s">
        <v>16449</v>
      </c>
      <c r="B17480" s="2" t="str">
        <f ca="1">IFERROR(__xludf.DUMMYFUNCTION("GOOGLETRANSLATE(A17480,""auto"",""en"")"),"Loading...")</f>
        <v>Loading...</v>
      </c>
    </row>
    <row r="17481" spans="1:2" ht="14.25" customHeight="1">
      <c r="A17481" s="2" t="s">
        <v>16450</v>
      </c>
      <c r="B17481" s="2" t="str">
        <f ca="1">IFERROR(__xludf.DUMMYFUNCTION("GOOGLETRANSLATE(A17481,""auto"",""en"")"),"First view first' comments")</f>
        <v>First view first' comments</v>
      </c>
    </row>
    <row r="17482" spans="1:2" ht="14.25" customHeight="1">
      <c r="A17482" s="2" t="s">
        <v>10877</v>
      </c>
      <c r="B17482" s="2" t="str">
        <f ca="1">IFERROR(__xludf.DUMMYFUNCTION("GOOGLETRANSLATE(A17482,""auto"",""en"")"),"Nice sir")</f>
        <v>Nice sir</v>
      </c>
    </row>
    <row r="17483" spans="1:2" ht="14.25" customHeight="1">
      <c r="A17483" s="2" t="s">
        <v>16451</v>
      </c>
      <c r="B17483" s="2" t="str">
        <f ca="1">IFERROR(__xludf.DUMMYFUNCTION("GOOGLETRANSLATE(A17483,""auto"",""en"")"),"Loading...")</f>
        <v>Loading...</v>
      </c>
    </row>
    <row r="17484" spans="1:2" ht="14.25" customHeight="1">
      <c r="A17484" s="2" t="s">
        <v>16396</v>
      </c>
      <c r="B17484" s="2" t="str">
        <f ca="1">IFERROR(__xludf.DUMMYFUNCTION("GOOGLETRANSLATE(A17484,""auto"",""en"")"),"Loading...")</f>
        <v>Loading...</v>
      </c>
    </row>
    <row r="17485" spans="1:2" ht="14.25" customHeight="1">
      <c r="A17485" s="4" t="s">
        <v>16452</v>
      </c>
      <c r="B17485" s="2" t="str">
        <f ca="1">IFERROR(__xludf.DUMMYFUNCTION("GOOGLETRANSLATE(A17485,""auto"",""en"")"),"Loading...")</f>
        <v>Loading...</v>
      </c>
    </row>
    <row r="17486" spans="1:2" ht="14.25" customHeight="1">
      <c r="A17486" s="2" t="s">
        <v>16453</v>
      </c>
      <c r="B17486" s="2" t="str">
        <f ca="1">IFERROR(__xludf.DUMMYFUNCTION("GOOGLETRANSLATE(A17486,""auto"",""en"")"),"Nice 😊")</f>
        <v>Nice 😊</v>
      </c>
    </row>
    <row r="17487" spans="1:2" ht="14.25" customHeight="1">
      <c r="A17487" s="2" t="s">
        <v>764</v>
      </c>
      <c r="B17487" s="2" t="str">
        <f ca="1">IFERROR(__xludf.DUMMYFUNCTION("GOOGLETRANSLATE(A17487,""auto"",""en"")"),"Loading...")</f>
        <v>Loading...</v>
      </c>
    </row>
    <row r="17488" spans="1:2" ht="14.25" customHeight="1">
      <c r="A17488" s="2" t="s">
        <v>4010</v>
      </c>
      <c r="B17488" s="2" t="str">
        <f ca="1">IFERROR(__xludf.DUMMYFUNCTION("GOOGLETRANSLATE(A17488,""auto"",""en"")"),"Loading...")</f>
        <v>Loading...</v>
      </c>
    </row>
    <row r="17489" spans="1:2" ht="14.25" customHeight="1">
      <c r="A17489" s="2" t="s">
        <v>7</v>
      </c>
      <c r="B17489" s="2" t="str">
        <f ca="1">IFERROR(__xludf.DUMMYFUNCTION("GOOGLETRANSLATE(A17489,""auto"",""en"")"),"Loading...")</f>
        <v>Loading...</v>
      </c>
    </row>
    <row r="17490" spans="1:2" ht="14.25" customHeight="1">
      <c r="A17490" s="2" t="s">
        <v>16454</v>
      </c>
      <c r="B17490" s="2" t="str">
        <f ca="1">IFERROR(__xludf.DUMMYFUNCTION("GOOGLETRANSLATE(A17490,""auto"",""en"")"),"Loading...")</f>
        <v>Loading...</v>
      </c>
    </row>
    <row r="17491" spans="1:2" ht="14.25" customHeight="1">
      <c r="A17491" s="2" t="s">
        <v>16404</v>
      </c>
      <c r="B17491" s="2" t="str">
        <f ca="1">IFERROR(__xludf.DUMMYFUNCTION("GOOGLETRANSLATE(A17491,""auto"",""en"")"),"Loading...")</f>
        <v>Loading...</v>
      </c>
    </row>
    <row r="17492" spans="1:2" ht="14.25" customHeight="1">
      <c r="A17492" s="2" t="s">
        <v>16455</v>
      </c>
      <c r="B17492" s="2" t="str">
        <f ca="1">IFERROR(__xludf.DUMMYFUNCTION("GOOGLETRANSLATE(A17492,""auto"",""en"")"),"Aayega toh modi hi ❤❤")</f>
        <v>Aayega toh modi hi ❤❤</v>
      </c>
    </row>
    <row r="17493" spans="1:2" ht="14.25" customHeight="1">
      <c r="A17493" s="2" t="s">
        <v>16456</v>
      </c>
      <c r="B17493" s="2" t="str">
        <f ca="1">IFERROR(__xludf.DUMMYFUNCTION("GOOGLETRANSLATE(A17493,""auto"",""en"")"),"Jai hind friends")</f>
        <v>Jai hind friends</v>
      </c>
    </row>
    <row r="17494" spans="1:2" ht="14.25" customHeight="1">
      <c r="A17494" s="2" t="s">
        <v>16457</v>
      </c>
      <c r="B17494" s="2" t="str">
        <f ca="1">IFERROR(__xludf.DUMMYFUNCTION("GOOGLETRANSLATE(A17494,""auto"",""en"")"),"Aacharya prashant❤❤")</f>
        <v>Aacharya prashant❤❤</v>
      </c>
    </row>
    <row r="17495" spans="1:2" ht="14.25" customHeight="1">
      <c r="A17495" s="2" t="s">
        <v>3417</v>
      </c>
      <c r="B17495" s="2" t="str">
        <f ca="1">IFERROR(__xludf.DUMMYFUNCTION("GOOGLETRANSLATE(A17495,""auto"",""en"")"),"Loading...")</f>
        <v>Loading...</v>
      </c>
    </row>
    <row r="17496" spans="1:2" ht="14.25" customHeight="1">
      <c r="A17496" s="2" t="s">
        <v>594</v>
      </c>
      <c r="B17496" s="2" t="str">
        <f ca="1">IFERROR(__xludf.DUMMYFUNCTION("GOOGLETRANSLATE(A17496,""auto"",""en"")"),"❤")</f>
        <v>❤</v>
      </c>
    </row>
    <row r="17497" spans="1:2" ht="14.25" customHeight="1">
      <c r="A17497" s="2" t="s">
        <v>16458</v>
      </c>
      <c r="B17497" s="2" t="str">
        <f ca="1">IFERROR(__xludf.DUMMYFUNCTION("GOOGLETRANSLATE(A17497,""auto"",""en"")"),"Loading...")</f>
        <v>Loading...</v>
      </c>
    </row>
    <row r="17498" spans="1:2" ht="14.25" customHeight="1">
      <c r="A17498" s="2" t="s">
        <v>16459</v>
      </c>
      <c r="B17498" s="2" t="str">
        <f ca="1">IFERROR(__xludf.DUMMYFUNCTION("GOOGLETRANSLATE(A17498,""auto"",""en"")"),"Loading...")</f>
        <v>Loading...</v>
      </c>
    </row>
    <row r="17499" spans="1:2" ht="14.25" customHeight="1">
      <c r="A17499" s="2" t="s">
        <v>7</v>
      </c>
      <c r="B17499" s="2" t="str">
        <f ca="1">IFERROR(__xludf.DUMMYFUNCTION("GOOGLETRANSLATE(A17499,""auto"",""en"")"),"Loading...")</f>
        <v>Loading...</v>
      </c>
    </row>
    <row r="17500" spans="1:2" ht="14.25" customHeight="1">
      <c r="A17500" s="2" t="s">
        <v>327</v>
      </c>
      <c r="B17500" s="2" t="str">
        <f ca="1">IFERROR(__xludf.DUMMYFUNCTION("GOOGLETRANSLATE(A17500,""auto"",""en"")"),"Loading...")</f>
        <v>Loading...</v>
      </c>
    </row>
    <row r="17501" spans="1:2" ht="14.25" customHeight="1">
      <c r="A17501" s="2" t="s">
        <v>594</v>
      </c>
      <c r="B17501" s="2" t="str">
        <f ca="1">IFERROR(__xludf.DUMMYFUNCTION("GOOGLETRANSLATE(A17501,""auto"",""en"")"),"❤")</f>
        <v>❤</v>
      </c>
    </row>
    <row r="17502" spans="1:2" ht="14.25" customHeight="1">
      <c r="A17502" s="4" t="s">
        <v>16460</v>
      </c>
      <c r="B17502" s="2" t="str">
        <f ca="1">IFERROR(__xludf.DUMMYFUNCTION("GOOGLETRANSLATE(A17502,""auto"",""en"")"),"Loading...")</f>
        <v>Loading...</v>
      </c>
    </row>
    <row r="17503" spans="1:2" ht="14.25" customHeight="1">
      <c r="A17503" s="2" t="s">
        <v>327</v>
      </c>
      <c r="B17503" s="2" t="str">
        <f ca="1">IFERROR(__xludf.DUMMYFUNCTION("GOOGLETRANSLATE(A17503,""auto"",""en"")"),"Loading...")</f>
        <v>Loading...</v>
      </c>
    </row>
    <row r="17504" spans="1:2" ht="14.25" customHeight="1">
      <c r="A17504" s="2" t="s">
        <v>764</v>
      </c>
      <c r="B17504" s="2" t="str">
        <f ca="1">IFERROR(__xludf.DUMMYFUNCTION("GOOGLETRANSLATE(A17504,""auto"",""en"")"),"Loading...")</f>
        <v>Loading...</v>
      </c>
    </row>
    <row r="17505" spans="1:2" ht="14.25" customHeight="1">
      <c r="A17505" s="2" t="s">
        <v>7</v>
      </c>
      <c r="B17505" s="2" t="str">
        <f ca="1">IFERROR(__xludf.DUMMYFUNCTION("GOOGLETRANSLATE(A17505,""auto"",""en"")"),"Loading...")</f>
        <v>Loading...</v>
      </c>
    </row>
    <row r="17506" spans="1:2" ht="14.25" customHeight="1">
      <c r="A17506" s="6" t="s">
        <v>16461</v>
      </c>
      <c r="B17506" s="2" t="str">
        <f ca="1">IFERROR(__xludf.DUMMYFUNCTION("GOOGLETRANSLATE(A17506,""auto"",""en"")"),"Loading...")</f>
        <v>Loading...</v>
      </c>
    </row>
    <row r="17507" spans="1:2" ht="14.25" customHeight="1">
      <c r="A17507" s="2" t="s">
        <v>16462</v>
      </c>
      <c r="B17507" s="2" t="str">
        <f ca="1">IFERROR(__xludf.DUMMYFUNCTION("GOOGLETRANSLATE(A17507,""auto"",""en"")"),"Loading...")</f>
        <v>Loading...</v>
      </c>
    </row>
    <row r="17508" spans="1:2" ht="14.25" customHeight="1">
      <c r="A17508" s="2" t="s">
        <v>16463</v>
      </c>
      <c r="B17508" s="2" t="str">
        <f ca="1">IFERROR(__xludf.DUMMYFUNCTION("GOOGLETRANSLATE(A17508,""auto"",""en"")"),"Loading...")</f>
        <v>Loading...</v>
      </c>
    </row>
    <row r="17509" spans="1:2" ht="14.25" customHeight="1">
      <c r="A17509" s="2" t="s">
        <v>16464</v>
      </c>
      <c r="B17509" s="2" t="str">
        <f ca="1">IFERROR(__xludf.DUMMYFUNCTION("GOOGLETRANSLATE(A17509,""auto"",""en"")"),"Loading...")</f>
        <v>Loading...</v>
      </c>
    </row>
    <row r="17510" spans="1:2" ht="14.25" customHeight="1">
      <c r="A17510" s="2" t="s">
        <v>16465</v>
      </c>
      <c r="B17510" s="2" t="str">
        <f ca="1">IFERROR(__xludf.DUMMYFUNCTION("GOOGLETRANSLATE(A17510,""auto"",""en"")"),"Loading...")</f>
        <v>Loading...</v>
      </c>
    </row>
    <row r="17511" spans="1:2" ht="14.25" customHeight="1">
      <c r="A17511" s="2" t="s">
        <v>16466</v>
      </c>
      <c r="B17511" s="2" t="str">
        <f ca="1">IFERROR(__xludf.DUMMYFUNCTION("GOOGLETRANSLATE(A17511,""auto"",""en"")"),"Loading...")</f>
        <v>Loading...</v>
      </c>
    </row>
    <row r="17512" spans="1:2" ht="14.25" customHeight="1">
      <c r="A17512" s="6" t="s">
        <v>16467</v>
      </c>
      <c r="B17512" s="2" t="str">
        <f ca="1">IFERROR(__xludf.DUMMYFUNCTION("GOOGLETRANSLATE(A17512,""auto"",""en"")"),"Good video bro ... 
I am not a modi supporter or nor a Rahul supporter ..... 
We the people India should questions and criticized political party and leadership... 
We shouldn't s fond of any political party because all political party work under their pr"&amp;"ofit...")</f>
        <v>Good video bro ... 
I am not a modi supporter or nor a Rahul supporter ..... 
We the people India should questions and criticized political party and leadership... 
We shouldn't s fond of any political party because all political party work under their profit...</v>
      </c>
    </row>
    <row r="17513" spans="1:2" ht="14.25" customHeight="1">
      <c r="A17513" s="6" t="s">
        <v>16468</v>
      </c>
      <c r="B17513" s="2" t="str">
        <f ca="1">IFERROR(__xludf.DUMMYFUNCTION("GOOGLETRANSLATE(A17513,""auto"",""en"")"),"Loading...")</f>
        <v>Loading...</v>
      </c>
    </row>
    <row r="17514" spans="1:2" ht="14.25" customHeight="1">
      <c r="A17514" s="2" t="s">
        <v>16469</v>
      </c>
      <c r="B17514" s="2" t="str">
        <f ca="1">IFERROR(__xludf.DUMMYFUNCTION("GOOGLETRANSLATE(A17514,""auto"",""en"")"),"if congress changes it's stance on reservation it will win a THUMPING majority")</f>
        <v>if congress changes it's stance on reservation it will win a THUMPING majority</v>
      </c>
    </row>
    <row r="17515" spans="1:2" ht="14.25" customHeight="1">
      <c r="A17515" s="2" t="s">
        <v>16470</v>
      </c>
      <c r="B17515" s="2" t="str">
        <f ca="1">IFERROR(__xludf.DUMMYFUNCTION("GOOGLETRANSLATE(A17515,""auto"",""en"")"),"Loading...")</f>
        <v>Loading...</v>
      </c>
    </row>
    <row r="17516" spans="1:2" ht="14.25" customHeight="1">
      <c r="A17516" s="2" t="s">
        <v>16471</v>
      </c>
      <c r="B17516" s="2" t="str">
        <f ca="1">IFERROR(__xludf.DUMMYFUNCTION("GOOGLETRANSLATE(A17516,""auto"",""en"")"),"Bhai please make a video on the incident on kerala film industry😢")</f>
        <v>Bhai please make a video on the incident on kerala film industry😢</v>
      </c>
    </row>
    <row r="17517" spans="1:2" ht="14.25" customHeight="1">
      <c r="A17517" s="2" t="s">
        <v>16472</v>
      </c>
      <c r="B17517" s="2" t="str">
        <f ca="1">IFERROR(__xludf.DUMMYFUNCTION("GOOGLETRANSLATE(A17517,""auto"",""en"")"),"Loading...")</f>
        <v>Loading...</v>
      </c>
    </row>
    <row r="17518" spans="1:2" ht="14.25" customHeight="1">
      <c r="A17518" s="2" t="s">
        <v>16473</v>
      </c>
      <c r="B17518" s="2" t="str">
        <f ca="1">IFERROR(__xludf.DUMMYFUNCTION("GOOGLETRANSLATE(A17518,""auto"",""en"")"),"Loading...")</f>
        <v>Loading...</v>
      </c>
    </row>
    <row r="17519" spans="1:2" ht="14.25" customHeight="1">
      <c r="A17519" s="2" t="s">
        <v>16474</v>
      </c>
      <c r="B17519" s="2" t="str">
        <f ca="1">IFERROR(__xludf.DUMMYFUNCTION("GOOGLETRANSLATE(A17519,""auto"",""en"")"),"I support you")</f>
        <v>I support you</v>
      </c>
    </row>
    <row r="17520" spans="1:2" ht="14.25" customHeight="1">
      <c r="A17520" s="6" t="s">
        <v>16475</v>
      </c>
      <c r="B17520" s="2" t="str">
        <f ca="1">IFERROR(__xludf.DUMMYFUNCTION("GOOGLETRANSLATE(A17520,""auto"",""en"")"),"Loading...")</f>
        <v>Loading...</v>
      </c>
    </row>
    <row r="17521" spans="1:2" ht="14.25" customHeight="1">
      <c r="A17521" s="2" t="s">
        <v>16476</v>
      </c>
      <c r="B17521" s="2" t="str">
        <f ca="1">IFERROR(__xludf.DUMMYFUNCTION("GOOGLETRANSLATE(A17521,""auto"",""en"")"),"Loading...")</f>
        <v>Loading...</v>
      </c>
    </row>
    <row r="17522" spans="1:2" ht="14.25" customHeight="1">
      <c r="A17522" s="2" t="s">
        <v>16477</v>
      </c>
      <c r="B17522" s="2" t="str">
        <f ca="1">IFERROR(__xludf.DUMMYFUNCTION("GOOGLETRANSLATE(A17522,""auto"",""en"")"),"Loading...")</f>
        <v>Loading...</v>
      </c>
    </row>
    <row r="17523" spans="1:2" ht="14.25" customHeight="1">
      <c r="A17523" s="2" t="s">
        <v>16478</v>
      </c>
      <c r="B17523" s="2" t="str">
        <f ca="1">IFERROR(__xludf.DUMMYFUNCTION("GOOGLETRANSLATE(A17523,""auto"",""en"")"),"Loading...")</f>
        <v>Loading...</v>
      </c>
    </row>
    <row r="17524" spans="1:2" ht="14.25" customHeight="1">
      <c r="A17524" s="2" t="s">
        <v>16479</v>
      </c>
      <c r="B17524" s="2" t="str">
        <f ca="1">IFERROR(__xludf.DUMMYFUNCTION("GOOGLETRANSLATE(A17524,""auto"",""en"")"),"Loading...")</f>
        <v>Loading...</v>
      </c>
    </row>
    <row r="17525" spans="1:2" ht="14.25" customHeight="1">
      <c r="A17525" s="2" t="s">
        <v>16480</v>
      </c>
      <c r="B17525" s="2" t="str">
        <f ca="1">IFERROR(__xludf.DUMMYFUNCTION("GOOGLETRANSLATE(A17525,""auto"",""en"")"),"Loading...")</f>
        <v>Loading...</v>
      </c>
    </row>
    <row r="17526" spans="1:2" ht="14.25" customHeight="1">
      <c r="A17526" s="2" t="s">
        <v>16481</v>
      </c>
      <c r="B17526" s="2" t="str">
        <f ca="1">IFERROR(__xludf.DUMMYFUNCTION("GOOGLETRANSLATE(A17526,""auto"",""en"")"),"Loading...")</f>
        <v>Loading...</v>
      </c>
    </row>
    <row r="17527" spans="1:2" ht="14.25" customHeight="1">
      <c r="A17527" s="2" t="s">
        <v>16482</v>
      </c>
      <c r="B17527" s="2" t="str">
        <f ca="1">IFERROR(__xludf.DUMMYFUNCTION("GOOGLETRANSLATE(A17527,""auto"",""en"")"),"Loading...")</f>
        <v>Loading...</v>
      </c>
    </row>
    <row r="17528" spans="1:2" ht="14.25" customHeight="1">
      <c r="A17528" s="2" t="s">
        <v>16483</v>
      </c>
      <c r="B17528" s="2" t="str">
        <f ca="1">IFERROR(__xludf.DUMMYFUNCTION("GOOGLETRANSLATE(A17528,""auto"",""en"")"),"Loading...")</f>
        <v>Loading...</v>
      </c>
    </row>
    <row r="17529" spans="1:2" ht="14.25" customHeight="1">
      <c r="A17529" s="2" t="s">
        <v>16484</v>
      </c>
      <c r="B17529" s="2" t="str">
        <f ca="1">IFERROR(__xludf.DUMMYFUNCTION("GOOGLETRANSLATE(A17529,""auto"",""en"")"),"Loading...")</f>
        <v>Loading...</v>
      </c>
    </row>
    <row r="17530" spans="1:2" ht="14.25" customHeight="1">
      <c r="A17530" s="2" t="s">
        <v>16485</v>
      </c>
      <c r="B17530" s="2" t="str">
        <f ca="1">IFERROR(__xludf.DUMMYFUNCTION("GOOGLETRANSLATE(A17530,""auto"",""en"")"),"Loading...")</f>
        <v>Loading...</v>
      </c>
    </row>
    <row r="17531" spans="1:2" ht="14.25" customHeight="1">
      <c r="A17531" s="2" t="s">
        <v>16486</v>
      </c>
      <c r="B17531" s="2" t="str">
        <f ca="1">IFERROR(__xludf.DUMMYFUNCTION("GOOGLETRANSLATE(A17531,""auto"",""en"")"),"It seems that BJP terrorists have taken away Mohak.")</f>
        <v>It seems that BJP terrorists have taken away Mohak.</v>
      </c>
    </row>
    <row r="17532" spans="1:2" ht="14.25" customHeight="1">
      <c r="A17532" s="2" t="s">
        <v>16487</v>
      </c>
      <c r="B17532" s="2" t="str">
        <f ca="1">IFERROR(__xludf.DUMMYFUNCTION("GOOGLETRANSLATE(A17532,""auto"",""en"")"),"Loading...")</f>
        <v>Loading...</v>
      </c>
    </row>
    <row r="17533" spans="1:2" ht="14.25" customHeight="1">
      <c r="A17533" s="2" t="s">
        <v>16488</v>
      </c>
      <c r="B17533" s="2" t="str">
        <f ca="1">IFERROR(__xludf.DUMMYFUNCTION("GOOGLETRANSLATE(A17533,""auto"",""en"")"),"Loading...")</f>
        <v>Loading...</v>
      </c>
    </row>
    <row r="17534" spans="1:2" ht="14.25" customHeight="1">
      <c r="A17534" s="2" t="s">
        <v>16489</v>
      </c>
      <c r="B17534" s="2" t="str">
        <f ca="1">IFERROR(__xludf.DUMMYFUNCTION("GOOGLETRANSLATE(A17534,""auto"",""en"")"),"Loading...")</f>
        <v>Loading...</v>
      </c>
    </row>
    <row r="17535" spans="1:2" ht="14.25" customHeight="1">
      <c r="A17535" s="2" t="s">
        <v>16490</v>
      </c>
      <c r="B17535" s="2" t="str">
        <f ca="1">IFERROR(__xludf.DUMMYFUNCTION("GOOGLETRANSLATE(A17535,""auto"",""en"")"),"Loading...")</f>
        <v>Loading...</v>
      </c>
    </row>
    <row r="17536" spans="1:2" ht="14.25" customHeight="1">
      <c r="A17536" s="2" t="s">
        <v>16491</v>
      </c>
      <c r="B17536" s="2" t="str">
        <f ca="1">IFERROR(__xludf.DUMMYFUNCTION("GOOGLETRANSLATE(A17536,""auto"",""en"")"),"Loading...")</f>
        <v>Loading...</v>
      </c>
    </row>
    <row r="17537" spans="1:2" ht="14.25" customHeight="1">
      <c r="A17537" s="2" t="s">
        <v>16492</v>
      </c>
      <c r="B17537" s="2" t="str">
        <f ca="1">IFERROR(__xludf.DUMMYFUNCTION("GOOGLETRANSLATE(A17537,""auto"",""en"")"),"Loading...")</f>
        <v>Loading...</v>
      </c>
    </row>
    <row r="17538" spans="1:2" ht="14.25" customHeight="1">
      <c r="A17538" s="2" t="s">
        <v>16493</v>
      </c>
      <c r="B17538" s="2" t="str">
        <f ca="1">IFERROR(__xludf.DUMMYFUNCTION("GOOGLETRANSLATE(A17538,""auto"",""en"")"),"Loading...")</f>
        <v>Loading...</v>
      </c>
    </row>
    <row r="17539" spans="1:2" ht="14.25" customHeight="1">
      <c r="A17539" s="2" t="s">
        <v>16494</v>
      </c>
      <c r="B17539" s="2" t="str">
        <f ca="1">IFERROR(__xludf.DUMMYFUNCTION("GOOGLETRANSLATE(A17539,""auto"",""en"")"),"Loading...")</f>
        <v>Loading...</v>
      </c>
    </row>
    <row r="17540" spans="1:2" ht="14.25" customHeight="1">
      <c r="A17540" s="2" t="s">
        <v>16495</v>
      </c>
      <c r="B17540" s="2" t="str">
        <f ca="1">IFERROR(__xludf.DUMMYFUNCTION("GOOGLETRANSLATE(A17540,""auto"",""en"")"),"Loading...")</f>
        <v>Loading...</v>
      </c>
    </row>
    <row r="17541" spans="1:2" ht="14.25" customHeight="1">
      <c r="A17541" s="2" t="s">
        <v>16496</v>
      </c>
      <c r="B17541" s="2" t="str">
        <f ca="1">IFERROR(__xludf.DUMMYFUNCTION("GOOGLETRANSLATE(A17541,""auto"",""en"")"),"Loading...")</f>
        <v>Loading...</v>
      </c>
    </row>
    <row r="17542" spans="1:2" ht="14.25" customHeight="1">
      <c r="A17542" s="2" t="s">
        <v>16497</v>
      </c>
      <c r="B17542" s="2" t="str">
        <f ca="1">IFERROR(__xludf.DUMMYFUNCTION("GOOGLETRANSLATE(A17542,""auto"",""en"")"),"Shri Ram keeps your hair beautiful and healthy.")</f>
        <v>Shri Ram keeps your hair beautiful and healthy.</v>
      </c>
    </row>
    <row r="17543" spans="1:2" ht="14.25" customHeight="1">
      <c r="A17543" s="2" t="s">
        <v>16498</v>
      </c>
      <c r="B17543" s="2" t="str">
        <f ca="1">IFERROR(__xludf.DUMMYFUNCTION("GOOGLETRANSLATE(A17543,""auto"",""en"")"),"Loading...")</f>
        <v>Loading...</v>
      </c>
    </row>
    <row r="17544" spans="1:2" ht="14.25" customHeight="1">
      <c r="A17544" s="2" t="s">
        <v>16499</v>
      </c>
      <c r="B17544" s="2" t="str">
        <f ca="1">IFERROR(__xludf.DUMMYFUNCTION("GOOGLETRANSLATE(A17544,""auto"",""en"")"),"Loading...")</f>
        <v>Loading...</v>
      </c>
    </row>
    <row r="17545" spans="1:2" ht="14.25" customHeight="1">
      <c r="A17545" s="2" t="s">
        <v>16500</v>
      </c>
      <c r="B17545" s="2" t="str">
        <f ca="1">IFERROR(__xludf.DUMMYFUNCTION("GOOGLETRANSLATE(A17545,""auto"",""en"")"),"Loading...")</f>
        <v>Loading...</v>
      </c>
    </row>
    <row r="17546" spans="1:2" ht="14.25" customHeight="1">
      <c r="A17546" s="6" t="s">
        <v>16501</v>
      </c>
      <c r="B17546" s="2" t="str">
        <f ca="1">IFERROR(__xludf.DUMMYFUNCTION("GOOGLETRANSLATE(A17546,""auto"",""en"")"),"Loading...")</f>
        <v>Loading...</v>
      </c>
    </row>
    <row r="17547" spans="1:2" ht="14.25" customHeight="1">
      <c r="A17547" s="2" t="s">
        <v>16502</v>
      </c>
      <c r="B17547" s="2" t="str">
        <f ca="1">IFERROR(__xludf.DUMMYFUNCTION("GOOGLETRANSLATE(A17547,""auto"",""en"")"),"Loading...")</f>
        <v>Loading...</v>
      </c>
    </row>
    <row r="17548" spans="1:2" ht="14.25" customHeight="1">
      <c r="A17548" s="2" t="s">
        <v>16503</v>
      </c>
      <c r="B17548" s="2" t="str">
        <f ca="1">IFERROR(__xludf.DUMMYFUNCTION("GOOGLETRANSLATE(A17548,""auto"",""en"")"),"Loading...")</f>
        <v>Loading...</v>
      </c>
    </row>
    <row r="17549" spans="1:2" ht="14.25" customHeight="1">
      <c r="A17549" s="2" t="s">
        <v>16504</v>
      </c>
      <c r="B17549" s="2" t="str">
        <f ca="1">IFERROR(__xludf.DUMMYFUNCTION("GOOGLETRANSLATE(A17549,""auto"",""en"")"),"Loading...")</f>
        <v>Loading...</v>
      </c>
    </row>
    <row r="17550" spans="1:2" ht="14.25" customHeight="1">
      <c r="A17550" s="2" t="s">
        <v>16505</v>
      </c>
      <c r="B17550" s="2" t="str">
        <f ca="1">IFERROR(__xludf.DUMMYFUNCTION("GOOGLETRANSLATE(A17550,""auto"",""en"")"),"Firstly your title is wrong. Raga IS the problem")</f>
        <v>Firstly your title is wrong. Raga IS the problem</v>
      </c>
    </row>
    <row r="17551" spans="1:2" ht="14.25" customHeight="1">
      <c r="A17551" s="2" t="s">
        <v>16506</v>
      </c>
      <c r="B17551" s="2" t="str">
        <f ca="1">IFERROR(__xludf.DUMMYFUNCTION("GOOGLETRANSLATE(A17551,""auto"",""en"")"),"Loading...")</f>
        <v>Loading...</v>
      </c>
    </row>
    <row r="17552" spans="1:2" ht="14.25" customHeight="1">
      <c r="A17552" s="2" t="s">
        <v>16507</v>
      </c>
      <c r="B17552" s="2" t="str">
        <f ca="1">IFERROR(__xludf.DUMMYFUNCTION("GOOGLETRANSLATE(A17552,""auto"",""en"")"),"Loading...")</f>
        <v>Loading...</v>
      </c>
    </row>
    <row r="17553" spans="1:2" ht="14.25" customHeight="1">
      <c r="A17553" s="2" t="s">
        <v>16508</v>
      </c>
      <c r="B17553" s="2" t="str">
        <f ca="1">IFERROR(__xludf.DUMMYFUNCTION("GOOGLETRANSLATE(A17553,""auto"",""en"")"),"Loading...")</f>
        <v>Loading...</v>
      </c>
    </row>
    <row r="17554" spans="1:2" ht="14.25" customHeight="1">
      <c r="A17554" s="2" t="s">
        <v>16509</v>
      </c>
      <c r="B17554" s="2" t="str">
        <f ca="1">IFERROR(__xludf.DUMMYFUNCTION("GOOGLETRANSLATE(A17554,""auto"",""en"")"),"Loading...")</f>
        <v>Loading...</v>
      </c>
    </row>
    <row r="17555" spans="1:2" ht="14.25" customHeight="1">
      <c r="A17555" s="2" t="s">
        <v>16510</v>
      </c>
      <c r="B17555" s="2" t="str">
        <f ca="1">IFERROR(__xludf.DUMMYFUNCTION("GOOGLETRANSLATE(A17555,""auto"",""en"")"),"Loading...")</f>
        <v>Loading...</v>
      </c>
    </row>
    <row r="17556" spans="1:2" ht="14.25" customHeight="1">
      <c r="A17556" s="2" t="s">
        <v>16511</v>
      </c>
      <c r="B17556" s="2" t="str">
        <f ca="1">IFERROR(__xludf.DUMMYFUNCTION("GOOGLETRANSLATE(A17556,""auto"",""en"")"),"Loading...")</f>
        <v>Loading...</v>
      </c>
    </row>
    <row r="17557" spans="1:2" ht="14.25" customHeight="1">
      <c r="A17557" s="2" t="s">
        <v>16512</v>
      </c>
      <c r="B17557" s="2" t="str">
        <f ca="1">IFERROR(__xludf.DUMMYFUNCTION("GOOGLETRANSLATE(A17557,""auto"",""en"")"),"Loading...")</f>
        <v>Loading...</v>
      </c>
    </row>
    <row r="17558" spans="1:2" ht="14.25" customHeight="1">
      <c r="A17558" s="2" t="s">
        <v>16513</v>
      </c>
      <c r="B17558" s="2" t="str">
        <f ca="1">IFERROR(__xludf.DUMMYFUNCTION("GOOGLETRANSLATE(A17558,""auto"",""en"")"),"She is not the Finance Minister of BJP, she is Finance Minister of India")</f>
        <v>She is not the Finance Minister of BJP, she is Finance Minister of India</v>
      </c>
    </row>
    <row r="17559" spans="1:2" ht="14.25" customHeight="1">
      <c r="A17559" s="2" t="s">
        <v>16514</v>
      </c>
      <c r="B17559" s="2" t="str">
        <f ca="1">IFERROR(__xludf.DUMMYFUNCTION("GOOGLETRANSLATE(A17559,""auto"",""en"")"),"Loading...")</f>
        <v>Loading...</v>
      </c>
    </row>
    <row r="17560" spans="1:2" ht="14.25" customHeight="1">
      <c r="A17560" s="2" t="s">
        <v>16515</v>
      </c>
      <c r="B17560" s="2" t="str">
        <f ca="1">IFERROR(__xludf.DUMMYFUNCTION("GOOGLETRANSLATE(A17560,""auto"",""en"")"),"Loading...")</f>
        <v>Loading...</v>
      </c>
    </row>
    <row r="17561" spans="1:2" ht="14.25" customHeight="1">
      <c r="A17561" s="2" t="s">
        <v>16516</v>
      </c>
      <c r="B17561" s="2" t="str">
        <f ca="1">IFERROR(__xludf.DUMMYFUNCTION("GOOGLETRANSLATE(A17561,""auto"",""en"")"),"Loading...")</f>
        <v>Loading...</v>
      </c>
    </row>
    <row r="17562" spans="1:2" ht="14.25" customHeight="1">
      <c r="A17562" s="2" t="s">
        <v>16517</v>
      </c>
      <c r="B17562" s="2" t="str">
        <f ca="1">IFERROR(__xludf.DUMMYFUNCTION("GOOGLETRANSLATE(A17562,""auto"",""en"")"),"Loading...")</f>
        <v>Loading...</v>
      </c>
    </row>
    <row r="17563" spans="1:2" ht="14.25" customHeight="1">
      <c r="A17563" s="2" t="s">
        <v>16518</v>
      </c>
      <c r="B17563" s="2" t="str">
        <f ca="1">IFERROR(__xludf.DUMMYFUNCTION("GOOGLETRANSLATE(A17563,""auto"",""en"")"),"Loading...")</f>
        <v>Loading...</v>
      </c>
    </row>
    <row r="17564" spans="1:2" ht="14.25" customHeight="1">
      <c r="A17564" s="4" t="s">
        <v>16519</v>
      </c>
      <c r="B17564" s="2" t="str">
        <f ca="1">IFERROR(__xludf.DUMMYFUNCTION("GOOGLETRANSLATE(A17564,""auto"",""en"")"),"Loading...")</f>
        <v>Loading...</v>
      </c>
    </row>
    <row r="17565" spans="1:2" ht="14.25" customHeight="1">
      <c r="A17565" s="4" t="s">
        <v>16520</v>
      </c>
      <c r="B17565" s="2" t="str">
        <f ca="1">IFERROR(__xludf.DUMMYFUNCTION("GOOGLETRANSLATE(A17565,""auto"",""en"")"),"Loading...")</f>
        <v>Loading...</v>
      </c>
    </row>
    <row r="17566" spans="1:2" ht="14.25" customHeight="1">
      <c r="A17566" s="2" t="s">
        <v>16521</v>
      </c>
      <c r="B17566" s="2" t="str">
        <f ca="1">IFERROR(__xludf.DUMMYFUNCTION("GOOGLETRANSLATE(A17566,""auto"",""en"")"),"Loading...")</f>
        <v>Loading...</v>
      </c>
    </row>
    <row r="17567" spans="1:2" ht="14.25" customHeight="1">
      <c r="A17567" s="2" t="s">
        <v>16522</v>
      </c>
      <c r="B17567" s="2" t="str">
        <f ca="1">IFERROR(__xludf.DUMMYFUNCTION("GOOGLETRANSLATE(A17567,""auto"",""en"")"),"Loading...")</f>
        <v>Loading...</v>
      </c>
    </row>
    <row r="17568" spans="1:2" ht="14.25" customHeight="1">
      <c r="A17568" s="2" t="s">
        <v>16523</v>
      </c>
      <c r="B17568" s="2" t="str">
        <f ca="1">IFERROR(__xludf.DUMMYFUNCTION("GOOGLETRANSLATE(A17568,""auto"",""en"")"),"Loading...")</f>
        <v>Loading...</v>
      </c>
    </row>
    <row r="17569" spans="1:2" ht="14.25" customHeight="1">
      <c r="A17569" s="4" t="s">
        <v>16524</v>
      </c>
      <c r="B17569" s="2" t="str">
        <f ca="1">IFERROR(__xludf.DUMMYFUNCTION("GOOGLETRANSLATE(A17569,""auto"",""en"")"),"I liked your video, what you said, you said very educated, I hope all youtubers learned from this guy")</f>
        <v>I liked your video, what you said, you said very educated, I hope all youtubers learned from this guy</v>
      </c>
    </row>
    <row r="17570" spans="1:2" ht="14.25" customHeight="1">
      <c r="A17570" s="4" t="s">
        <v>16525</v>
      </c>
      <c r="B17570" s="2" t="str">
        <f ca="1">IFERROR(__xludf.DUMMYFUNCTION("GOOGLETRANSLATE(A17570,""auto"",""en"")"),"I liked your video, what you said, you said very educated, I hope all youtubers learned from this guy")</f>
        <v>I liked your video, what you said, you said very educated, I hope all youtubers learned from this guy</v>
      </c>
    </row>
    <row r="17571" spans="1:2" ht="14.25" customHeight="1">
      <c r="A17571" s="2" t="s">
        <v>16526</v>
      </c>
      <c r="B17571" s="2" t="str">
        <f ca="1">IFERROR(__xludf.DUMMYFUNCTION("GOOGLETRANSLATE(A17571,""auto"",""en"")"),"Chal ab bjp ke ke buridhu hi jeet gaya up mein")</f>
        <v>Chal ab bjp ke ke buridhu hi jeet gaya up mein</v>
      </c>
    </row>
    <row r="17572" spans="1:2" ht="14.25" customHeight="1">
      <c r="A17572" s="2" t="s">
        <v>16527</v>
      </c>
      <c r="B17572" s="2" t="str">
        <f ca="1">IFERROR(__xludf.DUMMYFUNCTION("GOOGLETRANSLATE(A17572,""auto"",""en"")"),"Loading...")</f>
        <v>Loading...</v>
      </c>
    </row>
    <row r="17573" spans="1:2" ht="14.25" customHeight="1">
      <c r="A17573" s="2" t="s">
        <v>16528</v>
      </c>
      <c r="B17573" s="2" t="str">
        <f ca="1">IFERROR(__xludf.DUMMYFUNCTION("GOOGLETRANSLATE(A17573,""auto"",""en"")"),"Loading...")</f>
        <v>Loading...</v>
      </c>
    </row>
    <row r="17574" spans="1:2" ht="14.25" customHeight="1">
      <c r="A17574" s="2" t="s">
        <v>16529</v>
      </c>
      <c r="B17574" s="2" t="str">
        <f ca="1">IFERROR(__xludf.DUMMYFUNCTION("GOOGLETRANSLATE(A17574,""auto"",""en"")"),"Loading...")</f>
        <v>Loading...</v>
      </c>
    </row>
    <row r="17575" spans="1:2" ht="14.25" customHeight="1">
      <c r="A17575" s="2" t="s">
        <v>16530</v>
      </c>
      <c r="B17575" s="2" t="str">
        <f ca="1">IFERROR(__xludf.DUMMYFUNCTION("GOOGLETRANSLATE(A17575,""auto"",""en"")"),"Loading...")</f>
        <v>Loading...</v>
      </c>
    </row>
    <row r="17576" spans="1:2" ht="14.25" customHeight="1">
      <c r="A17576" s="2" t="s">
        <v>16531</v>
      </c>
      <c r="B17576" s="2" t="str">
        <f ca="1">IFERROR(__xludf.DUMMYFUNCTION("GOOGLETRANSLATE(A17576,""auto"",""en"")"),"Loading...")</f>
        <v>Loading...</v>
      </c>
    </row>
    <row r="17577" spans="1:2" ht="14.25" customHeight="1">
      <c r="A17577" s="2" t="s">
        <v>16532</v>
      </c>
      <c r="B17577" s="2" t="str">
        <f ca="1">IFERROR(__xludf.DUMMYFUNCTION("GOOGLETRANSLATE(A17577,""auto"",""en"")"),"Loading...")</f>
        <v>Loading...</v>
      </c>
    </row>
    <row r="17578" spans="1:2" ht="14.25" customHeight="1">
      <c r="A17578" s="6" t="s">
        <v>16533</v>
      </c>
      <c r="B17578" s="2" t="str">
        <f ca="1">IFERROR(__xludf.DUMMYFUNCTION("GOOGLETRANSLATE(A17578,""auto"",""en"")"),"Today is 5 June 2014. Naidu and Nitish Kumar are placing many demands in front of Modiji.
 Today, if we had not had a government coalition, Modi would have done a lot more and could have taken better laws, the people of India would have taken a little hit"&amp;" on their heels.")</f>
        <v>Today is 5 June 2014. Naidu and Nitish Kumar are placing many demands in front of Modiji.
 Today, if we had not had a government coalition, Modi would have done a lot more and could have taken better laws, the people of India would have taken a little hit on their heels.</v>
      </c>
    </row>
    <row r="17579" spans="1:2" ht="14.25" customHeight="1">
      <c r="A17579" s="2" t="s">
        <v>16534</v>
      </c>
      <c r="B17579" s="2" t="str">
        <f ca="1">IFERROR(__xludf.DUMMYFUNCTION("GOOGLETRANSLATE(A17579,""auto"",""en"")"),"Loading...")</f>
        <v>Loading...</v>
      </c>
    </row>
    <row r="17580" spans="1:2" ht="14.25" customHeight="1">
      <c r="A17580" s="2" t="s">
        <v>16535</v>
      </c>
      <c r="B17580" s="2" t="str">
        <f ca="1">IFERROR(__xludf.DUMMYFUNCTION("GOOGLETRANSLATE(A17580,""auto"",""en"")"),"Loading...")</f>
        <v>Loading...</v>
      </c>
    </row>
    <row r="17581" spans="1:2" ht="14.25" customHeight="1">
      <c r="A17581" s="2" t="s">
        <v>16536</v>
      </c>
      <c r="B17581" s="2" t="str">
        <f ca="1">IFERROR(__xludf.DUMMYFUNCTION("GOOGLETRANSLATE(A17581,""auto"",""en"")"),"As a child, I felt that politics is a very serious thing, now the memes have stopped.")</f>
        <v>As a child, I felt that politics is a very serious thing, now the memes have stopped.</v>
      </c>
    </row>
    <row r="17582" spans="1:2" ht="14.25" customHeight="1">
      <c r="A17582" s="2" t="s">
        <v>16537</v>
      </c>
      <c r="B17582" s="2" t="str">
        <f ca="1">IFERROR(__xludf.DUMMYFUNCTION("GOOGLETRANSLATE(A17582,""auto"",""en"")"),"Loading...")</f>
        <v>Loading...</v>
      </c>
    </row>
    <row r="17583" spans="1:2" ht="14.25" customHeight="1">
      <c r="A17583" s="2" t="s">
        <v>16538</v>
      </c>
      <c r="B17583" s="2" t="str">
        <f ca="1">IFERROR(__xludf.DUMMYFUNCTION("GOOGLETRANSLATE(A17583,""auto"",""en"")"),"Loading...")</f>
        <v>Loading...</v>
      </c>
    </row>
    <row r="17584" spans="1:2" ht="14.25" customHeight="1">
      <c r="A17584" s="2" t="s">
        <v>16539</v>
      </c>
      <c r="B17584" s="2" t="str">
        <f ca="1">IFERROR(__xludf.DUMMYFUNCTION("GOOGLETRANSLATE(A17584,""auto"",""en"")"),"Rahul Gandhi is a joke. Only Pappu kind of people would vote for this Pappu")</f>
        <v>Rahul Gandhi is a joke. Only Pappu kind of people would vote for this Pappu</v>
      </c>
    </row>
    <row r="17585" spans="1:2" ht="14.25" customHeight="1">
      <c r="A17585" s="2" t="s">
        <v>16540</v>
      </c>
      <c r="B17585" s="2" t="str">
        <f ca="1">IFERROR(__xludf.DUMMYFUNCTION("GOOGLETRANSLATE(A17585,""auto"",""en"")"),"Loading...")</f>
        <v>Loading...</v>
      </c>
    </row>
    <row r="17586" spans="1:2" ht="14.25" customHeight="1">
      <c r="A17586" s="2" t="s">
        <v>16541</v>
      </c>
      <c r="B17586" s="2" t="str">
        <f ca="1">IFERROR(__xludf.DUMMYFUNCTION("GOOGLETRANSLATE(A17586,""auto"",""en"")"),"Loading...")</f>
        <v>Loading...</v>
      </c>
    </row>
    <row r="17587" spans="1:2" ht="14.25" customHeight="1">
      <c r="A17587" s="6" t="s">
        <v>16542</v>
      </c>
      <c r="B17587" s="2" t="str">
        <f ca="1">IFERROR(__xludf.DUMMYFUNCTION("GOOGLETRANSLATE(A17587,""auto"",""en"")"),"Loading...")</f>
        <v>Loading...</v>
      </c>
    </row>
    <row r="17588" spans="1:2" ht="14.25" customHeight="1">
      <c r="A17588" s="5" t="s">
        <v>16543</v>
      </c>
      <c r="B17588" s="2" t="str">
        <f ca="1">IFERROR(__xludf.DUMMYFUNCTION("GOOGLETRANSLATE(A17588,""auto"",""en"")"),"Loading...")</f>
        <v>Loading...</v>
      </c>
    </row>
    <row r="17589" spans="1:2" ht="14.25" customHeight="1">
      <c r="A17589" s="2" t="s">
        <v>16544</v>
      </c>
      <c r="B17589" s="2" t="str">
        <f ca="1">IFERROR(__xludf.DUMMYFUNCTION("GOOGLETRANSLATE(A17589,""auto"",""en"")"),"Loading...")</f>
        <v>Loading...</v>
      </c>
    </row>
    <row r="17590" spans="1:2" ht="14.25" customHeight="1">
      <c r="A17590" s="6" t="s">
        <v>16545</v>
      </c>
      <c r="B17590" s="2" t="str">
        <f ca="1">IFERROR(__xludf.DUMMYFUNCTION("GOOGLETRANSLATE(A17590,""auto"",""en"")"),"Both parties are fraud
Ppl are suffering more than before guys stop supporting for both BJP and Congress")</f>
        <v>Both parties are fraud
Ppl are suffering more than before guys stop supporting for both BJP and Congress</v>
      </c>
    </row>
    <row r="17591" spans="1:2" ht="14.25" customHeight="1">
      <c r="A17591" s="2" t="s">
        <v>16546</v>
      </c>
      <c r="B17591" s="2" t="str">
        <f ca="1">IFERROR(__xludf.DUMMYFUNCTION("GOOGLETRANSLATE(A17591,""auto"",""en"")"),"Loading...")</f>
        <v>Loading...</v>
      </c>
    </row>
    <row r="17592" spans="1:2" ht="14.25" customHeight="1">
      <c r="A17592" s="2" t="s">
        <v>16547</v>
      </c>
      <c r="B17592" s="2" t="str">
        <f ca="1">IFERROR(__xludf.DUMMYFUNCTION("GOOGLETRANSLATE(A17592,""auto"",""en"")"),"Loading...")</f>
        <v>Loading...</v>
      </c>
    </row>
    <row r="17593" spans="1:2" ht="14.25" customHeight="1">
      <c r="A17593" s="2" t="s">
        <v>16548</v>
      </c>
      <c r="B17593" s="2" t="str">
        <f ca="1">IFERROR(__xludf.DUMMYFUNCTION("GOOGLETRANSLATE(A17593,""auto"",""en"")"),"Loading...")</f>
        <v>Loading...</v>
      </c>
    </row>
    <row r="17594" spans="1:2" ht="14.25" customHeight="1">
      <c r="A17594" s="2" t="s">
        <v>16549</v>
      </c>
      <c r="B17594" s="2" t="str">
        <f ca="1">IFERROR(__xludf.DUMMYFUNCTION("GOOGLETRANSLATE(A17594,""auto"",""en"")"),"Loading...")</f>
        <v>Loading...</v>
      </c>
    </row>
    <row r="17595" spans="1:2" ht="14.25" customHeight="1">
      <c r="A17595" s="2" t="s">
        <v>16550</v>
      </c>
      <c r="B17595" s="2" t="str">
        <f ca="1">IFERROR(__xludf.DUMMYFUNCTION("GOOGLETRANSLATE(A17595,""auto"",""en"")"),"Loading...")</f>
        <v>Loading...</v>
      </c>
    </row>
    <row r="17596" spans="1:2" ht="14.25" customHeight="1">
      <c r="A17596" s="2" t="s">
        <v>16551</v>
      </c>
      <c r="B17596" s="2" t="str">
        <f ca="1">IFERROR(__xludf.DUMMYFUNCTION("GOOGLETRANSLATE(A17596,""auto"",""en"")"),"Loading...")</f>
        <v>Loading...</v>
      </c>
    </row>
    <row r="17597" spans="1:2" ht="14.25" customHeight="1">
      <c r="A17597" s="2" t="s">
        <v>16552</v>
      </c>
      <c r="B17597" s="2" t="str">
        <f ca="1">IFERROR(__xludf.DUMMYFUNCTION("GOOGLETRANSLATE(A17597,""auto"",""en"")"),"Loading...")</f>
        <v>Loading...</v>
      </c>
    </row>
    <row r="17598" spans="1:2" ht="14.25" customHeight="1">
      <c r="A17598" s="2" t="s">
        <v>16553</v>
      </c>
      <c r="B17598" s="2" t="str">
        <f ca="1">IFERROR(__xludf.DUMMYFUNCTION("GOOGLETRANSLATE(A17598,""auto"",""en"")"),"Loading...")</f>
        <v>Loading...</v>
      </c>
    </row>
    <row r="17599" spans="1:2" ht="14.25" customHeight="1">
      <c r="A17599" s="2" t="s">
        <v>16554</v>
      </c>
      <c r="B17599" s="2" t="str">
        <f ca="1">IFERROR(__xludf.DUMMYFUNCTION("GOOGLETRANSLATE(A17599,""auto"",""en"")"),"Image of congress is hinduviroadhi deshvirodhi party X Defense minister AK Antony")</f>
        <v>Image of congress is hinduviroadhi deshvirodhi party X Defense minister AK Antony</v>
      </c>
    </row>
    <row r="17600" spans="1:2" ht="14.25" customHeight="1">
      <c r="A17600" s="2" t="s">
        <v>16555</v>
      </c>
      <c r="B17600" s="2" t="str">
        <f ca="1">IFERROR(__xludf.DUMMYFUNCTION("GOOGLETRANSLATE(A17600,""auto"",""en"")"),"Loading...")</f>
        <v>Loading...</v>
      </c>
    </row>
    <row r="17601" spans="1:2" ht="14.25" customHeight="1">
      <c r="A17601" s="2" t="s">
        <v>16556</v>
      </c>
      <c r="B17601" s="2" t="str">
        <f ca="1">IFERROR(__xludf.DUMMYFUNCTION("GOOGLETRANSLATE(A17601,""auto"",""en"")"),"Loading...")</f>
        <v>Loading...</v>
      </c>
    </row>
    <row r="17602" spans="1:2" ht="14.25" customHeight="1">
      <c r="A17602" s="2" t="s">
        <v>16557</v>
      </c>
      <c r="B17602" s="2" t="str">
        <f ca="1">IFERROR(__xludf.DUMMYFUNCTION("GOOGLETRANSLATE(A17602,""auto"",""en"")"),"This is really good video and makes the important points.")</f>
        <v>This is really good video and makes the important points.</v>
      </c>
    </row>
    <row r="17603" spans="1:2" ht="14.25" customHeight="1">
      <c r="A17603" s="2" t="s">
        <v>16558</v>
      </c>
      <c r="B17603" s="2" t="str">
        <f ca="1">IFERROR(__xludf.DUMMYFUNCTION("GOOGLETRANSLATE(A17603,""auto"",""en"")"),"Loading...")</f>
        <v>Loading...</v>
      </c>
    </row>
    <row r="17604" spans="1:2" ht="14.25" customHeight="1">
      <c r="A17604" s="2" t="s">
        <v>16559</v>
      </c>
      <c r="B17604" s="2" t="str">
        <f ca="1">IFERROR(__xludf.DUMMYFUNCTION("GOOGLETRANSLATE(A17604,""auto"",""en"")"),"Sir, all the parties are playing a game with our country in which the truth is being denied 😔😟 🇮🇳 The truth of India is now India 🇮🇳, the actions of the police and many things......")</f>
        <v>Sir, all the parties are playing a game with our country in which the truth is being denied 😔😟 🇮🇳 The truth of India is now India 🇮🇳, the actions of the police and many things......</v>
      </c>
    </row>
    <row r="17605" spans="1:2" ht="14.25" customHeight="1">
      <c r="A17605" s="2" t="s">
        <v>16560</v>
      </c>
      <c r="B17605" s="2" t="str">
        <f ca="1">IFERROR(__xludf.DUMMYFUNCTION("GOOGLETRANSLATE(A17605,""auto"",""en"")"),"Loading...")</f>
        <v>Loading...</v>
      </c>
    </row>
    <row r="17606" spans="1:2" ht="14.25" customHeight="1">
      <c r="A17606" s="4" t="s">
        <v>16561</v>
      </c>
      <c r="B17606" s="2" t="str">
        <f ca="1">IFERROR(__xludf.DUMMYFUNCTION("GOOGLETRANSLATE(A17606,""auto"",""en"")"),"Loading...")</f>
        <v>Loading...</v>
      </c>
    </row>
    <row r="17607" spans="1:2" ht="14.25" customHeight="1">
      <c r="A17607" s="2" t="s">
        <v>16562</v>
      </c>
      <c r="B17607" s="2" t="str">
        <f ca="1">IFERROR(__xludf.DUMMYFUNCTION("GOOGLETRANSLATE(A17607,""auto"",""en"")"),"Loading...")</f>
        <v>Loading...</v>
      </c>
    </row>
    <row r="17608" spans="1:2" ht="14.25" customHeight="1">
      <c r="A17608" s="2" t="s">
        <v>16563</v>
      </c>
      <c r="B17608" s="2" t="str">
        <f ca="1">IFERROR(__xludf.DUMMYFUNCTION("GOOGLETRANSLATE(A17608,""auto"",""en"")"),"Loading...")</f>
        <v>Loading...</v>
      </c>
    </row>
    <row r="17609" spans="1:2" ht="14.25" customHeight="1">
      <c r="A17609" s="6" t="s">
        <v>16564</v>
      </c>
      <c r="B17609" s="2" t="str">
        <f ca="1">IFERROR(__xludf.DUMMYFUNCTION("GOOGLETRANSLATE(A17609,""auto"",""en"")"),"Rahul gandhi should develop public speaking
Leadership qualities")</f>
        <v>Rahul gandhi should develop public speaking
Leadership qualities</v>
      </c>
    </row>
    <row r="17610" spans="1:2" ht="14.25" customHeight="1">
      <c r="A17610" s="2" t="s">
        <v>16565</v>
      </c>
      <c r="B17610" s="2" t="str">
        <f ca="1">IFERROR(__xludf.DUMMYFUNCTION("GOOGLETRANSLATE(A17610,""auto"",""en"")"),"Loading...")</f>
        <v>Loading...</v>
      </c>
    </row>
    <row r="17611" spans="1:2" ht="14.25" customHeight="1">
      <c r="A17611" s="2" t="s">
        <v>495</v>
      </c>
      <c r="B17611" s="2" t="str">
        <f ca="1">IFERROR(__xludf.DUMMYFUNCTION("GOOGLETRANSLATE(A17611,""auto"",""en"")"),"Loading...")</f>
        <v>Loading...</v>
      </c>
    </row>
    <row r="17612" spans="1:2" ht="14.25" customHeight="1">
      <c r="A17612" s="2" t="s">
        <v>594</v>
      </c>
      <c r="B17612" s="2" t="str">
        <f ca="1">IFERROR(__xludf.DUMMYFUNCTION("GOOGLETRANSLATE(A17612,""auto"",""en"")"),"❤")</f>
        <v>❤</v>
      </c>
    </row>
    <row r="17613" spans="1:2" ht="14.25" customHeight="1">
      <c r="A17613" s="2" t="s">
        <v>16566</v>
      </c>
      <c r="B17613" s="2" t="str">
        <f ca="1">IFERROR(__xludf.DUMMYFUNCTION("GOOGLETRANSLATE(A17613,""auto"",""en"")"),"Rahul Gandhi Mungerilal has beautiful dreams")</f>
        <v>Rahul Gandhi Mungerilal has beautiful dreams</v>
      </c>
    </row>
    <row r="17614" spans="1:2" ht="14.25" customHeight="1">
      <c r="A17614" s="2" t="s">
        <v>16567</v>
      </c>
      <c r="B17614" s="2" t="str">
        <f ca="1">IFERROR(__xludf.DUMMYFUNCTION("GOOGLETRANSLATE(A17614,""auto"",""en"")"),"Loading...")</f>
        <v>Loading...</v>
      </c>
    </row>
    <row r="17615" spans="1:2" ht="14.25" customHeight="1">
      <c r="A17615" s="6" t="s">
        <v>16568</v>
      </c>
      <c r="B17615" s="2" t="str">
        <f ca="1">IFERROR(__xludf.DUMMYFUNCTION("GOOGLETRANSLATE(A17615,""auto"",""en"")"),"Loading...")</f>
        <v>Loading...</v>
      </c>
    </row>
    <row r="17616" spans="1:2" ht="14.25" customHeight="1">
      <c r="A17616" s="2" t="s">
        <v>16569</v>
      </c>
      <c r="B17616" s="2" t="str">
        <f ca="1">IFERROR(__xludf.DUMMYFUNCTION("GOOGLETRANSLATE(A17616,""auto"",""en"")"),"Loading...")</f>
        <v>Loading...</v>
      </c>
    </row>
    <row r="17617" spans="1:2" ht="14.25" customHeight="1">
      <c r="A17617" s="2" t="s">
        <v>16570</v>
      </c>
      <c r="B17617" s="2" t="str">
        <f ca="1">IFERROR(__xludf.DUMMYFUNCTION("GOOGLETRANSLATE(A17617,""auto"",""en"")"),"Loading...")</f>
        <v>Loading...</v>
      </c>
    </row>
    <row r="17618" spans="1:2" ht="14.25" customHeight="1">
      <c r="A17618" s="2" t="s">
        <v>16571</v>
      </c>
      <c r="B17618" s="2" t="str">
        <f ca="1">IFERROR(__xludf.DUMMYFUNCTION("GOOGLETRANSLATE(A17618,""auto"",""en"")"),"Loading...")</f>
        <v>Loading...</v>
      </c>
    </row>
    <row r="17619" spans="1:2" ht="14.25" customHeight="1">
      <c r="A17619" s="2" t="s">
        <v>16572</v>
      </c>
      <c r="B17619" s="2" t="str">
        <f ca="1">IFERROR(__xludf.DUMMYFUNCTION("GOOGLETRANSLATE(A17619,""auto"",""en"")"),"Noise maker Shashi Tharoor will be quiet for a while.")</f>
        <v>Noise maker Shashi Tharoor will be quiet for a while.</v>
      </c>
    </row>
    <row r="17620" spans="1:2" ht="14.25" customHeight="1">
      <c r="A17620" s="2" t="s">
        <v>16573</v>
      </c>
      <c r="B17620" s="2" t="str">
        <f ca="1">IFERROR(__xludf.DUMMYFUNCTION("GOOGLETRANSLATE(A17620,""auto"",""en"")"),"Loading...")</f>
        <v>Loading...</v>
      </c>
    </row>
    <row r="17621" spans="1:2" ht="14.25" customHeight="1">
      <c r="A17621" s="2" t="s">
        <v>16573</v>
      </c>
      <c r="B17621" s="2" t="str">
        <f ca="1">IFERROR(__xludf.DUMMYFUNCTION("GOOGLETRANSLATE(A17621,""auto"",""en"")"),"Loading...")</f>
        <v>Loading...</v>
      </c>
    </row>
    <row r="17622" spans="1:2" ht="14.25" customHeight="1">
      <c r="A17622" s="2" t="s">
        <v>16574</v>
      </c>
      <c r="B17622" s="2" t="str">
        <f ca="1">IFERROR(__xludf.DUMMYFUNCTION("GOOGLETRANSLATE(A17622,""auto"",""en"")"),"Loading...")</f>
        <v>Loading...</v>
      </c>
    </row>
    <row r="17623" spans="1:2" ht="14.25" customHeight="1">
      <c r="A17623" s="2" t="s">
        <v>16575</v>
      </c>
      <c r="B17623" s="2" t="str">
        <f ca="1">IFERROR(__xludf.DUMMYFUNCTION("GOOGLETRANSLATE(A17623,""auto"",""en"")"),"Loading...")</f>
        <v>Loading...</v>
      </c>
    </row>
    <row r="17624" spans="1:2" ht="14.25" customHeight="1">
      <c r="A17624" s="2" t="s">
        <v>16575</v>
      </c>
      <c r="B17624" s="2" t="str">
        <f ca="1">IFERROR(__xludf.DUMMYFUNCTION("GOOGLETRANSLATE(A17624,""auto"",""en"")"),"Loading...")</f>
        <v>Loading...</v>
      </c>
    </row>
    <row r="17625" spans="1:2" ht="14.25" customHeight="1">
      <c r="A17625" s="2" t="s">
        <v>16576</v>
      </c>
      <c r="B17625" s="2" t="str">
        <f ca="1">IFERROR(__xludf.DUMMYFUNCTION("GOOGLETRANSLATE(A17625,""auto"",""en"")"),"Karan Thappar must be seeing!!!")</f>
        <v>Karan Thappar must be seeing!!!</v>
      </c>
    </row>
    <row r="17626" spans="1:2" ht="14.25" customHeight="1">
      <c r="A17626" s="6" t="s">
        <v>16577</v>
      </c>
      <c r="B17626" s="2" t="str">
        <f ca="1">IFERROR(__xludf.DUMMYFUNCTION("GOOGLETRANSLATE(A17626,""auto"",""en"")"),"Loading...")</f>
        <v>Loading...</v>
      </c>
    </row>
    <row r="17627" spans="1:2" ht="14.25" customHeight="1">
      <c r="A17627" s="2" t="s">
        <v>16578</v>
      </c>
      <c r="B17627" s="2" t="str">
        <f ca="1">IFERROR(__xludf.DUMMYFUNCTION("GOOGLETRANSLATE(A17627,""auto"",""en"")"),"Brother, you are my best friend and Nitish too.")</f>
        <v>Brother, you are my best friend and Nitish too.</v>
      </c>
    </row>
    <row r="17628" spans="1:2" ht="14.25" customHeight="1">
      <c r="A17628" s="2" t="s">
        <v>16579</v>
      </c>
      <c r="B17628" s="2" t="str">
        <f ca="1">IFERROR(__xludf.DUMMYFUNCTION("GOOGLETRANSLATE(A17628,""auto"",""en"")"),"Bro it’s cota")</f>
        <v>Bro it’s cota</v>
      </c>
    </row>
    <row r="17629" spans="1:2" ht="14.25" customHeight="1">
      <c r="A17629" s="2" t="s">
        <v>16580</v>
      </c>
      <c r="B17629" s="2" t="str">
        <f ca="1">IFERROR(__xludf.DUMMYFUNCTION("GOOGLETRANSLATE(A17629,""auto"",""en"")"),"Loading...")</f>
        <v>Loading...</v>
      </c>
    </row>
    <row r="17630" spans="1:2" ht="14.25" customHeight="1">
      <c r="A17630" s="2" t="s">
        <v>16581</v>
      </c>
      <c r="B17630" s="2" t="str">
        <f ca="1">IFERROR(__xludf.DUMMYFUNCTION("GOOGLETRANSLATE(A17630,""auto"",""en"")"),"Loading...")</f>
        <v>Loading...</v>
      </c>
    </row>
    <row r="17631" spans="1:2" ht="14.25" customHeight="1">
      <c r="A17631" s="2" t="s">
        <v>16582</v>
      </c>
      <c r="B17631" s="2" t="str">
        <f ca="1">IFERROR(__xludf.DUMMYFUNCTION("GOOGLETRANSLATE(A17631,""auto"",""en"")"),"Congress is hazardous for our country")</f>
        <v>Congress is hazardous for our country</v>
      </c>
    </row>
    <row r="17632" spans="1:2" ht="14.25" customHeight="1">
      <c r="A17632" s="2" t="s">
        <v>16583</v>
      </c>
      <c r="B17632" s="2" t="str">
        <f ca="1">IFERROR(__xludf.DUMMYFUNCTION("GOOGLETRANSLATE(A17632,""auto"",""en"")"),"Loading...")</f>
        <v>Loading...</v>
      </c>
    </row>
    <row r="17633" spans="1:2" ht="14.25" customHeight="1">
      <c r="A17633" s="2" t="s">
        <v>16584</v>
      </c>
      <c r="B17633" s="2" t="str">
        <f ca="1">IFERROR(__xludf.DUMMYFUNCTION("GOOGLETRANSLATE(A17633,""auto"",""en"")"),"Loading...")</f>
        <v>Loading...</v>
      </c>
    </row>
    <row r="17634" spans="1:2" ht="14.25" customHeight="1">
      <c r="A17634" s="2" t="s">
        <v>16585</v>
      </c>
      <c r="B17634" s="2" t="str">
        <f ca="1">IFERROR(__xludf.DUMMYFUNCTION("GOOGLETRANSLATE(A17634,""auto"",""en"")"),"Loading...")</f>
        <v>Loading...</v>
      </c>
    </row>
    <row r="17635" spans="1:2" ht="14.25" customHeight="1">
      <c r="A17635" s="4" t="s">
        <v>16586</v>
      </c>
      <c r="B17635" s="2" t="str">
        <f ca="1">IFERROR(__xludf.DUMMYFUNCTION("GOOGLETRANSLATE(A17635,""auto"",""en"")"),"The earth is full of blind devotees, where is your identity in it?")</f>
        <v>The earth is full of blind devotees, where is your identity in it?</v>
      </c>
    </row>
    <row r="17636" spans="1:2" ht="14.25" customHeight="1">
      <c r="A17636" s="6" t="s">
        <v>16587</v>
      </c>
      <c r="B17636" s="2" t="str">
        <f ca="1">IFERROR(__xludf.DUMMYFUNCTION("GOOGLETRANSLATE(A17636,""auto"",""en"")"),"Loading...")</f>
        <v>Loading...</v>
      </c>
    </row>
    <row r="17637" spans="1:2" ht="14.25" customHeight="1">
      <c r="A17637" s="2" t="s">
        <v>16588</v>
      </c>
      <c r="B17637" s="2" t="str">
        <f ca="1">IFERROR(__xludf.DUMMYFUNCTION("GOOGLETRANSLATE(A17637,""auto"",""en"")"),"Loading...")</f>
        <v>Loading...</v>
      </c>
    </row>
    <row r="17638" spans="1:2" ht="14.25" customHeight="1">
      <c r="A17638" s="2" t="s">
        <v>16589</v>
      </c>
      <c r="B17638" s="2" t="str">
        <f ca="1">IFERROR(__xludf.DUMMYFUNCTION("GOOGLETRANSLATE(A17638,""auto"",""en"")"),"Loading...")</f>
        <v>Loading...</v>
      </c>
    </row>
    <row r="17639" spans="1:2" ht="14.25" customHeight="1">
      <c r="A17639" s="5" t="s">
        <v>16590</v>
      </c>
      <c r="B17639" s="2" t="str">
        <f ca="1">IFERROR(__xludf.DUMMYFUNCTION("GOOGLETRANSLATE(A17639,""auto"",""en"")"),"Loading...")</f>
        <v>Loading...</v>
      </c>
    </row>
    <row r="17640" spans="1:2" ht="14.25" customHeight="1">
      <c r="A17640" s="2" t="s">
        <v>16591</v>
      </c>
      <c r="B17640" s="2" t="str">
        <f ca="1">IFERROR(__xludf.DUMMYFUNCTION("GOOGLETRANSLATE(A17640,""auto"",""en"")"),"Loading...")</f>
        <v>Loading...</v>
      </c>
    </row>
    <row r="17641" spans="1:2" ht="14.25" customHeight="1">
      <c r="A17641" s="2" t="s">
        <v>16592</v>
      </c>
      <c r="B17641" s="2" t="str">
        <f ca="1">IFERROR(__xludf.DUMMYFUNCTION("GOOGLETRANSLATE(A17641,""auto"",""en"")"),"Loading...")</f>
        <v>Loading...</v>
      </c>
    </row>
    <row r="17642" spans="1:2" ht="14.25" customHeight="1">
      <c r="A17642" s="2" t="s">
        <v>16593</v>
      </c>
      <c r="B17642" s="2" t="str">
        <f ca="1">IFERROR(__xludf.DUMMYFUNCTION("GOOGLETRANSLATE(A17642,""auto"",""en"")"),"Loading...")</f>
        <v>Loading...</v>
      </c>
    </row>
    <row r="17643" spans="1:2" ht="14.25" customHeight="1">
      <c r="A17643" s="2" t="s">
        <v>16594</v>
      </c>
      <c r="B17643" s="2" t="str">
        <f ca="1">IFERROR(__xludf.DUMMYFUNCTION("GOOGLETRANSLATE(A17643,""auto"",""en"")"),"Loading...")</f>
        <v>Loading...</v>
      </c>
    </row>
    <row r="17644" spans="1:2" ht="14.25" customHeight="1">
      <c r="A17644" s="2" t="s">
        <v>16595</v>
      </c>
      <c r="B17644" s="2" t="str">
        <f ca="1">IFERROR(__xludf.DUMMYFUNCTION("GOOGLETRANSLATE(A17644,""auto"",""en"")"),"Loading...")</f>
        <v>Loading...</v>
      </c>
    </row>
    <row r="17645" spans="1:2" ht="14.25" customHeight="1">
      <c r="A17645" s="2" t="s">
        <v>16596</v>
      </c>
      <c r="B17645" s="2" t="str">
        <f ca="1">IFERROR(__xludf.DUMMYFUNCTION("GOOGLETRANSLATE(A17645,""auto"",""en"")"),"Loading...")</f>
        <v>Loading...</v>
      </c>
    </row>
    <row r="17646" spans="1:2" ht="14.25" customHeight="1">
      <c r="A17646" s="2" t="s">
        <v>16597</v>
      </c>
      <c r="B17646" s="2" t="str">
        <f ca="1">IFERROR(__xludf.DUMMYFUNCTION("GOOGLETRANSLATE(A17646,""auto"",""en"")"),"Loading...")</f>
        <v>Loading...</v>
      </c>
    </row>
    <row r="17647" spans="1:2" ht="14.25" customHeight="1">
      <c r="A17647" s="2" t="s">
        <v>16598</v>
      </c>
      <c r="B17647" s="2" t="str">
        <f ca="1">IFERROR(__xludf.DUMMYFUNCTION("GOOGLETRANSLATE(A17647,""auto"",""en"")"),"Loading...")</f>
        <v>Loading...</v>
      </c>
    </row>
    <row r="17648" spans="1:2" ht="14.25" customHeight="1">
      <c r="A17648" s="2" t="s">
        <v>16599</v>
      </c>
      <c r="B17648" s="2" t="str">
        <f ca="1">IFERROR(__xludf.DUMMYFUNCTION("GOOGLETRANSLATE(A17648,""auto"",""en"")"),"Loading...")</f>
        <v>Loading...</v>
      </c>
    </row>
    <row r="17649" spans="1:2" ht="14.25" customHeight="1">
      <c r="A17649" s="2" t="s">
        <v>16600</v>
      </c>
      <c r="B17649" s="2" t="str">
        <f ca="1">IFERROR(__xludf.DUMMYFUNCTION("GOOGLETRANSLATE(A17649,""auto"",""en"")"),"Loading...")</f>
        <v>Loading...</v>
      </c>
    </row>
    <row r="17650" spans="1:2" ht="14.25" customHeight="1">
      <c r="A17650" s="2" t="s">
        <v>16601</v>
      </c>
      <c r="B17650" s="2" t="str">
        <f ca="1">IFERROR(__xludf.DUMMYFUNCTION("GOOGLETRANSLATE(A17650,""auto"",""en"")"),"Loading...")</f>
        <v>Loading...</v>
      </c>
    </row>
    <row r="17651" spans="1:2" ht="14.25" customHeight="1">
      <c r="A17651" s="2" t="s">
        <v>16602</v>
      </c>
      <c r="B17651" s="2" t="str">
        <f ca="1">IFERROR(__xludf.DUMMYFUNCTION("GOOGLETRANSLATE(A17651,""auto"",""en"")"),"Loading...")</f>
        <v>Loading...</v>
      </c>
    </row>
    <row r="17652" spans="1:2" ht="14.25" customHeight="1">
      <c r="A17652" s="2" t="s">
        <v>16603</v>
      </c>
      <c r="B17652" s="2" t="str">
        <f ca="1">IFERROR(__xludf.DUMMYFUNCTION("GOOGLETRANSLATE(A17652,""auto"",""en"")"),"Loading...")</f>
        <v>Loading...</v>
      </c>
    </row>
    <row r="17653" spans="1:2" ht="14.25" customHeight="1">
      <c r="A17653" s="2" t="s">
        <v>16604</v>
      </c>
      <c r="B17653" s="2" t="str">
        <f ca="1">IFERROR(__xludf.DUMMYFUNCTION("GOOGLETRANSLATE(A17653,""auto"",""en"")"),"Loading...")</f>
        <v>Loading...</v>
      </c>
    </row>
    <row r="17654" spans="1:2" ht="14.25" customHeight="1">
      <c r="A17654" s="2" t="s">
        <v>16605</v>
      </c>
      <c r="B17654" s="2" t="str">
        <f ca="1">IFERROR(__xludf.DUMMYFUNCTION("GOOGLETRANSLATE(A17654,""auto"",""en"")"),"Loading...")</f>
        <v>Loading...</v>
      </c>
    </row>
    <row r="17655" spans="1:2" ht="14.25" customHeight="1">
      <c r="A17655" s="2" t="s">
        <v>16606</v>
      </c>
      <c r="B17655" s="2" t="str">
        <f ca="1">IFERROR(__xludf.DUMMYFUNCTION("GOOGLETRANSLATE(A17655,""auto"",""en"")"),"Loading...")</f>
        <v>Loading...</v>
      </c>
    </row>
    <row r="17656" spans="1:2" ht="14.25" customHeight="1">
      <c r="A17656" s="2" t="s">
        <v>16607</v>
      </c>
      <c r="B17656" s="2" t="str">
        <f ca="1">IFERROR(__xludf.DUMMYFUNCTION("GOOGLETRANSLATE(A17656,""auto"",""en"")"),"Loading...")</f>
        <v>Loading...</v>
      </c>
    </row>
    <row r="17657" spans="1:2" ht="14.25" customHeight="1">
      <c r="A17657" s="2" t="s">
        <v>16608</v>
      </c>
      <c r="B17657" s="2" t="str">
        <f ca="1">IFERROR(__xludf.DUMMYFUNCTION("GOOGLETRANSLATE(A17657,""auto"",""en"")"),"Loading...")</f>
        <v>Loading...</v>
      </c>
    </row>
    <row r="17658" spans="1:2" ht="14.25" customHeight="1">
      <c r="A17658" s="2" t="s">
        <v>16609</v>
      </c>
      <c r="B17658" s="2" t="str">
        <f ca="1">IFERROR(__xludf.DUMMYFUNCTION("GOOGLETRANSLATE(A17658,""auto"",""en"")"),"Loading...")</f>
        <v>Loading...</v>
      </c>
    </row>
    <row r="17659" spans="1:2" ht="14.25" customHeight="1">
      <c r="A17659" s="2" t="s">
        <v>16610</v>
      </c>
      <c r="B17659" s="2" t="str">
        <f ca="1">IFERROR(__xludf.DUMMYFUNCTION("GOOGLETRANSLATE(A17659,""auto"",""en"")"),"Loading...")</f>
        <v>Loading...</v>
      </c>
    </row>
    <row r="17660" spans="1:2" ht="14.25" customHeight="1">
      <c r="A17660" s="2" t="s">
        <v>16611</v>
      </c>
      <c r="B17660" s="2" t="str">
        <f ca="1">IFERROR(__xludf.DUMMYFUNCTION("GOOGLETRANSLATE(A17660,""auto"",""en"")"),"Loading...")</f>
        <v>Loading...</v>
      </c>
    </row>
    <row r="17661" spans="1:2" ht="14.25" customHeight="1">
      <c r="A17661" s="2" t="s">
        <v>16612</v>
      </c>
      <c r="B17661" s="2" t="str">
        <f ca="1">IFERROR(__xludf.DUMMYFUNCTION("GOOGLETRANSLATE(A17661,""auto"",""en"")"),"Loading...")</f>
        <v>Loading...</v>
      </c>
    </row>
    <row r="17662" spans="1:2" ht="14.25" customHeight="1">
      <c r="A17662" s="2" t="s">
        <v>16613</v>
      </c>
      <c r="B17662" s="2" t="str">
        <f ca="1">IFERROR(__xludf.DUMMYFUNCTION("GOOGLETRANSLATE(A17662,""auto"",""en"")"),"Lal Singh only called for CBI inquiry never supported rape accused, so correct your facts")</f>
        <v>Lal Singh only called for CBI inquiry never supported rape accused, so correct your facts</v>
      </c>
    </row>
    <row r="17663" spans="1:2" ht="14.25" customHeight="1">
      <c r="A17663" s="2" t="s">
        <v>16614</v>
      </c>
      <c r="B17663" s="2" t="str">
        <f ca="1">IFERROR(__xludf.DUMMYFUNCTION("GOOGLETRANSLATE(A17663,""auto"",""en"")"),"Loading...")</f>
        <v>Loading...</v>
      </c>
    </row>
    <row r="17664" spans="1:2" ht="14.25" customHeight="1">
      <c r="A17664" s="2" t="s">
        <v>16615</v>
      </c>
      <c r="B17664" s="2" t="str">
        <f ca="1">IFERROR(__xludf.DUMMYFUNCTION("GOOGLETRANSLATE(A17664,""auto"",""en"")"),"Loading...")</f>
        <v>Loading...</v>
      </c>
    </row>
    <row r="17665" spans="1:2" ht="14.25" customHeight="1">
      <c r="A17665" s="2" t="s">
        <v>16616</v>
      </c>
      <c r="B17665" s="2" t="str">
        <f ca="1">IFERROR(__xludf.DUMMYFUNCTION("GOOGLETRANSLATE(A17665,""auto"",""en"")"),"Maybe you should buy this also....")</f>
        <v>Maybe you should buy this also....</v>
      </c>
    </row>
    <row r="17666" spans="1:2" ht="14.25" customHeight="1">
      <c r="A17666" s="2" t="s">
        <v>16617</v>
      </c>
      <c r="B17666" s="2" t="str">
        <f ca="1">IFERROR(__xludf.DUMMYFUNCTION("GOOGLETRANSLATE(A17666,""auto"",""en"")"),"We vote for modi ji BJP")</f>
        <v>We vote for modi ji BJP</v>
      </c>
    </row>
    <row r="17667" spans="1:2" ht="14.25" customHeight="1">
      <c r="A17667" s="2" t="s">
        <v>16618</v>
      </c>
      <c r="B17667" s="2" t="str">
        <f ca="1">IFERROR(__xludf.DUMMYFUNCTION("GOOGLETRANSLATE(A17667,""auto"",""en"")"),"We want a leader who can be friendly with neighbouring countries… open trades with China. The development will skyrocket. China can be a good friend and help for India")</f>
        <v>We want a leader who can be friendly with neighbouring countries… open trades with China. The development will skyrocket. China can be a good friend and help for India</v>
      </c>
    </row>
    <row r="17668" spans="1:2" ht="14.25" customHeight="1">
      <c r="A17668" s="2" t="s">
        <v>16619</v>
      </c>
      <c r="B17668" s="2" t="str">
        <f ca="1">IFERROR(__xludf.DUMMYFUNCTION("GOOGLETRANSLATE(A17668,""auto"",""en"")"),"Loading...")</f>
        <v>Loading...</v>
      </c>
    </row>
    <row r="17669" spans="1:2" ht="14.25" customHeight="1">
      <c r="A17669" s="2" t="s">
        <v>16620</v>
      </c>
      <c r="B17669" s="2" t="str">
        <f ca="1">IFERROR(__xludf.DUMMYFUNCTION("GOOGLETRANSLATE(A17669,""auto"",""en"")"),"Loading...")</f>
        <v>Loading...</v>
      </c>
    </row>
    <row r="17670" spans="1:2" ht="14.25" customHeight="1">
      <c r="A17670" s="6" t="s">
        <v>16621</v>
      </c>
      <c r="B17670" s="2" t="str">
        <f ca="1">IFERROR(__xludf.DUMMYFUNCTION("GOOGLETRANSLATE(A17670,""auto"",""en"")"),"Loading...")</f>
        <v>Loading...</v>
      </c>
    </row>
    <row r="17671" spans="1:2" ht="14.25" customHeight="1">
      <c r="A17671" s="2" t="s">
        <v>16622</v>
      </c>
      <c r="B17671" s="2" t="str">
        <f ca="1">IFERROR(__xludf.DUMMYFUNCTION("GOOGLETRANSLATE(A17671,""auto"",""en"")"),"Loading...")</f>
        <v>Loading...</v>
      </c>
    </row>
    <row r="17672" spans="1:2" ht="14.25" customHeight="1">
      <c r="A17672" s="2" t="s">
        <v>16623</v>
      </c>
      <c r="B17672" s="2" t="str">
        <f ca="1">IFERROR(__xludf.DUMMYFUNCTION("GOOGLETRANSLATE(A17672,""auto"",""en"")"),"Loading...")</f>
        <v>Loading...</v>
      </c>
    </row>
    <row r="17673" spans="1:2" ht="14.25" customHeight="1">
      <c r="A17673" s="2" t="s">
        <v>16624</v>
      </c>
      <c r="B17673" s="2" t="str">
        <f ca="1">IFERROR(__xludf.DUMMYFUNCTION("GOOGLETRANSLATE(A17673,""auto"",""en"")"),"much support to you bro")</f>
        <v>much support to you bro</v>
      </c>
    </row>
    <row r="17674" spans="1:2" ht="14.25" customHeight="1">
      <c r="A17674" s="4" t="s">
        <v>16625</v>
      </c>
      <c r="B17674" s="2" t="str">
        <f ca="1">IFERROR(__xludf.DUMMYFUNCTION("GOOGLETRANSLATE(A17674,""auto"",""en"")"),"Loading...")</f>
        <v>Loading...</v>
      </c>
    </row>
    <row r="17675" spans="1:2" ht="14.25" customHeight="1">
      <c r="A17675" s="2" t="s">
        <v>16626</v>
      </c>
      <c r="B17675" s="2" t="str">
        <f ca="1">IFERROR(__xludf.DUMMYFUNCTION("GOOGLETRANSLATE(A17675,""auto"",""en"")"),"Loading...")</f>
        <v>Loading...</v>
      </c>
    </row>
    <row r="17676" spans="1:2" ht="14.25" customHeight="1">
      <c r="A17676" s="2" t="s">
        <v>16627</v>
      </c>
      <c r="B17676" s="2" t="str">
        <f ca="1">IFERROR(__xludf.DUMMYFUNCTION("GOOGLETRANSLATE(A17676,""auto"",""en"")"),"Loading...")</f>
        <v>Loading...</v>
      </c>
    </row>
    <row r="17677" spans="1:2" ht="14.25" customHeight="1">
      <c r="A17677" s="2" t="s">
        <v>16628</v>
      </c>
      <c r="B17677" s="2" t="str">
        <f ca="1">IFERROR(__xludf.DUMMYFUNCTION("GOOGLETRANSLATE(A17677,""auto"",""en"")"),"Loading...")</f>
        <v>Loading...</v>
      </c>
    </row>
    <row r="17678" spans="1:2" ht="14.25" customHeight="1">
      <c r="A17678" s="2" t="s">
        <v>16629</v>
      </c>
      <c r="B17678" s="2" t="str">
        <f ca="1">IFERROR(__xludf.DUMMYFUNCTION("GOOGLETRANSLATE(A17678,""auto"",""en"")"),"Loading...")</f>
        <v>Loading...</v>
      </c>
    </row>
    <row r="17679" spans="1:2" ht="14.25" customHeight="1">
      <c r="A17679" s="2" t="s">
        <v>16630</v>
      </c>
      <c r="B17679" s="2" t="str">
        <f ca="1">IFERROR(__xludf.DUMMYFUNCTION("GOOGLETRANSLATE(A17679,""auto"",""en"")"),"Loading...")</f>
        <v>Loading...</v>
      </c>
    </row>
    <row r="17680" spans="1:2" ht="14.25" customHeight="1">
      <c r="A17680" s="2" t="s">
        <v>16631</v>
      </c>
      <c r="B17680" s="2" t="str">
        <f ca="1">IFERROR(__xludf.DUMMYFUNCTION("GOOGLETRANSLATE(A17680,""auto"",""en"")"),"Loading...")</f>
        <v>Loading...</v>
      </c>
    </row>
    <row r="17681" spans="1:2" ht="14.25" customHeight="1">
      <c r="A17681" s="2" t="s">
        <v>16632</v>
      </c>
      <c r="B17681" s="2" t="str">
        <f ca="1">IFERROR(__xludf.DUMMYFUNCTION("GOOGLETRANSLATE(A17681,""auto"",""en"")"),"Loading...")</f>
        <v>Loading...</v>
      </c>
    </row>
    <row r="17682" spans="1:2" ht="14.25" customHeight="1">
      <c r="A17682" s="6" t="s">
        <v>16633</v>
      </c>
      <c r="B17682" s="2" t="str">
        <f ca="1">IFERROR(__xludf.DUMMYFUNCTION("GOOGLETRANSLATE(A17682,""auto"",""en"")"),"Loading...")</f>
        <v>Loading...</v>
      </c>
    </row>
    <row r="17683" spans="1:2" ht="14.25" customHeight="1">
      <c r="A17683" s="2" t="s">
        <v>16634</v>
      </c>
      <c r="B17683" s="2" t="str">
        <f ca="1">IFERROR(__xludf.DUMMYFUNCTION("GOOGLETRANSLATE(A17683,""auto"",""en"")"),"Loading...")</f>
        <v>Loading...</v>
      </c>
    </row>
    <row r="17684" spans="1:2" ht="14.25" customHeight="1">
      <c r="A17684" s="6" t="s">
        <v>16635</v>
      </c>
      <c r="B17684" s="2" t="str">
        <f ca="1">IFERROR(__xludf.DUMMYFUNCTION("GOOGLETRANSLATE(A17684,""auto"",""en"")"),"Loading...")</f>
        <v>Loading...</v>
      </c>
    </row>
    <row r="17685" spans="1:2" ht="14.25" customHeight="1">
      <c r="A17685" s="2" t="s">
        <v>16636</v>
      </c>
      <c r="B17685" s="2" t="str">
        <f ca="1">IFERROR(__xludf.DUMMYFUNCTION("GOOGLETRANSLATE(A17685,""auto"",""en"")"),"Loading...")</f>
        <v>Loading...</v>
      </c>
    </row>
    <row r="17686" spans="1:2" ht="14.25" customHeight="1">
      <c r="A17686" s="2" t="s">
        <v>16637</v>
      </c>
      <c r="B17686" s="2" t="str">
        <f ca="1">IFERROR(__xludf.DUMMYFUNCTION("GOOGLETRANSLATE(A17686,""auto"",""en"")"),"Loading...")</f>
        <v>Loading...</v>
      </c>
    </row>
    <row r="17687" spans="1:2" ht="14.25" customHeight="1">
      <c r="A17687" s="2" t="s">
        <v>16638</v>
      </c>
      <c r="B17687" s="2" t="str">
        <f ca="1">IFERROR(__xludf.DUMMYFUNCTION("GOOGLETRANSLATE(A17687,""auto"",""en"")"),"Loading...")</f>
        <v>Loading...</v>
      </c>
    </row>
    <row r="17688" spans="1:2" ht="14.25" customHeight="1">
      <c r="A17688" s="2" t="s">
        <v>16639</v>
      </c>
      <c r="B17688" s="2" t="str">
        <f ca="1">IFERROR(__xludf.DUMMYFUNCTION("GOOGLETRANSLATE(A17688,""auto"",""en"")"),"Loading...")</f>
        <v>Loading...</v>
      </c>
    </row>
    <row r="17689" spans="1:2" ht="14.25" customHeight="1">
      <c r="A17689" s="2" t="s">
        <v>16640</v>
      </c>
      <c r="B17689" s="2" t="str">
        <f ca="1">IFERROR(__xludf.DUMMYFUNCTION("GOOGLETRANSLATE(A17689,""auto"",""en"")"),"Loading...")</f>
        <v>Loading...</v>
      </c>
    </row>
    <row r="17690" spans="1:2" ht="14.25" customHeight="1">
      <c r="A17690" s="2" t="s">
        <v>16641</v>
      </c>
      <c r="B17690" s="2" t="str">
        <f ca="1">IFERROR(__xludf.DUMMYFUNCTION("GOOGLETRANSLATE(A17690,""auto"",""en"")"),"Loading...")</f>
        <v>Loading...</v>
      </c>
    </row>
    <row r="17691" spans="1:2" ht="14.25" customHeight="1">
      <c r="A17691" s="2" t="s">
        <v>16642</v>
      </c>
      <c r="B17691" s="2" t="str">
        <f ca="1">IFERROR(__xludf.DUMMYFUNCTION("GOOGLETRANSLATE(A17691,""auto"",""en"")"),"everybody is singing")</f>
        <v>everybody is singing</v>
      </c>
    </row>
    <row r="17692" spans="1:2" ht="14.25" customHeight="1">
      <c r="A17692" s="2" t="s">
        <v>16643</v>
      </c>
      <c r="B17692" s="2" t="str">
        <f ca="1">IFERROR(__xludf.DUMMYFUNCTION("GOOGLETRANSLATE(A17692,""auto"",""en"")"),"Loading...")</f>
        <v>Loading...</v>
      </c>
    </row>
    <row r="17693" spans="1:2" ht="14.25" customHeight="1">
      <c r="A17693" s="2" t="s">
        <v>16644</v>
      </c>
      <c r="B17693" s="2" t="str">
        <f ca="1">IFERROR(__xludf.DUMMYFUNCTION("GOOGLETRANSLATE(A17693,""auto"",""en"")"),"Loading...")</f>
        <v>Loading...</v>
      </c>
    </row>
    <row r="17694" spans="1:2" ht="14.25" customHeight="1">
      <c r="A17694" s="2" t="s">
        <v>16645</v>
      </c>
      <c r="B17694" s="2" t="str">
        <f ca="1">IFERROR(__xludf.DUMMYFUNCTION("GOOGLETRANSLATE(A17694,""auto"",""en"")"),"Loading...")</f>
        <v>Loading...</v>
      </c>
    </row>
    <row r="17695" spans="1:2" ht="14.25" customHeight="1">
      <c r="A17695" s="6" t="s">
        <v>16646</v>
      </c>
      <c r="B17695" s="2" t="str">
        <f ca="1">IFERROR(__xludf.DUMMYFUNCTION("GOOGLETRANSLATE(A17695,""auto"",""en"")"),"Loading...")</f>
        <v>Loading...</v>
      </c>
    </row>
    <row r="17696" spans="1:2" ht="14.25" customHeight="1">
      <c r="A17696" s="2" t="s">
        <v>16647</v>
      </c>
      <c r="B17696" s="2" t="str">
        <f ca="1">IFERROR(__xludf.DUMMYFUNCTION("GOOGLETRANSLATE(A17696,""auto"",""en"")"),"Loading...")</f>
        <v>Loading...</v>
      </c>
    </row>
    <row r="17697" spans="1:2" ht="14.25" customHeight="1">
      <c r="A17697" s="2" t="s">
        <v>16648</v>
      </c>
      <c r="B17697" s="2" t="str">
        <f ca="1">IFERROR(__xludf.DUMMYFUNCTION("GOOGLETRANSLATE(A17697,""auto"",""en"")"),"Loading...")</f>
        <v>Loading...</v>
      </c>
    </row>
    <row r="17698" spans="1:2" ht="14.25" customHeight="1">
      <c r="A17698" s="2" t="s">
        <v>16649</v>
      </c>
      <c r="B17698" s="2" t="str">
        <f ca="1">IFERROR(__xludf.DUMMYFUNCTION("GOOGLETRANSLATE(A17698,""auto"",""en"")"),"Loading...")</f>
        <v>Loading...</v>
      </c>
    </row>
    <row r="17699" spans="1:2" ht="14.25" customHeight="1">
      <c r="A17699" s="2" t="s">
        <v>16650</v>
      </c>
      <c r="B17699" s="2" t="str">
        <f ca="1">IFERROR(__xludf.DUMMYFUNCTION("GOOGLETRANSLATE(A17699,""auto"",""en"")"),"Loading...")</f>
        <v>Loading...</v>
      </c>
    </row>
    <row r="17700" spans="1:2" ht="14.25" customHeight="1">
      <c r="A17700" s="6" t="s">
        <v>16651</v>
      </c>
      <c r="B17700" s="2" t="str">
        <f ca="1">IFERROR(__xludf.DUMMYFUNCTION("GOOGLETRANSLATE(A17700,""auto"",""en"")"),"Loading...")</f>
        <v>Loading...</v>
      </c>
    </row>
    <row r="17701" spans="1:2" ht="14.25" customHeight="1">
      <c r="A17701" s="2" t="s">
        <v>16652</v>
      </c>
      <c r="B17701" s="2" t="str">
        <f ca="1">IFERROR(__xludf.DUMMYFUNCTION("GOOGLETRANSLATE(A17701,""auto"",""en"")"),"Loading...")</f>
        <v>Loading...</v>
      </c>
    </row>
    <row r="17702" spans="1:2" ht="14.25" customHeight="1">
      <c r="A17702" s="2" t="s">
        <v>16653</v>
      </c>
      <c r="B17702" s="2" t="str">
        <f ca="1">IFERROR(__xludf.DUMMYFUNCTION("GOOGLETRANSLATE(A17702,""auto"",""en"")"),"Loading...")</f>
        <v>Loading...</v>
      </c>
    </row>
    <row r="17703" spans="1:2" ht="14.25" customHeight="1">
      <c r="A17703" s="2" t="s">
        <v>16654</v>
      </c>
      <c r="B17703" s="2" t="str">
        <f ca="1">IFERROR(__xludf.DUMMYFUNCTION("GOOGLETRANSLATE(A17703,""auto"",""en"")"),"As long as Rahul Gandhi remains, BJP will remain in power.")</f>
        <v>As long as Rahul Gandhi remains, BJP will remain in power.</v>
      </c>
    </row>
    <row r="17704" spans="1:2" ht="14.25" customHeight="1">
      <c r="A17704" s="2" t="s">
        <v>16655</v>
      </c>
      <c r="B17704" s="2" t="str">
        <f ca="1">IFERROR(__xludf.DUMMYFUNCTION("GOOGLETRANSLATE(A17704,""auto"",""en"")"),"Loading...")</f>
        <v>Loading...</v>
      </c>
    </row>
    <row r="17705" spans="1:2" ht="14.25" customHeight="1">
      <c r="A17705" s="2" t="s">
        <v>16656</v>
      </c>
      <c r="B17705" s="2" t="str">
        <f ca="1">IFERROR(__xludf.DUMMYFUNCTION("GOOGLETRANSLATE(A17705,""auto"",""en"")"),"Bjp will win ❤")</f>
        <v>Bjp will win ❤</v>
      </c>
    </row>
    <row r="17706" spans="1:2" ht="14.25" customHeight="1">
      <c r="A17706" s="6" t="s">
        <v>16657</v>
      </c>
      <c r="B17706" s="2" t="str">
        <f ca="1">IFERROR(__xludf.DUMMYFUNCTION("GOOGLETRANSLATE(A17706,""auto"",""en"")"),"Mohak am from Jammu and Kashmir we know what the ground reality is don’t spread rumours if you don’t know anything about Choudhary laal singh . Don’t speak the national media statement on your channel firstly come here in our state and then raise the issu"&amp;"e 
If you found anything wrong 
Be a sensible we subscribed your channel for better content not for the shit")</f>
        <v>Mohak am from Jammu and Kashmir we know what the ground reality is don’t spread rumours if you don’t know anything about Choudhary laal singh . Don’t speak the national media statement on your channel firstly come here in our state and then raise the issue 
If you found anything wrong 
Be a sensible we subscribed your channel for better content not for the shit</v>
      </c>
    </row>
    <row r="17707" spans="1:2" ht="14.25" customHeight="1">
      <c r="A17707" s="6" t="s">
        <v>16658</v>
      </c>
      <c r="B17707" s="2" t="str">
        <f ca="1">IFERROR(__xludf.DUMMYFUNCTION("GOOGLETRANSLATE(A17707,""auto"",""en"")"),"Loading...")</f>
        <v>Loading...</v>
      </c>
    </row>
    <row r="17708" spans="1:2" ht="14.25" customHeight="1">
      <c r="A17708" s="2" t="s">
        <v>16659</v>
      </c>
      <c r="B17708" s="2" t="str">
        <f ca="1">IFERROR(__xludf.DUMMYFUNCTION("GOOGLETRANSLATE(A17708,""auto"",""en"")"),"Loading...")</f>
        <v>Loading...</v>
      </c>
    </row>
    <row r="17709" spans="1:2" ht="14.25" customHeight="1">
      <c r="A17709" s="2" t="s">
        <v>16660</v>
      </c>
      <c r="B17709" s="2" t="str">
        <f ca="1">IFERROR(__xludf.DUMMYFUNCTION("GOOGLETRANSLATE(A17709,""auto"",""en"")"),"Loading...")</f>
        <v>Loading...</v>
      </c>
    </row>
    <row r="17710" spans="1:2" ht="14.25" customHeight="1">
      <c r="A17710" s="2" t="s">
        <v>16661</v>
      </c>
      <c r="B17710" s="2" t="str">
        <f ca="1">IFERROR(__xludf.DUMMYFUNCTION("GOOGLETRANSLATE(A17710,""auto"",""en"")"),"Loading...")</f>
        <v>Loading...</v>
      </c>
    </row>
    <row r="17711" spans="1:2" ht="14.25" customHeight="1">
      <c r="A17711" s="2" t="s">
        <v>16662</v>
      </c>
      <c r="B17711" s="2" t="str">
        <f ca="1">IFERROR(__xludf.DUMMYFUNCTION("GOOGLETRANSLATE(A17711,""auto"",""en"")"),"Loading...")</f>
        <v>Loading...</v>
      </c>
    </row>
    <row r="17712" spans="1:2" ht="14.25" customHeight="1">
      <c r="A17712" s="2" t="s">
        <v>16663</v>
      </c>
      <c r="B17712" s="2" t="str">
        <f ca="1">IFERROR(__xludf.DUMMYFUNCTION("GOOGLETRANSLATE(A17712,""auto"",""en"")"),"Loading...")</f>
        <v>Loading...</v>
      </c>
    </row>
    <row r="17713" spans="1:2" ht="14.25" customHeight="1">
      <c r="A17713" s="6" t="s">
        <v>16664</v>
      </c>
      <c r="B17713" s="2" t="str">
        <f ca="1">IFERROR(__xludf.DUMMYFUNCTION("GOOGLETRANSLATE(A17713,""auto"",""en"")"),"Loading...")</f>
        <v>Loading...</v>
      </c>
    </row>
    <row r="17714" spans="1:2" ht="14.25" customHeight="1">
      <c r="A17714" s="2" t="s">
        <v>16665</v>
      </c>
      <c r="B17714" s="2" t="str">
        <f ca="1">IFERROR(__xludf.DUMMYFUNCTION("GOOGLETRANSLATE(A17714,""auto"",""en"")"),"So what is your problem, is Congress strong?")</f>
        <v>So what is your problem, is Congress strong?</v>
      </c>
    </row>
    <row r="17715" spans="1:2" ht="14.25" customHeight="1">
      <c r="A17715" s="2" t="s">
        <v>16666</v>
      </c>
      <c r="B17715" s="2" t="str">
        <f ca="1">IFERROR(__xludf.DUMMYFUNCTION("GOOGLETRANSLATE(A17715,""auto"",""en"")"),"Loading...")</f>
        <v>Loading...</v>
      </c>
    </row>
    <row r="17716" spans="1:2" ht="14.25" customHeight="1">
      <c r="A17716" s="2" t="s">
        <v>16667</v>
      </c>
      <c r="B17716" s="2" t="str">
        <f ca="1">IFERROR(__xludf.DUMMYFUNCTION("GOOGLETRANSLATE(A17716,""auto"",""en"")"),"Loading...")</f>
        <v>Loading...</v>
      </c>
    </row>
    <row r="17717" spans="1:2" ht="14.25" customHeight="1">
      <c r="A17717" s="2" t="s">
        <v>16668</v>
      </c>
      <c r="B17717" s="2" t="str">
        <f ca="1">IFERROR(__xludf.DUMMYFUNCTION("GOOGLETRANSLATE(A17717,""auto"",""en"")"),"Loading...")</f>
        <v>Loading...</v>
      </c>
    </row>
    <row r="17718" spans="1:2" ht="14.25" customHeight="1">
      <c r="A17718" s="2" t="s">
        <v>16669</v>
      </c>
      <c r="B17718" s="2" t="str">
        <f ca="1">IFERROR(__xludf.DUMMYFUNCTION("GOOGLETRANSLATE(A17718,""auto"",""en"")"),"Loading...")</f>
        <v>Loading...</v>
      </c>
    </row>
    <row r="17719" spans="1:2" ht="14.25" customHeight="1">
      <c r="A17719" s="6" t="s">
        <v>16670</v>
      </c>
      <c r="B17719" s="2" t="str">
        <f ca="1">IFERROR(__xludf.DUMMYFUNCTION("GOOGLETRANSLATE(A17719,""auto"",""en"")"),"Loading...")</f>
        <v>Loading...</v>
      </c>
    </row>
    <row r="17720" spans="1:2" ht="14.25" customHeight="1">
      <c r="A17720" s="2" t="s">
        <v>16671</v>
      </c>
      <c r="B17720" s="2" t="str">
        <f ca="1">IFERROR(__xludf.DUMMYFUNCTION("GOOGLETRANSLATE(A17720,""auto"",""en"")"),"Loading...")</f>
        <v>Loading...</v>
      </c>
    </row>
    <row r="17721" spans="1:2" ht="14.25" customHeight="1">
      <c r="A17721" s="2" t="s">
        <v>16672</v>
      </c>
      <c r="B17721" s="2" t="str">
        <f ca="1">IFERROR(__xludf.DUMMYFUNCTION("GOOGLETRANSLATE(A17721,""auto"",""en"")"),"Loading...")</f>
        <v>Loading...</v>
      </c>
    </row>
    <row r="17722" spans="1:2" ht="14.25" customHeight="1">
      <c r="A17722" s="6" t="s">
        <v>16673</v>
      </c>
      <c r="B17722" s="2" t="str">
        <f ca="1">IFERROR(__xludf.DUMMYFUNCTION("GOOGLETRANSLATE(A17722,""auto"",""en"")"),"Loading...")</f>
        <v>Loading...</v>
      </c>
    </row>
    <row r="17723" spans="1:2" ht="14.25" customHeight="1">
      <c r="A17723" s="6" t="s">
        <v>16674</v>
      </c>
      <c r="B17723" s="2" t="str">
        <f ca="1">IFERROR(__xludf.DUMMYFUNCTION("GOOGLETRANSLATE(A17723,""auto"",""en"")"),"Loading...")</f>
        <v>Loading...</v>
      </c>
    </row>
    <row r="17724" spans="1:2" ht="14.25" customHeight="1">
      <c r="A17724" s="2" t="s">
        <v>16675</v>
      </c>
      <c r="B17724" s="2" t="str">
        <f ca="1">IFERROR(__xludf.DUMMYFUNCTION("GOOGLETRANSLATE(A17724,""auto"",""en"")"),"Loading...")</f>
        <v>Loading...</v>
      </c>
    </row>
    <row r="17725" spans="1:2" ht="14.25" customHeight="1">
      <c r="A17725" s="2" t="s">
        <v>16676</v>
      </c>
      <c r="B17725" s="2" t="str">
        <f ca="1">IFERROR(__xludf.DUMMYFUNCTION("GOOGLETRANSLATE(A17725,""auto"",""en"")"),"Loading...")</f>
        <v>Loading...</v>
      </c>
    </row>
    <row r="17726" spans="1:2" ht="14.25" customHeight="1">
      <c r="A17726" s="2" t="s">
        <v>16677</v>
      </c>
      <c r="B17726" s="2" t="str">
        <f ca="1">IFERROR(__xludf.DUMMYFUNCTION("GOOGLETRANSLATE(A17726,""auto"",""en"")"),"Loading...")</f>
        <v>Loading...</v>
      </c>
    </row>
    <row r="17727" spans="1:2" ht="14.25" customHeight="1">
      <c r="A17727" s="2" t="s">
        <v>16678</v>
      </c>
      <c r="B17727" s="2" t="str">
        <f ca="1">IFERROR(__xludf.DUMMYFUNCTION("GOOGLETRANSLATE(A17727,""auto"",""en"")"),"Loading...")</f>
        <v>Loading...</v>
      </c>
    </row>
    <row r="17728" spans="1:2" ht="14.25" customHeight="1">
      <c r="A17728" s="2" t="s">
        <v>16679</v>
      </c>
      <c r="B17728" s="2" t="str">
        <f ca="1">IFERROR(__xludf.DUMMYFUNCTION("GOOGLETRANSLATE(A17728,""auto"",""en"")"),"Loading...")</f>
        <v>Loading...</v>
      </c>
    </row>
    <row r="17729" spans="1:2" ht="14.25" customHeight="1">
      <c r="A17729" s="2" t="s">
        <v>16680</v>
      </c>
      <c r="B17729" s="2" t="str">
        <f ca="1">IFERROR(__xludf.DUMMYFUNCTION("GOOGLETRANSLATE(A17729,""auto"",""en"")"),"Loading...")</f>
        <v>Loading...</v>
      </c>
    </row>
    <row r="17730" spans="1:2" ht="14.25" customHeight="1">
      <c r="A17730" s="2" t="s">
        <v>16681</v>
      </c>
      <c r="B17730" s="2" t="str">
        <f ca="1">IFERROR(__xludf.DUMMYFUNCTION("GOOGLETRANSLATE(A17730,""auto"",""en"")"),"Loading...")</f>
        <v>Loading...</v>
      </c>
    </row>
    <row r="17731" spans="1:2" ht="14.25" customHeight="1">
      <c r="A17731" s="2" t="s">
        <v>16682</v>
      </c>
      <c r="B17731" s="2" t="str">
        <f ca="1">IFERROR(__xludf.DUMMYFUNCTION("GOOGLETRANSLATE(A17731,""auto"",""en"")"),"Loading...")</f>
        <v>Loading...</v>
      </c>
    </row>
    <row r="17732" spans="1:2" ht="14.25" customHeight="1">
      <c r="A17732" s="2" t="s">
        <v>16683</v>
      </c>
      <c r="B17732" s="2" t="str">
        <f ca="1">IFERROR(__xludf.DUMMYFUNCTION("GOOGLETRANSLATE(A17732,""auto"",""en"")"),"Loading...")</f>
        <v>Loading...</v>
      </c>
    </row>
    <row r="17733" spans="1:2" ht="14.25" customHeight="1">
      <c r="A17733" s="2" t="s">
        <v>16684</v>
      </c>
      <c r="B17733" s="2" t="str">
        <f ca="1">IFERROR(__xludf.DUMMYFUNCTION("GOOGLETRANSLATE(A17733,""auto"",""en"")"),"Loading...")</f>
        <v>Loading...</v>
      </c>
    </row>
    <row r="17734" spans="1:2" ht="14.25" customHeight="1">
      <c r="A17734" s="2" t="s">
        <v>16685</v>
      </c>
      <c r="B17734" s="2" t="str">
        <f ca="1">IFERROR(__xludf.DUMMYFUNCTION("GOOGLETRANSLATE(A17734,""auto"",""en"")"),"Loading...")</f>
        <v>Loading...</v>
      </c>
    </row>
    <row r="17735" spans="1:2" ht="14.25" customHeight="1">
      <c r="A17735" s="2" t="s">
        <v>16686</v>
      </c>
      <c r="B17735" s="2" t="str">
        <f ca="1">IFERROR(__xludf.DUMMYFUNCTION("GOOGLETRANSLATE(A17735,""auto"",""en"")"),"Ye to bjp wala nikla😅")</f>
        <v>Ye to bjp wala nikla😅</v>
      </c>
    </row>
    <row r="17736" spans="1:2" ht="14.25" customHeight="1">
      <c r="A17736" s="6" t="s">
        <v>16687</v>
      </c>
      <c r="B17736" s="2" t="str">
        <f ca="1">IFERROR(__xludf.DUMMYFUNCTION("GOOGLETRANSLATE(A17736,""auto"",""en"")"),"Loading...")</f>
        <v>Loading...</v>
      </c>
    </row>
    <row r="17737" spans="1:2" ht="14.25" customHeight="1">
      <c r="A17737" s="2" t="s">
        <v>16688</v>
      </c>
      <c r="B17737" s="2" t="str">
        <f ca="1">IFERROR(__xludf.DUMMYFUNCTION("GOOGLETRANSLATE(A17737,""auto"",""en"")"),"Loading...")</f>
        <v>Loading...</v>
      </c>
    </row>
    <row r="17738" spans="1:2" ht="14.25" customHeight="1">
      <c r="A17738" s="2" t="s">
        <v>16689</v>
      </c>
      <c r="B17738" s="2" t="str">
        <f ca="1">IFERROR(__xludf.DUMMYFUNCTION("GOOGLETRANSLATE(A17738,""auto"",""en"")"),"Loading...")</f>
        <v>Loading...</v>
      </c>
    </row>
    <row r="17739" spans="1:2" ht="14.25" customHeight="1">
      <c r="A17739" s="6" t="s">
        <v>16690</v>
      </c>
      <c r="B17739" s="2" t="str">
        <f ca="1">IFERROR(__xludf.DUMMYFUNCTION("GOOGLETRANSLATE(A17739,""auto"",""en"")"),"Loading...")</f>
        <v>Loading...</v>
      </c>
    </row>
    <row r="17740" spans="1:2" ht="14.25" customHeight="1">
      <c r="A17740" s="2" t="s">
        <v>16691</v>
      </c>
      <c r="B17740" s="2" t="str">
        <f ca="1">IFERROR(__xludf.DUMMYFUNCTION("GOOGLETRANSLATE(A17740,""auto"",""en"")"),"Loading...")</f>
        <v>Loading...</v>
      </c>
    </row>
    <row r="17741" spans="1:2" ht="14.25" customHeight="1">
      <c r="A17741" s="2" t="s">
        <v>16692</v>
      </c>
      <c r="B17741" s="2" t="str">
        <f ca="1">IFERROR(__xludf.DUMMYFUNCTION("GOOGLETRANSLATE(A17741,""auto"",""en"")"),"Loading...")</f>
        <v>Loading...</v>
      </c>
    </row>
    <row r="17742" spans="1:2" ht="14.25" customHeight="1">
      <c r="A17742" s="2" t="s">
        <v>16693</v>
      </c>
      <c r="B17742" s="2" t="str">
        <f ca="1">IFERROR(__xludf.DUMMYFUNCTION("GOOGLETRANSLATE(A17742,""auto"",""en"")"),"Loading...")</f>
        <v>Loading...</v>
      </c>
    </row>
    <row r="17743" spans="1:2" ht="14.25" customHeight="1">
      <c r="A17743" s="2" t="s">
        <v>16694</v>
      </c>
      <c r="B17743" s="2" t="str">
        <f ca="1">IFERROR(__xludf.DUMMYFUNCTION("GOOGLETRANSLATE(A17743,""auto"",""en"")"),"Loading...")</f>
        <v>Loading...</v>
      </c>
    </row>
    <row r="17744" spans="1:2" ht="14.25" customHeight="1">
      <c r="A17744" s="2" t="s">
        <v>16695</v>
      </c>
      <c r="B17744" s="2" t="str">
        <f ca="1">IFERROR(__xludf.DUMMYFUNCTION("GOOGLETRANSLATE(A17744,""auto"",""en"")"),"Loading...")</f>
        <v>Loading...</v>
      </c>
    </row>
    <row r="17745" spans="1:2" ht="14.25" customHeight="1">
      <c r="A17745" s="2" t="s">
        <v>16696</v>
      </c>
      <c r="B17745" s="2" t="str">
        <f ca="1">IFERROR(__xludf.DUMMYFUNCTION("GOOGLETRANSLATE(A17745,""auto"",""en"")"),"Loading...")</f>
        <v>Loading...</v>
      </c>
    </row>
    <row r="17746" spans="1:2" ht="14.25" customHeight="1">
      <c r="A17746" s="2" t="s">
        <v>16697</v>
      </c>
      <c r="B17746" s="2" t="str">
        <f ca="1">IFERROR(__xludf.DUMMYFUNCTION("GOOGLETRANSLATE(A17746,""auto"",""en"")"),"Loading...")</f>
        <v>Loading...</v>
      </c>
    </row>
    <row r="17747" spans="1:2" ht="14.25" customHeight="1">
      <c r="A17747" s="6" t="s">
        <v>16698</v>
      </c>
      <c r="B17747" s="2" t="str">
        <f ca="1">IFERROR(__xludf.DUMMYFUNCTION("GOOGLETRANSLATE(A17747,""auto"",""en"")"),"RAGA is such a man who talks directly to PM.
As soon as it is launched it will fail.")</f>
        <v>RAGA is such a man who talks directly to PM.
As soon as it is launched it will fail.</v>
      </c>
    </row>
    <row r="17748" spans="1:2" ht="14.25" customHeight="1">
      <c r="A17748" s="2" t="s">
        <v>16699</v>
      </c>
      <c r="B17748" s="2" t="str">
        <f ca="1">IFERROR(__xludf.DUMMYFUNCTION("GOOGLETRANSLATE(A17748,""auto"",""en"")"),"Loading...")</f>
        <v>Loading...</v>
      </c>
    </row>
    <row r="17749" spans="1:2" ht="14.25" customHeight="1">
      <c r="A17749" s="2" t="s">
        <v>16700</v>
      </c>
      <c r="B17749" s="2" t="str">
        <f ca="1">IFERROR(__xludf.DUMMYFUNCTION("GOOGLETRANSLATE(A17749,""auto"",""en"")"),"Loading...")</f>
        <v>Loading...</v>
      </c>
    </row>
    <row r="17750" spans="1:2" ht="14.25" customHeight="1">
      <c r="A17750" s="6" t="s">
        <v>16701</v>
      </c>
      <c r="B17750" s="2" t="str">
        <f ca="1">IFERROR(__xludf.DUMMYFUNCTION("GOOGLETRANSLATE(A17750,""auto"",""en"")"),"Dear mohak,
Just letting you know that both BJP and congress are pawns in the game. Our nation is consumed by Freemasons")</f>
        <v>Dear mohak,
Just letting you know that both BJP and congress are pawns in the game. Our nation is consumed by Freemasons</v>
      </c>
    </row>
    <row r="17751" spans="1:2" ht="14.25" customHeight="1">
      <c r="A17751" s="6" t="s">
        <v>16702</v>
      </c>
      <c r="B17751" s="2" t="str">
        <f ca="1">IFERROR(__xludf.DUMMYFUNCTION("GOOGLETRANSLATE(A17751,""auto"",""en"")"),"Loading...")</f>
        <v>Loading...</v>
      </c>
    </row>
    <row r="17752" spans="1:2" ht="14.25" customHeight="1">
      <c r="A17752" s="2" t="s">
        <v>16703</v>
      </c>
      <c r="B17752" s="2" t="str">
        <f ca="1">IFERROR(__xludf.DUMMYFUNCTION("GOOGLETRANSLATE(A17752,""auto"",""en"")"),"Loading...")</f>
        <v>Loading...</v>
      </c>
    </row>
    <row r="17753" spans="1:2" ht="14.25" customHeight="1">
      <c r="A17753" s="2" t="s">
        <v>16704</v>
      </c>
      <c r="B17753" s="2" t="str">
        <f ca="1">IFERROR(__xludf.DUMMYFUNCTION("GOOGLETRANSLATE(A17753,""auto"",""en"")"),"Loading...")</f>
        <v>Loading...</v>
      </c>
    </row>
    <row r="17754" spans="1:2" ht="14.25" customHeight="1">
      <c r="A17754" s="2" t="s">
        <v>16705</v>
      </c>
      <c r="B17754" s="2" t="str">
        <f ca="1">IFERROR(__xludf.DUMMYFUNCTION("GOOGLETRANSLATE(A17754,""auto"",""en"")"),"Loading...")</f>
        <v>Loading...</v>
      </c>
    </row>
    <row r="17755" spans="1:2" ht="14.25" customHeight="1">
      <c r="A17755" s="2" t="s">
        <v>16706</v>
      </c>
      <c r="B17755" s="2" t="str">
        <f ca="1">IFERROR(__xludf.DUMMYFUNCTION("GOOGLETRANSLATE(A17755,""auto"",""en"")"),"Loading...")</f>
        <v>Loading...</v>
      </c>
    </row>
    <row r="17756" spans="1:2" ht="14.25" customHeight="1">
      <c r="A17756" s="2" t="s">
        <v>16707</v>
      </c>
      <c r="B17756" s="2" t="str">
        <f ca="1">IFERROR(__xludf.DUMMYFUNCTION("GOOGLETRANSLATE(A17756,""auto"",""en"")"),"Loading...")</f>
        <v>Loading...</v>
      </c>
    </row>
    <row r="17757" spans="1:2" ht="14.25" customHeight="1">
      <c r="A17757" s="2" t="s">
        <v>16708</v>
      </c>
      <c r="B17757" s="2" t="str">
        <f ca="1">IFERROR(__xludf.DUMMYFUNCTION("GOOGLETRANSLATE(A17757,""auto"",""en"")"),"Loading...")</f>
        <v>Loading...</v>
      </c>
    </row>
    <row r="17758" spans="1:2" ht="14.25" customHeight="1">
      <c r="A17758" s="2" t="s">
        <v>386</v>
      </c>
      <c r="B17758" s="2" t="str">
        <f ca="1">IFERROR(__xludf.DUMMYFUNCTION("GOOGLETRANSLATE(A17758,""auto"",""en"")"),"Loading...")</f>
        <v>Loading...</v>
      </c>
    </row>
    <row r="17759" spans="1:2" ht="14.25" customHeight="1">
      <c r="A17759" s="2" t="s">
        <v>16709</v>
      </c>
      <c r="B17759" s="2" t="str">
        <f ca="1">IFERROR(__xludf.DUMMYFUNCTION("GOOGLETRANSLATE(A17759,""auto"",""en"")"),"Loading...")</f>
        <v>Loading...</v>
      </c>
    </row>
    <row r="17760" spans="1:2" ht="14.25" customHeight="1">
      <c r="A17760" s="2" t="s">
        <v>16710</v>
      </c>
      <c r="B17760" s="2" t="str">
        <f ca="1">IFERROR(__xludf.DUMMYFUNCTION("GOOGLETRANSLATE(A17760,""auto"",""en"")"),"Loading...")</f>
        <v>Loading...</v>
      </c>
    </row>
    <row r="17761" spans="1:2" ht="14.25" customHeight="1">
      <c r="A17761" s="2" t="s">
        <v>16711</v>
      </c>
      <c r="B17761" s="2" t="str">
        <f ca="1">IFERROR(__xludf.DUMMYFUNCTION("GOOGLETRANSLATE(A17761,""auto"",""en"")"),"Loading...")</f>
        <v>Loading...</v>
      </c>
    </row>
    <row r="17762" spans="1:2" ht="14.25" customHeight="1">
      <c r="A17762" s="2" t="s">
        <v>16712</v>
      </c>
      <c r="B17762" s="2" t="str">
        <f ca="1">IFERROR(__xludf.DUMMYFUNCTION("GOOGLETRANSLATE(A17762,""auto"",""en"")"),"Loading...")</f>
        <v>Loading...</v>
      </c>
    </row>
    <row r="17763" spans="1:2" ht="14.25" customHeight="1">
      <c r="A17763" s="2" t="s">
        <v>16713</v>
      </c>
      <c r="B17763" s="2" t="str">
        <f ca="1">IFERROR(__xludf.DUMMYFUNCTION("GOOGLETRANSLATE(A17763,""auto"",""en"")"),"Loading...")</f>
        <v>Loading...</v>
      </c>
    </row>
    <row r="17764" spans="1:2" ht="14.25" customHeight="1">
      <c r="A17764" s="2" t="s">
        <v>16714</v>
      </c>
      <c r="B17764" s="2" t="str">
        <f ca="1">IFERROR(__xludf.DUMMYFUNCTION("GOOGLETRANSLATE(A17764,""auto"",""en"")"),"Once a Pappu, always a Pappu")</f>
        <v>Once a Pappu, always a Pappu</v>
      </c>
    </row>
    <row r="17765" spans="1:2" ht="14.25" customHeight="1">
      <c r="A17765" s="2" t="s">
        <v>16715</v>
      </c>
      <c r="B17765" s="2" t="str">
        <f ca="1">IFERROR(__xludf.DUMMYFUNCTION("GOOGLETRANSLATE(A17765,""auto"",""en"")"),"Wealth redistribution? Haha, as if. It makes sense why they don't want to talk about it. If the rich are forced to give away more of their wealth than they already do (India's 3% of the population are responsible for 97% of the entire income tax revenue g"&amp;"enerated) every one of them will default, which will cause an economic crisis. No way this will happen. Also, private sector reservation will ruin the country in a different way. If the companies wont have the power to decide who to hire based on their sk"&amp;"illset, they can choose two paths - outsource the bulk of their labor to countries where such issues aren't there and automation. If the parties force the companies to not do these things, well the innovation in the country will come to a standstill, cuz "&amp;"no one would want to invest in the business space.")</f>
        <v>Wealth redistribution? Haha, as if. It makes sense why they don't want to talk about it. If the rich are forced to give away more of their wealth than they already do (India's 3% of the population are responsible for 97% of the entire income tax revenue generated) every one of them will default, which will cause an economic crisis. No way this will happen. Also, private sector reservation will ruin the country in a different way. If the companies wont have the power to decide who to hire based on their skillset, they can choose two paths - outsource the bulk of their labor to countries where such issues aren't there and automation. If the parties force the companies to not do these things, well the innovation in the country will come to a standstill, cuz no one would want to invest in the business space.</v>
      </c>
    </row>
    <row r="17766" spans="1:2" ht="14.25" customHeight="1">
      <c r="A17766" s="2" t="s">
        <v>16716</v>
      </c>
      <c r="B17766" s="2" t="str">
        <f ca="1">IFERROR(__xludf.DUMMYFUNCTION("GOOGLETRANSLATE(A17766,""auto"",""en"")"),"Loading...")</f>
        <v>Loading...</v>
      </c>
    </row>
    <row r="17767" spans="1:2" ht="14.25" customHeight="1">
      <c r="A17767" s="2" t="s">
        <v>16717</v>
      </c>
      <c r="B17767" s="2" t="str">
        <f ca="1">IFERROR(__xludf.DUMMYFUNCTION("GOOGLETRANSLATE(A17767,""auto"",""en"")"),"Loading...")</f>
        <v>Loading...</v>
      </c>
    </row>
    <row r="17768" spans="1:2" ht="14.25" customHeight="1">
      <c r="A17768" s="2" t="s">
        <v>16718</v>
      </c>
      <c r="B17768" s="2" t="str">
        <f ca="1">IFERROR(__xludf.DUMMYFUNCTION("GOOGLETRANSLATE(A17768,""auto"",""en"")"),"Loading...")</f>
        <v>Loading...</v>
      </c>
    </row>
    <row r="17769" spans="1:2" ht="14.25" customHeight="1">
      <c r="A17769" s="2" t="s">
        <v>16719</v>
      </c>
      <c r="B17769" s="2" t="str">
        <f ca="1">IFERROR(__xludf.DUMMYFUNCTION("GOOGLETRANSLATE(A17769,""auto"",""en"")"),"Loading...")</f>
        <v>Loading...</v>
      </c>
    </row>
    <row r="17770" spans="1:2" ht="14.25" customHeight="1">
      <c r="A17770" s="2" t="s">
        <v>16720</v>
      </c>
      <c r="B17770" s="2" t="str">
        <f ca="1">IFERROR(__xludf.DUMMYFUNCTION("GOOGLETRANSLATE(A17770,""auto"",""en"")"),"Loading...")</f>
        <v>Loading...</v>
      </c>
    </row>
    <row r="17771" spans="1:2" ht="14.25" customHeight="1">
      <c r="A17771" s="2" t="s">
        <v>16721</v>
      </c>
      <c r="B17771" s="2" t="str">
        <f ca="1">IFERROR(__xludf.DUMMYFUNCTION("GOOGLETRANSLATE(A17771,""auto"",""en"")"),"Loading...")</f>
        <v>Loading...</v>
      </c>
    </row>
    <row r="17772" spans="1:2" ht="14.25" customHeight="1">
      <c r="A17772" s="2" t="s">
        <v>16722</v>
      </c>
      <c r="B17772" s="2" t="str">
        <f ca="1">IFERROR(__xludf.DUMMYFUNCTION("GOOGLETRANSLATE(A17772,""auto"",""en"")"),"kranaka obc muslim gave success to your thoughts")</f>
        <v>kranaka obc muslim gave success to your thoughts</v>
      </c>
    </row>
    <row r="17773" spans="1:2" ht="14.25" customHeight="1">
      <c r="A17773" s="4" t="s">
        <v>16723</v>
      </c>
      <c r="B17773" s="2" t="str">
        <f ca="1">IFERROR(__xludf.DUMMYFUNCTION("GOOGLETRANSLATE(A17773,""auto"",""en"")"),"If the TV dock is not working, remove the YouTube dock.")</f>
        <v>If the TV dock is not working, remove the YouTube dock.</v>
      </c>
    </row>
    <row r="17774" spans="1:2" ht="14.25" customHeight="1">
      <c r="A17774" s="2" t="s">
        <v>16724</v>
      </c>
      <c r="B17774" s="2" t="str">
        <f ca="1">IFERROR(__xludf.DUMMYFUNCTION("GOOGLETRANSLATE(A17774,""auto"",""en"")"),"After watching the video, my vote is for Modi. 400+")</f>
        <v>After watching the video, my vote is for Modi. 400+</v>
      </c>
    </row>
    <row r="17775" spans="1:2" ht="14.25" customHeight="1">
      <c r="A17775" s="6" t="s">
        <v>16725</v>
      </c>
      <c r="B17775" s="2" t="str">
        <f ca="1">IFERROR(__xludf.DUMMYFUNCTION("GOOGLETRANSLATE(A17775,""auto"",""en"")"),"Loading...")</f>
        <v>Loading...</v>
      </c>
    </row>
    <row r="17776" spans="1:2" ht="14.25" customHeight="1">
      <c r="A17776" s="2" t="s">
        <v>16726</v>
      </c>
      <c r="B17776" s="2" t="str">
        <f ca="1">IFERROR(__xludf.DUMMYFUNCTION("GOOGLETRANSLATE(A17776,""auto"",""en"")"),"Loading...")</f>
        <v>Loading...</v>
      </c>
    </row>
    <row r="17777" spans="1:2" ht="14.25" customHeight="1">
      <c r="A17777" s="2" t="s">
        <v>16727</v>
      </c>
      <c r="B17777" s="2" t="str">
        <f ca="1">IFERROR(__xludf.DUMMYFUNCTION("GOOGLETRANSLATE(A17777,""auto"",""en"")"),"Loading...")</f>
        <v>Loading...</v>
      </c>
    </row>
    <row r="17778" spans="1:2" ht="14.25" customHeight="1">
      <c r="A17778" s="2" t="s">
        <v>16728</v>
      </c>
      <c r="B17778" s="2" t="str">
        <f ca="1">IFERROR(__xludf.DUMMYFUNCTION("GOOGLETRANSLATE(A17778,""auto"",""en"")"),"Loading...")</f>
        <v>Loading...</v>
      </c>
    </row>
    <row r="17779" spans="1:2" ht="14.25" customHeight="1">
      <c r="A17779" s="2" t="s">
        <v>16729</v>
      </c>
      <c r="B17779" s="2" t="str">
        <f ca="1">IFERROR(__xludf.DUMMYFUNCTION("GOOGLETRANSLATE(A17779,""auto"",""en"")"),"Loading...")</f>
        <v>Loading...</v>
      </c>
    </row>
    <row r="17780" spans="1:2" ht="14.25" customHeight="1">
      <c r="A17780" s="2" t="s">
        <v>16730</v>
      </c>
      <c r="B17780" s="2" t="str">
        <f ca="1">IFERROR(__xludf.DUMMYFUNCTION("GOOGLETRANSLATE(A17780,""auto"",""en"")"),"Loading...")</f>
        <v>Loading...</v>
      </c>
    </row>
    <row r="17781" spans="1:2" ht="14.25" customHeight="1">
      <c r="A17781" s="6" t="s">
        <v>16731</v>
      </c>
      <c r="B17781" s="2" t="str">
        <f ca="1">IFERROR(__xludf.DUMMYFUNCTION("GOOGLETRANSLATE(A17781,""auto"",""en"")"),"Loading...")</f>
        <v>Loading...</v>
      </c>
    </row>
    <row r="17782" spans="1:2" ht="14.25" customHeight="1">
      <c r="A17782" s="2" t="s">
        <v>16732</v>
      </c>
      <c r="B17782" s="2" t="str">
        <f ca="1">IFERROR(__xludf.DUMMYFUNCTION("GOOGLETRANSLATE(A17782,""auto"",""en"")"),"Loading...")</f>
        <v>Loading...</v>
      </c>
    </row>
    <row r="17783" spans="1:2" ht="14.25" customHeight="1">
      <c r="A17783" s="2" t="s">
        <v>16733</v>
      </c>
      <c r="B17783" s="2" t="str">
        <f ca="1">IFERROR(__xludf.DUMMYFUNCTION("GOOGLETRANSLATE(A17783,""auto"",""en"")"),"Loading...")</f>
        <v>Loading...</v>
      </c>
    </row>
    <row r="17784" spans="1:2" ht="14.25" customHeight="1">
      <c r="A17784" s="2" t="s">
        <v>16734</v>
      </c>
      <c r="B17784" s="2" t="str">
        <f ca="1">IFERROR(__xludf.DUMMYFUNCTION("GOOGLETRANSLATE(A17784,""auto"",""en"")"),"Loading...")</f>
        <v>Loading...</v>
      </c>
    </row>
    <row r="17785" spans="1:2" ht="14.25" customHeight="1">
      <c r="A17785" s="2" t="s">
        <v>16735</v>
      </c>
      <c r="B17785" s="2" t="str">
        <f ca="1">IFERROR(__xludf.DUMMYFUNCTION("GOOGLETRANSLATE(A17785,""auto"",""en"")"),"Loading...")</f>
        <v>Loading...</v>
      </c>
    </row>
    <row r="17786" spans="1:2" ht="14.25" customHeight="1">
      <c r="A17786" s="2" t="s">
        <v>16736</v>
      </c>
      <c r="B17786" s="2" t="str">
        <f ca="1">IFERROR(__xludf.DUMMYFUNCTION("GOOGLETRANSLATE(A17786,""auto"",""en"")"),"Loading...")</f>
        <v>Loading...</v>
      </c>
    </row>
    <row r="17787" spans="1:2" ht="14.25" customHeight="1">
      <c r="A17787" s="2" t="s">
        <v>16737</v>
      </c>
      <c r="B17787" s="2" t="str">
        <f ca="1">IFERROR(__xludf.DUMMYFUNCTION("GOOGLETRANSLATE(A17787,""auto"",""en"")"),"Rather than reservations we need to focus on merit...")</f>
        <v>Rather than reservations we need to focus on merit...</v>
      </c>
    </row>
    <row r="17788" spans="1:2" ht="14.25" customHeight="1">
      <c r="A17788" s="2" t="s">
        <v>16738</v>
      </c>
      <c r="B17788" s="2" t="str">
        <f ca="1">IFERROR(__xludf.DUMMYFUNCTION("GOOGLETRANSLATE(A17788,""auto"",""en"")"),"Loading...")</f>
        <v>Loading...</v>
      </c>
    </row>
    <row r="17789" spans="1:2" ht="14.25" customHeight="1">
      <c r="A17789" s="2" t="s">
        <v>16739</v>
      </c>
      <c r="B17789" s="2" t="str">
        <f ca="1">IFERROR(__xludf.DUMMYFUNCTION("GOOGLETRANSLATE(A17789,""auto"",""en"")"),"Loading...")</f>
        <v>Loading...</v>
      </c>
    </row>
    <row r="17790" spans="1:2" ht="14.25" customHeight="1">
      <c r="A17790" s="2" t="s">
        <v>16740</v>
      </c>
      <c r="B17790" s="2" t="str">
        <f ca="1">IFERROR(__xludf.DUMMYFUNCTION("GOOGLETRANSLATE(A17790,""auto"",""en"")"),"Loading...")</f>
        <v>Loading...</v>
      </c>
    </row>
    <row r="17791" spans="1:2" ht="14.25" customHeight="1">
      <c r="A17791" s="2" t="s">
        <v>16741</v>
      </c>
      <c r="B17791" s="2" t="str">
        <f ca="1">IFERROR(__xludf.DUMMYFUNCTION("GOOGLETRANSLATE(A17791,""auto"",""en"")"),"Modi bhakti band kar...")</f>
        <v>Modi bhakti band kar...</v>
      </c>
    </row>
    <row r="17792" spans="1:2" ht="14.25" customHeight="1">
      <c r="A17792" s="2" t="s">
        <v>16742</v>
      </c>
      <c r="B17792" s="2" t="str">
        <f ca="1">IFERROR(__xludf.DUMMYFUNCTION("GOOGLETRANSLATE(A17792,""auto"",""en"")"),"Loading...")</f>
        <v>Loading...</v>
      </c>
    </row>
    <row r="17793" spans="1:2" ht="14.25" customHeight="1">
      <c r="A17793" s="6" t="s">
        <v>16743</v>
      </c>
      <c r="B17793" s="2" t="str">
        <f ca="1">IFERROR(__xludf.DUMMYFUNCTION("GOOGLETRANSLATE(A17793,""auto"",""en"")"),"Loading...")</f>
        <v>Loading...</v>
      </c>
    </row>
    <row r="17794" spans="1:2" ht="14.25" customHeight="1">
      <c r="A17794" s="6" t="s">
        <v>16744</v>
      </c>
      <c r="B17794" s="2" t="str">
        <f ca="1">IFERROR(__xludf.DUMMYFUNCTION("GOOGLETRANSLATE(A17794,""auto"",""en"")"),"Its so refreshing to see that amidst majority of the Indian Influencers on social media who blindly pump out videos, all under the weak facade of this term: 'dictatorship'; there exists someone like Mohak Mangal, to see facts as what they are, to perform "&amp;"research in its truest sense so that young impressionable minds grow to know their country and not detest it. 
The fact that you include all of your sources in the comments section, shows that you have more credibility and information than most politician"&amp;"s today 😂😂 
As a 15 year old who takes part in debates, elocutions, youth parliaments and MUNs, I thank you from the bottom of my heart for spreading your practicality and objectivity worldwide. 
Lots of love and respect")</f>
        <v>Its so refreshing to see that amidst majority of the Indian Influencers on social media who blindly pump out videos, all under the weak facade of this term: 'dictatorship'; there exists someone like Mohak Mangal, to see facts as what they are, to perform research in its truest sense so that young impressionable minds grow to know their country and not detest it. 
The fact that you include all of your sources in the comments section, shows that you have more credibility and information than most politicians today 😂😂 
As a 15 year old who takes part in debates, elocutions, youth parliaments and MUNs, I thank you from the bottom of my heart for spreading your practicality and objectivity worldwide. 
Lots of love and respect</v>
      </c>
    </row>
    <row r="17795" spans="1:2" ht="14.25" customHeight="1">
      <c r="A17795" s="2" t="s">
        <v>16745</v>
      </c>
      <c r="B17795" s="2" t="str">
        <f ca="1">IFERROR(__xludf.DUMMYFUNCTION("GOOGLETRANSLATE(A17795,""auto"",""en"")"),"Forget it, he is the grandson of Firoz Khan.")</f>
        <v>Forget it, he is the grandson of Firoz Khan.</v>
      </c>
    </row>
    <row r="17796" spans="1:2" ht="14.25" customHeight="1">
      <c r="A17796" s="6" t="s">
        <v>16746</v>
      </c>
      <c r="B17796" s="2" t="str">
        <f ca="1">IFERROR(__xludf.DUMMYFUNCTION("GOOGLETRANSLATE(A17796,""auto"",""en"")"),"Loading...")</f>
        <v>Loading...</v>
      </c>
    </row>
    <row r="17797" spans="1:2" ht="14.25" customHeight="1">
      <c r="A17797" s="2" t="s">
        <v>16747</v>
      </c>
      <c r="B17797" s="2" t="str">
        <f ca="1">IFERROR(__xludf.DUMMYFUNCTION("GOOGLETRANSLATE(A17797,""auto"",""en"")"),"Lane reservation")</f>
        <v>Lane reservation</v>
      </c>
    </row>
    <row r="17798" spans="1:2" ht="14.25" customHeight="1">
      <c r="A17798" s="2" t="s">
        <v>16748</v>
      </c>
      <c r="B17798" s="2" t="str">
        <f ca="1">IFERROR(__xludf.DUMMYFUNCTION("GOOGLETRANSLATE(A17798,""auto"",""en"")"),"Loading...")</f>
        <v>Loading...</v>
      </c>
    </row>
    <row r="17799" spans="1:2" ht="14.25" customHeight="1">
      <c r="A17799" s="2" t="s">
        <v>16749</v>
      </c>
      <c r="B17799" s="2" t="str">
        <f ca="1">IFERROR(__xludf.DUMMYFUNCTION("GOOGLETRANSLATE(A17799,""auto"",""en"")"),"Vote for Congress")</f>
        <v>Vote for Congress</v>
      </c>
    </row>
    <row r="17800" spans="1:2" ht="14.25" customHeight="1">
      <c r="A17800" s="2" t="s">
        <v>16750</v>
      </c>
      <c r="B17800" s="2" t="str">
        <f ca="1">IFERROR(__xludf.DUMMYFUNCTION("GOOGLETRANSLATE(A17800,""auto"",""en"")"),"Loading...")</f>
        <v>Loading...</v>
      </c>
    </row>
    <row r="17801" spans="1:2" ht="14.25" customHeight="1">
      <c r="A17801" s="2" t="s">
        <v>16751</v>
      </c>
      <c r="B17801" s="2" t="str">
        <f ca="1">IFERROR(__xludf.DUMMYFUNCTION("GOOGLETRANSLATE(A17801,""auto"",""en"")"),"Loading...")</f>
        <v>Loading...</v>
      </c>
    </row>
    <row r="17802" spans="1:2" ht="14.25" customHeight="1">
      <c r="A17802" s="2" t="s">
        <v>16752</v>
      </c>
      <c r="B17802" s="2" t="str">
        <f ca="1">IFERROR(__xludf.DUMMYFUNCTION("GOOGLETRANSLATE(A17802,""auto"",""en"")"),"Loading...")</f>
        <v>Loading...</v>
      </c>
    </row>
    <row r="17803" spans="1:2" ht="14.25" customHeight="1">
      <c r="A17803" s="2" t="s">
        <v>16753</v>
      </c>
      <c r="B17803" s="2" t="str">
        <f ca="1">IFERROR(__xludf.DUMMYFUNCTION("GOOGLETRANSLATE(A17803,""auto"",""en"")"),"Loading...")</f>
        <v>Loading...</v>
      </c>
    </row>
    <row r="17804" spans="1:2" ht="14.25" customHeight="1">
      <c r="A17804" s="5" t="s">
        <v>16754</v>
      </c>
      <c r="B17804" s="2" t="str">
        <f ca="1">IFERROR(__xludf.DUMMYFUNCTION("GOOGLETRANSLATE(A17804,""auto"",""en"")"),"Loading...")</f>
        <v>Loading...</v>
      </c>
    </row>
    <row r="17805" spans="1:2" ht="14.25" customHeight="1">
      <c r="A17805" s="2" t="s">
        <v>16755</v>
      </c>
      <c r="B17805" s="2" t="str">
        <f ca="1">IFERROR(__xludf.DUMMYFUNCTION("GOOGLETRANSLATE(A17805,""auto"",""en"")"),"Loading...")</f>
        <v>Loading...</v>
      </c>
    </row>
    <row r="17806" spans="1:2" ht="14.25" customHeight="1">
      <c r="A17806" s="2" t="s">
        <v>742</v>
      </c>
      <c r="B17806" s="2" t="str">
        <f ca="1">IFERROR(__xludf.DUMMYFUNCTION("GOOGLETRANSLATE(A17806,""auto"",""en"")"),"Pappu")</f>
        <v>Pappu</v>
      </c>
    </row>
    <row r="17807" spans="1:2" ht="14.25" customHeight="1">
      <c r="A17807" s="2" t="s">
        <v>16756</v>
      </c>
      <c r="B17807" s="2" t="str">
        <f ca="1">IFERROR(__xludf.DUMMYFUNCTION("GOOGLETRANSLATE(A17807,""auto"",""en"")"),"Loading...")</f>
        <v>Loading...</v>
      </c>
    </row>
    <row r="17808" spans="1:2" ht="14.25" customHeight="1">
      <c r="A17808" s="2" t="s">
        <v>16757</v>
      </c>
      <c r="B17808" s="2" t="str">
        <f ca="1">IFERROR(__xludf.DUMMYFUNCTION("GOOGLETRANSLATE(A17808,""auto"",""en"")"),"Loading...")</f>
        <v>Loading...</v>
      </c>
    </row>
    <row r="17809" spans="1:2" ht="14.25" customHeight="1">
      <c r="A17809" s="2" t="s">
        <v>16758</v>
      </c>
      <c r="B17809" s="2" t="str">
        <f ca="1">IFERROR(__xludf.DUMMYFUNCTION("GOOGLETRANSLATE(A17809,""auto"",""en"")"),"Loading...")</f>
        <v>Loading...</v>
      </c>
    </row>
    <row r="17810" spans="1:2" ht="14.25" customHeight="1">
      <c r="A17810" s="2" t="s">
        <v>16759</v>
      </c>
      <c r="B17810" s="2" t="str">
        <f ca="1">IFERROR(__xludf.DUMMYFUNCTION("GOOGLETRANSLATE(A17810,""auto"",""en"")"),"Loading...")</f>
        <v>Loading...</v>
      </c>
    </row>
    <row r="17811" spans="1:2" ht="14.25" customHeight="1">
      <c r="A17811" s="2" t="s">
        <v>16760</v>
      </c>
      <c r="B17811" s="2" t="str">
        <f ca="1">IFERROR(__xludf.DUMMYFUNCTION("GOOGLETRANSLATE(A17811,""auto"",""en"")"),"Loading...")</f>
        <v>Loading...</v>
      </c>
    </row>
    <row r="17812" spans="1:2" ht="14.25" customHeight="1">
      <c r="A17812" s="2" t="s">
        <v>16761</v>
      </c>
      <c r="B17812" s="2" t="str">
        <f ca="1">IFERROR(__xludf.DUMMYFUNCTION("GOOGLETRANSLATE(A17812,""auto"",""en"")"),"Govt giving jobs is no way sustainable.....people want govt job just for job security.....only half of them work properly")</f>
        <v>Govt giving jobs is no way sustainable.....people want govt job just for job security.....only half of them work properly</v>
      </c>
    </row>
    <row r="17813" spans="1:2" ht="14.25" customHeight="1">
      <c r="A17813" s="2" t="s">
        <v>16762</v>
      </c>
      <c r="B17813" s="2" t="str">
        <f ca="1">IFERROR(__xludf.DUMMYFUNCTION("GOOGLETRANSLATE(A17813,""auto"",""en"")"),"Loading...")</f>
        <v>Loading...</v>
      </c>
    </row>
    <row r="17814" spans="1:2" ht="14.25" customHeight="1">
      <c r="A17814" s="4" t="s">
        <v>16763</v>
      </c>
      <c r="B17814" s="2" t="str">
        <f ca="1">IFERROR(__xludf.DUMMYFUNCTION("GOOGLETRANSLATE(A17814,""auto"",""en"")"),"Loading...")</f>
        <v>Loading...</v>
      </c>
    </row>
    <row r="17815" spans="1:2" ht="14.25" customHeight="1">
      <c r="A17815" s="2" t="s">
        <v>16764</v>
      </c>
      <c r="B17815" s="2" t="str">
        <f ca="1">IFERROR(__xludf.DUMMYFUNCTION("GOOGLETRANSLATE(A17815,""auto"",""en"")"),"Loading...")</f>
        <v>Loading...</v>
      </c>
    </row>
    <row r="17816" spans="1:2" ht="14.25" customHeight="1">
      <c r="A17816" s="2" t="s">
        <v>16765</v>
      </c>
      <c r="B17816" s="2" t="str">
        <f ca="1">IFERROR(__xludf.DUMMYFUNCTION("GOOGLETRANSLATE(A17816,""auto"",""en"")"),"Loading...")</f>
        <v>Loading...</v>
      </c>
    </row>
    <row r="17817" spans="1:2" ht="14.25" customHeight="1">
      <c r="A17817" s="2" t="s">
        <v>16766</v>
      </c>
      <c r="B17817" s="2" t="str">
        <f ca="1">IFERROR(__xludf.DUMMYFUNCTION("GOOGLETRANSLATE(A17817,""auto"",""en"")"),"Bjp win 🚩")</f>
        <v>Bjp win 🚩</v>
      </c>
    </row>
    <row r="17818" spans="1:2" ht="14.25" customHeight="1">
      <c r="A17818" s="2" t="s">
        <v>16767</v>
      </c>
      <c r="B17818" s="2" t="str">
        <f ca="1">IFERROR(__xludf.DUMMYFUNCTION("GOOGLETRANSLATE(A17818,""auto"",""en"")"),"Loading...")</f>
        <v>Loading...</v>
      </c>
    </row>
    <row r="17819" spans="1:2" ht="14.25" customHeight="1">
      <c r="A17819" s="2" t="s">
        <v>16768</v>
      </c>
      <c r="B17819" s="2" t="str">
        <f ca="1">IFERROR(__xludf.DUMMYFUNCTION("GOOGLETRANSLATE(A17819,""auto"",""en"")"),"Loading...")</f>
        <v>Loading...</v>
      </c>
    </row>
    <row r="17820" spans="1:2" ht="14.25" customHeight="1">
      <c r="A17820" s="2" t="s">
        <v>16769</v>
      </c>
      <c r="B17820" s="2" t="str">
        <f ca="1">IFERROR(__xludf.DUMMYFUNCTION("GOOGLETRANSLATE(A17820,""auto"",""en"")"),"Loading...")</f>
        <v>Loading...</v>
      </c>
    </row>
    <row r="17821" spans="1:2" ht="14.25" customHeight="1">
      <c r="A17821" s="2" t="s">
        <v>16770</v>
      </c>
      <c r="B17821" s="2" t="str">
        <f ca="1">IFERROR(__xludf.DUMMYFUNCTION("GOOGLETRANSLATE(A17821,""auto"",""en"")"),"Loading...")</f>
        <v>Loading...</v>
      </c>
    </row>
    <row r="17822" spans="1:2" ht="14.25" customHeight="1">
      <c r="A17822" s="2" t="s">
        <v>16771</v>
      </c>
      <c r="B17822" s="2" t="str">
        <f ca="1">IFERROR(__xludf.DUMMYFUNCTION("GOOGLETRANSLATE(A17822,""auto"",""en"")"),"Loading...")</f>
        <v>Loading...</v>
      </c>
    </row>
    <row r="17823" spans="1:2" ht="14.25" customHeight="1">
      <c r="A17823" s="2" t="s">
        <v>16772</v>
      </c>
      <c r="B17823" s="2" t="str">
        <f ca="1">IFERROR(__xludf.DUMMYFUNCTION("GOOGLETRANSLATE(A17823,""auto"",""en"")"),"Loading...")</f>
        <v>Loading...</v>
      </c>
    </row>
    <row r="17824" spans="1:2" ht="14.25" customHeight="1">
      <c r="A17824" s="2" t="s">
        <v>16773</v>
      </c>
      <c r="B17824" s="2" t="str">
        <f ca="1">IFERROR(__xludf.DUMMYFUNCTION("GOOGLETRANSLATE(A17824,""auto"",""en"")"),"Loading...")</f>
        <v>Loading...</v>
      </c>
    </row>
    <row r="17825" spans="1:2" ht="14.25" customHeight="1">
      <c r="A17825" s="6" t="s">
        <v>16774</v>
      </c>
      <c r="B17825" s="2" t="str">
        <f ca="1">IFERROR(__xludf.DUMMYFUNCTION("GOOGLETRANSLATE(A17825,""auto"",""en"")"),"Rahul rathe ❌
Mohak Mangal ✅
Nice video sir....
O German Rahul is trying to mindwash...every time at the time of elections.")</f>
        <v>Rahul rathe ❌
Mohak Mangal ✅
Nice video sir....
O German Rahul is trying to mindwash...every time at the time of elections.</v>
      </c>
    </row>
    <row r="17826" spans="1:2" ht="14.25" customHeight="1">
      <c r="A17826" s="2" t="s">
        <v>16775</v>
      </c>
      <c r="B17826" s="2" t="str">
        <f ca="1">IFERROR(__xludf.DUMMYFUNCTION("GOOGLETRANSLATE(A17826,""auto"",""en"")"),"Loading...")</f>
        <v>Loading...</v>
      </c>
    </row>
    <row r="17827" spans="1:2" ht="14.25" customHeight="1">
      <c r="A17827" s="2" t="s">
        <v>16776</v>
      </c>
      <c r="B17827" s="2" t="str">
        <f ca="1">IFERROR(__xludf.DUMMYFUNCTION("GOOGLETRANSLATE(A17827,""auto"",""en"")"),"Loading...")</f>
        <v>Loading...</v>
      </c>
    </row>
    <row r="17828" spans="1:2" ht="14.25" customHeight="1">
      <c r="A17828" s="2" t="s">
        <v>16777</v>
      </c>
      <c r="B17828" s="2" t="str">
        <f ca="1">IFERROR(__xludf.DUMMYFUNCTION("GOOGLETRANSLATE(A17828,""auto"",""en"")"),"Loading...")</f>
        <v>Loading...</v>
      </c>
    </row>
    <row r="17829" spans="1:2" ht="14.25" customHeight="1">
      <c r="A17829" s="2" t="s">
        <v>16778</v>
      </c>
      <c r="B17829" s="2" t="str">
        <f ca="1">IFERROR(__xludf.DUMMYFUNCTION("GOOGLETRANSLATE(A17829,""auto"",""en"")"),"All these youtubers are just trying to make money")</f>
        <v>All these youtubers are just trying to make money</v>
      </c>
    </row>
    <row r="17830" spans="1:2" ht="14.25" customHeight="1">
      <c r="A17830" s="2" t="s">
        <v>16779</v>
      </c>
      <c r="B17830" s="2" t="str">
        <f ca="1">IFERROR(__xludf.DUMMYFUNCTION("GOOGLETRANSLATE(A17830,""auto"",""en"")"),"Loading...")</f>
        <v>Loading...</v>
      </c>
    </row>
    <row r="17831" spans="1:2" ht="14.25" customHeight="1">
      <c r="A17831" s="2" t="s">
        <v>16780</v>
      </c>
      <c r="B17831" s="2" t="str">
        <f ca="1">IFERROR(__xludf.DUMMYFUNCTION("GOOGLETRANSLATE(A17831,""auto"",""en"")"),"Loading...")</f>
        <v>Loading...</v>
      </c>
    </row>
    <row r="17832" spans="1:2" ht="14.25" customHeight="1">
      <c r="A17832" s="6" t="s">
        <v>16781</v>
      </c>
      <c r="B17832" s="2" t="str">
        <f ca="1">IFERROR(__xludf.DUMMYFUNCTION("GOOGLETRANSLATE(A17832,""auto"",""en"")"),"Loading...")</f>
        <v>Loading...</v>
      </c>
    </row>
    <row r="17833" spans="1:2" ht="14.25" customHeight="1">
      <c r="A17833" s="6" t="s">
        <v>16782</v>
      </c>
      <c r="B17833" s="2" t="str">
        <f ca="1">IFERROR(__xludf.DUMMYFUNCTION("GOOGLETRANSLATE(A17833,""auto"",""en"")"),"Loading...")</f>
        <v>Loading...</v>
      </c>
    </row>
    <row r="17834" spans="1:2" ht="14.25" customHeight="1">
      <c r="A17834" s="2" t="s">
        <v>16783</v>
      </c>
      <c r="B17834" s="2" t="str">
        <f ca="1">IFERROR(__xludf.DUMMYFUNCTION("GOOGLETRANSLATE(A17834,""auto"",""en"")"),"Loading...")</f>
        <v>Loading...</v>
      </c>
    </row>
    <row r="17835" spans="1:2" ht="14.25" customHeight="1">
      <c r="A17835" s="5" t="s">
        <v>16784</v>
      </c>
      <c r="B17835" s="2" t="str">
        <f ca="1">IFERROR(__xludf.DUMMYFUNCTION("GOOGLETRANSLATE(A17835,""auto"",""en"")"),"Loading...")</f>
        <v>Loading...</v>
      </c>
    </row>
    <row r="17836" spans="1:2" ht="14.25" customHeight="1">
      <c r="A17836" s="2" t="s">
        <v>16785</v>
      </c>
      <c r="B17836" s="2" t="str">
        <f ca="1">IFERROR(__xludf.DUMMYFUNCTION("GOOGLETRANSLATE(A17836,""auto"",""en"")"),"Loading...")</f>
        <v>Loading...</v>
      </c>
    </row>
    <row r="17837" spans="1:2" ht="14.25" customHeight="1">
      <c r="A17837" s="2" t="s">
        <v>16786</v>
      </c>
      <c r="B17837" s="2" t="str">
        <f ca="1">IFERROR(__xludf.DUMMYFUNCTION("GOOGLETRANSLATE(A17837,""auto"",""en"")"),"Loading...")</f>
        <v>Loading...</v>
      </c>
    </row>
    <row r="17838" spans="1:2" ht="14.25" customHeight="1">
      <c r="A17838" s="2" t="s">
        <v>16787</v>
      </c>
      <c r="B17838" s="2" t="str">
        <f ca="1">IFERROR(__xludf.DUMMYFUNCTION("GOOGLETRANSLATE(A17838,""auto"",""en"")"),"Loading...")</f>
        <v>Loading...</v>
      </c>
    </row>
    <row r="17839" spans="1:2" ht="14.25" customHeight="1">
      <c r="A17839" s="2" t="s">
        <v>16788</v>
      </c>
      <c r="B17839" s="2" t="str">
        <f ca="1">IFERROR(__xludf.DUMMYFUNCTION("GOOGLETRANSLATE(A17839,""auto"",""en"")"),"Go for BJP ,, Reservation is a big problem 😢😢 our country and congress increase Reservation. Talented people suffer for Reservation...")</f>
        <v>Go for BJP ,, Reservation is a big problem 😢😢 our country and congress increase Reservation. Talented people suffer for Reservation...</v>
      </c>
    </row>
    <row r="17840" spans="1:2" ht="14.25" customHeight="1">
      <c r="A17840" s="2" t="s">
        <v>16789</v>
      </c>
      <c r="B17840" s="2" t="str">
        <f ca="1">IFERROR(__xludf.DUMMYFUNCTION("GOOGLETRANSLATE(A17840,""auto"",""en"")"),"Loading...")</f>
        <v>Loading...</v>
      </c>
    </row>
    <row r="17841" spans="1:2" ht="14.25" customHeight="1">
      <c r="A17841" s="2" t="s">
        <v>16790</v>
      </c>
      <c r="B17841" s="2" t="str">
        <f ca="1">IFERROR(__xludf.DUMMYFUNCTION("GOOGLETRANSLATE(A17841,""auto"",""en"")"),"Thanks Bhai for showing the truth")</f>
        <v>Thanks Bhai for showing the truth</v>
      </c>
    </row>
    <row r="17842" spans="1:2" ht="14.25" customHeight="1">
      <c r="A17842" s="2" t="s">
        <v>16791</v>
      </c>
      <c r="B17842" s="2" t="str">
        <f ca="1">IFERROR(__xludf.DUMMYFUNCTION("GOOGLETRANSLATE(A17842,""auto"",""en"")"),"Loading...")</f>
        <v>Loading...</v>
      </c>
    </row>
    <row r="17843" spans="1:2" ht="14.25" customHeight="1">
      <c r="A17843" s="2" t="s">
        <v>16792</v>
      </c>
      <c r="B17843" s="2" t="str">
        <f ca="1">IFERROR(__xludf.DUMMYFUNCTION("GOOGLETRANSLATE(A17843,""auto"",""en"")"),"Loading...")</f>
        <v>Loading...</v>
      </c>
    </row>
    <row r="17844" spans="1:2" ht="14.25" customHeight="1">
      <c r="A17844" s="2" t="s">
        <v>16793</v>
      </c>
      <c r="B17844" s="2" t="str">
        <f ca="1">IFERROR(__xludf.DUMMYFUNCTION("GOOGLETRANSLATE(A17844,""auto"",""en"")"),"Loading...")</f>
        <v>Loading...</v>
      </c>
    </row>
    <row r="17845" spans="1:2" ht="14.25" customHeight="1">
      <c r="A17845" s="2" t="s">
        <v>16794</v>
      </c>
      <c r="B17845" s="2" t="str">
        <f ca="1">IFERROR(__xludf.DUMMYFUNCTION("GOOGLETRANSLATE(A17845,""auto"",""en"")"),"Loading...")</f>
        <v>Loading...</v>
      </c>
    </row>
    <row r="17846" spans="1:2" ht="14.25" customHeight="1">
      <c r="A17846" s="2" t="s">
        <v>16795</v>
      </c>
      <c r="B17846" s="2" t="str">
        <f ca="1">IFERROR(__xludf.DUMMYFUNCTION("GOOGLETRANSLATE(A17846,""auto"",""en"")"),"Loading...")</f>
        <v>Loading...</v>
      </c>
    </row>
    <row r="17847" spans="1:2" ht="14.25" customHeight="1">
      <c r="A17847" s="2" t="s">
        <v>16796</v>
      </c>
      <c r="B17847" s="2" t="str">
        <f ca="1">IFERROR(__xludf.DUMMYFUNCTION("GOOGLETRANSLATE(A17847,""auto"",""en"")"),"Loading...")</f>
        <v>Loading...</v>
      </c>
    </row>
    <row r="17848" spans="1:2" ht="14.25" customHeight="1">
      <c r="A17848" s="2" t="s">
        <v>16797</v>
      </c>
      <c r="B17848" s="2" t="str">
        <f ca="1">IFERROR(__xludf.DUMMYFUNCTION("GOOGLETRANSLATE(A17848,""auto"",""en"")"),"We need Modi 🙏")</f>
        <v>We need Modi 🙏</v>
      </c>
    </row>
    <row r="17849" spans="1:2" ht="14.25" customHeight="1">
      <c r="A17849" s="2" t="s">
        <v>16798</v>
      </c>
      <c r="B17849" s="2" t="str">
        <f ca="1">IFERROR(__xludf.DUMMYFUNCTION("GOOGLETRANSLATE(A17849,""auto"",""en"")"),"Loading...")</f>
        <v>Loading...</v>
      </c>
    </row>
    <row r="17850" spans="1:2" ht="14.25" customHeight="1">
      <c r="A17850" s="2" t="s">
        <v>16799</v>
      </c>
      <c r="B17850" s="2" t="str">
        <f ca="1">IFERROR(__xludf.DUMMYFUNCTION("GOOGLETRANSLATE(A17850,""auto"",""en"")"),"Loading...")</f>
        <v>Loading...</v>
      </c>
    </row>
    <row r="17851" spans="1:2" ht="14.25" customHeight="1">
      <c r="A17851" s="2" t="s">
        <v>16800</v>
      </c>
      <c r="B17851" s="2" t="str">
        <f ca="1">IFERROR(__xludf.DUMMYFUNCTION("GOOGLETRANSLATE(A17851,""auto"",""en"")"),"Loading...")</f>
        <v>Loading...</v>
      </c>
    </row>
    <row r="17852" spans="1:2" ht="14.25" customHeight="1">
      <c r="A17852" s="6" t="s">
        <v>16801</v>
      </c>
      <c r="B17852" s="2" t="str">
        <f ca="1">IFERROR(__xludf.DUMMYFUNCTION("GOOGLETRANSLATE(A17852,""auto"",""en"")"),"Loading...")</f>
        <v>Loading...</v>
      </c>
    </row>
    <row r="17853" spans="1:2" ht="14.25" customHeight="1">
      <c r="A17853" s="2" t="s">
        <v>16802</v>
      </c>
      <c r="B17853" s="2" t="str">
        <f ca="1">IFERROR(__xludf.DUMMYFUNCTION("GOOGLETRANSLATE(A17853,""auto"",""en"")"),"Loading...")</f>
        <v>Loading...</v>
      </c>
    </row>
    <row r="17854" spans="1:2" ht="14.25" customHeight="1">
      <c r="A17854" s="6" t="s">
        <v>16803</v>
      </c>
      <c r="B17854" s="2" t="str">
        <f ca="1">IFERROR(__xludf.DUMMYFUNCTION("GOOGLETRANSLATE(A17854,""auto"",""en"")"),"Loading...")</f>
        <v>Loading...</v>
      </c>
    </row>
    <row r="17855" spans="1:2" ht="14.25" customHeight="1">
      <c r="A17855" s="2" t="s">
        <v>16804</v>
      </c>
      <c r="B17855" s="2" t="str">
        <f ca="1">IFERROR(__xludf.DUMMYFUNCTION("GOOGLETRANSLATE(A17855,""auto"",""en"")"),"Loading...")</f>
        <v>Loading...</v>
      </c>
    </row>
    <row r="17856" spans="1:2" ht="14.25" customHeight="1">
      <c r="A17856" s="2" t="s">
        <v>16805</v>
      </c>
      <c r="B17856" s="2" t="str">
        <f ca="1">IFERROR(__xludf.DUMMYFUNCTION("GOOGLETRANSLATE(A17856,""auto"",""en"")"),"Loading...")</f>
        <v>Loading...</v>
      </c>
    </row>
    <row r="17857" spans="1:2" ht="14.25" customHeight="1">
      <c r="A17857" s="5" t="s">
        <v>16806</v>
      </c>
      <c r="B17857" s="2" t="str">
        <f ca="1">IFERROR(__xludf.DUMMYFUNCTION("GOOGLETRANSLATE(A17857,""auto"",""en"")"),"Loading...")</f>
        <v>Loading...</v>
      </c>
    </row>
    <row r="17858" spans="1:2" ht="14.25" customHeight="1">
      <c r="A17858" s="2" t="s">
        <v>16807</v>
      </c>
      <c r="B17858" s="2" t="str">
        <f ca="1">IFERROR(__xludf.DUMMYFUNCTION("GOOGLETRANSLATE(A17858,""auto"",""en"")"),"Loading...")</f>
        <v>Loading...</v>
      </c>
    </row>
    <row r="17859" spans="1:2" ht="14.25" customHeight="1">
      <c r="A17859" s="2" t="s">
        <v>16808</v>
      </c>
      <c r="B17859" s="2" t="str">
        <f ca="1">IFERROR(__xludf.DUMMYFUNCTION("GOOGLETRANSLATE(A17859,""auto"",""en"")"),"Loading...")</f>
        <v>Loading...</v>
      </c>
    </row>
    <row r="17860" spans="1:2" ht="14.25" customHeight="1">
      <c r="A17860" s="6" t="s">
        <v>16809</v>
      </c>
      <c r="B17860" s="2" t="str">
        <f ca="1">IFERROR(__xludf.DUMMYFUNCTION("GOOGLETRANSLATE(A17860,""auto"",""en"")"),"Loading...")</f>
        <v>Loading...</v>
      </c>
    </row>
    <row r="17861" spans="1:2" ht="14.25" customHeight="1">
      <c r="A17861" s="2" t="s">
        <v>16810</v>
      </c>
      <c r="B17861" s="2" t="str">
        <f ca="1">IFERROR(__xludf.DUMMYFUNCTION("GOOGLETRANSLATE(A17861,""auto"",""en"")"),"Thansk bro, you are the only one showing the otherside")</f>
        <v>Thansk bro, you are the only one showing the otherside</v>
      </c>
    </row>
    <row r="17862" spans="1:2" ht="14.25" customHeight="1">
      <c r="A17862" s="2" t="s">
        <v>16811</v>
      </c>
      <c r="B17862" s="2" t="str">
        <f ca="1">IFERROR(__xludf.DUMMYFUNCTION("GOOGLETRANSLATE(A17862,""auto"",""en"")"),"Loading...")</f>
        <v>Loading...</v>
      </c>
    </row>
    <row r="17863" spans="1:2" ht="14.25" customHeight="1">
      <c r="A17863" s="2" t="s">
        <v>8609</v>
      </c>
      <c r="B17863" s="2" t="str">
        <f ca="1">IFERROR(__xludf.DUMMYFUNCTION("GOOGLETRANSLATE(A17863,""auto"",""en"")"),"Loading...")</f>
        <v>Loading...</v>
      </c>
    </row>
    <row r="17864" spans="1:2" ht="14.25" customHeight="1">
      <c r="A17864" s="2" t="s">
        <v>16812</v>
      </c>
      <c r="B17864" s="2" t="str">
        <f ca="1">IFERROR(__xludf.DUMMYFUNCTION("GOOGLETRANSLATE(A17864,""auto"",""en"")"),"Loading...")</f>
        <v>Loading...</v>
      </c>
    </row>
    <row r="17865" spans="1:2" ht="14.25" customHeight="1">
      <c r="A17865" s="2" t="s">
        <v>16813</v>
      </c>
      <c r="B17865" s="2" t="str">
        <f ca="1">IFERROR(__xludf.DUMMYFUNCTION("GOOGLETRANSLATE(A17865,""auto"",""en"")"),"Loading...")</f>
        <v>Loading...</v>
      </c>
    </row>
    <row r="17866" spans="1:2" ht="14.25" customHeight="1">
      <c r="A17866" s="6" t="s">
        <v>16814</v>
      </c>
      <c r="B17866" s="2" t="str">
        <f ca="1">IFERROR(__xludf.DUMMYFUNCTION("GOOGLETRANSLATE(A17866,""auto"",""en"")"),"Loading...")</f>
        <v>Loading...</v>
      </c>
    </row>
    <row r="17867" spans="1:2" ht="14.25" customHeight="1">
      <c r="A17867" s="6" t="s">
        <v>16815</v>
      </c>
      <c r="B17867" s="2" t="str">
        <f ca="1">IFERROR(__xludf.DUMMYFUNCTION("GOOGLETRANSLATE(A17867,""auto"",""en"")"),"Loading...")</f>
        <v>Loading...</v>
      </c>
    </row>
    <row r="17868" spans="1:2" ht="14.25" customHeight="1">
      <c r="A17868" s="6" t="s">
        <v>16816</v>
      </c>
      <c r="B17868" s="2" t="str">
        <f ca="1">IFERROR(__xludf.DUMMYFUNCTION("GOOGLETRANSLATE(A17868,""auto"",""en"")"),"We can criticise BJP's work...
 We can hate BJP's work 
But we can't ignore BJP's work for development 🔥")</f>
        <v>We can criticise BJP's work...
 We can hate BJP's work 
But we can't ignore BJP's work for development 🔥</v>
      </c>
    </row>
    <row r="17869" spans="1:2" ht="14.25" customHeight="1">
      <c r="A17869" s="2" t="s">
        <v>16817</v>
      </c>
      <c r="B17869" s="2" t="str">
        <f ca="1">IFERROR(__xludf.DUMMYFUNCTION("GOOGLETRANSLATE(A17869,""auto"",""en"")"),"Loading...")</f>
        <v>Loading...</v>
      </c>
    </row>
    <row r="17870" spans="1:2" ht="14.25" customHeight="1">
      <c r="A17870" s="6" t="s">
        <v>16818</v>
      </c>
      <c r="B17870" s="2" t="str">
        <f ca="1">IFERROR(__xludf.DUMMYFUNCTION("GOOGLETRANSLATE(A17870,""auto"",""en"")"),"I wanted to CONGRESS but thier manifesto is horrifying.
Thus Modi ji is far better.
My vote for modiji")</f>
        <v>I wanted to CONGRESS but thier manifesto is horrifying.
Thus Modi ji is far better.
My vote for modiji</v>
      </c>
    </row>
    <row r="17871" spans="1:2" ht="14.25" customHeight="1">
      <c r="A17871" s="6" t="s">
        <v>16819</v>
      </c>
      <c r="B17871" s="2" t="str">
        <f ca="1">IFERROR(__xludf.DUMMYFUNCTION("GOOGLETRANSLATE(A17871,""auto"",""en"")"),"BJP: Modi h to mukki k 🗿
CONGRESS: pappu h to mushkil h 🤡")</f>
        <v>BJP: Modi h to mukki k 🗿
CONGRESS: pappu h to mushkil h 🤡</v>
      </c>
    </row>
    <row r="17872" spans="1:2" ht="14.25" customHeight="1">
      <c r="A17872" s="2" t="s">
        <v>16820</v>
      </c>
      <c r="B17872" s="2" t="str">
        <f ca="1">IFERROR(__xludf.DUMMYFUNCTION("GOOGLETRANSLATE(A17872,""auto"",""en"")"),"Loading...")</f>
        <v>Loading...</v>
      </c>
    </row>
    <row r="17873" spans="1:2" ht="14.25" customHeight="1">
      <c r="A17873" s="4" t="s">
        <v>16821</v>
      </c>
      <c r="B17873" s="2" t="str">
        <f ca="1">IFERROR(__xludf.DUMMYFUNCTION("GOOGLETRANSLATE(A17873,""auto"",""en"")"),"Loading...")</f>
        <v>Loading...</v>
      </c>
    </row>
    <row r="17874" spans="1:2" ht="14.25" customHeight="1">
      <c r="A17874" s="2" t="s">
        <v>16822</v>
      </c>
      <c r="B17874" s="2" t="str">
        <f ca="1">IFERROR(__xludf.DUMMYFUNCTION("GOOGLETRANSLATE(A17874,""auto"",""en"")"),"Loading...")</f>
        <v>Loading...</v>
      </c>
    </row>
    <row r="17875" spans="1:2" ht="14.25" customHeight="1">
      <c r="A17875" s="2" t="s">
        <v>16823</v>
      </c>
      <c r="B17875" s="2" t="str">
        <f ca="1">IFERROR(__xludf.DUMMYFUNCTION("GOOGLETRANSLATE(A17875,""auto"",""en"")"),"Loading...")</f>
        <v>Loading...</v>
      </c>
    </row>
    <row r="17876" spans="1:2" ht="14.25" customHeight="1">
      <c r="A17876" s="2" t="s">
        <v>16824</v>
      </c>
      <c r="B17876" s="2" t="str">
        <f ca="1">IFERROR(__xludf.DUMMYFUNCTION("GOOGLETRANSLATE(A17876,""auto"",""en"")"),"Loading...")</f>
        <v>Loading...</v>
      </c>
    </row>
    <row r="17877" spans="1:2" ht="14.25" customHeight="1">
      <c r="A17877" s="2" t="s">
        <v>16825</v>
      </c>
      <c r="B17877" s="2" t="str">
        <f ca="1">IFERROR(__xludf.DUMMYFUNCTION("GOOGLETRANSLATE(A17877,""auto"",""en"")"),"Loading...")</f>
        <v>Loading...</v>
      </c>
    </row>
    <row r="17878" spans="1:2" ht="14.25" customHeight="1">
      <c r="A17878" s="2" t="s">
        <v>16826</v>
      </c>
      <c r="B17878" s="2" t="str">
        <f ca="1">IFERROR(__xludf.DUMMYFUNCTION("GOOGLETRANSLATE(A17878,""auto"",""en"")"),"Loading...")</f>
        <v>Loading...</v>
      </c>
    </row>
    <row r="17879" spans="1:2" ht="14.25" customHeight="1">
      <c r="A17879" s="4" t="s">
        <v>16827</v>
      </c>
      <c r="B17879" s="2" t="str">
        <f ca="1">IFERROR(__xludf.DUMMYFUNCTION("GOOGLETRANSLATE(A17879,""auto"",""en"")"),"Loading...")</f>
        <v>Loading...</v>
      </c>
    </row>
    <row r="17880" spans="1:2" ht="14.25" customHeight="1">
      <c r="A17880" s="4" t="s">
        <v>16828</v>
      </c>
      <c r="B17880" s="2" t="str">
        <f ca="1">IFERROR(__xludf.DUMMYFUNCTION("GOOGLETRANSLATE(A17880,""auto"",""en"")"),"Loading...")</f>
        <v>Loading...</v>
      </c>
    </row>
    <row r="17881" spans="1:2" ht="14.25" customHeight="1">
      <c r="A17881" s="6" t="s">
        <v>16829</v>
      </c>
      <c r="B17881" s="2" t="str">
        <f ca="1">IFERROR(__xludf.DUMMYFUNCTION("GOOGLETRANSLATE(A17881,""auto"",""en"")"),"Loading...")</f>
        <v>Loading...</v>
      </c>
    </row>
    <row r="17882" spans="1:2" ht="14.25" customHeight="1">
      <c r="A17882" s="2" t="s">
        <v>16830</v>
      </c>
      <c r="B17882" s="2" t="str">
        <f ca="1">IFERROR(__xludf.DUMMYFUNCTION("GOOGLETRANSLATE(A17882,""auto"",""en"")"),"Loading...")</f>
        <v>Loading...</v>
      </c>
    </row>
    <row r="17883" spans="1:2" ht="14.25" customHeight="1">
      <c r="A17883" s="2" t="s">
        <v>16831</v>
      </c>
      <c r="B17883" s="2" t="str">
        <f ca="1">IFERROR(__xludf.DUMMYFUNCTION("GOOGLETRANSLATE(A17883,""auto"",""en"")"),"Why can’t they plan something employment for youth for lakhs of crore rather than distributing it free which makes no difference to poor and is very less individually")</f>
        <v>Why can’t they plan something employment for youth for lakhs of crore rather than distributing it free which makes no difference to poor and is very less individually</v>
      </c>
    </row>
    <row r="17884" spans="1:2" ht="14.25" customHeight="1">
      <c r="A17884" s="2" t="s">
        <v>16832</v>
      </c>
      <c r="B17884" s="2" t="str">
        <f ca="1">IFERROR(__xludf.DUMMYFUNCTION("GOOGLETRANSLATE(A17884,""auto"",""en"")"),"Loading...")</f>
        <v>Loading...</v>
      </c>
    </row>
    <row r="17885" spans="1:2" ht="14.25" customHeight="1">
      <c r="A17885" s="2" t="s">
        <v>16833</v>
      </c>
      <c r="B17885" s="2" t="str">
        <f ca="1">IFERROR(__xludf.DUMMYFUNCTION("GOOGLETRANSLATE(A17885,""auto"",""en"")"),"Loading...")</f>
        <v>Loading...</v>
      </c>
    </row>
    <row r="17886" spans="1:2" ht="14.25" customHeight="1">
      <c r="A17886" s="2" t="s">
        <v>16834</v>
      </c>
      <c r="B17886" s="2" t="str">
        <f ca="1">IFERROR(__xludf.DUMMYFUNCTION("GOOGLETRANSLATE(A17886,""auto"",""en"")"),"Loading...")</f>
        <v>Loading...</v>
      </c>
    </row>
    <row r="17887" spans="1:2" ht="14.25" customHeight="1">
      <c r="A17887" s="2" t="s">
        <v>16835</v>
      </c>
      <c r="B17887" s="2" t="str">
        <f ca="1">IFERROR(__xludf.DUMMYFUNCTION("GOOGLETRANSLATE(A17887,""auto"",""en"")"),"Loading...")</f>
        <v>Loading...</v>
      </c>
    </row>
    <row r="17888" spans="1:2" ht="14.25" customHeight="1">
      <c r="A17888" s="2" t="s">
        <v>16836</v>
      </c>
      <c r="B17888" s="2" t="str">
        <f ca="1">IFERROR(__xludf.DUMMYFUNCTION("GOOGLETRANSLATE(A17888,""auto"",""en"")"),"actually, Chaudhary Lal Singh didn’t take out rallies in favour of Kathua rapists but for the demand of CBI investigation in the case. 3:42")</f>
        <v>actually, Chaudhary Lal Singh didn’t take out rallies in favour of Kathua rapists but for the demand of CBI investigation in the case. 3:42</v>
      </c>
    </row>
    <row r="17889" spans="1:2" ht="14.25" customHeight="1">
      <c r="A17889" s="2" t="s">
        <v>16837</v>
      </c>
      <c r="B17889" s="2" t="str">
        <f ca="1">IFERROR(__xludf.DUMMYFUNCTION("GOOGLETRANSLATE(A17889,""auto"",""en"")"),"Loading...")</f>
        <v>Loading...</v>
      </c>
    </row>
    <row r="17890" spans="1:2" ht="14.25" customHeight="1">
      <c r="A17890" s="2" t="s">
        <v>16838</v>
      </c>
      <c r="B17890" s="2" t="str">
        <f ca="1">IFERROR(__xludf.DUMMYFUNCTION("GOOGLETRANSLATE(A17890,""auto"",""en"")"),"Loading...")</f>
        <v>Loading...</v>
      </c>
    </row>
    <row r="17891" spans="1:2" ht="14.25" customHeight="1">
      <c r="A17891" s="2" t="s">
        <v>16839</v>
      </c>
      <c r="B17891" s="2" t="str">
        <f ca="1">IFERROR(__xludf.DUMMYFUNCTION("GOOGLETRANSLATE(A17891,""auto"",""en"")"),"Loading...")</f>
        <v>Loading...</v>
      </c>
    </row>
    <row r="17892" spans="1:2" ht="14.25" customHeight="1">
      <c r="A17892" s="2" t="s">
        <v>16840</v>
      </c>
      <c r="B17892" s="2" t="str">
        <f ca="1">IFERROR(__xludf.DUMMYFUNCTION("GOOGLETRANSLATE(A17892,""auto"",""en"")"),"Loading...")</f>
        <v>Loading...</v>
      </c>
    </row>
    <row r="17893" spans="1:2" ht="14.25" customHeight="1">
      <c r="A17893" s="2" t="s">
        <v>16841</v>
      </c>
      <c r="B17893" s="2" t="str">
        <f ca="1">IFERROR(__xludf.DUMMYFUNCTION("GOOGLETRANSLATE(A17893,""auto"",""en"")"),"Loading...")</f>
        <v>Loading...</v>
      </c>
    </row>
    <row r="17894" spans="1:2" ht="14.25" customHeight="1">
      <c r="A17894" s="2" t="s">
        <v>16842</v>
      </c>
      <c r="B17894" s="2" t="str">
        <f ca="1">IFERROR(__xludf.DUMMYFUNCTION("GOOGLETRANSLATE(A17894,""auto"",""en"")"),"Loading...")</f>
        <v>Loading...</v>
      </c>
    </row>
    <row r="17895" spans="1:2" ht="14.25" customHeight="1">
      <c r="A17895" s="2" t="s">
        <v>16843</v>
      </c>
      <c r="B17895" s="2" t="str">
        <f ca="1">IFERROR(__xludf.DUMMYFUNCTION("GOOGLETRANSLATE(A17895,""auto"",""en"")"),"Loading...")</f>
        <v>Loading...</v>
      </c>
    </row>
    <row r="17896" spans="1:2" ht="14.25" customHeight="1">
      <c r="A17896" s="2" t="s">
        <v>16844</v>
      </c>
      <c r="B17896" s="2" t="str">
        <f ca="1">IFERROR(__xludf.DUMMYFUNCTION("GOOGLETRANSLATE(A17896,""auto"",""en"")"),"Loading...")</f>
        <v>Loading...</v>
      </c>
    </row>
    <row r="17897" spans="1:2" ht="14.25" customHeight="1">
      <c r="A17897" s="2" t="s">
        <v>16845</v>
      </c>
      <c r="B17897" s="2" t="str">
        <f ca="1">IFERROR(__xludf.DUMMYFUNCTION("GOOGLETRANSLATE(A17897,""auto"",""en"")"),"Loading...")</f>
        <v>Loading...</v>
      </c>
    </row>
    <row r="17898" spans="1:2" ht="14.25" customHeight="1">
      <c r="A17898" s="2" t="s">
        <v>16846</v>
      </c>
      <c r="B17898" s="2" t="str">
        <f ca="1">IFERROR(__xludf.DUMMYFUNCTION("GOOGLETRANSLATE(A17898,""auto"",""en"")"),"Loading...")</f>
        <v>Loading...</v>
      </c>
    </row>
    <row r="17899" spans="1:2" ht="14.25" customHeight="1">
      <c r="A17899" s="2" t="s">
        <v>16847</v>
      </c>
      <c r="B17899" s="2" t="str">
        <f ca="1">IFERROR(__xludf.DUMMYFUNCTION("GOOGLETRANSLATE(A17899,""auto"",""en"")"),"Loading...")</f>
        <v>Loading...</v>
      </c>
    </row>
    <row r="17900" spans="1:2" ht="14.25" customHeight="1">
      <c r="A17900" s="2" t="s">
        <v>16848</v>
      </c>
      <c r="B17900" s="2" t="str">
        <f ca="1">IFERROR(__xludf.DUMMYFUNCTION("GOOGLETRANSLATE(A17900,""auto"",""en"")"),"No substitute of modi")</f>
        <v>No substitute of modi</v>
      </c>
    </row>
    <row r="17901" spans="1:2" ht="14.25" customHeight="1">
      <c r="A17901" s="2" t="s">
        <v>16849</v>
      </c>
      <c r="B17901" s="2" t="str">
        <f ca="1">IFERROR(__xludf.DUMMYFUNCTION("GOOGLETRANSLATE(A17901,""auto"",""en"")"),"Loading...")</f>
        <v>Loading...</v>
      </c>
    </row>
    <row r="17902" spans="1:2" ht="14.25" customHeight="1">
      <c r="A17902" s="2" t="s">
        <v>16850</v>
      </c>
      <c r="B17902" s="2" t="str">
        <f ca="1">IFERROR(__xludf.DUMMYFUNCTION("GOOGLETRANSLATE(A17902,""auto"",""en"")"),"Loading...")</f>
        <v>Loading...</v>
      </c>
    </row>
    <row r="17903" spans="1:2" ht="14.25" customHeight="1">
      <c r="A17903" s="6" t="s">
        <v>16851</v>
      </c>
      <c r="B17903" s="2" t="str">
        <f ca="1">IFERROR(__xludf.DUMMYFUNCTION("GOOGLETRANSLATE(A17903,""auto"",""en"")"),"1.Digital India Initiative: Aims to transform India into a digitally empowered society and knowledge economy.
2.Make in India Campaign: Encourages companies to manufacture products in India and boosts the manufacturing sector.
3.Swachh Bharat Abhiyan: Lau"&amp;"nched a nationwide cleanliness and sanitation campaign, leading to improvements in hygiene and waste management.
4.Jan Dhan Yojana: A financial inclusion program that has provided millions of unbanked citizens access to banking and financial services.
5.D"&amp;"emonetization: In 2016, the ban on high-value currency notes aimed to curb black money and promote digital transactions.
6.Pradhan Mantri Ujjwala Yojana: Provides free LPG connections to poor households, reducing indoor air pollution and improving health."&amp;"
7.Pradhan Mantri Awas Yojana: A housing scheme aimed at providing affordable homes to the urban and rural poor.
8.Ayushman Bharat: National health insurance scheme providing healthcare coverage to low-income families.
9.Pradhan Mantri Kisan Samman Nidhi "&amp;"(PM-KISAN): Provides direct income support to small and marginal farmers.
10.Skill India Mission: Focused on training and skill development for young people to enhance their employability.
11.Beti Bachao, Beti Padhao: Campaign to promote the welfare of gi"&amp;"rls and their education.
12.Statue of Unity: Inaugurated the world's tallest statue, honoring Sardar Vallabhbhai Patel, a key figure in India's independence movement.
13.Surgical Strikes: Conducted surgical strikes across the Line of Control in response t"&amp;"o terrorist attacks, showcasing a proactive approach to national security.
14.International Solar Alliance: Co-founded this global alliance to promote solar energy and sustainable development.
15.NamamiGange: An initiative to clean and rejuvenate the Gang"&amp;"es River, which is considered sacred in India.
16.Smart Cities Mission: Aims to transform selected cities into smart, sustainable, and inclusive urban spaces.
17.Atmanirbhar Bharat Abhiyan: Self-Reliant India Campaign launched in response to the COVID-19 "&amp;"pandemic, promoting local industries.
18.Farm Bills: Controversial farm reforms intended to modernize agriculture and provide more options for farmers.
19.Foreign Policy and Diplomacy: Strengthened India's global standing through active engagement with wo"&amp;"rld leaders and international organizations.
20.BharatmalaPariyojana: A road and highways development project aimed at improving connectivity across India.
21.Sagarmala Project: Aims to develop ports and maritime infrastructure to boost trade and economic"&amp;" growth.
22.PM-CARES Fund: A public charitable trust established to tackle emergencies such as the COVID-19 pandemic.
23.Pradhan Mantri Awas Yojana (Gramin): Providing affordable housing to rural areas.
24.National Pension Scheme: Reformed the pension sys"&amp;"tem to increase social security coverage.
25.Ek Bharat Shreshtha Bharat: Promotes cultural exchange and unity among states and union territories.
26.Vande Bharat Express: India's first indigenous semi-high-speed train, aiming to modernize rail transport.
"&amp;"27.Khelo India: A national program aimed at developing sports talent in the country.
28.Gaganyaan Mission: India's ambitious human spaceflight program.
29.New Education Policy (NEP) 2020: A comprehensive reform of the Indian education system.
30.One Natio"&amp;"n, One Ration Card: Allows migrant workers to access their food ration anywhere in the country.
31.Affordable Medicine and Reliable Implants for Treatment (AMRIT) Stores: Providing affordable medicine and medical implants.
32.Startup India: Supports entre"&amp;"preneurship and innovation through policies and financial support.
33.Mudra Yojana: Provides loans to small and micro-enterprises.
34.Digital Payment Infrastructure: UPI and BHIM have revolutionized digital payments.
35.India's Entry into MTCR and Wassena"&amp;"ar Arrangement: Strengthening India's position in international arms control and trade regimes.
36.GST Council: Establishment of a collaborative body for decisions on GST.
37.NITI Aayog: Replacing the Planning Commission, NITI Aayog focuses on research an"&amp;"d policy formulation.
38.Pradhan Mantri Garib Kalyan Yojana: Welfare measures for the underprivileged during the COVID-19 pandemic.
39.Operation Samudra Setu: Repatriation mission for Indian citizens stranded abroad due to COVID-19.
40.Reform in Defense P"&amp;"rocurement: Focus on indigenous production and modernization of armed forces.
41.Ease of Doing Business: Improvement in India's ranking and focus on streamlining regulations.
42.Pradhan Mantri Jan Aushadhi Yojana: Providing generic medicines at affordable"&amp;" prices.
43.Amendment to Insolvency and Bankruptcy Code: Strengthened legal framework for corporate resolution.
44.India's Bid to the United Nations Security Council: Elected as a non-permanent member for 2021-22.
45.Expanding Access to Electricity: Nearl"&amp;"y universal household electrification under Saubhagya Yojana.
46.National Education Policy (NEP) 2020: Transforming the education system with a new structure.
47.India's Performance in International Space Missions: Mars Orbiter Mission and Chandrayaan-2.
"&amp;"48.Jal Jeevan Mission: Aiming to provide piped water supply to all households by 2024.
49.Pradhan Mantri Matsya Sampada Yojana: Aims to boost the fisheries sector and increase employment.
50.Operation Ganga: A mission to evacuate Indian students and citiz"&amp;"ens from war-torn Ukraine.")</f>
        <v>1.Digital India Initiative: Aims to transform India into a digitally empowered society and knowledge economy.
2.Make in India Campaign: Encourages companies to manufacture products in India and boosts the manufacturing sector.
3.Swachh Bharat Abhiyan: Launched a nationwide cleanliness and sanitation campaign, leading to improvements in hygiene and waste management.
4.Jan Dhan Yojana: A financial inclusion program that has provided millions of unbanked citizens access to banking and financial services.
5.Demonetization: In 2016, the ban on high-value currency notes aimed to curb black money and promote digital transactions.
6.Pradhan Mantri Ujjwala Yojana: Provides free LPG connections to poor households, reducing indoor air pollution and improving health.
7.Pradhan Mantri Awas Yojana: A housing scheme aimed at providing affordable homes to the urban and rural poor.
8.Ayushman Bharat: National health insurance scheme providing healthcare coverage to low-income families.
9.Pradhan Mantri Kisan Samman Nidhi (PM-KISAN): Provides direct income support to small and marginal farmers.
10.Skill India Mission: Focused on training and skill development for young people to enhance their employability.
11.Beti Bachao, Beti Padhao: Campaign to promote the welfare of girls and their education.
12.Statue of Unity: Inaugurated the world's tallest statue, honoring Sardar Vallabhbhai Patel, a key figure in India's independence movement.
13.Surgical Strikes: Conducted surgical strikes across the Line of Control in response to terrorist attacks, showcasing a proactive approach to national security.
14.International Solar Alliance: Co-founded this global alliance to promote solar energy and sustainable development.
15.NamamiGange: An initiative to clean and rejuvenate the Ganges River, which is considered sacred in India.
16.Smart Cities Mission: Aims to transform selected cities into smart, sustainable, and inclusive urban spaces.
17.Atmanirbhar Bharat Abhiyan: Self-Reliant India Campaign launched in response to the COVID-19 pandemic, promoting local industries.
18.Farm Bills: Controversial farm reforms intended to modernize agriculture and provide more options for farmers.
19.Foreign Policy and Diplomacy: Strengthened India's global standing through active engagement with world leaders and international organizations.
20.BharatmalaPariyojana: A road and highways development project aimed at improving connectivity across India.
21.Sagarmala Project: Aims to develop ports and maritime infrastructure to boost trade and economic growth.
22.PM-CARES Fund: A public charitable trust established to tackle emergencies such as the COVID-19 pandemic.
23.Pradhan Mantri Awas Yojana (Gramin): Providing affordable housing to rural areas.
24.National Pension Scheme: Reformed the pension system to increase social security coverage.
25.Ek Bharat Shreshtha Bharat: Promotes cultural exchange and unity among states and union territories.
26.Vande Bharat Express: India's first indigenous semi-high-speed train, aiming to modernize rail transport.
27.Khelo India: A national program aimed at developing sports talent in the country.
28.Gaganyaan Mission: India's ambitious human spaceflight program.
29.New Education Policy (NEP) 2020: A comprehensive reform of the Indian education system.
30.One Nation, One Ration Card: Allows migrant workers to access their food ration anywhere in the country.
31.Affordable Medicine and Reliable Implants for Treatment (AMRIT) Stores: Providing affordable medicine and medical implants.
32.Startup India: Supports entrepreneurship and innovation through policies and financial support.
33.Mudra Yojana: Provides loans to small and micro-enterprises.
34.Digital Payment Infrastructure: UPI and BHIM have revolutionized digital payments.
35.India's Entry into MTCR and Wassenaar Arrangement: Strengthening India's position in international arms control and trade regimes.
36.GST Council: Establishment of a collaborative body for decisions on GST.
37.NITI Aayog: Replacing the Planning Commission, NITI Aayog focuses on research and policy formulation.
38.Pradhan Mantri Garib Kalyan Yojana: Welfare measures for the underprivileged during the COVID-19 pandemic.
39.Operation Samudra Setu: Repatriation mission for Indian citizens stranded abroad due to COVID-19.
40.Reform in Defense Procurement: Focus on indigenous production and modernization of armed forces.
41.Ease of Doing Business: Improvement in India's ranking and focus on streamlining regulations.
42.Pradhan Mantri Jan Aushadhi Yojana: Providing generic medicines at affordable prices.
43.Amendment to Insolvency and Bankruptcy Code: Strengthened legal framework for corporate resolution.
44.India's Bid to the United Nations Security Council: Elected as a non-permanent member for 2021-22.
45.Expanding Access to Electricity: Nearly universal household electrification under Saubhagya Yojana.
46.National Education Policy (NEP) 2020: Transforming the education system with a new structure.
47.India's Performance in International Space Missions: Mars Orbiter Mission and Chandrayaan-2.
48.Jal Jeevan Mission: Aiming to provide piped water supply to all households by 2024.
49.Pradhan Mantri Matsya Sampada Yojana: Aims to boost the fisheries sector and increase employment.
50.Operation Ganga: A mission to evacuate Indian students and citizens from war-torn Ukraine.</v>
      </c>
    </row>
    <row r="17904" spans="1:2" ht="14.25" customHeight="1">
      <c r="A17904" s="6" t="s">
        <v>16852</v>
      </c>
      <c r="B17904" s="2" t="str">
        <f ca="1">IFERROR(__xludf.DUMMYFUNCTION("GOOGLETRANSLATE(A17904,""auto"",""en"")"),"Loading...")</f>
        <v>Loading...</v>
      </c>
    </row>
    <row r="17905" spans="1:2" ht="14.25" customHeight="1">
      <c r="A17905" s="2" t="s">
        <v>16853</v>
      </c>
      <c r="B17905" s="2" t="str">
        <f ca="1">IFERROR(__xludf.DUMMYFUNCTION("GOOGLETRANSLATE(A17905,""auto"",""en"")"),"Loading...")</f>
        <v>Loading...</v>
      </c>
    </row>
    <row r="17906" spans="1:2" ht="14.25" customHeight="1">
      <c r="A17906" s="2" t="s">
        <v>16854</v>
      </c>
      <c r="B17906" s="2" t="str">
        <f ca="1">IFERROR(__xludf.DUMMYFUNCTION("GOOGLETRANSLATE(A17906,""auto"",""en"")"),"Loading...")</f>
        <v>Loading...</v>
      </c>
    </row>
    <row r="17907" spans="1:2" ht="14.25" customHeight="1">
      <c r="A17907" s="2" t="s">
        <v>16855</v>
      </c>
      <c r="B17907" s="2" t="str">
        <f ca="1">IFERROR(__xludf.DUMMYFUNCTION("GOOGLETRANSLATE(A17907,""auto"",""en"")"),"Loading...")</f>
        <v>Loading...</v>
      </c>
    </row>
    <row r="17908" spans="1:2" ht="14.25" customHeight="1">
      <c r="A17908" s="2" t="s">
        <v>16856</v>
      </c>
      <c r="B17908" s="2" t="str">
        <f ca="1">IFERROR(__xludf.DUMMYFUNCTION("GOOGLETRANSLATE(A17908,""auto"",""en"")"),"Loading...")</f>
        <v>Loading...</v>
      </c>
    </row>
    <row r="17909" spans="1:2" ht="14.25" customHeight="1">
      <c r="A17909" s="2" t="s">
        <v>16857</v>
      </c>
      <c r="B17909" s="2" t="str">
        <f ca="1">IFERROR(__xludf.DUMMYFUNCTION("GOOGLETRANSLATE(A17909,""auto"",""en"")"),"Loading...")</f>
        <v>Loading...</v>
      </c>
    </row>
    <row r="17910" spans="1:2" ht="14.25" customHeight="1">
      <c r="A17910" s="2" t="s">
        <v>4322</v>
      </c>
      <c r="B17910" s="2" t="str">
        <f ca="1">IFERROR(__xludf.DUMMYFUNCTION("GOOGLETRANSLATE(A17910,""auto"",""en"")"),"Loading...")</f>
        <v>Loading...</v>
      </c>
    </row>
    <row r="17911" spans="1:2" ht="14.25" customHeight="1">
      <c r="A17911" s="2" t="s">
        <v>16858</v>
      </c>
      <c r="B17911" s="2" t="str">
        <f ca="1">IFERROR(__xludf.DUMMYFUNCTION("GOOGLETRANSLATE(A17911,""auto"",""en"")"),"Loading...")</f>
        <v>Loading...</v>
      </c>
    </row>
    <row r="17912" spans="1:2" ht="14.25" customHeight="1">
      <c r="A17912" s="2" t="s">
        <v>16859</v>
      </c>
      <c r="B17912" s="2" t="str">
        <f ca="1">IFERROR(__xludf.DUMMYFUNCTION("GOOGLETRANSLATE(A17912,""auto"",""en"")"),"Loading...")</f>
        <v>Loading...</v>
      </c>
    </row>
    <row r="17913" spans="1:2" ht="14.25" customHeight="1">
      <c r="A17913" s="2" t="s">
        <v>16860</v>
      </c>
      <c r="B17913" s="2" t="str">
        <f ca="1">IFERROR(__xludf.DUMMYFUNCTION("GOOGLETRANSLATE(A17913,""auto"",""en"")"),"39:02 best part ❤")</f>
        <v>39:02 best part ❤</v>
      </c>
    </row>
    <row r="17914" spans="1:2" ht="14.25" customHeight="1">
      <c r="A17914" s="2" t="s">
        <v>16861</v>
      </c>
      <c r="B17914" s="2" t="str">
        <f ca="1">IFERROR(__xludf.DUMMYFUNCTION("GOOGLETRANSLATE(A17914,""auto"",""en"")"),"Loading...")</f>
        <v>Loading...</v>
      </c>
    </row>
    <row r="17915" spans="1:2" ht="14.25" customHeight="1">
      <c r="A17915" s="2" t="s">
        <v>16862</v>
      </c>
      <c r="B17915" s="2" t="str">
        <f ca="1">IFERROR(__xludf.DUMMYFUNCTION("GOOGLETRANSLATE(A17915,""auto"",""en"")"),"Loading...")</f>
        <v>Loading...</v>
      </c>
    </row>
    <row r="17916" spans="1:2" ht="14.25" customHeight="1">
      <c r="A17916" s="2" t="s">
        <v>16863</v>
      </c>
      <c r="B17916" s="2" t="str">
        <f ca="1">IFERROR(__xludf.DUMMYFUNCTION("GOOGLETRANSLATE(A17916,""auto"",""en"")"),"Loading...")</f>
        <v>Loading...</v>
      </c>
    </row>
    <row r="17917" spans="1:2" ht="14.25" customHeight="1">
      <c r="A17917" s="2" t="s">
        <v>16864</v>
      </c>
      <c r="B17917" s="2" t="str">
        <f ca="1">IFERROR(__xludf.DUMMYFUNCTION("GOOGLETRANSLATE(A17917,""auto"",""en"")"),"Loading...")</f>
        <v>Loading...</v>
      </c>
    </row>
    <row r="17918" spans="1:2" ht="14.25" customHeight="1">
      <c r="A17918" s="2" t="s">
        <v>16864</v>
      </c>
      <c r="B17918" s="2" t="str">
        <f ca="1">IFERROR(__xludf.DUMMYFUNCTION("GOOGLETRANSLATE(A17918,""auto"",""en"")"),"Loading...")</f>
        <v>Loading...</v>
      </c>
    </row>
    <row r="17919" spans="1:2" ht="14.25" customHeight="1">
      <c r="A17919" s="6" t="s">
        <v>16865</v>
      </c>
      <c r="B17919" s="2" t="str">
        <f ca="1">IFERROR(__xludf.DUMMYFUNCTION("GOOGLETRANSLATE(A17919,""auto"",""en"")"),"Loading...")</f>
        <v>Loading...</v>
      </c>
    </row>
    <row r="17920" spans="1:2" ht="14.25" customHeight="1">
      <c r="A17920" s="2" t="s">
        <v>16866</v>
      </c>
      <c r="B17920" s="2" t="str">
        <f ca="1">IFERROR(__xludf.DUMMYFUNCTION("GOOGLETRANSLATE(A17920,""auto"",""en"")"),"Loading...")</f>
        <v>Loading...</v>
      </c>
    </row>
    <row r="17921" spans="1:2" ht="14.25" customHeight="1">
      <c r="A17921" s="2" t="s">
        <v>16867</v>
      </c>
      <c r="B17921" s="2" t="str">
        <f ca="1">IFERROR(__xludf.DUMMYFUNCTION("GOOGLETRANSLATE(A17921,""auto"",""en"")"),"Loading...")</f>
        <v>Loading...</v>
      </c>
    </row>
    <row r="17922" spans="1:2" ht="14.25" customHeight="1">
      <c r="A17922" s="5" t="s">
        <v>16868</v>
      </c>
      <c r="B17922" s="2" t="str">
        <f ca="1">IFERROR(__xludf.DUMMYFUNCTION("GOOGLETRANSLATE(A17922,""auto"",""en"")"),"Loading...")</f>
        <v>Loading...</v>
      </c>
    </row>
    <row r="17923" spans="1:2" ht="14.25" customHeight="1">
      <c r="A17923" s="2" t="s">
        <v>16869</v>
      </c>
      <c r="B17923" s="2" t="str">
        <f ca="1">IFERROR(__xludf.DUMMYFUNCTION("GOOGLETRANSLATE(A17923,""auto"",""en"")"),"Loading...")</f>
        <v>Loading...</v>
      </c>
    </row>
    <row r="17924" spans="1:2" ht="14.25" customHeight="1">
      <c r="A17924" s="2" t="s">
        <v>16870</v>
      </c>
      <c r="B17924" s="2" t="str">
        <f ca="1">IFERROR(__xludf.DUMMYFUNCTION("GOOGLETRANSLATE(A17924,""auto"",""en"")"),"Loading...")</f>
        <v>Loading...</v>
      </c>
    </row>
    <row r="17925" spans="1:2" ht="14.25" customHeight="1">
      <c r="A17925" s="6" t="s">
        <v>16871</v>
      </c>
      <c r="B17925" s="2" t="str">
        <f ca="1">IFERROR(__xludf.DUMMYFUNCTION("GOOGLETRANSLATE(A17925,""auto"",""en"")"),"Loading...")</f>
        <v>Loading...</v>
      </c>
    </row>
    <row r="17926" spans="1:2" ht="14.25" customHeight="1">
      <c r="A17926" s="2" t="s">
        <v>16872</v>
      </c>
      <c r="B17926" s="2" t="str">
        <f ca="1">IFERROR(__xludf.DUMMYFUNCTION("GOOGLETRANSLATE(A17926,""auto"",""en"")"),"Loading...")</f>
        <v>Loading...</v>
      </c>
    </row>
    <row r="17927" spans="1:2" ht="14.25" customHeight="1">
      <c r="A17927" s="6" t="s">
        <v>16873</v>
      </c>
      <c r="B17927" s="2" t="str">
        <f ca="1">IFERROR(__xludf.DUMMYFUNCTION("GOOGLETRANSLATE(A17927,""auto"",""en"")"),"Loading...")</f>
        <v>Loading...</v>
      </c>
    </row>
    <row r="17928" spans="1:2" ht="14.25" customHeight="1">
      <c r="A17928" s="2" t="s">
        <v>16874</v>
      </c>
      <c r="B17928" s="2" t="str">
        <f ca="1">IFERROR(__xludf.DUMMYFUNCTION("GOOGLETRANSLATE(A17928,""auto"",""en"")"),"Loading...")</f>
        <v>Loading...</v>
      </c>
    </row>
    <row r="17929" spans="1:2" ht="14.25" customHeight="1">
      <c r="A17929" s="2" t="s">
        <v>16875</v>
      </c>
      <c r="B17929" s="2" t="str">
        <f ca="1">IFERROR(__xludf.DUMMYFUNCTION("GOOGLETRANSLATE(A17929,""auto"",""en"")"),"Loading...")</f>
        <v>Loading...</v>
      </c>
    </row>
    <row r="17930" spans="1:2" ht="14.25" customHeight="1">
      <c r="A17930" s="6" t="s">
        <v>16876</v>
      </c>
      <c r="B17930" s="2" t="str">
        <f ca="1">IFERROR(__xludf.DUMMYFUNCTION("GOOGLETRANSLATE(A17930,""auto"",""en"")"),"Loading...")</f>
        <v>Loading...</v>
      </c>
    </row>
    <row r="17931" spans="1:2" ht="14.25" customHeight="1">
      <c r="A17931" s="6" t="s">
        <v>16877</v>
      </c>
      <c r="B17931" s="2" t="str">
        <f ca="1">IFERROR(__xludf.DUMMYFUNCTION("GOOGLETRANSLATE(A17931,""auto"",""en"")"),"Loading...")</f>
        <v>Loading...</v>
      </c>
    </row>
    <row r="17932" spans="1:2" ht="14.25" customHeight="1">
      <c r="A17932" s="2" t="s">
        <v>16878</v>
      </c>
      <c r="B17932" s="2" t="str">
        <f ca="1">IFERROR(__xludf.DUMMYFUNCTION("GOOGLETRANSLATE(A17932,""auto"",""en"")"),"Loading...")</f>
        <v>Loading...</v>
      </c>
    </row>
    <row r="17933" spans="1:2" ht="14.25" customHeight="1">
      <c r="A17933" s="2" t="s">
        <v>16376</v>
      </c>
      <c r="B17933" s="2" t="str">
        <f ca="1">IFERROR(__xludf.DUMMYFUNCTION("GOOGLETRANSLATE(A17933,""auto"",""en"")"),"Loading...")</f>
        <v>Loading...</v>
      </c>
    </row>
    <row r="17934" spans="1:2" ht="14.25" customHeight="1">
      <c r="A17934" s="2" t="s">
        <v>16879</v>
      </c>
      <c r="B17934" s="2" t="str">
        <f ca="1">IFERROR(__xludf.DUMMYFUNCTION("GOOGLETRANSLATE(A17934,""auto"",""en"")"),"Loading...")</f>
        <v>Loading...</v>
      </c>
    </row>
    <row r="17935" spans="1:2" ht="14.25" customHeight="1">
      <c r="A17935" s="2" t="s">
        <v>8025</v>
      </c>
      <c r="B17935" s="2" t="str">
        <f ca="1">IFERROR(__xludf.DUMMYFUNCTION("GOOGLETRANSLATE(A17935,""auto"",""en"")"),"Loading...")</f>
        <v>Loading...</v>
      </c>
    </row>
    <row r="17936" spans="1:2" ht="14.25" customHeight="1">
      <c r="A17936" s="2" t="s">
        <v>16880</v>
      </c>
      <c r="B17936" s="2" t="str">
        <f ca="1">IFERROR(__xludf.DUMMYFUNCTION("GOOGLETRANSLATE(A17936,""auto"",""en"")"),"Loading...")</f>
        <v>Loading...</v>
      </c>
    </row>
    <row r="17937" spans="1:2" ht="14.25" customHeight="1">
      <c r="A17937" s="2" t="s">
        <v>16881</v>
      </c>
      <c r="B17937" s="2" t="str">
        <f ca="1">IFERROR(__xludf.DUMMYFUNCTION("GOOGLETRANSLATE(A17937,""auto"",""en"")"),"Loading...")</f>
        <v>Loading...</v>
      </c>
    </row>
    <row r="17938" spans="1:2" ht="14.25" customHeight="1">
      <c r="A17938" s="2" t="s">
        <v>16882</v>
      </c>
      <c r="B17938" s="2" t="str">
        <f ca="1">IFERROR(__xludf.DUMMYFUNCTION("GOOGLETRANSLATE(A17938,""auto"",""en"")"),"Loading...")</f>
        <v>Loading...</v>
      </c>
    </row>
    <row r="17939" spans="1:2" ht="14.25" customHeight="1">
      <c r="A17939" s="2" t="s">
        <v>2567</v>
      </c>
      <c r="B17939" s="2" t="str">
        <f ca="1">IFERROR(__xludf.DUMMYFUNCTION("GOOGLETRANSLATE(A17939,""auto"",""en"")"),"Loading...")</f>
        <v>Loading...</v>
      </c>
    </row>
    <row r="17940" spans="1:2" ht="14.25" customHeight="1">
      <c r="A17940" s="2" t="s">
        <v>16883</v>
      </c>
      <c r="B17940" s="2" t="str">
        <f ca="1">IFERROR(__xludf.DUMMYFUNCTION("GOOGLETRANSLATE(A17940,""auto"",""en"")"),"Loading...")</f>
        <v>Loading...</v>
      </c>
    </row>
    <row r="17941" spans="1:2" ht="14.25" customHeight="1">
      <c r="A17941" s="2" t="s">
        <v>16884</v>
      </c>
      <c r="B17941" s="2" t="str">
        <f ca="1">IFERROR(__xludf.DUMMYFUNCTION("GOOGLETRANSLATE(A17941,""auto"",""en"")"),"Loading...")</f>
        <v>Loading...</v>
      </c>
    </row>
    <row r="17942" spans="1:2" ht="14.25" customHeight="1">
      <c r="A17942" s="2" t="s">
        <v>16885</v>
      </c>
      <c r="B17942" s="2" t="str">
        <f ca="1">IFERROR(__xludf.DUMMYFUNCTION("GOOGLETRANSLATE(A17942,""auto"",""en"")"),"Loading...")</f>
        <v>Loading...</v>
      </c>
    </row>
    <row r="17943" spans="1:2" ht="14.25" customHeight="1">
      <c r="A17943" s="2" t="s">
        <v>16886</v>
      </c>
      <c r="B17943" s="2" t="str">
        <f ca="1">IFERROR(__xludf.DUMMYFUNCTION("GOOGLETRANSLATE(A17943,""auto"",""en"")"),"Loading...")</f>
        <v>Loading...</v>
      </c>
    </row>
    <row r="17944" spans="1:2" ht="14.25" customHeight="1">
      <c r="A17944" s="2" t="s">
        <v>16887</v>
      </c>
      <c r="B17944" s="2" t="str">
        <f ca="1">IFERROR(__xludf.DUMMYFUNCTION("GOOGLETRANSLATE(A17944,""auto"",""en"")"),"Aap kaya kay  chahatru ho , Past is Past , We all have seen the mistakes Don by Congress , Also we now could understand how we were bluffed in last 10 years by BJP.  We want change - Age dekha jayegs.")</f>
        <v>Aap kaya kay  chahatru ho , Past is Past , We all have seen the mistakes Don by Congress , Also we now could understand how we were bluffed in last 10 years by BJP.  We want change - Age dekha jayegs.</v>
      </c>
    </row>
    <row r="17945" spans="1:2" ht="14.25" customHeight="1">
      <c r="A17945" s="2" t="s">
        <v>16888</v>
      </c>
      <c r="B17945" s="2" t="str">
        <f ca="1">IFERROR(__xludf.DUMMYFUNCTION("GOOGLETRANSLATE(A17945,""auto"",""en"")"),"Loading...")</f>
        <v>Loading...</v>
      </c>
    </row>
    <row r="17946" spans="1:2" ht="14.25" customHeight="1">
      <c r="A17946" s="5" t="s">
        <v>16889</v>
      </c>
      <c r="B17946" s="2" t="str">
        <f ca="1">IFERROR(__xludf.DUMMYFUNCTION("GOOGLETRANSLATE(A17946,""auto"",""en"")"),"Loading...")</f>
        <v>Loading...</v>
      </c>
    </row>
    <row r="17947" spans="1:2" ht="14.25" customHeight="1">
      <c r="A17947" s="2" t="s">
        <v>16890</v>
      </c>
      <c r="B17947" s="2" t="str">
        <f ca="1">IFERROR(__xludf.DUMMYFUNCTION("GOOGLETRANSLATE(A17947,""auto"",""en"")"),"Loading...")</f>
        <v>Loading...</v>
      </c>
    </row>
    <row r="17948" spans="1:2" ht="14.25" customHeight="1">
      <c r="A17948" s="2" t="s">
        <v>16891</v>
      </c>
      <c r="B17948" s="2" t="str">
        <f ca="1">IFERROR(__xludf.DUMMYFUNCTION("GOOGLETRANSLATE(A17948,""auto"",""en"")"),"Loading...")</f>
        <v>Loading...</v>
      </c>
    </row>
    <row r="17949" spans="1:2" ht="14.25" customHeight="1">
      <c r="A17949" s="2" t="s">
        <v>16892</v>
      </c>
      <c r="B17949" s="2" t="str">
        <f ca="1">IFERROR(__xludf.DUMMYFUNCTION("GOOGLETRANSLATE(A17949,""auto"",""en"")"),"Loading...")</f>
        <v>Loading...</v>
      </c>
    </row>
    <row r="17950" spans="1:2" ht="14.25" customHeight="1">
      <c r="A17950" s="2" t="s">
        <v>16893</v>
      </c>
      <c r="B17950" s="2" t="str">
        <f ca="1">IFERROR(__xludf.DUMMYFUNCTION("GOOGLETRANSLATE(A17950,""auto"",""en"")"),"Loading...")</f>
        <v>Loading...</v>
      </c>
    </row>
    <row r="17951" spans="1:2" ht="14.25" customHeight="1">
      <c r="A17951" s="2" t="s">
        <v>16894</v>
      </c>
      <c r="B17951" s="2" t="str">
        <f ca="1">IFERROR(__xludf.DUMMYFUNCTION("GOOGLETRANSLATE(A17951,""auto"",""en"")"),"Loading...")</f>
        <v>Loading...</v>
      </c>
    </row>
    <row r="17952" spans="1:2" ht="14.25" customHeight="1">
      <c r="A17952" s="2" t="s">
        <v>16895</v>
      </c>
      <c r="B17952" s="2" t="str">
        <f ca="1">IFERROR(__xludf.DUMMYFUNCTION("GOOGLETRANSLATE(A17952,""auto"",""en"")"),"General Category gets injustice")</f>
        <v>General Category gets injustice</v>
      </c>
    </row>
    <row r="17953" spans="1:2" ht="14.25" customHeight="1">
      <c r="A17953" s="2" t="s">
        <v>16896</v>
      </c>
      <c r="B17953" s="2" t="str">
        <f ca="1">IFERROR(__xludf.DUMMYFUNCTION("GOOGLETRANSLATE(A17953,""auto"",""en"")"),"Loading...")</f>
        <v>Loading...</v>
      </c>
    </row>
    <row r="17954" spans="1:2" ht="14.25" customHeight="1">
      <c r="A17954" s="2" t="s">
        <v>16897</v>
      </c>
      <c r="B17954" s="2" t="str">
        <f ca="1">IFERROR(__xludf.DUMMYFUNCTION("GOOGLETRANSLATE(A17954,""auto"",""en"")"),"Loading...")</f>
        <v>Loading...</v>
      </c>
    </row>
    <row r="17955" spans="1:2" ht="14.25" customHeight="1">
      <c r="A17955" s="2" t="s">
        <v>16898</v>
      </c>
      <c r="B17955" s="2" t="str">
        <f ca="1">IFERROR(__xludf.DUMMYFUNCTION("GOOGLETRANSLATE(A17955,""auto"",""en"")"),"After congress manifesto, where will a general male middle class person go. He has done nothing wrong, prepares so hard for jee/cat but will find it difficult to secure admission in college or a decent job. If god forbids this govt comes to power, brain d"&amp;"rain will be scary")</f>
        <v>After congress manifesto, where will a general male middle class person go. He has done nothing wrong, prepares so hard for jee/cat but will find it difficult to secure admission in college or a decent job. If god forbids this govt comes to power, brain drain will be scary</v>
      </c>
    </row>
    <row r="17956" spans="1:2" ht="14.25" customHeight="1">
      <c r="A17956" s="2" t="s">
        <v>16899</v>
      </c>
      <c r="B17956" s="2" t="str">
        <f ca="1">IFERROR(__xludf.DUMMYFUNCTION("GOOGLETRANSLATE(A17956,""auto"",""en"")"),"Loading...")</f>
        <v>Loading...</v>
      </c>
    </row>
    <row r="17957" spans="1:2" ht="14.25" customHeight="1">
      <c r="A17957" s="2" t="s">
        <v>16900</v>
      </c>
      <c r="B17957" s="2" t="str">
        <f ca="1">IFERROR(__xludf.DUMMYFUNCTION("GOOGLETRANSLATE(A17957,""auto"",""en"")"),"Brother, if Congress wins the election then you have to discuss it.")</f>
        <v>Brother, if Congress wins the election then you have to discuss it.</v>
      </c>
    </row>
    <row r="17958" spans="1:2" ht="14.25" customHeight="1">
      <c r="A17958" s="2" t="s">
        <v>16901</v>
      </c>
      <c r="B17958" s="2" t="str">
        <f ca="1">IFERROR(__xludf.DUMMYFUNCTION("GOOGLETRANSLATE(A17958,""auto"",""en"")"),"Loading...")</f>
        <v>Loading...</v>
      </c>
    </row>
    <row r="17959" spans="1:2" ht="14.25" customHeight="1">
      <c r="A17959" s="2" t="s">
        <v>16902</v>
      </c>
      <c r="B17959" s="2" t="str">
        <f ca="1">IFERROR(__xludf.DUMMYFUNCTION("GOOGLETRANSLATE(A17959,""auto"",""en"")"),"Loading...")</f>
        <v>Loading...</v>
      </c>
    </row>
    <row r="17960" spans="1:2" ht="14.25" customHeight="1">
      <c r="A17960" s="2" t="s">
        <v>16903</v>
      </c>
      <c r="B17960" s="2" t="str">
        <f ca="1">IFERROR(__xludf.DUMMYFUNCTION("GOOGLETRANSLATE(A17960,""auto"",""en"")"),"Loading...")</f>
        <v>Loading...</v>
      </c>
    </row>
    <row r="17961" spans="1:2" ht="14.25" customHeight="1">
      <c r="A17961" s="2" t="s">
        <v>16904</v>
      </c>
      <c r="B17961" s="2" t="str">
        <f ca="1">IFERROR(__xludf.DUMMYFUNCTION("GOOGLETRANSLATE(A17961,""auto"",""en"")"),"Loading...")</f>
        <v>Loading...</v>
      </c>
    </row>
    <row r="17962" spans="1:2" ht="14.25" customHeight="1">
      <c r="A17962" s="2" t="s">
        <v>16905</v>
      </c>
      <c r="B17962" s="2" t="str">
        <f ca="1">IFERROR(__xludf.DUMMYFUNCTION("GOOGLETRANSLATE(A17962,""auto"",""en"")"),"Loading...")</f>
        <v>Loading...</v>
      </c>
    </row>
    <row r="17963" spans="1:2" ht="14.25" customHeight="1">
      <c r="A17963" s="2" t="s">
        <v>16906</v>
      </c>
      <c r="B17963" s="2" t="str">
        <f ca="1">IFERROR(__xludf.DUMMYFUNCTION("GOOGLETRANSLATE(A17963,""auto"",""en"")"),"Loading...")</f>
        <v>Loading...</v>
      </c>
    </row>
    <row r="17964" spans="1:2" ht="14.25" customHeight="1">
      <c r="A17964" s="4" t="s">
        <v>16907</v>
      </c>
      <c r="B17964" s="2" t="str">
        <f ca="1">IFERROR(__xludf.DUMMYFUNCTION("GOOGLETRANSLATE(A17964,""auto"",""en"")"),"Loading...")</f>
        <v>Loading...</v>
      </c>
    </row>
    <row r="17965" spans="1:2" ht="14.25" customHeight="1">
      <c r="A17965" s="2" t="s">
        <v>16908</v>
      </c>
      <c r="B17965" s="2" t="str">
        <f ca="1">IFERROR(__xludf.DUMMYFUNCTION("GOOGLETRANSLATE(A17965,""auto"",""en"")"),"Loading...")</f>
        <v>Loading...</v>
      </c>
    </row>
    <row r="17966" spans="1:2" ht="14.25" customHeight="1">
      <c r="A17966" s="6" t="s">
        <v>16909</v>
      </c>
      <c r="B17966" s="2" t="str">
        <f ca="1">IFERROR(__xludf.DUMMYFUNCTION("GOOGLETRANSLATE(A17966,""auto"",""en"")"),"Loading...")</f>
        <v>Loading...</v>
      </c>
    </row>
    <row r="17967" spans="1:2" ht="14.25" customHeight="1">
      <c r="A17967" s="2" t="s">
        <v>16910</v>
      </c>
      <c r="B17967" s="2" t="str">
        <f ca="1">IFERROR(__xludf.DUMMYFUNCTION("GOOGLETRANSLATE(A17967,""auto"",""en"")"),"I’m watching it for 3rd time")</f>
        <v>I’m watching it for 3rd time</v>
      </c>
    </row>
    <row r="17968" spans="1:2" ht="14.25" customHeight="1">
      <c r="A17968" s="2" t="s">
        <v>16911</v>
      </c>
      <c r="B17968" s="2" t="str">
        <f ca="1">IFERROR(__xludf.DUMMYFUNCTION("GOOGLETRANSLATE(A17968,""auto"",""en"")"),"Loading...")</f>
        <v>Loading...</v>
      </c>
    </row>
    <row r="17969" spans="1:2" ht="14.25" customHeight="1">
      <c r="A17969" s="2" t="s">
        <v>16912</v>
      </c>
      <c r="B17969" s="2" t="str">
        <f ca="1">IFERROR(__xludf.DUMMYFUNCTION("GOOGLETRANSLATE(A17969,""auto"",""en"")"),"Loading...")</f>
        <v>Loading...</v>
      </c>
    </row>
    <row r="17970" spans="1:2" ht="14.25" customHeight="1">
      <c r="A17970" s="2" t="s">
        <v>16913</v>
      </c>
      <c r="B17970" s="2" t="str">
        <f ca="1">IFERROR(__xludf.DUMMYFUNCTION("GOOGLETRANSLATE(A17970,""auto"",""en"")"),"Loading...")</f>
        <v>Loading...</v>
      </c>
    </row>
    <row r="17971" spans="1:2" ht="14.25" customHeight="1">
      <c r="A17971" s="2" t="s">
        <v>16914</v>
      </c>
      <c r="B17971" s="2" t="str">
        <f ca="1">IFERROR(__xludf.DUMMYFUNCTION("GOOGLETRANSLATE(A17971,""auto"",""en"")"),"Loading...")</f>
        <v>Loading...</v>
      </c>
    </row>
    <row r="17972" spans="1:2" ht="14.25" customHeight="1">
      <c r="A17972" s="2" t="s">
        <v>16915</v>
      </c>
      <c r="B17972" s="2" t="str">
        <f ca="1">IFERROR(__xludf.DUMMYFUNCTION("GOOGLETRANSLATE(A17972,""auto"",""en"")"),"Loading...")</f>
        <v>Loading...</v>
      </c>
    </row>
    <row r="17973" spans="1:2" ht="14.25" customHeight="1">
      <c r="A17973" s="2" t="s">
        <v>16916</v>
      </c>
      <c r="B17973" s="2" t="str">
        <f ca="1">IFERROR(__xludf.DUMMYFUNCTION("GOOGLETRANSLATE(A17973,""auto"",""en"")"),"Loading...")</f>
        <v>Loading...</v>
      </c>
    </row>
    <row r="17974" spans="1:2" ht="14.25" customHeight="1">
      <c r="A17974" s="6" t="s">
        <v>16917</v>
      </c>
      <c r="B17974" s="2" t="str">
        <f ca="1">IFERROR(__xludf.DUMMYFUNCTION("GOOGLETRANSLATE(A17974,""auto"",""en"")"),"Loading...")</f>
        <v>Loading...</v>
      </c>
    </row>
    <row r="17975" spans="1:2" ht="14.25" customHeight="1">
      <c r="A17975" s="2" t="s">
        <v>16918</v>
      </c>
      <c r="B17975" s="2" t="str">
        <f ca="1">IFERROR(__xludf.DUMMYFUNCTION("GOOGLETRANSLATE(A17975,""auto"",""en"")"),"Loading...")</f>
        <v>Loading...</v>
      </c>
    </row>
    <row r="17976" spans="1:2" ht="14.25" customHeight="1">
      <c r="A17976" s="2" t="s">
        <v>16919</v>
      </c>
      <c r="B17976" s="2" t="str">
        <f ca="1">IFERROR(__xludf.DUMMYFUNCTION("GOOGLETRANSLATE(A17976,""auto"",""en"")"),"Loading...")</f>
        <v>Loading...</v>
      </c>
    </row>
    <row r="17977" spans="1:2" ht="14.25" customHeight="1">
      <c r="A17977" s="2" t="s">
        <v>16920</v>
      </c>
      <c r="B17977" s="2" t="str">
        <f ca="1">IFERROR(__xludf.DUMMYFUNCTION("GOOGLETRANSLATE(A17977,""auto"",""en"")"),"Loading...")</f>
        <v>Loading...</v>
      </c>
    </row>
    <row r="17978" spans="1:2" ht="14.25" customHeight="1">
      <c r="A17978" s="2" t="s">
        <v>16921</v>
      </c>
      <c r="B17978" s="2" t="str">
        <f ca="1">IFERROR(__xludf.DUMMYFUNCTION("GOOGLETRANSLATE(A17978,""auto"",""en"")"),"Loading...")</f>
        <v>Loading...</v>
      </c>
    </row>
    <row r="17979" spans="1:2" ht="14.25" customHeight="1">
      <c r="A17979" s="2" t="s">
        <v>16922</v>
      </c>
      <c r="B17979" s="2" t="str">
        <f ca="1">IFERROR(__xludf.DUMMYFUNCTION("GOOGLETRANSLATE(A17979,""auto"",""en"")"),"Loading...")</f>
        <v>Loading...</v>
      </c>
    </row>
    <row r="17980" spans="1:2" ht="14.25" customHeight="1">
      <c r="A17980" s="2" t="s">
        <v>16923</v>
      </c>
      <c r="B17980" s="2" t="str">
        <f ca="1">IFERROR(__xludf.DUMMYFUNCTION("GOOGLETRANSLATE(A17980,""auto"",""en"")"),"Loading...")</f>
        <v>Loading...</v>
      </c>
    </row>
    <row r="17981" spans="1:2" ht="14.25" customHeight="1">
      <c r="A17981" s="2" t="s">
        <v>16924</v>
      </c>
      <c r="B17981" s="2" t="str">
        <f ca="1">IFERROR(__xludf.DUMMYFUNCTION("GOOGLETRANSLATE(A17981,""auto"",""en"")"),"Loading...")</f>
        <v>Loading...</v>
      </c>
    </row>
    <row r="17982" spans="1:2" ht="14.25" customHeight="1">
      <c r="A17982" s="2" t="s">
        <v>16925</v>
      </c>
      <c r="B17982" s="2" t="str">
        <f ca="1">IFERROR(__xludf.DUMMYFUNCTION("GOOGLETRANSLATE(A17982,""auto"",""en"")"),"Loading...")</f>
        <v>Loading...</v>
      </c>
    </row>
    <row r="17983" spans="1:2" ht="14.25" customHeight="1">
      <c r="A17983" s="2" t="s">
        <v>16926</v>
      </c>
      <c r="B17983" s="2" t="str">
        <f ca="1">IFERROR(__xludf.DUMMYFUNCTION("GOOGLETRANSLATE(A17983,""auto"",""en"")"),"Loading...")</f>
        <v>Loading...</v>
      </c>
    </row>
    <row r="17984" spans="1:2" ht="14.25" customHeight="1">
      <c r="A17984" s="2" t="s">
        <v>16927</v>
      </c>
      <c r="B17984" s="2" t="str">
        <f ca="1">IFERROR(__xludf.DUMMYFUNCTION("GOOGLETRANSLATE(A17984,""auto"",""en"")"),"Loading...")</f>
        <v>Loading...</v>
      </c>
    </row>
    <row r="17985" spans="1:2" ht="14.25" customHeight="1">
      <c r="A17985" s="2" t="s">
        <v>16928</v>
      </c>
      <c r="B17985" s="2" t="str">
        <f ca="1">IFERROR(__xludf.DUMMYFUNCTION("GOOGLETRANSLATE(A17985,""auto"",""en"")"),"Loading...")</f>
        <v>Loading...</v>
      </c>
    </row>
    <row r="17986" spans="1:2" ht="14.25" customHeight="1">
      <c r="A17986" s="2" t="s">
        <v>16929</v>
      </c>
      <c r="B17986" s="2" t="str">
        <f ca="1">IFERROR(__xludf.DUMMYFUNCTION("GOOGLETRANSLATE(A17986,""auto"",""en"")"),"Loading...")</f>
        <v>Loading...</v>
      </c>
    </row>
    <row r="17987" spans="1:2" ht="14.25" customHeight="1">
      <c r="A17987" s="2" t="s">
        <v>16749</v>
      </c>
      <c r="B17987" s="2" t="str">
        <f ca="1">IFERROR(__xludf.DUMMYFUNCTION("GOOGLETRANSLATE(A17987,""auto"",""en"")"),"Vote for Congress")</f>
        <v>Vote for Congress</v>
      </c>
    </row>
    <row r="17988" spans="1:2" ht="14.25" customHeight="1">
      <c r="A17988" s="2" t="s">
        <v>16930</v>
      </c>
      <c r="B17988" s="2" t="str">
        <f ca="1">IFERROR(__xludf.DUMMYFUNCTION("GOOGLETRANSLATE(A17988,""auto"",""en"")"),"Loading...")</f>
        <v>Loading...</v>
      </c>
    </row>
    <row r="17989" spans="1:2" ht="14.25" customHeight="1">
      <c r="A17989" s="2" t="s">
        <v>16931</v>
      </c>
      <c r="B17989" s="2" t="str">
        <f ca="1">IFERROR(__xludf.DUMMYFUNCTION("GOOGLETRANSLATE(A17989,""auto"",""en"")"),"For me physical debt is more important because if we maintain that all the class of the society will be beneficial if not each and everyone will suffer")</f>
        <v>For me physical debt is more important because if we maintain that all the class of the society will be beneficial if not each and everyone will suffer</v>
      </c>
    </row>
    <row r="17990" spans="1:2" ht="14.25" customHeight="1">
      <c r="A17990" s="2" t="s">
        <v>16932</v>
      </c>
      <c r="B17990" s="2" t="str">
        <f ca="1">IFERROR(__xludf.DUMMYFUNCTION("GOOGLETRANSLATE(A17990,""auto"",""en"")"),"Loading...")</f>
        <v>Loading...</v>
      </c>
    </row>
    <row r="17991" spans="1:2" ht="14.25" customHeight="1">
      <c r="A17991" s="2" t="s">
        <v>2756</v>
      </c>
      <c r="B17991" s="2" t="str">
        <f ca="1">IFERROR(__xludf.DUMMYFUNCTION("GOOGLETRANSLATE(A17991,""auto"",""en"")"),"Loading...")</f>
        <v>Loading...</v>
      </c>
    </row>
    <row r="17992" spans="1:2" ht="14.25" customHeight="1">
      <c r="A17992" s="2" t="s">
        <v>16933</v>
      </c>
      <c r="B17992" s="2" t="str">
        <f ca="1">IFERROR(__xludf.DUMMYFUNCTION("GOOGLETRANSLATE(A17992,""auto"",""en"")"),"Loading...")</f>
        <v>Loading...</v>
      </c>
    </row>
    <row r="17993" spans="1:2" ht="14.25" customHeight="1">
      <c r="A17993" s="2" t="s">
        <v>16934</v>
      </c>
      <c r="B17993" s="2" t="str">
        <f ca="1">IFERROR(__xludf.DUMMYFUNCTION("GOOGLETRANSLATE(A17993,""auto"",""en"")"),"Loading...")</f>
        <v>Loading...</v>
      </c>
    </row>
    <row r="17994" spans="1:2" ht="14.25" customHeight="1">
      <c r="A17994" s="2" t="s">
        <v>16935</v>
      </c>
      <c r="B17994" s="2" t="str">
        <f ca="1">IFERROR(__xludf.DUMMYFUNCTION("GOOGLETRANSLATE(A17994,""auto"",""en"")"),"Loading...")</f>
        <v>Loading...</v>
      </c>
    </row>
    <row r="17995" spans="1:2" ht="14.25" customHeight="1">
      <c r="A17995" s="6" t="s">
        <v>16936</v>
      </c>
      <c r="B17995" s="2" t="str">
        <f ca="1">IFERROR(__xludf.DUMMYFUNCTION("GOOGLETRANSLATE(A17995,""auto"",""en"")"),"Loading...")</f>
        <v>Loading...</v>
      </c>
    </row>
    <row r="17996" spans="1:2" ht="14.25" customHeight="1">
      <c r="A17996" s="2" t="s">
        <v>16937</v>
      </c>
      <c r="B17996" s="2" t="str">
        <f ca="1">IFERROR(__xludf.DUMMYFUNCTION("GOOGLETRANSLATE(A17996,""auto"",""en"")"),"Loading...")</f>
        <v>Loading...</v>
      </c>
    </row>
    <row r="17997" spans="1:2" ht="14.25" customHeight="1">
      <c r="A17997" s="2" t="s">
        <v>16938</v>
      </c>
      <c r="B17997" s="2" t="str">
        <f ca="1">IFERROR(__xludf.DUMMYFUNCTION("GOOGLETRANSLATE(A17997,""auto"",""en"")"),"Loading...")</f>
        <v>Loading...</v>
      </c>
    </row>
    <row r="17998" spans="1:2" ht="14.25" customHeight="1">
      <c r="A17998" s="2" t="s">
        <v>16939</v>
      </c>
      <c r="B17998" s="2" t="str">
        <f ca="1">IFERROR(__xludf.DUMMYFUNCTION("GOOGLETRANSLATE(A17998,""auto"",""en"")"),"Loading...")</f>
        <v>Loading...</v>
      </c>
    </row>
    <row r="17999" spans="1:2" ht="14.25" customHeight="1">
      <c r="A17999" s="2" t="s">
        <v>16940</v>
      </c>
      <c r="B17999" s="2" t="str">
        <f ca="1">IFERROR(__xludf.DUMMYFUNCTION("GOOGLETRANSLATE(A17999,""auto"",""en"")"),"Loading...")</f>
        <v>Loading...</v>
      </c>
    </row>
    <row r="18000" spans="1:2" ht="14.25" customHeight="1">
      <c r="A18000" s="2" t="s">
        <v>16941</v>
      </c>
      <c r="B18000" s="2" t="str">
        <f ca="1">IFERROR(__xludf.DUMMYFUNCTION("GOOGLETRANSLATE(A18000,""auto"",""en"")"),"Loading...")</f>
        <v>Loading...</v>
      </c>
    </row>
    <row r="18001" spans="1:2" ht="14.25" customHeight="1">
      <c r="A18001" s="2" t="s">
        <v>16942</v>
      </c>
      <c r="B18001" s="2" t="str">
        <f ca="1">IFERROR(__xludf.DUMMYFUNCTION("GOOGLETRANSLATE(A18001,""auto"",""en"")"),"Loading...")</f>
        <v>Loading...</v>
      </c>
    </row>
    <row r="18002" spans="1:2" ht="14.25" customHeight="1">
      <c r="A18002" s="2" t="s">
        <v>16943</v>
      </c>
      <c r="B18002" s="2" t="str">
        <f ca="1">IFERROR(__xludf.DUMMYFUNCTION("GOOGLETRANSLATE(A18002,""auto"",""en"")"),"Loading...")</f>
        <v>Loading...</v>
      </c>
    </row>
    <row r="18003" spans="1:2" ht="14.25" customHeight="1">
      <c r="A18003" s="6" t="s">
        <v>16944</v>
      </c>
      <c r="B18003" s="2" t="str">
        <f ca="1">IFERROR(__xludf.DUMMYFUNCTION("GOOGLETRANSLATE(A18003,""auto"",""en"")"),"Loading...")</f>
        <v>Loading...</v>
      </c>
    </row>
    <row r="18004" spans="1:2" ht="14.25" customHeight="1">
      <c r="A18004" s="2" t="s">
        <v>16945</v>
      </c>
      <c r="B18004" s="2" t="str">
        <f ca="1">IFERROR(__xludf.DUMMYFUNCTION("GOOGLETRANSLATE(A18004,""auto"",""en"")"),"Loading...")</f>
        <v>Loading...</v>
      </c>
    </row>
    <row r="18005" spans="1:2" ht="14.25" customHeight="1">
      <c r="A18005" s="2" t="s">
        <v>16946</v>
      </c>
      <c r="B18005" s="2" t="str">
        <f ca="1">IFERROR(__xludf.DUMMYFUNCTION("GOOGLETRANSLATE(A18005,""auto"",""en"")"),"Loading...")</f>
        <v>Loading...</v>
      </c>
    </row>
    <row r="18006" spans="1:2" ht="14.25" customHeight="1">
      <c r="A18006" s="2" t="s">
        <v>16947</v>
      </c>
      <c r="B18006" s="2" t="str">
        <f ca="1">IFERROR(__xludf.DUMMYFUNCTION("GOOGLETRANSLATE(A18006,""auto"",""en"")"),"Loading...")</f>
        <v>Loading...</v>
      </c>
    </row>
    <row r="18007" spans="1:2" ht="14.25" customHeight="1">
      <c r="A18007" s="2" t="s">
        <v>16948</v>
      </c>
      <c r="B18007" s="2" t="str">
        <f ca="1">IFERROR(__xludf.DUMMYFUNCTION("GOOGLETRANSLATE(A18007,""auto"",""en"")"),"Loading...")</f>
        <v>Loading...</v>
      </c>
    </row>
    <row r="18008" spans="1:2" ht="14.25" customHeight="1">
      <c r="A18008" s="2" t="s">
        <v>16949</v>
      </c>
      <c r="B18008" s="2" t="str">
        <f ca="1">IFERROR(__xludf.DUMMYFUNCTION("GOOGLETRANSLATE(A18008,""auto"",""en"")"),"Loading...")</f>
        <v>Loading...</v>
      </c>
    </row>
    <row r="18009" spans="1:2" ht="14.25" customHeight="1">
      <c r="A18009" s="2" t="s">
        <v>16950</v>
      </c>
      <c r="B18009" s="2" t="str">
        <f ca="1">IFERROR(__xludf.DUMMYFUNCTION("GOOGLETRANSLATE(A18009,""auto"",""en"")"),"Loading...")</f>
        <v>Loading...</v>
      </c>
    </row>
    <row r="18010" spans="1:2" ht="14.25" customHeight="1">
      <c r="A18010" s="2" t="s">
        <v>16951</v>
      </c>
      <c r="B18010" s="2" t="str">
        <f ca="1">IFERROR(__xludf.DUMMYFUNCTION("GOOGLETRANSLATE(A18010,""auto"",""en"")"),"Loading...")</f>
        <v>Loading...</v>
      </c>
    </row>
    <row r="18011" spans="1:2" ht="14.25" customHeight="1">
      <c r="A18011" s="2" t="s">
        <v>16952</v>
      </c>
      <c r="B18011" s="2" t="str">
        <f ca="1">IFERROR(__xludf.DUMMYFUNCTION("GOOGLETRANSLATE(A18011,""auto"",""en"")"),"Loading...")</f>
        <v>Loading...</v>
      </c>
    </row>
    <row r="18012" spans="1:2" ht="14.25" customHeight="1">
      <c r="A18012" s="2" t="s">
        <v>16953</v>
      </c>
      <c r="B18012" s="2" t="str">
        <f ca="1">IFERROR(__xludf.DUMMYFUNCTION("GOOGLETRANSLATE(A18012,""auto"",""en"")"),"Loading...")</f>
        <v>Loading...</v>
      </c>
    </row>
    <row r="18013" spans="1:2" ht="14.25" customHeight="1">
      <c r="A18013" s="4" t="s">
        <v>16954</v>
      </c>
      <c r="B18013" s="2" t="str">
        <f ca="1">IFERROR(__xludf.DUMMYFUNCTION("GOOGLETRANSLATE(A18013,""auto"",""en"")"),"Loading...")</f>
        <v>Loading...</v>
      </c>
    </row>
    <row r="18014" spans="1:2" ht="14.25" customHeight="1">
      <c r="A18014" s="2" t="s">
        <v>16955</v>
      </c>
      <c r="B18014" s="2" t="str">
        <f ca="1">IFERROR(__xludf.DUMMYFUNCTION("GOOGLETRANSLATE(A18014,""auto"",""en"")"),"Loading...")</f>
        <v>Loading...</v>
      </c>
    </row>
    <row r="18015" spans="1:2" ht="14.25" customHeight="1">
      <c r="A18015" s="2" t="s">
        <v>16956</v>
      </c>
      <c r="B18015" s="2" t="str">
        <f ca="1">IFERROR(__xludf.DUMMYFUNCTION("GOOGLETRANSLATE(A18015,""auto"",""en"")"),"Loading...")</f>
        <v>Loading...</v>
      </c>
    </row>
    <row r="18016" spans="1:2" ht="14.25" customHeight="1">
      <c r="A18016" s="2" t="s">
        <v>16957</v>
      </c>
      <c r="B18016" s="2" t="str">
        <f ca="1">IFERROR(__xludf.DUMMYFUNCTION("GOOGLETRANSLATE(A18016,""auto"",""en"")"),"Loading...")</f>
        <v>Loading...</v>
      </c>
    </row>
    <row r="18017" spans="1:2" ht="14.25" customHeight="1">
      <c r="A18017" s="2" t="s">
        <v>16958</v>
      </c>
      <c r="B18017" s="2" t="str">
        <f ca="1">IFERROR(__xludf.DUMMYFUNCTION("GOOGLETRANSLATE(A18017,""auto"",""en"")"),"BJP govt in Harayana brought a bill for reservation due to pressure from JJP (its ally in Harayana). So BJP supporting this idea is misleading.")</f>
        <v>BJP govt in Harayana brought a bill for reservation due to pressure from JJP (its ally in Harayana). So BJP supporting this idea is misleading.</v>
      </c>
    </row>
    <row r="18018" spans="1:2" ht="14.25" customHeight="1">
      <c r="A18018" s="2" t="s">
        <v>16959</v>
      </c>
      <c r="B18018" s="2" t="str">
        <f ca="1">IFERROR(__xludf.DUMMYFUNCTION("GOOGLETRANSLATE(A18018,""auto"",""en"")"),"I will vote for BJP")</f>
        <v>I will vote for BJP</v>
      </c>
    </row>
    <row r="18019" spans="1:2" ht="14.25" customHeight="1">
      <c r="A18019" s="2" t="s">
        <v>16960</v>
      </c>
      <c r="B18019" s="2" t="str">
        <f ca="1">IFERROR(__xludf.DUMMYFUNCTION("GOOGLETRANSLATE(A18019,""auto"",""en"")"),"Loading...")</f>
        <v>Loading...</v>
      </c>
    </row>
    <row r="18020" spans="1:2" ht="14.25" customHeight="1">
      <c r="A18020" s="2" t="s">
        <v>16961</v>
      </c>
      <c r="B18020" s="2" t="str">
        <f ca="1">IFERROR(__xludf.DUMMYFUNCTION("GOOGLETRANSLATE(A18020,""auto"",""en"")"),"Loading...")</f>
        <v>Loading...</v>
      </c>
    </row>
    <row r="18021" spans="1:2" ht="14.25" customHeight="1">
      <c r="A18021" s="2" t="s">
        <v>16962</v>
      </c>
      <c r="B18021" s="2" t="str">
        <f ca="1">IFERROR(__xludf.DUMMYFUNCTION("GOOGLETRANSLATE(A18021,""auto"",""en"")"),"The party which is not improving on the basis of its own party will improve the country. No vote to family-run party.")</f>
        <v>The party which is not improving on the basis of its own party will improve the country. No vote to family-run party.</v>
      </c>
    </row>
    <row r="18022" spans="1:2" ht="14.25" customHeight="1">
      <c r="A18022" s="2" t="s">
        <v>16963</v>
      </c>
      <c r="B18022" s="2" t="str">
        <f ca="1">IFERROR(__xludf.DUMMYFUNCTION("GOOGLETRANSLATE(A18022,""auto"",""en"")"),"Loading...")</f>
        <v>Loading...</v>
      </c>
    </row>
    <row r="18023" spans="1:2" ht="14.25" customHeight="1">
      <c r="A18023" s="2" t="s">
        <v>16964</v>
      </c>
      <c r="B18023" s="2" t="str">
        <f ca="1">IFERROR(__xludf.DUMMYFUNCTION("GOOGLETRANSLATE(A18023,""auto"",""en"")"),"Loading...")</f>
        <v>Loading...</v>
      </c>
    </row>
    <row r="18024" spans="1:2" ht="14.25" customHeight="1">
      <c r="A18024" s="2" t="s">
        <v>16965</v>
      </c>
      <c r="B18024" s="2" t="str">
        <f ca="1">IFERROR(__xludf.DUMMYFUNCTION("GOOGLETRANSLATE(A18024,""auto"",""en"")"),"Loading...")</f>
        <v>Loading...</v>
      </c>
    </row>
    <row r="18025" spans="1:2" ht="14.25" customHeight="1">
      <c r="A18025" s="2" t="s">
        <v>16966</v>
      </c>
      <c r="B18025" s="2" t="str">
        <f ca="1">IFERROR(__xludf.DUMMYFUNCTION("GOOGLETRANSLATE(A18025,""auto"",""en"")"),"Loading...")</f>
        <v>Loading...</v>
      </c>
    </row>
    <row r="18026" spans="1:2" ht="14.25" customHeight="1">
      <c r="A18026" s="5" t="s">
        <v>16967</v>
      </c>
      <c r="B18026" s="2" t="str">
        <f ca="1">IFERROR(__xludf.DUMMYFUNCTION("GOOGLETRANSLATE(A18026,""auto"",""en"")"),"Loading...")</f>
        <v>Loading...</v>
      </c>
    </row>
    <row r="18027" spans="1:2" ht="14.25" customHeight="1">
      <c r="A18027" s="6" t="s">
        <v>16968</v>
      </c>
      <c r="B18027" s="2" t="str">
        <f ca="1">IFERROR(__xludf.DUMMYFUNCTION("GOOGLETRANSLATE(A18027,""auto"",""en"")"),"Loading...")</f>
        <v>Loading...</v>
      </c>
    </row>
    <row r="18028" spans="1:2" ht="14.25" customHeight="1">
      <c r="A18028" s="4" t="s">
        <v>16969</v>
      </c>
      <c r="B18028" s="2" t="str">
        <f ca="1">IFERROR(__xludf.DUMMYFUNCTION("GOOGLETRANSLATE(A18028,""auto"",""en"")"),"Loading...")</f>
        <v>Loading...</v>
      </c>
    </row>
    <row r="18029" spans="1:2" ht="14.25" customHeight="1">
      <c r="A18029" s="2" t="s">
        <v>16970</v>
      </c>
      <c r="B18029" s="2" t="str">
        <f ca="1">IFERROR(__xludf.DUMMYFUNCTION("GOOGLETRANSLATE(A18029,""auto"",""en"")"),"Loading...")</f>
        <v>Loading...</v>
      </c>
    </row>
    <row r="18030" spans="1:2" ht="14.25" customHeight="1">
      <c r="A18030" s="2" t="s">
        <v>16971</v>
      </c>
      <c r="B18030" s="2" t="str">
        <f ca="1">IFERROR(__xludf.DUMMYFUNCTION("GOOGLETRANSLATE(A18030,""auto"",""en"")"),"Loading...")</f>
        <v>Loading...</v>
      </c>
    </row>
    <row r="18031" spans="1:2" ht="14.25" customHeight="1">
      <c r="A18031" s="2" t="s">
        <v>16972</v>
      </c>
      <c r="B18031" s="2" t="str">
        <f ca="1">IFERROR(__xludf.DUMMYFUNCTION("GOOGLETRANSLATE(A18031,""auto"",""en"")"),"Loading...")</f>
        <v>Loading...</v>
      </c>
    </row>
    <row r="18032" spans="1:2" ht="14.25" customHeight="1">
      <c r="A18032" s="2" t="s">
        <v>16973</v>
      </c>
      <c r="B18032" s="2" t="str">
        <f ca="1">IFERROR(__xludf.DUMMYFUNCTION("GOOGLETRANSLATE(A18032,""auto"",""en"")"),"Loading...")</f>
        <v>Loading...</v>
      </c>
    </row>
    <row r="18033" spans="1:2" ht="14.25" customHeight="1">
      <c r="A18033" s="2" t="s">
        <v>16974</v>
      </c>
      <c r="B18033" s="2" t="str">
        <f ca="1">IFERROR(__xludf.DUMMYFUNCTION("GOOGLETRANSLATE(A18033,""auto"",""en"")"),"Loading...")</f>
        <v>Loading...</v>
      </c>
    </row>
    <row r="18034" spans="1:2" ht="14.25" customHeight="1">
      <c r="A18034" s="2" t="s">
        <v>16975</v>
      </c>
      <c r="B18034" s="2" t="str">
        <f ca="1">IFERROR(__xludf.DUMMYFUNCTION("GOOGLETRANSLATE(A18034,""auto"",""en"")"),"Loading...")</f>
        <v>Loading...</v>
      </c>
    </row>
    <row r="18035" spans="1:2" ht="14.25" customHeight="1">
      <c r="A18035" s="2" t="s">
        <v>16976</v>
      </c>
      <c r="B18035" s="2" t="str">
        <f ca="1">IFERROR(__xludf.DUMMYFUNCTION("GOOGLETRANSLATE(A18035,""auto"",""en"")"),"I didn't want to admit you but you turned out to be a Girgit.")</f>
        <v>I didn't want to admit you but you turned out to be a Girgit.</v>
      </c>
    </row>
    <row r="18036" spans="1:2" ht="14.25" customHeight="1">
      <c r="A18036" s="2" t="s">
        <v>16977</v>
      </c>
      <c r="B18036" s="2" t="str">
        <f ca="1">IFERROR(__xludf.DUMMYFUNCTION("GOOGLETRANSLATE(A18036,""auto"",""en"")"),"Loading...")</f>
        <v>Loading...</v>
      </c>
    </row>
    <row r="18037" spans="1:2" ht="14.25" customHeight="1">
      <c r="A18037" s="6" t="s">
        <v>16978</v>
      </c>
      <c r="B18037" s="2" t="str">
        <f ca="1">IFERROR(__xludf.DUMMYFUNCTION("GOOGLETRANSLATE(A18037,""auto"",""en"")"),"Loading...")</f>
        <v>Loading...</v>
      </c>
    </row>
    <row r="18038" spans="1:2" ht="14.25" customHeight="1">
      <c r="A18038" s="2" t="s">
        <v>16979</v>
      </c>
      <c r="B18038" s="2" t="str">
        <f ca="1">IFERROR(__xludf.DUMMYFUNCTION("GOOGLETRANSLATE(A18038,""auto"",""en"")"),"Loading...")</f>
        <v>Loading...</v>
      </c>
    </row>
    <row r="18039" spans="1:2" ht="14.25" customHeight="1">
      <c r="A18039" s="2" t="s">
        <v>16980</v>
      </c>
      <c r="B18039" s="2" t="str">
        <f ca="1">IFERROR(__xludf.DUMMYFUNCTION("GOOGLETRANSLATE(A18039,""auto"",""en"")"),"Loading...")</f>
        <v>Loading...</v>
      </c>
    </row>
    <row r="18040" spans="1:2" ht="14.25" customHeight="1">
      <c r="A18040" s="2" t="s">
        <v>16981</v>
      </c>
      <c r="B18040" s="2" t="str">
        <f ca="1">IFERROR(__xludf.DUMMYFUNCTION("GOOGLETRANSLATE(A18040,""auto"",""en"")"),"Loading...")</f>
        <v>Loading...</v>
      </c>
    </row>
    <row r="18041" spans="1:2" ht="14.25" customHeight="1">
      <c r="A18041" s="2" t="s">
        <v>16982</v>
      </c>
      <c r="B18041" s="2" t="str">
        <f ca="1">IFERROR(__xludf.DUMMYFUNCTION("GOOGLETRANSLATE(A18041,""auto"",""en"")"),"Loading...")</f>
        <v>Loading...</v>
      </c>
    </row>
    <row r="18042" spans="1:2" ht="14.25" customHeight="1">
      <c r="A18042" s="2" t="s">
        <v>16983</v>
      </c>
      <c r="B18042" s="2" t="str">
        <f ca="1">IFERROR(__xludf.DUMMYFUNCTION("GOOGLETRANSLATE(A18042,""auto"",""en"")"),"Loading...")</f>
        <v>Loading...</v>
      </c>
    </row>
    <row r="18043" spans="1:2" ht="14.25" customHeight="1">
      <c r="A18043" s="6" t="s">
        <v>16984</v>
      </c>
      <c r="B18043" s="2" t="str">
        <f ca="1">IFERROR(__xludf.DUMMYFUNCTION("GOOGLETRANSLATE(A18043,""auto"",""en"")"),"Loading...")</f>
        <v>Loading...</v>
      </c>
    </row>
    <row r="18044" spans="1:2" ht="14.25" customHeight="1">
      <c r="A18044" s="2" t="s">
        <v>16985</v>
      </c>
      <c r="B18044" s="2" t="str">
        <f ca="1">IFERROR(__xludf.DUMMYFUNCTION("GOOGLETRANSLATE(A18044,""auto"",""en"")"),"Only Congress 🇮🇳")</f>
        <v>Only Congress 🇮🇳</v>
      </c>
    </row>
    <row r="18045" spans="1:2" ht="14.25" customHeight="1">
      <c r="A18045" s="2" t="s">
        <v>16986</v>
      </c>
      <c r="B18045" s="2" t="str">
        <f ca="1">IFERROR(__xludf.DUMMYFUNCTION("GOOGLETRANSLATE(A18045,""auto"",""en"")"),"Nepo guy Rahul Gandhi wanted to build USSI.")</f>
        <v>Nepo guy Rahul Gandhi wanted to build USSI.</v>
      </c>
    </row>
    <row r="18046" spans="1:2" ht="14.25" customHeight="1">
      <c r="A18046" s="2" t="s">
        <v>16987</v>
      </c>
      <c r="B18046" s="2" t="str">
        <f ca="1">IFERROR(__xludf.DUMMYFUNCTION("GOOGLETRANSLATE(A18046,""auto"",""en"")"),"Loading...")</f>
        <v>Loading...</v>
      </c>
    </row>
    <row r="18047" spans="1:2" ht="14.25" customHeight="1">
      <c r="A18047" s="4" t="s">
        <v>16988</v>
      </c>
      <c r="B18047" s="2" t="str">
        <f ca="1">IFERROR(__xludf.DUMMYFUNCTION("GOOGLETRANSLATE(A18047,""auto"",""en"")"),"Brother, why are you jealous, you tuber?")</f>
        <v>Brother, why are you jealous, you tuber?</v>
      </c>
    </row>
    <row r="18048" spans="1:2" ht="14.25" customHeight="1">
      <c r="A18048" s="2" t="s">
        <v>16989</v>
      </c>
      <c r="B18048" s="2" t="str">
        <f ca="1">IFERROR(__xludf.DUMMYFUNCTION("GOOGLETRANSLATE(A18048,""auto"",""en"")"),"Loading...")</f>
        <v>Loading...</v>
      </c>
    </row>
    <row r="18049" spans="1:2" ht="14.25" customHeight="1">
      <c r="A18049" s="6" t="s">
        <v>16990</v>
      </c>
      <c r="B18049" s="2" t="str">
        <f ca="1">IFERROR(__xludf.DUMMYFUNCTION("GOOGLETRANSLATE(A18049,""auto"",""en"")"),"Loading...")</f>
        <v>Loading...</v>
      </c>
    </row>
    <row r="18050" spans="1:2" ht="14.25" customHeight="1">
      <c r="A18050" s="2" t="s">
        <v>16991</v>
      </c>
      <c r="B18050" s="2" t="str">
        <f ca="1">IFERROR(__xludf.DUMMYFUNCTION("GOOGLETRANSLATE(A18050,""auto"",""en"")"),"Loading...")</f>
        <v>Loading...</v>
      </c>
    </row>
    <row r="18051" spans="1:2" ht="14.25" customHeight="1">
      <c r="A18051" s="6" t="s">
        <v>16992</v>
      </c>
      <c r="B18051" s="2" t="str">
        <f ca="1">IFERROR(__xludf.DUMMYFUNCTION("GOOGLETRANSLATE(A18051,""auto"",""en"")"),"Loading...")</f>
        <v>Loading...</v>
      </c>
    </row>
    <row r="18052" spans="1:2" ht="14.25" customHeight="1">
      <c r="A18052" s="2" t="s">
        <v>16993</v>
      </c>
      <c r="B18052" s="2" t="str">
        <f ca="1">IFERROR(__xludf.DUMMYFUNCTION("GOOGLETRANSLATE(A18052,""auto"",""en"")"),"Loading...")</f>
        <v>Loading...</v>
      </c>
    </row>
    <row r="18053" spans="1:2" ht="14.25" customHeight="1">
      <c r="A18053" s="5" t="s">
        <v>16994</v>
      </c>
      <c r="B18053" s="2" t="str">
        <f ca="1">IFERROR(__xludf.DUMMYFUNCTION("GOOGLETRANSLATE(A18053,""auto"",""en"")"),"Loading...")</f>
        <v>Loading...</v>
      </c>
    </row>
    <row r="18054" spans="1:2" ht="14.25" customHeight="1">
      <c r="A18054" s="2" t="s">
        <v>16995</v>
      </c>
      <c r="B18054" s="2" t="str">
        <f ca="1">IFERROR(__xludf.DUMMYFUNCTION("GOOGLETRANSLATE(A18054,""auto"",""en"")"),"Loading...")</f>
        <v>Loading...</v>
      </c>
    </row>
    <row r="18055" spans="1:2" ht="14.25" customHeight="1">
      <c r="A18055" s="2" t="s">
        <v>16996</v>
      </c>
      <c r="B18055" s="2" t="str">
        <f ca="1">IFERROR(__xludf.DUMMYFUNCTION("GOOGLETRANSLATE(A18055,""auto"",""en"")"),"Loading...")</f>
        <v>Loading...</v>
      </c>
    </row>
    <row r="18056" spans="1:2" ht="14.25" customHeight="1">
      <c r="A18056" s="2" t="s">
        <v>16997</v>
      </c>
      <c r="B18056" s="2" t="str">
        <f ca="1">IFERROR(__xludf.DUMMYFUNCTION("GOOGLETRANSLATE(A18056,""auto"",""en"")"),"Congress manifesto is scary")</f>
        <v>Congress manifesto is scary</v>
      </c>
    </row>
    <row r="18057" spans="1:2" ht="14.25" customHeight="1">
      <c r="A18057" s="2" t="s">
        <v>16998</v>
      </c>
      <c r="B18057" s="2" t="str">
        <f ca="1">IFERROR(__xludf.DUMMYFUNCTION("GOOGLETRANSLATE(A18057,""auto"",""en"")"),"Loading...")</f>
        <v>Loading...</v>
      </c>
    </row>
    <row r="18058" spans="1:2" ht="14.25" customHeight="1">
      <c r="A18058" s="2" t="s">
        <v>16597</v>
      </c>
      <c r="B18058" s="2" t="str">
        <f ca="1">IFERROR(__xludf.DUMMYFUNCTION("GOOGLETRANSLATE(A18058,""auto"",""en"")"),"Loading...")</f>
        <v>Loading...</v>
      </c>
    </row>
    <row r="18059" spans="1:2" ht="14.25" customHeight="1">
      <c r="A18059" s="2" t="s">
        <v>16999</v>
      </c>
      <c r="B18059" s="2" t="str">
        <f ca="1">IFERROR(__xludf.DUMMYFUNCTION("GOOGLETRANSLATE(A18059,""auto"",""en"")"),"Loading...")</f>
        <v>Loading...</v>
      </c>
    </row>
    <row r="18060" spans="1:2" ht="14.25" customHeight="1">
      <c r="A18060" s="4" t="s">
        <v>17000</v>
      </c>
      <c r="B18060" s="2" t="str">
        <f ca="1">IFERROR(__xludf.DUMMYFUNCTION("GOOGLETRANSLATE(A18060,""auto"",""en"")"),"Loading...")</f>
        <v>Loading...</v>
      </c>
    </row>
    <row r="18061" spans="1:2" ht="14.25" customHeight="1">
      <c r="A18061" s="6" t="s">
        <v>17001</v>
      </c>
      <c r="B18061" s="2" t="str">
        <f ca="1">IFERROR(__xludf.DUMMYFUNCTION("GOOGLETRANSLATE(A18061,""auto"",""en"")"),"Loading...")</f>
        <v>Loading...</v>
      </c>
    </row>
    <row r="18062" spans="1:2" ht="14.25" customHeight="1">
      <c r="A18062" s="2" t="s">
        <v>17002</v>
      </c>
      <c r="B18062" s="2" t="str">
        <f ca="1">IFERROR(__xludf.DUMMYFUNCTION("GOOGLETRANSLATE(A18062,""auto"",""en"")"),"Loading...")</f>
        <v>Loading...</v>
      </c>
    </row>
    <row r="18063" spans="1:2" ht="14.25" customHeight="1">
      <c r="A18063" s="2" t="s">
        <v>17003</v>
      </c>
      <c r="B18063" s="2" t="str">
        <f ca="1">IFERROR(__xludf.DUMMYFUNCTION("GOOGLETRANSLATE(A18063,""auto"",""en"")"),"I don't want 1 lakh rupees I want peace at least in Congress time I can go out without any fear of those people who come in groups and beat the Muslims to call ram name and mob lynching. At least Congress can stop manipur violence . BJP supports those Net"&amp;"a who speak against Muslims and it's too violent speech and they always target Muslims and justice is gonna end if BJP comes in 2024 . I really feel scared to go anywhere alone or I also feel scared when my brother and father go out .everyday  is a tense "&amp;"day for us because if same thing happens with them if someone beat them or something happens with them I don't want this fear in my life or dangerous environment for our future generations .")</f>
        <v>I don't want 1 lakh rupees I want peace at least in Congress time I can go out without any fear of those people who come in groups and beat the Muslims to call ram name and mob lynching. At least Congress can stop manipur violence . BJP supports those Neta who speak against Muslims and it's too violent speech and they always target Muslims and justice is gonna end if BJP comes in 2024 . I really feel scared to go anywhere alone or I also feel scared when my brother and father go out .everyday  is a tense day for us because if same thing happens with them if someone beat them or something happens with them I don't want this fear in my life or dangerous environment for our future generations .</v>
      </c>
    </row>
    <row r="18064" spans="1:2" ht="14.25" customHeight="1">
      <c r="A18064" s="2" t="s">
        <v>17004</v>
      </c>
      <c r="B18064" s="2" t="str">
        <f ca="1">IFERROR(__xludf.DUMMYFUNCTION("GOOGLETRANSLATE(A18064,""auto"",""en"")"),"Loading...")</f>
        <v>Loading...</v>
      </c>
    </row>
    <row r="18065" spans="1:2" ht="14.25" customHeight="1">
      <c r="A18065" s="2" t="s">
        <v>17005</v>
      </c>
      <c r="B18065" s="2" t="str">
        <f ca="1">IFERROR(__xludf.DUMMYFUNCTION("GOOGLETRANSLATE(A18065,""auto"",""en"")"),"Loading...")</f>
        <v>Loading...</v>
      </c>
    </row>
    <row r="18066" spans="1:2" ht="14.25" customHeight="1">
      <c r="A18066" s="6" t="s">
        <v>17006</v>
      </c>
      <c r="B18066" s="2" t="str">
        <f ca="1">IFERROR(__xludf.DUMMYFUNCTION("GOOGLETRANSLATE(A18066,""auto"",""en"")"),"Loading...")</f>
        <v>Loading...</v>
      </c>
    </row>
    <row r="18067" spans="1:2" ht="14.25" customHeight="1">
      <c r="A18067" s="2" t="s">
        <v>17007</v>
      </c>
      <c r="B18067" s="2" t="str">
        <f ca="1">IFERROR(__xludf.DUMMYFUNCTION("GOOGLETRANSLATE(A18067,""auto"",""en"")"),"Loading...")</f>
        <v>Loading...</v>
      </c>
    </row>
    <row r="18068" spans="1:2" ht="14.25" customHeight="1">
      <c r="A18068" s="2" t="s">
        <v>17008</v>
      </c>
      <c r="B18068" s="2" t="str">
        <f ca="1">IFERROR(__xludf.DUMMYFUNCTION("GOOGLETRANSLATE(A18068,""auto"",""en"")"),"Loading...")</f>
        <v>Loading...</v>
      </c>
    </row>
    <row r="18069" spans="1:2" ht="14.25" customHeight="1">
      <c r="A18069" s="2" t="s">
        <v>17009</v>
      </c>
      <c r="B18069" s="2" t="str">
        <f ca="1">IFERROR(__xludf.DUMMYFUNCTION("GOOGLETRANSLATE(A18069,""auto"",""en"")"),"Loading...")</f>
        <v>Loading...</v>
      </c>
    </row>
    <row r="18070" spans="1:2" ht="14.25" customHeight="1">
      <c r="A18070" s="6" t="s">
        <v>17010</v>
      </c>
      <c r="B18070" s="2" t="str">
        <f ca="1">IFERROR(__xludf.DUMMYFUNCTION("GOOGLETRANSLATE(A18070,""auto"",""en"")"),"Loading...")</f>
        <v>Loading...</v>
      </c>
    </row>
    <row r="18071" spans="1:2" ht="14.25" customHeight="1">
      <c r="A18071" s="2" t="s">
        <v>17011</v>
      </c>
      <c r="B18071" s="2" t="str">
        <f ca="1">IFERROR(__xludf.DUMMYFUNCTION("GOOGLETRANSLATE(A18071,""auto"",""en"")"),"Loading...")</f>
        <v>Loading...</v>
      </c>
    </row>
    <row r="18072" spans="1:2" ht="14.25" customHeight="1">
      <c r="A18072" s="2" t="s">
        <v>17012</v>
      </c>
      <c r="B18072" s="2" t="str">
        <f ca="1">IFERROR(__xludf.DUMMYFUNCTION("GOOGLETRANSLATE(A18072,""auto"",""en"")"),"Loading...")</f>
        <v>Loading...</v>
      </c>
    </row>
    <row r="18073" spans="1:2" ht="14.25" customHeight="1">
      <c r="A18073" s="2" t="s">
        <v>458</v>
      </c>
      <c r="B18073" s="2" t="str">
        <f ca="1">IFERROR(__xludf.DUMMYFUNCTION("GOOGLETRANSLATE(A18073,""auto"",""en"")"),"Loading...")</f>
        <v>Loading...</v>
      </c>
    </row>
    <row r="18074" spans="1:2" ht="14.25" customHeight="1">
      <c r="A18074" s="2" t="s">
        <v>17013</v>
      </c>
      <c r="B18074" s="2" t="str">
        <f ca="1">IFERROR(__xludf.DUMMYFUNCTION("GOOGLETRANSLATE(A18074,""auto"",""en"")"),"Loading...")</f>
        <v>Loading...</v>
      </c>
    </row>
    <row r="18075" spans="1:2" ht="14.25" customHeight="1">
      <c r="A18075" s="2" t="s">
        <v>17014</v>
      </c>
      <c r="B18075" s="2" t="str">
        <f ca="1">IFERROR(__xludf.DUMMYFUNCTION("GOOGLETRANSLATE(A18075,""auto"",""en"")"),"Loading...")</f>
        <v>Loading...</v>
      </c>
    </row>
    <row r="18076" spans="1:2" ht="14.25" customHeight="1">
      <c r="A18076" s="2" t="s">
        <v>17015</v>
      </c>
      <c r="B18076" s="2" t="str">
        <f ca="1">IFERROR(__xludf.DUMMYFUNCTION("GOOGLETRANSLATE(A18076,""auto"",""en"")"),"Loading...")</f>
        <v>Loading...</v>
      </c>
    </row>
    <row r="18077" spans="1:2" ht="14.25" customHeight="1">
      <c r="A18077" s="4" t="s">
        <v>17016</v>
      </c>
      <c r="B18077" s="2" t="str">
        <f ca="1">IFERROR(__xludf.DUMMYFUNCTION("GOOGLETRANSLATE(A18077,""auto"",""en"")"),"This video was either for the manifesto or on the working of Rahul Gandhi or about the internal affairs of Congress.")</f>
        <v>This video was either for the manifesto or on the working of Rahul Gandhi or about the internal affairs of Congress.</v>
      </c>
    </row>
    <row r="18078" spans="1:2" ht="14.25" customHeight="1">
      <c r="A18078" s="5" t="s">
        <v>17017</v>
      </c>
      <c r="B18078" s="2" t="str">
        <f ca="1">IFERROR(__xludf.DUMMYFUNCTION("GOOGLETRANSLATE(A18078,""auto"",""en"")"),"Loading...")</f>
        <v>Loading...</v>
      </c>
    </row>
    <row r="18079" spans="1:2" ht="14.25" customHeight="1">
      <c r="A18079" s="6" t="s">
        <v>17018</v>
      </c>
      <c r="B18079" s="2" t="str">
        <f ca="1">IFERROR(__xludf.DUMMYFUNCTION("GOOGLETRANSLATE(A18079,""auto"",""en"")"),"Loading...")</f>
        <v>Loading...</v>
      </c>
    </row>
    <row r="18080" spans="1:2" ht="14.25" customHeight="1">
      <c r="A18080" s="2" t="s">
        <v>17019</v>
      </c>
      <c r="B18080" s="2" t="str">
        <f ca="1">IFERROR(__xludf.DUMMYFUNCTION("GOOGLETRANSLATE(A18080,""auto"",""en"")"),"Loading...")</f>
        <v>Loading...</v>
      </c>
    </row>
    <row r="18081" spans="1:2" ht="14.25" customHeight="1">
      <c r="A18081" s="2" t="s">
        <v>17020</v>
      </c>
      <c r="B18081" s="2" t="str">
        <f ca="1">IFERROR(__xludf.DUMMYFUNCTION("GOOGLETRANSLATE(A18081,""auto"",""en"")"),"Loading...")</f>
        <v>Loading...</v>
      </c>
    </row>
    <row r="18082" spans="1:2" ht="14.25" customHeight="1">
      <c r="A18082" s="2" t="s">
        <v>17021</v>
      </c>
      <c r="B18082" s="2" t="str">
        <f ca="1">IFERROR(__xludf.DUMMYFUNCTION("GOOGLETRANSLATE(A18082,""auto"",""en"")"),"Loading...")</f>
        <v>Loading...</v>
      </c>
    </row>
    <row r="18083" spans="1:2" ht="14.25" customHeight="1">
      <c r="A18083" s="2" t="s">
        <v>17022</v>
      </c>
      <c r="B18083" s="2" t="str">
        <f ca="1">IFERROR(__xludf.DUMMYFUNCTION("GOOGLETRANSLATE(A18083,""auto"",""en"")"),"Loading...")</f>
        <v>Loading...</v>
      </c>
    </row>
    <row r="18084" spans="1:2" ht="14.25" customHeight="1">
      <c r="A18084" s="2" t="s">
        <v>17023</v>
      </c>
      <c r="B18084" s="2" t="str">
        <f ca="1">IFERROR(__xludf.DUMMYFUNCTION("GOOGLETRANSLATE(A18084,""auto"",""en"")"),"Congress force people to vote bjp!😂🚩")</f>
        <v>Congress force people to vote bjp!😂🚩</v>
      </c>
    </row>
    <row r="18085" spans="1:2" ht="14.25" customHeight="1">
      <c r="A18085" s="2" t="s">
        <v>17024</v>
      </c>
      <c r="B18085" s="2" t="str">
        <f ca="1">IFERROR(__xludf.DUMMYFUNCTION("GOOGLETRANSLATE(A18085,""auto"",""en"")"),"Loading...")</f>
        <v>Loading...</v>
      </c>
    </row>
    <row r="18086" spans="1:2" ht="14.25" customHeight="1">
      <c r="A18086" s="2" t="s">
        <v>17024</v>
      </c>
      <c r="B18086" s="2" t="str">
        <f ca="1">IFERROR(__xludf.DUMMYFUNCTION("GOOGLETRANSLATE(A18086,""auto"",""en"")"),"Loading...")</f>
        <v>Loading...</v>
      </c>
    </row>
    <row r="18087" spans="1:2" ht="14.25" customHeight="1">
      <c r="A18087" s="2" t="s">
        <v>17025</v>
      </c>
      <c r="B18087" s="2" t="str">
        <f ca="1">IFERROR(__xludf.DUMMYFUNCTION("GOOGLETRANSLATE(A18087,""auto"",""en"")"),"Loading...")</f>
        <v>Loading...</v>
      </c>
    </row>
    <row r="18088" spans="1:2" ht="14.25" customHeight="1">
      <c r="A18088" s="2" t="s">
        <v>17026</v>
      </c>
      <c r="B18088" s="2" t="str">
        <f ca="1">IFERROR(__xludf.DUMMYFUNCTION("GOOGLETRANSLATE(A18088,""auto"",""en"")"),"Loading...")</f>
        <v>Loading...</v>
      </c>
    </row>
    <row r="18089" spans="1:2" ht="14.25" customHeight="1">
      <c r="A18089" s="2" t="s">
        <v>17027</v>
      </c>
      <c r="B18089" s="2" t="str">
        <f ca="1">IFERROR(__xludf.DUMMYFUNCTION("GOOGLETRANSLATE(A18089,""auto"",""en"")"),"Loading...")</f>
        <v>Loading...</v>
      </c>
    </row>
    <row r="18090" spans="1:2" ht="14.25" customHeight="1">
      <c r="A18090" s="2" t="s">
        <v>17028</v>
      </c>
      <c r="B18090" s="2" t="str">
        <f ca="1">IFERROR(__xludf.DUMMYFUNCTION("GOOGLETRANSLATE(A18090,""auto"",""en"")"),"Loading...")</f>
        <v>Loading...</v>
      </c>
    </row>
    <row r="18091" spans="1:2" ht="14.25" customHeight="1">
      <c r="A18091" s="2" t="s">
        <v>17029</v>
      </c>
      <c r="B18091" s="2" t="str">
        <f ca="1">IFERROR(__xludf.DUMMYFUNCTION("GOOGLETRANSLATE(A18091,""auto"",""en"")"),"Loading...")</f>
        <v>Loading...</v>
      </c>
    </row>
    <row r="18092" spans="1:2" ht="14.25" customHeight="1">
      <c r="A18092" s="6" t="s">
        <v>17030</v>
      </c>
      <c r="B18092" s="2" t="str">
        <f ca="1">IFERROR(__xludf.DUMMYFUNCTION("GOOGLETRANSLATE(A18092,""auto"",""en"")"),"Loading...")</f>
        <v>Loading...</v>
      </c>
    </row>
    <row r="18093" spans="1:2" ht="14.25" customHeight="1">
      <c r="A18093" s="2" t="s">
        <v>17031</v>
      </c>
      <c r="B18093" s="2" t="str">
        <f ca="1">IFERROR(__xludf.DUMMYFUNCTION("GOOGLETRANSLATE(A18093,""auto"",""en"")"),"Loading...")</f>
        <v>Loading...</v>
      </c>
    </row>
    <row r="18094" spans="1:2" ht="14.25" customHeight="1">
      <c r="A18094" s="2" t="s">
        <v>17032</v>
      </c>
      <c r="B18094" s="2" t="str">
        <f ca="1">IFERROR(__xludf.DUMMYFUNCTION("GOOGLETRANSLATE(A18094,""auto"",""en"")"),"Loading...")</f>
        <v>Loading...</v>
      </c>
    </row>
    <row r="18095" spans="1:2" ht="14.25" customHeight="1">
      <c r="A18095" s="2" t="s">
        <v>17033</v>
      </c>
      <c r="B18095" s="2" t="str">
        <f ca="1">IFERROR(__xludf.DUMMYFUNCTION("GOOGLETRANSLATE(A18095,""auto"",""en"")"),"After adding more RAM, you told. Now it's working great. Many Thanks")</f>
        <v>After adding more RAM, you told. Now it's working great. Many Thanks</v>
      </c>
    </row>
    <row r="18096" spans="1:2" ht="14.25" customHeight="1">
      <c r="A18096" s="2" t="s">
        <v>17034</v>
      </c>
      <c r="B18096" s="2" t="str">
        <f ca="1">IFERROR(__xludf.DUMMYFUNCTION("GOOGLETRANSLATE(A18096,""auto"",""en"")"),"Loading...")</f>
        <v>Loading...</v>
      </c>
    </row>
    <row r="18097" spans="1:2" ht="14.25" customHeight="1">
      <c r="A18097" s="2" t="s">
        <v>17035</v>
      </c>
      <c r="B18097" s="2" t="str">
        <f ca="1">IFERROR(__xludf.DUMMYFUNCTION("GOOGLETRANSLATE(A18097,""auto"",""en"")"),"Loading...")</f>
        <v>Loading...</v>
      </c>
    </row>
    <row r="18098" spans="1:2" ht="14.25" customHeight="1">
      <c r="A18098" s="2" t="s">
        <v>17036</v>
      </c>
      <c r="B18098" s="2" t="str">
        <f ca="1">IFERROR(__xludf.DUMMYFUNCTION("GOOGLETRANSLATE(A18098,""auto"",""en"")"),"Loading...")</f>
        <v>Loading...</v>
      </c>
    </row>
    <row r="18099" spans="1:2" ht="14.25" customHeight="1">
      <c r="A18099" s="6" t="s">
        <v>17037</v>
      </c>
      <c r="B18099" s="2" t="str">
        <f ca="1">IFERROR(__xludf.DUMMYFUNCTION("GOOGLETRANSLATE(A18099,""auto"",""en"")"),"Loading...")</f>
        <v>Loading...</v>
      </c>
    </row>
    <row r="18100" spans="1:2" ht="14.25" customHeight="1">
      <c r="A18100" s="2" t="s">
        <v>17038</v>
      </c>
      <c r="B18100" s="2" t="str">
        <f ca="1">IFERROR(__xludf.DUMMYFUNCTION("GOOGLETRANSLATE(A18100,""auto"",""en"")"),"Loading...")</f>
        <v>Loading...</v>
      </c>
    </row>
    <row r="18101" spans="1:2" ht="14.25" customHeight="1">
      <c r="A18101" s="2" t="s">
        <v>17039</v>
      </c>
      <c r="B18101" s="2" t="str">
        <f ca="1">IFERROR(__xludf.DUMMYFUNCTION("GOOGLETRANSLATE(A18101,""auto"",""en"")"),"Loading...")</f>
        <v>Loading...</v>
      </c>
    </row>
    <row r="18102" spans="1:2" ht="14.25" customHeight="1">
      <c r="A18102" s="2" t="s">
        <v>17040</v>
      </c>
      <c r="B18102" s="2" t="str">
        <f ca="1">IFERROR(__xludf.DUMMYFUNCTION("GOOGLETRANSLATE(A18102,""auto"",""en"")"),"Loading...")</f>
        <v>Loading...</v>
      </c>
    </row>
    <row r="18103" spans="1:2" ht="14.25" customHeight="1">
      <c r="A18103" s="2" t="s">
        <v>17041</v>
      </c>
      <c r="B18103" s="2" t="str">
        <f ca="1">IFERROR(__xludf.DUMMYFUNCTION("GOOGLETRANSLATE(A18103,""auto"",""en"")"),"Loading...")</f>
        <v>Loading...</v>
      </c>
    </row>
    <row r="18104" spans="1:2" ht="14.25" customHeight="1">
      <c r="A18104" s="2" t="s">
        <v>17042</v>
      </c>
      <c r="B18104" s="2" t="str">
        <f ca="1">IFERROR(__xludf.DUMMYFUNCTION("GOOGLETRANSLATE(A18104,""auto"",""en"")"),"Loading...")</f>
        <v>Loading...</v>
      </c>
    </row>
    <row r="18105" spans="1:2" ht="14.25" customHeight="1">
      <c r="A18105" s="2" t="s">
        <v>17043</v>
      </c>
      <c r="B18105" s="2" t="str">
        <f ca="1">IFERROR(__xludf.DUMMYFUNCTION("GOOGLETRANSLATE(A18105,""auto"",""en"")"),"Loading...")</f>
        <v>Loading...</v>
      </c>
    </row>
    <row r="18106" spans="1:2" ht="14.25" customHeight="1">
      <c r="A18106" s="2" t="s">
        <v>17044</v>
      </c>
      <c r="B18106" s="2" t="str">
        <f ca="1">IFERROR(__xludf.DUMMYFUNCTION("GOOGLETRANSLATE(A18106,""auto"",""en"")"),"Loading...")</f>
        <v>Loading...</v>
      </c>
    </row>
    <row r="18107" spans="1:2" ht="14.25" customHeight="1">
      <c r="A18107" s="2" t="s">
        <v>17045</v>
      </c>
      <c r="B18107" s="2" t="str">
        <f ca="1">IFERROR(__xludf.DUMMYFUNCTION("GOOGLETRANSLATE(A18107,""auto"",""en"")"),"The government has put Rs 173 lakh crore in the graveyard. I have not been able to do this yet, I have been forced to do so in India.")</f>
        <v>The government has put Rs 173 lakh crore in the graveyard. I have not been able to do this yet, I have been forced to do so in India.</v>
      </c>
    </row>
    <row r="18108" spans="1:2" ht="14.25" customHeight="1">
      <c r="A18108" s="4" t="s">
        <v>17046</v>
      </c>
      <c r="B18108" s="2" t="str">
        <f ca="1">IFERROR(__xludf.DUMMYFUNCTION("GOOGLETRANSLATE(A18108,""auto"",""en"")"),"Loading...")</f>
        <v>Loading...</v>
      </c>
    </row>
    <row r="18109" spans="1:2" ht="14.25" customHeight="1">
      <c r="A18109" s="2" t="s">
        <v>17047</v>
      </c>
      <c r="B18109" s="2" t="str">
        <f ca="1">IFERROR(__xludf.DUMMYFUNCTION("GOOGLETRANSLATE(A18109,""auto"",""en"")"),"Loading...")</f>
        <v>Loading...</v>
      </c>
    </row>
    <row r="18110" spans="1:2" ht="14.25" customHeight="1">
      <c r="A18110" s="2" t="s">
        <v>17048</v>
      </c>
      <c r="B18110" s="2" t="str">
        <f ca="1">IFERROR(__xludf.DUMMYFUNCTION("GOOGLETRANSLATE(A18110,""auto"",""en"")"),"Loading...")</f>
        <v>Loading...</v>
      </c>
    </row>
    <row r="18111" spans="1:2" ht="14.25" customHeight="1">
      <c r="A18111" s="2" t="s">
        <v>17049</v>
      </c>
      <c r="B18111" s="2" t="str">
        <f ca="1">IFERROR(__xludf.DUMMYFUNCTION("GOOGLETRANSLATE(A18111,""auto"",""en"")"),"Loading...")</f>
        <v>Loading...</v>
      </c>
    </row>
    <row r="18112" spans="1:2" ht="14.25" customHeight="1">
      <c r="A18112" s="2" t="s">
        <v>17050</v>
      </c>
      <c r="B18112" s="2" t="str">
        <f ca="1">IFERROR(__xludf.DUMMYFUNCTION("GOOGLETRANSLATE(A18112,""auto"",""en"")"),"Loading...")</f>
        <v>Loading...</v>
      </c>
    </row>
    <row r="18113" spans="1:2" ht="14.25" customHeight="1">
      <c r="A18113" s="2" t="s">
        <v>17051</v>
      </c>
      <c r="B18113" s="2" t="str">
        <f ca="1">IFERROR(__xludf.DUMMYFUNCTION("GOOGLETRANSLATE(A18113,""auto"",""en"")"),"Loading...")</f>
        <v>Loading...</v>
      </c>
    </row>
    <row r="18114" spans="1:2" ht="14.25" customHeight="1">
      <c r="A18114" s="4" t="s">
        <v>17052</v>
      </c>
      <c r="B18114" s="2" t="str">
        <f ca="1">IFERROR(__xludf.DUMMYFUNCTION("GOOGLETRANSLATE(A18114,""auto"",""en"")"),"Loading...")</f>
        <v>Loading...</v>
      </c>
    </row>
    <row r="18115" spans="1:2" ht="14.25" customHeight="1">
      <c r="A18115" s="4" t="s">
        <v>17053</v>
      </c>
      <c r="B18115" s="2" t="str">
        <f ca="1">IFERROR(__xludf.DUMMYFUNCTION("GOOGLETRANSLATE(A18115,""auto"",""en"")"),"Loading...")</f>
        <v>Loading...</v>
      </c>
    </row>
    <row r="18116" spans="1:2" ht="14.25" customHeight="1">
      <c r="A18116" s="2" t="s">
        <v>554</v>
      </c>
      <c r="B18116" s="2" t="str">
        <f ca="1">IFERROR(__xludf.DUMMYFUNCTION("GOOGLETRANSLATE(A18116,""auto"",""en"")"),"Jai shree ram")</f>
        <v>Jai shree ram</v>
      </c>
    </row>
    <row r="18117" spans="1:2" ht="14.25" customHeight="1">
      <c r="A18117" s="2" t="s">
        <v>17054</v>
      </c>
      <c r="B18117" s="2" t="str">
        <f ca="1">IFERROR(__xludf.DUMMYFUNCTION("GOOGLETRANSLATE(A18117,""auto"",""en"")"),"congress of defense")</f>
        <v>congress of defense</v>
      </c>
    </row>
    <row r="18118" spans="1:2" ht="14.25" customHeight="1">
      <c r="A18118" s="2" t="s">
        <v>17055</v>
      </c>
      <c r="B18118" s="2" t="str">
        <f ca="1">IFERROR(__xludf.DUMMYFUNCTION("GOOGLETRANSLATE(A18118,""auto"",""en"")"),"Why can't you have  English podcast you can have a wider  audience and our vocabulary also improves.")</f>
        <v>Why can't you have  English podcast you can have a wider  audience and our vocabulary also improves.</v>
      </c>
    </row>
    <row r="18119" spans="1:2" ht="14.25" customHeight="1">
      <c r="A18119" s="2" t="s">
        <v>17056</v>
      </c>
      <c r="B18119" s="2" t="str">
        <f ca="1">IFERROR(__xludf.DUMMYFUNCTION("GOOGLETRANSLATE(A18119,""auto"",""en"")"),"Loading...")</f>
        <v>Loading...</v>
      </c>
    </row>
    <row r="18120" spans="1:2" ht="14.25" customHeight="1">
      <c r="A18120" s="2" t="s">
        <v>17057</v>
      </c>
      <c r="B18120" s="2" t="str">
        <f ca="1">IFERROR(__xludf.DUMMYFUNCTION("GOOGLETRANSLATE(A18120,""auto"",""en"")"),"Loading...")</f>
        <v>Loading...</v>
      </c>
    </row>
    <row r="18121" spans="1:2" ht="14.25" customHeight="1">
      <c r="A18121" s="2" t="s">
        <v>17058</v>
      </c>
      <c r="B18121" s="2" t="str">
        <f ca="1">IFERROR(__xludf.DUMMYFUNCTION("GOOGLETRANSLATE(A18121,""auto"",""en"")"),"Loading...")</f>
        <v>Loading...</v>
      </c>
    </row>
    <row r="18122" spans="1:2" ht="14.25" customHeight="1">
      <c r="A18122" s="2" t="s">
        <v>17059</v>
      </c>
      <c r="B18122" s="2" t="str">
        <f ca="1">IFERROR(__xludf.DUMMYFUNCTION("GOOGLETRANSLATE(A18122,""auto"",""en"")"),"Sorry to disappoint you. MNREGA was not a UPA scheme. It was forced upon India by IMF.and Congress took the credit. It was a part of UN Millennium Development Goals. Just imagine if some political party took credit for a Pakistan IMF Bail out package.")</f>
        <v>Sorry to disappoint you. MNREGA was not a UPA scheme. It was forced upon India by IMF.and Congress took the credit. It was a part of UN Millennium Development Goals. Just imagine if some political party took credit for a Pakistan IMF Bail out package.</v>
      </c>
    </row>
    <row r="18123" spans="1:2" ht="14.25" customHeight="1">
      <c r="A18123" s="2" t="s">
        <v>17060</v>
      </c>
      <c r="B18123" s="2" t="str">
        <f ca="1">IFERROR(__xludf.DUMMYFUNCTION("GOOGLETRANSLATE(A18123,""auto"",""en"")"),"Your knowledge is useless cause you have spent your time and skill to evaluate this dustbin we call it Pappu")</f>
        <v>Your knowledge is useless cause you have spent your time and skill to evaluate this dustbin we call it Pappu</v>
      </c>
    </row>
    <row r="18124" spans="1:2" ht="14.25" customHeight="1">
      <c r="A18124" s="2" t="s">
        <v>17061</v>
      </c>
      <c r="B18124" s="2" t="str">
        <f ca="1">IFERROR(__xludf.DUMMYFUNCTION("GOOGLETRANSLATE(A18124,""auto"",""en"")"),"Loading...")</f>
        <v>Loading...</v>
      </c>
    </row>
    <row r="18125" spans="1:2" ht="14.25" customHeight="1">
      <c r="A18125" s="2" t="s">
        <v>17062</v>
      </c>
      <c r="B18125" s="2" t="str">
        <f ca="1">IFERROR(__xludf.DUMMYFUNCTION("GOOGLETRANSLATE(A18125,""auto"",""en"")"),"Fantastic job bro. Love for your work from Bangladesh")</f>
        <v>Fantastic job bro. Love for your work from Bangladesh</v>
      </c>
    </row>
    <row r="18126" spans="1:2" ht="14.25" customHeight="1">
      <c r="A18126" s="2" t="s">
        <v>17063</v>
      </c>
      <c r="B18126" s="2" t="str">
        <f ca="1">IFERROR(__xludf.DUMMYFUNCTION("GOOGLETRANSLATE(A18126,""auto"",""en"")"),"Thank 4 ur information sir")</f>
        <v>Thank 4 ur information sir</v>
      </c>
    </row>
    <row r="18127" spans="1:2" ht="14.25" customHeight="1">
      <c r="A18127" s="2" t="s">
        <v>17064</v>
      </c>
      <c r="B18127" s="2" t="str">
        <f ca="1">IFERROR(__xludf.DUMMYFUNCTION("GOOGLETRANSLATE(A18127,""auto"",""en"")"),"Loading...")</f>
        <v>Loading...</v>
      </c>
    </row>
    <row r="18128" spans="1:2" ht="14.25" customHeight="1">
      <c r="A18128" s="4" t="s">
        <v>17065</v>
      </c>
      <c r="B18128" s="2" t="str">
        <f ca="1">IFERROR(__xludf.DUMMYFUNCTION("GOOGLETRANSLATE(A18128,""auto"",""en"")"),"Loading...")</f>
        <v>Loading...</v>
      </c>
    </row>
    <row r="18129" spans="1:2" ht="14.25" customHeight="1">
      <c r="A18129" s="2" t="s">
        <v>17066</v>
      </c>
      <c r="B18129" s="2" t="str">
        <f ca="1">IFERROR(__xludf.DUMMYFUNCTION("GOOGLETRANSLATE(A18129,""auto"",""en"")"),"Loading...")</f>
        <v>Loading...</v>
      </c>
    </row>
    <row r="18130" spans="1:2" ht="14.25" customHeight="1">
      <c r="A18130" s="2" t="s">
        <v>8175</v>
      </c>
      <c r="B18130" s="2" t="str">
        <f ca="1">IFERROR(__xludf.DUMMYFUNCTION("GOOGLETRANSLATE(A18130,""auto"",""en"")"),"Loading...")</f>
        <v>Loading...</v>
      </c>
    </row>
    <row r="18131" spans="1:2" ht="14.25" customHeight="1">
      <c r="A18131" s="2" t="s">
        <v>17067</v>
      </c>
      <c r="B18131" s="2" t="str">
        <f ca="1">IFERROR(__xludf.DUMMYFUNCTION("GOOGLETRANSLATE(A18131,""auto"",""en"")"),"Loading...")</f>
        <v>Loading...</v>
      </c>
    </row>
    <row r="18132" spans="1:2" ht="14.25" customHeight="1">
      <c r="A18132" s="2" t="s">
        <v>17068</v>
      </c>
      <c r="B18132" s="2" t="str">
        <f ca="1">IFERROR(__xludf.DUMMYFUNCTION("GOOGLETRANSLATE(A18132,""auto"",""en"")"),"Loading...")</f>
        <v>Loading...</v>
      </c>
    </row>
    <row r="18133" spans="1:2" ht="14.25" customHeight="1">
      <c r="A18133" s="5" t="s">
        <v>17069</v>
      </c>
      <c r="B18133" s="2" t="str">
        <f ca="1">IFERROR(__xludf.DUMMYFUNCTION("GOOGLETRANSLATE(A18133,""auto"",""en"")"),"Loading...")</f>
        <v>Loading...</v>
      </c>
    </row>
    <row r="18134" spans="1:2" ht="14.25" customHeight="1">
      <c r="A18134" s="2" t="s">
        <v>17070</v>
      </c>
      <c r="B18134" s="2" t="str">
        <f ca="1">IFERROR(__xludf.DUMMYFUNCTION("GOOGLETRANSLATE(A18134,""auto"",""en"")"),"Loading...")</f>
        <v>Loading...</v>
      </c>
    </row>
    <row r="18135" spans="1:2" ht="14.25" customHeight="1">
      <c r="A18135" s="4" t="s">
        <v>17071</v>
      </c>
      <c r="B18135" s="2" t="str">
        <f ca="1">IFERROR(__xludf.DUMMYFUNCTION("GOOGLETRANSLATE(A18135,""auto"",""en"")"),"Loading...")</f>
        <v>Loading...</v>
      </c>
    </row>
    <row r="18136" spans="1:2" ht="14.25" customHeight="1">
      <c r="A18136" s="6" t="s">
        <v>17072</v>
      </c>
      <c r="B18136" s="2" t="str">
        <f ca="1">IFERROR(__xludf.DUMMYFUNCTION("GOOGLETRANSLATE(A18136,""auto"",""en"")"),"Loading...")</f>
        <v>Loading...</v>
      </c>
    </row>
    <row r="18137" spans="1:2" ht="14.25" customHeight="1">
      <c r="A18137" s="2" t="s">
        <v>17073</v>
      </c>
      <c r="B18137" s="2" t="str">
        <f ca="1">IFERROR(__xludf.DUMMYFUNCTION("GOOGLETRANSLATE(A18137,""auto"",""en"")"),"Loading...")</f>
        <v>Loading...</v>
      </c>
    </row>
    <row r="18138" spans="1:2" ht="14.25" customHeight="1">
      <c r="A18138" s="2" t="s">
        <v>17074</v>
      </c>
      <c r="B18138" s="2" t="str">
        <f ca="1">IFERROR(__xludf.DUMMYFUNCTION("GOOGLETRANSLATE(A18138,""auto"",""en"")"),"Loading...")</f>
        <v>Loading...</v>
      </c>
    </row>
    <row r="18139" spans="1:2" ht="14.25" customHeight="1">
      <c r="A18139" s="2" t="s">
        <v>17075</v>
      </c>
      <c r="B18139" s="2" t="str">
        <f ca="1">IFERROR(__xludf.DUMMYFUNCTION("GOOGLETRANSLATE(A18139,""auto"",""en"")"),"Loading...")</f>
        <v>Loading...</v>
      </c>
    </row>
    <row r="18140" spans="1:2" ht="14.25" customHeight="1">
      <c r="A18140" s="2" t="s">
        <v>17076</v>
      </c>
      <c r="B18140" s="2" t="str">
        <f ca="1">IFERROR(__xludf.DUMMYFUNCTION("GOOGLETRANSLATE(A18140,""auto"",""en"")"),"Loading...")</f>
        <v>Loading...</v>
      </c>
    </row>
    <row r="18141" spans="1:2" ht="14.25" customHeight="1">
      <c r="A18141" s="2" t="s">
        <v>17077</v>
      </c>
      <c r="B18141" s="2" t="str">
        <f ca="1">IFERROR(__xludf.DUMMYFUNCTION("GOOGLETRANSLATE(A18141,""auto"",""en"")"),"Loading...")</f>
        <v>Loading...</v>
      </c>
    </row>
    <row r="18142" spans="1:2" ht="14.25" customHeight="1">
      <c r="A18142" s="2" t="s">
        <v>17078</v>
      </c>
      <c r="B18142" s="2" t="str">
        <f ca="1">IFERROR(__xludf.DUMMYFUNCTION("GOOGLETRANSLATE(A18142,""auto"",""en"")"),"Loading...")</f>
        <v>Loading...</v>
      </c>
    </row>
    <row r="18143" spans="1:2" ht="14.25" customHeight="1">
      <c r="A18143" s="6" t="s">
        <v>17079</v>
      </c>
      <c r="B18143" s="2" t="str">
        <f ca="1">IFERROR(__xludf.DUMMYFUNCTION("GOOGLETRANSLATE(A18143,""auto"",""en"")"),"Loading...")</f>
        <v>Loading...</v>
      </c>
    </row>
    <row r="18144" spans="1:2" ht="14.25" customHeight="1">
      <c r="A18144" s="2" t="s">
        <v>17080</v>
      </c>
      <c r="B18144" s="2" t="str">
        <f ca="1">IFERROR(__xludf.DUMMYFUNCTION("GOOGLETRANSLATE(A18144,""auto"",""en"")"),"Loading...")</f>
        <v>Loading...</v>
      </c>
    </row>
    <row r="18145" spans="1:2" ht="14.25" customHeight="1">
      <c r="A18145" s="2" t="s">
        <v>17081</v>
      </c>
      <c r="B18145" s="2" t="str">
        <f ca="1">IFERROR(__xludf.DUMMYFUNCTION("GOOGLETRANSLATE(A18145,""auto"",""en"")"),"Loading...")</f>
        <v>Loading...</v>
      </c>
    </row>
    <row r="18146" spans="1:2" ht="14.25" customHeight="1">
      <c r="A18146" s="2" t="s">
        <v>17082</v>
      </c>
      <c r="B18146" s="2" t="str">
        <f ca="1">IFERROR(__xludf.DUMMYFUNCTION("GOOGLETRANSLATE(A18146,""auto"",""en"")"),"Loading...")</f>
        <v>Loading...</v>
      </c>
    </row>
    <row r="18147" spans="1:2" ht="14.25" customHeight="1">
      <c r="A18147" s="2" t="s">
        <v>17083</v>
      </c>
      <c r="B18147" s="2" t="str">
        <f ca="1">IFERROR(__xludf.DUMMYFUNCTION("GOOGLETRANSLATE(A18147,""auto"",""en"")"),"Loading...")</f>
        <v>Loading...</v>
      </c>
    </row>
    <row r="18148" spans="1:2" ht="14.25" customHeight="1">
      <c r="A18148" s="2" t="s">
        <v>17084</v>
      </c>
      <c r="B18148" s="2" t="str">
        <f ca="1">IFERROR(__xludf.DUMMYFUNCTION("GOOGLETRANSLATE(A18148,""auto"",""en"")"),"Loading...")</f>
        <v>Loading...</v>
      </c>
    </row>
    <row r="18149" spans="1:2" ht="14.25" customHeight="1">
      <c r="A18149" s="2" t="s">
        <v>178</v>
      </c>
      <c r="B18149" s="2" t="str">
        <f ca="1">IFERROR(__xludf.DUMMYFUNCTION("GOOGLETRANSLATE(A18149,""auto"",""en"")"),"Only bjp")</f>
        <v>Only bjp</v>
      </c>
    </row>
    <row r="18150" spans="1:2" ht="14.25" customHeight="1">
      <c r="A18150" s="2" t="s">
        <v>17085</v>
      </c>
      <c r="B18150" s="2" t="str">
        <f ca="1">IFERROR(__xludf.DUMMYFUNCTION("GOOGLETRANSLATE(A18150,""auto"",""en"")"),"Loading...")</f>
        <v>Loading...</v>
      </c>
    </row>
    <row r="18151" spans="1:2" ht="14.25" customHeight="1">
      <c r="A18151" s="2" t="s">
        <v>17086</v>
      </c>
      <c r="B18151" s="2" t="str">
        <f ca="1">IFERROR(__xludf.DUMMYFUNCTION("GOOGLETRANSLATE(A18151,""auto"",""en"")"),"Loading...")</f>
        <v>Loading...</v>
      </c>
    </row>
    <row r="18152" spans="1:2" ht="14.25" customHeight="1">
      <c r="A18152" s="4" t="s">
        <v>17087</v>
      </c>
      <c r="B18152" s="2" t="str">
        <f ca="1">IFERROR(__xludf.DUMMYFUNCTION("GOOGLETRANSLATE(A18152,""auto"",""en"")"),"Loading...")</f>
        <v>Loading...</v>
      </c>
    </row>
    <row r="18153" spans="1:2" ht="14.25" customHeight="1">
      <c r="A18153" s="2" t="s">
        <v>7187</v>
      </c>
      <c r="B18153" s="2" t="str">
        <f ca="1">IFERROR(__xludf.DUMMYFUNCTION("GOOGLETRANSLATE(A18153,""auto"",""en"")"),"Loading...")</f>
        <v>Loading...</v>
      </c>
    </row>
    <row r="18154" spans="1:2" ht="14.25" customHeight="1">
      <c r="A18154" s="2" t="s">
        <v>17088</v>
      </c>
      <c r="B18154" s="2" t="str">
        <f ca="1">IFERROR(__xludf.DUMMYFUNCTION("GOOGLETRANSLATE(A18154,""auto"",""en"")"),"Loading...")</f>
        <v>Loading...</v>
      </c>
    </row>
    <row r="18155" spans="1:2" ht="14.25" customHeight="1">
      <c r="A18155" s="2" t="s">
        <v>17089</v>
      </c>
      <c r="B18155" s="2" t="str">
        <f ca="1">IFERROR(__xludf.DUMMYFUNCTION("GOOGLETRANSLATE(A18155,""auto"",""en"")"),"Loading...")</f>
        <v>Loading...</v>
      </c>
    </row>
    <row r="18156" spans="1:2" ht="14.25" customHeight="1">
      <c r="A18156" s="2" t="s">
        <v>17090</v>
      </c>
      <c r="B18156" s="2" t="str">
        <f ca="1">IFERROR(__xludf.DUMMYFUNCTION("GOOGLETRANSLATE(A18156,""auto"",""en"")"),"Loading...")</f>
        <v>Loading...</v>
      </c>
    </row>
    <row r="18157" spans="1:2" ht="14.25" customHeight="1">
      <c r="A18157" s="2" t="s">
        <v>17091</v>
      </c>
      <c r="B18157" s="2" t="str">
        <f ca="1">IFERROR(__xludf.DUMMYFUNCTION("GOOGLETRANSLATE(A18157,""auto"",""en"")"),"Loading...")</f>
        <v>Loading...</v>
      </c>
    </row>
    <row r="18158" spans="1:2" ht="14.25" customHeight="1">
      <c r="A18158" s="2" t="s">
        <v>17092</v>
      </c>
      <c r="B18158" s="2" t="str">
        <f ca="1">IFERROR(__xludf.DUMMYFUNCTION("GOOGLETRANSLATE(A18158,""auto"",""en"")"),"Loading...")</f>
        <v>Loading...</v>
      </c>
    </row>
    <row r="18159" spans="1:2" ht="14.25" customHeight="1">
      <c r="A18159" s="6" t="s">
        <v>17093</v>
      </c>
      <c r="B18159" s="2" t="str">
        <f ca="1">IFERROR(__xludf.DUMMYFUNCTION("GOOGLETRANSLATE(A18159,""auto"",""en"")"),"Loading...")</f>
        <v>Loading...</v>
      </c>
    </row>
    <row r="18160" spans="1:2" ht="14.25" customHeight="1">
      <c r="A18160" s="2" t="s">
        <v>17094</v>
      </c>
      <c r="B18160" s="2" t="str">
        <f ca="1">IFERROR(__xludf.DUMMYFUNCTION("GOOGLETRANSLATE(A18160,""auto"",""en"")"),"Loading...")</f>
        <v>Loading...</v>
      </c>
    </row>
    <row r="18161" spans="1:2" ht="14.25" customHeight="1">
      <c r="A18161" s="2" t="s">
        <v>17095</v>
      </c>
      <c r="B18161" s="2" t="str">
        <f ca="1">IFERROR(__xludf.DUMMYFUNCTION("GOOGLETRANSLATE(A18161,""auto"",""en"")"),"Loading...")</f>
        <v>Loading...</v>
      </c>
    </row>
    <row r="18162" spans="1:2" ht="14.25" customHeight="1">
      <c r="A18162" s="2" t="s">
        <v>17096</v>
      </c>
      <c r="B18162" s="2" t="str">
        <f ca="1">IFERROR(__xludf.DUMMYFUNCTION("GOOGLETRANSLATE(A18162,""auto"",""en"")"),"Loading...")</f>
        <v>Loading...</v>
      </c>
    </row>
    <row r="18163" spans="1:2" ht="14.25" customHeight="1">
      <c r="A18163" s="2" t="s">
        <v>17097</v>
      </c>
      <c r="B18163" s="2" t="str">
        <f ca="1">IFERROR(__xludf.DUMMYFUNCTION("GOOGLETRANSLATE(A18163,""auto"",""en"")"),"Loading...")</f>
        <v>Loading...</v>
      </c>
    </row>
    <row r="18164" spans="1:2" ht="14.25" customHeight="1">
      <c r="A18164" s="2" t="s">
        <v>17098</v>
      </c>
      <c r="B18164" s="2" t="str">
        <f ca="1">IFERROR(__xludf.DUMMYFUNCTION("GOOGLETRANSLATE(A18164,""auto"",""en"")"),"Loading...")</f>
        <v>Loading...</v>
      </c>
    </row>
    <row r="18165" spans="1:2" ht="14.25" customHeight="1">
      <c r="A18165" s="2" t="s">
        <v>17099</v>
      </c>
      <c r="B18165" s="2" t="str">
        <f ca="1">IFERROR(__xludf.DUMMYFUNCTION("GOOGLETRANSLATE(A18165,""auto"",""en"")"),"Before watching this video i was thinking that am i the only one who noticed this problem")</f>
        <v>Before watching this video i was thinking that am i the only one who noticed this problem</v>
      </c>
    </row>
    <row r="18166" spans="1:2" ht="14.25" customHeight="1">
      <c r="A18166" s="2" t="s">
        <v>17100</v>
      </c>
      <c r="B18166" s="2" t="str">
        <f ca="1">IFERROR(__xludf.DUMMYFUNCTION("GOOGLETRANSLATE(A18166,""auto"",""en"")"),"Loading...")</f>
        <v>Loading...</v>
      </c>
    </row>
    <row r="18167" spans="1:2" ht="14.25" customHeight="1">
      <c r="A18167" s="2" t="s">
        <v>17101</v>
      </c>
      <c r="B18167" s="2" t="str">
        <f ca="1">IFERROR(__xludf.DUMMYFUNCTION("GOOGLETRANSLATE(A18167,""auto"",""en"")"),"Loading...")</f>
        <v>Loading...</v>
      </c>
    </row>
    <row r="18168" spans="1:2" ht="14.25" customHeight="1">
      <c r="A18168" s="2" t="s">
        <v>17102</v>
      </c>
      <c r="B18168" s="2" t="str">
        <f ca="1">IFERROR(__xludf.DUMMYFUNCTION("GOOGLETRANSLATE(A18168,""auto"",""en"")"),"Loading...")</f>
        <v>Loading...</v>
      </c>
    </row>
    <row r="18169" spans="1:2" ht="14.25" customHeight="1">
      <c r="A18169" s="6" t="s">
        <v>17103</v>
      </c>
      <c r="B18169" s="2" t="str">
        <f ca="1">IFERROR(__xludf.DUMMYFUNCTION("GOOGLETRANSLATE(A18169,""auto"",""en"")"),"Loading...")</f>
        <v>Loading...</v>
      </c>
    </row>
    <row r="18170" spans="1:2" ht="14.25" customHeight="1">
      <c r="A18170" s="5" t="s">
        <v>17104</v>
      </c>
      <c r="B18170" s="2" t="str">
        <f ca="1">IFERROR(__xludf.DUMMYFUNCTION("GOOGLETRANSLATE(A18170,""auto"",""en"")"),"Loading...")</f>
        <v>Loading...</v>
      </c>
    </row>
    <row r="18171" spans="1:2" ht="14.25" customHeight="1">
      <c r="A18171" s="2" t="s">
        <v>17105</v>
      </c>
      <c r="B18171" s="2" t="str">
        <f ca="1">IFERROR(__xludf.DUMMYFUNCTION("GOOGLETRANSLATE(A18171,""auto"",""en"")"),"Loading...")</f>
        <v>Loading...</v>
      </c>
    </row>
    <row r="18172" spans="1:2" ht="14.25" customHeight="1">
      <c r="A18172" s="2" t="s">
        <v>17106</v>
      </c>
      <c r="B18172" s="2" t="str">
        <f ca="1">IFERROR(__xludf.DUMMYFUNCTION("GOOGLETRANSLATE(A18172,""auto"",""en"")"),"Loading...")</f>
        <v>Loading...</v>
      </c>
    </row>
    <row r="18173" spans="1:2" ht="14.25" customHeight="1">
      <c r="A18173" s="2" t="s">
        <v>17107</v>
      </c>
      <c r="B18173" s="2" t="str">
        <f ca="1">IFERROR(__xludf.DUMMYFUNCTION("GOOGLETRANSLATE(A18173,""auto"",""en"")"),"Loading...")</f>
        <v>Loading...</v>
      </c>
    </row>
    <row r="18174" spans="1:2" ht="14.25" customHeight="1">
      <c r="A18174" s="2" t="s">
        <v>17108</v>
      </c>
      <c r="B18174" s="2" t="str">
        <f ca="1">IFERROR(__xludf.DUMMYFUNCTION("GOOGLETRANSLATE(A18174,""auto"",""en"")"),"Loading...")</f>
        <v>Loading...</v>
      </c>
    </row>
    <row r="18175" spans="1:2" ht="14.25" customHeight="1">
      <c r="A18175" s="2" t="s">
        <v>17109</v>
      </c>
      <c r="B18175" s="2" t="str">
        <f ca="1">IFERROR(__xludf.DUMMYFUNCTION("GOOGLETRANSLATE(A18175,""auto"",""en"")"),"Loading...")</f>
        <v>Loading...</v>
      </c>
    </row>
    <row r="18176" spans="1:2" ht="14.25" customHeight="1">
      <c r="A18176" s="2" t="s">
        <v>17110</v>
      </c>
      <c r="B18176" s="2" t="str">
        <f ca="1">IFERROR(__xludf.DUMMYFUNCTION("GOOGLETRANSLATE(A18176,""auto"",""en"")"),"Loading...")</f>
        <v>Loading...</v>
      </c>
    </row>
    <row r="18177" spans="1:2" ht="14.25" customHeight="1">
      <c r="A18177" s="2" t="s">
        <v>17111</v>
      </c>
      <c r="B18177" s="2" t="str">
        <f ca="1">IFERROR(__xludf.DUMMYFUNCTION("GOOGLETRANSLATE(A18177,""auto"",""en"")"),"Loading...")</f>
        <v>Loading...</v>
      </c>
    </row>
    <row r="18178" spans="1:2" ht="14.25" customHeight="1">
      <c r="A18178" s="2" t="s">
        <v>17112</v>
      </c>
      <c r="B18178" s="2" t="str">
        <f ca="1">IFERROR(__xludf.DUMMYFUNCTION("GOOGLETRANSLATE(A18178,""auto"",""en"")"),"Loading...")</f>
        <v>Loading...</v>
      </c>
    </row>
    <row r="18179" spans="1:2" ht="14.25" customHeight="1">
      <c r="A18179" s="2" t="s">
        <v>17113</v>
      </c>
      <c r="B18179" s="2" t="str">
        <f ca="1">IFERROR(__xludf.DUMMYFUNCTION("GOOGLETRANSLATE(A18179,""auto"",""en"")"),"Excellent insight")</f>
        <v>Excellent insight</v>
      </c>
    </row>
    <row r="18180" spans="1:2" ht="14.25" customHeight="1">
      <c r="A18180" s="2" t="s">
        <v>17114</v>
      </c>
      <c r="B18180" s="2" t="str">
        <f ca="1">IFERROR(__xludf.DUMMYFUNCTION("GOOGLETRANSLATE(A18180,""auto"",""en"")"),"Loading...")</f>
        <v>Loading...</v>
      </c>
    </row>
    <row r="18181" spans="1:2" ht="14.25" customHeight="1">
      <c r="A18181" s="4" t="s">
        <v>1167</v>
      </c>
      <c r="B18181" s="2" t="str">
        <f ca="1">IFERROR(__xludf.DUMMYFUNCTION("GOOGLETRANSLATE(A18181,""auto"",""en"")"),"Loading...")</f>
        <v>Loading...</v>
      </c>
    </row>
    <row r="18182" spans="1:2" ht="14.25" customHeight="1">
      <c r="A18182" s="2" t="s">
        <v>17115</v>
      </c>
      <c r="B18182" s="2" t="str">
        <f ca="1">IFERROR(__xludf.DUMMYFUNCTION("GOOGLETRANSLATE(A18182,""auto"",""en"")"),"They all fool the people to come to power.")</f>
        <v>They all fool the people to come to power.</v>
      </c>
    </row>
    <row r="18183" spans="1:2" ht="14.25" customHeight="1">
      <c r="A18183" s="2" t="s">
        <v>17116</v>
      </c>
      <c r="B18183" s="2" t="str">
        <f ca="1">IFERROR(__xludf.DUMMYFUNCTION("GOOGLETRANSLATE(A18183,""auto"",""en"")"),"Pappu pom pom")</f>
        <v>Pappu pom pom</v>
      </c>
    </row>
    <row r="18184" spans="1:2" ht="14.25" customHeight="1">
      <c r="A18184" s="2" t="s">
        <v>17117</v>
      </c>
      <c r="B18184" s="2" t="str">
        <f ca="1">IFERROR(__xludf.DUMMYFUNCTION("GOOGLETRANSLATE(A18184,""auto"",""en"")"),"Loading...")</f>
        <v>Loading...</v>
      </c>
    </row>
    <row r="18185" spans="1:2" ht="14.25" customHeight="1">
      <c r="A18185" s="6" t="s">
        <v>17118</v>
      </c>
      <c r="B18185" s="2" t="str">
        <f ca="1">IFERROR(__xludf.DUMMYFUNCTION("GOOGLETRANSLATE(A18185,""auto"",""en"")"),"Loading...")</f>
        <v>Loading...</v>
      </c>
    </row>
    <row r="18186" spans="1:2" ht="14.25" customHeight="1">
      <c r="A18186" s="2" t="s">
        <v>17119</v>
      </c>
      <c r="B18186" s="2" t="str">
        <f ca="1">IFERROR(__xludf.DUMMYFUNCTION("GOOGLETRANSLATE(A18186,""auto"",""en"")"),"Loading...")</f>
        <v>Loading...</v>
      </c>
    </row>
    <row r="18187" spans="1:2" ht="14.25" customHeight="1">
      <c r="A18187" s="2" t="s">
        <v>17120</v>
      </c>
      <c r="B18187" s="2" t="str">
        <f ca="1">IFERROR(__xludf.DUMMYFUNCTION("GOOGLETRANSLATE(A18187,""auto"",""en"")"),"Loading...")</f>
        <v>Loading...</v>
      </c>
    </row>
    <row r="18188" spans="1:2" ht="14.25" customHeight="1">
      <c r="A18188" s="2" t="s">
        <v>17121</v>
      </c>
      <c r="B18188" s="2" t="str">
        <f ca="1">IFERROR(__xludf.DUMMYFUNCTION("GOOGLETRANSLATE(A18188,""auto"",""en"")"),"Loading...")</f>
        <v>Loading...</v>
      </c>
    </row>
    <row r="18189" spans="1:2" ht="14.25" customHeight="1">
      <c r="A18189" s="2" t="s">
        <v>17122</v>
      </c>
      <c r="B18189" s="2" t="str">
        <f ca="1">IFERROR(__xludf.DUMMYFUNCTION("GOOGLETRANSLATE(A18189,""auto"",""en"")"),"Loading...")</f>
        <v>Loading...</v>
      </c>
    </row>
    <row r="18190" spans="1:2" ht="14.25" customHeight="1">
      <c r="A18190" s="2" t="s">
        <v>17123</v>
      </c>
      <c r="B18190" s="2" t="str">
        <f ca="1">IFERROR(__xludf.DUMMYFUNCTION("GOOGLETRANSLATE(A18190,""auto"",""en"")"),"Loading...")</f>
        <v>Loading...</v>
      </c>
    </row>
    <row r="18191" spans="1:2" ht="14.25" customHeight="1">
      <c r="A18191" s="2" t="s">
        <v>17124</v>
      </c>
      <c r="B18191" s="2" t="str">
        <f ca="1">IFERROR(__xludf.DUMMYFUNCTION("GOOGLETRANSLATE(A18191,""auto"",""en"")"),"Loading...")</f>
        <v>Loading...</v>
      </c>
    </row>
    <row r="18192" spans="1:2" ht="14.25" customHeight="1">
      <c r="A18192" s="6" t="s">
        <v>17125</v>
      </c>
      <c r="B18192" s="2" t="str">
        <f ca="1">IFERROR(__xludf.DUMMYFUNCTION("GOOGLETRANSLATE(A18192,""auto"",""en"")"),"Loading...")</f>
        <v>Loading...</v>
      </c>
    </row>
    <row r="18193" spans="1:2" ht="14.25" customHeight="1">
      <c r="A18193" s="2" t="s">
        <v>17126</v>
      </c>
      <c r="B18193" s="2" t="str">
        <f ca="1">IFERROR(__xludf.DUMMYFUNCTION("GOOGLETRANSLATE(A18193,""auto"",""en"")"),"Loading...")</f>
        <v>Loading...</v>
      </c>
    </row>
    <row r="18194" spans="1:2" ht="14.25" customHeight="1">
      <c r="A18194" s="2" t="s">
        <v>17127</v>
      </c>
      <c r="B18194" s="2" t="str">
        <f ca="1">IFERROR(__xludf.DUMMYFUNCTION("GOOGLETRANSLATE(A18194,""auto"",""en"")"),"Loading...")</f>
        <v>Loading...</v>
      </c>
    </row>
    <row r="18195" spans="1:2" ht="14.25" customHeight="1">
      <c r="A18195" s="2" t="s">
        <v>17128</v>
      </c>
      <c r="B18195" s="2" t="str">
        <f ca="1">IFERROR(__xludf.DUMMYFUNCTION("GOOGLETRANSLATE(A18195,""auto"",""en"")"),"Loading...")</f>
        <v>Loading...</v>
      </c>
    </row>
    <row r="18196" spans="1:2" ht="14.25" customHeight="1">
      <c r="A18196" s="6" t="s">
        <v>17129</v>
      </c>
      <c r="B18196" s="2" t="str">
        <f ca="1">IFERROR(__xludf.DUMMYFUNCTION("GOOGLETRANSLATE(A18196,""auto"",""en"")"),"Loading...")</f>
        <v>Loading...</v>
      </c>
    </row>
    <row r="18197" spans="1:2" ht="14.25" customHeight="1">
      <c r="A18197" s="2" t="s">
        <v>17130</v>
      </c>
      <c r="B18197" s="2" t="str">
        <f ca="1">IFERROR(__xludf.DUMMYFUNCTION("GOOGLETRANSLATE(A18197,""auto"",""en"")"),"Loading...")</f>
        <v>Loading...</v>
      </c>
    </row>
    <row r="18198" spans="1:2" ht="14.25" customHeight="1">
      <c r="A18198" s="2" t="s">
        <v>17131</v>
      </c>
      <c r="B18198" s="2" t="str">
        <f ca="1">IFERROR(__xludf.DUMMYFUNCTION("GOOGLETRANSLATE(A18198,""auto"",""en"")"),"Loading...")</f>
        <v>Loading...</v>
      </c>
    </row>
    <row r="18199" spans="1:2" ht="14.25" customHeight="1">
      <c r="A18199" s="2" t="s">
        <v>17132</v>
      </c>
      <c r="B18199" s="2" t="str">
        <f ca="1">IFERROR(__xludf.DUMMYFUNCTION("GOOGLETRANSLATE(A18199,""auto"",""en"")"),"Loading...")</f>
        <v>Loading...</v>
      </c>
    </row>
    <row r="18200" spans="1:2" ht="14.25" customHeight="1">
      <c r="A18200" s="2" t="s">
        <v>17133</v>
      </c>
      <c r="B18200" s="2" t="str">
        <f ca="1">IFERROR(__xludf.DUMMYFUNCTION("GOOGLETRANSLATE(A18200,""auto"",""en"")"),"Loading...")</f>
        <v>Loading...</v>
      </c>
    </row>
    <row r="18201" spans="1:2" ht="14.25" customHeight="1">
      <c r="A18201" s="2" t="s">
        <v>17134</v>
      </c>
      <c r="B18201" s="2" t="str">
        <f ca="1">IFERROR(__xludf.DUMMYFUNCTION("GOOGLETRANSLATE(A18201,""auto"",""en"")"),"Loading...")</f>
        <v>Loading...</v>
      </c>
    </row>
    <row r="18202" spans="1:2" ht="14.25" customHeight="1">
      <c r="A18202" s="2" t="s">
        <v>17135</v>
      </c>
      <c r="B18202" s="2" t="str">
        <f ca="1">IFERROR(__xludf.DUMMYFUNCTION("GOOGLETRANSLATE(A18202,""auto"",""en"")"),"Loading...")</f>
        <v>Loading...</v>
      </c>
    </row>
    <row r="18203" spans="1:2" ht="14.25" customHeight="1">
      <c r="A18203" s="2" t="s">
        <v>17136</v>
      </c>
      <c r="B18203" s="2" t="str">
        <f ca="1">IFERROR(__xludf.DUMMYFUNCTION("GOOGLETRANSLATE(A18203,""auto"",""en"")"),"Loading...")</f>
        <v>Loading...</v>
      </c>
    </row>
    <row r="18204" spans="1:2" ht="14.25" customHeight="1">
      <c r="A18204" s="2" t="s">
        <v>17137</v>
      </c>
      <c r="B18204" s="2" t="str">
        <f ca="1">IFERROR(__xludf.DUMMYFUNCTION("GOOGLETRANSLATE(A18204,""auto"",""en"")"),"Loading...")</f>
        <v>Loading...</v>
      </c>
    </row>
    <row r="18205" spans="1:2" ht="14.25" customHeight="1">
      <c r="A18205" s="2" t="s">
        <v>17138</v>
      </c>
      <c r="B18205" s="2" t="str">
        <f ca="1">IFERROR(__xludf.DUMMYFUNCTION("GOOGLETRANSLATE(A18205,""auto"",""en"")"),"Loading...")</f>
        <v>Loading...</v>
      </c>
    </row>
    <row r="18206" spans="1:2" ht="14.25" customHeight="1">
      <c r="A18206" s="2" t="s">
        <v>17139</v>
      </c>
      <c r="B18206" s="2" t="str">
        <f ca="1">IFERROR(__xludf.DUMMYFUNCTION("GOOGLETRANSLATE(A18206,""auto"",""en"")"),"Loading...")</f>
        <v>Loading...</v>
      </c>
    </row>
    <row r="18207" spans="1:2" ht="14.25" customHeight="1">
      <c r="A18207" s="6" t="s">
        <v>17140</v>
      </c>
      <c r="B18207" s="2" t="str">
        <f ca="1">IFERROR(__xludf.DUMMYFUNCTION("GOOGLETRANSLATE(A18207,""auto"",""en"")"),"Loading...")</f>
        <v>Loading...</v>
      </c>
    </row>
    <row r="18208" spans="1:2" ht="14.25" customHeight="1">
      <c r="A18208" s="2" t="s">
        <v>17141</v>
      </c>
      <c r="B18208" s="2" t="str">
        <f ca="1">IFERROR(__xludf.DUMMYFUNCTION("GOOGLETRANSLATE(A18208,""auto"",""en"")"),"Loading...")</f>
        <v>Loading...</v>
      </c>
    </row>
    <row r="18209" spans="1:2" ht="14.25" customHeight="1">
      <c r="A18209" s="2" t="s">
        <v>17142</v>
      </c>
      <c r="B18209" s="2" t="str">
        <f ca="1">IFERROR(__xludf.DUMMYFUNCTION("GOOGLETRANSLATE(A18209,""auto"",""en"")"),"Loading...")</f>
        <v>Loading...</v>
      </c>
    </row>
    <row r="18210" spans="1:2" ht="14.25" customHeight="1">
      <c r="A18210" s="2" t="s">
        <v>17143</v>
      </c>
      <c r="B18210" s="2" t="str">
        <f ca="1">IFERROR(__xludf.DUMMYFUNCTION("GOOGLETRANSLATE(A18210,""auto"",""en"")"),"Loading...")</f>
        <v>Loading...</v>
      </c>
    </row>
    <row r="18211" spans="1:2" ht="14.25" customHeight="1">
      <c r="A18211" s="2" t="s">
        <v>17144</v>
      </c>
      <c r="B18211" s="2" t="str">
        <f ca="1">IFERROR(__xludf.DUMMYFUNCTION("GOOGLETRANSLATE(A18211,""auto"",""en"")"),"Loading...")</f>
        <v>Loading...</v>
      </c>
    </row>
    <row r="18212" spans="1:2" ht="14.25" customHeight="1">
      <c r="A18212" s="5" t="s">
        <v>17145</v>
      </c>
      <c r="B18212" s="2" t="str">
        <f ca="1">IFERROR(__xludf.DUMMYFUNCTION("GOOGLETRANSLATE(A18212,""auto"",""en"")"),"Loading...")</f>
        <v>Loading...</v>
      </c>
    </row>
    <row r="18213" spans="1:2" ht="14.25" customHeight="1">
      <c r="A18213" s="2" t="s">
        <v>17146</v>
      </c>
      <c r="B18213" s="2" t="str">
        <f ca="1">IFERROR(__xludf.DUMMYFUNCTION("GOOGLETRANSLATE(A18213,""auto"",""en"")"),"Loading...")</f>
        <v>Loading...</v>
      </c>
    </row>
    <row r="18214" spans="1:2" ht="14.25" customHeight="1">
      <c r="A18214" s="2" t="s">
        <v>17147</v>
      </c>
      <c r="B18214" s="2" t="str">
        <f ca="1">IFERROR(__xludf.DUMMYFUNCTION("GOOGLETRANSLATE(A18214,""auto"",""en"")"),"Loading...")</f>
        <v>Loading...</v>
      </c>
    </row>
    <row r="18215" spans="1:2" ht="14.25" customHeight="1">
      <c r="A18215" s="2" t="s">
        <v>17148</v>
      </c>
      <c r="B18215" s="2" t="str">
        <f ca="1">IFERROR(__xludf.DUMMYFUNCTION("GOOGLETRANSLATE(A18215,""auto"",""en"")"),"Loading...")</f>
        <v>Loading...</v>
      </c>
    </row>
    <row r="18216" spans="1:2" ht="14.25" customHeight="1">
      <c r="A18216" s="2" t="s">
        <v>17149</v>
      </c>
      <c r="B18216" s="2" t="str">
        <f ca="1">IFERROR(__xludf.DUMMYFUNCTION("GOOGLETRANSLATE(A18216,""auto"",""en"")"),"Loading...")</f>
        <v>Loading...</v>
      </c>
    </row>
    <row r="18217" spans="1:2" ht="14.25" customHeight="1">
      <c r="A18217" s="2" t="s">
        <v>17150</v>
      </c>
      <c r="B18217" s="2" t="str">
        <f ca="1">IFERROR(__xludf.DUMMYFUNCTION("GOOGLETRANSLATE(A18217,""auto"",""en"")"),"Loading...")</f>
        <v>Loading...</v>
      </c>
    </row>
    <row r="18218" spans="1:2" ht="14.25" customHeight="1">
      <c r="A18218" s="2" t="s">
        <v>17151</v>
      </c>
      <c r="B18218" s="2" t="str">
        <f ca="1">IFERROR(__xludf.DUMMYFUNCTION("GOOGLETRANSLATE(A18218,""auto"",""en"")"),"Loading...")</f>
        <v>Loading...</v>
      </c>
    </row>
    <row r="18219" spans="1:2" ht="14.25" customHeight="1">
      <c r="A18219" s="2" t="s">
        <v>17152</v>
      </c>
      <c r="B18219" s="2" t="str">
        <f ca="1">IFERROR(__xludf.DUMMYFUNCTION("GOOGLETRANSLATE(A18219,""auto"",""en"")"),"Loading...")</f>
        <v>Loading...</v>
      </c>
    </row>
    <row r="18220" spans="1:2" ht="14.25" customHeight="1">
      <c r="A18220" s="2" t="s">
        <v>17153</v>
      </c>
      <c r="B18220" s="2" t="str">
        <f ca="1">IFERROR(__xludf.DUMMYFUNCTION("GOOGLETRANSLATE(A18220,""auto"",""en"")"),"What is your comment on Rahul now. Yes chose MPs, your fantastic advice. But, nows Thags have been caught and bold. Change is a must.what do you think. Please comment on your next vedeo")</f>
        <v>What is your comment on Rahul now. Yes chose MPs, your fantastic advice. But, nows Thags have been caught and bold. Change is a must.what do you think. Please comment on your next vedeo</v>
      </c>
    </row>
    <row r="18221" spans="1:2" ht="14.25" customHeight="1">
      <c r="A18221" s="2" t="s">
        <v>17154</v>
      </c>
      <c r="B18221" s="2" t="str">
        <f ca="1">IFERROR(__xludf.DUMMYFUNCTION("GOOGLETRANSLATE(A18221,""auto"",""en"")"),"Loading...")</f>
        <v>Loading...</v>
      </c>
    </row>
    <row r="18222" spans="1:2" ht="14.25" customHeight="1">
      <c r="A18222" s="2" t="s">
        <v>17155</v>
      </c>
      <c r="B18222" s="2" t="str">
        <f ca="1">IFERROR(__xludf.DUMMYFUNCTION("GOOGLETRANSLATE(A18222,""auto"",""en"")"),"Loading...")</f>
        <v>Loading...</v>
      </c>
    </row>
    <row r="18223" spans="1:2" ht="14.25" customHeight="1">
      <c r="A18223" s="4" t="s">
        <v>17156</v>
      </c>
      <c r="B18223" s="2" t="str">
        <f ca="1">IFERROR(__xludf.DUMMYFUNCTION("GOOGLETRANSLATE(A18223,""auto"",""en"")"),"German Shepherd fanatics should watch this video")</f>
        <v>German Shepherd fanatics should watch this video</v>
      </c>
    </row>
    <row r="18224" spans="1:2" ht="14.25" customHeight="1">
      <c r="A18224" s="2" t="s">
        <v>5938</v>
      </c>
      <c r="B18224" s="2" t="str">
        <f ca="1">IFERROR(__xludf.DUMMYFUNCTION("GOOGLETRANSLATE(A18224,""auto"",""en"")"),"Loading...")</f>
        <v>Loading...</v>
      </c>
    </row>
    <row r="18225" spans="1:2" ht="14.25" customHeight="1">
      <c r="A18225" s="2" t="s">
        <v>17157</v>
      </c>
      <c r="B18225" s="2" t="str">
        <f ca="1">IFERROR(__xludf.DUMMYFUNCTION("GOOGLETRANSLATE(A18225,""auto"",""en"")"),"Loading...")</f>
        <v>Loading...</v>
      </c>
    </row>
    <row r="18226" spans="1:2" ht="14.25" customHeight="1">
      <c r="A18226" s="6" t="s">
        <v>17158</v>
      </c>
      <c r="B18226" s="2" t="str">
        <f ca="1">IFERROR(__xludf.DUMMYFUNCTION("GOOGLETRANSLATE(A18226,""auto"",""en"")"),"Loading...")</f>
        <v>Loading...</v>
      </c>
    </row>
    <row r="18227" spans="1:2" ht="14.25" customHeight="1">
      <c r="A18227" s="2" t="s">
        <v>17159</v>
      </c>
      <c r="B18227" s="2" t="str">
        <f ca="1">IFERROR(__xludf.DUMMYFUNCTION("GOOGLETRANSLATE(A18227,""auto"",""en"")"),"Loading...")</f>
        <v>Loading...</v>
      </c>
    </row>
    <row r="18228" spans="1:2" ht="14.25" customHeight="1">
      <c r="A18228" s="2" t="s">
        <v>17160</v>
      </c>
      <c r="B18228" s="2" t="str">
        <f ca="1">IFERROR(__xludf.DUMMYFUNCTION("GOOGLETRANSLATE(A18228,""auto"",""en"")"),"Loading...")</f>
        <v>Loading...</v>
      </c>
    </row>
    <row r="18229" spans="1:2" ht="14.25" customHeight="1">
      <c r="A18229" s="2" t="s">
        <v>17161</v>
      </c>
      <c r="B18229" s="2" t="str">
        <f ca="1">IFERROR(__xludf.DUMMYFUNCTION("GOOGLETRANSLATE(A18229,""auto"",""en"")"),"Loading...")</f>
        <v>Loading...</v>
      </c>
    </row>
    <row r="18230" spans="1:2" ht="14.25" customHeight="1">
      <c r="A18230" s="2" t="s">
        <v>17162</v>
      </c>
      <c r="B18230" s="2" t="str">
        <f ca="1">IFERROR(__xludf.DUMMYFUNCTION("GOOGLETRANSLATE(A18230,""auto"",""en"")"),"I will only vote for BJP ✅ Jai Hind 🇮🇳🇮🇳")</f>
        <v>I will only vote for BJP ✅ Jai Hind 🇮🇳🇮🇳</v>
      </c>
    </row>
    <row r="18231" spans="1:2" ht="14.25" customHeight="1">
      <c r="A18231" s="2" t="s">
        <v>17163</v>
      </c>
      <c r="B18231" s="2" t="str">
        <f ca="1">IFERROR(__xludf.DUMMYFUNCTION("GOOGLETRANSLATE(A18231,""auto"",""en"")"),"Dalai ki koi hoti hai")</f>
        <v>Dalai ki koi hoti hai</v>
      </c>
    </row>
    <row r="18232" spans="1:2" ht="14.25" customHeight="1">
      <c r="A18232" s="6" t="s">
        <v>17164</v>
      </c>
      <c r="B18232" s="2" t="str">
        <f ca="1">IFERROR(__xludf.DUMMYFUNCTION("GOOGLETRANSLATE(A18232,""auto"",""en"")"),"Then i will vote for modi 
Atleast he is visionary and have a good track record ❤")</f>
        <v>Then i will vote for modi 
Atleast he is visionary and have a good track record ❤</v>
      </c>
    </row>
    <row r="18233" spans="1:2" ht="14.25" customHeight="1">
      <c r="A18233" s="2" t="s">
        <v>17165</v>
      </c>
      <c r="B18233" s="2" t="str">
        <f ca="1">IFERROR(__xludf.DUMMYFUNCTION("GOOGLETRANSLATE(A18233,""auto"",""en"")"),"i dont agree with him where we shud look at candidate and vote. We shud look at PM and vote, coz he will lead d nation, and will be face of d country.")</f>
        <v>i dont agree with him where we shud look at candidate and vote. We shud look at PM and vote, coz he will lead d nation, and will be face of d country.</v>
      </c>
    </row>
    <row r="18234" spans="1:2" ht="14.25" customHeight="1">
      <c r="A18234" s="2" t="s">
        <v>17166</v>
      </c>
      <c r="B18234" s="2" t="str">
        <f ca="1">IFERROR(__xludf.DUMMYFUNCTION("GOOGLETRANSLATE(A18234,""auto"",""en"")"),"Loading...")</f>
        <v>Loading...</v>
      </c>
    </row>
    <row r="18235" spans="1:2" ht="14.25" customHeight="1">
      <c r="A18235" s="2" t="s">
        <v>17167</v>
      </c>
      <c r="B18235" s="2" t="str">
        <f ca="1">IFERROR(__xludf.DUMMYFUNCTION("GOOGLETRANSLATE(A18235,""auto"",""en"")"),"Loading...")</f>
        <v>Loading...</v>
      </c>
    </row>
    <row r="18236" spans="1:2" ht="14.25" customHeight="1">
      <c r="A18236" s="2" t="s">
        <v>17168</v>
      </c>
      <c r="B18236" s="2" t="str">
        <f ca="1">IFERROR(__xludf.DUMMYFUNCTION("GOOGLETRANSLATE(A18236,""auto"",""en"")"),"Loading...")</f>
        <v>Loading...</v>
      </c>
    </row>
    <row r="18237" spans="1:2" ht="14.25" customHeight="1">
      <c r="A18237" s="2" t="s">
        <v>17169</v>
      </c>
      <c r="B18237" s="2" t="str">
        <f ca="1">IFERROR(__xludf.DUMMYFUNCTION("GOOGLETRANSLATE(A18237,""auto"",""en"")"),"Loading...")</f>
        <v>Loading...</v>
      </c>
    </row>
    <row r="18238" spans="1:2" ht="14.25" customHeight="1">
      <c r="A18238" s="2" t="s">
        <v>17170</v>
      </c>
      <c r="B18238" s="2" t="str">
        <f ca="1">IFERROR(__xludf.DUMMYFUNCTION("GOOGLETRANSLATE(A18238,""auto"",""en"")"),"Loading...")</f>
        <v>Loading...</v>
      </c>
    </row>
    <row r="18239" spans="1:2" ht="14.25" customHeight="1">
      <c r="A18239" s="2" t="s">
        <v>17171</v>
      </c>
      <c r="B18239" s="2" t="str">
        <f ca="1">IFERROR(__xludf.DUMMYFUNCTION("GOOGLETRANSLATE(A18239,""auto"",""en"")"),"Loading...")</f>
        <v>Loading...</v>
      </c>
    </row>
    <row r="18240" spans="1:2" ht="14.25" customHeight="1">
      <c r="A18240" s="2" t="s">
        <v>17172</v>
      </c>
      <c r="B18240" s="2" t="str">
        <f ca="1">IFERROR(__xludf.DUMMYFUNCTION("GOOGLETRANSLATE(A18240,""auto"",""en"")"),"Loading...")</f>
        <v>Loading...</v>
      </c>
    </row>
    <row r="18241" spans="1:2" ht="14.25" customHeight="1">
      <c r="A18241" s="2" t="s">
        <v>17173</v>
      </c>
      <c r="B18241" s="2" t="str">
        <f ca="1">IFERROR(__xludf.DUMMYFUNCTION("GOOGLETRANSLATE(A18241,""auto"",""en"")"),"Loading...")</f>
        <v>Loading...</v>
      </c>
    </row>
    <row r="18242" spans="1:2" ht="14.25" customHeight="1">
      <c r="A18242" s="2" t="s">
        <v>17174</v>
      </c>
      <c r="B18242" s="2" t="str">
        <f ca="1">IFERROR(__xludf.DUMMYFUNCTION("GOOGLETRANSLATE(A18242,""auto"",""en"")"),"Loading...")</f>
        <v>Loading...</v>
      </c>
    </row>
    <row r="18243" spans="1:2" ht="14.25" customHeight="1">
      <c r="A18243" s="2" t="s">
        <v>17175</v>
      </c>
      <c r="B18243" s="2" t="str">
        <f ca="1">IFERROR(__xludf.DUMMYFUNCTION("GOOGLETRANSLATE(A18243,""auto"",""en"")"),"All party frod")</f>
        <v>All party frod</v>
      </c>
    </row>
    <row r="18244" spans="1:2" ht="14.25" customHeight="1">
      <c r="A18244" s="2" t="s">
        <v>17176</v>
      </c>
      <c r="B18244" s="2" t="str">
        <f ca="1">IFERROR(__xludf.DUMMYFUNCTION("GOOGLETRANSLATE(A18244,""auto"",""en"")"),"Vote for BJP, give laws, BDL will die... that's why Pappu is what we need.")</f>
        <v>Vote for BJP, give laws, BDL will die... that's why Pappu is what we need.</v>
      </c>
    </row>
    <row r="18245" spans="1:2" ht="14.25" customHeight="1">
      <c r="A18245" s="6" t="s">
        <v>17177</v>
      </c>
      <c r="B18245" s="2" t="str">
        <f ca="1">IFERROR(__xludf.DUMMYFUNCTION("GOOGLETRANSLATE(A18245,""auto"",""en"")"),"Loading...")</f>
        <v>Loading...</v>
      </c>
    </row>
    <row r="18246" spans="1:2" ht="14.25" customHeight="1">
      <c r="A18246" s="2" t="s">
        <v>17178</v>
      </c>
      <c r="B18246" s="2" t="str">
        <f ca="1">IFERROR(__xludf.DUMMYFUNCTION("GOOGLETRANSLATE(A18246,""auto"",""en"")"),"Loading...")</f>
        <v>Loading...</v>
      </c>
    </row>
    <row r="18247" spans="1:2" ht="14.25" customHeight="1">
      <c r="A18247" s="6" t="s">
        <v>17179</v>
      </c>
      <c r="B18247" s="2" t="str">
        <f ca="1">IFERROR(__xludf.DUMMYFUNCTION("GOOGLETRANSLATE(A18247,""auto"",""en"")"),"I thought this time I could've voted for Congress but not after reading their manifesto. 
90% reservation is horrifying.")</f>
        <v>I thought this time I could've voted for Congress but not after reading their manifesto. 
90% reservation is horrifying.</v>
      </c>
    </row>
    <row r="18248" spans="1:2" ht="14.25" customHeight="1">
      <c r="A18248" s="2" t="s">
        <v>17180</v>
      </c>
      <c r="B18248" s="2" t="str">
        <f ca="1">IFERROR(__xludf.DUMMYFUNCTION("GOOGLETRANSLATE(A18248,""auto"",""en"")"),"Loading...")</f>
        <v>Loading...</v>
      </c>
    </row>
    <row r="18249" spans="1:2" ht="14.25" customHeight="1">
      <c r="A18249" s="2" t="s">
        <v>17181</v>
      </c>
      <c r="B18249" s="2" t="str">
        <f ca="1">IFERROR(__xludf.DUMMYFUNCTION("GOOGLETRANSLATE(A18249,""auto"",""en"")"),"Loading...")</f>
        <v>Loading...</v>
      </c>
    </row>
    <row r="18250" spans="1:2" ht="14.25" customHeight="1">
      <c r="A18250" s="2" t="s">
        <v>17182</v>
      </c>
      <c r="B18250" s="2" t="str">
        <f ca="1">IFERROR(__xludf.DUMMYFUNCTION("GOOGLETRANSLATE(A18250,""auto"",""en"")"),"Loading...")</f>
        <v>Loading...</v>
      </c>
    </row>
    <row r="18251" spans="1:2" ht="14.25" customHeight="1">
      <c r="A18251" s="2" t="s">
        <v>17183</v>
      </c>
      <c r="B18251" s="2" t="str">
        <f ca="1">IFERROR(__xludf.DUMMYFUNCTION("GOOGLETRANSLATE(A18251,""auto"",""en"")"),"Loading...")</f>
        <v>Loading...</v>
      </c>
    </row>
    <row r="18252" spans="1:2" ht="14.25" customHeight="1">
      <c r="A18252" s="2" t="s">
        <v>2528</v>
      </c>
      <c r="B18252" s="2" t="str">
        <f ca="1">IFERROR(__xludf.DUMMYFUNCTION("GOOGLETRANSLATE(A18252,""auto"",""en"")"),"Loading...")</f>
        <v>Loading...</v>
      </c>
    </row>
    <row r="18253" spans="1:2" ht="14.25" customHeight="1">
      <c r="A18253" s="2" t="s">
        <v>17184</v>
      </c>
      <c r="B18253" s="2" t="str">
        <f ca="1">IFERROR(__xludf.DUMMYFUNCTION("GOOGLETRANSLATE(A18253,""auto"",""en"")"),"Loading...")</f>
        <v>Loading...</v>
      </c>
    </row>
    <row r="18254" spans="1:2" ht="14.25" customHeight="1">
      <c r="A18254" s="2" t="s">
        <v>17185</v>
      </c>
      <c r="B18254" s="2" t="str">
        <f ca="1">IFERROR(__xludf.DUMMYFUNCTION("GOOGLETRANSLATE(A18254,""auto"",""en"")"),"Loading...")</f>
        <v>Loading...</v>
      </c>
    </row>
    <row r="18255" spans="1:2" ht="14.25" customHeight="1">
      <c r="A18255" s="2" t="s">
        <v>17186</v>
      </c>
      <c r="B18255" s="2" t="str">
        <f ca="1">IFERROR(__xludf.DUMMYFUNCTION("GOOGLETRANSLATE(A18255,""auto"",""en"")"),"Loading...")</f>
        <v>Loading...</v>
      </c>
    </row>
    <row r="18256" spans="1:2" ht="14.25" customHeight="1">
      <c r="A18256" s="2" t="s">
        <v>17187</v>
      </c>
      <c r="B18256" s="2" t="str">
        <f ca="1">IFERROR(__xludf.DUMMYFUNCTION("GOOGLETRANSLATE(A18256,""auto"",""en"")"),"Loading...")</f>
        <v>Loading...</v>
      </c>
    </row>
    <row r="18257" spans="1:2" ht="14.25" customHeight="1">
      <c r="A18257" s="2" t="s">
        <v>17188</v>
      </c>
      <c r="B18257" s="2" t="str">
        <f ca="1">IFERROR(__xludf.DUMMYFUNCTION("GOOGLETRANSLATE(A18257,""auto"",""en"")"),"Loading...")</f>
        <v>Loading...</v>
      </c>
    </row>
    <row r="18258" spans="1:2" ht="14.25" customHeight="1">
      <c r="A18258" s="2" t="s">
        <v>17189</v>
      </c>
      <c r="B18258" s="2" t="str">
        <f ca="1">IFERROR(__xludf.DUMMYFUNCTION("GOOGLETRANSLATE(A18258,""auto"",""en"")"),"I think all general should leave this country......being a minority they are suffering from all sides...government is ignoring real talent for  votes......indian government and its policies are just  jokes")</f>
        <v>I think all general should leave this country......being a minority they are suffering from all sides...government is ignoring real talent for  votes......indian government and its policies are just  jokes</v>
      </c>
    </row>
    <row r="18259" spans="1:2" ht="14.25" customHeight="1">
      <c r="A18259" s="6" t="s">
        <v>17190</v>
      </c>
      <c r="B18259" s="2" t="str">
        <f ca="1">IFERROR(__xludf.DUMMYFUNCTION("GOOGLETRANSLATE(A18259,""auto"",""en"")"),"Loading...")</f>
        <v>Loading...</v>
      </c>
    </row>
    <row r="18260" spans="1:2" ht="14.25" customHeight="1">
      <c r="A18260" s="2" t="s">
        <v>17191</v>
      </c>
      <c r="B18260" s="2" t="str">
        <f ca="1">IFERROR(__xludf.DUMMYFUNCTION("GOOGLETRANSLATE(A18260,""auto"",""en"")"),"Loading...")</f>
        <v>Loading...</v>
      </c>
    </row>
    <row r="18261" spans="1:2" ht="14.25" customHeight="1">
      <c r="A18261" s="2" t="s">
        <v>17192</v>
      </c>
      <c r="B18261" s="2" t="str">
        <f ca="1">IFERROR(__xludf.DUMMYFUNCTION("GOOGLETRANSLATE(A18261,""auto"",""en"")"),"Loading...")</f>
        <v>Loading...</v>
      </c>
    </row>
    <row r="18262" spans="1:2" ht="14.25" customHeight="1">
      <c r="A18262" s="2" t="s">
        <v>17193</v>
      </c>
      <c r="B18262" s="2" t="str">
        <f ca="1">IFERROR(__xludf.DUMMYFUNCTION("GOOGLETRANSLATE(A18262,""auto"",""en"")"),"Loading...")</f>
        <v>Loading...</v>
      </c>
    </row>
    <row r="18263" spans="1:2" ht="14.25" customHeight="1">
      <c r="A18263" s="2" t="s">
        <v>17194</v>
      </c>
      <c r="B18263" s="2" t="str">
        <f ca="1">IFERROR(__xludf.DUMMYFUNCTION("GOOGLETRANSLATE(A18263,""auto"",""en"")"),"Loading...")</f>
        <v>Loading...</v>
      </c>
    </row>
    <row r="18264" spans="1:2" ht="14.25" customHeight="1">
      <c r="A18264" s="2" t="s">
        <v>17195</v>
      </c>
      <c r="B18264" s="2" t="str">
        <f ca="1">IFERROR(__xludf.DUMMYFUNCTION("GOOGLETRANSLATE(A18264,""auto"",""en"")"),"Loading...")</f>
        <v>Loading...</v>
      </c>
    </row>
    <row r="18265" spans="1:2" ht="14.25" customHeight="1">
      <c r="A18265" s="2" t="s">
        <v>17196</v>
      </c>
      <c r="B18265" s="2" t="str">
        <f ca="1">IFERROR(__xludf.DUMMYFUNCTION("GOOGLETRANSLATE(A18265,""auto"",""en"")"),"Loading...")</f>
        <v>Loading...</v>
      </c>
    </row>
    <row r="18266" spans="1:2" ht="14.25" customHeight="1">
      <c r="A18266" s="6" t="s">
        <v>17197</v>
      </c>
      <c r="B18266" s="2" t="str">
        <f ca="1">IFERROR(__xludf.DUMMYFUNCTION("GOOGLETRANSLATE(A18266,""auto"",""en"")"),"Loading...")</f>
        <v>Loading...</v>
      </c>
    </row>
    <row r="18267" spans="1:2" ht="14.25" customHeight="1">
      <c r="A18267" s="5" t="s">
        <v>17198</v>
      </c>
      <c r="B18267" s="2" t="str">
        <f ca="1">IFERROR(__xludf.DUMMYFUNCTION("GOOGLETRANSLATE(A18267,""auto"",""en"")"),"Loading...")</f>
        <v>Loading...</v>
      </c>
    </row>
    <row r="18268" spans="1:2" ht="14.25" customHeight="1">
      <c r="A18268" s="2" t="s">
        <v>17199</v>
      </c>
      <c r="B18268" s="2" t="str">
        <f ca="1">IFERROR(__xludf.DUMMYFUNCTION("GOOGLETRANSLATE(A18268,""auto"",""en"")"),"Loading...")</f>
        <v>Loading...</v>
      </c>
    </row>
    <row r="18269" spans="1:2" ht="14.25" customHeight="1">
      <c r="A18269" s="2" t="s">
        <v>17200</v>
      </c>
      <c r="B18269" s="2" t="str">
        <f ca="1">IFERROR(__xludf.DUMMYFUNCTION("GOOGLETRANSLATE(A18269,""auto"",""en"")"),"Loading...")</f>
        <v>Loading...</v>
      </c>
    </row>
    <row r="18270" spans="1:2" ht="14.25" customHeight="1">
      <c r="A18270" s="2" t="s">
        <v>17201</v>
      </c>
      <c r="B18270" s="2" t="str">
        <f ca="1">IFERROR(__xludf.DUMMYFUNCTION("GOOGLETRANSLATE(A18270,""auto"",""en"")"),"Loading...")</f>
        <v>Loading...</v>
      </c>
    </row>
    <row r="18271" spans="1:2" ht="14.25" customHeight="1">
      <c r="A18271" s="2" t="s">
        <v>17202</v>
      </c>
      <c r="B18271" s="2" t="str">
        <f ca="1">IFERROR(__xludf.DUMMYFUNCTION("GOOGLETRANSLATE(A18271,""auto"",""en"")"),"Loading...")</f>
        <v>Loading...</v>
      </c>
    </row>
    <row r="18272" spans="1:2" ht="14.25" customHeight="1">
      <c r="A18272" s="6" t="s">
        <v>17203</v>
      </c>
      <c r="B18272" s="2" t="str">
        <f ca="1">IFERROR(__xludf.DUMMYFUNCTION("GOOGLETRANSLATE(A18272,""auto"",""en"")"),"Loading...")</f>
        <v>Loading...</v>
      </c>
    </row>
    <row r="18273" spans="1:2" ht="14.25" customHeight="1">
      <c r="A18273" s="2" t="s">
        <v>5699</v>
      </c>
      <c r="B18273" s="2" t="str">
        <f ca="1">IFERROR(__xludf.DUMMYFUNCTION("GOOGLETRANSLATE(A18273,""auto"",""en"")"),"Loading...")</f>
        <v>Loading...</v>
      </c>
    </row>
    <row r="18274" spans="1:2" ht="14.25" customHeight="1">
      <c r="A18274" s="2" t="s">
        <v>17204</v>
      </c>
      <c r="B18274" s="2" t="str">
        <f ca="1">IFERROR(__xludf.DUMMYFUNCTION("GOOGLETRANSLATE(A18274,""auto"",""en"")"),"Loading...")</f>
        <v>Loading...</v>
      </c>
    </row>
    <row r="18275" spans="1:2" ht="14.25" customHeight="1">
      <c r="A18275" s="2" t="s">
        <v>17205</v>
      </c>
      <c r="B18275" s="2" t="str">
        <f ca="1">IFERROR(__xludf.DUMMYFUNCTION("GOOGLETRANSLATE(A18275,""auto"",""en"")"),"Loading...")</f>
        <v>Loading...</v>
      </c>
    </row>
    <row r="18276" spans="1:2" ht="14.25" customHeight="1">
      <c r="A18276" s="2" t="s">
        <v>17206</v>
      </c>
      <c r="B18276" s="2" t="str">
        <f ca="1">IFERROR(__xludf.DUMMYFUNCTION("GOOGLETRANSLATE(A18276,""auto"",""en"")"),"Loading...")</f>
        <v>Loading...</v>
      </c>
    </row>
    <row r="18277" spans="1:2" ht="14.25" customHeight="1">
      <c r="A18277" s="2" t="s">
        <v>17207</v>
      </c>
      <c r="B18277" s="2" t="str">
        <f ca="1">IFERROR(__xludf.DUMMYFUNCTION("GOOGLETRANSLATE(A18277,""auto"",""en"")"),"Loading...")</f>
        <v>Loading...</v>
      </c>
    </row>
    <row r="18278" spans="1:2" ht="14.25" customHeight="1">
      <c r="A18278" s="2" t="s">
        <v>17208</v>
      </c>
      <c r="B18278" s="2" t="str">
        <f ca="1">IFERROR(__xludf.DUMMYFUNCTION("GOOGLETRANSLATE(A18278,""auto"",""en"")"),"Loading...")</f>
        <v>Loading...</v>
      </c>
    </row>
    <row r="18279" spans="1:2" ht="14.25" customHeight="1">
      <c r="A18279" s="2" t="s">
        <v>17209</v>
      </c>
      <c r="B18279" s="2" t="str">
        <f ca="1">IFERROR(__xludf.DUMMYFUNCTION("GOOGLETRANSLATE(A18279,""auto"",""en"")"),"Loading...")</f>
        <v>Loading...</v>
      </c>
    </row>
    <row r="18280" spans="1:2" ht="14.25" customHeight="1">
      <c r="A18280" s="2" t="s">
        <v>17210</v>
      </c>
      <c r="B18280" s="2" t="str">
        <f ca="1">IFERROR(__xludf.DUMMYFUNCTION("GOOGLETRANSLATE(A18280,""auto"",""en"")"),"Loading...")</f>
        <v>Loading...</v>
      </c>
    </row>
    <row r="18281" spans="1:2" ht="14.25" customHeight="1">
      <c r="A18281" s="2" t="s">
        <v>17211</v>
      </c>
      <c r="B18281" s="2" t="str">
        <f ca="1">IFERROR(__xludf.DUMMYFUNCTION("GOOGLETRANSLATE(A18281,""auto"",""en"")"),"Loading...")</f>
        <v>Loading...</v>
      </c>
    </row>
    <row r="18282" spans="1:2" ht="14.25" customHeight="1">
      <c r="A18282" s="2" t="s">
        <v>17212</v>
      </c>
      <c r="B18282" s="2" t="str">
        <f ca="1">IFERROR(__xludf.DUMMYFUNCTION("GOOGLETRANSLATE(A18282,""auto"",""en"")"),"Loading...")</f>
        <v>Loading...</v>
      </c>
    </row>
    <row r="18283" spans="1:2" ht="14.25" customHeight="1">
      <c r="A18283" s="2" t="s">
        <v>17213</v>
      </c>
      <c r="B18283" s="2" t="str">
        <f ca="1">IFERROR(__xludf.DUMMYFUNCTION("GOOGLETRANSLATE(A18283,""auto"",""en"")"),"Loading...")</f>
        <v>Loading...</v>
      </c>
    </row>
    <row r="18284" spans="1:2" ht="14.25" customHeight="1">
      <c r="A18284" s="2" t="s">
        <v>17214</v>
      </c>
      <c r="B18284" s="2" t="str">
        <f ca="1">IFERROR(__xludf.DUMMYFUNCTION("GOOGLETRANSLATE(A18284,""auto"",""en"")"),"Loading...")</f>
        <v>Loading...</v>
      </c>
    </row>
    <row r="18285" spans="1:2" ht="14.25" customHeight="1">
      <c r="A18285" s="6" t="s">
        <v>17215</v>
      </c>
      <c r="B18285" s="2" t="str">
        <f ca="1">IFERROR(__xludf.DUMMYFUNCTION("GOOGLETRANSLATE(A18285,""auto"",""en"")"),"Loading...")</f>
        <v>Loading...</v>
      </c>
    </row>
    <row r="18286" spans="1:2" ht="14.25" customHeight="1">
      <c r="A18286" s="2" t="s">
        <v>17216</v>
      </c>
      <c r="B18286" s="2" t="str">
        <f ca="1">IFERROR(__xludf.DUMMYFUNCTION("GOOGLETRANSLATE(A18286,""auto"",""en"")"),"Loading...")</f>
        <v>Loading...</v>
      </c>
    </row>
    <row r="18287" spans="1:2" ht="14.25" customHeight="1">
      <c r="A18287" s="2" t="s">
        <v>17217</v>
      </c>
      <c r="B18287" s="2" t="str">
        <f ca="1">IFERROR(__xludf.DUMMYFUNCTION("GOOGLETRANSLATE(A18287,""auto"",""en"")"),"Loading...")</f>
        <v>Loading...</v>
      </c>
    </row>
    <row r="18288" spans="1:2" ht="14.25" customHeight="1">
      <c r="A18288" s="2" t="s">
        <v>17218</v>
      </c>
      <c r="B18288" s="2" t="str">
        <f ca="1">IFERROR(__xludf.DUMMYFUNCTION("GOOGLETRANSLATE(A18288,""auto"",""en"")"),"Loading...")</f>
        <v>Loading...</v>
      </c>
    </row>
    <row r="18289" spans="1:2" ht="14.25" customHeight="1">
      <c r="A18289" s="4" t="s">
        <v>17219</v>
      </c>
      <c r="B18289" s="2" t="str">
        <f ca="1">IFERROR(__xludf.DUMMYFUNCTION("GOOGLETRANSLATE(A18289,""auto"",""en"")"),"Loading...")</f>
        <v>Loading...</v>
      </c>
    </row>
    <row r="18290" spans="1:2" ht="14.25" customHeight="1">
      <c r="A18290" s="2" t="s">
        <v>17220</v>
      </c>
      <c r="B18290" s="2" t="str">
        <f ca="1">IFERROR(__xludf.DUMMYFUNCTION("GOOGLETRANSLATE(A18290,""auto"",""en"")"),"Loading...")</f>
        <v>Loading...</v>
      </c>
    </row>
    <row r="18291" spans="1:2" ht="14.25" customHeight="1">
      <c r="A18291" s="2" t="s">
        <v>17221</v>
      </c>
      <c r="B18291" s="2" t="str">
        <f ca="1">IFERROR(__xludf.DUMMYFUNCTION("GOOGLETRANSLATE(A18291,""auto"",""en"")"),"Loading...")</f>
        <v>Loading...</v>
      </c>
    </row>
    <row r="18292" spans="1:2" ht="14.25" customHeight="1">
      <c r="A18292" s="2" t="s">
        <v>17222</v>
      </c>
      <c r="B18292" s="2" t="str">
        <f ca="1">IFERROR(__xludf.DUMMYFUNCTION("GOOGLETRANSLATE(A18292,""auto"",""en"")"),"Loading...")</f>
        <v>Loading...</v>
      </c>
    </row>
    <row r="18293" spans="1:2" ht="14.25" customHeight="1">
      <c r="A18293" s="2" t="s">
        <v>17223</v>
      </c>
      <c r="B18293" s="2" t="str">
        <f ca="1">IFERROR(__xludf.DUMMYFUNCTION("GOOGLETRANSLATE(A18293,""auto"",""en"")"),"Loading...")</f>
        <v>Loading...</v>
      </c>
    </row>
    <row r="18294" spans="1:2" ht="14.25" customHeight="1">
      <c r="A18294" s="2" t="s">
        <v>17224</v>
      </c>
      <c r="B18294" s="2" t="str">
        <f ca="1">IFERROR(__xludf.DUMMYFUNCTION("GOOGLETRANSLATE(A18294,""auto"",""en"")"),"Loading...")</f>
        <v>Loading...</v>
      </c>
    </row>
    <row r="18295" spans="1:2" ht="14.25" customHeight="1">
      <c r="A18295" s="2" t="s">
        <v>17225</v>
      </c>
      <c r="B18295" s="2" t="str">
        <f ca="1">IFERROR(__xludf.DUMMYFUNCTION("GOOGLETRANSLATE(A18295,""auto"",""en"")"),"Loading...")</f>
        <v>Loading...</v>
      </c>
    </row>
    <row r="18296" spans="1:2" ht="14.25" customHeight="1">
      <c r="A18296" s="2" t="s">
        <v>17226</v>
      </c>
      <c r="B18296" s="2" t="str">
        <f ca="1">IFERROR(__xludf.DUMMYFUNCTION("GOOGLETRANSLATE(A18296,""auto"",""en"")"),"Loading...")</f>
        <v>Loading...</v>
      </c>
    </row>
    <row r="18297" spans="1:2" ht="14.25" customHeight="1">
      <c r="A18297" s="2" t="s">
        <v>17227</v>
      </c>
      <c r="B18297" s="2" t="str">
        <f ca="1">IFERROR(__xludf.DUMMYFUNCTION("GOOGLETRANSLATE(A18297,""auto"",""en"")"),"Loading...")</f>
        <v>Loading...</v>
      </c>
    </row>
    <row r="18298" spans="1:2" ht="14.25" customHeight="1">
      <c r="A18298" s="2" t="s">
        <v>4449</v>
      </c>
      <c r="B18298" s="2" t="str">
        <f ca="1">IFERROR(__xludf.DUMMYFUNCTION("GOOGLETRANSLATE(A18298,""auto"",""en"")"),"Loading...")</f>
        <v>Loading...</v>
      </c>
    </row>
    <row r="18299" spans="1:2" ht="14.25" customHeight="1">
      <c r="A18299" s="2" t="s">
        <v>17228</v>
      </c>
      <c r="B18299" s="2" t="str">
        <f ca="1">IFERROR(__xludf.DUMMYFUNCTION("GOOGLETRANSLATE(A18299,""auto"",""en"")"),"Loading...")</f>
        <v>Loading...</v>
      </c>
    </row>
    <row r="18300" spans="1:2" ht="14.25" customHeight="1">
      <c r="A18300" s="6" t="s">
        <v>17229</v>
      </c>
      <c r="B18300" s="2" t="str">
        <f ca="1">IFERROR(__xludf.DUMMYFUNCTION("GOOGLETRANSLATE(A18300,""auto"",""en"")"),"As per the Gastrological predictions, all the stars have aligned, and I.n.d.i. alliance will win all the Lok Sabha seats, the ever and young youth leader Rahul Gandhi will become the PM and rule the country for the next 50 years. A highly empowered commit"&amp;"tee will be formed with the help of global leaders and this committee will select the Congress party scientists who will invent the aloo se sona machine (potato to gold machine). The Nobel Prize will be awarded after the invention to the Congress party sc"&amp;"ientists, the Nobel prize will be given in both physics and chemistry. Congress party workers will also write about the rule of the Congress party for 50 years and they will be awarded the Nobel prize in literature after which they will be awarded Bharat "&amp;"Ratna's. Leaders of the alliance parties will be awarded Padma Shri, after which Rahul Gandhi will retire and hand over the country to the legal heir who will rule the country. The entire 50-year rule of Rahul Gandhi will be known as the golden era since "&amp;"the aloo se sona the machine will be invented in the 50th year of Rahul becoming the PM. 
Jai Shree Ram")</f>
        <v>As per the Gastrological predictions, all the stars have aligned, and I.n.d.i. alliance will win all the Lok Sabha seats, the ever and young youth leader Rahul Gandhi will become the PM and rule the country for the next 50 years. A highly empowered committee will be formed with the help of global leaders and this committee will select the Congress party scientists who will invent the aloo se sona machine (potato to gold machine). The Nobel Prize will be awarded after the invention to the Congress party scientists, the Nobel prize will be given in both physics and chemistry. Congress party workers will also write about the rule of the Congress party for 50 years and they will be awarded the Nobel prize in literature after which they will be awarded Bharat Ratna's. Leaders of the alliance parties will be awarded Padma Shri, after which Rahul Gandhi will retire and hand over the country to the legal heir who will rule the country. The entire 50-year rule of Rahul Gandhi will be known as the golden era since the aloo se sona the machine will be invented in the 50th year of Rahul becoming the PM. 
Jai Shree Ram</v>
      </c>
    </row>
    <row r="18301" spans="1:2" ht="14.25" customHeight="1">
      <c r="A18301" s="2" t="s">
        <v>17230</v>
      </c>
      <c r="B18301" s="2" t="str">
        <f ca="1">IFERROR(__xludf.DUMMYFUNCTION("GOOGLETRANSLATE(A18301,""auto"",""en"")"),"Loading...")</f>
        <v>Loading...</v>
      </c>
    </row>
    <row r="18302" spans="1:2" ht="14.25" customHeight="1">
      <c r="A18302" s="2" t="s">
        <v>17231</v>
      </c>
      <c r="B18302" s="2" t="str">
        <f ca="1">IFERROR(__xludf.DUMMYFUNCTION("GOOGLETRANSLATE(A18302,""auto"",""en"")"),"Loading...")</f>
        <v>Loading...</v>
      </c>
    </row>
    <row r="18303" spans="1:2" ht="14.25" customHeight="1">
      <c r="A18303" s="2" t="s">
        <v>17232</v>
      </c>
      <c r="B18303" s="2" t="str">
        <f ca="1">IFERROR(__xludf.DUMMYFUNCTION("GOOGLETRANSLATE(A18303,""auto"",""en"")"),"As a whole he wants us to vote for bjp...😂")</f>
        <v>As a whole he wants us to vote for bjp...😂</v>
      </c>
    </row>
    <row r="18304" spans="1:2" ht="14.25" customHeight="1">
      <c r="A18304" s="2" t="s">
        <v>17232</v>
      </c>
      <c r="B18304" s="2" t="str">
        <f ca="1">IFERROR(__xludf.DUMMYFUNCTION("GOOGLETRANSLATE(A18304,""auto"",""en"")"),"As a whole he wants us to vote for bjp...😂")</f>
        <v>As a whole he wants us to vote for bjp...😂</v>
      </c>
    </row>
    <row r="18305" spans="1:2" ht="14.25" customHeight="1">
      <c r="A18305" s="2" t="s">
        <v>17233</v>
      </c>
      <c r="B18305" s="2" t="str">
        <f ca="1">IFERROR(__xludf.DUMMYFUNCTION("GOOGLETRANSLATE(A18305,""auto"",""en"")"),"Loading...")</f>
        <v>Loading...</v>
      </c>
    </row>
    <row r="18306" spans="1:2" ht="14.25" customHeight="1">
      <c r="A18306" s="2" t="s">
        <v>608</v>
      </c>
      <c r="B18306" s="2" t="str">
        <f ca="1">IFERROR(__xludf.DUMMYFUNCTION("GOOGLETRANSLATE(A18306,""auto"",""en"")"),"Loading...")</f>
        <v>Loading...</v>
      </c>
    </row>
    <row r="18307" spans="1:2" ht="14.25" customHeight="1">
      <c r="A18307" s="2" t="s">
        <v>17234</v>
      </c>
      <c r="B18307" s="2" t="str">
        <f ca="1">IFERROR(__xludf.DUMMYFUNCTION("GOOGLETRANSLATE(A18307,""auto"",""en"")"),"By paying BJP's minister, he will get the opportunity to conduct raids.")</f>
        <v>By paying BJP's minister, he will get the opportunity to conduct raids.</v>
      </c>
    </row>
    <row r="18308" spans="1:2" ht="14.25" customHeight="1">
      <c r="A18308" s="2" t="s">
        <v>17235</v>
      </c>
      <c r="B18308" s="2" t="str">
        <f ca="1">IFERROR(__xludf.DUMMYFUNCTION("GOOGLETRANSLATE(A18308,""auto"",""en"")"),"Loading...")</f>
        <v>Loading...</v>
      </c>
    </row>
    <row r="18309" spans="1:2" ht="14.25" customHeight="1">
      <c r="A18309" s="2" t="s">
        <v>17236</v>
      </c>
      <c r="B18309" s="2" t="str">
        <f ca="1">IFERROR(__xludf.DUMMYFUNCTION("GOOGLETRANSLATE(A18309,""auto"",""en"")"),"Loading...")</f>
        <v>Loading...</v>
      </c>
    </row>
    <row r="18310" spans="1:2" ht="14.25" customHeight="1">
      <c r="A18310" s="2" t="s">
        <v>17237</v>
      </c>
      <c r="B18310" s="2" t="str">
        <f ca="1">IFERROR(__xludf.DUMMYFUNCTION("GOOGLETRANSLATE(A18310,""auto"",""en"")"),"Loading...")</f>
        <v>Loading...</v>
      </c>
    </row>
    <row r="18311" spans="1:2" ht="14.25" customHeight="1">
      <c r="A18311" s="4" t="s">
        <v>17238</v>
      </c>
      <c r="B18311" s="2" t="str">
        <f ca="1">IFERROR(__xludf.DUMMYFUNCTION("GOOGLETRANSLATE(A18311,""auto"",""en"")"),"Loading...")</f>
        <v>Loading...</v>
      </c>
    </row>
    <row r="18312" spans="1:2" ht="14.25" customHeight="1">
      <c r="A18312" s="2" t="s">
        <v>17239</v>
      </c>
      <c r="B18312" s="2" t="str">
        <f ca="1">IFERROR(__xludf.DUMMYFUNCTION("GOOGLETRANSLATE(A18312,""auto"",""en"")"),"Loading...")</f>
        <v>Loading...</v>
      </c>
    </row>
    <row r="18313" spans="1:2" ht="14.25" customHeight="1">
      <c r="A18313" s="2" t="s">
        <v>17240</v>
      </c>
      <c r="B18313" s="2" t="str">
        <f ca="1">IFERROR(__xludf.DUMMYFUNCTION("GOOGLETRANSLATE(A18313,""auto"",""en"")"),"Loading...")</f>
        <v>Loading...</v>
      </c>
    </row>
    <row r="18314" spans="1:2" ht="14.25" customHeight="1">
      <c r="A18314" s="2" t="s">
        <v>17241</v>
      </c>
      <c r="B18314" s="2" t="str">
        <f ca="1">IFERROR(__xludf.DUMMYFUNCTION("GOOGLETRANSLATE(A18314,""auto"",""en"")"),"Loading...")</f>
        <v>Loading...</v>
      </c>
    </row>
    <row r="18315" spans="1:2" ht="14.25" customHeight="1">
      <c r="A18315" s="2" t="s">
        <v>17242</v>
      </c>
      <c r="B18315" s="2" t="str">
        <f ca="1">IFERROR(__xludf.DUMMYFUNCTION("GOOGLETRANSLATE(A18315,""auto"",""en"")"),"Loading...")</f>
        <v>Loading...</v>
      </c>
    </row>
    <row r="18316" spans="1:2" ht="14.25" customHeight="1">
      <c r="A18316" s="2" t="s">
        <v>17243</v>
      </c>
      <c r="B18316" s="2" t="str">
        <f ca="1">IFERROR(__xludf.DUMMYFUNCTION("GOOGLETRANSLATE(A18316,""auto"",""en"")"),"Loading...")</f>
        <v>Loading...</v>
      </c>
    </row>
    <row r="18317" spans="1:2" ht="14.25" customHeight="1">
      <c r="A18317" s="2" t="s">
        <v>17244</v>
      </c>
      <c r="B18317" s="2" t="str">
        <f ca="1">IFERROR(__xludf.DUMMYFUNCTION("GOOGLETRANSLATE(A18317,""auto"",""en"")"),"Loading...")</f>
        <v>Loading...</v>
      </c>
    </row>
    <row r="18318" spans="1:2" ht="14.25" customHeight="1">
      <c r="A18318" s="2" t="s">
        <v>17245</v>
      </c>
      <c r="B18318" s="2" t="str">
        <f ca="1">IFERROR(__xludf.DUMMYFUNCTION("GOOGLETRANSLATE(A18318,""auto"",""en"")"),"Loading...")</f>
        <v>Loading...</v>
      </c>
    </row>
    <row r="18319" spans="1:2" ht="14.25" customHeight="1">
      <c r="A18319" s="2" t="s">
        <v>17246</v>
      </c>
      <c r="B18319" s="2" t="str">
        <f ca="1">IFERROR(__xludf.DUMMYFUNCTION("GOOGLETRANSLATE(A18319,""auto"",""en"")"),"Loading...")</f>
        <v>Loading...</v>
      </c>
    </row>
    <row r="18320" spans="1:2" ht="14.25" customHeight="1">
      <c r="A18320" s="2" t="s">
        <v>17247</v>
      </c>
      <c r="B18320" s="2" t="str">
        <f ca="1">IFERROR(__xludf.DUMMYFUNCTION("GOOGLETRANSLATE(A18320,""auto"",""en"")"),"Loading...")</f>
        <v>Loading...</v>
      </c>
    </row>
    <row r="18321" spans="1:2" ht="14.25" customHeight="1">
      <c r="A18321" s="2" t="s">
        <v>17248</v>
      </c>
      <c r="B18321" s="2" t="str">
        <f ca="1">IFERROR(__xludf.DUMMYFUNCTION("GOOGLETRANSLATE(A18321,""auto"",""en"")"),"Loading...")</f>
        <v>Loading...</v>
      </c>
    </row>
    <row r="18322" spans="1:2" ht="14.25" customHeight="1">
      <c r="A18322" s="4" t="s">
        <v>17249</v>
      </c>
      <c r="B18322" s="2" t="str">
        <f ca="1">IFERROR(__xludf.DUMMYFUNCTION("GOOGLETRANSLATE(A18322,""auto"",""en"")"),"Loading...")</f>
        <v>Loading...</v>
      </c>
    </row>
    <row r="18323" spans="1:2" ht="14.25" customHeight="1">
      <c r="A18323" s="6" t="s">
        <v>17250</v>
      </c>
      <c r="B18323" s="2" t="str">
        <f ca="1">IFERROR(__xludf.DUMMYFUNCTION("GOOGLETRANSLATE(A18323,""auto"",""en"")"),"Loading...")</f>
        <v>Loading...</v>
      </c>
    </row>
    <row r="18324" spans="1:2" ht="14.25" customHeight="1">
      <c r="A18324" s="2" t="s">
        <v>17251</v>
      </c>
      <c r="B18324" s="2" t="str">
        <f ca="1">IFERROR(__xludf.DUMMYFUNCTION("GOOGLETRANSLATE(A18324,""auto"",""en"")"),"Loading...")</f>
        <v>Loading...</v>
      </c>
    </row>
    <row r="18325" spans="1:2" ht="14.25" customHeight="1">
      <c r="A18325" s="2" t="s">
        <v>17252</v>
      </c>
      <c r="B18325" s="2" t="str">
        <f ca="1">IFERROR(__xludf.DUMMYFUNCTION("GOOGLETRANSLATE(A18325,""auto"",""en"")"),"Loading...")</f>
        <v>Loading...</v>
      </c>
    </row>
    <row r="18326" spans="1:2" ht="14.25" customHeight="1">
      <c r="A18326" s="2" t="s">
        <v>17253</v>
      </c>
      <c r="B18326" s="2" t="str">
        <f ca="1">IFERROR(__xludf.DUMMYFUNCTION("GOOGLETRANSLATE(A18326,""auto"",""en"")"),"Congress manifesto push me to vote BJP .........")</f>
        <v>Congress manifesto push me to vote BJP .........</v>
      </c>
    </row>
    <row r="18327" spans="1:2" ht="14.25" customHeight="1">
      <c r="A18327" s="6" t="s">
        <v>17254</v>
      </c>
      <c r="B18327" s="2" t="str">
        <f ca="1">IFERROR(__xludf.DUMMYFUNCTION("GOOGLETRANSLATE(A18327,""auto"",""en"")"),"Loading...")</f>
        <v>Loading...</v>
      </c>
    </row>
    <row r="18328" spans="1:2" ht="14.25" customHeight="1">
      <c r="A18328" s="4" t="s">
        <v>17255</v>
      </c>
      <c r="B18328" s="2" t="str">
        <f ca="1">IFERROR(__xludf.DUMMYFUNCTION("GOOGLETRANSLATE(A18328,""auto"",""en"")"),"Loading...")</f>
        <v>Loading...</v>
      </c>
    </row>
    <row r="18329" spans="1:2" ht="14.25" customHeight="1">
      <c r="A18329" s="2" t="s">
        <v>17256</v>
      </c>
      <c r="B18329" s="2" t="str">
        <f ca="1">IFERROR(__xludf.DUMMYFUNCTION("GOOGLETRANSLATE(A18329,""auto"",""en"")"),"Loading...")</f>
        <v>Loading...</v>
      </c>
    </row>
    <row r="18330" spans="1:2" ht="14.25" customHeight="1">
      <c r="A18330" s="2" t="s">
        <v>16597</v>
      </c>
      <c r="B18330" s="2" t="str">
        <f ca="1">IFERROR(__xludf.DUMMYFUNCTION("GOOGLETRANSLATE(A18330,""auto"",""en"")"),"Loading...")</f>
        <v>Loading...</v>
      </c>
    </row>
    <row r="18331" spans="1:2" ht="14.25" customHeight="1">
      <c r="A18331" s="2" t="s">
        <v>17257</v>
      </c>
      <c r="B18331" s="2" t="str">
        <f ca="1">IFERROR(__xludf.DUMMYFUNCTION("GOOGLETRANSLATE(A18331,""auto"",""en"")"),"Loading...")</f>
        <v>Loading...</v>
      </c>
    </row>
    <row r="18332" spans="1:2" ht="14.25" customHeight="1">
      <c r="A18332" s="2" t="s">
        <v>17258</v>
      </c>
      <c r="B18332" s="2" t="str">
        <f ca="1">IFERROR(__xludf.DUMMYFUNCTION("GOOGLETRANSLATE(A18332,""auto"",""en"")"),"Loading...")</f>
        <v>Loading...</v>
      </c>
    </row>
    <row r="18333" spans="1:2" ht="14.25" customHeight="1">
      <c r="A18333" s="2" t="s">
        <v>17259</v>
      </c>
      <c r="B18333" s="2" t="str">
        <f ca="1">IFERROR(__xludf.DUMMYFUNCTION("GOOGLETRANSLATE(A18333,""auto"",""en"")"),"Loading...")</f>
        <v>Loading...</v>
      </c>
    </row>
    <row r="18334" spans="1:2" ht="14.25" customHeight="1">
      <c r="A18334" s="2" t="s">
        <v>17260</v>
      </c>
      <c r="B18334" s="2" t="str">
        <f ca="1">IFERROR(__xludf.DUMMYFUNCTION("GOOGLETRANSLATE(A18334,""auto"",""en"")"),"Vote for BJP ❤ Say No to reservations &amp; freebies ✌️")</f>
        <v>Vote for BJP ❤ Say No to reservations &amp; freebies ✌️</v>
      </c>
    </row>
    <row r="18335" spans="1:2" ht="14.25" customHeight="1">
      <c r="A18335" s="2" t="s">
        <v>17261</v>
      </c>
      <c r="B18335" s="2" t="str">
        <f ca="1">IFERROR(__xludf.DUMMYFUNCTION("GOOGLETRANSLATE(A18335,""auto"",""en"")"),"Loading...")</f>
        <v>Loading...</v>
      </c>
    </row>
    <row r="18336" spans="1:2" ht="14.25" customHeight="1">
      <c r="A18336" s="6" t="s">
        <v>17262</v>
      </c>
      <c r="B18336" s="2" t="str">
        <f ca="1">IFERROR(__xludf.DUMMYFUNCTION("GOOGLETRANSLATE(A18336,""auto"",""en"")"),"Sir please make a video on pension 
Bad people of 2004 should get pensions. 
Here MP,MLA 2,2,3,3, pensions are lying. 
One of the students, I feel that he is wrong and is staying with me sir 😢")</f>
        <v>Sir please make a video on pension 
Bad people of 2004 should get pensions. 
Here MP,MLA 2,2,3,3, pensions are lying. 
One of the students, I feel that he is wrong and is staying with me sir 😢</v>
      </c>
    </row>
    <row r="18337" spans="1:2" ht="14.25" customHeight="1">
      <c r="A18337" s="6" t="s">
        <v>17263</v>
      </c>
      <c r="B18337" s="2" t="str">
        <f ca="1">IFERROR(__xludf.DUMMYFUNCTION("GOOGLETRANSLATE(A18337,""auto"",""en"")"),"Loading...")</f>
        <v>Loading...</v>
      </c>
    </row>
    <row r="18338" spans="1:2" ht="14.25" customHeight="1">
      <c r="A18338" s="2" t="s">
        <v>17264</v>
      </c>
      <c r="B18338" s="2" t="str">
        <f ca="1">IFERROR(__xludf.DUMMYFUNCTION("GOOGLETRANSLATE(A18338,""auto"",""en"")"),"Loading...")</f>
        <v>Loading...</v>
      </c>
    </row>
    <row r="18339" spans="1:2" ht="14.25" customHeight="1">
      <c r="A18339" s="2" t="s">
        <v>17265</v>
      </c>
      <c r="B18339" s="2" t="str">
        <f ca="1">IFERROR(__xludf.DUMMYFUNCTION("GOOGLETRANSLATE(A18339,""auto"",""en"")"),"Loading...")</f>
        <v>Loading...</v>
      </c>
    </row>
    <row r="18340" spans="1:2" ht="14.25" customHeight="1">
      <c r="A18340" s="2" t="s">
        <v>17266</v>
      </c>
      <c r="B18340" s="2" t="str">
        <f ca="1">IFERROR(__xludf.DUMMYFUNCTION("GOOGLETRANSLATE(A18340,""auto"",""en"")"),"Loading...")</f>
        <v>Loading...</v>
      </c>
    </row>
    <row r="18341" spans="1:2" ht="14.25" customHeight="1">
      <c r="A18341" s="2" t="s">
        <v>17267</v>
      </c>
      <c r="B18341" s="2" t="str">
        <f ca="1">IFERROR(__xludf.DUMMYFUNCTION("GOOGLETRANSLATE(A18341,""auto"",""en"")"),"Loading...")</f>
        <v>Loading...</v>
      </c>
    </row>
    <row r="18342" spans="1:2" ht="14.25" customHeight="1">
      <c r="A18342" s="2" t="s">
        <v>17268</v>
      </c>
      <c r="B18342" s="2" t="str">
        <f ca="1">IFERROR(__xludf.DUMMYFUNCTION("GOOGLETRANSLATE(A18342,""auto"",""en"")"),"Loading...")</f>
        <v>Loading...</v>
      </c>
    </row>
    <row r="18343" spans="1:2" ht="14.25" customHeight="1">
      <c r="A18343" s="2" t="s">
        <v>17269</v>
      </c>
      <c r="B18343" s="2" t="str">
        <f ca="1">IFERROR(__xludf.DUMMYFUNCTION("GOOGLETRANSLATE(A18343,""auto"",""en"")"),"Caste based reservation will be abolished")</f>
        <v>Caste based reservation will be abolished</v>
      </c>
    </row>
    <row r="18344" spans="1:2" ht="14.25" customHeight="1">
      <c r="A18344" s="2" t="s">
        <v>17270</v>
      </c>
      <c r="B18344" s="2" t="str">
        <f ca="1">IFERROR(__xludf.DUMMYFUNCTION("GOOGLETRANSLATE(A18344,""auto"",""en"")"),"Loading...")</f>
        <v>Loading...</v>
      </c>
    </row>
    <row r="18345" spans="1:2" ht="14.25" customHeight="1">
      <c r="A18345" s="2" t="s">
        <v>17271</v>
      </c>
      <c r="B18345" s="2" t="str">
        <f ca="1">IFERROR(__xludf.DUMMYFUNCTION("GOOGLETRANSLATE(A18345,""auto"",""en"")"),"Loading...")</f>
        <v>Loading...</v>
      </c>
    </row>
    <row r="18346" spans="1:2" ht="14.25" customHeight="1">
      <c r="A18346" s="6" t="s">
        <v>17272</v>
      </c>
      <c r="B18346" s="2" t="str">
        <f ca="1">IFERROR(__xludf.DUMMYFUNCTION("GOOGLETRANSLATE(A18346,""auto"",""en"")"),"Loading...")</f>
        <v>Loading...</v>
      </c>
    </row>
    <row r="18347" spans="1:2" ht="14.25" customHeight="1">
      <c r="A18347" s="2" t="s">
        <v>17273</v>
      </c>
      <c r="B18347" s="2" t="str">
        <f ca="1">IFERROR(__xludf.DUMMYFUNCTION("GOOGLETRANSLATE(A18347,""auto"",""en"")"),"Loading...")</f>
        <v>Loading...</v>
      </c>
    </row>
    <row r="18348" spans="1:2" ht="14.25" customHeight="1">
      <c r="A18348" s="2" t="s">
        <v>17274</v>
      </c>
      <c r="B18348" s="2" t="str">
        <f ca="1">IFERROR(__xludf.DUMMYFUNCTION("GOOGLETRANSLATE(A18348,""auto"",""en"")"),"Loading...")</f>
        <v>Loading...</v>
      </c>
    </row>
    <row r="18349" spans="1:2" ht="14.25" customHeight="1">
      <c r="A18349" s="2" t="s">
        <v>17275</v>
      </c>
      <c r="B18349" s="2" t="str">
        <f ca="1">IFERROR(__xludf.DUMMYFUNCTION("GOOGLETRANSLATE(A18349,""auto"",""en"")"),"Loading...")</f>
        <v>Loading...</v>
      </c>
    </row>
    <row r="18350" spans="1:2" ht="14.25" customHeight="1">
      <c r="A18350" s="2" t="s">
        <v>17276</v>
      </c>
      <c r="B18350" s="2" t="str">
        <f ca="1">IFERROR(__xludf.DUMMYFUNCTION("GOOGLETRANSLATE(A18350,""auto"",""en"")"),"Loading...")</f>
        <v>Loading...</v>
      </c>
    </row>
    <row r="18351" spans="1:2" ht="14.25" customHeight="1">
      <c r="A18351" s="2" t="s">
        <v>17277</v>
      </c>
      <c r="B18351" s="2" t="str">
        <f ca="1">IFERROR(__xludf.DUMMYFUNCTION("GOOGLETRANSLATE(A18351,""auto"",""en"")"),"Loading...")</f>
        <v>Loading...</v>
      </c>
    </row>
    <row r="18352" spans="1:2" ht="14.25" customHeight="1">
      <c r="A18352" s="2" t="s">
        <v>742</v>
      </c>
      <c r="B18352" s="2" t="str">
        <f ca="1">IFERROR(__xludf.DUMMYFUNCTION("GOOGLETRANSLATE(A18352,""auto"",""en"")"),"Pappu")</f>
        <v>Pappu</v>
      </c>
    </row>
    <row r="18353" spans="1:2" ht="14.25" customHeight="1">
      <c r="A18353" s="2" t="s">
        <v>17278</v>
      </c>
      <c r="B18353" s="2" t="str">
        <f ca="1">IFERROR(__xludf.DUMMYFUNCTION("GOOGLETRANSLATE(A18353,""auto"",""en"")"),"Loading...")</f>
        <v>Loading...</v>
      </c>
    </row>
    <row r="18354" spans="1:2" ht="14.25" customHeight="1">
      <c r="A18354" s="2" t="s">
        <v>17279</v>
      </c>
      <c r="B18354" s="2" t="str">
        <f ca="1">IFERROR(__xludf.DUMMYFUNCTION("GOOGLETRANSLATE(A18354,""auto"",""en"")"),"Loading...")</f>
        <v>Loading...</v>
      </c>
    </row>
    <row r="18355" spans="1:2" ht="14.25" customHeight="1">
      <c r="A18355" s="2" t="s">
        <v>17280</v>
      </c>
      <c r="B18355" s="2" t="str">
        <f ca="1">IFERROR(__xludf.DUMMYFUNCTION("GOOGLETRANSLATE(A18355,""auto"",""en"")"),"Loading...")</f>
        <v>Loading...</v>
      </c>
    </row>
    <row r="18356" spans="1:2" ht="14.25" customHeight="1">
      <c r="A18356" s="2" t="s">
        <v>17281</v>
      </c>
      <c r="B18356" s="2" t="str">
        <f ca="1">IFERROR(__xludf.DUMMYFUNCTION("GOOGLETRANSLATE(A18356,""auto"",""en"")"),"Loading...")</f>
        <v>Loading...</v>
      </c>
    </row>
    <row r="18357" spans="1:2" ht="14.25" customHeight="1">
      <c r="A18357" s="2" t="s">
        <v>17282</v>
      </c>
      <c r="B18357" s="2" t="str">
        <f ca="1">IFERROR(__xludf.DUMMYFUNCTION("GOOGLETRANSLATE(A18357,""auto"",""en"")"),"Loading...")</f>
        <v>Loading...</v>
      </c>
    </row>
    <row r="18358" spans="1:2" ht="14.25" customHeight="1">
      <c r="A18358" s="2" t="s">
        <v>17283</v>
      </c>
      <c r="B18358" s="2" t="str">
        <f ca="1">IFERROR(__xludf.DUMMYFUNCTION("GOOGLETRANSLATE(A18358,""auto"",""en"")"),"Loading...")</f>
        <v>Loading...</v>
      </c>
    </row>
    <row r="18359" spans="1:2" ht="14.25" customHeight="1">
      <c r="A18359" s="2" t="s">
        <v>17284</v>
      </c>
      <c r="B18359" s="2" t="str">
        <f ca="1">IFERROR(__xludf.DUMMYFUNCTION("GOOGLETRANSLATE(A18359,""auto"",""en"")"),"Loading...")</f>
        <v>Loading...</v>
      </c>
    </row>
    <row r="18360" spans="1:2" ht="14.25" customHeight="1">
      <c r="A18360" s="2" t="s">
        <v>17285</v>
      </c>
      <c r="B18360" s="2" t="str">
        <f ca="1">IFERROR(__xludf.DUMMYFUNCTION("GOOGLETRANSLATE(A18360,""auto"",""en"")"),"Loading...")</f>
        <v>Loading...</v>
      </c>
    </row>
    <row r="18361" spans="1:2" ht="14.25" customHeight="1">
      <c r="A18361" s="2" t="s">
        <v>17286</v>
      </c>
      <c r="B18361" s="2" t="str">
        <f ca="1">IFERROR(__xludf.DUMMYFUNCTION("GOOGLETRANSLATE(A18361,""auto"",""en"")"),"Loading...")</f>
        <v>Loading...</v>
      </c>
    </row>
    <row r="18362" spans="1:2" ht="14.25" customHeight="1">
      <c r="A18362" s="2" t="s">
        <v>17287</v>
      </c>
      <c r="B18362" s="2" t="str">
        <f ca="1">IFERROR(__xludf.DUMMYFUNCTION("GOOGLETRANSLATE(A18362,""auto"",""en"")"),"29:17  G VIVEK CAME FROM BJP NOT VINOD. ALSO PIC OF VAMSI KRISHNA IS WRONG.")</f>
        <v>29:17  G VIVEK CAME FROM BJP NOT VINOD. ALSO PIC OF VAMSI KRISHNA IS WRONG.</v>
      </c>
    </row>
    <row r="18363" spans="1:2" ht="14.25" customHeight="1">
      <c r="A18363" s="2" t="s">
        <v>17288</v>
      </c>
      <c r="B18363" s="2" t="str">
        <f ca="1">IFERROR(__xludf.DUMMYFUNCTION("GOOGLETRANSLATE(A18363,""auto"",""en"")"),"Loading...")</f>
        <v>Loading...</v>
      </c>
    </row>
    <row r="18364" spans="1:2" ht="14.25" customHeight="1">
      <c r="A18364" s="2" t="s">
        <v>17289</v>
      </c>
      <c r="B18364" s="2" t="str">
        <f ca="1">IFERROR(__xludf.DUMMYFUNCTION("GOOGLETRANSLATE(A18364,""auto"",""en"")"),"Loading...")</f>
        <v>Loading...</v>
      </c>
    </row>
    <row r="18365" spans="1:2" ht="14.25" customHeight="1">
      <c r="A18365" s="2" t="s">
        <v>17290</v>
      </c>
      <c r="B18365" s="2" t="str">
        <f ca="1">IFERROR(__xludf.DUMMYFUNCTION("GOOGLETRANSLATE(A18365,""auto"",""en"")"),"Loading...")</f>
        <v>Loading...</v>
      </c>
    </row>
    <row r="18366" spans="1:2" ht="14.25" customHeight="1">
      <c r="A18366" s="2" t="s">
        <v>17291</v>
      </c>
      <c r="B18366" s="2" t="str">
        <f ca="1">IFERROR(__xludf.DUMMYFUNCTION("GOOGLETRANSLATE(A18366,""auto"",""en"")"),"Hey you idiot, you are seeing all these points of Rahul, you are not seeing what Modi says.... If you see then you will understand who is right and who is wrong.")</f>
        <v>Hey you idiot, you are seeing all these points of Rahul, you are not seeing what Modi says.... If you see then you will understand who is right and who is wrong.</v>
      </c>
    </row>
    <row r="18367" spans="1:2" ht="14.25" customHeight="1">
      <c r="A18367" s="2" t="s">
        <v>17292</v>
      </c>
      <c r="B18367" s="2" t="str">
        <f ca="1">IFERROR(__xludf.DUMMYFUNCTION("GOOGLETRANSLATE(A18367,""auto"",""en"")"),"Loading...")</f>
        <v>Loading...</v>
      </c>
    </row>
    <row r="18368" spans="1:2" ht="14.25" customHeight="1">
      <c r="A18368" s="6" t="s">
        <v>17293</v>
      </c>
      <c r="B18368" s="2" t="str">
        <f ca="1">IFERROR(__xludf.DUMMYFUNCTION("GOOGLETRANSLATE(A18368,""auto"",""en"")"),"Vote for strong leader strong india
Means?")</f>
        <v>Vote for strong leader strong india
Means?</v>
      </c>
    </row>
    <row r="18369" spans="1:2" ht="14.25" customHeight="1">
      <c r="A18369" s="2" t="s">
        <v>17294</v>
      </c>
      <c r="B18369" s="2" t="str">
        <f ca="1">IFERROR(__xludf.DUMMYFUNCTION("GOOGLETRANSLATE(A18369,""auto"",""en"")"),"Loading...")</f>
        <v>Loading...</v>
      </c>
    </row>
    <row r="18370" spans="1:2" ht="14.25" customHeight="1">
      <c r="A18370" s="2" t="s">
        <v>17295</v>
      </c>
      <c r="B18370" s="2" t="str">
        <f ca="1">IFERROR(__xludf.DUMMYFUNCTION("GOOGLETRANSLATE(A18370,""auto"",""en"")"),"Loading...")</f>
        <v>Loading...</v>
      </c>
    </row>
    <row r="18371" spans="1:2" ht="14.25" customHeight="1">
      <c r="A18371" s="2" t="s">
        <v>17296</v>
      </c>
      <c r="B18371" s="2" t="str">
        <f ca="1">IFERROR(__xludf.DUMMYFUNCTION("GOOGLETRANSLATE(A18371,""auto"",""en"")"),"If devil had a good face, that is Rahul Gandhi")</f>
        <v>If devil had a good face, that is Rahul Gandhi</v>
      </c>
    </row>
    <row r="18372" spans="1:2" ht="14.25" customHeight="1">
      <c r="A18372" s="2" t="s">
        <v>17297</v>
      </c>
      <c r="B18372" s="2" t="str">
        <f ca="1">IFERROR(__xludf.DUMMYFUNCTION("GOOGLETRANSLATE(A18372,""auto"",""en"")"),"Loading...")</f>
        <v>Loading...</v>
      </c>
    </row>
    <row r="18373" spans="1:2" ht="14.25" customHeight="1">
      <c r="A18373" s="2" t="s">
        <v>17298</v>
      </c>
      <c r="B18373" s="2" t="str">
        <f ca="1">IFERROR(__xludf.DUMMYFUNCTION("GOOGLETRANSLATE(A18373,""auto"",""en"")"),"Loading...")</f>
        <v>Loading...</v>
      </c>
    </row>
    <row r="18374" spans="1:2" ht="14.25" customHeight="1">
      <c r="A18374" s="2" t="s">
        <v>17299</v>
      </c>
      <c r="B18374" s="2" t="str">
        <f ca="1">IFERROR(__xludf.DUMMYFUNCTION("GOOGLETRANSLATE(A18374,""auto"",""en"")"),"Loading...")</f>
        <v>Loading...</v>
      </c>
    </row>
    <row r="18375" spans="1:2" ht="14.25" customHeight="1">
      <c r="A18375" s="2" t="s">
        <v>17300</v>
      </c>
      <c r="B18375" s="2" t="str">
        <f ca="1">IFERROR(__xludf.DUMMYFUNCTION("GOOGLETRANSLATE(A18375,""auto"",""en"")"),"Loading...")</f>
        <v>Loading...</v>
      </c>
    </row>
    <row r="18376" spans="1:2" ht="14.25" customHeight="1">
      <c r="A18376" s="2" t="s">
        <v>17301</v>
      </c>
      <c r="B18376" s="2" t="str">
        <f ca="1">IFERROR(__xludf.DUMMYFUNCTION("GOOGLETRANSLATE(A18376,""auto"",""en"")"),"Loading...")</f>
        <v>Loading...</v>
      </c>
    </row>
    <row r="18377" spans="1:2" ht="14.25" customHeight="1">
      <c r="A18377" s="2" t="s">
        <v>17302</v>
      </c>
      <c r="B18377" s="2" t="str">
        <f ca="1">IFERROR(__xludf.DUMMYFUNCTION("GOOGLETRANSLATE(A18377,""auto"",""en"")"),"Loading...")</f>
        <v>Loading...</v>
      </c>
    </row>
    <row r="18378" spans="1:2" ht="14.25" customHeight="1">
      <c r="A18378" s="2" t="s">
        <v>17303</v>
      </c>
      <c r="B18378" s="2" t="str">
        <f ca="1">IFERROR(__xludf.DUMMYFUNCTION("GOOGLETRANSLATE(A18378,""auto"",""en"")"),"Loading...")</f>
        <v>Loading...</v>
      </c>
    </row>
    <row r="18379" spans="1:2" ht="14.25" customHeight="1">
      <c r="A18379" s="2" t="s">
        <v>17304</v>
      </c>
      <c r="B18379" s="2" t="str">
        <f ca="1">IFERROR(__xludf.DUMMYFUNCTION("GOOGLETRANSLATE(A18379,""auto"",""en"")"),"BJP's manifesto will seem better than Congress's manifesto.")</f>
        <v>BJP's manifesto will seem better than Congress's manifesto.</v>
      </c>
    </row>
    <row r="18380" spans="1:2" ht="14.25" customHeight="1">
      <c r="A18380" s="2" t="s">
        <v>17305</v>
      </c>
      <c r="B18380" s="2" t="str">
        <f ca="1">IFERROR(__xludf.DUMMYFUNCTION("GOOGLETRANSLATE(A18380,""auto"",""en"")"),"Ask the Congress committee na which has made these promises? You cannot ask any leader and say the party doesn't know.")</f>
        <v>Ask the Congress committee na which has made these promises? You cannot ask any leader and say the party doesn't know.</v>
      </c>
    </row>
    <row r="18381" spans="1:2" ht="14.25" customHeight="1">
      <c r="A18381" s="2" t="s">
        <v>17306</v>
      </c>
      <c r="B18381" s="2" t="str">
        <f ca="1">IFERROR(__xludf.DUMMYFUNCTION("GOOGLETRANSLATE(A18381,""auto"",""en"")"),"Loading...")</f>
        <v>Loading...</v>
      </c>
    </row>
    <row r="18382" spans="1:2" ht="14.25" customHeight="1">
      <c r="A18382" s="2" t="s">
        <v>17307</v>
      </c>
      <c r="B18382" s="2" t="str">
        <f ca="1">IFERROR(__xludf.DUMMYFUNCTION("GOOGLETRANSLATE(A18382,""auto"",""en"")"),"Loading...")</f>
        <v>Loading...</v>
      </c>
    </row>
    <row r="18383" spans="1:2" ht="14.25" customHeight="1">
      <c r="A18383" s="2" t="s">
        <v>17308</v>
      </c>
      <c r="B18383" s="2" t="str">
        <f ca="1">IFERROR(__xludf.DUMMYFUNCTION("GOOGLETRANSLATE(A18383,""auto"",""en"")"),"Loading...")</f>
        <v>Loading...</v>
      </c>
    </row>
    <row r="18384" spans="1:2" ht="14.25" customHeight="1">
      <c r="A18384" s="2" t="s">
        <v>17309</v>
      </c>
      <c r="B18384" s="2" t="str">
        <f ca="1">IFERROR(__xludf.DUMMYFUNCTION("GOOGLETRANSLATE(A18384,""auto"",""en"")"),"Loading...")</f>
        <v>Loading...</v>
      </c>
    </row>
    <row r="18385" spans="1:2" ht="14.25" customHeight="1">
      <c r="A18385" s="2" t="s">
        <v>17310</v>
      </c>
      <c r="B18385" s="2" t="str">
        <f ca="1">IFERROR(__xludf.DUMMYFUNCTION("GOOGLETRANSLATE(A18385,""auto"",""en"")"),"Loading...")</f>
        <v>Loading...</v>
      </c>
    </row>
    <row r="18386" spans="1:2" ht="14.25" customHeight="1">
      <c r="A18386" s="2" t="s">
        <v>17310</v>
      </c>
      <c r="B18386" s="2" t="str">
        <f ca="1">IFERROR(__xludf.DUMMYFUNCTION("GOOGLETRANSLATE(A18386,""auto"",""en"")"),"Loading...")</f>
        <v>Loading...</v>
      </c>
    </row>
    <row r="18387" spans="1:2" ht="14.25" customHeight="1">
      <c r="A18387" s="2" t="s">
        <v>17311</v>
      </c>
      <c r="B18387" s="2" t="str">
        <f ca="1">IFERROR(__xludf.DUMMYFUNCTION("GOOGLETRANSLATE(A18387,""auto"",""en"")"),"private reservation, wtf?")</f>
        <v>private reservation, wtf?</v>
      </c>
    </row>
    <row r="18388" spans="1:2" ht="14.25" customHeight="1">
      <c r="A18388" s="2" t="s">
        <v>17312</v>
      </c>
      <c r="B18388" s="2" t="str">
        <f ca="1">IFERROR(__xludf.DUMMYFUNCTION("GOOGLETRANSLATE(A18388,""auto"",""en"")"),"Loading...")</f>
        <v>Loading...</v>
      </c>
    </row>
    <row r="18389" spans="1:2" ht="14.25" customHeight="1">
      <c r="A18389" s="2" t="s">
        <v>17313</v>
      </c>
      <c r="B18389" s="2" t="str">
        <f ca="1">IFERROR(__xludf.DUMMYFUNCTION("GOOGLETRANSLATE(A18389,""auto"",""en"")"),"Loading...")</f>
        <v>Loading...</v>
      </c>
    </row>
    <row r="18390" spans="1:2" ht="14.25" customHeight="1">
      <c r="A18390" s="2" t="s">
        <v>17314</v>
      </c>
      <c r="B18390" s="2" t="str">
        <f ca="1">IFERROR(__xludf.DUMMYFUNCTION("GOOGLETRANSLATE(A18390,""auto"",""en"")"),"Loading...")</f>
        <v>Loading...</v>
      </c>
    </row>
    <row r="18391" spans="1:2" ht="14.25" customHeight="1">
      <c r="A18391" s="2" t="s">
        <v>16749</v>
      </c>
      <c r="B18391" s="2" t="str">
        <f ca="1">IFERROR(__xludf.DUMMYFUNCTION("GOOGLETRANSLATE(A18391,""auto"",""en"")"),"Vote for Congress")</f>
        <v>Vote for Congress</v>
      </c>
    </row>
    <row r="18392" spans="1:2" ht="14.25" customHeight="1">
      <c r="A18392" s="2" t="s">
        <v>17315</v>
      </c>
      <c r="B18392" s="2" t="str">
        <f ca="1">IFERROR(__xludf.DUMMYFUNCTION("GOOGLETRANSLATE(A18392,""auto"",""en"")"),"People fail to understand Rahul gandhi is Agent of BJP.")</f>
        <v>People fail to understand Rahul gandhi is Agent of BJP.</v>
      </c>
    </row>
    <row r="18393" spans="1:2" ht="14.25" customHeight="1">
      <c r="A18393" s="6" t="s">
        <v>17316</v>
      </c>
      <c r="B18393" s="2" t="str">
        <f ca="1">IFERROR(__xludf.DUMMYFUNCTION("GOOGLETRANSLATE(A18393,""auto"",""en"")"),"Loading...")</f>
        <v>Loading...</v>
      </c>
    </row>
    <row r="18394" spans="1:2" ht="14.25" customHeight="1">
      <c r="A18394" s="2" t="s">
        <v>17317</v>
      </c>
      <c r="B18394" s="2" t="str">
        <f ca="1">IFERROR(__xludf.DUMMYFUNCTION("GOOGLETRANSLATE(A18394,""auto"",""en"")"),"Loading...")</f>
        <v>Loading...</v>
      </c>
    </row>
    <row r="18395" spans="1:2" ht="14.25" customHeight="1">
      <c r="A18395" s="2" t="s">
        <v>17318</v>
      </c>
      <c r="B18395" s="2" t="str">
        <f ca="1">IFERROR(__xludf.DUMMYFUNCTION("GOOGLETRANSLATE(A18395,""auto"",""en"")"),"Loading...")</f>
        <v>Loading...</v>
      </c>
    </row>
    <row r="18396" spans="1:2" ht="14.25" customHeight="1">
      <c r="A18396" s="6" t="s">
        <v>17319</v>
      </c>
      <c r="B18396" s="2" t="str">
        <f ca="1">IFERROR(__xludf.DUMMYFUNCTION("GOOGLETRANSLATE(A18396,""auto"",""en"")"),"Loading...")</f>
        <v>Loading...</v>
      </c>
    </row>
    <row r="18397" spans="1:2" ht="14.25" customHeight="1">
      <c r="A18397" s="2" t="s">
        <v>17320</v>
      </c>
      <c r="B18397" s="2" t="str">
        <f ca="1">IFERROR(__xludf.DUMMYFUNCTION("GOOGLETRANSLATE(A18397,""auto"",""en"")"),"Loading...")</f>
        <v>Loading...</v>
      </c>
    </row>
    <row r="18398" spans="1:2" ht="14.25" customHeight="1">
      <c r="A18398" s="2" t="s">
        <v>17321</v>
      </c>
      <c r="B18398" s="2" t="str">
        <f ca="1">IFERROR(__xludf.DUMMYFUNCTION("GOOGLETRANSLATE(A18398,""auto"",""en"")"),"Loading...")</f>
        <v>Loading...</v>
      </c>
    </row>
    <row r="18399" spans="1:2" ht="14.25" customHeight="1">
      <c r="A18399" s="2" t="s">
        <v>17322</v>
      </c>
      <c r="B18399" s="2" t="str">
        <f ca="1">IFERROR(__xludf.DUMMYFUNCTION("GOOGLETRANSLATE(A18399,""auto"",""en"")"),"Loading...")</f>
        <v>Loading...</v>
      </c>
    </row>
    <row r="18400" spans="1:2" ht="14.25" customHeight="1">
      <c r="A18400" s="2" t="s">
        <v>17323</v>
      </c>
      <c r="B18400" s="2" t="str">
        <f ca="1">IFERROR(__xludf.DUMMYFUNCTION("GOOGLETRANSLATE(A18400,""auto"",""en"")"),"I agree 👍")</f>
        <v>I agree 👍</v>
      </c>
    </row>
    <row r="18401" spans="1:2" ht="14.25" customHeight="1">
      <c r="A18401" s="2" t="s">
        <v>17324</v>
      </c>
      <c r="B18401" s="2" t="str">
        <f ca="1">IFERROR(__xludf.DUMMYFUNCTION("GOOGLETRANSLATE(A18401,""auto"",""en"")"),"Loading...")</f>
        <v>Loading...</v>
      </c>
    </row>
    <row r="18402" spans="1:2" ht="14.25" customHeight="1">
      <c r="A18402" s="2" t="s">
        <v>17325</v>
      </c>
      <c r="B18402" s="2" t="str">
        <f ca="1">IFERROR(__xludf.DUMMYFUNCTION("GOOGLETRANSLATE(A18402,""auto"",""en"")"),"Loading...")</f>
        <v>Loading...</v>
      </c>
    </row>
    <row r="18403" spans="1:2" ht="14.25" customHeight="1">
      <c r="A18403" s="2" t="s">
        <v>17326</v>
      </c>
      <c r="B18403" s="2" t="str">
        <f ca="1">IFERROR(__xludf.DUMMYFUNCTION("GOOGLETRANSLATE(A18403,""auto"",""en"")"),"Loading...")</f>
        <v>Loading...</v>
      </c>
    </row>
    <row r="18404" spans="1:2" ht="14.25" customHeight="1">
      <c r="A18404" s="2" t="s">
        <v>17327</v>
      </c>
      <c r="B18404" s="2" t="str">
        <f ca="1">IFERROR(__xludf.DUMMYFUNCTION("GOOGLETRANSLATE(A18404,""auto"",""en"")"),"Pappu got angry after seeing Modi ji🤣🤣🤣")</f>
        <v>Pappu got angry after seeing Modi ji🤣🤣🤣</v>
      </c>
    </row>
    <row r="18405" spans="1:2" ht="14.25" customHeight="1">
      <c r="A18405" s="2" t="s">
        <v>742</v>
      </c>
      <c r="B18405" s="2" t="str">
        <f ca="1">IFERROR(__xludf.DUMMYFUNCTION("GOOGLETRANSLATE(A18405,""auto"",""en"")"),"Pappu")</f>
        <v>Pappu</v>
      </c>
    </row>
    <row r="18406" spans="1:2" ht="14.25" customHeight="1">
      <c r="A18406" s="2" t="s">
        <v>17328</v>
      </c>
      <c r="B18406" s="2" t="str">
        <f ca="1">IFERROR(__xludf.DUMMYFUNCTION("GOOGLETRANSLATE(A18406,""auto"",""en"")"),"Loading...")</f>
        <v>Loading...</v>
      </c>
    </row>
    <row r="18407" spans="1:2" ht="14.25" customHeight="1">
      <c r="A18407" s="2" t="s">
        <v>17329</v>
      </c>
      <c r="B18407" s="2" t="str">
        <f ca="1">IFERROR(__xludf.DUMMYFUNCTION("GOOGLETRANSLATE(A18407,""auto"",""en"")"),"Loading...")</f>
        <v>Loading...</v>
      </c>
    </row>
    <row r="18408" spans="1:2" ht="14.25" customHeight="1">
      <c r="A18408" s="4" t="s">
        <v>17330</v>
      </c>
      <c r="B18408" s="2" t="str">
        <f ca="1">IFERROR(__xludf.DUMMYFUNCTION("GOOGLETRANSLATE(A18408,""auto"",""en"")"),"Loading...")</f>
        <v>Loading...</v>
      </c>
    </row>
    <row r="18409" spans="1:2" ht="14.25" customHeight="1">
      <c r="A18409" s="6" t="s">
        <v>17331</v>
      </c>
      <c r="B18409" s="2" t="str">
        <f ca="1">IFERROR(__xludf.DUMMYFUNCTION("GOOGLETRANSLATE(A18409,""auto"",""en"")"),"Loading...")</f>
        <v>Loading...</v>
      </c>
    </row>
    <row r="18410" spans="1:2" ht="14.25" customHeight="1">
      <c r="A18410" s="2" t="s">
        <v>17332</v>
      </c>
      <c r="B18410" s="2" t="str">
        <f ca="1">IFERROR(__xludf.DUMMYFUNCTION("GOOGLETRANSLATE(A18410,""auto"",""en"")"),"Loading...")</f>
        <v>Loading...</v>
      </c>
    </row>
    <row r="18411" spans="1:2" ht="14.25" customHeight="1">
      <c r="A18411" s="2" t="s">
        <v>17333</v>
      </c>
      <c r="B18411" s="2" t="str">
        <f ca="1">IFERROR(__xludf.DUMMYFUNCTION("GOOGLETRANSLATE(A18411,""auto"",""en"")"),"Loading...")</f>
        <v>Loading...</v>
      </c>
    </row>
    <row r="18412" spans="1:2" ht="14.25" customHeight="1">
      <c r="A18412" s="6" t="s">
        <v>17334</v>
      </c>
      <c r="B18412" s="2" t="str">
        <f ca="1">IFERROR(__xludf.DUMMYFUNCTION("GOOGLETRANSLATE(A18412,""auto"",""en"")"),"Loading...")</f>
        <v>Loading...</v>
      </c>
    </row>
    <row r="18413" spans="1:2" ht="14.25" customHeight="1">
      <c r="A18413" s="2" t="s">
        <v>17335</v>
      </c>
      <c r="B18413" s="2" t="str">
        <f ca="1">IFERROR(__xludf.DUMMYFUNCTION("GOOGLETRANSLATE(A18413,""auto"",""en"")"),"Loading...")</f>
        <v>Loading...</v>
      </c>
    </row>
    <row r="18414" spans="1:2" ht="14.25" customHeight="1">
      <c r="A18414" s="2" t="s">
        <v>5938</v>
      </c>
      <c r="B18414" s="2" t="str">
        <f ca="1">IFERROR(__xludf.DUMMYFUNCTION("GOOGLETRANSLATE(A18414,""auto"",""en"")"),"Loading...")</f>
        <v>Loading...</v>
      </c>
    </row>
    <row r="18415" spans="1:2" ht="14.25" customHeight="1">
      <c r="A18415" s="2" t="s">
        <v>17336</v>
      </c>
      <c r="B18415" s="2" t="str">
        <f ca="1">IFERROR(__xludf.DUMMYFUNCTION("GOOGLETRANSLATE(A18415,""auto"",""en"")"),"Loading...")</f>
        <v>Loading...</v>
      </c>
    </row>
    <row r="18416" spans="1:2" ht="14.25" customHeight="1">
      <c r="A18416" s="2" t="s">
        <v>17337</v>
      </c>
      <c r="B18416" s="2" t="str">
        <f ca="1">IFERROR(__xludf.DUMMYFUNCTION("GOOGLETRANSLATE(A18416,""auto"",""en"")"),"Loading...")</f>
        <v>Loading...</v>
      </c>
    </row>
    <row r="18417" spans="1:2" ht="14.25" customHeight="1">
      <c r="A18417" s="2" t="s">
        <v>17338</v>
      </c>
      <c r="B18417" s="2" t="str">
        <f ca="1">IFERROR(__xludf.DUMMYFUNCTION("GOOGLETRANSLATE(A18417,""auto"",""en"")"),"Loading...")</f>
        <v>Loading...</v>
      </c>
    </row>
    <row r="18418" spans="1:2" ht="14.25" customHeight="1">
      <c r="A18418" s="2" t="s">
        <v>17339</v>
      </c>
      <c r="B18418" s="2" t="str">
        <f ca="1">IFERROR(__xludf.DUMMYFUNCTION("GOOGLETRANSLATE(A18418,""auto"",""en"")"),"Loading...")</f>
        <v>Loading...</v>
      </c>
    </row>
    <row r="18419" spans="1:2" ht="14.25" customHeight="1">
      <c r="A18419" s="2" t="s">
        <v>17340</v>
      </c>
      <c r="B18419" s="2" t="str">
        <f ca="1">IFERROR(__xludf.DUMMYFUNCTION("GOOGLETRANSLATE(A18419,""auto"",""en"")"),"Loading...")</f>
        <v>Loading...</v>
      </c>
    </row>
    <row r="18420" spans="1:2" ht="14.25" customHeight="1">
      <c r="A18420" s="2" t="s">
        <v>17341</v>
      </c>
      <c r="B18420" s="2" t="str">
        <f ca="1">IFERROR(__xludf.DUMMYFUNCTION("GOOGLETRANSLATE(A18420,""auto"",""en"")"),"Loading...")</f>
        <v>Loading...</v>
      </c>
    </row>
    <row r="18421" spans="1:2" ht="14.25" customHeight="1">
      <c r="A18421" s="2" t="s">
        <v>17342</v>
      </c>
      <c r="B18421" s="2" t="str">
        <f ca="1">IFERROR(__xludf.DUMMYFUNCTION("GOOGLETRANSLATE(A18421,""auto"",""en"")"),"Loading...")</f>
        <v>Loading...</v>
      </c>
    </row>
    <row r="18422" spans="1:2" ht="14.25" customHeight="1">
      <c r="A18422" s="2" t="s">
        <v>17343</v>
      </c>
      <c r="B18422" s="2" t="str">
        <f ca="1">IFERROR(__xludf.DUMMYFUNCTION("GOOGLETRANSLATE(A18422,""auto"",""en"")"),"Bro time stamps.")</f>
        <v>Bro time stamps.</v>
      </c>
    </row>
    <row r="18423" spans="1:2" ht="14.25" customHeight="1">
      <c r="A18423" s="2" t="s">
        <v>17344</v>
      </c>
      <c r="B18423" s="2" t="str">
        <f ca="1">IFERROR(__xludf.DUMMYFUNCTION("GOOGLETRANSLATE(A18423,""auto"",""en"")"),"Loading...")</f>
        <v>Loading...</v>
      </c>
    </row>
    <row r="18424" spans="1:2" ht="14.25" customHeight="1">
      <c r="A18424" s="4" t="s">
        <v>17345</v>
      </c>
      <c r="B18424" s="2" t="str">
        <f ca="1">IFERROR(__xludf.DUMMYFUNCTION("GOOGLETRANSLATE(A18424,""auto"",""en"")"),"This time vote for Congress Rahul Gandhi 😊")</f>
        <v>This time vote for Congress Rahul Gandhi 😊</v>
      </c>
    </row>
    <row r="18425" spans="1:2" ht="14.25" customHeight="1">
      <c r="A18425" s="2" t="s">
        <v>594</v>
      </c>
      <c r="B18425" s="2" t="str">
        <f ca="1">IFERROR(__xludf.DUMMYFUNCTION("GOOGLETRANSLATE(A18425,""auto"",""en"")"),"❤")</f>
        <v>❤</v>
      </c>
    </row>
    <row r="18426" spans="1:2" ht="14.25" customHeight="1">
      <c r="A18426" s="2" t="s">
        <v>17346</v>
      </c>
      <c r="B18426" s="2" t="str">
        <f ca="1">IFERROR(__xludf.DUMMYFUNCTION("GOOGLETRANSLATE(A18426,""auto"",""en"")"),"Loading...")</f>
        <v>Loading...</v>
      </c>
    </row>
    <row r="18427" spans="1:2" ht="14.25" customHeight="1">
      <c r="A18427" s="2" t="s">
        <v>17347</v>
      </c>
      <c r="B18427" s="2" t="str">
        <f ca="1">IFERROR(__xludf.DUMMYFUNCTION("GOOGLETRANSLATE(A18427,""auto"",""en"")"),"Loading...")</f>
        <v>Loading...</v>
      </c>
    </row>
    <row r="18428" spans="1:2" ht="14.25" customHeight="1">
      <c r="A18428" s="2" t="s">
        <v>17348</v>
      </c>
      <c r="B18428" s="2" t="str">
        <f ca="1">IFERROR(__xludf.DUMMYFUNCTION("GOOGLETRANSLATE(A18428,""auto"",""en"")"),"Loading...")</f>
        <v>Loading...</v>
      </c>
    </row>
    <row r="18429" spans="1:2" ht="14.25" customHeight="1">
      <c r="A18429" s="2" t="s">
        <v>17349</v>
      </c>
      <c r="B18429" s="2" t="str">
        <f ca="1">IFERROR(__xludf.DUMMYFUNCTION("GOOGLETRANSLATE(A18429,""auto"",""en"")"),"Loading...")</f>
        <v>Loading...</v>
      </c>
    </row>
    <row r="18430" spans="1:2" ht="14.25" customHeight="1">
      <c r="A18430" s="2" t="s">
        <v>17350</v>
      </c>
      <c r="B18430" s="2" t="str">
        <f ca="1">IFERROR(__xludf.DUMMYFUNCTION("GOOGLETRANSLATE(A18430,""auto"",""en"")"),"Inflation how much percent did it increase at the time of 13 percent because it caused unemployment in us at the time more than 12 13 lakhs crores of scams per scam...where are the bomb blasts so many terrorist attacks..ni chahiye again se all this")</f>
        <v>Inflation how much percent did it increase at the time of 13 percent because it caused unemployment in us at the time more than 12 13 lakhs crores of scams per scam...where are the bomb blasts so many terrorist attacks..ni chahiye again se all this</v>
      </c>
    </row>
    <row r="18431" spans="1:2" ht="14.25" customHeight="1">
      <c r="A18431" s="2" t="s">
        <v>17351</v>
      </c>
      <c r="B18431" s="2" t="str">
        <f ca="1">IFERROR(__xludf.DUMMYFUNCTION("GOOGLETRANSLATE(A18431,""auto"",""en"")"),"Loading...")</f>
        <v>Loading...</v>
      </c>
    </row>
    <row r="18432" spans="1:2" ht="14.25" customHeight="1">
      <c r="A18432" s="2" t="s">
        <v>17352</v>
      </c>
      <c r="B18432" s="2" t="str">
        <f ca="1">IFERROR(__xludf.DUMMYFUNCTION("GOOGLETRANSLATE(A18432,""auto"",""en"")"),"Loading...")</f>
        <v>Loading...</v>
      </c>
    </row>
    <row r="18433" spans="1:2" ht="14.25" customHeight="1">
      <c r="A18433" s="6" t="s">
        <v>17353</v>
      </c>
      <c r="B18433" s="2" t="str">
        <f ca="1">IFERROR(__xludf.DUMMYFUNCTION("GOOGLETRANSLATE(A18433,""auto"",""en"")"),"Loading...")</f>
        <v>Loading...</v>
      </c>
    </row>
    <row r="18434" spans="1:2" ht="14.25" customHeight="1">
      <c r="A18434" s="2" t="s">
        <v>17354</v>
      </c>
      <c r="B18434" s="2" t="str">
        <f ca="1">IFERROR(__xludf.DUMMYFUNCTION("GOOGLETRANSLATE(A18434,""auto"",""en"")"),"Loading...")</f>
        <v>Loading...</v>
      </c>
    </row>
    <row r="18435" spans="1:2" ht="14.25" customHeight="1">
      <c r="A18435" s="2" t="s">
        <v>17355</v>
      </c>
      <c r="B18435" s="2" t="str">
        <f ca="1">IFERROR(__xludf.DUMMYFUNCTION("GOOGLETRANSLATE(A18435,""auto"",""en"")"),"Loading...")</f>
        <v>Loading...</v>
      </c>
    </row>
    <row r="18436" spans="1:2" ht="14.25" customHeight="1">
      <c r="A18436" s="2" t="s">
        <v>17356</v>
      </c>
      <c r="B18436" s="2" t="str">
        <f ca="1">IFERROR(__xludf.DUMMYFUNCTION("GOOGLETRANSLATE(A18436,""auto"",""en"")"),"Loading...")</f>
        <v>Loading...</v>
      </c>
    </row>
    <row r="18437" spans="1:2" ht="14.25" customHeight="1">
      <c r="A18437" s="2" t="s">
        <v>17357</v>
      </c>
      <c r="B18437" s="2" t="str">
        <f ca="1">IFERROR(__xludf.DUMMYFUNCTION("GOOGLETRANSLATE(A18437,""auto"",""en"")"),"Loading...")</f>
        <v>Loading...</v>
      </c>
    </row>
    <row r="18438" spans="1:2" ht="14.25" customHeight="1">
      <c r="A18438" s="2" t="s">
        <v>17358</v>
      </c>
      <c r="B18438" s="2" t="str">
        <f ca="1">IFERROR(__xludf.DUMMYFUNCTION("GOOGLETRANSLATE(A18438,""auto"",""en"")"),"Loading...")</f>
        <v>Loading...</v>
      </c>
    </row>
    <row r="18439" spans="1:2" ht="14.25" customHeight="1">
      <c r="A18439" s="2" t="s">
        <v>17359</v>
      </c>
      <c r="B18439" s="2" t="str">
        <f ca="1">IFERROR(__xludf.DUMMYFUNCTION("GOOGLETRANSLATE(A18439,""auto"",""en"")"),"Loading...")</f>
        <v>Loading...</v>
      </c>
    </row>
    <row r="18440" spans="1:2" ht="14.25" customHeight="1">
      <c r="A18440" s="2" t="s">
        <v>17360</v>
      </c>
      <c r="B18440" s="2" t="str">
        <f ca="1">IFERROR(__xludf.DUMMYFUNCTION("GOOGLETRANSLATE(A18440,""auto"",""en"")"),"Loading...")</f>
        <v>Loading...</v>
      </c>
    </row>
    <row r="18441" spans="1:2" ht="14.25" customHeight="1">
      <c r="A18441" s="2" t="s">
        <v>17361</v>
      </c>
      <c r="B18441" s="2" t="str">
        <f ca="1">IFERROR(__xludf.DUMMYFUNCTION("GOOGLETRANSLATE(A18441,""auto"",""en"")"),"Loading...")</f>
        <v>Loading...</v>
      </c>
    </row>
    <row r="18442" spans="1:2" ht="14.25" customHeight="1">
      <c r="A18442" s="2" t="s">
        <v>17362</v>
      </c>
      <c r="B18442" s="2" t="str">
        <f ca="1">IFERROR(__xludf.DUMMYFUNCTION("GOOGLETRANSLATE(A18442,""auto"",""en"")"),"Loading...")</f>
        <v>Loading...</v>
      </c>
    </row>
    <row r="18443" spans="1:2" ht="14.25" customHeight="1">
      <c r="A18443" s="2" t="s">
        <v>17363</v>
      </c>
      <c r="B18443" s="2" t="str">
        <f ca="1">IFERROR(__xludf.DUMMYFUNCTION("GOOGLETRANSLATE(A18443,""auto"",""en"")"),"Loading...")</f>
        <v>Loading...</v>
      </c>
    </row>
    <row r="18444" spans="1:2" ht="14.25" customHeight="1">
      <c r="A18444" s="2" t="s">
        <v>17364</v>
      </c>
      <c r="B18444" s="2" t="str">
        <f ca="1">IFERROR(__xludf.DUMMYFUNCTION("GOOGLETRANSLATE(A18444,""auto"",""en"")"),"Loading...")</f>
        <v>Loading...</v>
      </c>
    </row>
    <row r="18445" spans="1:2" ht="14.25" customHeight="1">
      <c r="A18445" s="2" t="s">
        <v>17365</v>
      </c>
      <c r="B18445" s="2" t="str">
        <f ca="1">IFERROR(__xludf.DUMMYFUNCTION("GOOGLETRANSLATE(A18445,""auto"",""en"")"),"Loading...")</f>
        <v>Loading...</v>
      </c>
    </row>
    <row r="18446" spans="1:2" ht="14.25" customHeight="1">
      <c r="A18446" s="2" t="s">
        <v>17366</v>
      </c>
      <c r="B18446" s="2" t="str">
        <f ca="1">IFERROR(__xludf.DUMMYFUNCTION("GOOGLETRANSLATE(A18446,""auto"",""en"")"),"Loading...")</f>
        <v>Loading...</v>
      </c>
    </row>
    <row r="18447" spans="1:2" ht="14.25" customHeight="1">
      <c r="A18447" s="2" t="s">
        <v>17367</v>
      </c>
      <c r="B18447" s="2" t="str">
        <f ca="1">IFERROR(__xludf.DUMMYFUNCTION("GOOGLETRANSLATE(A18447,""auto"",""en"")"),"Nice video Man , just one thing to add , Congress party always to vote bank politics , they never took , India's issues")</f>
        <v>Nice video Man , just one thing to add , Congress party always to vote bank politics , they never took , India's issues</v>
      </c>
    </row>
    <row r="18448" spans="1:2" ht="14.25" customHeight="1">
      <c r="A18448" s="2" t="s">
        <v>17368</v>
      </c>
      <c r="B18448" s="2" t="str">
        <f ca="1">IFERROR(__xludf.DUMMYFUNCTION("GOOGLETRANSLATE(A18448,""auto"",""en"")"),"Loading...")</f>
        <v>Loading...</v>
      </c>
    </row>
    <row r="18449" spans="1:2" ht="14.25" customHeight="1">
      <c r="A18449" s="2" t="s">
        <v>17369</v>
      </c>
      <c r="B18449" s="2" t="str">
        <f ca="1">IFERROR(__xludf.DUMMYFUNCTION("GOOGLETRANSLATE(A18449,""auto"",""en"")"),"Loading...")</f>
        <v>Loading...</v>
      </c>
    </row>
    <row r="18450" spans="1:2" ht="14.25" customHeight="1">
      <c r="A18450" s="2" t="s">
        <v>17370</v>
      </c>
      <c r="B18450" s="2" t="str">
        <f ca="1">IFERROR(__xludf.DUMMYFUNCTION("GOOGLETRANSLATE(A18450,""auto"",""en"")"),"Loading...")</f>
        <v>Loading...</v>
      </c>
    </row>
    <row r="18451" spans="1:2" ht="14.25" customHeight="1">
      <c r="A18451" s="2" t="s">
        <v>17371</v>
      </c>
      <c r="B18451" s="2" t="str">
        <f ca="1">IFERROR(__xludf.DUMMYFUNCTION("GOOGLETRANSLATE(A18451,""auto"",""en"")"),"Loading...")</f>
        <v>Loading...</v>
      </c>
    </row>
    <row r="18452" spans="1:2" ht="14.25" customHeight="1">
      <c r="A18452" s="2" t="s">
        <v>17372</v>
      </c>
      <c r="B18452" s="2" t="str">
        <f ca="1">IFERROR(__xludf.DUMMYFUNCTION("GOOGLETRANSLATE(A18452,""auto"",""en"")"),"Loading...")</f>
        <v>Loading...</v>
      </c>
    </row>
    <row r="18453" spans="1:2" ht="14.25" customHeight="1">
      <c r="A18453" s="2" t="s">
        <v>17373</v>
      </c>
      <c r="B18453" s="2" t="str">
        <f ca="1">IFERROR(__xludf.DUMMYFUNCTION("GOOGLETRANSLATE(A18453,""auto"",""en"")"),"Loading...")</f>
        <v>Loading...</v>
      </c>
    </row>
    <row r="18454" spans="1:2" ht="14.25" customHeight="1">
      <c r="A18454" s="2" t="s">
        <v>17374</v>
      </c>
      <c r="B18454" s="2" t="str">
        <f ca="1">IFERROR(__xludf.DUMMYFUNCTION("GOOGLETRANSLATE(A18454,""auto"",""en"")"),"Loading...")</f>
        <v>Loading...</v>
      </c>
    </row>
    <row r="18455" spans="1:2" ht="14.25" customHeight="1">
      <c r="A18455" s="2" t="s">
        <v>17375</v>
      </c>
      <c r="B18455" s="2" t="str">
        <f ca="1">IFERROR(__xludf.DUMMYFUNCTION("GOOGLETRANSLATE(A18455,""auto"",""en"")"),"Loading...")</f>
        <v>Loading...</v>
      </c>
    </row>
    <row r="18456" spans="1:2" ht="14.25" customHeight="1">
      <c r="A18456" s="2" t="s">
        <v>17376</v>
      </c>
      <c r="B18456" s="2" t="str">
        <f ca="1">IFERROR(__xludf.DUMMYFUNCTION("GOOGLETRANSLATE(A18456,""auto"",""en"")"),"Loading...")</f>
        <v>Loading...</v>
      </c>
    </row>
    <row r="18457" spans="1:2" ht="14.25" customHeight="1">
      <c r="A18457" s="2" t="s">
        <v>17377</v>
      </c>
      <c r="B18457" s="2" t="str">
        <f ca="1">IFERROR(__xludf.DUMMYFUNCTION("GOOGLETRANSLATE(A18457,""auto"",""en"")"),"Loading...")</f>
        <v>Loading...</v>
      </c>
    </row>
    <row r="18458" spans="1:2" ht="14.25" customHeight="1">
      <c r="A18458" s="2" t="s">
        <v>17378</v>
      </c>
      <c r="B18458" s="2" t="str">
        <f ca="1">IFERROR(__xludf.DUMMYFUNCTION("GOOGLETRANSLATE(A18458,""auto"",""en"")"),"Loading...")</f>
        <v>Loading...</v>
      </c>
    </row>
    <row r="18459" spans="1:2" ht="14.25" customHeight="1">
      <c r="A18459" s="2" t="s">
        <v>17379</v>
      </c>
      <c r="B18459" s="2" t="str">
        <f ca="1">IFERROR(__xludf.DUMMYFUNCTION("GOOGLETRANSLATE(A18459,""auto"",""en"")"),"Loading...")</f>
        <v>Loading...</v>
      </c>
    </row>
    <row r="18460" spans="1:2" ht="14.25" customHeight="1">
      <c r="A18460" s="2" t="s">
        <v>17380</v>
      </c>
      <c r="B18460" s="2" t="str">
        <f ca="1">IFERROR(__xludf.DUMMYFUNCTION("GOOGLETRANSLATE(A18460,""auto"",""en"")"),"Loading...")</f>
        <v>Loading...</v>
      </c>
    </row>
    <row r="18461" spans="1:2" ht="14.25" customHeight="1">
      <c r="A18461" s="4" t="s">
        <v>17381</v>
      </c>
      <c r="B18461" s="2" t="str">
        <f ca="1">IFERROR(__xludf.DUMMYFUNCTION("GOOGLETRANSLATE(A18461,""auto"",""en"")"),"Loading...")</f>
        <v>Loading...</v>
      </c>
    </row>
    <row r="18462" spans="1:2" ht="14.25" customHeight="1">
      <c r="A18462" s="2" t="s">
        <v>17382</v>
      </c>
      <c r="B18462" s="2" t="str">
        <f ca="1">IFERROR(__xludf.DUMMYFUNCTION("GOOGLETRANSLATE(A18462,""auto"",""en"")"),"Loading...")</f>
        <v>Loading...</v>
      </c>
    </row>
    <row r="18463" spans="1:2" ht="14.25" customHeight="1">
      <c r="A18463" s="2" t="s">
        <v>17383</v>
      </c>
      <c r="B18463" s="2" t="str">
        <f ca="1">IFERROR(__xludf.DUMMYFUNCTION("GOOGLETRANSLATE(A18463,""auto"",""en"")"),"Loading...")</f>
        <v>Loading...</v>
      </c>
    </row>
    <row r="18464" spans="1:2" ht="14.25" customHeight="1">
      <c r="A18464" s="2" t="s">
        <v>17384</v>
      </c>
      <c r="B18464" s="2" t="str">
        <f ca="1">IFERROR(__xludf.DUMMYFUNCTION("GOOGLETRANSLATE(A18464,""auto"",""en"")"),"Loading...")</f>
        <v>Loading...</v>
      </c>
    </row>
    <row r="18465" spans="1:2" ht="14.25" customHeight="1">
      <c r="A18465" s="2" t="s">
        <v>17385</v>
      </c>
      <c r="B18465" s="2" t="str">
        <f ca="1">IFERROR(__xludf.DUMMYFUNCTION("GOOGLETRANSLATE(A18465,""auto"",""en"")"),"Loading...")</f>
        <v>Loading...</v>
      </c>
    </row>
    <row r="18466" spans="1:2" ht="14.25" customHeight="1">
      <c r="A18466" s="4" t="s">
        <v>17386</v>
      </c>
      <c r="B18466" s="2" t="str">
        <f ca="1">IFERROR(__xludf.DUMMYFUNCTION("GOOGLETRANSLATE(A18466,""auto"",""en"")"),"Loading...")</f>
        <v>Loading...</v>
      </c>
    </row>
    <row r="18467" spans="1:2" ht="14.25" customHeight="1">
      <c r="A18467" s="2" t="s">
        <v>17387</v>
      </c>
      <c r="B18467" s="2" t="str">
        <f ca="1">IFERROR(__xludf.DUMMYFUNCTION("GOOGLETRANSLATE(A18467,""auto"",""en"")"),"Loading...")</f>
        <v>Loading...</v>
      </c>
    </row>
    <row r="18468" spans="1:2" ht="14.25" customHeight="1">
      <c r="A18468" s="2" t="s">
        <v>17388</v>
      </c>
      <c r="B18468" s="2" t="str">
        <f ca="1">IFERROR(__xludf.DUMMYFUNCTION("GOOGLETRANSLATE(A18468,""auto"",""en"")"),"Loading...")</f>
        <v>Loading...</v>
      </c>
    </row>
    <row r="18469" spans="1:2" ht="14.25" customHeight="1">
      <c r="A18469" s="2" t="s">
        <v>17389</v>
      </c>
      <c r="B18469" s="2" t="str">
        <f ca="1">IFERROR(__xludf.DUMMYFUNCTION("GOOGLETRANSLATE(A18469,""auto"",""en"")"),"Loading...")</f>
        <v>Loading...</v>
      </c>
    </row>
    <row r="18470" spans="1:2" ht="14.25" customHeight="1">
      <c r="A18470" s="2" t="s">
        <v>17390</v>
      </c>
      <c r="B18470" s="2" t="str">
        <f ca="1">IFERROR(__xludf.DUMMYFUNCTION("GOOGLETRANSLATE(A18470,""auto"",""en"")"),"Loading...")</f>
        <v>Loading...</v>
      </c>
    </row>
    <row r="18471" spans="1:2" ht="14.25" customHeight="1">
      <c r="A18471" s="2" t="s">
        <v>17391</v>
      </c>
      <c r="B18471" s="2" t="str">
        <f ca="1">IFERROR(__xludf.DUMMYFUNCTION("GOOGLETRANSLATE(A18471,""auto"",""en"")"),"Loading...")</f>
        <v>Loading...</v>
      </c>
    </row>
    <row r="18472" spans="1:2" ht="14.25" customHeight="1">
      <c r="A18472" s="6" t="s">
        <v>17392</v>
      </c>
      <c r="B18472" s="2" t="str">
        <f ca="1">IFERROR(__xludf.DUMMYFUNCTION("GOOGLETRANSLATE(A18472,""auto"",""en"")"),"Loading...")</f>
        <v>Loading...</v>
      </c>
    </row>
    <row r="18473" spans="1:2" ht="14.25" customHeight="1">
      <c r="A18473" s="2" t="s">
        <v>17393</v>
      </c>
      <c r="B18473" s="2" t="str">
        <f ca="1">IFERROR(__xludf.DUMMYFUNCTION("GOOGLETRANSLATE(A18473,""auto"",""en"")"),"Loading...")</f>
        <v>Loading...</v>
      </c>
    </row>
    <row r="18474" spans="1:2" ht="14.25" customHeight="1">
      <c r="A18474" s="2" t="s">
        <v>17394</v>
      </c>
      <c r="B18474" s="2" t="str">
        <f ca="1">IFERROR(__xludf.DUMMYFUNCTION("GOOGLETRANSLATE(A18474,""auto"",""en"")"),"Loading...")</f>
        <v>Loading...</v>
      </c>
    </row>
    <row r="18475" spans="1:2" ht="14.25" customHeight="1">
      <c r="A18475" s="2" t="s">
        <v>17395</v>
      </c>
      <c r="B18475" s="2" t="str">
        <f ca="1">IFERROR(__xludf.DUMMYFUNCTION("GOOGLETRANSLATE(A18475,""auto"",""en"")"),"Loading...")</f>
        <v>Loading...</v>
      </c>
    </row>
    <row r="18476" spans="1:2" ht="14.25" customHeight="1">
      <c r="A18476" s="2" t="s">
        <v>17396</v>
      </c>
      <c r="B18476" s="2" t="str">
        <f ca="1">IFERROR(__xludf.DUMMYFUNCTION("GOOGLETRANSLATE(A18476,""auto"",""en"")"),"Loading...")</f>
        <v>Loading...</v>
      </c>
    </row>
    <row r="18477" spans="1:2" ht="14.25" customHeight="1">
      <c r="A18477" s="4" t="s">
        <v>17397</v>
      </c>
      <c r="B18477" s="2" t="str">
        <f ca="1">IFERROR(__xludf.DUMMYFUNCTION("GOOGLETRANSLATE(A18477,""auto"",""en"")"),"Loading...")</f>
        <v>Loading...</v>
      </c>
    </row>
    <row r="18478" spans="1:2" ht="14.25" customHeight="1">
      <c r="A18478" s="2" t="s">
        <v>17398</v>
      </c>
      <c r="B18478" s="2" t="str">
        <f ca="1">IFERROR(__xludf.DUMMYFUNCTION("GOOGLETRANSLATE(A18478,""auto"",""en"")"),"Loading...")</f>
        <v>Loading...</v>
      </c>
    </row>
    <row r="18479" spans="1:2" ht="14.25" customHeight="1">
      <c r="A18479" s="2" t="s">
        <v>17399</v>
      </c>
      <c r="B18479" s="2" t="str">
        <f ca="1">IFERROR(__xludf.DUMMYFUNCTION("GOOGLETRANSLATE(A18479,""auto"",""en"")"),"Loading...")</f>
        <v>Loading...</v>
      </c>
    </row>
    <row r="18480" spans="1:2" ht="14.25" customHeight="1">
      <c r="A18480" s="2" t="s">
        <v>9493</v>
      </c>
      <c r="B18480" s="2" t="str">
        <f ca="1">IFERROR(__xludf.DUMMYFUNCTION("GOOGLETRANSLATE(A18480,""auto"",""en"")"),"Loading...")</f>
        <v>Loading...</v>
      </c>
    </row>
    <row r="18481" spans="1:2" ht="14.25" customHeight="1">
      <c r="A18481" s="2" t="s">
        <v>17400</v>
      </c>
      <c r="B18481" s="2" t="str">
        <f ca="1">IFERROR(__xludf.DUMMYFUNCTION("GOOGLETRANSLATE(A18481,""auto"",""en"")"),"Loading...")</f>
        <v>Loading...</v>
      </c>
    </row>
    <row r="18482" spans="1:2" ht="14.25" customHeight="1">
      <c r="A18482" s="2" t="s">
        <v>17401</v>
      </c>
      <c r="B18482" s="2" t="str">
        <f ca="1">IFERROR(__xludf.DUMMYFUNCTION("GOOGLETRANSLATE(A18482,""auto"",""en"")"),"Loading...")</f>
        <v>Loading...</v>
      </c>
    </row>
    <row r="18483" spans="1:2" ht="14.25" customHeight="1">
      <c r="A18483" s="2" t="s">
        <v>17402</v>
      </c>
      <c r="B18483" s="2" t="str">
        <f ca="1">IFERROR(__xludf.DUMMYFUNCTION("GOOGLETRANSLATE(A18483,""auto"",""en"")"),"Loading...")</f>
        <v>Loading...</v>
      </c>
    </row>
    <row r="18484" spans="1:2" ht="14.25" customHeight="1">
      <c r="A18484" s="2" t="s">
        <v>17403</v>
      </c>
      <c r="B18484" s="2" t="str">
        <f ca="1">IFERROR(__xludf.DUMMYFUNCTION("GOOGLETRANSLATE(A18484,""auto"",""en"")"),"Loading...")</f>
        <v>Loading...</v>
      </c>
    </row>
    <row r="18485" spans="1:2" ht="14.25" customHeight="1">
      <c r="A18485" s="2" t="s">
        <v>17404</v>
      </c>
      <c r="B18485" s="2" t="str">
        <f ca="1">IFERROR(__xludf.DUMMYFUNCTION("GOOGLETRANSLATE(A18485,""auto"",""en"")"),"Loading...")</f>
        <v>Loading...</v>
      </c>
    </row>
    <row r="18486" spans="1:2" ht="14.25" customHeight="1">
      <c r="A18486" s="4" t="s">
        <v>17405</v>
      </c>
      <c r="B18486" s="2" t="str">
        <f ca="1">IFERROR(__xludf.DUMMYFUNCTION("GOOGLETRANSLATE(A18486,""auto"",""en"")"),"Loading...")</f>
        <v>Loading...</v>
      </c>
    </row>
    <row r="18487" spans="1:2" ht="14.25" customHeight="1">
      <c r="A18487" s="2" t="s">
        <v>17406</v>
      </c>
      <c r="B18487" s="2" t="str">
        <f ca="1">IFERROR(__xludf.DUMMYFUNCTION("GOOGLETRANSLATE(A18487,""auto"",""en"")"),"Loading...")</f>
        <v>Loading...</v>
      </c>
    </row>
    <row r="18488" spans="1:2" ht="14.25" customHeight="1">
      <c r="A18488" s="2" t="s">
        <v>17407</v>
      </c>
      <c r="B18488" s="2" t="str">
        <f ca="1">IFERROR(__xludf.DUMMYFUNCTION("GOOGLETRANSLATE(A18488,""auto"",""en"")"),"Loading...")</f>
        <v>Loading...</v>
      </c>
    </row>
    <row r="18489" spans="1:2" ht="14.25" customHeight="1">
      <c r="A18489" s="2" t="s">
        <v>17408</v>
      </c>
      <c r="B18489" s="2" t="str">
        <f ca="1">IFERROR(__xludf.DUMMYFUNCTION("GOOGLETRANSLATE(A18489,""auto"",""en"")"),"Vote BJP")</f>
        <v>Vote BJP</v>
      </c>
    </row>
    <row r="18490" spans="1:2" ht="14.25" customHeight="1">
      <c r="A18490" s="2" t="s">
        <v>17409</v>
      </c>
      <c r="B18490" s="2" t="str">
        <f ca="1">IFERROR(__xludf.DUMMYFUNCTION("GOOGLETRANSLATE(A18490,""auto"",""en"")"),"Loading...")</f>
        <v>Loading...</v>
      </c>
    </row>
    <row r="18491" spans="1:2" ht="14.25" customHeight="1">
      <c r="A18491" s="2" t="s">
        <v>17410</v>
      </c>
      <c r="B18491" s="2" t="str">
        <f ca="1">IFERROR(__xludf.DUMMYFUNCTION("GOOGLETRANSLATE(A18491,""auto"",""en"")"),"Loading...")</f>
        <v>Loading...</v>
      </c>
    </row>
    <row r="18492" spans="1:2" ht="14.25" customHeight="1">
      <c r="A18492" s="2" t="s">
        <v>17411</v>
      </c>
      <c r="B18492" s="2" t="str">
        <f ca="1">IFERROR(__xludf.DUMMYFUNCTION("GOOGLETRANSLATE(A18492,""auto"",""en"")"),"Loading...")</f>
        <v>Loading...</v>
      </c>
    </row>
    <row r="18493" spans="1:2" ht="14.25" customHeight="1">
      <c r="A18493" s="2" t="s">
        <v>17412</v>
      </c>
      <c r="B18493" s="2" t="str">
        <f ca="1">IFERROR(__xludf.DUMMYFUNCTION("GOOGLETRANSLATE(A18493,""auto"",""en"")"),"Loading...")</f>
        <v>Loading...</v>
      </c>
    </row>
    <row r="18494" spans="1:2" ht="14.25" customHeight="1">
      <c r="A18494" s="2" t="s">
        <v>17413</v>
      </c>
      <c r="B18494" s="2" t="str">
        <f ca="1">IFERROR(__xludf.DUMMYFUNCTION("GOOGLETRANSLATE(A18494,""auto"",""en"")"),"Loading...")</f>
        <v>Loading...</v>
      </c>
    </row>
    <row r="18495" spans="1:2" ht="14.25" customHeight="1">
      <c r="A18495" s="2" t="s">
        <v>388</v>
      </c>
      <c r="B18495" s="2" t="str">
        <f ca="1">IFERROR(__xludf.DUMMYFUNCTION("GOOGLETRANSLATE(A18495,""auto"",""en"")"),"Loading...")</f>
        <v>Loading...</v>
      </c>
    </row>
    <row r="18496" spans="1:2" ht="14.25" customHeight="1">
      <c r="A18496" s="6" t="s">
        <v>17414</v>
      </c>
      <c r="B18496" s="2" t="str">
        <f ca="1">IFERROR(__xludf.DUMMYFUNCTION("GOOGLETRANSLATE(A18496,""auto"",""en"")"),"Loading...")</f>
        <v>Loading...</v>
      </c>
    </row>
    <row r="18497" spans="1:2" ht="14.25" customHeight="1">
      <c r="A18497" s="2" t="s">
        <v>17415</v>
      </c>
      <c r="B18497" s="2" t="str">
        <f ca="1">IFERROR(__xludf.DUMMYFUNCTION("GOOGLETRANSLATE(A18497,""auto"",""en"")"),"Loading...")</f>
        <v>Loading...</v>
      </c>
    </row>
    <row r="18498" spans="1:2" ht="14.25" customHeight="1">
      <c r="A18498" s="2" t="s">
        <v>17416</v>
      </c>
      <c r="B18498" s="2" t="str">
        <f ca="1">IFERROR(__xludf.DUMMYFUNCTION("GOOGLETRANSLATE(A18498,""auto"",""en"")"),"Loading...")</f>
        <v>Loading...</v>
      </c>
    </row>
    <row r="18499" spans="1:2" ht="14.25" customHeight="1">
      <c r="A18499" s="2" t="s">
        <v>17417</v>
      </c>
      <c r="B18499" s="2" t="str">
        <f ca="1">IFERROR(__xludf.DUMMYFUNCTION("GOOGLETRANSLATE(A18499,""auto"",""en"")"),"Brother, you are playing politics, but BJP is moving towards Congress.")</f>
        <v>Brother, you are playing politics, but BJP is moving towards Congress.</v>
      </c>
    </row>
    <row r="18500" spans="1:2" ht="14.25" customHeight="1">
      <c r="A18500" s="2" t="s">
        <v>17418</v>
      </c>
      <c r="B18500" s="2" t="str">
        <f ca="1">IFERROR(__xludf.DUMMYFUNCTION("GOOGLETRANSLATE(A18500,""auto"",""en"")"),"Loading...")</f>
        <v>Loading...</v>
      </c>
    </row>
    <row r="18501" spans="1:2" ht="14.25" customHeight="1">
      <c r="A18501" s="2" t="s">
        <v>17419</v>
      </c>
      <c r="B18501" s="2" t="str">
        <f ca="1">IFERROR(__xludf.DUMMYFUNCTION("GOOGLETRANSLATE(A18501,""auto"",""en"")"),"Looks like mohak bhai belongs to gen category.")</f>
        <v>Looks like mohak bhai belongs to gen category.</v>
      </c>
    </row>
    <row r="18502" spans="1:2" ht="14.25" customHeight="1">
      <c r="A18502" s="2" t="s">
        <v>17420</v>
      </c>
      <c r="B18502" s="2" t="str">
        <f ca="1">IFERROR(__xludf.DUMMYFUNCTION("GOOGLETRANSLATE(A18502,""auto"",""en"")"),"Loading...")</f>
        <v>Loading...</v>
      </c>
    </row>
    <row r="18503" spans="1:2" ht="14.25" customHeight="1">
      <c r="A18503" s="2" t="s">
        <v>17421</v>
      </c>
      <c r="B18503" s="2" t="str">
        <f ca="1">IFERROR(__xludf.DUMMYFUNCTION("GOOGLETRANSLATE(A18503,""auto"",""en"")"),"Loading...")</f>
        <v>Loading...</v>
      </c>
    </row>
    <row r="18504" spans="1:2" ht="14.25" customHeight="1">
      <c r="A18504" s="6" t="s">
        <v>17422</v>
      </c>
      <c r="B18504" s="2" t="str">
        <f ca="1">IFERROR(__xludf.DUMMYFUNCTION("GOOGLETRANSLATE(A18504,""auto"",""en"")"),"Loading...")</f>
        <v>Loading...</v>
      </c>
    </row>
    <row r="18505" spans="1:2" ht="14.25" customHeight="1">
      <c r="A18505" s="2" t="s">
        <v>9247</v>
      </c>
      <c r="B18505" s="2" t="str">
        <f ca="1">IFERROR(__xludf.DUMMYFUNCTION("GOOGLETRANSLATE(A18505,""auto"",""en"")"),"Loading...")</f>
        <v>Loading...</v>
      </c>
    </row>
    <row r="18506" spans="1:2" ht="14.25" customHeight="1">
      <c r="A18506" s="2" t="s">
        <v>17423</v>
      </c>
      <c r="B18506" s="2" t="str">
        <f ca="1">IFERROR(__xludf.DUMMYFUNCTION("GOOGLETRANSLATE(A18506,""auto"",""en"")"),"Loading...")</f>
        <v>Loading...</v>
      </c>
    </row>
    <row r="18507" spans="1:2" ht="14.25" customHeight="1">
      <c r="A18507" s="2" t="s">
        <v>17424</v>
      </c>
      <c r="B18507" s="2" t="str">
        <f ca="1">IFERROR(__xludf.DUMMYFUNCTION("GOOGLETRANSLATE(A18507,""auto"",""en"")"),"Loading...")</f>
        <v>Loading...</v>
      </c>
    </row>
    <row r="18508" spans="1:2" ht="14.25" customHeight="1">
      <c r="A18508" s="2" t="s">
        <v>17425</v>
      </c>
      <c r="B18508" s="2" t="str">
        <f ca="1">IFERROR(__xludf.DUMMYFUNCTION("GOOGLETRANSLATE(A18508,""auto"",""en"")"),"Loading...")</f>
        <v>Loading...</v>
      </c>
    </row>
    <row r="18509" spans="1:2" ht="14.25" customHeight="1">
      <c r="A18509" s="2" t="s">
        <v>17426</v>
      </c>
      <c r="B18509" s="2" t="str">
        <f ca="1">IFERROR(__xludf.DUMMYFUNCTION("GOOGLETRANSLATE(A18509,""auto"",""en"")"),"Loading...")</f>
        <v>Loading...</v>
      </c>
    </row>
    <row r="18510" spans="1:2" ht="14.25" customHeight="1">
      <c r="A18510" s="2" t="s">
        <v>17427</v>
      </c>
      <c r="B18510" s="2" t="str">
        <f ca="1">IFERROR(__xludf.DUMMYFUNCTION("GOOGLETRANSLATE(A18510,""auto"",""en"")"),"Loading...")</f>
        <v>Loading...</v>
      </c>
    </row>
    <row r="18511" spans="1:2" ht="14.25" customHeight="1">
      <c r="A18511" s="2" t="s">
        <v>17428</v>
      </c>
      <c r="B18511" s="2" t="str">
        <f ca="1">IFERROR(__xludf.DUMMYFUNCTION("GOOGLETRANSLATE(A18511,""auto"",""en"")"),"Loading...")</f>
        <v>Loading...</v>
      </c>
    </row>
    <row r="18512" spans="1:2" ht="14.25" customHeight="1">
      <c r="A18512" s="2" t="s">
        <v>17429</v>
      </c>
      <c r="B18512" s="2" t="str">
        <f ca="1">IFERROR(__xludf.DUMMYFUNCTION("GOOGLETRANSLATE(A18512,""auto"",""en"")"),"Loading...")</f>
        <v>Loading...</v>
      </c>
    </row>
    <row r="18513" spans="1:2" ht="14.25" customHeight="1">
      <c r="A18513" s="2" t="s">
        <v>17430</v>
      </c>
      <c r="B18513" s="2" t="str">
        <f ca="1">IFERROR(__xludf.DUMMYFUNCTION("GOOGLETRANSLATE(A18513,""auto"",""en"")"),"Loading...")</f>
        <v>Loading...</v>
      </c>
    </row>
    <row r="18514" spans="1:2" ht="14.25" customHeight="1">
      <c r="A18514" s="2" t="s">
        <v>17431</v>
      </c>
      <c r="B18514" s="2" t="str">
        <f ca="1">IFERROR(__xludf.DUMMYFUNCTION("GOOGLETRANSLATE(A18514,""auto"",""en"")"),"Loading...")</f>
        <v>Loading...</v>
      </c>
    </row>
    <row r="18515" spans="1:2" ht="14.25" customHeight="1">
      <c r="A18515" s="2" t="s">
        <v>17432</v>
      </c>
      <c r="B18515" s="2" t="str">
        <f ca="1">IFERROR(__xludf.DUMMYFUNCTION("GOOGLETRANSLATE(A18515,""auto"",""en"")"),"Loading...")</f>
        <v>Loading...</v>
      </c>
    </row>
    <row r="18516" spans="1:2" ht="14.25" customHeight="1">
      <c r="A18516" s="2" t="s">
        <v>17433</v>
      </c>
      <c r="B18516" s="2" t="str">
        <f ca="1">IFERROR(__xludf.DUMMYFUNCTION("GOOGLETRANSLATE(A18516,""auto"",""en"")"),"Loading...")</f>
        <v>Loading...</v>
      </c>
    </row>
    <row r="18517" spans="1:2" ht="14.25" customHeight="1">
      <c r="A18517" s="2" t="s">
        <v>17434</v>
      </c>
      <c r="B18517" s="2" t="str">
        <f ca="1">IFERROR(__xludf.DUMMYFUNCTION("GOOGLETRANSLATE(A18517,""auto"",""en"")"),"Loading...")</f>
        <v>Loading...</v>
      </c>
    </row>
    <row r="18518" spans="1:2" ht="14.25" customHeight="1">
      <c r="A18518" s="2" t="s">
        <v>17435</v>
      </c>
      <c r="B18518" s="2" t="str">
        <f ca="1">IFERROR(__xludf.DUMMYFUNCTION("GOOGLETRANSLATE(A18518,""auto"",""en"")"),"Loading...")</f>
        <v>Loading...</v>
      </c>
    </row>
    <row r="18519" spans="1:2" ht="14.25" customHeight="1">
      <c r="A18519" s="2" t="s">
        <v>17436</v>
      </c>
      <c r="B18519" s="2" t="str">
        <f ca="1">IFERROR(__xludf.DUMMYFUNCTION("GOOGLETRANSLATE(A18519,""auto"",""en"")"),"Loading...")</f>
        <v>Loading...</v>
      </c>
    </row>
    <row r="18520" spans="1:2" ht="14.25" customHeight="1">
      <c r="A18520" s="2" t="s">
        <v>17437</v>
      </c>
      <c r="B18520" s="2" t="str">
        <f ca="1">IFERROR(__xludf.DUMMYFUNCTION("GOOGLETRANSLATE(A18520,""auto"",""en"")"),"Loading...")</f>
        <v>Loading...</v>
      </c>
    </row>
    <row r="18521" spans="1:2" ht="14.25" customHeight="1">
      <c r="A18521" s="2" t="s">
        <v>17438</v>
      </c>
      <c r="B18521" s="2" t="str">
        <f ca="1">IFERROR(__xludf.DUMMYFUNCTION("GOOGLETRANSLATE(A18521,""auto"",""en"")"),"Loading...")</f>
        <v>Loading...</v>
      </c>
    </row>
    <row r="18522" spans="1:2" ht="14.25" customHeight="1">
      <c r="A18522" s="2" t="s">
        <v>17439</v>
      </c>
      <c r="B18522" s="2" t="str">
        <f ca="1">IFERROR(__xludf.DUMMYFUNCTION("GOOGLETRANSLATE(A18522,""auto"",""en"")"),"CPIM Lal Selam❤❤")</f>
        <v>CPIM Lal Selam❤❤</v>
      </c>
    </row>
    <row r="18523" spans="1:2" ht="14.25" customHeight="1">
      <c r="A18523" s="2" t="s">
        <v>17440</v>
      </c>
      <c r="B18523" s="2" t="str">
        <f ca="1">IFERROR(__xludf.DUMMYFUNCTION("GOOGLETRANSLATE(A18523,""auto"",""en"")"),"Loading...")</f>
        <v>Loading...</v>
      </c>
    </row>
    <row r="18524" spans="1:2" ht="14.25" customHeight="1">
      <c r="A18524" s="2" t="s">
        <v>17441</v>
      </c>
      <c r="B18524" s="2" t="str">
        <f ca="1">IFERROR(__xludf.DUMMYFUNCTION("GOOGLETRANSLATE(A18524,""auto"",""en"")"),"Loading...")</f>
        <v>Loading...</v>
      </c>
    </row>
    <row r="18525" spans="1:2" ht="14.25" customHeight="1">
      <c r="A18525" s="2" t="s">
        <v>17442</v>
      </c>
      <c r="B18525" s="2" t="str">
        <f ca="1">IFERROR(__xludf.DUMMYFUNCTION("GOOGLETRANSLATE(A18525,""auto"",""en"")"),"Loading...")</f>
        <v>Loading...</v>
      </c>
    </row>
    <row r="18526" spans="1:2" ht="14.25" customHeight="1">
      <c r="A18526" s="2" t="s">
        <v>17443</v>
      </c>
      <c r="B18526" s="2" t="str">
        <f ca="1">IFERROR(__xludf.DUMMYFUNCTION("GOOGLETRANSLATE(A18526,""auto"",""en"")"),"Congress only cares for musalam appeasement for votes because  congi knows that its easy to fool hindus by talking about development... They gave WAKF for musalman, Haj subsidy for musalman, reservations to musalman by snatching reservation from SC,ST and"&amp;" OBC")</f>
        <v>Congress only cares for musalam appeasement for votes because  congi knows that its easy to fool hindus by talking about development... They gave WAKF for musalman, Haj subsidy for musalman, reservations to musalman by snatching reservation from SC,ST and OBC</v>
      </c>
    </row>
    <row r="18527" spans="1:2" ht="14.25" customHeight="1">
      <c r="A18527" s="6" t="s">
        <v>17444</v>
      </c>
      <c r="B18527" s="2" t="str">
        <f ca="1">IFERROR(__xludf.DUMMYFUNCTION("GOOGLETRANSLATE(A18527,""auto"",""en"")"),"Loading...")</f>
        <v>Loading...</v>
      </c>
    </row>
    <row r="18528" spans="1:2" ht="14.25" customHeight="1">
      <c r="A18528" s="2" t="s">
        <v>17445</v>
      </c>
      <c r="B18528" s="2" t="str">
        <f ca="1">IFERROR(__xludf.DUMMYFUNCTION("GOOGLETRANSLATE(A18528,""auto"",""en"")"),"Loading...")</f>
        <v>Loading...</v>
      </c>
    </row>
    <row r="18529" spans="1:2" ht="14.25" customHeight="1">
      <c r="A18529" s="6" t="s">
        <v>17446</v>
      </c>
      <c r="B18529" s="2" t="str">
        <f ca="1">IFERROR(__xludf.DUMMYFUNCTION("GOOGLETRANSLATE(A18529,""auto"",""en"")"),"If there are reservations in private sectors then generals
I will eat food")</f>
        <v>If there are reservations in private sectors then generals
I will eat food</v>
      </c>
    </row>
    <row r="18530" spans="1:2" ht="14.25" customHeight="1">
      <c r="A18530" s="2" t="s">
        <v>17447</v>
      </c>
      <c r="B18530" s="2" t="str">
        <f ca="1">IFERROR(__xludf.DUMMYFUNCTION("GOOGLETRANSLATE(A18530,""auto"",""en"")"),"Loading...")</f>
        <v>Loading...</v>
      </c>
    </row>
    <row r="18531" spans="1:2" ht="14.25" customHeight="1">
      <c r="A18531" s="2" t="s">
        <v>17448</v>
      </c>
      <c r="B18531" s="2" t="str">
        <f ca="1">IFERROR(__xludf.DUMMYFUNCTION("GOOGLETRANSLATE(A18531,""auto"",""en"")"),"AS A BJP SUPPORTER I CAN CONFIRM THAT INDIA NEEDS A STRONG OPPOSITION PARTY 😊")</f>
        <v>AS A BJP SUPPORTER I CAN CONFIRM THAT INDIA NEEDS A STRONG OPPOSITION PARTY 😊</v>
      </c>
    </row>
    <row r="18532" spans="1:2" ht="14.25" customHeight="1">
      <c r="A18532" s="2" t="s">
        <v>17449</v>
      </c>
      <c r="B18532" s="2" t="str">
        <f ca="1">IFERROR(__xludf.DUMMYFUNCTION("GOOGLETRANSLATE(A18532,""auto"",""en"")"),"Loading...")</f>
        <v>Loading...</v>
      </c>
    </row>
    <row r="18533" spans="1:2" ht="14.25" customHeight="1">
      <c r="A18533" s="6" t="s">
        <v>17450</v>
      </c>
      <c r="B18533" s="2" t="str">
        <f ca="1">IFERROR(__xludf.DUMMYFUNCTION("GOOGLETRANSLATE(A18533,""auto"",""en"")"),"Loading...")</f>
        <v>Loading...</v>
      </c>
    </row>
    <row r="18534" spans="1:2" ht="14.25" customHeight="1">
      <c r="A18534" s="2" t="s">
        <v>17451</v>
      </c>
      <c r="B18534" s="2" t="str">
        <f ca="1">IFERROR(__xludf.DUMMYFUNCTION("GOOGLETRANSLATE(A18534,""auto"",""en"")"),"Loading...")</f>
        <v>Loading...</v>
      </c>
    </row>
    <row r="18535" spans="1:2" ht="14.25" customHeight="1">
      <c r="A18535" s="2" t="s">
        <v>17452</v>
      </c>
      <c r="B18535" s="2" t="str">
        <f ca="1">IFERROR(__xludf.DUMMYFUNCTION("GOOGLETRANSLATE(A18535,""auto"",""en"")"),"Loading...")</f>
        <v>Loading...</v>
      </c>
    </row>
    <row r="18536" spans="1:2" ht="14.25" customHeight="1">
      <c r="A18536" s="2" t="s">
        <v>17453</v>
      </c>
      <c r="B18536" s="2" t="str">
        <f ca="1">IFERROR(__xludf.DUMMYFUNCTION("GOOGLETRANSLATE(A18536,""auto"",""en"")"),"Loading...")</f>
        <v>Loading...</v>
      </c>
    </row>
    <row r="18537" spans="1:2" ht="14.25" customHeight="1">
      <c r="A18537" s="2" t="s">
        <v>17454</v>
      </c>
      <c r="B18537" s="2" t="str">
        <f ca="1">IFERROR(__xludf.DUMMYFUNCTION("GOOGLETRANSLATE(A18537,""auto"",""en"")"),"Loading...")</f>
        <v>Loading...</v>
      </c>
    </row>
    <row r="18538" spans="1:2" ht="14.25" customHeight="1">
      <c r="A18538" s="2" t="s">
        <v>17455</v>
      </c>
      <c r="B18538" s="2" t="str">
        <f ca="1">IFERROR(__xludf.DUMMYFUNCTION("GOOGLETRANSLATE(A18538,""auto"",""en"")"),"Loading...")</f>
        <v>Loading...</v>
      </c>
    </row>
    <row r="18539" spans="1:2" ht="14.25" customHeight="1">
      <c r="A18539" s="2" t="s">
        <v>17456</v>
      </c>
      <c r="B18539" s="2" t="str">
        <f ca="1">IFERROR(__xludf.DUMMYFUNCTION("GOOGLETRANSLATE(A18539,""auto"",""en"")"),"Loading...")</f>
        <v>Loading...</v>
      </c>
    </row>
    <row r="18540" spans="1:2" ht="14.25" customHeight="1">
      <c r="A18540" s="2" t="s">
        <v>17457</v>
      </c>
      <c r="B18540" s="2" t="str">
        <f ca="1">IFERROR(__xludf.DUMMYFUNCTION("GOOGLETRANSLATE(A18540,""auto"",""en"")"),"Modi has bought Youtuber 💯")</f>
        <v>Modi has bought Youtuber 💯</v>
      </c>
    </row>
    <row r="18541" spans="1:2" ht="14.25" customHeight="1">
      <c r="A18541" s="2" t="s">
        <v>17458</v>
      </c>
      <c r="B18541" s="2" t="str">
        <f ca="1">IFERROR(__xludf.DUMMYFUNCTION("GOOGLETRANSLATE(A18541,""auto"",""en"")"),"If Bjp cant change the fate of India  then nobody can😮")</f>
        <v>If Bjp cant change the fate of India  then nobody can😮</v>
      </c>
    </row>
    <row r="18542" spans="1:2" ht="14.25" customHeight="1">
      <c r="A18542" s="2" t="s">
        <v>17459</v>
      </c>
      <c r="B18542" s="2" t="str">
        <f ca="1">IFERROR(__xludf.DUMMYFUNCTION("GOOGLETRANSLATE(A18542,""auto"",""en"")"),"Your video are too long 😞")</f>
        <v>Your video are too long 😞</v>
      </c>
    </row>
    <row r="18543" spans="1:2" ht="14.25" customHeight="1">
      <c r="A18543" s="2" t="s">
        <v>17460</v>
      </c>
      <c r="B18543" s="2" t="str">
        <f ca="1">IFERROR(__xludf.DUMMYFUNCTION("GOOGLETRANSLATE(A18543,""auto"",""en"")"),"Loading...")</f>
        <v>Loading...</v>
      </c>
    </row>
    <row r="18544" spans="1:2" ht="14.25" customHeight="1">
      <c r="A18544" s="2" t="s">
        <v>17461</v>
      </c>
      <c r="B18544" s="2" t="str">
        <f ca="1">IFERROR(__xludf.DUMMYFUNCTION("GOOGLETRANSLATE(A18544,""auto"",""en"")"),"Loading...")</f>
        <v>Loading...</v>
      </c>
    </row>
    <row r="18545" spans="1:2" ht="14.25" customHeight="1">
      <c r="A18545" s="2" t="s">
        <v>17462</v>
      </c>
      <c r="B18545" s="2" t="str">
        <f ca="1">IFERROR(__xludf.DUMMYFUNCTION("GOOGLETRANSLATE(A18545,""auto"",""en"")"),"I went to election duty under Dapo constituency and did peacefully bt my frnd went to Nacho Constituency which escalated Re-polling.")</f>
        <v>I went to election duty under Dapo constituency and did peacefully bt my frnd went to Nacho Constituency which escalated Re-polling.</v>
      </c>
    </row>
    <row r="18546" spans="1:2" ht="14.25" customHeight="1">
      <c r="A18546" s="2" t="s">
        <v>17463</v>
      </c>
      <c r="B18546" s="2" t="str">
        <f ca="1">IFERROR(__xludf.DUMMYFUNCTION("GOOGLETRANSLATE(A18546,""auto"",""en"")"),"Loading...")</f>
        <v>Loading...</v>
      </c>
    </row>
    <row r="18547" spans="1:2" ht="14.25" customHeight="1">
      <c r="A18547" s="2" t="s">
        <v>17464</v>
      </c>
      <c r="B18547" s="2" t="str">
        <f ca="1">IFERROR(__xludf.DUMMYFUNCTION("GOOGLETRANSLATE(A18547,""auto"",""en"")"),"Loading...")</f>
        <v>Loading...</v>
      </c>
    </row>
    <row r="18548" spans="1:2" ht="14.25" customHeight="1">
      <c r="A18548" s="2" t="s">
        <v>17465</v>
      </c>
      <c r="B18548" s="2" t="str">
        <f ca="1">IFERROR(__xludf.DUMMYFUNCTION("GOOGLETRANSLATE(A18548,""auto"",""en"")"),"Loading...")</f>
        <v>Loading...</v>
      </c>
    </row>
    <row r="18549" spans="1:2" ht="14.25" customHeight="1">
      <c r="A18549" s="2" t="s">
        <v>17466</v>
      </c>
      <c r="B18549" s="2" t="str">
        <f ca="1">IFERROR(__xludf.DUMMYFUNCTION("GOOGLETRANSLATE(A18549,""auto"",""en"")"),"Loading...")</f>
        <v>Loading...</v>
      </c>
    </row>
    <row r="18550" spans="1:2" ht="14.25" customHeight="1">
      <c r="A18550" s="4" t="s">
        <v>17467</v>
      </c>
      <c r="B18550" s="2" t="str">
        <f ca="1">IFERROR(__xludf.DUMMYFUNCTION("GOOGLETRANSLATE(A18550,""auto"",""en"")"),"Loading...")</f>
        <v>Loading...</v>
      </c>
    </row>
    <row r="18551" spans="1:2" ht="14.25" customHeight="1">
      <c r="A18551" s="2" t="s">
        <v>1240</v>
      </c>
      <c r="B18551" s="2" t="str">
        <f ca="1">IFERROR(__xludf.DUMMYFUNCTION("GOOGLETRANSLATE(A18551,""auto"",""en"")"),"Loading...")</f>
        <v>Loading...</v>
      </c>
    </row>
    <row r="18552" spans="1:2" ht="14.25" customHeight="1">
      <c r="A18552" s="2" t="s">
        <v>17468</v>
      </c>
      <c r="B18552" s="2" t="str">
        <f ca="1">IFERROR(__xludf.DUMMYFUNCTION("GOOGLETRANSLATE(A18552,""auto"",""en"")"),"Loading...")</f>
        <v>Loading...</v>
      </c>
    </row>
    <row r="18553" spans="1:2" ht="14.25" customHeight="1">
      <c r="A18553" s="2" t="s">
        <v>17469</v>
      </c>
      <c r="B18553" s="2" t="str">
        <f ca="1">IFERROR(__xludf.DUMMYFUNCTION("GOOGLETRANSLATE(A18553,""auto"",""en"")"),"Loading...")</f>
        <v>Loading...</v>
      </c>
    </row>
    <row r="18554" spans="1:2" ht="14.25" customHeight="1">
      <c r="A18554" s="2" t="s">
        <v>17470</v>
      </c>
      <c r="B18554" s="2" t="str">
        <f ca="1">IFERROR(__xludf.DUMMYFUNCTION("GOOGLETRANSLATE(A18554,""auto"",""en"")"),"Loading...")</f>
        <v>Loading...</v>
      </c>
    </row>
    <row r="18555" spans="1:2" ht="14.25" customHeight="1">
      <c r="A18555" s="2" t="s">
        <v>17471</v>
      </c>
      <c r="B18555" s="2" t="str">
        <f ca="1">IFERROR(__xludf.DUMMYFUNCTION("GOOGLETRANSLATE(A18555,""auto"",""en"")"),"Loading...")</f>
        <v>Loading...</v>
      </c>
    </row>
    <row r="18556" spans="1:2" ht="14.25" customHeight="1">
      <c r="A18556" s="2" t="s">
        <v>17472</v>
      </c>
      <c r="B18556" s="2" t="str">
        <f ca="1">IFERROR(__xludf.DUMMYFUNCTION("GOOGLETRANSLATE(A18556,""auto"",""en"")"),"Loading...")</f>
        <v>Loading...</v>
      </c>
    </row>
    <row r="18557" spans="1:2" ht="14.25" customHeight="1">
      <c r="A18557" s="2" t="s">
        <v>17473</v>
      </c>
      <c r="B18557" s="2" t="str">
        <f ca="1">IFERROR(__xludf.DUMMYFUNCTION("GOOGLETRANSLATE(A18557,""auto"",""en"")"),"Loading...")</f>
        <v>Loading...</v>
      </c>
    </row>
    <row r="18558" spans="1:2" ht="14.25" customHeight="1">
      <c r="A18558" s="2" t="s">
        <v>17474</v>
      </c>
      <c r="B18558" s="2" t="str">
        <f ca="1">IFERROR(__xludf.DUMMYFUNCTION("GOOGLETRANSLATE(A18558,""auto"",""en"")"),"Agreed with your reservation and caste views and on growth also..")</f>
        <v>Agreed with your reservation and caste views and on growth also..</v>
      </c>
    </row>
    <row r="18559" spans="1:2" ht="14.25" customHeight="1">
      <c r="A18559" s="2" t="s">
        <v>17475</v>
      </c>
      <c r="B18559" s="2" t="str">
        <f ca="1">IFERROR(__xludf.DUMMYFUNCTION("GOOGLETRANSLATE(A18559,""auto"",""en"")"),"Loading...")</f>
        <v>Loading...</v>
      </c>
    </row>
    <row r="18560" spans="1:2" ht="14.25" customHeight="1">
      <c r="A18560" s="2" t="s">
        <v>17476</v>
      </c>
      <c r="B18560" s="2" t="str">
        <f ca="1">IFERROR(__xludf.DUMMYFUNCTION("GOOGLETRANSLATE(A18560,""auto"",""en"")"),"Loading...")</f>
        <v>Loading...</v>
      </c>
    </row>
    <row r="18561" spans="1:2" ht="14.25" customHeight="1">
      <c r="A18561" s="4" t="s">
        <v>17477</v>
      </c>
      <c r="B18561" s="2" t="str">
        <f ca="1">IFERROR(__xludf.DUMMYFUNCTION("GOOGLETRANSLATE(A18561,""auto"",""en"")"),"Loading...")</f>
        <v>Loading...</v>
      </c>
    </row>
    <row r="18562" spans="1:2" ht="14.25" customHeight="1">
      <c r="A18562" s="6" t="s">
        <v>17478</v>
      </c>
      <c r="B18562" s="2" t="str">
        <f ca="1">IFERROR(__xludf.DUMMYFUNCTION("GOOGLETRANSLATE(A18562,""auto"",""en"")"),"Loading...")</f>
        <v>Loading...</v>
      </c>
    </row>
    <row r="18563" spans="1:2" ht="14.25" customHeight="1">
      <c r="A18563" s="2" t="s">
        <v>17479</v>
      </c>
      <c r="B18563" s="2" t="str">
        <f ca="1">IFERROR(__xludf.DUMMYFUNCTION("GOOGLETRANSLATE(A18563,""auto"",""en"")"),"Loading...")</f>
        <v>Loading...</v>
      </c>
    </row>
    <row r="18564" spans="1:2" ht="14.25" customHeight="1">
      <c r="A18564" s="2" t="s">
        <v>17480</v>
      </c>
      <c r="B18564" s="2" t="str">
        <f ca="1">IFERROR(__xludf.DUMMYFUNCTION("GOOGLETRANSLATE(A18564,""auto"",""en"")"),"Loading...")</f>
        <v>Loading...</v>
      </c>
    </row>
    <row r="18565" spans="1:2" ht="14.25" customHeight="1">
      <c r="A18565" s="2" t="s">
        <v>17481</v>
      </c>
      <c r="B18565" s="2" t="str">
        <f ca="1">IFERROR(__xludf.DUMMYFUNCTION("GOOGLETRANSLATE(A18565,""auto"",""en"")"),"abhi bhe kuch loog hai jo mazak mazak k leya rahull ko pm bana na chah te hai its really shame by seeing there manifesto its clear they promoting terrorism by appling 370 again its soo simple to understand but still people follow congess blindly also the "&amp;"love jihad for supporting pakistan like latest ho they ignored karnataka congress daughter killed it self is a proof and 3rd majaor the 55% tax on what we earn uptill now WTF it is clearly nonsense yaar")</f>
        <v>abhi bhe kuch loog hai jo mazak mazak k leya rahull ko pm bana na chah te hai its really shame by seeing there manifesto its clear they promoting terrorism by appling 370 again its soo simple to understand but still people follow congess blindly also the love jihad for supporting pakistan like latest ho they ignored karnataka congress daughter killed it self is a proof and 3rd majaor the 55% tax on what we earn uptill now WTF it is clearly nonsense yaar</v>
      </c>
    </row>
    <row r="18566" spans="1:2" ht="14.25" customHeight="1">
      <c r="A18566" s="6" t="s">
        <v>17482</v>
      </c>
      <c r="B18566" s="2" t="str">
        <f ca="1">IFERROR(__xludf.DUMMYFUNCTION("GOOGLETRANSLATE(A18566,""auto"",""en"")"),"Loading...")</f>
        <v>Loading...</v>
      </c>
    </row>
    <row r="18567" spans="1:2" ht="14.25" customHeight="1">
      <c r="A18567" s="2" t="s">
        <v>17483</v>
      </c>
      <c r="B18567" s="2" t="str">
        <f ca="1">IFERROR(__xludf.DUMMYFUNCTION("GOOGLETRANSLATE(A18567,""auto"",""en"")"),"Loading...")</f>
        <v>Loading...</v>
      </c>
    </row>
    <row r="18568" spans="1:2" ht="14.25" customHeight="1">
      <c r="A18568" s="2" t="s">
        <v>17484</v>
      </c>
      <c r="B18568" s="2" t="str">
        <f ca="1">IFERROR(__xludf.DUMMYFUNCTION("GOOGLETRANSLATE(A18568,""auto"",""en"")"),"38:25, We know who you don't want to vote for but we don't know who you want to vote for.")</f>
        <v>38:25, We know who you don't want to vote for but we don't know who you want to vote for.</v>
      </c>
    </row>
    <row r="18569" spans="1:2" ht="14.25" customHeight="1">
      <c r="A18569" s="2" t="s">
        <v>17485</v>
      </c>
      <c r="B18569" s="2" t="str">
        <f ca="1">IFERROR(__xludf.DUMMYFUNCTION("GOOGLETRANSLATE(A18569,""auto"",""en"")"),"At this point the only government you can have faith in is None Of The Above.")</f>
        <v>At this point the only government you can have faith in is None Of The Above.</v>
      </c>
    </row>
    <row r="18570" spans="1:2" ht="14.25" customHeight="1">
      <c r="A18570" s="2" t="s">
        <v>17486</v>
      </c>
      <c r="B18570" s="2" t="str">
        <f ca="1">IFERROR(__xludf.DUMMYFUNCTION("GOOGLETRANSLATE(A18570,""auto"",""en"")"),"Loading...")</f>
        <v>Loading...</v>
      </c>
    </row>
    <row r="18571" spans="1:2" ht="14.25" customHeight="1">
      <c r="A18571" s="2" t="s">
        <v>17487</v>
      </c>
      <c r="B18571" s="2" t="str">
        <f ca="1">IFERROR(__xludf.DUMMYFUNCTION("GOOGLETRANSLATE(A18571,""auto"",""en"")"),"Loading...")</f>
        <v>Loading...</v>
      </c>
    </row>
    <row r="18572" spans="1:2" ht="14.25" customHeight="1">
      <c r="A18572" s="6" t="s">
        <v>17488</v>
      </c>
      <c r="B18572" s="2" t="str">
        <f ca="1">IFERROR(__xludf.DUMMYFUNCTION("GOOGLETRANSLATE(A18572,""auto"",""en"")"),"Loading...")</f>
        <v>Loading...</v>
      </c>
    </row>
    <row r="18573" spans="1:2" ht="14.25" customHeight="1">
      <c r="A18573" s="2" t="s">
        <v>17489</v>
      </c>
      <c r="B18573" s="2" t="str">
        <f ca="1">IFERROR(__xludf.DUMMYFUNCTION("GOOGLETRANSLATE(A18573,""auto"",""en"")"),"Loading...")</f>
        <v>Loading...</v>
      </c>
    </row>
    <row r="18574" spans="1:2" ht="14.25" customHeight="1">
      <c r="A18574" s="2" t="s">
        <v>17490</v>
      </c>
      <c r="B18574" s="2" t="str">
        <f ca="1">IFERROR(__xludf.DUMMYFUNCTION("GOOGLETRANSLATE(A18574,""auto"",""en"")"),"Loading...")</f>
        <v>Loading...</v>
      </c>
    </row>
    <row r="18575" spans="1:2" ht="14.25" customHeight="1">
      <c r="A18575" s="2" t="s">
        <v>17491</v>
      </c>
      <c r="B18575" s="2" t="str">
        <f ca="1">IFERROR(__xludf.DUMMYFUNCTION("GOOGLETRANSLATE(A18575,""auto"",""en"")"),"Loading...")</f>
        <v>Loading...</v>
      </c>
    </row>
    <row r="18576" spans="1:2" ht="14.25" customHeight="1">
      <c r="A18576" s="2" t="s">
        <v>17492</v>
      </c>
      <c r="B18576" s="2" t="str">
        <f ca="1">IFERROR(__xludf.DUMMYFUNCTION("GOOGLETRANSLATE(A18576,""auto"",""en"")"),"Loading...")</f>
        <v>Loading...</v>
      </c>
    </row>
    <row r="18577" spans="1:2" ht="14.25" customHeight="1">
      <c r="A18577" s="2" t="s">
        <v>17493</v>
      </c>
      <c r="B18577" s="2" t="str">
        <f ca="1">IFERROR(__xludf.DUMMYFUNCTION("GOOGLETRANSLATE(A18577,""auto"",""en"")"),"Loading...")</f>
        <v>Loading...</v>
      </c>
    </row>
    <row r="18578" spans="1:2" ht="14.25" customHeight="1">
      <c r="A18578" s="2" t="s">
        <v>17494</v>
      </c>
      <c r="B18578" s="2" t="str">
        <f ca="1">IFERROR(__xludf.DUMMYFUNCTION("GOOGLETRANSLATE(A18578,""auto"",""en"")"),"Brother, how to get reservation for all OBCs? If any 100 people create a new caste then who will know?")</f>
        <v>Brother, how to get reservation for all OBCs? If any 100 people create a new caste then who will know?</v>
      </c>
    </row>
    <row r="18579" spans="1:2" ht="14.25" customHeight="1">
      <c r="A18579" s="6" t="s">
        <v>17495</v>
      </c>
      <c r="B18579" s="2" t="str">
        <f ca="1">IFERROR(__xludf.DUMMYFUNCTION("GOOGLETRANSLATE(A18579,""auto"",""en"")"),"Loading...")</f>
        <v>Loading...</v>
      </c>
    </row>
    <row r="18580" spans="1:2" ht="14.25" customHeight="1">
      <c r="A18580" s="2" t="s">
        <v>17496</v>
      </c>
      <c r="B18580" s="2" t="str">
        <f ca="1">IFERROR(__xludf.DUMMYFUNCTION("GOOGLETRANSLATE(A18580,""auto"",""en"")"),"Loading...")</f>
        <v>Loading...</v>
      </c>
    </row>
    <row r="18581" spans="1:2" ht="14.25" customHeight="1">
      <c r="A18581" s="2" t="s">
        <v>17497</v>
      </c>
      <c r="B18581" s="2" t="str">
        <f ca="1">IFERROR(__xludf.DUMMYFUNCTION("GOOGLETRANSLATE(A18581,""auto"",""en"")"),"Loading...")</f>
        <v>Loading...</v>
      </c>
    </row>
    <row r="18582" spans="1:2" ht="14.25" customHeight="1">
      <c r="A18582" s="2" t="s">
        <v>17498</v>
      </c>
      <c r="B18582" s="2" t="str">
        <f ca="1">IFERROR(__xludf.DUMMYFUNCTION("GOOGLETRANSLATE(A18582,""auto"",""en"")"),"Loading...")</f>
        <v>Loading...</v>
      </c>
    </row>
    <row r="18583" spans="1:2" ht="14.25" customHeight="1">
      <c r="A18583" s="6" t="s">
        <v>17499</v>
      </c>
      <c r="B18583" s="2" t="str">
        <f ca="1">IFERROR(__xludf.DUMMYFUNCTION("GOOGLETRANSLATE(A18583,""auto"",""en"")"),"Loading...")</f>
        <v>Loading...</v>
      </c>
    </row>
    <row r="18584" spans="1:2" ht="14.25" customHeight="1">
      <c r="A18584" s="2" t="s">
        <v>17500</v>
      </c>
      <c r="B18584" s="2" t="str">
        <f ca="1">IFERROR(__xludf.DUMMYFUNCTION("GOOGLETRANSLATE(A18584,""auto"",""en"")"),"Loading...")</f>
        <v>Loading...</v>
      </c>
    </row>
    <row r="18585" spans="1:2" ht="14.25" customHeight="1">
      <c r="A18585" s="2" t="s">
        <v>17501</v>
      </c>
      <c r="B18585" s="2" t="str">
        <f ca="1">IFERROR(__xludf.DUMMYFUNCTION("GOOGLETRANSLATE(A18585,""auto"",""en"")"),"Loading...")</f>
        <v>Loading...</v>
      </c>
    </row>
    <row r="18586" spans="1:2" ht="14.25" customHeight="1">
      <c r="A18586" s="2" t="s">
        <v>17502</v>
      </c>
      <c r="B18586" s="2" t="str">
        <f ca="1">IFERROR(__xludf.DUMMYFUNCTION("GOOGLETRANSLATE(A18586,""auto"",""en"")"),"Loading...")</f>
        <v>Loading...</v>
      </c>
    </row>
    <row r="18587" spans="1:2" ht="14.25" customHeight="1">
      <c r="A18587" s="2" t="s">
        <v>17503</v>
      </c>
      <c r="B18587" s="2" t="str">
        <f ca="1">IFERROR(__xludf.DUMMYFUNCTION("GOOGLETRANSLATE(A18587,""auto"",""en"")"),"Loading...")</f>
        <v>Loading...</v>
      </c>
    </row>
    <row r="18588" spans="1:2" ht="14.25" customHeight="1">
      <c r="A18588" s="2" t="s">
        <v>17504</v>
      </c>
      <c r="B18588" s="2" t="str">
        <f ca="1">IFERROR(__xludf.DUMMYFUNCTION("GOOGLETRANSLATE(A18588,""auto"",""en"")"),"Loading...")</f>
        <v>Loading...</v>
      </c>
    </row>
    <row r="18589" spans="1:2" ht="14.25" customHeight="1">
      <c r="A18589" s="2" t="s">
        <v>17505</v>
      </c>
      <c r="B18589" s="2" t="str">
        <f ca="1">IFERROR(__xludf.DUMMYFUNCTION("GOOGLETRANSLATE(A18589,""auto"",""en"")"),"Loading...")</f>
        <v>Loading...</v>
      </c>
    </row>
    <row r="18590" spans="1:2" ht="14.25" customHeight="1">
      <c r="A18590" s="2" t="s">
        <v>17506</v>
      </c>
      <c r="B18590" s="2" t="str">
        <f ca="1">IFERROR(__xludf.DUMMYFUNCTION("GOOGLETRANSLATE(A18590,""auto"",""en"")"),"MODI IS NEED OF THE TIME 🪷🪷 RAGA HAS NO ANY CREDIBILITY")</f>
        <v>MODI IS NEED OF THE TIME 🪷🪷 RAGA HAS NO ANY CREDIBILITY</v>
      </c>
    </row>
    <row r="18591" spans="1:2" ht="14.25" customHeight="1">
      <c r="A18591" s="2" t="s">
        <v>17507</v>
      </c>
      <c r="B18591" s="2" t="str">
        <f ca="1">IFERROR(__xludf.DUMMYFUNCTION("GOOGLETRANSLATE(A18591,""auto"",""en"")"),"Loading...")</f>
        <v>Loading...</v>
      </c>
    </row>
    <row r="18592" spans="1:2" ht="14.25" customHeight="1">
      <c r="A18592" s="2" t="s">
        <v>1534</v>
      </c>
      <c r="B18592" s="2" t="str">
        <f ca="1">IFERROR(__xludf.DUMMYFUNCTION("GOOGLETRANSLATE(A18592,""auto"",""en"")"),"Loading...")</f>
        <v>Loading...</v>
      </c>
    </row>
    <row r="18593" spans="1:2" ht="14.25" customHeight="1">
      <c r="A18593" s="6" t="s">
        <v>17508</v>
      </c>
      <c r="B18593" s="2" t="str">
        <f ca="1">IFERROR(__xludf.DUMMYFUNCTION("GOOGLETRANSLATE(A18593,""auto"",""en"")"),"Loading...")</f>
        <v>Loading...</v>
      </c>
    </row>
    <row r="18594" spans="1:2" ht="14.25" customHeight="1">
      <c r="A18594" s="2" t="s">
        <v>16597</v>
      </c>
      <c r="B18594" s="2" t="str">
        <f ca="1">IFERROR(__xludf.DUMMYFUNCTION("GOOGLETRANSLATE(A18594,""auto"",""en"")"),"Loading...")</f>
        <v>Loading...</v>
      </c>
    </row>
    <row r="18595" spans="1:2" ht="14.25" customHeight="1">
      <c r="A18595" s="2" t="s">
        <v>17509</v>
      </c>
      <c r="B18595" s="2" t="str">
        <f ca="1">IFERROR(__xludf.DUMMYFUNCTION("GOOGLETRANSLATE(A18595,""auto"",""en"")"),"Loading...")</f>
        <v>Loading...</v>
      </c>
    </row>
    <row r="18596" spans="1:2" ht="14.25" customHeight="1">
      <c r="A18596" s="2" t="s">
        <v>17510</v>
      </c>
      <c r="B18596" s="2" t="str">
        <f ca="1">IFERROR(__xludf.DUMMYFUNCTION("GOOGLETRANSLATE(A18596,""auto"",""en"")"),"11:45 That's why Muslims were included in OBC list in Karnataka.")</f>
        <v>11:45 That's why Muslims were included in OBC list in Karnataka.</v>
      </c>
    </row>
    <row r="18597" spans="1:2" ht="14.25" customHeight="1">
      <c r="A18597" s="2" t="s">
        <v>17511</v>
      </c>
      <c r="B18597" s="2" t="str">
        <f ca="1">IFERROR(__xludf.DUMMYFUNCTION("GOOGLETRANSLATE(A18597,""auto"",""en"")"),"Loading...")</f>
        <v>Loading...</v>
      </c>
    </row>
    <row r="18598" spans="1:2" ht="14.25" customHeight="1">
      <c r="A18598" s="2" t="s">
        <v>17512</v>
      </c>
      <c r="B18598" s="2" t="str">
        <f ca="1">IFERROR(__xludf.DUMMYFUNCTION("GOOGLETRANSLATE(A18598,""auto"",""en"")"),"Loading...")</f>
        <v>Loading...</v>
      </c>
    </row>
    <row r="18599" spans="1:2" ht="14.25" customHeight="1">
      <c r="A18599" s="2" t="s">
        <v>17513</v>
      </c>
      <c r="B18599" s="2" t="str">
        <f ca="1">IFERROR(__xludf.DUMMYFUNCTION("GOOGLETRANSLATE(A18599,""auto"",""en"")"),"Loading...")</f>
        <v>Loading...</v>
      </c>
    </row>
    <row r="18600" spans="1:2" ht="14.25" customHeight="1">
      <c r="A18600" s="2" t="s">
        <v>17514</v>
      </c>
      <c r="B18600" s="2" t="str">
        <f ca="1">IFERROR(__xludf.DUMMYFUNCTION("GOOGLETRANSLATE(A18600,""auto"",""en"")"),"Loading...")</f>
        <v>Loading...</v>
      </c>
    </row>
    <row r="18601" spans="1:2" ht="14.25" customHeight="1">
      <c r="A18601" s="2" t="s">
        <v>17515</v>
      </c>
      <c r="B18601" s="2" t="str">
        <f ca="1">IFERROR(__xludf.DUMMYFUNCTION("GOOGLETRANSLATE(A18601,""auto"",""en"")"),"Gandhis should not lead india ever again, It must be a new face ❤")</f>
        <v>Gandhis should not lead india ever again, It must be a new face ❤</v>
      </c>
    </row>
    <row r="18602" spans="1:2" ht="14.25" customHeight="1">
      <c r="A18602" s="2" t="s">
        <v>16899</v>
      </c>
      <c r="B18602" s="2" t="str">
        <f ca="1">IFERROR(__xludf.DUMMYFUNCTION("GOOGLETRANSLATE(A18602,""auto"",""en"")"),"Loading...")</f>
        <v>Loading...</v>
      </c>
    </row>
    <row r="18603" spans="1:2" ht="14.25" customHeight="1">
      <c r="A18603" s="2" t="s">
        <v>17516</v>
      </c>
      <c r="B18603" s="2" t="str">
        <f ca="1">IFERROR(__xludf.DUMMYFUNCTION("GOOGLETRANSLATE(A18603,""auto"",""en"")"),"Loading...")</f>
        <v>Loading...</v>
      </c>
    </row>
    <row r="18604" spans="1:2" ht="14.25" customHeight="1">
      <c r="A18604" s="2" t="s">
        <v>17517</v>
      </c>
      <c r="B18604" s="2" t="str">
        <f ca="1">IFERROR(__xludf.DUMMYFUNCTION("GOOGLETRANSLATE(A18604,""auto"",""en"")"),"Loading...")</f>
        <v>Loading...</v>
      </c>
    </row>
    <row r="18605" spans="1:2" ht="14.25" customHeight="1">
      <c r="A18605" s="2" t="s">
        <v>17518</v>
      </c>
      <c r="B18605" s="2" t="str">
        <f ca="1">IFERROR(__xludf.DUMMYFUNCTION("GOOGLETRANSLATE(A18605,""auto"",""en"")"),"Loading...")</f>
        <v>Loading...</v>
      </c>
    </row>
    <row r="18606" spans="1:2" ht="14.25" customHeight="1">
      <c r="A18606" s="2" t="s">
        <v>17519</v>
      </c>
      <c r="B18606" s="2" t="str">
        <f ca="1">IFERROR(__xludf.DUMMYFUNCTION("GOOGLETRANSLATE(A18606,""auto"",""en"")"),"Loading...")</f>
        <v>Loading...</v>
      </c>
    </row>
    <row r="18607" spans="1:2" ht="14.25" customHeight="1">
      <c r="A18607" s="2" t="s">
        <v>17520</v>
      </c>
      <c r="B18607" s="2" t="str">
        <f ca="1">IFERROR(__xludf.DUMMYFUNCTION("GOOGLETRANSLATE(A18607,""auto"",""en"")"),"If Rahul didn’t have his last name Gandhi, he wouldn’t even be qualified to be a clerk in a bank")</f>
        <v>If Rahul didn’t have his last name Gandhi, he wouldn’t even be qualified to be a clerk in a bank</v>
      </c>
    </row>
    <row r="18608" spans="1:2" ht="14.25" customHeight="1">
      <c r="A18608" s="2" t="s">
        <v>17521</v>
      </c>
      <c r="B18608" s="2" t="str">
        <f ca="1">IFERROR(__xludf.DUMMYFUNCTION("GOOGLETRANSLATE(A18608,""auto"",""en"")"),"Loading...")</f>
        <v>Loading...</v>
      </c>
    </row>
    <row r="18609" spans="1:2" ht="14.25" customHeight="1">
      <c r="A18609" s="2" t="s">
        <v>17522</v>
      </c>
      <c r="B18609" s="2" t="str">
        <f ca="1">IFERROR(__xludf.DUMMYFUNCTION("GOOGLETRANSLATE(A18609,""auto"",""en"")"),"Loading...")</f>
        <v>Loading...</v>
      </c>
    </row>
    <row r="18610" spans="1:2" ht="14.25" customHeight="1">
      <c r="A18610" s="6" t="s">
        <v>17523</v>
      </c>
      <c r="B18610" s="2" t="str">
        <f ca="1">IFERROR(__xludf.DUMMYFUNCTION("GOOGLETRANSLATE(A18610,""auto"",""en"")"),"It is good that BJP's manifesto operation was not done.
Warna Kami Nikalte video took 2-4 hours long😅")</f>
        <v>It is good that BJP's manifesto operation was not done.
Warna Kami Nikalte video took 2-4 hours long😅</v>
      </c>
    </row>
    <row r="18611" spans="1:2" ht="14.25" customHeight="1">
      <c r="A18611" s="2" t="s">
        <v>17524</v>
      </c>
      <c r="B18611" s="2" t="str">
        <f ca="1">IFERROR(__xludf.DUMMYFUNCTION("GOOGLETRANSLATE(A18611,""auto"",""en"")"),"Loading...")</f>
        <v>Loading...</v>
      </c>
    </row>
    <row r="18612" spans="1:2" ht="14.25" customHeight="1">
      <c r="A18612" s="2" t="s">
        <v>17525</v>
      </c>
      <c r="B18612" s="2" t="str">
        <f ca="1">IFERROR(__xludf.DUMMYFUNCTION("GOOGLETRANSLATE(A18612,""auto"",""en"")"),"Loading...")</f>
        <v>Loading...</v>
      </c>
    </row>
    <row r="18613" spans="1:2" ht="14.25" customHeight="1">
      <c r="A18613" s="2" t="s">
        <v>17526</v>
      </c>
      <c r="B18613" s="2" t="str">
        <f ca="1">IFERROR(__xludf.DUMMYFUNCTION("GOOGLETRANSLATE(A18613,""auto"",""en"")"),"Loading...")</f>
        <v>Loading...</v>
      </c>
    </row>
    <row r="18614" spans="1:2" ht="14.25" customHeight="1">
      <c r="A18614" s="2" t="s">
        <v>17527</v>
      </c>
      <c r="B18614" s="2" t="str">
        <f ca="1">IFERROR(__xludf.DUMMYFUNCTION("GOOGLETRANSLATE(A18614,""auto"",""en"")"),"Loading...")</f>
        <v>Loading...</v>
      </c>
    </row>
    <row r="18615" spans="1:2" ht="14.25" customHeight="1">
      <c r="A18615" s="2" t="s">
        <v>17528</v>
      </c>
      <c r="B18615" s="2" t="str">
        <f ca="1">IFERROR(__xludf.DUMMYFUNCTION("GOOGLETRANSLATE(A18615,""auto"",""en"")"),"Loading...")</f>
        <v>Loading...</v>
      </c>
    </row>
    <row r="18616" spans="1:2" ht="14.25" customHeight="1">
      <c r="A18616" s="2" t="s">
        <v>17529</v>
      </c>
      <c r="B18616" s="2" t="str">
        <f ca="1">IFERROR(__xludf.DUMMYFUNCTION("GOOGLETRANSLATE(A18616,""auto"",""en"")"),"Loading...")</f>
        <v>Loading...</v>
      </c>
    </row>
    <row r="18617" spans="1:2" ht="14.25" customHeight="1">
      <c r="A18617" s="2" t="s">
        <v>17530</v>
      </c>
      <c r="B18617" s="2" t="str">
        <f ca="1">IFERROR(__xludf.DUMMYFUNCTION("GOOGLETRANSLATE(A18617,""auto"",""en"")"),"Loading...")</f>
        <v>Loading...</v>
      </c>
    </row>
    <row r="18618" spans="1:2" ht="14.25" customHeight="1">
      <c r="A18618" s="2" t="s">
        <v>17531</v>
      </c>
      <c r="B18618" s="2" t="str">
        <f ca="1">IFERROR(__xludf.DUMMYFUNCTION("GOOGLETRANSLATE(A18618,""auto"",""en"")"),"Loading...")</f>
        <v>Loading...</v>
      </c>
    </row>
    <row r="18619" spans="1:2" ht="14.25" customHeight="1">
      <c r="A18619" s="2" t="s">
        <v>17532</v>
      </c>
      <c r="B18619" s="2" t="str">
        <f ca="1">IFERROR(__xludf.DUMMYFUNCTION("GOOGLETRANSLATE(A18619,""auto"",""en"")"),"Loading...")</f>
        <v>Loading...</v>
      </c>
    </row>
    <row r="18620" spans="1:2" ht="14.25" customHeight="1">
      <c r="A18620" s="2" t="s">
        <v>17533</v>
      </c>
      <c r="B18620" s="2" t="str">
        <f ca="1">IFERROR(__xludf.DUMMYFUNCTION("GOOGLETRANSLATE(A18620,""auto"",""en"")"),"Loading...")</f>
        <v>Loading...</v>
      </c>
    </row>
    <row r="18621" spans="1:2" ht="14.25" customHeight="1">
      <c r="A18621" s="2" t="s">
        <v>1240</v>
      </c>
      <c r="B18621" s="2" t="str">
        <f ca="1">IFERROR(__xludf.DUMMYFUNCTION("GOOGLETRANSLATE(A18621,""auto"",""en"")"),"Loading...")</f>
        <v>Loading...</v>
      </c>
    </row>
    <row r="18622" spans="1:2" ht="14.25" customHeight="1">
      <c r="A18622" s="2" t="s">
        <v>17534</v>
      </c>
      <c r="B18622" s="2" t="str">
        <f ca="1">IFERROR(__xludf.DUMMYFUNCTION("GOOGLETRANSLATE(A18622,""auto"",""en"")"),"Loading...")</f>
        <v>Loading...</v>
      </c>
    </row>
    <row r="18623" spans="1:2" ht="14.25" customHeight="1">
      <c r="A18623" s="2" t="s">
        <v>17535</v>
      </c>
      <c r="B18623" s="2" t="str">
        <f ca="1">IFERROR(__xludf.DUMMYFUNCTION("GOOGLETRANSLATE(A18623,""auto"",""en"")"),"Loading...")</f>
        <v>Loading...</v>
      </c>
    </row>
    <row r="18624" spans="1:2" ht="14.25" customHeight="1">
      <c r="A18624" s="2" t="s">
        <v>17536</v>
      </c>
      <c r="B18624" s="2" t="str">
        <f ca="1">IFERROR(__xludf.DUMMYFUNCTION("GOOGLETRANSLATE(A18624,""auto"",""en"")"),"Loading...")</f>
        <v>Loading...</v>
      </c>
    </row>
    <row r="18625" spans="1:2" ht="14.25" customHeight="1">
      <c r="A18625" s="2" t="s">
        <v>17537</v>
      </c>
      <c r="B18625" s="2" t="str">
        <f ca="1">IFERROR(__xludf.DUMMYFUNCTION("GOOGLETRANSLATE(A18625,""auto"",""en"")"),"Loading...")</f>
        <v>Loading...</v>
      </c>
    </row>
    <row r="18626" spans="1:2" ht="14.25" customHeight="1">
      <c r="A18626" s="2" t="s">
        <v>17537</v>
      </c>
      <c r="B18626" s="2" t="str">
        <f ca="1">IFERROR(__xludf.DUMMYFUNCTION("GOOGLETRANSLATE(A18626,""auto"",""en"")"),"Loading...")</f>
        <v>Loading...</v>
      </c>
    </row>
    <row r="18627" spans="1:2" ht="14.25" customHeight="1">
      <c r="A18627" s="2" t="s">
        <v>17538</v>
      </c>
      <c r="B18627" s="2" t="str">
        <f ca="1">IFERROR(__xludf.DUMMYFUNCTION("GOOGLETRANSLATE(A18627,""auto"",""en"")"),"Loading...")</f>
        <v>Loading...</v>
      </c>
    </row>
    <row r="18628" spans="1:2" ht="14.25" customHeight="1">
      <c r="A18628" s="2" t="s">
        <v>17539</v>
      </c>
      <c r="B18628" s="2" t="str">
        <f ca="1">IFERROR(__xludf.DUMMYFUNCTION("GOOGLETRANSLATE(A18628,""auto"",""en"")"),"Loading...")</f>
        <v>Loading...</v>
      </c>
    </row>
    <row r="18629" spans="1:2" ht="14.25" customHeight="1">
      <c r="A18629" s="2" t="s">
        <v>17540</v>
      </c>
      <c r="B18629" s="2" t="str">
        <f ca="1">IFERROR(__xludf.DUMMYFUNCTION("GOOGLETRANSLATE(A18629,""auto"",""en"")"),"Congress personnsaid deficit. Means country will pay for it slowly")</f>
        <v>Congress personnsaid deficit. Means country will pay for it slowly</v>
      </c>
    </row>
    <row r="18630" spans="1:2" ht="14.25" customHeight="1">
      <c r="A18630" s="2" t="s">
        <v>17541</v>
      </c>
      <c r="B18630" s="2" t="str">
        <f ca="1">IFERROR(__xludf.DUMMYFUNCTION("GOOGLETRANSLATE(A18630,""auto"",""en"")"),"Brother, once this fake Jhola issue is started, after that, we both will criticize Rahul Gandhi, but before the elections, this video has been written, he is very Libral, if people vote for Chor again, then the problems which have just changed will be the"&amp;"re. I will also grow older.")</f>
        <v>Brother, once this fake Jhola issue is started, after that, we both will criticize Rahul Gandhi, but before the elections, this video has been written, he is very Libral, if people vote for Chor again, then the problems which have just changed will be there. I will also grow older.</v>
      </c>
    </row>
    <row r="18631" spans="1:2" ht="14.25" customHeight="1">
      <c r="A18631" s="6" t="s">
        <v>17542</v>
      </c>
      <c r="B18631" s="2" t="str">
        <f ca="1">IFERROR(__xludf.DUMMYFUNCTION("GOOGLETRANSLATE(A18631,""auto"",""en"")"),"Loading...")</f>
        <v>Loading...</v>
      </c>
    </row>
    <row r="18632" spans="1:2" ht="14.25" customHeight="1">
      <c r="A18632" s="2" t="s">
        <v>17543</v>
      </c>
      <c r="B18632" s="2" t="str">
        <f ca="1">IFERROR(__xludf.DUMMYFUNCTION("GOOGLETRANSLATE(A18632,""auto"",""en"")"),"Loading...")</f>
        <v>Loading...</v>
      </c>
    </row>
    <row r="18633" spans="1:2" ht="14.25" customHeight="1">
      <c r="A18633" s="2" t="s">
        <v>17544</v>
      </c>
      <c r="B18633" s="2" t="str">
        <f ca="1">IFERROR(__xludf.DUMMYFUNCTION("GOOGLETRANSLATE(A18633,""auto"",""en"")"),"Loading...")</f>
        <v>Loading...</v>
      </c>
    </row>
    <row r="18634" spans="1:2" ht="14.25" customHeight="1">
      <c r="A18634" s="2" t="s">
        <v>17545</v>
      </c>
      <c r="B18634" s="2" t="str">
        <f ca="1">IFERROR(__xludf.DUMMYFUNCTION("GOOGLETRANSLATE(A18634,""auto"",""en"")"),"Loading...")</f>
        <v>Loading...</v>
      </c>
    </row>
    <row r="18635" spans="1:2" ht="14.25" customHeight="1">
      <c r="A18635" s="2" t="s">
        <v>17546</v>
      </c>
      <c r="B18635" s="2" t="str">
        <f ca="1">IFERROR(__xludf.DUMMYFUNCTION("GOOGLETRANSLATE(A18635,""auto"",""en"")"),"Loading...")</f>
        <v>Loading...</v>
      </c>
    </row>
    <row r="18636" spans="1:2" ht="14.25" customHeight="1">
      <c r="A18636" s="2" t="s">
        <v>17547</v>
      </c>
      <c r="B18636" s="2" t="str">
        <f ca="1">IFERROR(__xludf.DUMMYFUNCTION("GOOGLETRANSLATE(A18636,""auto"",""en"")"),"Loading...")</f>
        <v>Loading...</v>
      </c>
    </row>
    <row r="18637" spans="1:2" ht="14.25" customHeight="1">
      <c r="A18637" s="2" t="s">
        <v>17548</v>
      </c>
      <c r="B18637" s="2" t="str">
        <f ca="1">IFERROR(__xludf.DUMMYFUNCTION("GOOGLETRANSLATE(A18637,""auto"",""en"")"),"Loading...")</f>
        <v>Loading...</v>
      </c>
    </row>
    <row r="18638" spans="1:2" ht="14.25" customHeight="1">
      <c r="A18638" s="2" t="s">
        <v>17549</v>
      </c>
      <c r="B18638" s="2" t="str">
        <f ca="1">IFERROR(__xludf.DUMMYFUNCTION("GOOGLETRANSLATE(A18638,""auto"",""en"")"),"Loading...")</f>
        <v>Loading...</v>
      </c>
    </row>
    <row r="18639" spans="1:2" ht="14.25" customHeight="1">
      <c r="A18639" s="2" t="s">
        <v>17550</v>
      </c>
      <c r="B18639" s="2" t="str">
        <f ca="1">IFERROR(__xludf.DUMMYFUNCTION("GOOGLETRANSLATE(A18639,""auto"",""en"")"),"Loading...")</f>
        <v>Loading...</v>
      </c>
    </row>
    <row r="18640" spans="1:2" ht="14.25" customHeight="1">
      <c r="A18640" s="2" t="s">
        <v>17551</v>
      </c>
      <c r="B18640" s="2" t="str">
        <f ca="1">IFERROR(__xludf.DUMMYFUNCTION("GOOGLETRANSLATE(A18640,""auto"",""en"")"),"Loading...")</f>
        <v>Loading...</v>
      </c>
    </row>
    <row r="18641" spans="1:2" ht="14.25" customHeight="1">
      <c r="A18641" s="2" t="s">
        <v>9193</v>
      </c>
      <c r="B18641" s="2" t="str">
        <f ca="1">IFERROR(__xludf.DUMMYFUNCTION("GOOGLETRANSLATE(A18641,""auto"",""en"")"),"Loading...")</f>
        <v>Loading...</v>
      </c>
    </row>
    <row r="18642" spans="1:2" ht="14.25" customHeight="1">
      <c r="A18642" s="6" t="s">
        <v>17552</v>
      </c>
      <c r="B18642" s="2" t="str">
        <f ca="1">IFERROR(__xludf.DUMMYFUNCTION("GOOGLETRANSLATE(A18642,""auto"",""en"")"),"Loading...")</f>
        <v>Loading...</v>
      </c>
    </row>
    <row r="18643" spans="1:2" ht="14.25" customHeight="1">
      <c r="A18643" s="2" t="s">
        <v>17553</v>
      </c>
      <c r="B18643" s="2" t="str">
        <f ca="1">IFERROR(__xludf.DUMMYFUNCTION("GOOGLETRANSLATE(A18643,""auto"",""en"")"),"Loading...")</f>
        <v>Loading...</v>
      </c>
    </row>
    <row r="18644" spans="1:2" ht="14.25" customHeight="1">
      <c r="A18644" s="2" t="s">
        <v>17554</v>
      </c>
      <c r="B18644" s="2" t="str">
        <f ca="1">IFERROR(__xludf.DUMMYFUNCTION("GOOGLETRANSLATE(A18644,""auto"",""en"")"),"Loading...")</f>
        <v>Loading...</v>
      </c>
    </row>
    <row r="18645" spans="1:2" ht="14.25" customHeight="1">
      <c r="A18645" s="2" t="s">
        <v>17555</v>
      </c>
      <c r="B18645" s="2" t="str">
        <f ca="1">IFERROR(__xludf.DUMMYFUNCTION("GOOGLETRANSLATE(A18645,""auto"",""en"")"),"Loading...")</f>
        <v>Loading...</v>
      </c>
    </row>
    <row r="18646" spans="1:2" ht="14.25" customHeight="1">
      <c r="A18646" s="2" t="s">
        <v>17556</v>
      </c>
      <c r="B18646" s="2" t="str">
        <f ca="1">IFERROR(__xludf.DUMMYFUNCTION("GOOGLETRANSLATE(A18646,""auto"",""en"")"),"Loading...")</f>
        <v>Loading...</v>
      </c>
    </row>
    <row r="18647" spans="1:2" ht="14.25" customHeight="1">
      <c r="A18647" s="2" t="s">
        <v>17557</v>
      </c>
      <c r="B18647" s="2" t="str">
        <f ca="1">IFERROR(__xludf.DUMMYFUNCTION("GOOGLETRANSLATE(A18647,""auto"",""en"")"),"We need Modi ❤❤")</f>
        <v>We need Modi ❤❤</v>
      </c>
    </row>
    <row r="18648" spans="1:2" ht="14.25" customHeight="1">
      <c r="A18648" s="6" t="s">
        <v>17558</v>
      </c>
      <c r="B18648" s="2" t="str">
        <f ca="1">IFERROR(__xludf.DUMMYFUNCTION("GOOGLETRANSLATE(A18648,""auto"",""en"")"),"Loading...")</f>
        <v>Loading...</v>
      </c>
    </row>
    <row r="18649" spans="1:2" ht="14.25" customHeight="1">
      <c r="A18649" s="6" t="s">
        <v>17559</v>
      </c>
      <c r="B18649" s="2" t="str">
        <f ca="1">IFERROR(__xludf.DUMMYFUNCTION("GOOGLETRANSLATE(A18649,""auto"",""en"")"),"Loading...")</f>
        <v>Loading...</v>
      </c>
    </row>
    <row r="18650" spans="1:2" ht="14.25" customHeight="1">
      <c r="A18650" s="6" t="s">
        <v>17560</v>
      </c>
      <c r="B18650" s="2" t="str">
        <f ca="1">IFERROR(__xludf.DUMMYFUNCTION("GOOGLETRANSLATE(A18650,""auto"",""en"")"),"Loading...")</f>
        <v>Loading...</v>
      </c>
    </row>
    <row r="18651" spans="1:2" ht="14.25" customHeight="1">
      <c r="A18651" s="4" t="s">
        <v>17561</v>
      </c>
      <c r="B18651" s="2" t="str">
        <f ca="1">IFERROR(__xludf.DUMMYFUNCTION("GOOGLETRANSLATE(A18651,""auto"",""en"")"),"Loading...")</f>
        <v>Loading...</v>
      </c>
    </row>
    <row r="18652" spans="1:2" ht="14.25" customHeight="1">
      <c r="A18652" s="4" t="s">
        <v>17562</v>
      </c>
      <c r="B18652" s="2" t="str">
        <f ca="1">IFERROR(__xludf.DUMMYFUNCTION("GOOGLETRANSLATE(A18652,""auto"",""en"")"),"This means you support Congress even below.")</f>
        <v>This means you support Congress even below.</v>
      </c>
    </row>
    <row r="18653" spans="1:2" ht="14.25" customHeight="1">
      <c r="A18653" s="2" t="s">
        <v>17563</v>
      </c>
      <c r="B18653" s="2" t="str">
        <f ca="1">IFERROR(__xludf.DUMMYFUNCTION("GOOGLETRANSLATE(A18653,""auto"",""en"")"),"Loading...")</f>
        <v>Loading...</v>
      </c>
    </row>
    <row r="18654" spans="1:2" ht="14.25" customHeight="1">
      <c r="A18654" s="2" t="s">
        <v>17564</v>
      </c>
      <c r="B18654" s="2" t="str">
        <f ca="1">IFERROR(__xludf.DUMMYFUNCTION("GOOGLETRANSLATE(A18654,""auto"",""en"")"),"Loading...")</f>
        <v>Loading...</v>
      </c>
    </row>
    <row r="18655" spans="1:2" ht="14.25" customHeight="1">
      <c r="A18655" s="2" t="s">
        <v>17565</v>
      </c>
      <c r="B18655" s="2" t="str">
        <f ca="1">IFERROR(__xludf.DUMMYFUNCTION("GOOGLETRANSLATE(A18655,""auto"",""en"")"),"Loading...")</f>
        <v>Loading...</v>
      </c>
    </row>
    <row r="18656" spans="1:2" ht="14.25" customHeight="1">
      <c r="A18656" s="2" t="s">
        <v>17566</v>
      </c>
      <c r="B18656" s="2" t="str">
        <f ca="1">IFERROR(__xludf.DUMMYFUNCTION("GOOGLETRANSLATE(A18656,""auto"",""en"")"),"Loading...")</f>
        <v>Loading...</v>
      </c>
    </row>
    <row r="18657" spans="1:2" ht="14.25" customHeight="1">
      <c r="A18657" s="2" t="s">
        <v>17567</v>
      </c>
      <c r="B18657" s="2" t="str">
        <f ca="1">IFERROR(__xludf.DUMMYFUNCTION("GOOGLETRANSLATE(A18657,""auto"",""en"")"),"Loading...")</f>
        <v>Loading...</v>
      </c>
    </row>
    <row r="18658" spans="1:2" ht="14.25" customHeight="1">
      <c r="A18658" s="2" t="s">
        <v>17568</v>
      </c>
      <c r="B18658" s="2" t="str">
        <f ca="1">IFERROR(__xludf.DUMMYFUNCTION("GOOGLETRANSLATE(A18658,""auto"",""en"")"),"Loading...")</f>
        <v>Loading...</v>
      </c>
    </row>
    <row r="18659" spans="1:2" ht="14.25" customHeight="1">
      <c r="A18659" s="2" t="s">
        <v>17569</v>
      </c>
      <c r="B18659" s="2" t="str">
        <f ca="1">IFERROR(__xludf.DUMMYFUNCTION("GOOGLETRANSLATE(A18659,""auto"",""en"")"),"Loading...")</f>
        <v>Loading...</v>
      </c>
    </row>
    <row r="18660" spans="1:2" ht="14.25" customHeight="1">
      <c r="A18660" s="2" t="s">
        <v>17570</v>
      </c>
      <c r="B18660" s="2" t="str">
        <f ca="1">IFERROR(__xludf.DUMMYFUNCTION("GOOGLETRANSLATE(A18660,""auto"",""en"")"),"Loading...")</f>
        <v>Loading...</v>
      </c>
    </row>
    <row r="18661" spans="1:2" ht="14.25" customHeight="1">
      <c r="A18661" s="2" t="s">
        <v>17571</v>
      </c>
      <c r="B18661" s="2" t="str">
        <f ca="1">IFERROR(__xludf.DUMMYFUNCTION("GOOGLETRANSLATE(A18661,""auto"",""en"")"),"Loading...")</f>
        <v>Loading...</v>
      </c>
    </row>
    <row r="18662" spans="1:2" ht="14.25" customHeight="1">
      <c r="A18662" s="2" t="s">
        <v>17572</v>
      </c>
      <c r="B18662" s="2" t="str">
        <f ca="1">IFERROR(__xludf.DUMMYFUNCTION("GOOGLETRANSLATE(A18662,""auto"",""en"")"),"Loading...")</f>
        <v>Loading...</v>
      </c>
    </row>
    <row r="18663" spans="1:2" ht="14.25" customHeight="1">
      <c r="A18663" s="2" t="s">
        <v>17573</v>
      </c>
      <c r="B18663" s="2" t="str">
        <f ca="1">IFERROR(__xludf.DUMMYFUNCTION("GOOGLETRANSLATE(A18663,""auto"",""en"")"),"Loading...")</f>
        <v>Loading...</v>
      </c>
    </row>
    <row r="18664" spans="1:2" ht="14.25" customHeight="1">
      <c r="A18664" s="6" t="s">
        <v>17574</v>
      </c>
      <c r="B18664" s="2" t="str">
        <f ca="1">IFERROR(__xludf.DUMMYFUNCTION("GOOGLETRANSLATE(A18664,""auto"",""en"")"),"Loading...")</f>
        <v>Loading...</v>
      </c>
    </row>
    <row r="18665" spans="1:2" ht="14.25" customHeight="1">
      <c r="A18665" s="6" t="s">
        <v>17575</v>
      </c>
      <c r="B18665" s="2" t="str">
        <f ca="1">IFERROR(__xludf.DUMMYFUNCTION("GOOGLETRANSLATE(A18665,""auto"",""en"")"),"Loading...")</f>
        <v>Loading...</v>
      </c>
    </row>
    <row r="18666" spans="1:2" ht="14.25" customHeight="1">
      <c r="A18666" s="2" t="s">
        <v>17576</v>
      </c>
      <c r="B18666" s="2" t="str">
        <f ca="1">IFERROR(__xludf.DUMMYFUNCTION("GOOGLETRANSLATE(A18666,""auto"",""en"")"),"Loading...")</f>
        <v>Loading...</v>
      </c>
    </row>
    <row r="18667" spans="1:2" ht="14.25" customHeight="1">
      <c r="A18667" s="2" t="s">
        <v>17577</v>
      </c>
      <c r="B18667" s="2" t="str">
        <f ca="1">IFERROR(__xludf.DUMMYFUNCTION("GOOGLETRANSLATE(A18667,""auto"",""en"")"),"Loading...")</f>
        <v>Loading...</v>
      </c>
    </row>
    <row r="18668" spans="1:2" ht="14.25" customHeight="1">
      <c r="A18668" s="2" t="s">
        <v>594</v>
      </c>
      <c r="B18668" s="2" t="str">
        <f ca="1">IFERROR(__xludf.DUMMYFUNCTION("GOOGLETRANSLATE(A18668,""auto"",""en"")"),"❤")</f>
        <v>❤</v>
      </c>
    </row>
    <row r="18669" spans="1:2" ht="14.25" customHeight="1">
      <c r="A18669" s="2" t="s">
        <v>17578</v>
      </c>
      <c r="B18669" s="2" t="str">
        <f ca="1">IFERROR(__xludf.DUMMYFUNCTION("GOOGLETRANSLATE(A18669,""auto"",""en"")"),"Loading...")</f>
        <v>Loading...</v>
      </c>
    </row>
    <row r="18670" spans="1:2" ht="14.25" customHeight="1">
      <c r="A18670" s="2" t="s">
        <v>17579</v>
      </c>
      <c r="B18670" s="2" t="str">
        <f ca="1">IFERROR(__xludf.DUMMYFUNCTION("GOOGLETRANSLATE(A18670,""auto"",""en"")"),"Loading...")</f>
        <v>Loading...</v>
      </c>
    </row>
    <row r="18671" spans="1:2" ht="14.25" customHeight="1">
      <c r="A18671" s="2" t="s">
        <v>17580</v>
      </c>
      <c r="B18671" s="2" t="str">
        <f ca="1">IFERROR(__xludf.DUMMYFUNCTION("GOOGLETRANSLATE(A18671,""auto"",""en"")"),"Loading...")</f>
        <v>Loading...</v>
      </c>
    </row>
    <row r="18672" spans="1:2" ht="14.25" customHeight="1">
      <c r="A18672" s="2" t="s">
        <v>17581</v>
      </c>
      <c r="B18672" s="2" t="str">
        <f ca="1">IFERROR(__xludf.DUMMYFUNCTION("GOOGLETRANSLATE(A18672,""auto"",""en"")"),"Loading...")</f>
        <v>Loading...</v>
      </c>
    </row>
    <row r="18673" spans="1:2" ht="14.25" customHeight="1">
      <c r="A18673" s="2" t="s">
        <v>17582</v>
      </c>
      <c r="B18673" s="2" t="str">
        <f ca="1">IFERROR(__xludf.DUMMYFUNCTION("GOOGLETRANSLATE(A18673,""auto"",""en"")"),"Loading...")</f>
        <v>Loading...</v>
      </c>
    </row>
    <row r="18674" spans="1:2" ht="14.25" customHeight="1">
      <c r="A18674" s="2" t="s">
        <v>17583</v>
      </c>
      <c r="B18674" s="2" t="str">
        <f ca="1">IFERROR(__xludf.DUMMYFUNCTION("GOOGLETRANSLATE(A18674,""auto"",""en"")"),"Loading...")</f>
        <v>Loading...</v>
      </c>
    </row>
    <row r="18675" spans="1:2" ht="14.25" customHeight="1">
      <c r="A18675" s="4" t="s">
        <v>17584</v>
      </c>
      <c r="B18675" s="2" t="str">
        <f ca="1">IFERROR(__xludf.DUMMYFUNCTION("GOOGLETRANSLATE(A18675,""auto"",""en"")"),"Loading...")</f>
        <v>Loading...</v>
      </c>
    </row>
    <row r="18676" spans="1:2" ht="14.25" customHeight="1">
      <c r="A18676" s="2" t="s">
        <v>17585</v>
      </c>
      <c r="B18676" s="2" t="str">
        <f ca="1">IFERROR(__xludf.DUMMYFUNCTION("GOOGLETRANSLATE(A18676,""auto"",""en"")"),"Loading...")</f>
        <v>Loading...</v>
      </c>
    </row>
    <row r="18677" spans="1:2" ht="14.25" customHeight="1">
      <c r="A18677" s="2" t="s">
        <v>17586</v>
      </c>
      <c r="B18677" s="2" t="str">
        <f ca="1">IFERROR(__xludf.DUMMYFUNCTION("GOOGLETRANSLATE(A18677,""auto"",""en"")"),"Loading...")</f>
        <v>Loading...</v>
      </c>
    </row>
    <row r="18678" spans="1:2" ht="14.25" customHeight="1">
      <c r="A18678" s="4" t="s">
        <v>17587</v>
      </c>
      <c r="B18678" s="2" t="str">
        <f ca="1">IFERROR(__xludf.DUMMYFUNCTION("GOOGLETRANSLATE(A18678,""auto"",""en"")"),"Loading...")</f>
        <v>Loading...</v>
      </c>
    </row>
    <row r="18679" spans="1:2" ht="14.25" customHeight="1">
      <c r="A18679" s="2" t="s">
        <v>17588</v>
      </c>
      <c r="B18679" s="2" t="str">
        <f ca="1">IFERROR(__xludf.DUMMYFUNCTION("GOOGLETRANSLATE(A18679,""auto"",""en"")"),"Loading...")</f>
        <v>Loading...</v>
      </c>
    </row>
    <row r="18680" spans="1:2" ht="14.25" customHeight="1">
      <c r="A18680" s="6" t="s">
        <v>17589</v>
      </c>
      <c r="B18680" s="2" t="str">
        <f ca="1">IFERROR(__xludf.DUMMYFUNCTION("GOOGLETRANSLATE(A18680,""auto"",""en"")"),"Loading...")</f>
        <v>Loading...</v>
      </c>
    </row>
    <row r="18681" spans="1:2" ht="14.25" customHeight="1">
      <c r="A18681" s="2" t="s">
        <v>17590</v>
      </c>
      <c r="B18681" s="2" t="str">
        <f ca="1">IFERROR(__xludf.DUMMYFUNCTION("GOOGLETRANSLATE(A18681,""auto"",""en"")"),"Tell me what you are eating, my dear. App to confuse.")</f>
        <v>Tell me what you are eating, my dear. App to confuse.</v>
      </c>
    </row>
    <row r="18682" spans="1:2" ht="14.25" customHeight="1">
      <c r="A18682" s="2" t="s">
        <v>17591</v>
      </c>
      <c r="B18682" s="2" t="str">
        <f ca="1">IFERROR(__xludf.DUMMYFUNCTION("GOOGLETRANSLATE(A18682,""auto"",""en"")"),"I knew this, Mohak shows his true colors, he is a closet BJP supporter!")</f>
        <v>I knew this, Mohak shows his true colors, he is a closet BJP supporter!</v>
      </c>
    </row>
    <row r="18683" spans="1:2" ht="14.25" customHeight="1">
      <c r="A18683" s="2" t="s">
        <v>17592</v>
      </c>
      <c r="B18683" s="2" t="str">
        <f ca="1">IFERROR(__xludf.DUMMYFUNCTION("GOOGLETRANSLATE(A18683,""auto"",""en"")"),"Loading...")</f>
        <v>Loading...</v>
      </c>
    </row>
    <row r="18684" spans="1:2" ht="14.25" customHeight="1">
      <c r="A18684" s="2" t="s">
        <v>17593</v>
      </c>
      <c r="B18684" s="2" t="str">
        <f ca="1">IFERROR(__xludf.DUMMYFUNCTION("GOOGLETRANSLATE(A18684,""auto"",""en"")"),"Loading...")</f>
        <v>Loading...</v>
      </c>
    </row>
    <row r="18685" spans="1:2" ht="14.25" customHeight="1">
      <c r="A18685" s="2" t="s">
        <v>17594</v>
      </c>
      <c r="B18685" s="2" t="str">
        <f ca="1">IFERROR(__xludf.DUMMYFUNCTION("GOOGLETRANSLATE(A18685,""auto"",""en"")"),"Loading...")</f>
        <v>Loading...</v>
      </c>
    </row>
    <row r="18686" spans="1:2" ht="14.25" customHeight="1">
      <c r="A18686" s="2" t="s">
        <v>17595</v>
      </c>
      <c r="B18686" s="2" t="str">
        <f ca="1">IFERROR(__xludf.DUMMYFUNCTION("GOOGLETRANSLATE(A18686,""auto"",""en"")"),"Loading...")</f>
        <v>Loading...</v>
      </c>
    </row>
    <row r="18687" spans="1:2" ht="14.25" customHeight="1">
      <c r="A18687" s="2" t="s">
        <v>17596</v>
      </c>
      <c r="B18687" s="2" t="str">
        <f ca="1">IFERROR(__xludf.DUMMYFUNCTION("GOOGLETRANSLATE(A18687,""auto"",""en"")"),"Loading...")</f>
        <v>Loading...</v>
      </c>
    </row>
    <row r="18688" spans="1:2" ht="14.25" customHeight="1">
      <c r="A18688" s="6" t="s">
        <v>17597</v>
      </c>
      <c r="B18688" s="2" t="str">
        <f ca="1">IFERROR(__xludf.DUMMYFUNCTION("GOOGLETRANSLATE(A18688,""auto"",""en"")"),"Loading...")</f>
        <v>Loading...</v>
      </c>
    </row>
    <row r="18689" spans="1:2" ht="14.25" customHeight="1">
      <c r="A18689" s="2" t="s">
        <v>17598</v>
      </c>
      <c r="B18689" s="2" t="str">
        <f ca="1">IFERROR(__xludf.DUMMYFUNCTION("GOOGLETRANSLATE(A18689,""auto"",""en"")"),"Loading...")</f>
        <v>Loading...</v>
      </c>
    </row>
    <row r="18690" spans="1:2" ht="14.25" customHeight="1">
      <c r="A18690" s="2" t="s">
        <v>17599</v>
      </c>
      <c r="B18690" s="2" t="str">
        <f ca="1">IFERROR(__xludf.DUMMYFUNCTION("GOOGLETRANSLATE(A18690,""auto"",""en"")"),"Loading...")</f>
        <v>Loading...</v>
      </c>
    </row>
    <row r="18691" spans="1:2" ht="14.25" customHeight="1">
      <c r="A18691" s="2" t="s">
        <v>17600</v>
      </c>
      <c r="B18691" s="2" t="str">
        <f ca="1">IFERROR(__xludf.DUMMYFUNCTION("GOOGLETRANSLATE(A18691,""auto"",""en"")"),"Loading...")</f>
        <v>Loading...</v>
      </c>
    </row>
    <row r="18692" spans="1:2" ht="14.25" customHeight="1">
      <c r="A18692" s="2" t="s">
        <v>17601</v>
      </c>
      <c r="B18692" s="2" t="str">
        <f ca="1">IFERROR(__xludf.DUMMYFUNCTION("GOOGLETRANSLATE(A18692,""auto"",""en"")"),"Loading...")</f>
        <v>Loading...</v>
      </c>
    </row>
    <row r="18693" spans="1:2" ht="14.25" customHeight="1">
      <c r="A18693" s="2" t="s">
        <v>17602</v>
      </c>
      <c r="B18693" s="2" t="str">
        <f ca="1">IFERROR(__xludf.DUMMYFUNCTION("GOOGLETRANSLATE(A18693,""auto"",""en"")"),"Vote for BJP only")</f>
        <v>Vote for BJP only</v>
      </c>
    </row>
    <row r="18694" spans="1:2" ht="14.25" customHeight="1">
      <c r="A18694" s="2" t="s">
        <v>17374</v>
      </c>
      <c r="B18694" s="2" t="str">
        <f ca="1">IFERROR(__xludf.DUMMYFUNCTION("GOOGLETRANSLATE(A18694,""auto"",""en"")"),"Loading...")</f>
        <v>Loading...</v>
      </c>
    </row>
    <row r="18695" spans="1:2" ht="14.25" customHeight="1">
      <c r="A18695" s="6" t="s">
        <v>17603</v>
      </c>
      <c r="B18695" s="2" t="str">
        <f ca="1">IFERROR(__xludf.DUMMYFUNCTION("GOOGLETRANSLATE(A18695,""auto"",""en"")"),"Loading...")</f>
        <v>Loading...</v>
      </c>
    </row>
    <row r="18696" spans="1:2" ht="14.25" customHeight="1">
      <c r="A18696" s="2" t="s">
        <v>17604</v>
      </c>
      <c r="B18696" s="2" t="str">
        <f ca="1">IFERROR(__xludf.DUMMYFUNCTION("GOOGLETRANSLATE(A18696,""auto"",""en"")"),"Loading...")</f>
        <v>Loading...</v>
      </c>
    </row>
    <row r="18697" spans="1:2" ht="14.25" customHeight="1">
      <c r="A18697" s="6" t="s">
        <v>17605</v>
      </c>
      <c r="B18697" s="2" t="str">
        <f ca="1">IFERROR(__xludf.DUMMYFUNCTION("GOOGLETRANSLATE(A18697,""auto"",""en"")"),"Loading...")</f>
        <v>Loading...</v>
      </c>
    </row>
    <row r="18698" spans="1:2" ht="14.25" customHeight="1">
      <c r="A18698" s="6" t="s">
        <v>17606</v>
      </c>
      <c r="B18698" s="2" t="str">
        <f ca="1">IFERROR(__xludf.DUMMYFUNCTION("GOOGLETRANSLATE(A18698,""auto"",""en"")"),"Loading...")</f>
        <v>Loading...</v>
      </c>
    </row>
    <row r="18699" spans="1:2" ht="14.25" customHeight="1">
      <c r="A18699" s="2" t="s">
        <v>17607</v>
      </c>
      <c r="B18699" s="2" t="str">
        <f ca="1">IFERROR(__xludf.DUMMYFUNCTION("GOOGLETRANSLATE(A18699,""auto"",""en"")"),"Loading...")</f>
        <v>Loading...</v>
      </c>
    </row>
    <row r="18700" spans="1:2" ht="14.25" customHeight="1">
      <c r="A18700" s="2" t="s">
        <v>17608</v>
      </c>
      <c r="B18700" s="2" t="str">
        <f ca="1">IFERROR(__xludf.DUMMYFUNCTION("GOOGLETRANSLATE(A18700,""auto"",""en"")"),"Loading...")</f>
        <v>Loading...</v>
      </c>
    </row>
    <row r="18701" spans="1:2" ht="14.25" customHeight="1">
      <c r="A18701" s="2" t="s">
        <v>17609</v>
      </c>
      <c r="B18701" s="2" t="str">
        <f ca="1">IFERROR(__xludf.DUMMYFUNCTION("GOOGLETRANSLATE(A18701,""auto"",""en"")"),"Loading...")</f>
        <v>Loading...</v>
      </c>
    </row>
    <row r="18702" spans="1:2" ht="14.25" customHeight="1">
      <c r="A18702" s="4" t="s">
        <v>17610</v>
      </c>
      <c r="B18702" s="2" t="str">
        <f ca="1">IFERROR(__xludf.DUMMYFUNCTION("GOOGLETRANSLATE(A18702,""auto"",""en"")"),"Loading...")</f>
        <v>Loading...</v>
      </c>
    </row>
    <row r="18703" spans="1:2" ht="14.25" customHeight="1">
      <c r="A18703" s="2" t="s">
        <v>17611</v>
      </c>
      <c r="B18703" s="2" t="str">
        <f ca="1">IFERROR(__xludf.DUMMYFUNCTION("GOOGLETRANSLATE(A18703,""auto"",""en"")"),"Loading...")</f>
        <v>Loading...</v>
      </c>
    </row>
    <row r="18704" spans="1:2" ht="14.25" customHeight="1">
      <c r="A18704" s="2" t="s">
        <v>17612</v>
      </c>
      <c r="B18704" s="2" t="str">
        <f ca="1">IFERROR(__xludf.DUMMYFUNCTION("GOOGLETRANSLATE(A18704,""auto"",""en"")"),"Loading...")</f>
        <v>Loading...</v>
      </c>
    </row>
    <row r="18705" spans="1:2" ht="14.25" customHeight="1">
      <c r="A18705" s="2" t="s">
        <v>17613</v>
      </c>
      <c r="B18705" s="2" t="str">
        <f ca="1">IFERROR(__xludf.DUMMYFUNCTION("GOOGLETRANSLATE(A18705,""auto"",""en"")"),"Loading...")</f>
        <v>Loading...</v>
      </c>
    </row>
    <row r="18706" spans="1:2" ht="14.25" customHeight="1">
      <c r="A18706" s="2" t="s">
        <v>17614</v>
      </c>
      <c r="B18706" s="2" t="str">
        <f ca="1">IFERROR(__xludf.DUMMYFUNCTION("GOOGLETRANSLATE(A18706,""auto"",""en"")"),"Loading...")</f>
        <v>Loading...</v>
      </c>
    </row>
    <row r="18707" spans="1:2" ht="14.25" customHeight="1">
      <c r="A18707" s="6" t="s">
        <v>17615</v>
      </c>
      <c r="B18707" s="2" t="str">
        <f ca="1">IFERROR(__xludf.DUMMYFUNCTION("GOOGLETRANSLATE(A18707,""auto"",""en"")"),"Loading...")</f>
        <v>Loading...</v>
      </c>
    </row>
    <row r="18708" spans="1:2" ht="14.25" customHeight="1">
      <c r="A18708" s="2" t="s">
        <v>17616</v>
      </c>
      <c r="B18708" s="2" t="str">
        <f ca="1">IFERROR(__xludf.DUMMYFUNCTION("GOOGLETRANSLATE(A18708,""auto"",""en"")"),"Loading...")</f>
        <v>Loading...</v>
      </c>
    </row>
    <row r="18709" spans="1:2" ht="14.25" customHeight="1">
      <c r="A18709" s="6" t="s">
        <v>17617</v>
      </c>
      <c r="B18709" s="2" t="str">
        <f ca="1">IFERROR(__xludf.DUMMYFUNCTION("GOOGLETRANSLATE(A18709,""auto"",""en"")"),"Today I finally voted BJP 😅
Even my friends voted")</f>
        <v>Today I finally voted BJP 😅
Even my friends voted</v>
      </c>
    </row>
    <row r="18710" spans="1:2" ht="14.25" customHeight="1">
      <c r="A18710" s="6" t="s">
        <v>17618</v>
      </c>
      <c r="B18710" s="2" t="str">
        <f ca="1">IFERROR(__xludf.DUMMYFUNCTION("GOOGLETRANSLATE(A18710,""auto"",""en"")"),"Loading...")</f>
        <v>Loading...</v>
      </c>
    </row>
    <row r="18711" spans="1:2" ht="14.25" customHeight="1">
      <c r="A18711" s="2" t="s">
        <v>17619</v>
      </c>
      <c r="B18711" s="2" t="str">
        <f ca="1">IFERROR(__xludf.DUMMYFUNCTION("GOOGLETRANSLATE(A18711,""auto"",""en"")"),"Loading...")</f>
        <v>Loading...</v>
      </c>
    </row>
    <row r="18712" spans="1:2" ht="14.25" customHeight="1">
      <c r="A18712" s="2" t="s">
        <v>17620</v>
      </c>
      <c r="B18712" s="2" t="str">
        <f ca="1">IFERROR(__xludf.DUMMYFUNCTION("GOOGLETRANSLATE(A18712,""auto"",""en"")"),"Loading...")</f>
        <v>Loading...</v>
      </c>
    </row>
    <row r="18713" spans="1:2" ht="14.25" customHeight="1">
      <c r="A18713" s="2" t="s">
        <v>17621</v>
      </c>
      <c r="B18713" s="2" t="str">
        <f ca="1">IFERROR(__xludf.DUMMYFUNCTION("GOOGLETRANSLATE(A18713,""auto"",""en"")"),"Godi youtuber😂")</f>
        <v>Godi youtuber😂</v>
      </c>
    </row>
    <row r="18714" spans="1:2" ht="14.25" customHeight="1">
      <c r="A18714" s="2" t="s">
        <v>17622</v>
      </c>
      <c r="B18714" s="2" t="str">
        <f ca="1">IFERROR(__xludf.DUMMYFUNCTION("GOOGLETRANSLATE(A18714,""auto"",""en"")"),"Loading...")</f>
        <v>Loading...</v>
      </c>
    </row>
    <row r="18715" spans="1:2" ht="14.25" customHeight="1">
      <c r="A18715" s="6" t="s">
        <v>17623</v>
      </c>
      <c r="B18715" s="2" t="str">
        <f ca="1">IFERROR(__xludf.DUMMYFUNCTION("GOOGLETRANSLATE(A18715,""auto"",""en"")"),"Loading...")</f>
        <v>Loading...</v>
      </c>
    </row>
    <row r="18716" spans="1:2" ht="14.25" customHeight="1">
      <c r="A18716" s="2" t="s">
        <v>17624</v>
      </c>
      <c r="B18716" s="2" t="str">
        <f ca="1">IFERROR(__xludf.DUMMYFUNCTION("GOOGLETRANSLATE(A18716,""auto"",""en"")"),"Loading...")</f>
        <v>Loading...</v>
      </c>
    </row>
    <row r="18717" spans="1:2" ht="14.25" customHeight="1">
      <c r="A18717" s="2" t="s">
        <v>17625</v>
      </c>
      <c r="B18717" s="2" t="str">
        <f ca="1">IFERROR(__xludf.DUMMYFUNCTION("GOOGLETRANSLATE(A18717,""auto"",""en"")"),"Loading...")</f>
        <v>Loading...</v>
      </c>
    </row>
    <row r="18718" spans="1:2" ht="14.25" customHeight="1">
      <c r="A18718" s="2" t="s">
        <v>17626</v>
      </c>
      <c r="B18718" s="2" t="str">
        <f ca="1">IFERROR(__xludf.DUMMYFUNCTION("GOOGLETRANSLATE(A18718,""auto"",""en"")"),"Loading...")</f>
        <v>Loading...</v>
      </c>
    </row>
    <row r="18719" spans="1:2" ht="14.25" customHeight="1">
      <c r="A18719" s="2" t="s">
        <v>17627</v>
      </c>
      <c r="B18719" s="2" t="str">
        <f ca="1">IFERROR(__xludf.DUMMYFUNCTION("GOOGLETRANSLATE(A18719,""auto"",""en"")"),"Loading...")</f>
        <v>Loading...</v>
      </c>
    </row>
    <row r="18720" spans="1:2" ht="14.25" customHeight="1">
      <c r="A18720" s="6" t="s">
        <v>17628</v>
      </c>
      <c r="B18720" s="2" t="str">
        <f ca="1">IFERROR(__xludf.DUMMYFUNCTION("GOOGLETRANSLATE(A18720,""auto"",""en"")"),"Loading...")</f>
        <v>Loading...</v>
      </c>
    </row>
    <row r="18721" spans="1:2" ht="14.25" customHeight="1">
      <c r="A18721" s="2" t="s">
        <v>17629</v>
      </c>
      <c r="B18721" s="2" t="str">
        <f ca="1">IFERROR(__xludf.DUMMYFUNCTION("GOOGLETRANSLATE(A18721,""auto"",""en"")"),"There are many promising politicians in Congress like pilot and senior leaders like Shashi Tharoor, but the Gandhi family won't let anyone even near their position. Prime ministerial candidate was made M. Kharge, despite having so many good faces, they ch"&amp;"ose the one close to Gandhi family despite knowing that no one knows him. And that too against Modi.. They have to just sideline gandhi family a bit, to save congress..")</f>
        <v>There are many promising politicians in Congress like pilot and senior leaders like Shashi Tharoor, but the Gandhi family won't let anyone even near their position. Prime ministerial candidate was made M. Kharge, despite having so many good faces, they chose the one close to Gandhi family despite knowing that no one knows him. And that too against Modi.. They have to just sideline gandhi family a bit, to save congress..</v>
      </c>
    </row>
    <row r="18722" spans="1:2" ht="14.25" customHeight="1">
      <c r="A18722" s="2" t="s">
        <v>17630</v>
      </c>
      <c r="B18722" s="2" t="str">
        <f ca="1">IFERROR(__xludf.DUMMYFUNCTION("GOOGLETRANSLATE(A18722,""auto"",""en"")"),"Loading...")</f>
        <v>Loading...</v>
      </c>
    </row>
    <row r="18723" spans="1:2" ht="14.25" customHeight="1">
      <c r="A18723" s="2" t="s">
        <v>17631</v>
      </c>
      <c r="B18723" s="2" t="str">
        <f ca="1">IFERROR(__xludf.DUMMYFUNCTION("GOOGLETRANSLATE(A18723,""auto"",""en"")"),"Loading...")</f>
        <v>Loading...</v>
      </c>
    </row>
    <row r="18724" spans="1:2" ht="14.25" customHeight="1">
      <c r="A18724" s="6" t="s">
        <v>17632</v>
      </c>
      <c r="B18724" s="2" t="str">
        <f ca="1">IFERROR(__xludf.DUMMYFUNCTION("GOOGLETRANSLATE(A18724,""auto"",""en"")"),"Loading...")</f>
        <v>Loading...</v>
      </c>
    </row>
    <row r="18725" spans="1:2" ht="14.25" customHeight="1">
      <c r="A18725" s="2" t="s">
        <v>17633</v>
      </c>
      <c r="B18725" s="2" t="str">
        <f ca="1">IFERROR(__xludf.DUMMYFUNCTION("GOOGLETRANSLATE(A18725,""auto"",""en"")"),"Loading...")</f>
        <v>Loading...</v>
      </c>
    </row>
    <row r="18726" spans="1:2" ht="14.25" customHeight="1">
      <c r="A18726" s="2" t="s">
        <v>17634</v>
      </c>
      <c r="B18726" s="2" t="str">
        <f ca="1">IFERROR(__xludf.DUMMYFUNCTION("GOOGLETRANSLATE(A18726,""auto"",""en"")"),"Loading...")</f>
        <v>Loading...</v>
      </c>
    </row>
    <row r="18727" spans="1:2" ht="14.25" customHeight="1">
      <c r="A18727" s="6" t="s">
        <v>17635</v>
      </c>
      <c r="B18727" s="2" t="str">
        <f ca="1">IFERROR(__xludf.DUMMYFUNCTION("GOOGLETRANSLATE(A18727,""auto"",""en"")"),"Loading...")</f>
        <v>Loading...</v>
      </c>
    </row>
    <row r="18728" spans="1:2" ht="14.25" customHeight="1">
      <c r="A18728" s="2" t="s">
        <v>17636</v>
      </c>
      <c r="B18728" s="2" t="str">
        <f ca="1">IFERROR(__xludf.DUMMYFUNCTION("GOOGLETRANSLATE(A18728,""auto"",""en"")"),"Loading...")</f>
        <v>Loading...</v>
      </c>
    </row>
    <row r="18729" spans="1:2" ht="14.25" customHeight="1">
      <c r="A18729" s="2" t="s">
        <v>17637</v>
      </c>
      <c r="B18729" s="2" t="str">
        <f ca="1">IFERROR(__xludf.DUMMYFUNCTION("GOOGLETRANSLATE(A18729,""auto"",""en"")"),"Loading...")</f>
        <v>Loading...</v>
      </c>
    </row>
    <row r="18730" spans="1:2" ht="14.25" customHeight="1">
      <c r="A18730" s="2" t="s">
        <v>17638</v>
      </c>
      <c r="B18730" s="2" t="str">
        <f ca="1">IFERROR(__xludf.DUMMYFUNCTION("GOOGLETRANSLATE(A18730,""auto"",""en"")"),"Loading...")</f>
        <v>Loading...</v>
      </c>
    </row>
    <row r="18731" spans="1:2" ht="14.25" customHeight="1">
      <c r="A18731" s="2" t="s">
        <v>17639</v>
      </c>
      <c r="B18731" s="2" t="str">
        <f ca="1">IFERROR(__xludf.DUMMYFUNCTION("GOOGLETRANSLATE(A18731,""auto"",""en"")"),"Loading...")</f>
        <v>Loading...</v>
      </c>
    </row>
    <row r="18732" spans="1:2" ht="14.25" customHeight="1">
      <c r="A18732" s="2" t="s">
        <v>594</v>
      </c>
      <c r="B18732" s="2" t="str">
        <f ca="1">IFERROR(__xludf.DUMMYFUNCTION("GOOGLETRANSLATE(A18732,""auto"",""en"")"),"❤")</f>
        <v>❤</v>
      </c>
    </row>
    <row r="18733" spans="1:2" ht="14.25" customHeight="1">
      <c r="A18733" s="2" t="s">
        <v>17640</v>
      </c>
      <c r="B18733" s="2" t="str">
        <f ca="1">IFERROR(__xludf.DUMMYFUNCTION("GOOGLETRANSLATE(A18733,""auto"",""en"")"),"Loading...")</f>
        <v>Loading...</v>
      </c>
    </row>
    <row r="18734" spans="1:2" ht="14.25" customHeight="1">
      <c r="A18734" s="2" t="s">
        <v>17641</v>
      </c>
      <c r="B18734" s="2" t="str">
        <f ca="1">IFERROR(__xludf.DUMMYFUNCTION("GOOGLETRANSLATE(A18734,""auto"",""en"")"),"Loading...")</f>
        <v>Loading...</v>
      </c>
    </row>
    <row r="18735" spans="1:2" ht="14.25" customHeight="1">
      <c r="A18735" s="2" t="s">
        <v>17642</v>
      </c>
      <c r="B18735" s="2" t="str">
        <f ca="1">IFERROR(__xludf.DUMMYFUNCTION("GOOGLETRANSLATE(A18735,""auto"",""en"")"),"Loading...")</f>
        <v>Loading...</v>
      </c>
    </row>
    <row r="18736" spans="1:2" ht="14.25" customHeight="1">
      <c r="A18736" s="6" t="s">
        <v>17643</v>
      </c>
      <c r="B18736" s="2" t="str">
        <f ca="1">IFERROR(__xludf.DUMMYFUNCTION("GOOGLETRANSLATE(A18736,""auto"",""en"")"),"Loading...")</f>
        <v>Loading...</v>
      </c>
    </row>
    <row r="18737" spans="1:2" ht="14.25" customHeight="1">
      <c r="A18737" s="2" t="s">
        <v>17644</v>
      </c>
      <c r="B18737" s="2" t="str">
        <f ca="1">IFERROR(__xludf.DUMMYFUNCTION("GOOGLETRANSLATE(A18737,""auto"",""en"")"),"Loading...")</f>
        <v>Loading...</v>
      </c>
    </row>
    <row r="18738" spans="1:2" ht="14.25" customHeight="1">
      <c r="A18738" s="2" t="s">
        <v>17645</v>
      </c>
      <c r="B18738" s="2" t="str">
        <f ca="1">IFERROR(__xludf.DUMMYFUNCTION("GOOGLETRANSLATE(A18738,""auto"",""en"")"),"Loading...")</f>
        <v>Loading...</v>
      </c>
    </row>
    <row r="18739" spans="1:2" ht="14.25" customHeight="1">
      <c r="A18739" s="2" t="s">
        <v>17646</v>
      </c>
      <c r="B18739" s="2" t="str">
        <f ca="1">IFERROR(__xludf.DUMMYFUNCTION("GOOGLETRANSLATE(A18739,""auto"",""en"")"),"Loading...")</f>
        <v>Loading...</v>
      </c>
    </row>
    <row r="18740" spans="1:2" ht="14.25" customHeight="1">
      <c r="A18740" s="2" t="s">
        <v>17647</v>
      </c>
      <c r="B18740" s="2" t="str">
        <f ca="1">IFERROR(__xludf.DUMMYFUNCTION("GOOGLETRANSLATE(A18740,""auto"",""en"")"),"Loading...")</f>
        <v>Loading...</v>
      </c>
    </row>
    <row r="18741" spans="1:2" ht="14.25" customHeight="1">
      <c r="A18741" s="2" t="s">
        <v>17648</v>
      </c>
      <c r="B18741" s="2" t="str">
        <f ca="1">IFERROR(__xludf.DUMMYFUNCTION("GOOGLETRANSLATE(A18741,""auto"",""en"")"),"Loading...")</f>
        <v>Loading...</v>
      </c>
    </row>
    <row r="18742" spans="1:2" ht="14.25" customHeight="1">
      <c r="A18742" s="2" t="s">
        <v>17649</v>
      </c>
      <c r="B18742" s="2" t="str">
        <f ca="1">IFERROR(__xludf.DUMMYFUNCTION("GOOGLETRANSLATE(A18742,""auto"",""en"")"),"Loading...")</f>
        <v>Loading...</v>
      </c>
    </row>
    <row r="18743" spans="1:2" ht="14.25" customHeight="1">
      <c r="A18743" s="2" t="s">
        <v>17650</v>
      </c>
      <c r="B18743" s="2" t="str">
        <f ca="1">IFERROR(__xludf.DUMMYFUNCTION("GOOGLETRANSLATE(A18743,""auto"",""en"")"),"Loading...")</f>
        <v>Loading...</v>
      </c>
    </row>
    <row r="18744" spans="1:2" ht="14.25" customHeight="1">
      <c r="A18744" s="2" t="s">
        <v>17651</v>
      </c>
      <c r="B18744" s="2" t="str">
        <f ca="1">IFERROR(__xludf.DUMMYFUNCTION("GOOGLETRANSLATE(A18744,""auto"",""en"")"),"1:04 Rahul Gandhi can be a Model😮")</f>
        <v>1:04 Rahul Gandhi can be a Model😮</v>
      </c>
    </row>
    <row r="18745" spans="1:2" ht="14.25" customHeight="1">
      <c r="A18745" s="4" t="s">
        <v>17652</v>
      </c>
      <c r="B18745" s="2" t="str">
        <f ca="1">IFERROR(__xludf.DUMMYFUNCTION("GOOGLETRANSLATE(A18745,""auto"",""en"")"),"Loading...")</f>
        <v>Loading...</v>
      </c>
    </row>
    <row r="18746" spans="1:2" ht="14.25" customHeight="1">
      <c r="A18746" s="2" t="s">
        <v>17653</v>
      </c>
      <c r="B18746" s="2" t="str">
        <f ca="1">IFERROR(__xludf.DUMMYFUNCTION("GOOGLETRANSLATE(A18746,""auto"",""en"")"),"Loading...")</f>
        <v>Loading...</v>
      </c>
    </row>
    <row r="18747" spans="1:2" ht="14.25" customHeight="1">
      <c r="A18747" s="6" t="s">
        <v>17654</v>
      </c>
      <c r="B18747" s="2" t="str">
        <f ca="1">IFERROR(__xludf.DUMMYFUNCTION("GOOGLETRANSLATE(A18747,""auto"",""en"")"),"Loading...")</f>
        <v>Loading...</v>
      </c>
    </row>
    <row r="18748" spans="1:2" ht="14.25" customHeight="1">
      <c r="A18748" s="6" t="s">
        <v>17628</v>
      </c>
      <c r="B18748" s="2" t="str">
        <f ca="1">IFERROR(__xludf.DUMMYFUNCTION("GOOGLETRANSLATE(A18748,""auto"",""en"")"),"Loading...")</f>
        <v>Loading...</v>
      </c>
    </row>
    <row r="18749" spans="1:2" ht="14.25" customHeight="1">
      <c r="A18749" s="6" t="s">
        <v>17655</v>
      </c>
      <c r="B18749" s="2" t="str">
        <f ca="1">IFERROR(__xludf.DUMMYFUNCTION("GOOGLETRANSLATE(A18749,""auto"",""en"")"),"Loading...")</f>
        <v>Loading...</v>
      </c>
    </row>
    <row r="18750" spans="1:2" ht="14.25" customHeight="1">
      <c r="A18750" s="2" t="s">
        <v>17656</v>
      </c>
      <c r="B18750" s="2" t="str">
        <f ca="1">IFERROR(__xludf.DUMMYFUNCTION("GOOGLETRANSLATE(A18750,""auto"",""en"")"),"Loading...")</f>
        <v>Loading...</v>
      </c>
    </row>
    <row r="18751" spans="1:2" ht="14.25" customHeight="1">
      <c r="A18751" s="2" t="s">
        <v>17657</v>
      </c>
      <c r="B18751" s="2" t="str">
        <f ca="1">IFERROR(__xludf.DUMMYFUNCTION("GOOGLETRANSLATE(A18751,""auto"",""en"")"),"Loading...")</f>
        <v>Loading...</v>
      </c>
    </row>
    <row r="18752" spans="1:2" ht="14.25" customHeight="1">
      <c r="A18752" s="6" t="s">
        <v>17658</v>
      </c>
      <c r="B18752" s="2" t="str">
        <f ca="1">IFERROR(__xludf.DUMMYFUNCTION("GOOGLETRANSLATE(A18752,""auto"",""en"")"),"The only good thing about Congress is that it's not the BJP. 🤦
Vote your candidates because they're directly responsible for the area.")</f>
        <v>The only good thing about Congress is that it's not the BJP. 🤦
Vote your candidates because they're directly responsible for the area.</v>
      </c>
    </row>
    <row r="18753" spans="1:2" ht="14.25" customHeight="1">
      <c r="A18753" s="2" t="s">
        <v>17659</v>
      </c>
      <c r="B18753" s="2" t="str">
        <f ca="1">IFERROR(__xludf.DUMMYFUNCTION("GOOGLETRANSLATE(A18753,""auto"",""en"")"),"Vote to save democracy now. Vote to Save Bharat, Vote to Save our constitution.")</f>
        <v>Vote to save democracy now. Vote to Save Bharat, Vote to Save our constitution.</v>
      </c>
    </row>
    <row r="18754" spans="1:2" ht="14.25" customHeight="1">
      <c r="A18754" s="2" t="s">
        <v>17660</v>
      </c>
      <c r="B18754" s="2" t="str">
        <f ca="1">IFERROR(__xludf.DUMMYFUNCTION("GOOGLETRANSLATE(A18754,""auto"",""en"")"),"Loading...")</f>
        <v>Loading...</v>
      </c>
    </row>
    <row r="18755" spans="1:2" ht="14.25" customHeight="1">
      <c r="A18755" s="2" t="s">
        <v>17661</v>
      </c>
      <c r="B18755" s="2" t="str">
        <f ca="1">IFERROR(__xludf.DUMMYFUNCTION("GOOGLETRANSLATE(A18755,""auto"",""en"")"),"Loading...")</f>
        <v>Loading...</v>
      </c>
    </row>
    <row r="18756" spans="1:2" ht="14.25" customHeight="1">
      <c r="A18756" s="2" t="s">
        <v>17662</v>
      </c>
      <c r="B18756" s="2" t="str">
        <f ca="1">IFERROR(__xludf.DUMMYFUNCTION("GOOGLETRANSLATE(A18756,""auto"",""en"")"),"Loading...")</f>
        <v>Loading...</v>
      </c>
    </row>
    <row r="18757" spans="1:2" ht="14.25" customHeight="1">
      <c r="A18757" s="2" t="s">
        <v>17663</v>
      </c>
      <c r="B18757" s="2" t="str">
        <f ca="1">IFERROR(__xludf.DUMMYFUNCTION("GOOGLETRANSLATE(A18757,""auto"",""en"")"),"Loading...")</f>
        <v>Loading...</v>
      </c>
    </row>
    <row r="18758" spans="1:2" ht="14.25" customHeight="1">
      <c r="A18758" s="2" t="s">
        <v>17664</v>
      </c>
      <c r="B18758" s="2" t="str">
        <f ca="1">IFERROR(__xludf.DUMMYFUNCTION("GOOGLETRANSLATE(A18758,""auto"",""en"")"),"Loading...")</f>
        <v>Loading...</v>
      </c>
    </row>
    <row r="18759" spans="1:2" ht="14.25" customHeight="1">
      <c r="A18759" s="2" t="s">
        <v>17665</v>
      </c>
      <c r="B18759" s="2" t="str">
        <f ca="1">IFERROR(__xludf.DUMMYFUNCTION("GOOGLETRANSLATE(A18759,""auto"",""en"")"),"Loading...")</f>
        <v>Loading...</v>
      </c>
    </row>
    <row r="18760" spans="1:2" ht="14.25" customHeight="1">
      <c r="A18760" s="2" t="s">
        <v>17666</v>
      </c>
      <c r="B18760" s="2" t="str">
        <f ca="1">IFERROR(__xludf.DUMMYFUNCTION("GOOGLETRANSLATE(A18760,""auto"",""en"")"),"Bro will not talk about Modi hate speech")</f>
        <v>Bro will not talk about Modi hate speech</v>
      </c>
    </row>
    <row r="18761" spans="1:2" ht="14.25" customHeight="1">
      <c r="A18761" s="2" t="s">
        <v>17667</v>
      </c>
      <c r="B18761" s="2" t="str">
        <f ca="1">IFERROR(__xludf.DUMMYFUNCTION("GOOGLETRANSLATE(A18761,""auto"",""en"")"),"Loading...")</f>
        <v>Loading...</v>
      </c>
    </row>
    <row r="18762" spans="1:2" ht="14.25" customHeight="1">
      <c r="A18762" s="2" t="s">
        <v>17668</v>
      </c>
      <c r="B18762" s="2" t="str">
        <f ca="1">IFERROR(__xludf.DUMMYFUNCTION("GOOGLETRANSLATE(A18762,""auto"",""en"")"),"Loading...")</f>
        <v>Loading...</v>
      </c>
    </row>
    <row r="18763" spans="1:2" ht="14.25" customHeight="1">
      <c r="A18763" s="2" t="s">
        <v>17669</v>
      </c>
      <c r="B18763" s="2" t="str">
        <f ca="1">IFERROR(__xludf.DUMMYFUNCTION("GOOGLETRANSLATE(A18763,""auto"",""en"")"),"Loading...")</f>
        <v>Loading...</v>
      </c>
    </row>
    <row r="18764" spans="1:2" ht="14.25" customHeight="1">
      <c r="A18764" s="2" t="s">
        <v>17670</v>
      </c>
      <c r="B18764" s="2" t="str">
        <f ca="1">IFERROR(__xludf.DUMMYFUNCTION("GOOGLETRANSLATE(A18764,""auto"",""en"")"),"Loading...")</f>
        <v>Loading...</v>
      </c>
    </row>
    <row r="18765" spans="1:2" ht="14.25" customHeight="1">
      <c r="A18765" s="2" t="s">
        <v>8741</v>
      </c>
      <c r="B18765" s="2" t="str">
        <f ca="1">IFERROR(__xludf.DUMMYFUNCTION("GOOGLETRANSLATE(A18765,""auto"",""en"")"),"Loading...")</f>
        <v>Loading...</v>
      </c>
    </row>
    <row r="18766" spans="1:2" ht="14.25" customHeight="1">
      <c r="A18766" s="2" t="s">
        <v>17671</v>
      </c>
      <c r="B18766" s="2" t="str">
        <f ca="1">IFERROR(__xludf.DUMMYFUNCTION("GOOGLETRANSLATE(A18766,""auto"",""en"")"),"Loading...")</f>
        <v>Loading...</v>
      </c>
    </row>
    <row r="18767" spans="1:2" ht="14.25" customHeight="1">
      <c r="A18767" s="2" t="s">
        <v>17672</v>
      </c>
      <c r="B18767" s="2" t="str">
        <f ca="1">IFERROR(__xludf.DUMMYFUNCTION("GOOGLETRANSLATE(A18767,""auto"",""en"")"),"Loading...")</f>
        <v>Loading...</v>
      </c>
    </row>
    <row r="18768" spans="1:2" ht="14.25" customHeight="1">
      <c r="A18768" s="2" t="s">
        <v>17673</v>
      </c>
      <c r="B18768" s="2" t="str">
        <f ca="1">IFERROR(__xludf.DUMMYFUNCTION("GOOGLETRANSLATE(A18768,""auto"",""en"")"),"Loading...")</f>
        <v>Loading...</v>
      </c>
    </row>
    <row r="18769" spans="1:2" ht="14.25" customHeight="1">
      <c r="A18769" s="2" t="s">
        <v>17674</v>
      </c>
      <c r="B18769" s="2" t="str">
        <f ca="1">IFERROR(__xludf.DUMMYFUNCTION("GOOGLETRANSLATE(A18769,""auto"",""en"")"),"Loading...")</f>
        <v>Loading...</v>
      </c>
    </row>
    <row r="18770" spans="1:2" ht="14.25" customHeight="1">
      <c r="A18770" s="2" t="s">
        <v>17675</v>
      </c>
      <c r="B18770" s="2" t="str">
        <f ca="1">IFERROR(__xludf.DUMMYFUNCTION("GOOGLETRANSLATE(A18770,""auto"",""en"")"),"Loading...")</f>
        <v>Loading...</v>
      </c>
    </row>
    <row r="18771" spans="1:2" ht="14.25" customHeight="1">
      <c r="A18771" s="2" t="s">
        <v>17676</v>
      </c>
      <c r="B18771" s="2" t="str">
        <f ca="1">IFERROR(__xludf.DUMMYFUNCTION("GOOGLETRANSLATE(A18771,""auto"",""en"")"),"Loading...")</f>
        <v>Loading...</v>
      </c>
    </row>
    <row r="18772" spans="1:2" ht="14.25" customHeight="1">
      <c r="A18772" s="2" t="s">
        <v>17677</v>
      </c>
      <c r="B18772" s="2" t="str">
        <f ca="1">IFERROR(__xludf.DUMMYFUNCTION("GOOGLETRANSLATE(A18772,""auto"",""en"")"),"Loading...")</f>
        <v>Loading...</v>
      </c>
    </row>
    <row r="18773" spans="1:2" ht="14.25" customHeight="1">
      <c r="A18773" s="2" t="s">
        <v>17678</v>
      </c>
      <c r="B18773" s="2" t="str">
        <f ca="1">IFERROR(__xludf.DUMMYFUNCTION("GOOGLETRANSLATE(A18773,""auto"",""en"")"),"Loading...")</f>
        <v>Loading...</v>
      </c>
    </row>
    <row r="18774" spans="1:2" ht="14.25" customHeight="1">
      <c r="A18774" s="2" t="s">
        <v>17679</v>
      </c>
      <c r="B18774" s="2" t="str">
        <f ca="1">IFERROR(__xludf.DUMMYFUNCTION("GOOGLETRANSLATE(A18774,""auto"",""en"")"),"Loading...")</f>
        <v>Loading...</v>
      </c>
    </row>
    <row r="18775" spans="1:2" ht="14.25" customHeight="1">
      <c r="A18775" s="2" t="s">
        <v>17680</v>
      </c>
      <c r="B18775" s="2" t="str">
        <f ca="1">IFERROR(__xludf.DUMMYFUNCTION("GOOGLETRANSLATE(A18775,""auto"",""en"")"),"Loading...")</f>
        <v>Loading...</v>
      </c>
    </row>
    <row r="18776" spans="1:2" ht="14.25" customHeight="1">
      <c r="A18776" s="2" t="s">
        <v>17681</v>
      </c>
      <c r="B18776" s="2" t="str">
        <f ca="1">IFERROR(__xludf.DUMMYFUNCTION("GOOGLETRANSLATE(A18776,""auto"",""en"")"),"Loading...")</f>
        <v>Loading...</v>
      </c>
    </row>
    <row r="18777" spans="1:2" ht="14.25" customHeight="1">
      <c r="A18777" s="2" t="s">
        <v>17682</v>
      </c>
      <c r="B18777" s="2" t="str">
        <f ca="1">IFERROR(__xludf.DUMMYFUNCTION("GOOGLETRANSLATE(A18777,""auto"",""en"")"),"Loading...")</f>
        <v>Loading...</v>
      </c>
    </row>
    <row r="18778" spans="1:2" ht="14.25" customHeight="1">
      <c r="A18778" s="2" t="s">
        <v>17683</v>
      </c>
      <c r="B18778" s="2" t="str">
        <f ca="1">IFERROR(__xludf.DUMMYFUNCTION("GOOGLETRANSLATE(A18778,""auto"",""en"")"),"Loading...")</f>
        <v>Loading...</v>
      </c>
    </row>
    <row r="18779" spans="1:2" ht="14.25" customHeight="1">
      <c r="A18779" s="2" t="s">
        <v>17684</v>
      </c>
      <c r="B18779" s="2" t="str">
        <f ca="1">IFERROR(__xludf.DUMMYFUNCTION("GOOGLETRANSLATE(A18779,""auto"",""en"")"),"Loading...")</f>
        <v>Loading...</v>
      </c>
    </row>
    <row r="18780" spans="1:2" ht="14.25" customHeight="1">
      <c r="A18780" s="6" t="s">
        <v>17685</v>
      </c>
      <c r="B18780" s="2" t="str">
        <f ca="1">IFERROR(__xludf.DUMMYFUNCTION("GOOGLETRANSLATE(A18780,""auto"",""en"")"),"Loading...")</f>
        <v>Loading...</v>
      </c>
    </row>
    <row r="18781" spans="1:2" ht="14.25" customHeight="1">
      <c r="A18781" s="6" t="s">
        <v>17686</v>
      </c>
      <c r="B18781" s="2" t="str">
        <f ca="1">IFERROR(__xludf.DUMMYFUNCTION("GOOGLETRANSLATE(A18781,""auto"",""en"")"),"Loading...")</f>
        <v>Loading...</v>
      </c>
    </row>
    <row r="18782" spans="1:2" ht="14.25" customHeight="1">
      <c r="A18782" s="2" t="s">
        <v>17687</v>
      </c>
      <c r="B18782" s="2" t="str">
        <f ca="1">IFERROR(__xludf.DUMMYFUNCTION("GOOGLETRANSLATE(A18782,""auto"",""en"")"),"Loading...")</f>
        <v>Loading...</v>
      </c>
    </row>
    <row r="18783" spans="1:2" ht="14.25" customHeight="1">
      <c r="A18783" s="2" t="s">
        <v>17688</v>
      </c>
      <c r="B18783" s="2" t="str">
        <f ca="1">IFERROR(__xludf.DUMMYFUNCTION("GOOGLETRANSLATE(A18783,""auto"",""en"")"),"Loading...")</f>
        <v>Loading...</v>
      </c>
    </row>
    <row r="18784" spans="1:2" ht="14.25" customHeight="1">
      <c r="A18784" s="2" t="s">
        <v>17689</v>
      </c>
      <c r="B18784" s="2" t="str">
        <f ca="1">IFERROR(__xludf.DUMMYFUNCTION("GOOGLETRANSLATE(A18784,""auto"",""en"")"),"Loading...")</f>
        <v>Loading...</v>
      </c>
    </row>
    <row r="18785" spans="1:2" ht="14.25" customHeight="1">
      <c r="A18785" s="2" t="s">
        <v>17690</v>
      </c>
      <c r="B18785" s="2" t="str">
        <f ca="1">IFERROR(__xludf.DUMMYFUNCTION("GOOGLETRANSLATE(A18785,""auto"",""en"")"),"Just a suggestion that brother your video editing quality decreased Have u changed ur editor?")</f>
        <v>Just a suggestion that brother your video editing quality decreased Have u changed ur editor?</v>
      </c>
    </row>
    <row r="18786" spans="1:2" ht="14.25" customHeight="1">
      <c r="A18786" s="2" t="s">
        <v>17691</v>
      </c>
      <c r="B18786" s="2" t="str">
        <f ca="1">IFERROR(__xludf.DUMMYFUNCTION("GOOGLETRANSLATE(A18786,""auto"",""en"")"),"Was about to vote for Congress. But now Congress will Take away everything and distribute it. I want to save my money. Tum log apna apna dekh lo")</f>
        <v>Was about to vote for Congress. But now Congress will Take away everything and distribute it. I want to save my money. Tum log apna apna dekh lo</v>
      </c>
    </row>
    <row r="18787" spans="1:2" ht="14.25" customHeight="1">
      <c r="A18787" s="2" t="s">
        <v>17692</v>
      </c>
      <c r="B18787" s="2" t="str">
        <f ca="1">IFERROR(__xludf.DUMMYFUNCTION("GOOGLETRANSLATE(A18787,""auto"",""en"")"),"Loading...")</f>
        <v>Loading...</v>
      </c>
    </row>
    <row r="18788" spans="1:2" ht="14.25" customHeight="1">
      <c r="A18788" s="2" t="s">
        <v>17693</v>
      </c>
      <c r="B18788" s="2" t="str">
        <f ca="1">IFERROR(__xludf.DUMMYFUNCTION("GOOGLETRANSLATE(A18788,""auto"",""en"")"),"You are also giving confusing statements, one side you speak to BJP is useless then you wrong Congress too at least show us who is better, Congress manifesto has more clear points and the world deserves Rahul is a true politician at least ye to tell..")</f>
        <v>You are also giving confusing statements, one side you speak to BJP is useless then you wrong Congress too at least show us who is better, Congress manifesto has more clear points and the world deserves Rahul is a true politician at least ye to tell..</v>
      </c>
    </row>
    <row r="18789" spans="1:2" ht="14.25" customHeight="1">
      <c r="A18789" s="4" t="s">
        <v>17694</v>
      </c>
      <c r="B18789" s="2" t="str">
        <f ca="1">IFERROR(__xludf.DUMMYFUNCTION("GOOGLETRANSLATE(A18789,""auto"",""en"")"),"Loading...")</f>
        <v>Loading...</v>
      </c>
    </row>
    <row r="18790" spans="1:2" ht="14.25" customHeight="1">
      <c r="A18790" s="2" t="s">
        <v>8609</v>
      </c>
      <c r="B18790" s="2" t="str">
        <f ca="1">IFERROR(__xludf.DUMMYFUNCTION("GOOGLETRANSLATE(A18790,""auto"",""en"")"),"Loading...")</f>
        <v>Loading...</v>
      </c>
    </row>
    <row r="18791" spans="1:2" ht="14.25" customHeight="1">
      <c r="A18791" s="2" t="s">
        <v>17695</v>
      </c>
      <c r="B18791" s="2" t="str">
        <f ca="1">IFERROR(__xludf.DUMMYFUNCTION("GOOGLETRANSLATE(A18791,""auto"",""en"")"),"Loading...")</f>
        <v>Loading...</v>
      </c>
    </row>
    <row r="18792" spans="1:2" ht="14.25" customHeight="1">
      <c r="A18792" s="2" t="s">
        <v>17696</v>
      </c>
      <c r="B18792" s="2" t="str">
        <f ca="1">IFERROR(__xludf.DUMMYFUNCTION("GOOGLETRANSLATE(A18792,""auto"",""en"")"),"Loading...")</f>
        <v>Loading...</v>
      </c>
    </row>
    <row r="18793" spans="1:2" ht="14.25" customHeight="1">
      <c r="A18793" s="2" t="s">
        <v>17697</v>
      </c>
      <c r="B18793" s="2" t="str">
        <f ca="1">IFERROR(__xludf.DUMMYFUNCTION("GOOGLETRANSLATE(A18793,""auto"",""en"")"),"Loading...")</f>
        <v>Loading...</v>
      </c>
    </row>
    <row r="18794" spans="1:2" ht="14.25" customHeight="1">
      <c r="A18794" s="2" t="s">
        <v>17698</v>
      </c>
      <c r="B18794" s="2" t="str">
        <f ca="1">IFERROR(__xludf.DUMMYFUNCTION("GOOGLETRANSLATE(A18794,""auto"",""en"")"),"Loading...")</f>
        <v>Loading...</v>
      </c>
    </row>
    <row r="18795" spans="1:2" ht="14.25" customHeight="1">
      <c r="A18795" s="2" t="s">
        <v>17699</v>
      </c>
      <c r="B18795" s="2" t="str">
        <f ca="1">IFERROR(__xludf.DUMMYFUNCTION("GOOGLETRANSLATE(A18795,""auto"",""en"")"),"BJP will save the country, after watching the video of BJP, my vote is for Congress.")</f>
        <v>BJP will save the country, after watching the video of BJP, my vote is for Congress.</v>
      </c>
    </row>
    <row r="18796" spans="1:2" ht="14.25" customHeight="1">
      <c r="A18796" s="2" t="s">
        <v>17700</v>
      </c>
      <c r="B18796" s="2" t="str">
        <f ca="1">IFERROR(__xludf.DUMMYFUNCTION("GOOGLETRANSLATE(A18796,""auto"",""en"")"),"Loading...")</f>
        <v>Loading...</v>
      </c>
    </row>
    <row r="18797" spans="1:2" ht="14.25" customHeight="1">
      <c r="A18797" s="2" t="s">
        <v>17701</v>
      </c>
      <c r="B18797" s="2" t="str">
        <f ca="1">IFERROR(__xludf.DUMMYFUNCTION("GOOGLETRANSLATE(A18797,""auto"",""en"")"),"Loading...")</f>
        <v>Loading...</v>
      </c>
    </row>
    <row r="18798" spans="1:2" ht="14.25" customHeight="1">
      <c r="A18798" s="2" t="s">
        <v>17702</v>
      </c>
      <c r="B18798" s="2" t="str">
        <f ca="1">IFERROR(__xludf.DUMMYFUNCTION("GOOGLETRANSLATE(A18798,""auto"",""en"")"),"In Maharashtra reservation is 72 ℅")</f>
        <v>In Maharashtra reservation is 72 ℅</v>
      </c>
    </row>
    <row r="18799" spans="1:2" ht="14.25" customHeight="1">
      <c r="A18799" s="4" t="s">
        <v>17703</v>
      </c>
      <c r="B18799" s="2" t="str">
        <f ca="1">IFERROR(__xludf.DUMMYFUNCTION("GOOGLETRANSLATE(A18799,""auto"",""en"")"),"If BJP's fund management is so good then why didn't they even conduct a general census?")</f>
        <v>If BJP's fund management is so good then why didn't they even conduct a general census?</v>
      </c>
    </row>
    <row r="18800" spans="1:2" ht="14.25" customHeight="1">
      <c r="A18800" s="2" t="s">
        <v>17704</v>
      </c>
      <c r="B18800" s="2" t="str">
        <f ca="1">IFERROR(__xludf.DUMMYFUNCTION("GOOGLETRANSLATE(A18800,""auto"",""en"")"),"Loading...")</f>
        <v>Loading...</v>
      </c>
    </row>
    <row r="18801" spans="1:2" ht="14.25" customHeight="1">
      <c r="A18801" s="2" t="s">
        <v>17705</v>
      </c>
      <c r="B18801" s="2" t="str">
        <f ca="1">IFERROR(__xludf.DUMMYFUNCTION("GOOGLETRANSLATE(A18801,""auto"",""en"")"),"Loading...")</f>
        <v>Loading...</v>
      </c>
    </row>
    <row r="18802" spans="1:2" ht="14.25" customHeight="1">
      <c r="A18802" s="2" t="s">
        <v>17706</v>
      </c>
      <c r="B18802" s="2" t="str">
        <f ca="1">IFERROR(__xludf.DUMMYFUNCTION("GOOGLETRANSLATE(A18802,""auto"",""en"")"),"Loading...")</f>
        <v>Loading...</v>
      </c>
    </row>
    <row r="18803" spans="1:2" ht="14.25" customHeight="1">
      <c r="A18803" s="2" t="s">
        <v>17707</v>
      </c>
      <c r="B18803" s="2" t="str">
        <f ca="1">IFERROR(__xludf.DUMMYFUNCTION("GOOGLETRANSLATE(A18803,""auto"",""en"")"),"BJP does the work on ground. Obviously it'll criticised by left who wants to everyone poor and strive for utopia.")</f>
        <v>BJP does the work on ground. Obviously it'll criticised by left who wants to everyone poor and strive for utopia.</v>
      </c>
    </row>
    <row r="18804" spans="1:2" ht="14.25" customHeight="1">
      <c r="A18804" s="2" t="s">
        <v>17708</v>
      </c>
      <c r="B18804" s="2" t="str">
        <f ca="1">IFERROR(__xludf.DUMMYFUNCTION("GOOGLETRANSLATE(A18804,""auto"",""en"")"),"Just ask BJP and Modi, what has Modi done in the last 10 years from 2014 to 2024?")</f>
        <v>Just ask BJP and Modi, what has Modi done in the last 10 years from 2014 to 2024?</v>
      </c>
    </row>
    <row r="18805" spans="1:2" ht="14.25" customHeight="1">
      <c r="A18805" s="2" t="s">
        <v>17709</v>
      </c>
      <c r="B18805" s="2" t="str">
        <f ca="1">IFERROR(__xludf.DUMMYFUNCTION("GOOGLETRANSLATE(A18805,""auto"",""en"")"),"Loading...")</f>
        <v>Loading...</v>
      </c>
    </row>
    <row r="18806" spans="1:2" ht="14.25" customHeight="1">
      <c r="A18806" s="2" t="s">
        <v>17710</v>
      </c>
      <c r="B18806" s="2" t="str">
        <f ca="1">IFERROR(__xludf.DUMMYFUNCTION("GOOGLETRANSLATE(A18806,""auto"",""en"")"),"Loading...")</f>
        <v>Loading...</v>
      </c>
    </row>
    <row r="18807" spans="1:2" ht="14.25" customHeight="1">
      <c r="A18807" s="6" t="s">
        <v>17711</v>
      </c>
      <c r="B18807" s="2" t="str">
        <f ca="1">IFERROR(__xludf.DUMMYFUNCTION("GOOGLETRANSLATE(A18807,""auto"",""en"")"),"Loading...")</f>
        <v>Loading...</v>
      </c>
    </row>
    <row r="18808" spans="1:2" ht="14.25" customHeight="1">
      <c r="A18808" s="2" t="s">
        <v>2887</v>
      </c>
      <c r="B18808" s="2" t="str">
        <f ca="1">IFERROR(__xludf.DUMMYFUNCTION("GOOGLETRANSLATE(A18808,""auto"",""en"")"),"Loading...")</f>
        <v>Loading...</v>
      </c>
    </row>
    <row r="18809" spans="1:2" ht="14.25" customHeight="1">
      <c r="A18809" s="6" t="s">
        <v>17712</v>
      </c>
      <c r="B18809" s="2" t="str">
        <f ca="1">IFERROR(__xludf.DUMMYFUNCTION("GOOGLETRANSLATE(A18809,""auto"",""en"")"),"Loading...")</f>
        <v>Loading...</v>
      </c>
    </row>
    <row r="18810" spans="1:2" ht="14.25" customHeight="1">
      <c r="A18810" s="2" t="s">
        <v>17713</v>
      </c>
      <c r="B18810" s="2" t="str">
        <f ca="1">IFERROR(__xludf.DUMMYFUNCTION("GOOGLETRANSLATE(A18810,""auto"",""en"")"),"Loading...")</f>
        <v>Loading...</v>
      </c>
    </row>
    <row r="18811" spans="1:2" ht="14.25" customHeight="1">
      <c r="A18811" s="2" t="s">
        <v>17714</v>
      </c>
      <c r="B18811" s="2" t="str">
        <f ca="1">IFERROR(__xludf.DUMMYFUNCTION("GOOGLETRANSLATE(A18811,""auto"",""en"")"),"Loading...")</f>
        <v>Loading...</v>
      </c>
    </row>
    <row r="18812" spans="1:2" ht="14.25" customHeight="1">
      <c r="A18812" s="2" t="s">
        <v>17715</v>
      </c>
      <c r="B18812" s="2" t="str">
        <f ca="1">IFERROR(__xludf.DUMMYFUNCTION("GOOGLETRANSLATE(A18812,""auto"",""en"")"),"Loading...")</f>
        <v>Loading...</v>
      </c>
    </row>
    <row r="18813" spans="1:2" ht="14.25" customHeight="1">
      <c r="A18813" s="2" t="s">
        <v>17716</v>
      </c>
      <c r="B18813" s="2" t="str">
        <f ca="1">IFERROR(__xludf.DUMMYFUNCTION("GOOGLETRANSLATE(A18813,""auto"",""en"")"),"Loading...")</f>
        <v>Loading...</v>
      </c>
    </row>
    <row r="18814" spans="1:2" ht="14.25" customHeight="1">
      <c r="A18814" s="2" t="s">
        <v>17717</v>
      </c>
      <c r="B18814" s="2" t="str">
        <f ca="1">IFERROR(__xludf.DUMMYFUNCTION("GOOGLETRANSLATE(A18814,""auto"",""en"")"),"Loading...")</f>
        <v>Loading...</v>
      </c>
    </row>
    <row r="18815" spans="1:2" ht="14.25" customHeight="1">
      <c r="A18815" s="6" t="s">
        <v>17718</v>
      </c>
      <c r="B18815" s="2" t="str">
        <f ca="1">IFERROR(__xludf.DUMMYFUNCTION("GOOGLETRANSLATE(A18815,""auto"",""en"")"),"Loading...")</f>
        <v>Loading...</v>
      </c>
    </row>
    <row r="18816" spans="1:2" ht="14.25" customHeight="1">
      <c r="A18816" s="2" t="s">
        <v>17719</v>
      </c>
      <c r="B18816" s="2" t="str">
        <f ca="1">IFERROR(__xludf.DUMMYFUNCTION("GOOGLETRANSLATE(A18816,""auto"",""en"")"),"Loading...")</f>
        <v>Loading...</v>
      </c>
    </row>
    <row r="18817" spans="1:2" ht="14.25" customHeight="1">
      <c r="A18817" s="2" t="s">
        <v>17720</v>
      </c>
      <c r="B18817" s="2" t="str">
        <f ca="1">IFERROR(__xludf.DUMMYFUNCTION("GOOGLETRANSLATE(A18817,""auto"",""en"")"),"Loading...")</f>
        <v>Loading...</v>
      </c>
    </row>
    <row r="18818" spans="1:2" ht="14.25" customHeight="1">
      <c r="A18818" s="2" t="s">
        <v>17721</v>
      </c>
      <c r="B18818" s="2" t="str">
        <f ca="1">IFERROR(__xludf.DUMMYFUNCTION("GOOGLETRANSLATE(A18818,""auto"",""en"")"),"Loading...")</f>
        <v>Loading...</v>
      </c>
    </row>
    <row r="18819" spans="1:2" ht="14.25" customHeight="1">
      <c r="A18819" s="2" t="s">
        <v>17722</v>
      </c>
      <c r="B18819" s="2" t="str">
        <f ca="1">IFERROR(__xludf.DUMMYFUNCTION("GOOGLETRANSLATE(A18819,""auto"",""en"")"),"Loading...")</f>
        <v>Loading...</v>
      </c>
    </row>
    <row r="18820" spans="1:2" ht="14.25" customHeight="1">
      <c r="A18820" s="2" t="s">
        <v>17723</v>
      </c>
      <c r="B18820" s="2" t="str">
        <f ca="1">IFERROR(__xludf.DUMMYFUNCTION("GOOGLETRANSLATE(A18820,""auto"",""en"")"),"Loading...")</f>
        <v>Loading...</v>
      </c>
    </row>
    <row r="18821" spans="1:2" ht="14.25" customHeight="1">
      <c r="A18821" s="6" t="s">
        <v>17724</v>
      </c>
      <c r="B18821" s="2" t="str">
        <f ca="1">IFERROR(__xludf.DUMMYFUNCTION("GOOGLETRANSLATE(A18821,""auto"",""en"")"),"Loading...")</f>
        <v>Loading...</v>
      </c>
    </row>
    <row r="18822" spans="1:2" ht="14.25" customHeight="1">
      <c r="A18822" s="2" t="s">
        <v>17725</v>
      </c>
      <c r="B18822" s="2" t="str">
        <f ca="1">IFERROR(__xludf.DUMMYFUNCTION("GOOGLETRANSLATE(A18822,""auto"",""en"")"),"still Congress party is much better then BJP and modi. rahul gandhi is much more educated then modi")</f>
        <v>still Congress party is much better then BJP and modi. rahul gandhi is much more educated then modi</v>
      </c>
    </row>
    <row r="18823" spans="1:2" ht="14.25" customHeight="1">
      <c r="A18823" s="2" t="s">
        <v>17726</v>
      </c>
      <c r="B18823" s="2" t="str">
        <f ca="1">IFERROR(__xludf.DUMMYFUNCTION("GOOGLETRANSLATE(A18823,""auto"",""en"")"),"Loading...")</f>
        <v>Loading...</v>
      </c>
    </row>
    <row r="18824" spans="1:2" ht="14.25" customHeight="1">
      <c r="A18824" s="2" t="s">
        <v>17727</v>
      </c>
      <c r="B18824" s="2" t="str">
        <f ca="1">IFERROR(__xludf.DUMMYFUNCTION("GOOGLETRANSLATE(A18824,""auto"",""en"")"),"Loading...")</f>
        <v>Loading...</v>
      </c>
    </row>
    <row r="18825" spans="1:2" ht="14.25" customHeight="1">
      <c r="A18825" s="2" t="s">
        <v>17728</v>
      </c>
      <c r="B18825" s="2" t="str">
        <f ca="1">IFERROR(__xludf.DUMMYFUNCTION("GOOGLETRANSLATE(A18825,""auto"",""en"")"),"Vote wisely 😊")</f>
        <v>Vote wisely 😊</v>
      </c>
    </row>
    <row r="18826" spans="1:2" ht="14.25" customHeight="1">
      <c r="A18826" s="2" t="s">
        <v>17729</v>
      </c>
      <c r="B18826" s="2" t="str">
        <f ca="1">IFERROR(__xludf.DUMMYFUNCTION("GOOGLETRANSLATE(A18826,""auto"",""en"")"),"Loading...")</f>
        <v>Loading...</v>
      </c>
    </row>
    <row r="18827" spans="1:2" ht="14.25" customHeight="1">
      <c r="A18827" s="2" t="s">
        <v>17730</v>
      </c>
      <c r="B18827" s="2" t="str">
        <f ca="1">IFERROR(__xludf.DUMMYFUNCTION("GOOGLETRANSLATE(A18827,""auto"",""en"")"),"Loading...")</f>
        <v>Loading...</v>
      </c>
    </row>
    <row r="18828" spans="1:2" ht="14.25" customHeight="1">
      <c r="A18828" s="2" t="s">
        <v>3423</v>
      </c>
      <c r="B18828" s="2" t="str">
        <f ca="1">IFERROR(__xludf.DUMMYFUNCTION("GOOGLETRANSLATE(A18828,""auto"",""en"")"),"Loading...")</f>
        <v>Loading...</v>
      </c>
    </row>
    <row r="18829" spans="1:2" ht="14.25" customHeight="1">
      <c r="A18829" s="2" t="s">
        <v>1435</v>
      </c>
      <c r="B18829" s="2" t="str">
        <f ca="1">IFERROR(__xludf.DUMMYFUNCTION("GOOGLETRANSLATE(A18829,""auto"",""en"")"),"Loading...")</f>
        <v>Loading...</v>
      </c>
    </row>
    <row r="18830" spans="1:2" ht="14.25" customHeight="1">
      <c r="A18830" s="6" t="s">
        <v>17731</v>
      </c>
      <c r="B18830" s="2" t="str">
        <f ca="1">IFERROR(__xludf.DUMMYFUNCTION("GOOGLETRANSLATE(A18830,""auto"",""en"")"),"Loading...")</f>
        <v>Loading...</v>
      </c>
    </row>
    <row r="18831" spans="1:2" ht="14.25" customHeight="1">
      <c r="A18831" s="2" t="s">
        <v>17732</v>
      </c>
      <c r="B18831" s="2" t="str">
        <f ca="1">IFERROR(__xludf.DUMMYFUNCTION("GOOGLETRANSLATE(A18831,""auto"",""en"")"),"Loading...")</f>
        <v>Loading...</v>
      </c>
    </row>
    <row r="18832" spans="1:2" ht="14.25" customHeight="1">
      <c r="A18832" s="6" t="s">
        <v>17733</v>
      </c>
      <c r="B18832" s="2" t="str">
        <f ca="1">IFERROR(__xludf.DUMMYFUNCTION("GOOGLETRANSLATE(A18832,""auto"",""en"")"),"Loading...")</f>
        <v>Loading...</v>
      </c>
    </row>
    <row r="18833" spans="1:2" ht="14.25" customHeight="1">
      <c r="A18833" s="2" t="s">
        <v>17734</v>
      </c>
      <c r="B18833" s="2" t="str">
        <f ca="1">IFERROR(__xludf.DUMMYFUNCTION("GOOGLETRANSLATE(A18833,""auto"",""en"")"),"Loading...")</f>
        <v>Loading...</v>
      </c>
    </row>
    <row r="18834" spans="1:2" ht="14.25" customHeight="1">
      <c r="A18834" s="2" t="s">
        <v>17735</v>
      </c>
      <c r="B18834" s="2" t="str">
        <f ca="1">IFERROR(__xludf.DUMMYFUNCTION("GOOGLETRANSLATE(A18834,""auto"",""en"")"),"Loading...")</f>
        <v>Loading...</v>
      </c>
    </row>
    <row r="18835" spans="1:2" ht="14.25" customHeight="1">
      <c r="A18835" s="2" t="s">
        <v>17736</v>
      </c>
      <c r="B18835" s="2" t="str">
        <f ca="1">IFERROR(__xludf.DUMMYFUNCTION("GOOGLETRANSLATE(A18835,""auto"",""en"")"),"Loading...")</f>
        <v>Loading...</v>
      </c>
    </row>
    <row r="18836" spans="1:2" ht="14.25" customHeight="1">
      <c r="A18836" s="2" t="s">
        <v>17737</v>
      </c>
      <c r="B18836" s="2" t="str">
        <f ca="1">IFERROR(__xludf.DUMMYFUNCTION("GOOGLETRANSLATE(A18836,""auto"",""en"")"),"Loading...")</f>
        <v>Loading...</v>
      </c>
    </row>
    <row r="18837" spans="1:2" ht="14.25" customHeight="1">
      <c r="A18837" s="2" t="s">
        <v>17738</v>
      </c>
      <c r="B18837" s="2" t="str">
        <f ca="1">IFERROR(__xludf.DUMMYFUNCTION("GOOGLETRANSLATE(A18837,""auto"",""en"")"),"Loading...")</f>
        <v>Loading...</v>
      </c>
    </row>
    <row r="18838" spans="1:2" ht="14.25" customHeight="1">
      <c r="A18838" s="4" t="s">
        <v>17739</v>
      </c>
      <c r="B18838" s="2" t="str">
        <f ca="1">IFERROR(__xludf.DUMMYFUNCTION("GOOGLETRANSLATE(A18838,""auto"",""en"")"),"Loading...")</f>
        <v>Loading...</v>
      </c>
    </row>
    <row r="18839" spans="1:2" ht="14.25" customHeight="1">
      <c r="A18839" s="2" t="s">
        <v>17740</v>
      </c>
      <c r="B18839" s="2" t="str">
        <f ca="1">IFERROR(__xludf.DUMMYFUNCTION("GOOGLETRANSLATE(A18839,""auto"",""en"")"),"Loading...")</f>
        <v>Loading...</v>
      </c>
    </row>
    <row r="18840" spans="1:2" ht="14.25" customHeight="1">
      <c r="A18840" s="6" t="s">
        <v>17741</v>
      </c>
      <c r="B18840" s="2" t="str">
        <f ca="1">IFERROR(__xludf.DUMMYFUNCTION("GOOGLETRANSLATE(A18840,""auto"",""en"")"),"Loading...")</f>
        <v>Loading...</v>
      </c>
    </row>
    <row r="18841" spans="1:2" ht="14.25" customHeight="1">
      <c r="A18841" s="2" t="s">
        <v>17742</v>
      </c>
      <c r="B18841" s="2" t="str">
        <f ca="1">IFERROR(__xludf.DUMMYFUNCTION("GOOGLETRANSLATE(A18841,""auto"",""en"")"),"Good video ! Now share it with your deep state satanist masters !")</f>
        <v>Good video ! Now share it with your deep state satanist masters !</v>
      </c>
    </row>
    <row r="18842" spans="1:2" ht="14.25" customHeight="1">
      <c r="A18842" s="4" t="s">
        <v>17743</v>
      </c>
      <c r="B18842" s="2" t="str">
        <f ca="1">IFERROR(__xludf.DUMMYFUNCTION("GOOGLETRANSLATE(A18842,""auto"",""en"")"),"Loading...")</f>
        <v>Loading...</v>
      </c>
    </row>
    <row r="18843" spans="1:2" ht="14.25" customHeight="1">
      <c r="A18843" s="2" t="s">
        <v>17744</v>
      </c>
      <c r="B18843" s="2" t="str">
        <f ca="1">IFERROR(__xludf.DUMMYFUNCTION("GOOGLETRANSLATE(A18843,""auto"",""en"")"),"Loading...")</f>
        <v>Loading...</v>
      </c>
    </row>
    <row r="18844" spans="1:2" ht="14.25" customHeight="1">
      <c r="A18844" s="2" t="s">
        <v>17745</v>
      </c>
      <c r="B18844" s="2" t="str">
        <f ca="1">IFERROR(__xludf.DUMMYFUNCTION("GOOGLETRANSLATE(A18844,""auto"",""en"")"),"Loading...")</f>
        <v>Loading...</v>
      </c>
    </row>
    <row r="18845" spans="1:2" ht="14.25" customHeight="1">
      <c r="A18845" s="2" t="s">
        <v>17746</v>
      </c>
      <c r="B18845" s="2" t="str">
        <f ca="1">IFERROR(__xludf.DUMMYFUNCTION("GOOGLETRANSLATE(A18845,""auto"",""en"")"),"Loading...")</f>
        <v>Loading...</v>
      </c>
    </row>
    <row r="18846" spans="1:2" ht="14.25" customHeight="1">
      <c r="A18846" s="2" t="s">
        <v>17747</v>
      </c>
      <c r="B18846" s="2" t="str">
        <f ca="1">IFERROR(__xludf.DUMMYFUNCTION("GOOGLETRANSLATE(A18846,""auto"",""en"")"),"Loading...")</f>
        <v>Loading...</v>
      </c>
    </row>
    <row r="18847" spans="1:2" ht="14.25" customHeight="1">
      <c r="A18847" s="2" t="s">
        <v>17748</v>
      </c>
      <c r="B18847" s="2" t="str">
        <f ca="1">IFERROR(__xludf.DUMMYFUNCTION("GOOGLETRANSLATE(A18847,""auto"",""en"")"),"Congress has so much right to question him. It is more important to openly discuss BJP's problems or make people aware of them. If you know that all the media is against the opposition parties then they are portraying you wrongly. Your mouth is opening it"&amp;"s mouth against Congress. You see how much problem is being discussed at the launch of BJP's manifesto, whether it is about education or dividing on the basis of religion or winning by hooliganism. Well, this problem is a bit big, let's find out the fault"&amp;" of Congress which has been holding no seat for last 10 years. you are a hypocrite")</f>
        <v>Congress has so much right to question him. It is more important to openly discuss BJP's problems or make people aware of them. If you know that all the media is against the opposition parties then they are portraying you wrongly. Your mouth is opening its mouth against Congress. You see how much problem is being discussed at the launch of BJP's manifesto, whether it is about education or dividing on the basis of religion or winning by hooliganism. Well, this problem is a bit big, let's find out the fault of Congress which has been holding no seat for last 10 years. you are a hypocrite</v>
      </c>
    </row>
    <row r="18848" spans="1:2" ht="14.25" customHeight="1">
      <c r="A18848" s="2" t="s">
        <v>2661</v>
      </c>
      <c r="B18848" s="2" t="str">
        <f ca="1">IFERROR(__xludf.DUMMYFUNCTION("GOOGLETRANSLATE(A18848,""auto"",""en"")"),"Loading...")</f>
        <v>Loading...</v>
      </c>
    </row>
    <row r="18849" spans="1:2" ht="14.25" customHeight="1">
      <c r="A18849" s="2" t="s">
        <v>17749</v>
      </c>
      <c r="B18849" s="2" t="str">
        <f ca="1">IFERROR(__xludf.DUMMYFUNCTION("GOOGLETRANSLATE(A18849,""auto"",""en"")"),"Loading...")</f>
        <v>Loading...</v>
      </c>
    </row>
    <row r="18850" spans="1:2" ht="14.25" customHeight="1">
      <c r="A18850" s="2" t="s">
        <v>17750</v>
      </c>
      <c r="B18850" s="2" t="str">
        <f ca="1">IFERROR(__xludf.DUMMYFUNCTION("GOOGLETRANSLATE(A18850,""auto"",""en"")"),"Loading...")</f>
        <v>Loading...</v>
      </c>
    </row>
    <row r="18851" spans="1:2" ht="14.25" customHeight="1">
      <c r="A18851" s="6" t="s">
        <v>17751</v>
      </c>
      <c r="B18851" s="2" t="str">
        <f ca="1">IFERROR(__xludf.DUMMYFUNCTION("GOOGLETRANSLATE(A18851,""auto"",""en"")"),"Loading...")</f>
        <v>Loading...</v>
      </c>
    </row>
    <row r="18852" spans="1:2" ht="14.25" customHeight="1">
      <c r="A18852" s="2" t="s">
        <v>17752</v>
      </c>
      <c r="B18852" s="2" t="str">
        <f ca="1">IFERROR(__xludf.DUMMYFUNCTION("GOOGLETRANSLATE(A18852,""auto"",""en"")"),"Loading...")</f>
        <v>Loading...</v>
      </c>
    </row>
    <row r="18853" spans="1:2" ht="14.25" customHeight="1">
      <c r="A18853" s="6" t="s">
        <v>17753</v>
      </c>
      <c r="B18853" s="2" t="str">
        <f ca="1">IFERROR(__xludf.DUMMYFUNCTION("GOOGLETRANSLATE(A18853,""auto"",""en"")"),"Loading...")</f>
        <v>Loading...</v>
      </c>
    </row>
    <row r="18854" spans="1:2" ht="14.25" customHeight="1">
      <c r="A18854" s="2" t="s">
        <v>17754</v>
      </c>
      <c r="B18854" s="2" t="str">
        <f ca="1">IFERROR(__xludf.DUMMYFUNCTION("GOOGLETRANSLATE(A18854,""auto"",""en"")"),"Loading...")</f>
        <v>Loading...</v>
      </c>
    </row>
    <row r="18855" spans="1:2" ht="14.25" customHeight="1">
      <c r="A18855" s="2" t="s">
        <v>17755</v>
      </c>
      <c r="B18855" s="2" t="str">
        <f ca="1">IFERROR(__xludf.DUMMYFUNCTION("GOOGLETRANSLATE(A18855,""auto"",""en"")"),"Loading...")</f>
        <v>Loading...</v>
      </c>
    </row>
    <row r="18856" spans="1:2" ht="14.25" customHeight="1">
      <c r="A18856" s="2" t="s">
        <v>17756</v>
      </c>
      <c r="B18856" s="2" t="str">
        <f ca="1">IFERROR(__xludf.DUMMYFUNCTION("GOOGLETRANSLATE(A18856,""auto"",""en"")"),"Loading...")</f>
        <v>Loading...</v>
      </c>
    </row>
    <row r="18857" spans="1:2" ht="14.25" customHeight="1">
      <c r="A18857" s="2" t="s">
        <v>17757</v>
      </c>
      <c r="B18857" s="2" t="str">
        <f ca="1">IFERROR(__xludf.DUMMYFUNCTION("GOOGLETRANSLATE(A18857,""auto"",""en"")"),"Loading...")</f>
        <v>Loading...</v>
      </c>
    </row>
    <row r="18858" spans="1:2" ht="14.25" customHeight="1">
      <c r="A18858" s="2" t="s">
        <v>17758</v>
      </c>
      <c r="B18858" s="2" t="str">
        <f ca="1">IFERROR(__xludf.DUMMYFUNCTION("GOOGLETRANSLATE(A18858,""auto"",""en"")"),"Loading...")</f>
        <v>Loading...</v>
      </c>
    </row>
    <row r="18859" spans="1:2" ht="14.25" customHeight="1">
      <c r="A18859" s="2" t="s">
        <v>17759</v>
      </c>
      <c r="B18859" s="2" t="str">
        <f ca="1">IFERROR(__xludf.DUMMYFUNCTION("GOOGLETRANSLATE(A18859,""auto"",""en"")"),"Loading...")</f>
        <v>Loading...</v>
      </c>
    </row>
    <row r="18860" spans="1:2" ht="14.25" customHeight="1">
      <c r="A18860" s="2" t="s">
        <v>17760</v>
      </c>
      <c r="B18860" s="2" t="str">
        <f ca="1">IFERROR(__xludf.DUMMYFUNCTION("GOOGLETRANSLATE(A18860,""auto"",""en"")"),"Loading...")</f>
        <v>Loading...</v>
      </c>
    </row>
    <row r="18861" spans="1:2" ht="14.25" customHeight="1">
      <c r="A18861" s="2" t="s">
        <v>17761</v>
      </c>
      <c r="B18861" s="2" t="str">
        <f ca="1">IFERROR(__xludf.DUMMYFUNCTION("GOOGLETRANSLATE(A18861,""auto"",""en"")"),"Loading...")</f>
        <v>Loading...</v>
      </c>
    </row>
    <row r="18862" spans="1:2" ht="14.25" customHeight="1">
      <c r="A18862" s="6" t="s">
        <v>17762</v>
      </c>
      <c r="B18862" s="2" t="str">
        <f ca="1">IFERROR(__xludf.DUMMYFUNCTION("GOOGLETRANSLATE(A18862,""auto"",""en"")"),"Loading...")</f>
        <v>Loading...</v>
      </c>
    </row>
    <row r="18863" spans="1:2" ht="14.25" customHeight="1">
      <c r="A18863" s="2" t="s">
        <v>17763</v>
      </c>
      <c r="B18863" s="2" t="str">
        <f ca="1">IFERROR(__xludf.DUMMYFUNCTION("GOOGLETRANSLATE(A18863,""auto"",""en"")"),"Loading...")</f>
        <v>Loading...</v>
      </c>
    </row>
    <row r="18864" spans="1:2" ht="14.25" customHeight="1">
      <c r="A18864" s="2" t="s">
        <v>17764</v>
      </c>
      <c r="B18864" s="2" t="str">
        <f ca="1">IFERROR(__xludf.DUMMYFUNCTION("GOOGLETRANSLATE(A18864,""auto"",""en"")"),"Loading...")</f>
        <v>Loading...</v>
      </c>
    </row>
    <row r="18865" spans="1:2" ht="14.25" customHeight="1">
      <c r="A18865" s="2" t="s">
        <v>17765</v>
      </c>
      <c r="B18865" s="2" t="str">
        <f ca="1">IFERROR(__xludf.DUMMYFUNCTION("GOOGLETRANSLATE(A18865,""auto"",""en"")"),"Loading...")</f>
        <v>Loading...</v>
      </c>
    </row>
    <row r="18866" spans="1:2" ht="14.25" customHeight="1">
      <c r="A18866" s="2" t="s">
        <v>17766</v>
      </c>
      <c r="B18866" s="2" t="str">
        <f ca="1">IFERROR(__xludf.DUMMYFUNCTION("GOOGLETRANSLATE(A18866,""auto"",""en"")"),"Loading...")</f>
        <v>Loading...</v>
      </c>
    </row>
    <row r="18867" spans="1:2" ht="14.25" customHeight="1">
      <c r="A18867" s="2" t="s">
        <v>17767</v>
      </c>
      <c r="B18867" s="2" t="str">
        <f ca="1">IFERROR(__xludf.DUMMYFUNCTION("GOOGLETRANSLATE(A18867,""auto"",""en"")"),"Loading...")</f>
        <v>Loading...</v>
      </c>
    </row>
    <row r="18868" spans="1:2" ht="14.25" customHeight="1">
      <c r="A18868" s="2" t="s">
        <v>17768</v>
      </c>
      <c r="B18868" s="2" t="str">
        <f ca="1">IFERROR(__xludf.DUMMYFUNCTION("GOOGLETRANSLATE(A18868,""auto"",""en"")"),"Loading...")</f>
        <v>Loading...</v>
      </c>
    </row>
    <row r="18869" spans="1:2" ht="14.25" customHeight="1">
      <c r="A18869" s="2" t="s">
        <v>17769</v>
      </c>
      <c r="B18869" s="2" t="str">
        <f ca="1">IFERROR(__xludf.DUMMYFUNCTION("GOOGLETRANSLATE(A18869,""auto"",""en"")"),"Loading...")</f>
        <v>Loading...</v>
      </c>
    </row>
    <row r="18870" spans="1:2" ht="14.25" customHeight="1">
      <c r="A18870" s="2" t="s">
        <v>17770</v>
      </c>
      <c r="B18870" s="2" t="str">
        <f ca="1">IFERROR(__xludf.DUMMYFUNCTION("GOOGLETRANSLATE(A18870,""auto"",""en"")"),"Loading...")</f>
        <v>Loading...</v>
      </c>
    </row>
    <row r="18871" spans="1:2" ht="14.25" customHeight="1">
      <c r="A18871" s="6" t="s">
        <v>17771</v>
      </c>
      <c r="B18871" s="2" t="str">
        <f ca="1">IFERROR(__xludf.DUMMYFUNCTION("GOOGLETRANSLATE(A18871,""auto"",""en"")"),"@Mohak Did PM give you the social media influencer award with his own hands?
Wah bete wah!
If you do this to Troll PM then you will get so many logs including you in jail.")</f>
        <v>@Mohak Did PM give you the social media influencer award with his own hands?
Wah bete wah!
If you do this to Troll PM then you will get so many logs including you in jail.</v>
      </c>
    </row>
    <row r="18872" spans="1:2" ht="14.25" customHeight="1">
      <c r="A18872" s="2" t="s">
        <v>17772</v>
      </c>
      <c r="B18872" s="2" t="str">
        <f ca="1">IFERROR(__xludf.DUMMYFUNCTION("GOOGLETRANSLATE(A18872,""auto"",""en"")"),"Loading...")</f>
        <v>Loading...</v>
      </c>
    </row>
    <row r="18873" spans="1:2" ht="14.25" customHeight="1">
      <c r="A18873" s="6" t="s">
        <v>17773</v>
      </c>
      <c r="B18873" s="2" t="str">
        <f ca="1">IFERROR(__xludf.DUMMYFUNCTION("GOOGLETRANSLATE(A18873,""auto"",""en"")"),"no reservation only increase job and opportunity..i am obc but not need reservation only job seat equal share UR/OBC/ST/SC 
UR JOB SEAT MORE THAN OBC,ST &amp; SC ... SO  no NEED RES.  we want only seat share equal..")</f>
        <v>no reservation only increase job and opportunity..i am obc but not need reservation only job seat equal share UR/OBC/ST/SC 
UR JOB SEAT MORE THAN OBC,ST &amp; SC ... SO  no NEED RES.  we want only seat share equal..</v>
      </c>
    </row>
    <row r="18874" spans="1:2" ht="14.25" customHeight="1">
      <c r="A18874" s="4" t="s">
        <v>17774</v>
      </c>
      <c r="B18874" s="2" t="str">
        <f ca="1">IFERROR(__xludf.DUMMYFUNCTION("GOOGLETRANSLATE(A18874,""auto"",""en"")"),"Loading...")</f>
        <v>Loading...</v>
      </c>
    </row>
    <row r="18875" spans="1:2" ht="14.25" customHeight="1">
      <c r="A18875" s="2" t="s">
        <v>17775</v>
      </c>
      <c r="B18875" s="2" t="str">
        <f ca="1">IFERROR(__xludf.DUMMYFUNCTION("GOOGLETRANSLATE(A18875,""auto"",""en"")"),"NOTA is better than any.")</f>
        <v>NOTA is better than any.</v>
      </c>
    </row>
    <row r="18876" spans="1:2" ht="14.25" customHeight="1">
      <c r="A18876" s="2" t="s">
        <v>17776</v>
      </c>
      <c r="B18876" s="2" t="str">
        <f ca="1">IFERROR(__xludf.DUMMYFUNCTION("GOOGLETRANSLATE(A18876,""auto"",""en"")"),"Did the app also get an award?")</f>
        <v>Did the app also get an award?</v>
      </c>
    </row>
    <row r="18877" spans="1:2" ht="14.25" customHeight="1">
      <c r="A18877" s="2" t="s">
        <v>17777</v>
      </c>
      <c r="B18877" s="2" t="str">
        <f ca="1">IFERROR(__xludf.DUMMYFUNCTION("GOOGLETRANSLATE(A18877,""auto"",""en"")"),"Loading...")</f>
        <v>Loading...</v>
      </c>
    </row>
    <row r="18878" spans="1:2" ht="14.25" customHeight="1">
      <c r="A18878" s="2" t="s">
        <v>17778</v>
      </c>
      <c r="B18878" s="2" t="str">
        <f ca="1">IFERROR(__xludf.DUMMYFUNCTION("GOOGLETRANSLATE(A18878,""auto"",""en"")"),"Loading...")</f>
        <v>Loading...</v>
      </c>
    </row>
    <row r="18879" spans="1:2" ht="14.25" customHeight="1">
      <c r="A18879" s="2" t="s">
        <v>17779</v>
      </c>
      <c r="B18879" s="2" t="str">
        <f ca="1">IFERROR(__xludf.DUMMYFUNCTION("GOOGLETRANSLATE(A18879,""auto"",""en"")"),"Loading...")</f>
        <v>Loading...</v>
      </c>
    </row>
    <row r="18880" spans="1:2" ht="14.25" customHeight="1">
      <c r="A18880" s="4" t="s">
        <v>17780</v>
      </c>
      <c r="B18880" s="2" t="str">
        <f ca="1">IFERROR(__xludf.DUMMYFUNCTION("GOOGLETRANSLATE(A18880,""auto"",""en"")"),"Loading...")</f>
        <v>Loading...</v>
      </c>
    </row>
    <row r="18881" spans="1:2" ht="14.25" customHeight="1">
      <c r="A18881" s="2" t="s">
        <v>17781</v>
      </c>
      <c r="B18881" s="2" t="str">
        <f ca="1">IFERROR(__xludf.DUMMYFUNCTION("GOOGLETRANSLATE(A18881,""auto"",""en"")"),"Loading...")</f>
        <v>Loading...</v>
      </c>
    </row>
    <row r="18882" spans="1:2" ht="14.25" customHeight="1">
      <c r="A18882" s="2" t="s">
        <v>17782</v>
      </c>
      <c r="B18882" s="2" t="str">
        <f ca="1">IFERROR(__xludf.DUMMYFUNCTION("GOOGLETRANSLATE(A18882,""auto"",""en"")"),"Our for modi")</f>
        <v>Our for modi</v>
      </c>
    </row>
    <row r="18883" spans="1:2" ht="14.25" customHeight="1">
      <c r="A18883" s="2" t="s">
        <v>17783</v>
      </c>
      <c r="B18883" s="2" t="str">
        <f ca="1">IFERROR(__xludf.DUMMYFUNCTION("GOOGLETRANSLATE(A18883,""auto"",""en"")"),"Loading...")</f>
        <v>Loading...</v>
      </c>
    </row>
    <row r="18884" spans="1:2" ht="14.25" customHeight="1">
      <c r="A18884" s="2" t="s">
        <v>17784</v>
      </c>
      <c r="B18884" s="2" t="str">
        <f ca="1">IFERROR(__xludf.DUMMYFUNCTION("GOOGLETRANSLATE(A18884,""auto"",""en"")"),"Hindu virodhi congress")</f>
        <v>Hindu virodhi congress</v>
      </c>
    </row>
    <row r="18885" spans="1:2" ht="14.25" customHeight="1">
      <c r="A18885" s="2" t="s">
        <v>17785</v>
      </c>
      <c r="B18885" s="2" t="str">
        <f ca="1">IFERROR(__xludf.DUMMYFUNCTION("GOOGLETRANSLATE(A18885,""auto"",""en"")"),"Loading...")</f>
        <v>Loading...</v>
      </c>
    </row>
    <row r="18886" spans="1:2" ht="14.25" customHeight="1">
      <c r="A18886" s="2" t="s">
        <v>17786</v>
      </c>
      <c r="B18886" s="2" t="str">
        <f ca="1">IFERROR(__xludf.DUMMYFUNCTION("GOOGLETRANSLATE(A18886,""auto"",""en"")"),"BJP = Bhrashtachar Janata Party")</f>
        <v>BJP = Bhrashtachar Janata Party</v>
      </c>
    </row>
    <row r="18887" spans="1:2" ht="14.25" customHeight="1">
      <c r="A18887" s="2" t="s">
        <v>17787</v>
      </c>
      <c r="B18887" s="2" t="str">
        <f ca="1">IFERROR(__xludf.DUMMYFUNCTION("GOOGLETRANSLATE(A18887,""auto"",""en"")"),"Loading...")</f>
        <v>Loading...</v>
      </c>
    </row>
    <row r="18888" spans="1:2" ht="14.25" customHeight="1">
      <c r="A18888" s="2" t="s">
        <v>17788</v>
      </c>
      <c r="B18888" s="2" t="str">
        <f ca="1">IFERROR(__xludf.DUMMYFUNCTION("GOOGLETRANSLATE(A18888,""auto"",""en"")"),"Loading...")</f>
        <v>Loading...</v>
      </c>
    </row>
    <row r="18889" spans="1:2" ht="14.25" customHeight="1">
      <c r="A18889" s="2" t="s">
        <v>17788</v>
      </c>
      <c r="B18889" s="2" t="str">
        <f ca="1">IFERROR(__xludf.DUMMYFUNCTION("GOOGLETRANSLATE(A18889,""auto"",""en"")"),"Loading...")</f>
        <v>Loading...</v>
      </c>
    </row>
    <row r="18890" spans="1:2" ht="14.25" customHeight="1">
      <c r="A18890" s="2" t="s">
        <v>17788</v>
      </c>
      <c r="B18890" s="2" t="str">
        <f ca="1">IFERROR(__xludf.DUMMYFUNCTION("GOOGLETRANSLATE(A18890,""auto"",""en"")"),"Loading...")</f>
        <v>Loading...</v>
      </c>
    </row>
    <row r="18891" spans="1:2" ht="14.25" customHeight="1">
      <c r="A18891" s="2" t="s">
        <v>17789</v>
      </c>
      <c r="B18891" s="2" t="str">
        <f ca="1">IFERROR(__xludf.DUMMYFUNCTION("GOOGLETRANSLATE(A18891,""auto"",""en"")"),"Loading...")</f>
        <v>Loading...</v>
      </c>
    </row>
    <row r="18892" spans="1:2" ht="14.25" customHeight="1">
      <c r="A18892" s="2" t="s">
        <v>17790</v>
      </c>
      <c r="B18892" s="2" t="str">
        <f ca="1">IFERROR(__xludf.DUMMYFUNCTION("GOOGLETRANSLATE(A18892,""auto"",""en"")"),"Loading...")</f>
        <v>Loading...</v>
      </c>
    </row>
    <row r="18893" spans="1:2" ht="14.25" customHeight="1">
      <c r="A18893" s="2" t="s">
        <v>17791</v>
      </c>
      <c r="B18893" s="2" t="str">
        <f ca="1">IFERROR(__xludf.DUMMYFUNCTION("GOOGLETRANSLATE(A18893,""auto"",""en"")"),"Loading...")</f>
        <v>Loading...</v>
      </c>
    </row>
    <row r="18894" spans="1:2" ht="14.25" customHeight="1">
      <c r="A18894" s="2" t="s">
        <v>17792</v>
      </c>
      <c r="B18894" s="2" t="str">
        <f ca="1">IFERROR(__xludf.DUMMYFUNCTION("GOOGLETRANSLATE(A18894,""auto"",""en"")"),"Loading...")</f>
        <v>Loading...</v>
      </c>
    </row>
    <row r="18895" spans="1:2" ht="14.25" customHeight="1">
      <c r="A18895" s="6" t="s">
        <v>17793</v>
      </c>
      <c r="B18895" s="2" t="str">
        <f ca="1">IFERROR(__xludf.DUMMYFUNCTION("GOOGLETRANSLATE(A18895,""auto"",""en"")"),"Loading...")</f>
        <v>Loading...</v>
      </c>
    </row>
    <row r="18896" spans="1:2" ht="14.25" customHeight="1">
      <c r="A18896" s="4" t="s">
        <v>17794</v>
      </c>
      <c r="B18896" s="2" t="str">
        <f ca="1">IFERROR(__xludf.DUMMYFUNCTION("GOOGLETRANSLATE(A18896,""auto"",""en"")"),"Everyone is Sanatani in someone's mind.")</f>
        <v>Everyone is Sanatani in someone's mind.</v>
      </c>
    </row>
    <row r="18897" spans="1:2" ht="14.25" customHeight="1">
      <c r="A18897" s="6" t="s">
        <v>17795</v>
      </c>
      <c r="B18897" s="2" t="str">
        <f ca="1">IFERROR(__xludf.DUMMYFUNCTION("GOOGLETRANSLATE(A18897,""auto"",""en"")"),"Loading...")</f>
        <v>Loading...</v>
      </c>
    </row>
    <row r="18898" spans="1:2" ht="14.25" customHeight="1">
      <c r="A18898" s="4" t="s">
        <v>17796</v>
      </c>
      <c r="B18898" s="2" t="str">
        <f ca="1">IFERROR(__xludf.DUMMYFUNCTION("GOOGLETRANSLATE(A18898,""auto"",""en"")"),"Loading...")</f>
        <v>Loading...</v>
      </c>
    </row>
    <row r="18899" spans="1:2" ht="14.25" customHeight="1">
      <c r="A18899" s="2" t="s">
        <v>17797</v>
      </c>
      <c r="B18899" s="2" t="str">
        <f ca="1">IFERROR(__xludf.DUMMYFUNCTION("GOOGLETRANSLATE(A18899,""auto"",""en"")"),"Loading...")</f>
        <v>Loading...</v>
      </c>
    </row>
    <row r="18900" spans="1:2" ht="14.25" customHeight="1">
      <c r="A18900" s="6" t="s">
        <v>17798</v>
      </c>
      <c r="B18900" s="2" t="str">
        <f ca="1">IFERROR(__xludf.DUMMYFUNCTION("GOOGLETRANSLATE(A18900,""auto"",""en"")"),"Loading...")</f>
        <v>Loading...</v>
      </c>
    </row>
    <row r="18901" spans="1:2" ht="14.25" customHeight="1">
      <c r="A18901" s="2" t="s">
        <v>17799</v>
      </c>
      <c r="B18901" s="2" t="str">
        <f ca="1">IFERROR(__xludf.DUMMYFUNCTION("GOOGLETRANSLATE(A18901,""auto"",""en"")"),"Loading...")</f>
        <v>Loading...</v>
      </c>
    </row>
    <row r="18902" spans="1:2" ht="14.25" customHeight="1">
      <c r="A18902" s="2" t="s">
        <v>17800</v>
      </c>
      <c r="B18902" s="2" t="str">
        <f ca="1">IFERROR(__xludf.DUMMYFUNCTION("GOOGLETRANSLATE(A18902,""auto"",""en"")"),"Loading...")</f>
        <v>Loading...</v>
      </c>
    </row>
    <row r="18903" spans="1:2" ht="14.25" customHeight="1">
      <c r="A18903" s="2" t="s">
        <v>17801</v>
      </c>
      <c r="B18903" s="2" t="str">
        <f ca="1">IFERROR(__xludf.DUMMYFUNCTION("GOOGLETRANSLATE(A18903,""auto"",""en"")"),"Loading...")</f>
        <v>Loading...</v>
      </c>
    </row>
    <row r="18904" spans="1:2" ht="14.25" customHeight="1">
      <c r="A18904" s="6" t="s">
        <v>17802</v>
      </c>
      <c r="B18904" s="2" t="str">
        <f ca="1">IFERROR(__xludf.DUMMYFUNCTION("GOOGLETRANSLATE(A18904,""auto"",""en"")"),"Loading...")</f>
        <v>Loading...</v>
      </c>
    </row>
    <row r="18905" spans="1:2" ht="14.25" customHeight="1">
      <c r="A18905" s="2" t="s">
        <v>17803</v>
      </c>
      <c r="B18905" s="2" t="str">
        <f ca="1">IFERROR(__xludf.DUMMYFUNCTION("GOOGLETRANSLATE(A18905,""auto"",""en"")"),"Loading...")</f>
        <v>Loading...</v>
      </c>
    </row>
    <row r="18906" spans="1:2" ht="14.25" customHeight="1">
      <c r="A18906" s="2" t="s">
        <v>17804</v>
      </c>
      <c r="B18906" s="2" t="str">
        <f ca="1">IFERROR(__xludf.DUMMYFUNCTION("GOOGLETRANSLATE(A18906,""auto"",""en"")"),"Loading...")</f>
        <v>Loading...</v>
      </c>
    </row>
    <row r="18907" spans="1:2" ht="14.25" customHeight="1">
      <c r="A18907" s="2" t="s">
        <v>17805</v>
      </c>
      <c r="B18907" s="2" t="str">
        <f ca="1">IFERROR(__xludf.DUMMYFUNCTION("GOOGLETRANSLATE(A18907,""auto"",""en"")"),"Loading...")</f>
        <v>Loading...</v>
      </c>
    </row>
    <row r="18908" spans="1:2" ht="14.25" customHeight="1">
      <c r="A18908" s="2" t="s">
        <v>17806</v>
      </c>
      <c r="B18908" s="2" t="str">
        <f ca="1">IFERROR(__xludf.DUMMYFUNCTION("GOOGLETRANSLATE(A18908,""auto"",""en"")"),"Loading...")</f>
        <v>Loading...</v>
      </c>
    </row>
    <row r="18909" spans="1:2" ht="14.25" customHeight="1">
      <c r="A18909" s="5" t="s">
        <v>17807</v>
      </c>
      <c r="B18909" s="2" t="str">
        <f ca="1">IFERROR(__xludf.DUMMYFUNCTION("GOOGLETRANSLATE(A18909,""auto"",""en"")"),"Loading...")</f>
        <v>Loading...</v>
      </c>
    </row>
    <row r="18910" spans="1:2" ht="14.25" customHeight="1">
      <c r="A18910" s="2" t="s">
        <v>17808</v>
      </c>
      <c r="B18910" s="2" t="str">
        <f ca="1">IFERROR(__xludf.DUMMYFUNCTION("GOOGLETRANSLATE(A18910,""auto"",""en"")"),"Do you expect congress to give details about every single thing in the manifesto? Then it'll become a book, no? It's one think to criticize them if they're not able to complete the promises in the manifesto should they come in power but creating doubts be"&amp;"fore that could happen seems in bad faith tbh.")</f>
        <v>Do you expect congress to give details about every single thing in the manifesto? Then it'll become a book, no? It's one think to criticize them if they're not able to complete the promises in the manifesto should they come in power but creating doubts before that could happen seems in bad faith tbh.</v>
      </c>
    </row>
    <row r="18911" spans="1:2" ht="14.25" customHeight="1">
      <c r="A18911" s="2" t="s">
        <v>17809</v>
      </c>
      <c r="B18911" s="2" t="str">
        <f ca="1">IFERROR(__xludf.DUMMYFUNCTION("GOOGLETRANSLATE(A18911,""auto"",""en"")"),"Loading...")</f>
        <v>Loading...</v>
      </c>
    </row>
    <row r="18912" spans="1:2" ht="14.25" customHeight="1">
      <c r="A18912" s="6" t="s">
        <v>17810</v>
      </c>
      <c r="B18912" s="2" t="str">
        <f ca="1">IFERROR(__xludf.DUMMYFUNCTION("GOOGLETRANSLATE(A18912,""auto"",""en"")"),"Loading...")</f>
        <v>Loading...</v>
      </c>
    </row>
    <row r="18913" spans="1:2" ht="14.25" customHeight="1">
      <c r="A18913" s="2" t="s">
        <v>17811</v>
      </c>
      <c r="B18913" s="2" t="str">
        <f ca="1">IFERROR(__xludf.DUMMYFUNCTION("GOOGLETRANSLATE(A18913,""auto"",""en"")"),"Everything will be fine by controlling population.")</f>
        <v>Everything will be fine by controlling population.</v>
      </c>
    </row>
    <row r="18914" spans="1:2" ht="14.25" customHeight="1">
      <c r="A18914" s="6" t="s">
        <v>17812</v>
      </c>
      <c r="B18914" s="2" t="str">
        <f ca="1">IFERROR(__xludf.DUMMYFUNCTION("GOOGLETRANSLATE(A18914,""auto"",""en"")"),"Loading...")</f>
        <v>Loading...</v>
      </c>
    </row>
    <row r="18915" spans="1:2" ht="14.25" customHeight="1">
      <c r="A18915" s="2" t="s">
        <v>17813</v>
      </c>
      <c r="B18915" s="2" t="str">
        <f ca="1">IFERROR(__xludf.DUMMYFUNCTION("GOOGLETRANSLATE(A18915,""auto"",""en"")"),"Loading...")</f>
        <v>Loading...</v>
      </c>
    </row>
    <row r="18916" spans="1:2" ht="14.25" customHeight="1">
      <c r="A18916" s="2" t="s">
        <v>17814</v>
      </c>
      <c r="B18916" s="2" t="str">
        <f ca="1">IFERROR(__xludf.DUMMYFUNCTION("GOOGLETRANSLATE(A18916,""auto"",""en"")"),"Loading...")</f>
        <v>Loading...</v>
      </c>
    </row>
    <row r="18917" spans="1:2" ht="14.25" customHeight="1">
      <c r="A18917" s="2" t="s">
        <v>17815</v>
      </c>
      <c r="B18917" s="2" t="str">
        <f ca="1">IFERROR(__xludf.DUMMYFUNCTION("GOOGLETRANSLATE(A18917,""auto"",""en"")"),"Loading...")</f>
        <v>Loading...</v>
      </c>
    </row>
    <row r="18918" spans="1:2" ht="14.25" customHeight="1">
      <c r="A18918" s="2" t="s">
        <v>17816</v>
      </c>
      <c r="B18918" s="2" t="str">
        <f ca="1">IFERROR(__xludf.DUMMYFUNCTION("GOOGLETRANSLATE(A18918,""auto"",""en"")"),"Loading...")</f>
        <v>Loading...</v>
      </c>
    </row>
    <row r="18919" spans="1:2" ht="14.25" customHeight="1">
      <c r="A18919" s="2" t="s">
        <v>17817</v>
      </c>
      <c r="B18919" s="2" t="str">
        <f ca="1">IFERROR(__xludf.DUMMYFUNCTION("GOOGLETRANSLATE(A18919,""auto"",""en"")"),"Loading...")</f>
        <v>Loading...</v>
      </c>
    </row>
    <row r="18920" spans="1:2" ht="14.25" customHeight="1">
      <c r="A18920" s="4" t="s">
        <v>17818</v>
      </c>
      <c r="B18920" s="2" t="str">
        <f ca="1">IFERROR(__xludf.DUMMYFUNCTION("GOOGLETRANSLATE(A18920,""auto"",""en"")"),"Loading...")</f>
        <v>Loading...</v>
      </c>
    </row>
    <row r="18921" spans="1:2" ht="14.25" customHeight="1">
      <c r="A18921" s="2" t="s">
        <v>17819</v>
      </c>
      <c r="B18921" s="2" t="str">
        <f ca="1">IFERROR(__xludf.DUMMYFUNCTION("GOOGLETRANSLATE(A18921,""auto"",""en"")"),"Loading...")</f>
        <v>Loading...</v>
      </c>
    </row>
    <row r="18922" spans="1:2" ht="14.25" customHeight="1">
      <c r="A18922" s="2" t="s">
        <v>17820</v>
      </c>
      <c r="B18922" s="2" t="str">
        <f ca="1">IFERROR(__xludf.DUMMYFUNCTION("GOOGLETRANSLATE(A18922,""auto"",""en"")"),"Loading...")</f>
        <v>Loading...</v>
      </c>
    </row>
    <row r="18923" spans="1:2" ht="14.25" customHeight="1">
      <c r="A18923" s="2" t="s">
        <v>17821</v>
      </c>
      <c r="B18923" s="2" t="str">
        <f ca="1">IFERROR(__xludf.DUMMYFUNCTION("GOOGLETRANSLATE(A18923,""auto"",""en"")"),"This also got sold.")</f>
        <v>This also got sold.</v>
      </c>
    </row>
    <row r="18924" spans="1:2" ht="14.25" customHeight="1">
      <c r="A18924" s="2" t="s">
        <v>17822</v>
      </c>
      <c r="B18924" s="2" t="str">
        <f ca="1">IFERROR(__xludf.DUMMYFUNCTION("GOOGLETRANSLATE(A18924,""auto"",""en"")"),"Loading...")</f>
        <v>Loading...</v>
      </c>
    </row>
    <row r="18925" spans="1:2" ht="14.25" customHeight="1">
      <c r="A18925" s="2" t="s">
        <v>17823</v>
      </c>
      <c r="B18925" s="2" t="str">
        <f ca="1">IFERROR(__xludf.DUMMYFUNCTION("GOOGLETRANSLATE(A18925,""auto"",""en"")"),"Loading...")</f>
        <v>Loading...</v>
      </c>
    </row>
    <row r="18926" spans="1:2" ht="14.25" customHeight="1">
      <c r="A18926" s="2" t="s">
        <v>17824</v>
      </c>
      <c r="B18926" s="2" t="str">
        <f ca="1">IFERROR(__xludf.DUMMYFUNCTION("GOOGLETRANSLATE(A18926,""auto"",""en"")"),"Loading...")</f>
        <v>Loading...</v>
      </c>
    </row>
    <row r="18927" spans="1:2" ht="14.25" customHeight="1">
      <c r="A18927" s="2" t="s">
        <v>17825</v>
      </c>
      <c r="B18927" s="2" t="str">
        <f ca="1">IFERROR(__xludf.DUMMYFUNCTION("GOOGLETRANSLATE(A18927,""auto"",""en"")"),"Loading...")</f>
        <v>Loading...</v>
      </c>
    </row>
    <row r="18928" spans="1:2" ht="14.25" customHeight="1">
      <c r="A18928" s="2" t="s">
        <v>17826</v>
      </c>
      <c r="B18928" s="2" t="str">
        <f ca="1">IFERROR(__xludf.DUMMYFUNCTION("GOOGLETRANSLATE(A18928,""auto"",""en"")"),"Loading...")</f>
        <v>Loading...</v>
      </c>
    </row>
    <row r="18929" spans="1:2" ht="14.25" customHeight="1">
      <c r="A18929" s="2" t="s">
        <v>17827</v>
      </c>
      <c r="B18929" s="2" t="str">
        <f ca="1">IFERROR(__xludf.DUMMYFUNCTION("GOOGLETRANSLATE(A18929,""auto"",""en"")"),"Loading...")</f>
        <v>Loading...</v>
      </c>
    </row>
    <row r="18930" spans="1:2" ht="14.25" customHeight="1">
      <c r="A18930" s="4" t="s">
        <v>17828</v>
      </c>
      <c r="B18930" s="2" t="str">
        <f ca="1">IFERROR(__xludf.DUMMYFUNCTION("GOOGLETRANSLATE(A18930,""auto"",""en"")"),"Congress will win no matter what.")</f>
        <v>Congress will win no matter what.</v>
      </c>
    </row>
    <row r="18931" spans="1:2" ht="14.25" customHeight="1">
      <c r="A18931" s="2" t="s">
        <v>17829</v>
      </c>
      <c r="B18931" s="2" t="str">
        <f ca="1">IFERROR(__xludf.DUMMYFUNCTION("GOOGLETRANSLATE(A18931,""auto"",""en"")"),"Loading...")</f>
        <v>Loading...</v>
      </c>
    </row>
    <row r="18932" spans="1:2" ht="14.25" customHeight="1">
      <c r="A18932" s="2" t="s">
        <v>17830</v>
      </c>
      <c r="B18932" s="2" t="str">
        <f ca="1">IFERROR(__xludf.DUMMYFUNCTION("GOOGLETRANSLATE(A18932,""auto"",""en"")"),"Loading...")</f>
        <v>Loading...</v>
      </c>
    </row>
    <row r="18933" spans="1:2" ht="14.25" customHeight="1">
      <c r="A18933" s="2" t="s">
        <v>17831</v>
      </c>
      <c r="B18933" s="2" t="str">
        <f ca="1">IFERROR(__xludf.DUMMYFUNCTION("GOOGLETRANSLATE(A18933,""auto"",""en"")"),"Loading...")</f>
        <v>Loading...</v>
      </c>
    </row>
    <row r="18934" spans="1:2" ht="14.25" customHeight="1">
      <c r="A18934" s="2" t="s">
        <v>17832</v>
      </c>
      <c r="B18934" s="2" t="str">
        <f ca="1">IFERROR(__xludf.DUMMYFUNCTION("GOOGLETRANSLATE(A18934,""auto"",""en"")"),"Loading...")</f>
        <v>Loading...</v>
      </c>
    </row>
    <row r="18935" spans="1:2" ht="14.25" customHeight="1">
      <c r="A18935" s="2" t="s">
        <v>17833</v>
      </c>
      <c r="B18935" s="2" t="str">
        <f ca="1">IFERROR(__xludf.DUMMYFUNCTION("GOOGLETRANSLATE(A18935,""auto"",""en"")"),"Loading...")</f>
        <v>Loading...</v>
      </c>
    </row>
    <row r="18936" spans="1:2" ht="14.25" customHeight="1">
      <c r="A18936" s="2" t="s">
        <v>17834</v>
      </c>
      <c r="B18936" s="2" t="str">
        <f ca="1">IFERROR(__xludf.DUMMYFUNCTION("GOOGLETRANSLATE(A18936,""auto"",""en"")"),"Loading...")</f>
        <v>Loading...</v>
      </c>
    </row>
    <row r="18937" spans="1:2" ht="14.25" customHeight="1">
      <c r="A18937" s="2" t="s">
        <v>17835</v>
      </c>
      <c r="B18937" s="2" t="str">
        <f ca="1">IFERROR(__xludf.DUMMYFUNCTION("GOOGLETRANSLATE(A18937,""auto"",""en"")"),"Loading...")</f>
        <v>Loading...</v>
      </c>
    </row>
    <row r="18938" spans="1:2" ht="14.25" customHeight="1">
      <c r="A18938" s="6" t="s">
        <v>17836</v>
      </c>
      <c r="B18938" s="2" t="str">
        <f ca="1">IFERROR(__xludf.DUMMYFUNCTION("GOOGLETRANSLATE(A18938,""auto"",""en"")"),"Loading...")</f>
        <v>Loading...</v>
      </c>
    </row>
    <row r="18939" spans="1:2" ht="14.25" customHeight="1">
      <c r="A18939" s="2" t="s">
        <v>17837</v>
      </c>
      <c r="B18939" s="2" t="str">
        <f ca="1">IFERROR(__xludf.DUMMYFUNCTION("GOOGLETRANSLATE(A18939,""auto"",""en"")"),"Loading...")</f>
        <v>Loading...</v>
      </c>
    </row>
    <row r="18940" spans="1:2" ht="14.25" customHeight="1">
      <c r="A18940" s="6" t="s">
        <v>17838</v>
      </c>
      <c r="B18940" s="2" t="str">
        <f ca="1">IFERROR(__xludf.DUMMYFUNCTION("GOOGLETRANSLATE(A18940,""auto"",""en"")"),"Loading...")</f>
        <v>Loading...</v>
      </c>
    </row>
    <row r="18941" spans="1:2" ht="14.25" customHeight="1">
      <c r="A18941" s="2" t="s">
        <v>17839</v>
      </c>
      <c r="B18941" s="2" t="str">
        <f ca="1">IFERROR(__xludf.DUMMYFUNCTION("GOOGLETRANSLATE(A18941,""auto"",""en"")"),"Loading...")</f>
        <v>Loading...</v>
      </c>
    </row>
    <row r="18942" spans="1:2" ht="14.25" customHeight="1">
      <c r="A18942" s="6" t="s">
        <v>17840</v>
      </c>
      <c r="B18942" s="2" t="str">
        <f ca="1">IFERROR(__xludf.DUMMYFUNCTION("GOOGLETRANSLATE(A18942,""auto"",""en"")"),"do reservation in private sector 
We sold Paani Puri.")</f>
        <v>do reservation in private sector 
We sold Paani Puri.</v>
      </c>
    </row>
    <row r="18943" spans="1:2" ht="14.25" customHeight="1">
      <c r="A18943" s="2" t="s">
        <v>17841</v>
      </c>
      <c r="B18943" s="2" t="str">
        <f ca="1">IFERROR(__xludf.DUMMYFUNCTION("GOOGLETRANSLATE(A18943,""auto"",""en"")"),"Brother Mohak, we are a society, your life can be in danger if you keep asking us to discuss the manifesto of both the parties, this Godly media is like a party…. Or if you don't have the courage to climb someone... It's okay")</f>
        <v>Brother Mohak, we are a society, your life can be in danger if you keep asking us to discuss the manifesto of both the parties, this Godly media is like a party…. Or if you don't have the courage to climb someone... It's okay</v>
      </c>
    </row>
    <row r="18944" spans="1:2" ht="14.25" customHeight="1">
      <c r="A18944" s="2" t="s">
        <v>17842</v>
      </c>
      <c r="B18944" s="2" t="str">
        <f ca="1">IFERROR(__xludf.DUMMYFUNCTION("GOOGLETRANSLATE(A18944,""auto"",""en"")"),"Loading...")</f>
        <v>Loading...</v>
      </c>
    </row>
    <row r="18945" spans="1:2" ht="14.25" customHeight="1">
      <c r="A18945" s="2" t="s">
        <v>17843</v>
      </c>
      <c r="B18945" s="2" t="str">
        <f ca="1">IFERROR(__xludf.DUMMYFUNCTION("GOOGLETRANSLATE(A18945,""auto"",""en"")"),"Loading...")</f>
        <v>Loading...</v>
      </c>
    </row>
    <row r="18946" spans="1:2" ht="14.25" customHeight="1">
      <c r="A18946" s="2" t="s">
        <v>17844</v>
      </c>
      <c r="B18946" s="2" t="str">
        <f ca="1">IFERROR(__xludf.DUMMYFUNCTION("GOOGLETRANSLATE(A18946,""auto"",""en"")"),"Loading...")</f>
        <v>Loading...</v>
      </c>
    </row>
    <row r="18947" spans="1:2" ht="14.25" customHeight="1">
      <c r="A18947" s="2" t="s">
        <v>17845</v>
      </c>
      <c r="B18947" s="2" t="str">
        <f ca="1">IFERROR(__xludf.DUMMYFUNCTION("GOOGLETRANSLATE(A18947,""auto"",""en"")"),"Loading...")</f>
        <v>Loading...</v>
      </c>
    </row>
    <row r="18948" spans="1:2" ht="14.25" customHeight="1">
      <c r="A18948" s="2" t="s">
        <v>17846</v>
      </c>
      <c r="B18948" s="2" t="str">
        <f ca="1">IFERROR(__xludf.DUMMYFUNCTION("GOOGLETRANSLATE(A18948,""auto"",""en"")"),"Loading...")</f>
        <v>Loading...</v>
      </c>
    </row>
    <row r="18949" spans="1:2" ht="14.25" customHeight="1">
      <c r="A18949" s="2" t="s">
        <v>17847</v>
      </c>
      <c r="B18949" s="2" t="str">
        <f ca="1">IFERROR(__xludf.DUMMYFUNCTION("GOOGLETRANSLATE(A18949,""auto"",""en"")"),"Loading...")</f>
        <v>Loading...</v>
      </c>
    </row>
    <row r="18950" spans="1:2" ht="14.25" customHeight="1">
      <c r="A18950" s="2" t="s">
        <v>17848</v>
      </c>
      <c r="B18950" s="2" t="str">
        <f ca="1">IFERROR(__xludf.DUMMYFUNCTION("GOOGLETRANSLATE(A18950,""auto"",""en"")"),"Baat ko gol gol mat ghumaoo.")</f>
        <v>Baat ko gol gol mat ghumaoo.</v>
      </c>
    </row>
    <row r="18951" spans="1:2" ht="14.25" customHeight="1">
      <c r="A18951" s="2" t="s">
        <v>4110</v>
      </c>
      <c r="B18951" s="2" t="str">
        <f ca="1">IFERROR(__xludf.DUMMYFUNCTION("GOOGLETRANSLATE(A18951,""auto"",""en"")"),"Loading...")</f>
        <v>Loading...</v>
      </c>
    </row>
    <row r="18952" spans="1:2" ht="14.25" customHeight="1">
      <c r="A18952" s="6" t="s">
        <v>17849</v>
      </c>
      <c r="B18952" s="2" t="str">
        <f ca="1">IFERROR(__xludf.DUMMYFUNCTION("GOOGLETRANSLATE(A18952,""auto"",""en"")"),"Loading...")</f>
        <v>Loading...</v>
      </c>
    </row>
    <row r="18953" spans="1:2" ht="14.25" customHeight="1">
      <c r="A18953" s="2" t="s">
        <v>17850</v>
      </c>
      <c r="B18953" s="2" t="str">
        <f ca="1">IFERROR(__xludf.DUMMYFUNCTION("GOOGLETRANSLATE(A18953,""auto"",""en"")"),"Loading...")</f>
        <v>Loading...</v>
      </c>
    </row>
    <row r="18954" spans="1:2" ht="14.25" customHeight="1">
      <c r="A18954" s="2" t="s">
        <v>17851</v>
      </c>
      <c r="B18954" s="2" t="str">
        <f ca="1">IFERROR(__xludf.DUMMYFUNCTION("GOOGLETRANSLATE(A18954,""auto"",""en"")"),"Loading...")</f>
        <v>Loading...</v>
      </c>
    </row>
    <row r="18955" spans="1:2" ht="14.25" customHeight="1">
      <c r="A18955" s="6" t="s">
        <v>17852</v>
      </c>
      <c r="B18955" s="2" t="str">
        <f ca="1">IFERROR(__xludf.DUMMYFUNCTION("GOOGLETRANSLATE(A18955,""auto"",""en"")"),"Loading...")</f>
        <v>Loading...</v>
      </c>
    </row>
    <row r="18956" spans="1:2" ht="14.25" customHeight="1">
      <c r="A18956" s="2" t="s">
        <v>17853</v>
      </c>
      <c r="B18956" s="2" t="str">
        <f ca="1">IFERROR(__xludf.DUMMYFUNCTION("GOOGLETRANSLATE(A18956,""auto"",""en"")"),"Loading...")</f>
        <v>Loading...</v>
      </c>
    </row>
    <row r="18957" spans="1:2" ht="14.25" customHeight="1">
      <c r="A18957" s="2" t="s">
        <v>17854</v>
      </c>
      <c r="B18957" s="2" t="str">
        <f ca="1">IFERROR(__xludf.DUMMYFUNCTION("GOOGLETRANSLATE(A18957,""auto"",""en"")"),"Loading...")</f>
        <v>Loading...</v>
      </c>
    </row>
    <row r="18958" spans="1:2" ht="14.25" customHeight="1">
      <c r="A18958" s="6" t="s">
        <v>17855</v>
      </c>
      <c r="B18958" s="2" t="str">
        <f ca="1">IFERROR(__xludf.DUMMYFUNCTION("GOOGLETRANSLATE(A18958,""auto"",""en"")"),"We have no other option than selecting INDIA because we don’t want religion based politics anymore….. enough is enough…. And taking about financial stability you must include the increase in government debts in the name of development even after selling s"&amp;"o many PSUs…. All governments are corrupt…. People selected bjp believing congress ministers were corrupt and then those corrupt politicians joined bjp…. Besides  bjp politicians are not only corrupt but they are corrupt criminals…. 
If we choose INDIA at"&amp;" least we will be able to ask questions to them unlike bjp who throw people just because of asking questions regarding their own promises….. people say we need new party we need new leaders…. How? How exactly a leader and a new party will get formed when "&amp;"no student…. No officer…. No employee…. No activists will be allowed to speak against injustice and fraud done by ruling government…. There is no favourable political environment for that…. This time we have to adjust and then we will take control….. we w"&amp;"ill take incharge…. We will make them accountable for everything they say… everything they do…. Jai hind🇮🇳🇮🇳")</f>
        <v>We have no other option than selecting INDIA because we don’t want religion based politics anymore….. enough is enough…. And taking about financial stability you must include the increase in government debts in the name of development even after selling so many PSUs…. All governments are corrupt…. People selected bjp believing congress ministers were corrupt and then those corrupt politicians joined bjp…. Besides  bjp politicians are not only corrupt but they are corrupt criminals…. 
If we choose INDIA at least we will be able to ask questions to them unlike bjp who throw people just because of asking questions regarding their own promises….. people say we need new party we need new leaders…. How? How exactly a leader and a new party will get formed when no student…. No officer…. No employee…. No activists will be allowed to speak against injustice and fraud done by ruling government…. There is no favourable political environment for that…. This time we have to adjust and then we will take control….. we will take incharge…. We will make them accountable for everything they say… everything they do…. Jai hind🇮🇳🇮🇳</v>
      </c>
    </row>
    <row r="18959" spans="1:2" ht="14.25" customHeight="1">
      <c r="A18959" s="2" t="s">
        <v>17856</v>
      </c>
      <c r="B18959" s="2" t="str">
        <f ca="1">IFERROR(__xludf.DUMMYFUNCTION("GOOGLETRANSLATE(A18959,""auto"",""en"")"),"jai modi ji jai. As a bangladeshi muslim i support removal of constitution of india. hindu rastra banana hai. hataw hataw hataw.")</f>
        <v>jai modi ji jai. As a bangladeshi muslim i support removal of constitution of india. hindu rastra banana hai. hataw hataw hataw.</v>
      </c>
    </row>
    <row r="18960" spans="1:2" ht="14.25" customHeight="1">
      <c r="A18960" s="2" t="s">
        <v>17857</v>
      </c>
      <c r="B18960" s="2" t="str">
        <f ca="1">IFERROR(__xludf.DUMMYFUNCTION("GOOGLETRANSLATE(A18960,""auto"",""en"")"),"Loading...")</f>
        <v>Loading...</v>
      </c>
    </row>
    <row r="18961" spans="1:2" ht="14.25" customHeight="1">
      <c r="A18961" s="2" t="s">
        <v>17858</v>
      </c>
      <c r="B18961" s="2" t="str">
        <f ca="1">IFERROR(__xludf.DUMMYFUNCTION("GOOGLETRANSLATE(A18961,""auto"",""en"")"),"Loading...")</f>
        <v>Loading...</v>
      </c>
    </row>
    <row r="18962" spans="1:2" ht="14.25" customHeight="1">
      <c r="A18962" s="2" t="s">
        <v>17859</v>
      </c>
      <c r="B18962" s="2" t="str">
        <f ca="1">IFERROR(__xludf.DUMMYFUNCTION("GOOGLETRANSLATE(A18962,""auto"",""en"")"),"Loading...")</f>
        <v>Loading...</v>
      </c>
    </row>
    <row r="18963" spans="1:2" ht="14.25" customHeight="1">
      <c r="A18963" s="2" t="s">
        <v>17860</v>
      </c>
      <c r="B18963" s="2" t="str">
        <f ca="1">IFERROR(__xludf.DUMMYFUNCTION("GOOGLETRANSLATE(A18963,""auto"",""en"")"),"Loading...")</f>
        <v>Loading...</v>
      </c>
    </row>
    <row r="18964" spans="1:2" ht="14.25" customHeight="1">
      <c r="A18964" s="2" t="s">
        <v>17861</v>
      </c>
      <c r="B18964" s="2" t="str">
        <f ca="1">IFERROR(__xludf.DUMMYFUNCTION("GOOGLETRANSLATE(A18964,""auto"",""en"")"),"Loading...")</f>
        <v>Loading...</v>
      </c>
    </row>
    <row r="18965" spans="1:2" ht="14.25" customHeight="1">
      <c r="A18965" s="2" t="s">
        <v>17862</v>
      </c>
      <c r="B18965" s="2" t="str">
        <f ca="1">IFERROR(__xludf.DUMMYFUNCTION("GOOGLETRANSLATE(A18965,""auto"",""en"")"),"Loading...")</f>
        <v>Loading...</v>
      </c>
    </row>
    <row r="18966" spans="1:2" ht="14.25" customHeight="1">
      <c r="A18966" s="2" t="s">
        <v>17863</v>
      </c>
      <c r="B18966" s="2" t="str">
        <f ca="1">IFERROR(__xludf.DUMMYFUNCTION("GOOGLETRANSLATE(A18966,""auto"",""en"")"),"Loading...")</f>
        <v>Loading...</v>
      </c>
    </row>
    <row r="18967" spans="1:2" ht="14.25" customHeight="1">
      <c r="A18967" s="2" t="s">
        <v>17864</v>
      </c>
      <c r="B18967" s="2" t="str">
        <f ca="1">IFERROR(__xludf.DUMMYFUNCTION("GOOGLETRANSLATE(A18967,""auto"",""en"")"),"Loading...")</f>
        <v>Loading...</v>
      </c>
    </row>
    <row r="18968" spans="1:2" ht="14.25" customHeight="1">
      <c r="A18968" s="6" t="s">
        <v>17865</v>
      </c>
      <c r="B18968" s="2" t="str">
        <f ca="1">IFERROR(__xludf.DUMMYFUNCTION("GOOGLETRANSLATE(A18968,""auto"",""en"")"),"Loading...")</f>
        <v>Loading...</v>
      </c>
    </row>
    <row r="18969" spans="1:2" ht="14.25" customHeight="1">
      <c r="A18969" s="2" t="s">
        <v>17866</v>
      </c>
      <c r="B18969" s="2" t="str">
        <f ca="1">IFERROR(__xludf.DUMMYFUNCTION("GOOGLETRANSLATE(A18969,""auto"",""en"")"),"Loading...")</f>
        <v>Loading...</v>
      </c>
    </row>
    <row r="18970" spans="1:2" ht="14.25" customHeight="1">
      <c r="A18970" s="2" t="s">
        <v>17867</v>
      </c>
      <c r="B18970" s="2" t="str">
        <f ca="1">IFERROR(__xludf.DUMMYFUNCTION("GOOGLETRANSLATE(A18970,""auto"",""en"")"),"Loading...")</f>
        <v>Loading...</v>
      </c>
    </row>
    <row r="18971" spans="1:2" ht="14.25" customHeight="1">
      <c r="A18971" s="2" t="s">
        <v>17868</v>
      </c>
      <c r="B18971" s="2" t="str">
        <f ca="1">IFERROR(__xludf.DUMMYFUNCTION("GOOGLETRANSLATE(A18971,""auto"",""en"")"),"Loading...")</f>
        <v>Loading...</v>
      </c>
    </row>
    <row r="18972" spans="1:2" ht="14.25" customHeight="1">
      <c r="A18972" s="2" t="s">
        <v>17869</v>
      </c>
      <c r="B18972" s="2" t="str">
        <f ca="1">IFERROR(__xludf.DUMMYFUNCTION("GOOGLETRANSLATE(A18972,""auto"",""en"")"),"Loading...")</f>
        <v>Loading...</v>
      </c>
    </row>
    <row r="18973" spans="1:2" ht="14.25" customHeight="1">
      <c r="A18973" s="2" t="s">
        <v>17870</v>
      </c>
      <c r="B18973" s="2" t="str">
        <f ca="1">IFERROR(__xludf.DUMMYFUNCTION("GOOGLETRANSLATE(A18973,""auto"",""en"")"),"Loading...")</f>
        <v>Loading...</v>
      </c>
    </row>
    <row r="18974" spans="1:2" ht="14.25" customHeight="1">
      <c r="A18974" s="2" t="s">
        <v>17871</v>
      </c>
      <c r="B18974" s="2" t="str">
        <f ca="1">IFERROR(__xludf.DUMMYFUNCTION("GOOGLETRANSLATE(A18974,""auto"",""en"")"),"Loading...")</f>
        <v>Loading...</v>
      </c>
    </row>
    <row r="18975" spans="1:2" ht="14.25" customHeight="1">
      <c r="A18975" s="2" t="s">
        <v>17872</v>
      </c>
      <c r="B18975" s="2" t="str">
        <f ca="1">IFERROR(__xludf.DUMMYFUNCTION("GOOGLETRANSLATE(A18975,""auto"",""en"")"),"Rahul Gandhi's positive site should be given more emphasis and negative site should also be given more emphasis.")</f>
        <v>Rahul Gandhi's positive site should be given more emphasis and negative site should also be given more emphasis.</v>
      </c>
    </row>
    <row r="18976" spans="1:2" ht="14.25" customHeight="1">
      <c r="A18976" s="2" t="s">
        <v>17873</v>
      </c>
      <c r="B18976" s="2" t="str">
        <f ca="1">IFERROR(__xludf.DUMMYFUNCTION("GOOGLETRANSLATE(A18976,""auto"",""en"")"),"Loading...")</f>
        <v>Loading...</v>
      </c>
    </row>
    <row r="18977" spans="1:2" ht="14.25" customHeight="1">
      <c r="A18977" s="2" t="s">
        <v>17874</v>
      </c>
      <c r="B18977" s="2" t="str">
        <f ca="1">IFERROR(__xludf.DUMMYFUNCTION("GOOGLETRANSLATE(A18977,""auto"",""en"")"),"Loading...")</f>
        <v>Loading...</v>
      </c>
    </row>
    <row r="18978" spans="1:2" ht="14.25" customHeight="1">
      <c r="A18978" s="2" t="s">
        <v>2748</v>
      </c>
      <c r="B18978" s="2" t="str">
        <f ca="1">IFERROR(__xludf.DUMMYFUNCTION("GOOGLETRANSLATE(A18978,""auto"",""en"")"),"Loading...")</f>
        <v>Loading...</v>
      </c>
    </row>
    <row r="18979" spans="1:2" ht="14.25" customHeight="1">
      <c r="A18979" s="2" t="s">
        <v>17875</v>
      </c>
      <c r="B18979" s="2" t="str">
        <f ca="1">IFERROR(__xludf.DUMMYFUNCTION("GOOGLETRANSLATE(A18979,""auto"",""en"")"),"Loading...")</f>
        <v>Loading...</v>
      </c>
    </row>
    <row r="18980" spans="1:2" ht="14.25" customHeight="1">
      <c r="A18980" s="2" t="s">
        <v>17876</v>
      </c>
      <c r="B18980" s="2" t="str">
        <f ca="1">IFERROR(__xludf.DUMMYFUNCTION("GOOGLETRANSLATE(A18980,""auto"",""en"")"),"Loading...")</f>
        <v>Loading...</v>
      </c>
    </row>
    <row r="18981" spans="1:2" ht="14.25" customHeight="1">
      <c r="A18981" s="6" t="s">
        <v>17877</v>
      </c>
      <c r="B18981" s="2" t="str">
        <f ca="1">IFERROR(__xludf.DUMMYFUNCTION("GOOGLETRANSLATE(A18981,""auto"",""en"")"),"Loading...")</f>
        <v>Loading...</v>
      </c>
    </row>
    <row r="18982" spans="1:2" ht="14.25" customHeight="1">
      <c r="A18982" s="2" t="s">
        <v>17878</v>
      </c>
      <c r="B18982" s="2" t="str">
        <f ca="1">IFERROR(__xludf.DUMMYFUNCTION("GOOGLETRANSLATE(A18982,""auto"",""en"")"),"Pappu pappu hi rahega")</f>
        <v>Pappu pappu hi rahega</v>
      </c>
    </row>
    <row r="18983" spans="1:2" ht="14.25" customHeight="1">
      <c r="A18983" s="2" t="s">
        <v>17879</v>
      </c>
      <c r="B18983" s="2" t="str">
        <f ca="1">IFERROR(__xludf.DUMMYFUNCTION("GOOGLETRANSLATE(A18983,""auto"",""en"")"),"Loading...")</f>
        <v>Loading...</v>
      </c>
    </row>
    <row r="18984" spans="1:2" ht="14.25" customHeight="1">
      <c r="A18984" s="2" t="s">
        <v>2277</v>
      </c>
      <c r="B18984" s="2" t="str">
        <f ca="1">IFERROR(__xludf.DUMMYFUNCTION("GOOGLETRANSLATE(A18984,""auto"",""en"")"),"Loading...")</f>
        <v>Loading...</v>
      </c>
    </row>
    <row r="18985" spans="1:2" ht="14.25" customHeight="1">
      <c r="A18985" s="2" t="s">
        <v>17880</v>
      </c>
      <c r="B18985" s="2" t="str">
        <f ca="1">IFERROR(__xludf.DUMMYFUNCTION("GOOGLETRANSLATE(A18985,""auto"",""en"")"),"Loading...")</f>
        <v>Loading...</v>
      </c>
    </row>
    <row r="18986" spans="1:2" ht="14.25" customHeight="1">
      <c r="A18986" s="2" t="s">
        <v>17881</v>
      </c>
      <c r="B18986" s="2" t="str">
        <f ca="1">IFERROR(__xludf.DUMMYFUNCTION("GOOGLETRANSLATE(A18986,""auto"",""en"")"),"Loading...")</f>
        <v>Loading...</v>
      </c>
    </row>
    <row r="18987" spans="1:2" ht="14.25" customHeight="1">
      <c r="A18987" s="2" t="s">
        <v>17882</v>
      </c>
      <c r="B18987" s="2" t="str">
        <f ca="1">IFERROR(__xludf.DUMMYFUNCTION("GOOGLETRANSLATE(A18987,""auto"",""en"")"),"Loading...")</f>
        <v>Loading...</v>
      </c>
    </row>
    <row r="18988" spans="1:2" ht="14.25" customHeight="1">
      <c r="A18988" s="2" t="s">
        <v>17883</v>
      </c>
      <c r="B18988" s="2" t="str">
        <f ca="1">IFERROR(__xludf.DUMMYFUNCTION("GOOGLETRANSLATE(A18988,""auto"",""en"")"),"Loading...")</f>
        <v>Loading...</v>
      </c>
    </row>
    <row r="18989" spans="1:2" ht="14.25" customHeight="1">
      <c r="A18989" s="2" t="s">
        <v>17884</v>
      </c>
      <c r="B18989" s="2" t="str">
        <f ca="1">IFERROR(__xludf.DUMMYFUNCTION("GOOGLETRANSLATE(A18989,""auto"",""en"")"),"Loading...")</f>
        <v>Loading...</v>
      </c>
    </row>
    <row r="18990" spans="1:2" ht="14.25" customHeight="1">
      <c r="A18990" s="2" t="s">
        <v>17885</v>
      </c>
      <c r="B18990" s="2" t="str">
        <f ca="1">IFERROR(__xludf.DUMMYFUNCTION("GOOGLETRANSLATE(A18990,""auto"",""en"")"),"Loading...")</f>
        <v>Loading...</v>
      </c>
    </row>
    <row r="18991" spans="1:2" ht="14.25" customHeight="1">
      <c r="A18991" s="2" t="s">
        <v>17886</v>
      </c>
      <c r="B18991" s="2" t="str">
        <f ca="1">IFERROR(__xludf.DUMMYFUNCTION("GOOGLETRANSLATE(A18991,""auto"",""en"")"),"Loading...")</f>
        <v>Loading...</v>
      </c>
    </row>
    <row r="18992" spans="1:2" ht="14.25" customHeight="1">
      <c r="A18992" s="2" t="s">
        <v>17887</v>
      </c>
      <c r="B18992" s="2" t="str">
        <f ca="1">IFERROR(__xludf.DUMMYFUNCTION("GOOGLETRANSLATE(A18992,""auto"",""en"")"),"The congres will create if came in power will take years or several decades to rectify...")</f>
        <v>The congres will create if came in power will take years or several decades to rectify...</v>
      </c>
    </row>
    <row r="18993" spans="1:2" ht="14.25" customHeight="1">
      <c r="A18993" s="2" t="s">
        <v>17888</v>
      </c>
      <c r="B18993" s="2" t="str">
        <f ca="1">IFERROR(__xludf.DUMMYFUNCTION("GOOGLETRANSLATE(A18993,""auto"",""en"")"),"Loading...")</f>
        <v>Loading...</v>
      </c>
    </row>
    <row r="18994" spans="1:2" ht="14.25" customHeight="1">
      <c r="A18994" s="2" t="s">
        <v>17889</v>
      </c>
      <c r="B18994" s="2" t="str">
        <f ca="1">IFERROR(__xludf.DUMMYFUNCTION("GOOGLETRANSLATE(A18994,""auto"",""en"")"),"Loading...")</f>
        <v>Loading...</v>
      </c>
    </row>
    <row r="18995" spans="1:2" ht="14.25" customHeight="1">
      <c r="A18995" s="2" t="s">
        <v>17890</v>
      </c>
      <c r="B18995" s="2" t="str">
        <f ca="1">IFERROR(__xludf.DUMMYFUNCTION("GOOGLETRANSLATE(A18995,""auto"",""en"")"),"Loading...")</f>
        <v>Loading...</v>
      </c>
    </row>
    <row r="18996" spans="1:2" ht="14.25" customHeight="1">
      <c r="A18996" s="2" t="s">
        <v>17891</v>
      </c>
      <c r="B18996" s="2" t="str">
        <f ca="1">IFERROR(__xludf.DUMMYFUNCTION("GOOGLETRANSLATE(A18996,""auto"",""en"")"),"Loading...")</f>
        <v>Loading...</v>
      </c>
    </row>
    <row r="18997" spans="1:2" ht="14.25" customHeight="1">
      <c r="A18997" s="2" t="s">
        <v>17892</v>
      </c>
      <c r="B18997" s="2" t="str">
        <f ca="1">IFERROR(__xludf.DUMMYFUNCTION("GOOGLETRANSLATE(A18997,""auto"",""en"")"),"Loading...")</f>
        <v>Loading...</v>
      </c>
    </row>
    <row r="18998" spans="1:2" ht="14.25" customHeight="1">
      <c r="A18998" s="2" t="s">
        <v>17893</v>
      </c>
      <c r="B18998" s="2" t="str">
        <f ca="1">IFERROR(__xludf.DUMMYFUNCTION("GOOGLETRANSLATE(A18998,""auto"",""en"")"),"Loading...")</f>
        <v>Loading...</v>
      </c>
    </row>
    <row r="18999" spans="1:2" ht="14.25" customHeight="1">
      <c r="A18999" s="2" t="s">
        <v>17894</v>
      </c>
      <c r="B18999" s="2" t="str">
        <f ca="1">IFERROR(__xludf.DUMMYFUNCTION("GOOGLETRANSLATE(A18999,""auto"",""en"")"),"Brother, we must cancel the reservation.")</f>
        <v>Brother, we must cancel the reservation.</v>
      </c>
    </row>
    <row r="19000" spans="1:2" ht="14.25" customHeight="1">
      <c r="A19000" s="2" t="s">
        <v>17895</v>
      </c>
      <c r="B19000" s="2" t="str">
        <f ca="1">IFERROR(__xludf.DUMMYFUNCTION("GOOGLETRANSLATE(A19000,""auto"",""en"")"),"Loading...")</f>
        <v>Loading...</v>
      </c>
    </row>
    <row r="19001" spans="1:2" ht="14.25" customHeight="1">
      <c r="A19001" s="2" t="s">
        <v>17896</v>
      </c>
      <c r="B19001" s="2" t="str">
        <f ca="1">IFERROR(__xludf.DUMMYFUNCTION("GOOGLETRANSLATE(A19001,""auto"",""en"")"),"Loading...")</f>
        <v>Loading...</v>
      </c>
    </row>
    <row r="19002" spans="1:2" ht="14.25" customHeight="1">
      <c r="A19002" s="2" t="s">
        <v>17897</v>
      </c>
      <c r="B19002" s="2" t="str">
        <f ca="1">IFERROR(__xludf.DUMMYFUNCTION("GOOGLETRANSLATE(A19002,""auto"",""en"")"),"Loading...")</f>
        <v>Loading...</v>
      </c>
    </row>
    <row r="19003" spans="1:2" ht="14.25" customHeight="1">
      <c r="A19003" s="6" t="s">
        <v>17898</v>
      </c>
      <c r="B19003" s="2" t="str">
        <f ca="1">IFERROR(__xludf.DUMMYFUNCTION("GOOGLETRANSLATE(A19003,""auto"",""en"")"),"Congress is making sure India remain weak...
Imagine the brain drain that will increase if congress get elected. 
In short as voters we have to select between less evil out of two and i will vote for BJP")</f>
        <v>Congress is making sure India remain weak...
Imagine the brain drain that will increase if congress get elected. 
In short as voters we have to select between less evil out of two and i will vote for BJP</v>
      </c>
    </row>
    <row r="19004" spans="1:2" ht="14.25" customHeight="1">
      <c r="A19004" s="2" t="s">
        <v>17899</v>
      </c>
      <c r="B19004" s="2" t="str">
        <f ca="1">IFERROR(__xludf.DUMMYFUNCTION("GOOGLETRANSLATE(A19004,""auto"",""en"")"),"Loading...")</f>
        <v>Loading...</v>
      </c>
    </row>
    <row r="19005" spans="1:2" ht="14.25" customHeight="1">
      <c r="A19005" s="6" t="s">
        <v>17900</v>
      </c>
      <c r="B19005" s="2" t="str">
        <f ca="1">IFERROR(__xludf.DUMMYFUNCTION("GOOGLETRANSLATE(A19005,""auto"",""en"")"),"Loading...")</f>
        <v>Loading...</v>
      </c>
    </row>
    <row r="19006" spans="1:2" ht="14.25" customHeight="1">
      <c r="A19006" s="2" t="s">
        <v>17901</v>
      </c>
      <c r="B19006" s="2" t="str">
        <f ca="1">IFERROR(__xludf.DUMMYFUNCTION("GOOGLETRANSLATE(A19006,""auto"",""en"")"),"Loading...")</f>
        <v>Loading...</v>
      </c>
    </row>
    <row r="19007" spans="1:2" ht="14.25" customHeight="1">
      <c r="A19007" s="2" t="s">
        <v>17902</v>
      </c>
      <c r="B19007" s="2" t="str">
        <f ca="1">IFERROR(__xludf.DUMMYFUNCTION("GOOGLETRANSLATE(A19007,""auto"",""en"")"),"Loading...")</f>
        <v>Loading...</v>
      </c>
    </row>
    <row r="19008" spans="1:2" ht="14.25" customHeight="1">
      <c r="A19008" s="2" t="s">
        <v>17903</v>
      </c>
      <c r="B19008" s="2" t="str">
        <f ca="1">IFERROR(__xludf.DUMMYFUNCTION("GOOGLETRANSLATE(A19008,""auto"",""en"")"),"Loading...")</f>
        <v>Loading...</v>
      </c>
    </row>
    <row r="19009" spans="1:2" ht="14.25" customHeight="1">
      <c r="A19009" s="2" t="s">
        <v>17904</v>
      </c>
      <c r="B19009" s="2" t="str">
        <f ca="1">IFERROR(__xludf.DUMMYFUNCTION("GOOGLETRANSLATE(A19009,""auto"",""en"")"),"Loading...")</f>
        <v>Loading...</v>
      </c>
    </row>
    <row r="19010" spans="1:2" ht="14.25" customHeight="1">
      <c r="A19010" s="2" t="s">
        <v>17905</v>
      </c>
      <c r="B19010" s="2" t="str">
        <f ca="1">IFERROR(__xludf.DUMMYFUNCTION("GOOGLETRANSLATE(A19010,""auto"",""en"")"),"Loading...")</f>
        <v>Loading...</v>
      </c>
    </row>
    <row r="19011" spans="1:2" ht="14.25" customHeight="1">
      <c r="A19011" s="2" t="s">
        <v>594</v>
      </c>
      <c r="B19011" s="2" t="str">
        <f ca="1">IFERROR(__xludf.DUMMYFUNCTION("GOOGLETRANSLATE(A19011,""auto"",""en"")"),"❤")</f>
        <v>❤</v>
      </c>
    </row>
    <row r="19012" spans="1:2" ht="14.25" customHeight="1">
      <c r="A19012" s="2" t="s">
        <v>17906</v>
      </c>
      <c r="B19012" s="2" t="str">
        <f ca="1">IFERROR(__xludf.DUMMYFUNCTION("GOOGLETRANSLATE(A19012,""auto"",""en"")"),"Loading...")</f>
        <v>Loading...</v>
      </c>
    </row>
    <row r="19013" spans="1:2" ht="14.25" customHeight="1">
      <c r="A19013" s="2" t="s">
        <v>17907</v>
      </c>
      <c r="B19013" s="2" t="str">
        <f ca="1">IFERROR(__xludf.DUMMYFUNCTION("GOOGLETRANSLATE(A19013,""auto"",""en"")"),"Loading...")</f>
        <v>Loading...</v>
      </c>
    </row>
    <row r="19014" spans="1:2" ht="14.25" customHeight="1">
      <c r="A19014" s="2" t="s">
        <v>17908</v>
      </c>
      <c r="B19014" s="2" t="str">
        <f ca="1">IFERROR(__xludf.DUMMYFUNCTION("GOOGLETRANSLATE(A19014,""auto"",""en"")"),"Loading...")</f>
        <v>Loading...</v>
      </c>
    </row>
    <row r="19015" spans="1:2" ht="14.25" customHeight="1">
      <c r="A19015" s="2" t="s">
        <v>17909</v>
      </c>
      <c r="B19015" s="2" t="str">
        <f ca="1">IFERROR(__xludf.DUMMYFUNCTION("GOOGLETRANSLATE(A19015,""auto"",""en"")"),"Loading...")</f>
        <v>Loading...</v>
      </c>
    </row>
    <row r="19016" spans="1:2" ht="14.25" customHeight="1">
      <c r="A19016" s="6" t="s">
        <v>17910</v>
      </c>
      <c r="B19016" s="2" t="str">
        <f ca="1">IFERROR(__xludf.DUMMYFUNCTION("GOOGLETRANSLATE(A19016,""auto"",""en"")"),"Loading...")</f>
        <v>Loading...</v>
      </c>
    </row>
    <row r="19017" spans="1:2" ht="14.25" customHeight="1">
      <c r="A19017" s="2" t="s">
        <v>17911</v>
      </c>
      <c r="B19017" s="2" t="str">
        <f ca="1">IFERROR(__xludf.DUMMYFUNCTION("GOOGLETRANSLATE(A19017,""auto"",""en"")"),"Loading...")</f>
        <v>Loading...</v>
      </c>
    </row>
    <row r="19018" spans="1:2" ht="14.25" customHeight="1">
      <c r="A19018" s="2" t="s">
        <v>17912</v>
      </c>
      <c r="B19018" s="2" t="str">
        <f ca="1">IFERROR(__xludf.DUMMYFUNCTION("GOOGLETRANSLATE(A19018,""auto"",""en"")"),"Lol. You're trying to say Rahul Gandhi isn't taking critical questions but u are forgetting that Modiji shutting mouth for asking him any questions and Hiding from Questions, he isn't able to answer a Penny question though. Rahul Gandhi is far better than"&amp;" Modiji by Education, Speech , Secularism etc.")</f>
        <v>Lol. You're trying to say Rahul Gandhi isn't taking critical questions but u are forgetting that Modiji shutting mouth for asking him any questions and Hiding from Questions, he isn't able to answer a Penny question though. Rahul Gandhi is far better than Modiji by Education, Speech , Secularism etc.</v>
      </c>
    </row>
    <row r="19019" spans="1:2" ht="14.25" customHeight="1">
      <c r="A19019" s="2" t="s">
        <v>17913</v>
      </c>
      <c r="B19019" s="2" t="str">
        <f ca="1">IFERROR(__xludf.DUMMYFUNCTION("GOOGLETRANSLATE(A19019,""auto"",""en"")"),"Loading...")</f>
        <v>Loading...</v>
      </c>
    </row>
    <row r="19020" spans="1:2" ht="14.25" customHeight="1">
      <c r="A19020" s="6" t="s">
        <v>17914</v>
      </c>
      <c r="B19020" s="2" t="str">
        <f ca="1">IFERROR(__xludf.DUMMYFUNCTION("GOOGLETRANSLATE(A19020,""auto"",""en"")"),"Loading...")</f>
        <v>Loading...</v>
      </c>
    </row>
    <row r="19021" spans="1:2" ht="14.25" customHeight="1">
      <c r="A19021" s="2" t="s">
        <v>17915</v>
      </c>
      <c r="B19021" s="2" t="str">
        <f ca="1">IFERROR(__xludf.DUMMYFUNCTION("GOOGLETRANSLATE(A19021,""auto"",""en"")"),"Loading...")</f>
        <v>Loading...</v>
      </c>
    </row>
    <row r="19022" spans="1:2" ht="14.25" customHeight="1">
      <c r="A19022" s="2" t="s">
        <v>17916</v>
      </c>
      <c r="B19022" s="2" t="str">
        <f ca="1">IFERROR(__xludf.DUMMYFUNCTION("GOOGLETRANSLATE(A19022,""auto"",""en"")"),"Loading...")</f>
        <v>Loading...</v>
      </c>
    </row>
    <row r="19023" spans="1:2" ht="14.25" customHeight="1">
      <c r="A19023" s="2" t="s">
        <v>17917</v>
      </c>
      <c r="B19023" s="2" t="str">
        <f ca="1">IFERROR(__xludf.DUMMYFUNCTION("GOOGLETRANSLATE(A19023,""auto"",""en"")"),"Loading...")</f>
        <v>Loading...</v>
      </c>
    </row>
    <row r="19024" spans="1:2" ht="14.25" customHeight="1">
      <c r="A19024" s="2" t="s">
        <v>17918</v>
      </c>
      <c r="B19024" s="2" t="str">
        <f ca="1">IFERROR(__xludf.DUMMYFUNCTION("GOOGLETRANSLATE(A19024,""auto"",""en"")"),"Loading...")</f>
        <v>Loading...</v>
      </c>
    </row>
    <row r="19025" spans="1:2" ht="14.25" customHeight="1">
      <c r="A19025" s="2" t="s">
        <v>17919</v>
      </c>
      <c r="B19025" s="2" t="str">
        <f ca="1">IFERROR(__xludf.DUMMYFUNCTION("GOOGLETRANSLATE(A19025,""auto"",""en"")"),"Loading...")</f>
        <v>Loading...</v>
      </c>
    </row>
    <row r="19026" spans="1:2" ht="14.25" customHeight="1">
      <c r="A19026" s="6" t="s">
        <v>17920</v>
      </c>
      <c r="B19026" s="2" t="str">
        <f ca="1">IFERROR(__xludf.DUMMYFUNCTION("GOOGLETRANSLATE(A19026,""auto"",""en"")"),"Loading...")</f>
        <v>Loading...</v>
      </c>
    </row>
    <row r="19027" spans="1:2" ht="14.25" customHeight="1">
      <c r="A19027" s="2" t="s">
        <v>17921</v>
      </c>
      <c r="B19027" s="2" t="str">
        <f ca="1">IFERROR(__xludf.DUMMYFUNCTION("GOOGLETRANSLATE(A19027,""auto"",""en"")"),"Loading...")</f>
        <v>Loading...</v>
      </c>
    </row>
    <row r="19028" spans="1:2" ht="14.25" customHeight="1">
      <c r="A19028" s="2" t="s">
        <v>17922</v>
      </c>
      <c r="B19028" s="2" t="str">
        <f ca="1">IFERROR(__xludf.DUMMYFUNCTION("GOOGLETRANSLATE(A19028,""auto"",""en"")"),"Brother, tell me how much you got?")</f>
        <v>Brother, tell me how much you got?</v>
      </c>
    </row>
    <row r="19029" spans="1:2" ht="14.25" customHeight="1">
      <c r="A19029" s="2" t="s">
        <v>17923</v>
      </c>
      <c r="B19029" s="2" t="str">
        <f ca="1">IFERROR(__xludf.DUMMYFUNCTION("GOOGLETRANSLATE(A19029,""auto"",""en"")"),"Loading...")</f>
        <v>Loading...</v>
      </c>
    </row>
    <row r="19030" spans="1:2" ht="14.25" customHeight="1">
      <c r="A19030" s="4" t="s">
        <v>17924</v>
      </c>
      <c r="B19030" s="2" t="str">
        <f ca="1">IFERROR(__xludf.DUMMYFUNCTION("GOOGLETRANSLATE(A19030,""auto"",""en"")"),"Loading...")</f>
        <v>Loading...</v>
      </c>
    </row>
    <row r="19031" spans="1:2" ht="14.25" customHeight="1">
      <c r="A19031" s="2" t="s">
        <v>17925</v>
      </c>
      <c r="B19031" s="2" t="str">
        <f ca="1">IFERROR(__xludf.DUMMYFUNCTION("GOOGLETRANSLATE(A19031,""auto"",""en"")"),"Because we can't stop inflation either.")</f>
        <v>Because we can't stop inflation either.</v>
      </c>
    </row>
    <row r="19032" spans="1:2" ht="14.25" customHeight="1">
      <c r="A19032" s="2" t="s">
        <v>17926</v>
      </c>
      <c r="B19032" s="2" t="str">
        <f ca="1">IFERROR(__xludf.DUMMYFUNCTION("GOOGLETRANSLATE(A19032,""auto"",""en"")"),"Loading...")</f>
        <v>Loading...</v>
      </c>
    </row>
    <row r="19033" spans="1:2" ht="14.25" customHeight="1">
      <c r="A19033" s="2" t="s">
        <v>17927</v>
      </c>
      <c r="B19033" s="2" t="str">
        <f ca="1">IFERROR(__xludf.DUMMYFUNCTION("GOOGLETRANSLATE(A19033,""auto"",""en"")"),"If a 30 min video can make you decide who you will vote for then sorry you are not educated .")</f>
        <v>If a 30 min video can make you decide who you will vote for then sorry you are not educated .</v>
      </c>
    </row>
    <row r="19034" spans="1:2" ht="14.25" customHeight="1">
      <c r="A19034" s="4" t="s">
        <v>17928</v>
      </c>
      <c r="B19034" s="2" t="str">
        <f ca="1">IFERROR(__xludf.DUMMYFUNCTION("GOOGLETRANSLATE(A19034,""auto"",""en"")"),"Loading...")</f>
        <v>Loading...</v>
      </c>
    </row>
    <row r="19035" spans="1:2" ht="14.25" customHeight="1">
      <c r="A19035" s="2" t="s">
        <v>17929</v>
      </c>
      <c r="B19035" s="2" t="str">
        <f ca="1">IFERROR(__xludf.DUMMYFUNCTION("GOOGLETRANSLATE(A19035,""auto"",""en"")"),"Loading...")</f>
        <v>Loading...</v>
      </c>
    </row>
    <row r="19036" spans="1:2" ht="14.25" customHeight="1">
      <c r="A19036" s="2" t="s">
        <v>17930</v>
      </c>
      <c r="B19036" s="2" t="str">
        <f ca="1">IFERROR(__xludf.DUMMYFUNCTION("GOOGLETRANSLATE(A19036,""auto"",""en"")"),"Irrelevant video right now!!")</f>
        <v>Irrelevant video right now!!</v>
      </c>
    </row>
    <row r="19037" spans="1:2" ht="14.25" customHeight="1">
      <c r="A19037" s="2" t="s">
        <v>17931</v>
      </c>
      <c r="B19037" s="2" t="str">
        <f ca="1">IFERROR(__xludf.DUMMYFUNCTION("GOOGLETRANSLATE(A19037,""auto"",""en"")"),"Loading...")</f>
        <v>Loading...</v>
      </c>
    </row>
    <row r="19038" spans="1:2" ht="14.25" customHeight="1">
      <c r="A19038" s="2" t="s">
        <v>17932</v>
      </c>
      <c r="B19038" s="2" t="str">
        <f ca="1">IFERROR(__xludf.DUMMYFUNCTION("GOOGLETRANSLATE(A19038,""auto"",""en"")"),"Loading...")</f>
        <v>Loading...</v>
      </c>
    </row>
    <row r="19039" spans="1:2" ht="14.25" customHeight="1">
      <c r="A19039" s="2" t="s">
        <v>17933</v>
      </c>
      <c r="B19039" s="2" t="str">
        <f ca="1">IFERROR(__xludf.DUMMYFUNCTION("GOOGLETRANSLATE(A19039,""auto"",""en"")"),"Loading...")</f>
        <v>Loading...</v>
      </c>
    </row>
    <row r="19040" spans="1:2" ht="14.25" customHeight="1">
      <c r="A19040" s="4" t="s">
        <v>17934</v>
      </c>
      <c r="B19040" s="2" t="str">
        <f ca="1">IFERROR(__xludf.DUMMYFUNCTION("GOOGLETRANSLATE(A19040,""auto"",""en"")"),"Loading...")</f>
        <v>Loading...</v>
      </c>
    </row>
    <row r="19041" spans="1:2" ht="14.25" customHeight="1">
      <c r="A19041" s="2" t="s">
        <v>17935</v>
      </c>
      <c r="B19041" s="2" t="str">
        <f ca="1">IFERROR(__xludf.DUMMYFUNCTION("GOOGLETRANSLATE(A19041,""auto"",""en"")"),"salute to the hero rahul gandhi...who is fighting for our right without any self thinking 💕💕💕💕💕...vote congress ✋🏻")</f>
        <v>salute to the hero rahul gandhi...who is fighting for our right without any self thinking 💕💕💕💕💕...vote congress ✋🏻</v>
      </c>
    </row>
    <row r="19042" spans="1:2" ht="14.25" customHeight="1">
      <c r="A19042" s="2" t="s">
        <v>17936</v>
      </c>
      <c r="B19042" s="2" t="str">
        <f ca="1">IFERROR(__xludf.DUMMYFUNCTION("GOOGLETRANSLATE(A19042,""auto"",""en"")"),"Loading...")</f>
        <v>Loading...</v>
      </c>
    </row>
    <row r="19043" spans="1:2" ht="14.25" customHeight="1">
      <c r="A19043" s="2" t="s">
        <v>17937</v>
      </c>
      <c r="B19043" s="2" t="str">
        <f ca="1">IFERROR(__xludf.DUMMYFUNCTION("GOOGLETRANSLATE(A19043,""auto"",""en"")"),"Loading...")</f>
        <v>Loading...</v>
      </c>
    </row>
    <row r="19044" spans="1:2" ht="14.25" customHeight="1">
      <c r="A19044" s="2" t="s">
        <v>4449</v>
      </c>
      <c r="B19044" s="2" t="str">
        <f ca="1">IFERROR(__xludf.DUMMYFUNCTION("GOOGLETRANSLATE(A19044,""auto"",""en"")"),"Loading...")</f>
        <v>Loading...</v>
      </c>
    </row>
    <row r="19045" spans="1:2" ht="14.25" customHeight="1">
      <c r="A19045" s="2" t="s">
        <v>17938</v>
      </c>
      <c r="B19045" s="2" t="str">
        <f ca="1">IFERROR(__xludf.DUMMYFUNCTION("GOOGLETRANSLATE(A19045,""auto"",""en"")"),"Loading...")</f>
        <v>Loading...</v>
      </c>
    </row>
    <row r="19046" spans="1:2" ht="14.25" customHeight="1">
      <c r="A19046" s="4" t="s">
        <v>17939</v>
      </c>
      <c r="B19046" s="2" t="str">
        <f ca="1">IFERROR(__xludf.DUMMYFUNCTION("GOOGLETRANSLATE(A19046,""auto"",""en"")"),"Loading...")</f>
        <v>Loading...</v>
      </c>
    </row>
    <row r="19047" spans="1:2" ht="14.25" customHeight="1">
      <c r="A19047" s="2" t="s">
        <v>17940</v>
      </c>
      <c r="B19047" s="2" t="str">
        <f ca="1">IFERROR(__xludf.DUMMYFUNCTION("GOOGLETRANSLATE(A19047,""auto"",""en"")"),"Loading...")</f>
        <v>Loading...</v>
      </c>
    </row>
    <row r="19048" spans="1:2" ht="14.25" customHeight="1">
      <c r="A19048" s="2" t="s">
        <v>17941</v>
      </c>
      <c r="B19048" s="2" t="str">
        <f ca="1">IFERROR(__xludf.DUMMYFUNCTION("GOOGLETRANSLATE(A19048,""auto"",""en"")"),"Loading...")</f>
        <v>Loading...</v>
      </c>
    </row>
    <row r="19049" spans="1:2" ht="14.25" customHeight="1">
      <c r="A19049" s="2" t="s">
        <v>17942</v>
      </c>
      <c r="B19049" s="2" t="str">
        <f ca="1">IFERROR(__xludf.DUMMYFUNCTION("GOOGLETRANSLATE(A19049,""auto"",""en"")"),"Loading...")</f>
        <v>Loading...</v>
      </c>
    </row>
    <row r="19050" spans="1:2" ht="14.25" customHeight="1">
      <c r="A19050" s="2" t="s">
        <v>17943</v>
      </c>
      <c r="B19050" s="2" t="str">
        <f ca="1">IFERROR(__xludf.DUMMYFUNCTION("GOOGLETRANSLATE(A19050,""auto"",""en"")"),"Loading...")</f>
        <v>Loading...</v>
      </c>
    </row>
    <row r="19051" spans="1:2" ht="14.25" customHeight="1">
      <c r="A19051" s="2" t="s">
        <v>17944</v>
      </c>
      <c r="B19051" s="2" t="str">
        <f ca="1">IFERROR(__xludf.DUMMYFUNCTION("GOOGLETRANSLATE(A19051,""auto"",""en"")"),"Loading...")</f>
        <v>Loading...</v>
      </c>
    </row>
    <row r="19052" spans="1:2" ht="14.25" customHeight="1">
      <c r="A19052" s="2" t="s">
        <v>17945</v>
      </c>
      <c r="B19052" s="2" t="str">
        <f ca="1">IFERROR(__xludf.DUMMYFUNCTION("GOOGLETRANSLATE(A19052,""auto"",""en"")"),"Loading...")</f>
        <v>Loading...</v>
      </c>
    </row>
    <row r="19053" spans="1:2" ht="14.25" customHeight="1">
      <c r="A19053" s="2" t="s">
        <v>17946</v>
      </c>
      <c r="B19053" s="2" t="str">
        <f ca="1">IFERROR(__xludf.DUMMYFUNCTION("GOOGLETRANSLATE(A19053,""auto"",""en"")"),"Loading...")</f>
        <v>Loading...</v>
      </c>
    </row>
    <row r="19054" spans="1:2" ht="14.25" customHeight="1">
      <c r="A19054" s="2" t="s">
        <v>17947</v>
      </c>
      <c r="B19054" s="2" t="str">
        <f ca="1">IFERROR(__xludf.DUMMYFUNCTION("GOOGLETRANSLATE(A19054,""auto"",""en"")"),"Apki bar Mohak Mangal sarkar...... You would make a great Politician.")</f>
        <v>Apki bar Mohak Mangal sarkar...... You would make a great Politician.</v>
      </c>
    </row>
    <row r="19055" spans="1:2" ht="14.25" customHeight="1">
      <c r="A19055" s="2" t="s">
        <v>17948</v>
      </c>
      <c r="B19055" s="2" t="str">
        <f ca="1">IFERROR(__xludf.DUMMYFUNCTION("GOOGLETRANSLATE(A19055,""auto"",""en"")"),"Loading...")</f>
        <v>Loading...</v>
      </c>
    </row>
    <row r="19056" spans="1:2" ht="14.25" customHeight="1">
      <c r="A19056" s="2" t="s">
        <v>17949</v>
      </c>
      <c r="B19056" s="2" t="str">
        <f ca="1">IFERROR(__xludf.DUMMYFUNCTION("GOOGLETRANSLATE(A19056,""auto"",""en"")"),"Loading...")</f>
        <v>Loading...</v>
      </c>
    </row>
    <row r="19057" spans="1:2" ht="14.25" customHeight="1">
      <c r="A19057" s="2" t="s">
        <v>17950</v>
      </c>
      <c r="B19057" s="2" t="str">
        <f ca="1">IFERROR(__xludf.DUMMYFUNCTION("GOOGLETRANSLATE(A19057,""auto"",""en"")"),"Loading...")</f>
        <v>Loading...</v>
      </c>
    </row>
    <row r="19058" spans="1:2" ht="14.25" customHeight="1">
      <c r="A19058" s="2" t="s">
        <v>17951</v>
      </c>
      <c r="B19058" s="2" t="str">
        <f ca="1">IFERROR(__xludf.DUMMYFUNCTION("GOOGLETRANSLATE(A19058,""auto"",""en"")"),"Loading...")</f>
        <v>Loading...</v>
      </c>
    </row>
    <row r="19059" spans="1:2" ht="14.25" customHeight="1">
      <c r="A19059" s="4" t="s">
        <v>17952</v>
      </c>
      <c r="B19059" s="2" t="str">
        <f ca="1">IFERROR(__xludf.DUMMYFUNCTION("GOOGLETRANSLATE(A19059,""auto"",""en"")"),"Loading...")</f>
        <v>Loading...</v>
      </c>
    </row>
    <row r="19060" spans="1:2" ht="14.25" customHeight="1">
      <c r="A19060" s="2" t="s">
        <v>17953</v>
      </c>
      <c r="B19060" s="2" t="str">
        <f ca="1">IFERROR(__xludf.DUMMYFUNCTION("GOOGLETRANSLATE(A19060,""auto"",""en"")"),"Bro said that BJP has 99 problem and 1 achivement by that we can clearly imagine Congress is better than BJP")</f>
        <v>Bro said that BJP has 99 problem and 1 achivement by that we can clearly imagine Congress is better than BJP</v>
      </c>
    </row>
    <row r="19061" spans="1:2" ht="14.25" customHeight="1">
      <c r="A19061" s="2" t="s">
        <v>17954</v>
      </c>
      <c r="B19061" s="2" t="str">
        <f ca="1">IFERROR(__xludf.DUMMYFUNCTION("GOOGLETRANSLATE(A19061,""auto"",""en"")"),"Loading...")</f>
        <v>Loading...</v>
      </c>
    </row>
    <row r="19062" spans="1:2" ht="14.25" customHeight="1">
      <c r="A19062" s="2" t="s">
        <v>17955</v>
      </c>
      <c r="B19062" s="2" t="str">
        <f ca="1">IFERROR(__xludf.DUMMYFUNCTION("GOOGLETRANSLATE(A19062,""auto"",""en"")"),"Loading...")</f>
        <v>Loading...</v>
      </c>
    </row>
    <row r="19063" spans="1:2" ht="14.25" customHeight="1">
      <c r="A19063" s="2" t="s">
        <v>17956</v>
      </c>
      <c r="B19063" s="2" t="str">
        <f ca="1">IFERROR(__xludf.DUMMYFUNCTION("GOOGLETRANSLATE(A19063,""auto"",""en"")"),"Loading...")</f>
        <v>Loading...</v>
      </c>
    </row>
    <row r="19064" spans="1:2" ht="14.25" customHeight="1">
      <c r="A19064" s="4" t="s">
        <v>17957</v>
      </c>
      <c r="B19064" s="2" t="str">
        <f ca="1">IFERROR(__xludf.DUMMYFUNCTION("GOOGLETRANSLATE(A19064,""auto"",""en"")"),"Loading...")</f>
        <v>Loading...</v>
      </c>
    </row>
    <row r="19065" spans="1:2" ht="14.25" customHeight="1">
      <c r="A19065" s="5" t="s">
        <v>17958</v>
      </c>
      <c r="B19065" s="2" t="str">
        <f ca="1">IFERROR(__xludf.DUMMYFUNCTION("GOOGLETRANSLATE(A19065,""auto"",""en"")"),"Loading...")</f>
        <v>Loading...</v>
      </c>
    </row>
    <row r="19066" spans="1:2" ht="14.25" customHeight="1">
      <c r="A19066" s="6" t="s">
        <v>17959</v>
      </c>
      <c r="B19066" s="2" t="str">
        <f ca="1">IFERROR(__xludf.DUMMYFUNCTION("GOOGLETRANSLATE(A19066,""auto"",""en"")"),"Loading...")</f>
        <v>Loading...</v>
      </c>
    </row>
    <row r="19067" spans="1:2" ht="14.25" customHeight="1">
      <c r="A19067" s="2" t="s">
        <v>17960</v>
      </c>
      <c r="B19067" s="2" t="str">
        <f ca="1">IFERROR(__xludf.DUMMYFUNCTION("GOOGLETRANSLATE(A19067,""auto"",""en"")"),"Loading...")</f>
        <v>Loading...</v>
      </c>
    </row>
    <row r="19068" spans="1:2" ht="14.25" customHeight="1">
      <c r="A19068" s="6" t="s">
        <v>17961</v>
      </c>
      <c r="B19068" s="2" t="str">
        <f ca="1">IFERROR(__xludf.DUMMYFUNCTION("GOOGLETRANSLATE(A19068,""auto"",""en"")"),"Loading...")</f>
        <v>Loading...</v>
      </c>
    </row>
    <row r="19069" spans="1:2" ht="14.25" customHeight="1">
      <c r="A19069" s="4" t="s">
        <v>17962</v>
      </c>
      <c r="B19069" s="2" t="str">
        <f ca="1">IFERROR(__xludf.DUMMYFUNCTION("GOOGLETRANSLATE(A19069,""auto"",""en"")"),"Loading...")</f>
        <v>Loading...</v>
      </c>
    </row>
    <row r="19070" spans="1:2" ht="14.25" customHeight="1">
      <c r="A19070" s="2" t="s">
        <v>17963</v>
      </c>
      <c r="B19070" s="2" t="str">
        <f ca="1">IFERROR(__xludf.DUMMYFUNCTION("GOOGLETRANSLATE(A19070,""auto"",""en"")"),"choose MP not a Prime minister")</f>
        <v>choose MP not a Prime minister</v>
      </c>
    </row>
    <row r="19071" spans="1:2" ht="14.25" customHeight="1">
      <c r="A19071" s="2" t="s">
        <v>17964</v>
      </c>
      <c r="B19071" s="2" t="str">
        <f ca="1">IFERROR(__xludf.DUMMYFUNCTION("GOOGLETRANSLATE(A19071,""auto"",""en"")"),"Loading...")</f>
        <v>Loading...</v>
      </c>
    </row>
    <row r="19072" spans="1:2" ht="14.25" customHeight="1">
      <c r="A19072" s="2" t="s">
        <v>17965</v>
      </c>
      <c r="B19072" s="2" t="str">
        <f ca="1">IFERROR(__xludf.DUMMYFUNCTION("GOOGLETRANSLATE(A19072,""auto"",""en"")"),"Loading...")</f>
        <v>Loading...</v>
      </c>
    </row>
    <row r="19073" spans="1:2" ht="14.25" customHeight="1">
      <c r="A19073" s="2" t="s">
        <v>17966</v>
      </c>
      <c r="B19073" s="2" t="str">
        <f ca="1">IFERROR(__xludf.DUMMYFUNCTION("GOOGLETRANSLATE(A19073,""auto"",""en"")"),"Loading...")</f>
        <v>Loading...</v>
      </c>
    </row>
    <row r="19074" spans="1:2" ht="14.25" customHeight="1">
      <c r="A19074" s="2" t="s">
        <v>17967</v>
      </c>
      <c r="B19074" s="2" t="str">
        <f ca="1">IFERROR(__xludf.DUMMYFUNCTION("GOOGLETRANSLATE(A19074,""auto"",""en"")"),"Loading...")</f>
        <v>Loading...</v>
      </c>
    </row>
    <row r="19075" spans="1:2" ht="14.25" customHeight="1">
      <c r="A19075" s="2" t="s">
        <v>17968</v>
      </c>
      <c r="B19075" s="2" t="str">
        <f ca="1">IFERROR(__xludf.DUMMYFUNCTION("GOOGLETRANSLATE(A19075,""auto"",""en"")"),"Loading...")</f>
        <v>Loading...</v>
      </c>
    </row>
    <row r="19076" spans="1:2" ht="14.25" customHeight="1">
      <c r="A19076" s="2" t="s">
        <v>17969</v>
      </c>
      <c r="B19076" s="2" t="str">
        <f ca="1">IFERROR(__xludf.DUMMYFUNCTION("GOOGLETRANSLATE(A19076,""auto"",""en"")"),"Loading...")</f>
        <v>Loading...</v>
      </c>
    </row>
    <row r="19077" spans="1:2" ht="14.25" customHeight="1">
      <c r="A19077" s="2" t="s">
        <v>17970</v>
      </c>
      <c r="B19077" s="2" t="str">
        <f ca="1">IFERROR(__xludf.DUMMYFUNCTION("GOOGLETRANSLATE(A19077,""auto"",""en"")"),"What a great video🔥")</f>
        <v>What a great video🔥</v>
      </c>
    </row>
    <row r="19078" spans="1:2" ht="14.25" customHeight="1">
      <c r="A19078" s="2" t="s">
        <v>17971</v>
      </c>
      <c r="B19078" s="2" t="str">
        <f ca="1">IFERROR(__xludf.DUMMYFUNCTION("GOOGLETRANSLATE(A19078,""auto"",""en"")"),"Loading...")</f>
        <v>Loading...</v>
      </c>
    </row>
    <row r="19079" spans="1:2" ht="14.25" customHeight="1">
      <c r="A19079" s="6" t="s">
        <v>17972</v>
      </c>
      <c r="B19079" s="2" t="str">
        <f ca="1">IFERROR(__xludf.DUMMYFUNCTION("GOOGLETRANSLATE(A19079,""auto"",""en"")"),"Loading...")</f>
        <v>Loading...</v>
      </c>
    </row>
    <row r="19080" spans="1:2" ht="14.25" customHeight="1">
      <c r="A19080" s="2" t="s">
        <v>17973</v>
      </c>
      <c r="B19080" s="2" t="str">
        <f ca="1">IFERROR(__xludf.DUMMYFUNCTION("GOOGLETRANSLATE(A19080,""auto"",""en"")"),"Loading...")</f>
        <v>Loading...</v>
      </c>
    </row>
    <row r="19081" spans="1:2" ht="14.25" customHeight="1">
      <c r="A19081" s="6" t="s">
        <v>17974</v>
      </c>
      <c r="B19081" s="2" t="str">
        <f ca="1">IFERROR(__xludf.DUMMYFUNCTION("GOOGLETRANSLATE(A19081,""auto"",""en"")"),"Loading...")</f>
        <v>Loading...</v>
      </c>
    </row>
    <row r="19082" spans="1:2" ht="14.25" customHeight="1">
      <c r="A19082" s="2" t="s">
        <v>17975</v>
      </c>
      <c r="B19082" s="2" t="str">
        <f ca="1">IFERROR(__xludf.DUMMYFUNCTION("GOOGLETRANSLATE(A19082,""auto"",""en"")"),"Loading...")</f>
        <v>Loading...</v>
      </c>
    </row>
    <row r="19083" spans="1:2" ht="14.25" customHeight="1">
      <c r="A19083" s="2" t="s">
        <v>17976</v>
      </c>
      <c r="B19083" s="2" t="str">
        <f ca="1">IFERROR(__xludf.DUMMYFUNCTION("GOOGLETRANSLATE(A19083,""auto"",""en"")"),"How did BJP hold a press conference?")</f>
        <v>How did BJP hold a press conference?</v>
      </c>
    </row>
    <row r="19084" spans="1:2" ht="14.25" customHeight="1">
      <c r="A19084" s="6" t="s">
        <v>17977</v>
      </c>
      <c r="B19084" s="2" t="str">
        <f ca="1">IFERROR(__xludf.DUMMYFUNCTION("GOOGLETRANSLATE(A19084,""auto"",""en"")"),"Loading...")</f>
        <v>Loading...</v>
      </c>
    </row>
    <row r="19085" spans="1:2" ht="14.25" customHeight="1">
      <c r="A19085" s="6" t="s">
        <v>17978</v>
      </c>
      <c r="B19085" s="2" t="str">
        <f ca="1">IFERROR(__xludf.DUMMYFUNCTION("GOOGLETRANSLATE(A19085,""auto"",""en"")"),"Loading...")</f>
        <v>Loading...</v>
      </c>
    </row>
    <row r="19086" spans="1:2" ht="14.25" customHeight="1">
      <c r="A19086" s="2" t="s">
        <v>17979</v>
      </c>
      <c r="B19086" s="2" t="str">
        <f ca="1">IFERROR(__xludf.DUMMYFUNCTION("GOOGLETRANSLATE(A19086,""auto"",""en"")"),"Loading...")</f>
        <v>Loading...</v>
      </c>
    </row>
    <row r="19087" spans="1:2" ht="14.25" customHeight="1">
      <c r="A19087" s="2" t="s">
        <v>17980</v>
      </c>
      <c r="B19087" s="2" t="str">
        <f ca="1">IFERROR(__xludf.DUMMYFUNCTION("GOOGLETRANSLATE(A19087,""auto"",""en"")"),"Loading...")</f>
        <v>Loading...</v>
      </c>
    </row>
    <row r="19088" spans="1:2" ht="14.25" customHeight="1">
      <c r="A19088" s="2" t="s">
        <v>17981</v>
      </c>
      <c r="B19088" s="2" t="str">
        <f ca="1">IFERROR(__xludf.DUMMYFUNCTION("GOOGLETRANSLATE(A19088,""auto"",""en"")"),"Loading...")</f>
        <v>Loading...</v>
      </c>
    </row>
    <row r="19089" spans="1:2" ht="14.25" customHeight="1">
      <c r="A19089" s="2" t="s">
        <v>17982</v>
      </c>
      <c r="B19089" s="2" t="str">
        <f ca="1">IFERROR(__xludf.DUMMYFUNCTION("GOOGLETRANSLATE(A19089,""auto"",""en"")"),"Loading...")</f>
        <v>Loading...</v>
      </c>
    </row>
    <row r="19090" spans="1:2" ht="14.25" customHeight="1">
      <c r="A19090" s="2" t="s">
        <v>17983</v>
      </c>
      <c r="B19090" s="2" t="str">
        <f ca="1">IFERROR(__xludf.DUMMYFUNCTION("GOOGLETRANSLATE(A19090,""auto"",""en"")"),"Loading...")</f>
        <v>Loading...</v>
      </c>
    </row>
    <row r="19091" spans="1:2" ht="14.25" customHeight="1">
      <c r="A19091" s="2" t="s">
        <v>17984</v>
      </c>
      <c r="B19091" s="2" t="str">
        <f ca="1">IFERROR(__xludf.DUMMYFUNCTION("GOOGLETRANSLATE(A19091,""auto"",""en"")"),"Loading...")</f>
        <v>Loading...</v>
      </c>
    </row>
    <row r="19092" spans="1:2" ht="14.25" customHeight="1">
      <c r="A19092" s="2" t="s">
        <v>17985</v>
      </c>
      <c r="B19092" s="2" t="str">
        <f ca="1">IFERROR(__xludf.DUMMYFUNCTION("GOOGLETRANSLATE(A19092,""auto"",""en"")"),"Loading...")</f>
        <v>Loading...</v>
      </c>
    </row>
    <row r="19093" spans="1:2" ht="14.25" customHeight="1">
      <c r="A19093" s="2" t="s">
        <v>17986</v>
      </c>
      <c r="B19093" s="2" t="str">
        <f ca="1">IFERROR(__xludf.DUMMYFUNCTION("GOOGLETRANSLATE(A19093,""auto"",""en"")"),"Loading...")</f>
        <v>Loading...</v>
      </c>
    </row>
    <row r="19094" spans="1:2" ht="14.25" customHeight="1">
      <c r="A19094" s="2" t="s">
        <v>7</v>
      </c>
      <c r="B19094" s="2" t="str">
        <f ca="1">IFERROR(__xludf.DUMMYFUNCTION("GOOGLETRANSLATE(A19094,""auto"",""en"")"),"Loading...")</f>
        <v>Loading...</v>
      </c>
    </row>
    <row r="19095" spans="1:2" ht="14.25" customHeight="1">
      <c r="A19095" s="2" t="s">
        <v>17987</v>
      </c>
      <c r="B19095" s="2" t="str">
        <f ca="1">IFERROR(__xludf.DUMMYFUNCTION("GOOGLETRANSLATE(A19095,""auto"",""en"")"),"Loading...")</f>
        <v>Loading...</v>
      </c>
    </row>
    <row r="19096" spans="1:2" ht="14.25" customHeight="1">
      <c r="A19096" s="2" t="s">
        <v>17988</v>
      </c>
      <c r="B19096" s="2" t="str">
        <f ca="1">IFERROR(__xludf.DUMMYFUNCTION("GOOGLETRANSLATE(A19096,""auto"",""en"")"),"Freebie givers should never be  in power")</f>
        <v>Freebie givers should never be  in power</v>
      </c>
    </row>
    <row r="19097" spans="1:2" ht="14.25" customHeight="1">
      <c r="A19097" s="2" t="s">
        <v>17989</v>
      </c>
      <c r="B19097" s="2" t="str">
        <f ca="1">IFERROR(__xludf.DUMMYFUNCTION("GOOGLETRANSLATE(A19097,""auto"",""en"")"),"Loading...")</f>
        <v>Loading...</v>
      </c>
    </row>
    <row r="19098" spans="1:2" ht="14.25" customHeight="1">
      <c r="A19098" s="2" t="s">
        <v>17990</v>
      </c>
      <c r="B19098" s="2" t="str">
        <f ca="1">IFERROR(__xludf.DUMMYFUNCTION("GOOGLETRANSLATE(A19098,""auto"",""en"")"),"I voted for Bjp tina (there is no alternative).  till gandhi is there  there i will never ever about think about even voting them")</f>
        <v>I voted for Bjp tina (there is no alternative).  till gandhi is there  there i will never ever about think about even voting them</v>
      </c>
    </row>
    <row r="19099" spans="1:2" ht="14.25" customHeight="1">
      <c r="A19099" s="2" t="s">
        <v>17991</v>
      </c>
      <c r="B19099" s="2" t="str">
        <f ca="1">IFERROR(__xludf.DUMMYFUNCTION("GOOGLETRANSLATE(A19099,""auto"",""en"")"),"Loading...")</f>
        <v>Loading...</v>
      </c>
    </row>
    <row r="19100" spans="1:2" ht="14.25" customHeight="1">
      <c r="A19100" s="6" t="s">
        <v>17992</v>
      </c>
      <c r="B19100" s="2" t="str">
        <f ca="1">IFERROR(__xludf.DUMMYFUNCTION("GOOGLETRANSLATE(A19100,""auto"",""en"")"),"Loading...")</f>
        <v>Loading...</v>
      </c>
    </row>
    <row r="19101" spans="1:2" ht="14.25" customHeight="1">
      <c r="A19101" s="2" t="s">
        <v>17993</v>
      </c>
      <c r="B19101" s="2" t="str">
        <f ca="1">IFERROR(__xludf.DUMMYFUNCTION("GOOGLETRANSLATE(A19101,""auto"",""en"")"),"Loading...")</f>
        <v>Loading...</v>
      </c>
    </row>
    <row r="19102" spans="1:2" ht="14.25" customHeight="1">
      <c r="A19102" s="2" t="s">
        <v>17994</v>
      </c>
      <c r="B19102" s="2" t="str">
        <f ca="1">IFERROR(__xludf.DUMMYFUNCTION("GOOGLETRANSLATE(A19102,""auto"",""en"")"),"Loading...")</f>
        <v>Loading...</v>
      </c>
    </row>
    <row r="19103" spans="1:2" ht="14.25" customHeight="1">
      <c r="A19103" s="2" t="s">
        <v>17995</v>
      </c>
      <c r="B19103" s="2" t="str">
        <f ca="1">IFERROR(__xludf.DUMMYFUNCTION("GOOGLETRANSLATE(A19103,""auto"",""en"")"),"Loading...")</f>
        <v>Loading...</v>
      </c>
    </row>
    <row r="19104" spans="1:2" ht="14.25" customHeight="1">
      <c r="A19104" s="2" t="s">
        <v>17996</v>
      </c>
      <c r="B19104" s="2" t="str">
        <f ca="1">IFERROR(__xludf.DUMMYFUNCTION("GOOGLETRANSLATE(A19104,""auto"",""en"")"),"Loading...")</f>
        <v>Loading...</v>
      </c>
    </row>
    <row r="19105" spans="1:2" ht="14.25" customHeight="1">
      <c r="A19105" s="2" t="s">
        <v>17997</v>
      </c>
      <c r="B19105" s="2" t="str">
        <f ca="1">IFERROR(__xludf.DUMMYFUNCTION("GOOGLETRANSLATE(A19105,""auto"",""en"")"),"Loading...")</f>
        <v>Loading...</v>
      </c>
    </row>
    <row r="19106" spans="1:2" ht="14.25" customHeight="1">
      <c r="A19106" s="2" t="s">
        <v>17998</v>
      </c>
      <c r="B19106" s="2" t="str">
        <f ca="1">IFERROR(__xludf.DUMMYFUNCTION("GOOGLETRANSLATE(A19106,""auto"",""en"")"),"Loading...")</f>
        <v>Loading...</v>
      </c>
    </row>
    <row r="19107" spans="1:2" ht="14.25" customHeight="1">
      <c r="A19107" s="6" t="s">
        <v>17999</v>
      </c>
      <c r="B19107" s="2" t="str">
        <f ca="1">IFERROR(__xludf.DUMMYFUNCTION("GOOGLETRANSLATE(A19107,""auto"",""en"")"),"Loading...")</f>
        <v>Loading...</v>
      </c>
    </row>
    <row r="19108" spans="1:2" ht="14.25" customHeight="1">
      <c r="A19108" s="2" t="s">
        <v>18000</v>
      </c>
      <c r="B19108" s="2" t="str">
        <f ca="1">IFERROR(__xludf.DUMMYFUNCTION("GOOGLETRANSLATE(A19108,""auto"",""en"")"),"Brother, everything will be fine if you don't worry about it.")</f>
        <v>Brother, everything will be fine if you don't worry about it.</v>
      </c>
    </row>
    <row r="19109" spans="1:2" ht="14.25" customHeight="1">
      <c r="A19109" s="2" t="s">
        <v>18001</v>
      </c>
      <c r="B19109" s="2" t="str">
        <f ca="1">IFERROR(__xludf.DUMMYFUNCTION("GOOGLETRANSLATE(A19109,""auto"",""en"")"),"Loading...")</f>
        <v>Loading...</v>
      </c>
    </row>
    <row r="19110" spans="1:2" ht="14.25" customHeight="1">
      <c r="A19110" s="6" t="s">
        <v>18002</v>
      </c>
      <c r="B19110" s="2" t="str">
        <f ca="1">IFERROR(__xludf.DUMMYFUNCTION("GOOGLETRANSLATE(A19110,""auto"",""en"")"),"Loading...")</f>
        <v>Loading...</v>
      </c>
    </row>
    <row r="19111" spans="1:2" ht="14.25" customHeight="1">
      <c r="A19111" s="2" t="s">
        <v>561</v>
      </c>
      <c r="B19111" s="2" t="str">
        <f ca="1">IFERROR(__xludf.DUMMYFUNCTION("GOOGLETRANSLATE(A19111,""auto"",""en"")"),"Loading...")</f>
        <v>Loading...</v>
      </c>
    </row>
    <row r="19112" spans="1:2" ht="14.25" customHeight="1">
      <c r="A19112" s="6" t="s">
        <v>18003</v>
      </c>
      <c r="B19112" s="2" t="str">
        <f ca="1">IFERROR(__xludf.DUMMYFUNCTION("GOOGLETRANSLATE(A19112,""auto"",""en"")"),"Loading...")</f>
        <v>Loading...</v>
      </c>
    </row>
    <row r="19113" spans="1:2" ht="14.25" customHeight="1">
      <c r="A19113" s="6" t="s">
        <v>18004</v>
      </c>
      <c r="B19113" s="2" t="str">
        <f ca="1">IFERROR(__xludf.DUMMYFUNCTION("GOOGLETRANSLATE(A19113,""auto"",""en"")"),"Loading...")</f>
        <v>Loading...</v>
      </c>
    </row>
    <row r="19114" spans="1:2" ht="14.25" customHeight="1">
      <c r="A19114" s="2" t="s">
        <v>18005</v>
      </c>
      <c r="B19114" s="2" t="str">
        <f ca="1">IFERROR(__xludf.DUMMYFUNCTION("GOOGLETRANSLATE(A19114,""auto"",""en"")"),"Loading...")</f>
        <v>Loading...</v>
      </c>
    </row>
    <row r="19115" spans="1:2" ht="14.25" customHeight="1">
      <c r="A19115" s="6" t="s">
        <v>18006</v>
      </c>
      <c r="B19115" s="2" t="str">
        <f ca="1">IFERROR(__xludf.DUMMYFUNCTION("GOOGLETRANSLATE(A19115,""auto"",""en"")"),"Loading...")</f>
        <v>Loading...</v>
      </c>
    </row>
    <row r="19116" spans="1:2" ht="14.25" customHeight="1">
      <c r="A19116" s="2" t="s">
        <v>18007</v>
      </c>
      <c r="B19116" s="2" t="str">
        <f ca="1">IFERROR(__xludf.DUMMYFUNCTION("GOOGLETRANSLATE(A19116,""auto"",""en"")"),"Loading...")</f>
        <v>Loading...</v>
      </c>
    </row>
    <row r="19117" spans="1:2" ht="14.25" customHeight="1">
      <c r="A19117" s="2" t="s">
        <v>18008</v>
      </c>
      <c r="B19117" s="2" t="str">
        <f ca="1">IFERROR(__xludf.DUMMYFUNCTION("GOOGLETRANSLATE(A19117,""auto"",""en"")"),"Loading...")</f>
        <v>Loading...</v>
      </c>
    </row>
    <row r="19118" spans="1:2" ht="14.25" customHeight="1">
      <c r="A19118" s="2" t="s">
        <v>18009</v>
      </c>
      <c r="B19118" s="2" t="str">
        <f ca="1">IFERROR(__xludf.DUMMYFUNCTION("GOOGLETRANSLATE(A19118,""auto"",""en"")"),"Loading...")</f>
        <v>Loading...</v>
      </c>
    </row>
    <row r="19119" spans="1:2" ht="14.25" customHeight="1">
      <c r="A19119" s="2" t="s">
        <v>18010</v>
      </c>
      <c r="B19119" s="2" t="str">
        <f ca="1">IFERROR(__xludf.DUMMYFUNCTION("GOOGLETRANSLATE(A19119,""auto"",""en"")"),"Loading...")</f>
        <v>Loading...</v>
      </c>
    </row>
    <row r="19120" spans="1:2" ht="14.25" customHeight="1">
      <c r="A19120" s="2" t="s">
        <v>18011</v>
      </c>
      <c r="B19120" s="2" t="str">
        <f ca="1">IFERROR(__xludf.DUMMYFUNCTION("GOOGLETRANSLATE(A19120,""auto"",""en"")"),"soft CONgress supporter ; we know u bro:/")</f>
        <v>soft CONgress supporter ; we know u bro:/</v>
      </c>
    </row>
    <row r="19121" spans="1:2" ht="14.25" customHeight="1">
      <c r="A19121" s="2" t="s">
        <v>18012</v>
      </c>
      <c r="B19121" s="2" t="str">
        <f ca="1">IFERROR(__xludf.DUMMYFUNCTION("GOOGLETRANSLATE(A19121,""auto"",""en"")"),"Loading...")</f>
        <v>Loading...</v>
      </c>
    </row>
    <row r="19122" spans="1:2" ht="14.25" customHeight="1">
      <c r="A19122" s="2" t="s">
        <v>18013</v>
      </c>
      <c r="B19122" s="2" t="str">
        <f ca="1">IFERROR(__xludf.DUMMYFUNCTION("GOOGLETRANSLATE(A19122,""auto"",""en"")"),"Loading...")</f>
        <v>Loading...</v>
      </c>
    </row>
    <row r="19123" spans="1:2" ht="14.25" customHeight="1">
      <c r="A19123" s="2" t="s">
        <v>18014</v>
      </c>
      <c r="B19123" s="2" t="str">
        <f ca="1">IFERROR(__xludf.DUMMYFUNCTION("GOOGLETRANSLATE(A19123,""auto"",""en"")"),"From ugake???")</f>
        <v>From ugake???</v>
      </c>
    </row>
    <row r="19124" spans="1:2" ht="14.25" customHeight="1">
      <c r="A19124" s="2" t="s">
        <v>18015</v>
      </c>
      <c r="B19124" s="2" t="str">
        <f ca="1">IFERROR(__xludf.DUMMYFUNCTION("GOOGLETRANSLATE(A19124,""auto"",""en"")"),"Loading...")</f>
        <v>Loading...</v>
      </c>
    </row>
    <row r="19125" spans="1:2" ht="14.25" customHeight="1">
      <c r="A19125" s="2" t="s">
        <v>18016</v>
      </c>
      <c r="B19125" s="2" t="str">
        <f ca="1">IFERROR(__xludf.DUMMYFUNCTION("GOOGLETRANSLATE(A19125,""auto"",""en"")"),"Loading...")</f>
        <v>Loading...</v>
      </c>
    </row>
    <row r="19126" spans="1:2" ht="14.25" customHeight="1">
      <c r="A19126" s="5" t="s">
        <v>18017</v>
      </c>
      <c r="B19126" s="2" t="str">
        <f ca="1">IFERROR(__xludf.DUMMYFUNCTION("GOOGLETRANSLATE(A19126,""auto"",""en"")"),"Loading...")</f>
        <v>Loading...</v>
      </c>
    </row>
    <row r="19127" spans="1:2" ht="14.25" customHeight="1">
      <c r="A19127" s="2" t="s">
        <v>18018</v>
      </c>
      <c r="B19127" s="2" t="str">
        <f ca="1">IFERROR(__xludf.DUMMYFUNCTION("GOOGLETRANSLATE(A19127,""auto"",""en"")"),"BJP understood the numbers game. They use hindutva and pitch Hindus against Muslims. So at some level, they claim that they are a uniting force which aim to blur the caste lines and give only one identity….hindu. However sinister bjps intentions are, this"&amp;" is a uniting idea, a positive and optimistic idea. It unites ppl. Congress wants to do caste census, it is again perceived as a divide and rule policy.")</f>
        <v>BJP understood the numbers game. They use hindutva and pitch Hindus against Muslims. So at some level, they claim that they are a uniting force which aim to blur the caste lines and give only one identity….hindu. However sinister bjps intentions are, this is a uniting idea, a positive and optimistic idea. It unites ppl. Congress wants to do caste census, it is again perceived as a divide and rule policy.</v>
      </c>
    </row>
    <row r="19128" spans="1:2" ht="14.25" customHeight="1">
      <c r="A19128" s="2" t="s">
        <v>18019</v>
      </c>
      <c r="B19128" s="2" t="str">
        <f ca="1">IFERROR(__xludf.DUMMYFUNCTION("GOOGLETRANSLATE(A19128,""auto"",""en"")"),"Loading...")</f>
        <v>Loading...</v>
      </c>
    </row>
    <row r="19129" spans="1:2" ht="14.25" customHeight="1">
      <c r="A19129" s="2" t="s">
        <v>18020</v>
      </c>
      <c r="B19129" s="2" t="str">
        <f ca="1">IFERROR(__xludf.DUMMYFUNCTION("GOOGLETRANSLATE(A19129,""auto"",""en"")"),"Loading...")</f>
        <v>Loading...</v>
      </c>
    </row>
    <row r="19130" spans="1:2" ht="14.25" customHeight="1">
      <c r="A19130" s="2" t="s">
        <v>18021</v>
      </c>
      <c r="B19130" s="2" t="str">
        <f ca="1">IFERROR(__xludf.DUMMYFUNCTION("GOOGLETRANSLATE(A19130,""auto"",""en"")"),"Loading...")</f>
        <v>Loading...</v>
      </c>
    </row>
    <row r="19131" spans="1:2" ht="14.25" customHeight="1">
      <c r="A19131" s="2" t="s">
        <v>18022</v>
      </c>
      <c r="B19131" s="2" t="str">
        <f ca="1">IFERROR(__xludf.DUMMYFUNCTION("GOOGLETRANSLATE(A19131,""auto"",""en"")"),"Hi Bro 😂 also Talk About BJP past Present and future manifesto with Congress Past Present and future manifesto 😂")</f>
        <v>Hi Bro 😂 also Talk About BJP past Present and future manifesto with Congress Past Present and future manifesto 😂</v>
      </c>
    </row>
    <row r="19132" spans="1:2" ht="14.25" customHeight="1">
      <c r="A19132" s="2" t="s">
        <v>18023</v>
      </c>
      <c r="B19132" s="2" t="str">
        <f ca="1">IFERROR(__xludf.DUMMYFUNCTION("GOOGLETRANSLATE(A19132,""auto"",""en"")"),"Loading...")</f>
        <v>Loading...</v>
      </c>
    </row>
    <row r="19133" spans="1:2" ht="14.25" customHeight="1">
      <c r="A19133" s="4" t="s">
        <v>18024</v>
      </c>
      <c r="B19133" s="2" t="str">
        <f ca="1">IFERROR(__xludf.DUMMYFUNCTION("GOOGLETRANSLATE(A19133,""auto"",""en"")"),"Loading...")</f>
        <v>Loading...</v>
      </c>
    </row>
    <row r="19134" spans="1:2" ht="14.25" customHeight="1">
      <c r="A19134" s="2" t="s">
        <v>18025</v>
      </c>
      <c r="B19134" s="2" t="str">
        <f ca="1">IFERROR(__xludf.DUMMYFUNCTION("GOOGLETRANSLATE(A19134,""auto"",""en"")"),"Even today Rahul Gandhi has traveled abroad, he is not serious at all.")</f>
        <v>Even today Rahul Gandhi has traveled abroad, he is not serious at all.</v>
      </c>
    </row>
    <row r="19135" spans="1:2" ht="14.25" customHeight="1">
      <c r="A19135" s="2" t="s">
        <v>18026</v>
      </c>
      <c r="B19135" s="2" t="str">
        <f ca="1">IFERROR(__xludf.DUMMYFUNCTION("GOOGLETRANSLATE(A19135,""auto"",""en"")"),"Now democracy will be there and you are saying that the party will come.GODI media")</f>
        <v>Now democracy will be there and you are saying that the party will come.GODI media</v>
      </c>
    </row>
    <row r="19136" spans="1:2" ht="14.25" customHeight="1">
      <c r="A19136" s="2" t="s">
        <v>18027</v>
      </c>
      <c r="B19136" s="2" t="str">
        <f ca="1">IFERROR(__xludf.DUMMYFUNCTION("GOOGLETRANSLATE(A19136,""auto"",""en"")"),"Loading...")</f>
        <v>Loading...</v>
      </c>
    </row>
    <row r="19137" spans="1:2" ht="14.25" customHeight="1">
      <c r="A19137" s="2" t="s">
        <v>18028</v>
      </c>
      <c r="B19137" s="2" t="str">
        <f ca="1">IFERROR(__xludf.DUMMYFUNCTION("GOOGLETRANSLATE(A19137,""auto"",""en"")"),"Loading...")</f>
        <v>Loading...</v>
      </c>
    </row>
    <row r="19138" spans="1:2" ht="14.25" customHeight="1">
      <c r="A19138" s="2" t="s">
        <v>18029</v>
      </c>
      <c r="B19138" s="2" t="str">
        <f ca="1">IFERROR(__xludf.DUMMYFUNCTION("GOOGLETRANSLATE(A19138,""auto"",""en"")"),"Loading...")</f>
        <v>Loading...</v>
      </c>
    </row>
    <row r="19139" spans="1:2" ht="14.25" customHeight="1">
      <c r="A19139" s="2" t="s">
        <v>18030</v>
      </c>
      <c r="B19139" s="2" t="str">
        <f ca="1">IFERROR(__xludf.DUMMYFUNCTION("GOOGLETRANSLATE(A19139,""auto"",""en"")"),"Loading...")</f>
        <v>Loading...</v>
      </c>
    </row>
    <row r="19140" spans="1:2" ht="14.25" customHeight="1">
      <c r="A19140" s="2" t="s">
        <v>18031</v>
      </c>
      <c r="B19140" s="2" t="str">
        <f ca="1">IFERROR(__xludf.DUMMYFUNCTION("GOOGLETRANSLATE(A19140,""auto"",""en"")"),"Loading...")</f>
        <v>Loading...</v>
      </c>
    </row>
    <row r="19141" spans="1:2" ht="14.25" customHeight="1">
      <c r="A19141" s="2" t="s">
        <v>18032</v>
      </c>
      <c r="B19141" s="2" t="str">
        <f ca="1">IFERROR(__xludf.DUMMYFUNCTION("GOOGLETRANSLATE(A19141,""auto"",""en"")"),"Loading...")</f>
        <v>Loading...</v>
      </c>
    </row>
    <row r="19142" spans="1:2" ht="14.25" customHeight="1">
      <c r="A19142" s="2" t="s">
        <v>18033</v>
      </c>
      <c r="B19142" s="2" t="str">
        <f ca="1">IFERROR(__xludf.DUMMYFUNCTION("GOOGLETRANSLATE(A19142,""auto"",""en"")"),"Loading...")</f>
        <v>Loading...</v>
      </c>
    </row>
    <row r="19143" spans="1:2" ht="14.25" customHeight="1">
      <c r="A19143" s="2" t="s">
        <v>18034</v>
      </c>
      <c r="B19143" s="2" t="str">
        <f ca="1">IFERROR(__xludf.DUMMYFUNCTION("GOOGLETRANSLATE(A19143,""auto"",""en"")"),"Wanting votes for Congress......")</f>
        <v>Wanting votes for Congress......</v>
      </c>
    </row>
    <row r="19144" spans="1:2" ht="14.25" customHeight="1">
      <c r="A19144" s="2" t="s">
        <v>18035</v>
      </c>
      <c r="B19144" s="2" t="str">
        <f ca="1">IFERROR(__xludf.DUMMYFUNCTION("GOOGLETRANSLATE(A19144,""auto"",""en"")"),"Loading...")</f>
        <v>Loading...</v>
      </c>
    </row>
    <row r="19145" spans="1:2" ht="14.25" customHeight="1">
      <c r="A19145" s="2" t="s">
        <v>18036</v>
      </c>
      <c r="B19145" s="2" t="str">
        <f ca="1">IFERROR(__xludf.DUMMYFUNCTION("GOOGLETRANSLATE(A19145,""auto"",""en"")"),"Loading...")</f>
        <v>Loading...</v>
      </c>
    </row>
    <row r="19146" spans="1:2" ht="14.25" customHeight="1">
      <c r="A19146" s="2" t="s">
        <v>18037</v>
      </c>
      <c r="B19146" s="2" t="str">
        <f ca="1">IFERROR(__xludf.DUMMYFUNCTION("GOOGLETRANSLATE(A19146,""auto"",""en"")"),"Loading...")</f>
        <v>Loading...</v>
      </c>
    </row>
    <row r="19147" spans="1:2" ht="14.25" customHeight="1">
      <c r="A19147" s="2" t="s">
        <v>18038</v>
      </c>
      <c r="B19147" s="2" t="str">
        <f ca="1">IFERROR(__xludf.DUMMYFUNCTION("GOOGLETRANSLATE(A19147,""auto"",""en"")"),"Loading...")</f>
        <v>Loading...</v>
      </c>
    </row>
    <row r="19148" spans="1:2" ht="14.25" customHeight="1">
      <c r="A19148" s="2" t="s">
        <v>18039</v>
      </c>
      <c r="B19148" s="2" t="str">
        <f ca="1">IFERROR(__xludf.DUMMYFUNCTION("GOOGLETRANSLATE(A19148,""auto"",""en"")"),"It cell se warning mili hogi")</f>
        <v>It cell se warning mili hogi</v>
      </c>
    </row>
    <row r="19149" spans="1:2" ht="14.25" customHeight="1">
      <c r="A19149" s="2" t="s">
        <v>18040</v>
      </c>
      <c r="B19149" s="2" t="str">
        <f ca="1">IFERROR(__xludf.DUMMYFUNCTION("GOOGLETRANSLATE(A19149,""auto"",""en"")"),"Loading...")</f>
        <v>Loading...</v>
      </c>
    </row>
    <row r="19150" spans="1:2" ht="14.25" customHeight="1">
      <c r="A19150" s="2" t="s">
        <v>18041</v>
      </c>
      <c r="B19150" s="2" t="str">
        <f ca="1">IFERROR(__xludf.DUMMYFUNCTION("GOOGLETRANSLATE(A19150,""auto"",""en"")"),"Loading...")</f>
        <v>Loading...</v>
      </c>
    </row>
    <row r="19151" spans="1:2" ht="14.25" customHeight="1">
      <c r="A19151" s="2" t="s">
        <v>18042</v>
      </c>
      <c r="B19151" s="2" t="str">
        <f ca="1">IFERROR(__xludf.DUMMYFUNCTION("GOOGLETRANSLATE(A19151,""auto"",""en"")"),"Loading...")</f>
        <v>Loading...</v>
      </c>
    </row>
    <row r="19152" spans="1:2" ht="14.25" customHeight="1">
      <c r="A19152" s="6" t="s">
        <v>18043</v>
      </c>
      <c r="B19152" s="2" t="str">
        <f ca="1">IFERROR(__xludf.DUMMYFUNCTION("GOOGLETRANSLATE(A19152,""auto"",""en"")"),"Darshak has become the brinjal of the plate. The people below the episode video of Ravish Kumar's BJP manifesto are talking about voting for Congress and Constitution instead of BJP. At the bottom of Mohak's video, there is a message saying ""that's why w"&amp;"e don't vote for Congress"". Leaders only make promises but do not fulfill them or not as much as they say. But after being in power for too many years, that government becomes a disaster for the people and makes its people listen. That's why every 10 yea"&amp;"rs the government should make sure that no one out of greed for power creates dictatorship and any unexpected announcement or announcement is imposed in the country. 
Govts, like diapers should be frequently changed. There is no alternative to this. Even"&amp;" if a government has performed well and completed 2 terms, send them off. Even if you want them back wait for 5 years so that there is a power break to test their commitment to the public while in oppn. Changing govts every 5 or 10 yrs also gives us a cha"&amp;"nce to test biases of youtubers commenting on current or past circumstances. Pls vote and exercise your right on voting day even if horse trading happens later on. At least the initial verdict will tell leaders what various sections of the public want.")</f>
        <v>Darshak has become the brinjal of the plate. The people below the episode video of Ravish Kumar's BJP manifesto are talking about voting for Congress and Constitution instead of BJP. At the bottom of Mohak's video, there is a message saying "that's why we don't vote for Congress". Leaders only make promises but do not fulfill them or not as much as they say. But after being in power for too many years, that government becomes a disaster for the people and makes its people listen. That's why every 10 years the government should make sure that no one out of greed for power creates dictatorship and any unexpected announcement or announcement is imposed in the country. 
Govts, like diapers should be frequently changed. There is no alternative to this. Even if a government has performed well and completed 2 terms, send them off. Even if you want them back wait for 5 years so that there is a power break to test their commitment to the public while in oppn. Changing govts every 5 or 10 yrs also gives us a chance to test biases of youtubers commenting on current or past circumstances. Pls vote and exercise your right on voting day even if horse trading happens later on. At least the initial verdict will tell leaders what various sections of the public want.</v>
      </c>
    </row>
    <row r="19153" spans="1:2" ht="14.25" customHeight="1">
      <c r="A19153" s="2" t="s">
        <v>18044</v>
      </c>
      <c r="B19153" s="2" t="str">
        <f ca="1">IFERROR(__xludf.DUMMYFUNCTION("GOOGLETRANSLATE(A19153,""auto"",""en"")"),"Loading...")</f>
        <v>Loading...</v>
      </c>
    </row>
    <row r="19154" spans="1:2" ht="14.25" customHeight="1">
      <c r="A19154" s="2" t="s">
        <v>18045</v>
      </c>
      <c r="B19154" s="2" t="str">
        <f ca="1">IFERROR(__xludf.DUMMYFUNCTION("GOOGLETRANSLATE(A19154,""auto"",""en"")"),"Loading...")</f>
        <v>Loading...</v>
      </c>
    </row>
    <row r="19155" spans="1:2" ht="14.25" customHeight="1">
      <c r="A19155" s="2" t="s">
        <v>18046</v>
      </c>
      <c r="B19155" s="2" t="str">
        <f ca="1">IFERROR(__xludf.DUMMYFUNCTION("GOOGLETRANSLATE(A19155,""auto"",""en"")"),"Loading...")</f>
        <v>Loading...</v>
      </c>
    </row>
    <row r="19156" spans="1:2" ht="14.25" customHeight="1">
      <c r="A19156" s="2" t="s">
        <v>18047</v>
      </c>
      <c r="B19156" s="2" t="str">
        <f ca="1">IFERROR(__xludf.DUMMYFUNCTION("GOOGLETRANSLATE(A19156,""auto"",""en"")"),"Loading...")</f>
        <v>Loading...</v>
      </c>
    </row>
    <row r="19157" spans="1:2" ht="14.25" customHeight="1">
      <c r="A19157" s="2" t="s">
        <v>18048</v>
      </c>
      <c r="B19157" s="2" t="str">
        <f ca="1">IFERROR(__xludf.DUMMYFUNCTION("GOOGLETRANSLATE(A19157,""auto"",""en"")"),"Loading...")</f>
        <v>Loading...</v>
      </c>
    </row>
    <row r="19158" spans="1:2" ht="14.25" customHeight="1">
      <c r="A19158" s="6" t="s">
        <v>18049</v>
      </c>
      <c r="B19158" s="2" t="str">
        <f ca="1">IFERROR(__xludf.DUMMYFUNCTION("GOOGLETRANSLATE(A19158,""auto"",""en"")"),"Loading...")</f>
        <v>Loading...</v>
      </c>
    </row>
    <row r="19159" spans="1:2" ht="14.25" customHeight="1">
      <c r="A19159" s="2" t="s">
        <v>18050</v>
      </c>
      <c r="B19159" s="2" t="str">
        <f ca="1">IFERROR(__xludf.DUMMYFUNCTION("GOOGLETRANSLATE(A19159,""auto"",""en"")"),"U should dlt this video")</f>
        <v>U should dlt this video</v>
      </c>
    </row>
    <row r="19160" spans="1:2" ht="14.25" customHeight="1">
      <c r="A19160" s="2" t="s">
        <v>18051</v>
      </c>
      <c r="B19160" s="2" t="str">
        <f ca="1">IFERROR(__xludf.DUMMYFUNCTION("GOOGLETRANSLATE(A19160,""auto"",""en"")"),"Loading...")</f>
        <v>Loading...</v>
      </c>
    </row>
    <row r="19161" spans="1:2" ht="14.25" customHeight="1">
      <c r="A19161" s="2" t="s">
        <v>18052</v>
      </c>
      <c r="B19161" s="2" t="str">
        <f ca="1">IFERROR(__xludf.DUMMYFUNCTION("GOOGLETRANSLATE(A19161,""auto"",""en"")"),"Well done❤")</f>
        <v>Well done❤</v>
      </c>
    </row>
    <row r="19162" spans="1:2" ht="14.25" customHeight="1">
      <c r="A19162" s="2" t="s">
        <v>18053</v>
      </c>
      <c r="B19162" s="2" t="str">
        <f ca="1">IFERROR(__xludf.DUMMYFUNCTION("GOOGLETRANSLATE(A19162,""auto"",""en"")"),"37:44 As a supporter of Modi ji and BJP, I fully agree with this point. Congress has failed as an Opposition. A weak Congress is one of the main reasons for BJP to become such a strong party. No wonder there are people who consider RaGa to be an undercove"&amp;"r agent of the BJP 😂")</f>
        <v>37:44 As a supporter of Modi ji and BJP, I fully agree with this point. Congress has failed as an Opposition. A weak Congress is one of the main reasons for BJP to become such a strong party. No wonder there are people who consider RaGa to be an undercover agent of the BJP 😂</v>
      </c>
    </row>
    <row r="19163" spans="1:2" ht="14.25" customHeight="1">
      <c r="A19163" s="2" t="s">
        <v>18054</v>
      </c>
      <c r="B19163" s="2" t="str">
        <f ca="1">IFERROR(__xludf.DUMMYFUNCTION("GOOGLETRANSLATE(A19163,""auto"",""en"")"),"Loading...")</f>
        <v>Loading...</v>
      </c>
    </row>
    <row r="19164" spans="1:2" ht="14.25" customHeight="1">
      <c r="A19164" s="2" t="s">
        <v>18055</v>
      </c>
      <c r="B19164" s="2" t="str">
        <f ca="1">IFERROR(__xludf.DUMMYFUNCTION("GOOGLETRANSLATE(A19164,""auto"",""en"")"),"Loading...")</f>
        <v>Loading...</v>
      </c>
    </row>
    <row r="19165" spans="1:2" ht="14.25" customHeight="1">
      <c r="A19165" s="2" t="s">
        <v>18056</v>
      </c>
      <c r="B19165" s="2" t="str">
        <f ca="1">IFERROR(__xludf.DUMMYFUNCTION("GOOGLETRANSLATE(A19165,""auto"",""en"")"),"Loading...")</f>
        <v>Loading...</v>
      </c>
    </row>
    <row r="19166" spans="1:2" ht="14.25" customHeight="1">
      <c r="A19166" s="2" t="s">
        <v>18057</v>
      </c>
      <c r="B19166" s="2" t="str">
        <f ca="1">IFERROR(__xludf.DUMMYFUNCTION("GOOGLETRANSLATE(A19166,""auto"",""en"")"),"Loading...")</f>
        <v>Loading...</v>
      </c>
    </row>
    <row r="19167" spans="1:2" ht="14.25" customHeight="1">
      <c r="A19167" s="2" t="s">
        <v>18058</v>
      </c>
      <c r="B19167" s="2" t="str">
        <f ca="1">IFERROR(__xludf.DUMMYFUNCTION("GOOGLETRANSLATE(A19167,""auto"",""en"")"),"Loading...")</f>
        <v>Loading...</v>
      </c>
    </row>
    <row r="19168" spans="1:2" ht="14.25" customHeight="1">
      <c r="A19168" s="2" t="s">
        <v>18059</v>
      </c>
      <c r="B19168" s="2" t="str">
        <f ca="1">IFERROR(__xludf.DUMMYFUNCTION("GOOGLETRANSLATE(A19168,""auto"",""en"")"),"Loading...")</f>
        <v>Loading...</v>
      </c>
    </row>
    <row r="19169" spans="1:2" ht="14.25" customHeight="1">
      <c r="A19169" s="2" t="s">
        <v>18060</v>
      </c>
      <c r="B19169" s="2" t="str">
        <f ca="1">IFERROR(__xludf.DUMMYFUNCTION("GOOGLETRANSLATE(A19169,""auto"",""en"")"),"Loading...")</f>
        <v>Loading...</v>
      </c>
    </row>
    <row r="19170" spans="1:2" ht="14.25" customHeight="1">
      <c r="A19170" s="2" t="s">
        <v>18061</v>
      </c>
      <c r="B19170" s="2" t="str">
        <f ca="1">IFERROR(__xludf.DUMMYFUNCTION("GOOGLETRANSLATE(A19170,""auto"",""en"")"),"Loading...")</f>
        <v>Loading...</v>
      </c>
    </row>
    <row r="19171" spans="1:2" ht="14.25" customHeight="1">
      <c r="A19171" s="2" t="s">
        <v>18062</v>
      </c>
      <c r="B19171" s="2" t="str">
        <f ca="1">IFERROR(__xludf.DUMMYFUNCTION("GOOGLETRANSLATE(A19171,""auto"",""en"")"),"Loading...")</f>
        <v>Loading...</v>
      </c>
    </row>
    <row r="19172" spans="1:2" ht="14.25" customHeight="1">
      <c r="A19172" s="2" t="s">
        <v>18063</v>
      </c>
      <c r="B19172" s="2" t="str">
        <f ca="1">IFERROR(__xludf.DUMMYFUNCTION("GOOGLETRANSLATE(A19172,""auto"",""en"")"),"Loading...")</f>
        <v>Loading...</v>
      </c>
    </row>
    <row r="19173" spans="1:2" ht="14.25" customHeight="1">
      <c r="A19173" s="5" t="s">
        <v>18064</v>
      </c>
      <c r="B19173" s="2" t="str">
        <f ca="1">IFERROR(__xludf.DUMMYFUNCTION("GOOGLETRANSLATE(A19173,""auto"",""en"")"),"Loading...")</f>
        <v>Loading...</v>
      </c>
    </row>
    <row r="19174" spans="1:2" ht="14.25" customHeight="1">
      <c r="A19174" s="2" t="s">
        <v>18065</v>
      </c>
      <c r="B19174" s="2" t="str">
        <f ca="1">IFERROR(__xludf.DUMMYFUNCTION("GOOGLETRANSLATE(A19174,""auto"",""en"")"),"Loading...")</f>
        <v>Loading...</v>
      </c>
    </row>
    <row r="19175" spans="1:2" ht="14.25" customHeight="1">
      <c r="A19175" s="2" t="s">
        <v>18066</v>
      </c>
      <c r="B19175" s="2" t="str">
        <f ca="1">IFERROR(__xludf.DUMMYFUNCTION("GOOGLETRANSLATE(A19175,""auto"",""en"")"),"Loading...")</f>
        <v>Loading...</v>
      </c>
    </row>
    <row r="19176" spans="1:2" ht="14.25" customHeight="1">
      <c r="A19176" s="2" t="s">
        <v>18067</v>
      </c>
      <c r="B19176" s="2" t="str">
        <f ca="1">IFERROR(__xludf.DUMMYFUNCTION("GOOGLETRANSLATE(A19176,""auto"",""en"")"),"Loading...")</f>
        <v>Loading...</v>
      </c>
    </row>
    <row r="19177" spans="1:2" ht="14.25" customHeight="1">
      <c r="A19177" s="2" t="s">
        <v>18068</v>
      </c>
      <c r="B19177" s="2" t="str">
        <f ca="1">IFERROR(__xludf.DUMMYFUNCTION("GOOGLETRANSLATE(A19177,""auto"",""en"")"),"Loading...")</f>
        <v>Loading...</v>
      </c>
    </row>
    <row r="19178" spans="1:2" ht="14.25" customHeight="1">
      <c r="A19178" s="2" t="s">
        <v>18069</v>
      </c>
      <c r="B19178" s="2" t="str">
        <f ca="1">IFERROR(__xludf.DUMMYFUNCTION("GOOGLETRANSLATE(A19178,""auto"",""en"")"),"Loading...")</f>
        <v>Loading...</v>
      </c>
    </row>
    <row r="19179" spans="1:2" ht="14.25" customHeight="1">
      <c r="A19179" s="2" t="s">
        <v>18070</v>
      </c>
      <c r="B19179" s="2" t="str">
        <f ca="1">IFERROR(__xludf.DUMMYFUNCTION("GOOGLETRANSLATE(A19179,""auto"",""en"")"),"Loading...")</f>
        <v>Loading...</v>
      </c>
    </row>
    <row r="19180" spans="1:2" ht="14.25" customHeight="1">
      <c r="A19180" s="2" t="s">
        <v>18071</v>
      </c>
      <c r="B19180" s="2" t="str">
        <f ca="1">IFERROR(__xludf.DUMMYFUNCTION("GOOGLETRANSLATE(A19180,""auto"",""en"")"),"Loading...")</f>
        <v>Loading...</v>
      </c>
    </row>
    <row r="19181" spans="1:2" ht="14.25" customHeight="1">
      <c r="A19181" s="2" t="s">
        <v>18072</v>
      </c>
      <c r="B19181" s="2" t="str">
        <f ca="1">IFERROR(__xludf.DUMMYFUNCTION("GOOGLETRANSLATE(A19181,""auto"",""en"")"),"Bro wo confused nehi hai, he is just in the wrong business")</f>
        <v>Bro wo confused nehi hai, he is just in the wrong business</v>
      </c>
    </row>
    <row r="19182" spans="1:2" ht="14.25" customHeight="1">
      <c r="A19182" s="2" t="s">
        <v>18073</v>
      </c>
      <c r="B19182" s="2" t="str">
        <f ca="1">IFERROR(__xludf.DUMMYFUNCTION("GOOGLETRANSLATE(A19182,""auto"",""en"")"),"Finally Dhruvji will some content to build a case for Rahulji")</f>
        <v>Finally Dhruvji will some content to build a case for Rahulji</v>
      </c>
    </row>
    <row r="19183" spans="1:2" ht="14.25" customHeight="1">
      <c r="A19183" s="6" t="s">
        <v>18074</v>
      </c>
      <c r="B19183" s="2" t="str">
        <f ca="1">IFERROR(__xludf.DUMMYFUNCTION("GOOGLETRANSLATE(A19183,""auto"",""en"")"),"Loading...")</f>
        <v>Loading...</v>
      </c>
    </row>
    <row r="19184" spans="1:2" ht="14.25" customHeight="1">
      <c r="A19184" s="2" t="s">
        <v>18075</v>
      </c>
      <c r="B19184" s="2" t="str">
        <f ca="1">IFERROR(__xludf.DUMMYFUNCTION("GOOGLETRANSLATE(A19184,""auto"",""en"")"),"Loading...")</f>
        <v>Loading...</v>
      </c>
    </row>
    <row r="19185" spans="1:2" ht="14.25" customHeight="1">
      <c r="A19185" s="2" t="s">
        <v>18076</v>
      </c>
      <c r="B19185" s="2" t="str">
        <f ca="1">IFERROR(__xludf.DUMMYFUNCTION("GOOGLETRANSLATE(A19185,""auto"",""en"")"),"Loading...")</f>
        <v>Loading...</v>
      </c>
    </row>
    <row r="19186" spans="1:2" ht="14.25" customHeight="1">
      <c r="A19186" s="2" t="s">
        <v>18077</v>
      </c>
      <c r="B19186" s="2" t="str">
        <f ca="1">IFERROR(__xludf.DUMMYFUNCTION("GOOGLETRANSLATE(A19186,""auto"",""en"")"),"Loading...")</f>
        <v>Loading...</v>
      </c>
    </row>
    <row r="19187" spans="1:2" ht="14.25" customHeight="1">
      <c r="A19187" s="2" t="s">
        <v>18078</v>
      </c>
      <c r="B19187" s="2" t="str">
        <f ca="1">IFERROR(__xludf.DUMMYFUNCTION("GOOGLETRANSLATE(A19187,""auto"",""en"")"),"Loading...")</f>
        <v>Loading...</v>
      </c>
    </row>
    <row r="19188" spans="1:2" ht="14.25" customHeight="1">
      <c r="A19188" s="2" t="s">
        <v>18079</v>
      </c>
      <c r="B19188" s="2" t="str">
        <f ca="1">IFERROR(__xludf.DUMMYFUNCTION("GOOGLETRANSLATE(A19188,""auto"",""en"")"),"Loading...")</f>
        <v>Loading...</v>
      </c>
    </row>
    <row r="19189" spans="1:2" ht="14.25" customHeight="1">
      <c r="A19189" s="2" t="s">
        <v>18080</v>
      </c>
      <c r="B19189" s="2" t="str">
        <f ca="1">IFERROR(__xludf.DUMMYFUNCTION("GOOGLETRANSLATE(A19189,""auto"",""en"")"),"Loading...")</f>
        <v>Loading...</v>
      </c>
    </row>
    <row r="19190" spans="1:2" ht="14.25" customHeight="1">
      <c r="A19190" s="2" t="s">
        <v>12003</v>
      </c>
      <c r="B19190" s="2" t="str">
        <f ca="1">IFERROR(__xludf.DUMMYFUNCTION("GOOGLETRANSLATE(A19190,""auto"",""en"")"),"Loading...")</f>
        <v>Loading...</v>
      </c>
    </row>
    <row r="19191" spans="1:2" ht="14.25" customHeight="1">
      <c r="A19191" s="2" t="s">
        <v>18081</v>
      </c>
      <c r="B19191" s="2" t="str">
        <f ca="1">IFERROR(__xludf.DUMMYFUNCTION("GOOGLETRANSLATE(A19191,""auto"",""en"")"),"Loading...")</f>
        <v>Loading...</v>
      </c>
    </row>
    <row r="19192" spans="1:2" ht="14.25" customHeight="1">
      <c r="A19192" s="2" t="s">
        <v>18082</v>
      </c>
      <c r="B19192" s="2" t="str">
        <f ca="1">IFERROR(__xludf.DUMMYFUNCTION("GOOGLETRANSLATE(A19192,""auto"",""en"")"),"Loading...")</f>
        <v>Loading...</v>
      </c>
    </row>
    <row r="19193" spans="1:2" ht="14.25" customHeight="1">
      <c r="A19193" s="4" t="s">
        <v>18083</v>
      </c>
      <c r="B19193" s="2" t="str">
        <f ca="1">IFERROR(__xludf.DUMMYFUNCTION("GOOGLETRANSLATE(A19193,""auto"",""en"")"),"My vote is based on inflation and jobs.")</f>
        <v>My vote is based on inflation and jobs.</v>
      </c>
    </row>
    <row r="19194" spans="1:2" ht="14.25" customHeight="1">
      <c r="A19194" s="2" t="s">
        <v>18084</v>
      </c>
      <c r="B19194" s="2" t="str">
        <f ca="1">IFERROR(__xludf.DUMMYFUNCTION("GOOGLETRANSLATE(A19194,""auto"",""en"")"),"Loading...")</f>
        <v>Loading...</v>
      </c>
    </row>
    <row r="19195" spans="1:2" ht="14.25" customHeight="1">
      <c r="A19195" s="2" t="s">
        <v>18085</v>
      </c>
      <c r="B19195" s="2" t="str">
        <f ca="1">IFERROR(__xludf.DUMMYFUNCTION("GOOGLETRANSLATE(A19195,""auto"",""en"")"),"Loading...")</f>
        <v>Loading...</v>
      </c>
    </row>
    <row r="19196" spans="1:2" ht="14.25" customHeight="1">
      <c r="A19196" s="2" t="s">
        <v>18086</v>
      </c>
      <c r="B19196" s="2" t="str">
        <f ca="1">IFERROR(__xludf.DUMMYFUNCTION("GOOGLETRANSLATE(A19196,""auto"",""en"")"),"Loading...")</f>
        <v>Loading...</v>
      </c>
    </row>
    <row r="19197" spans="1:2" ht="14.25" customHeight="1">
      <c r="A19197" s="2" t="s">
        <v>18087</v>
      </c>
      <c r="B19197" s="2" t="str">
        <f ca="1">IFERROR(__xludf.DUMMYFUNCTION("GOOGLETRANSLATE(A19197,""auto"",""en"")"),"Loading...")</f>
        <v>Loading...</v>
      </c>
    </row>
    <row r="19198" spans="1:2" ht="14.25" customHeight="1">
      <c r="A19198" s="4" t="s">
        <v>18088</v>
      </c>
      <c r="B19198" s="2" t="str">
        <f ca="1">IFERROR(__xludf.DUMMYFUNCTION("GOOGLETRANSLATE(A19198,""auto"",""en"")"),"Loading...")</f>
        <v>Loading...</v>
      </c>
    </row>
    <row r="19199" spans="1:2" ht="14.25" customHeight="1">
      <c r="A19199" s="2" t="s">
        <v>18089</v>
      </c>
      <c r="B19199" s="2" t="str">
        <f ca="1">IFERROR(__xludf.DUMMYFUNCTION("GOOGLETRANSLATE(A19199,""auto"",""en"")"),"Loading...")</f>
        <v>Loading...</v>
      </c>
    </row>
    <row r="19200" spans="1:2" ht="14.25" customHeight="1">
      <c r="A19200" s="2" t="s">
        <v>18090</v>
      </c>
      <c r="B19200" s="2" t="str">
        <f ca="1">IFERROR(__xludf.DUMMYFUNCTION("GOOGLETRANSLATE(A19200,""auto"",""en"")"),"Loading...")</f>
        <v>Loading...</v>
      </c>
    </row>
    <row r="19201" spans="1:2" ht="14.25" customHeight="1">
      <c r="A19201" s="2" t="s">
        <v>18091</v>
      </c>
      <c r="B19201" s="2" t="str">
        <f ca="1">IFERROR(__xludf.DUMMYFUNCTION("GOOGLETRANSLATE(A19201,""auto"",""en"")"),"Loading...")</f>
        <v>Loading...</v>
      </c>
    </row>
    <row r="19202" spans="1:2" ht="14.25" customHeight="1">
      <c r="A19202" s="2" t="s">
        <v>18092</v>
      </c>
      <c r="B19202" s="2" t="str">
        <f ca="1">IFERROR(__xludf.DUMMYFUNCTION("GOOGLETRANSLATE(A19202,""auto"",""en"")"),"Loading...")</f>
        <v>Loading...</v>
      </c>
    </row>
    <row r="19203" spans="1:2" ht="14.25" customHeight="1">
      <c r="A19203" s="2" t="s">
        <v>18093</v>
      </c>
      <c r="B19203" s="2" t="str">
        <f ca="1">IFERROR(__xludf.DUMMYFUNCTION("GOOGLETRANSLATE(A19203,""auto"",""en"")"),"Loading...")</f>
        <v>Loading...</v>
      </c>
    </row>
    <row r="19204" spans="1:2" ht="14.25" customHeight="1">
      <c r="A19204" s="2" t="s">
        <v>18094</v>
      </c>
      <c r="B19204" s="2" t="str">
        <f ca="1">IFERROR(__xludf.DUMMYFUNCTION("GOOGLETRANSLATE(A19204,""auto"",""en"")"),"Loading...")</f>
        <v>Loading...</v>
      </c>
    </row>
    <row r="19205" spans="1:2" ht="14.25" customHeight="1">
      <c r="A19205" s="2" t="s">
        <v>1541</v>
      </c>
      <c r="B19205" s="2" t="str">
        <f ca="1">IFERROR(__xludf.DUMMYFUNCTION("GOOGLETRANSLATE(A19205,""auto"",""en"")"),"Loading...")</f>
        <v>Loading...</v>
      </c>
    </row>
    <row r="19206" spans="1:2" ht="14.25" customHeight="1">
      <c r="A19206" s="2" t="s">
        <v>18095</v>
      </c>
      <c r="B19206" s="2" t="str">
        <f ca="1">IFERROR(__xludf.DUMMYFUNCTION("GOOGLETRANSLATE(A19206,""auto"",""en"")"),"Of course, it is the responsibility of the creators to create awareness and society, not to influence people in any direction by influencing politics. Their objective is to inspire people to think in a right and clear way, so that they themselves arrive a"&amp;"t the right decisions. @mohak_mangal.")</f>
        <v>Of course, it is the responsibility of the creators to create awareness and society, not to influence people in any direction by influencing politics. Their objective is to inspire people to think in a right and clear way, so that they themselves arrive at the right decisions. @mohak_mangal.</v>
      </c>
    </row>
    <row r="19207" spans="1:2" ht="14.25" customHeight="1">
      <c r="A19207" s="2" t="s">
        <v>18096</v>
      </c>
      <c r="B19207" s="2" t="str">
        <f ca="1">IFERROR(__xludf.DUMMYFUNCTION("GOOGLETRANSLATE(A19207,""auto"",""en"")"),"Loading...")</f>
        <v>Loading...</v>
      </c>
    </row>
    <row r="19208" spans="1:2" ht="14.25" customHeight="1">
      <c r="A19208" s="2" t="s">
        <v>18097</v>
      </c>
      <c r="B19208" s="2" t="str">
        <f ca="1">IFERROR(__xludf.DUMMYFUNCTION("GOOGLETRANSLATE(A19208,""auto"",""en"")"),"Loading...")</f>
        <v>Loading...</v>
      </c>
    </row>
    <row r="19209" spans="1:2" ht="14.25" customHeight="1">
      <c r="A19209" s="2" t="s">
        <v>18098</v>
      </c>
      <c r="B19209" s="2" t="str">
        <f ca="1">IFERROR(__xludf.DUMMYFUNCTION("GOOGLETRANSLATE(A19209,""auto"",""en"")"),"End dectetorship vote any one who you want")</f>
        <v>End dectetorship vote any one who you want</v>
      </c>
    </row>
    <row r="19210" spans="1:2" ht="14.25" customHeight="1">
      <c r="A19210" s="2" t="s">
        <v>18099</v>
      </c>
      <c r="B19210" s="2" t="str">
        <f ca="1">IFERROR(__xludf.DUMMYFUNCTION("GOOGLETRANSLATE(A19210,""auto"",""en"")"),"Loading...")</f>
        <v>Loading...</v>
      </c>
    </row>
    <row r="19211" spans="1:2" ht="14.25" customHeight="1">
      <c r="A19211" s="2" t="s">
        <v>18100</v>
      </c>
      <c r="B19211" s="2" t="str">
        <f ca="1">IFERROR(__xludf.DUMMYFUNCTION("GOOGLETRANSLATE(A19211,""auto"",""en"")"),"Loading...")</f>
        <v>Loading...</v>
      </c>
    </row>
    <row r="19212" spans="1:2" ht="14.25" customHeight="1">
      <c r="A19212" s="2" t="s">
        <v>18101</v>
      </c>
      <c r="B19212" s="2" t="str">
        <f ca="1">IFERROR(__xludf.DUMMYFUNCTION("GOOGLETRANSLATE(A19212,""auto"",""en"")"),"Congress has released the caste census in Karnataka. Please google it.")</f>
        <v>Congress has released the caste census in Karnataka. Please google it.</v>
      </c>
    </row>
    <row r="19213" spans="1:2" ht="14.25" customHeight="1">
      <c r="A19213" s="2" t="s">
        <v>18102</v>
      </c>
      <c r="B19213" s="2" t="str">
        <f ca="1">IFERROR(__xludf.DUMMYFUNCTION("GOOGLETRANSLATE(A19213,""auto"",""en"")"),"Even if you don't hate, you will vote for BJP.")</f>
        <v>Even if you don't hate, you will vote for BJP.</v>
      </c>
    </row>
    <row r="19214" spans="1:2" ht="14.25" customHeight="1">
      <c r="A19214" s="2" t="s">
        <v>18103</v>
      </c>
      <c r="B19214" s="2" t="str">
        <f ca="1">IFERROR(__xludf.DUMMYFUNCTION("GOOGLETRANSLATE(A19214,""auto"",""en"")"),"Loading...")</f>
        <v>Loading...</v>
      </c>
    </row>
    <row r="19215" spans="1:2" ht="14.25" customHeight="1">
      <c r="A19215" s="2" t="s">
        <v>18104</v>
      </c>
      <c r="B19215" s="2" t="str">
        <f ca="1">IFERROR(__xludf.DUMMYFUNCTION("GOOGLETRANSLATE(A19215,""auto"",""en"")"),"Loading...")</f>
        <v>Loading...</v>
      </c>
    </row>
    <row r="19216" spans="1:2" ht="14.25" customHeight="1">
      <c r="A19216" s="2" t="s">
        <v>18105</v>
      </c>
      <c r="B19216" s="2" t="str">
        <f ca="1">IFERROR(__xludf.DUMMYFUNCTION("GOOGLETRANSLATE(A19216,""auto"",""en"")"),"Loading...")</f>
        <v>Loading...</v>
      </c>
    </row>
    <row r="19217" spans="1:2" ht="14.25" customHeight="1">
      <c r="A19217" s="2" t="s">
        <v>18106</v>
      </c>
      <c r="B19217" s="2" t="str">
        <f ca="1">IFERROR(__xludf.DUMMYFUNCTION("GOOGLETRANSLATE(A19217,""auto"",""en"")"),"Loading...")</f>
        <v>Loading...</v>
      </c>
    </row>
    <row r="19218" spans="1:2" ht="14.25" customHeight="1">
      <c r="A19218" s="2" t="s">
        <v>18107</v>
      </c>
      <c r="B19218" s="2" t="str">
        <f ca="1">IFERROR(__xludf.DUMMYFUNCTION("GOOGLETRANSLATE(A19218,""auto"",""en"")"),"Loading...")</f>
        <v>Loading...</v>
      </c>
    </row>
    <row r="19219" spans="1:2" ht="14.25" customHeight="1">
      <c r="A19219" s="2" t="s">
        <v>18108</v>
      </c>
      <c r="B19219" s="2" t="str">
        <f ca="1">IFERROR(__xludf.DUMMYFUNCTION("GOOGLETRANSLATE(A19219,""auto"",""en"")"),"Loading...")</f>
        <v>Loading...</v>
      </c>
    </row>
    <row r="19220" spans="1:2" ht="14.25" customHeight="1">
      <c r="A19220" s="2" t="s">
        <v>18109</v>
      </c>
      <c r="B19220" s="2" t="str">
        <f ca="1">IFERROR(__xludf.DUMMYFUNCTION("GOOGLETRANSLATE(A19220,""auto"",""en"")"),"This video should get viral like fire")</f>
        <v>This video should get viral like fire</v>
      </c>
    </row>
    <row r="19221" spans="1:2" ht="14.25" customHeight="1">
      <c r="A19221" s="2" t="s">
        <v>18110</v>
      </c>
      <c r="B19221" s="2" t="str">
        <f ca="1">IFERROR(__xludf.DUMMYFUNCTION("GOOGLETRANSLATE(A19221,""auto"",""en"")"),"Please watch the response of congress about budget")</f>
        <v>Please watch the response of congress about budget</v>
      </c>
    </row>
    <row r="19222" spans="1:2" ht="14.25" customHeight="1">
      <c r="A19222" s="2" t="s">
        <v>18111</v>
      </c>
      <c r="B19222" s="2" t="str">
        <f ca="1">IFERROR(__xludf.DUMMYFUNCTION("GOOGLETRANSLATE(A19222,""auto"",""en"")"),"Loading...")</f>
        <v>Loading...</v>
      </c>
    </row>
    <row r="19223" spans="1:2" ht="14.25" customHeight="1">
      <c r="A19223" s="2" t="s">
        <v>18112</v>
      </c>
      <c r="B19223" s="2" t="str">
        <f ca="1">IFERROR(__xludf.DUMMYFUNCTION("GOOGLETRANSLATE(A19223,""auto"",""en"")"),"Loading...")</f>
        <v>Loading...</v>
      </c>
    </row>
    <row r="19224" spans="1:2" ht="14.25" customHeight="1">
      <c r="A19224" s="2" t="s">
        <v>18113</v>
      </c>
      <c r="B19224" s="2" t="str">
        <f ca="1">IFERROR(__xludf.DUMMYFUNCTION("GOOGLETRANSLATE(A19224,""auto"",""en"")"),"Loading...")</f>
        <v>Loading...</v>
      </c>
    </row>
    <row r="19225" spans="1:2" ht="14.25" customHeight="1">
      <c r="A19225" s="2" t="s">
        <v>18114</v>
      </c>
      <c r="B19225" s="2" t="str">
        <f ca="1">IFERROR(__xludf.DUMMYFUNCTION("GOOGLETRANSLATE(A19225,""auto"",""en"")"),"Loading...")</f>
        <v>Loading...</v>
      </c>
    </row>
    <row r="19226" spans="1:2" ht="14.25" customHeight="1">
      <c r="A19226" s="2" t="s">
        <v>18115</v>
      </c>
      <c r="B19226" s="2" t="str">
        <f ca="1">IFERROR(__xludf.DUMMYFUNCTION("GOOGLETRANSLATE(A19226,""auto"",""en"")"),"Loading...")</f>
        <v>Loading...</v>
      </c>
    </row>
    <row r="19227" spans="1:2" ht="14.25" customHeight="1">
      <c r="A19227" s="2" t="s">
        <v>18116</v>
      </c>
      <c r="B19227" s="2" t="str">
        <f ca="1">IFERROR(__xludf.DUMMYFUNCTION("GOOGLETRANSLATE(A19227,""auto"",""en"")"),"Loading...")</f>
        <v>Loading...</v>
      </c>
    </row>
    <row r="19228" spans="1:2" ht="14.25" customHeight="1">
      <c r="A19228" s="6" t="s">
        <v>18117</v>
      </c>
      <c r="B19228" s="2" t="str">
        <f ca="1">IFERROR(__xludf.DUMMYFUNCTION("GOOGLETRANSLATE(A19228,""auto"",""en"")"),"Loading...")</f>
        <v>Loading...</v>
      </c>
    </row>
    <row r="19229" spans="1:2" ht="14.25" customHeight="1">
      <c r="A19229" s="2" t="s">
        <v>18118</v>
      </c>
      <c r="B19229" s="2" t="str">
        <f ca="1">IFERROR(__xludf.DUMMYFUNCTION("GOOGLETRANSLATE(A19229,""auto"",""en"")"),"Loading...")</f>
        <v>Loading...</v>
      </c>
    </row>
    <row r="19230" spans="1:2" ht="14.25" customHeight="1">
      <c r="A19230" s="2" t="s">
        <v>18119</v>
      </c>
      <c r="B19230" s="2" t="str">
        <f ca="1">IFERROR(__xludf.DUMMYFUNCTION("GOOGLETRANSLATE(A19230,""auto"",""en"")"),"Loading...")</f>
        <v>Loading...</v>
      </c>
    </row>
    <row r="19231" spans="1:2" ht="14.25" customHeight="1">
      <c r="A19231" s="6" t="s">
        <v>18120</v>
      </c>
      <c r="B19231" s="2" t="str">
        <f ca="1">IFERROR(__xludf.DUMMYFUNCTION("GOOGLETRANSLATE(A19231,""auto"",""en"")"),"Congress has only one objective, keep the country poor, and every year give the slogan 'Remove poverty, remove poverty'. Nowadays a leftist influence has started appearing in it, take from here and give there.
For elections, they know that Muslims do not "&amp;"vote for BJP, the more they make Hindus backward by fighting casteism, the more they will benefit.
Whereas BJP has advantage in unity of Hindus, it is clear that Congress does politics of casteism and BJP does politics of religion.")</f>
        <v>Congress has only one objective, keep the country poor, and every year give the slogan 'Remove poverty, remove poverty'. Nowadays a leftist influence has started appearing in it, take from here and give there.
For elections, they know that Muslims do not vote for BJP, the more they make Hindus backward by fighting casteism, the more they will benefit.
Whereas BJP has advantage in unity of Hindus, it is clear that Congress does politics of casteism and BJP does politics of religion.</v>
      </c>
    </row>
    <row r="19232" spans="1:2" ht="14.25" customHeight="1">
      <c r="A19232" s="2" t="s">
        <v>18121</v>
      </c>
      <c r="B19232" s="2" t="str">
        <f ca="1">IFERROR(__xludf.DUMMYFUNCTION("GOOGLETRANSLATE(A19232,""auto"",""en"")"),"Loading...")</f>
        <v>Loading...</v>
      </c>
    </row>
    <row r="19233" spans="1:2" ht="14.25" customHeight="1">
      <c r="A19233" s="2" t="s">
        <v>18122</v>
      </c>
      <c r="B19233" s="2" t="str">
        <f ca="1">IFERROR(__xludf.DUMMYFUNCTION("GOOGLETRANSLATE(A19233,""auto"",""en"")"),"What is Mainefesto main for environment?")</f>
        <v>What is Mainefesto main for environment?</v>
      </c>
    </row>
    <row r="19234" spans="1:2" ht="14.25" customHeight="1">
      <c r="A19234" s="2" t="s">
        <v>18123</v>
      </c>
      <c r="B19234" s="2" t="str">
        <f ca="1">IFERROR(__xludf.DUMMYFUNCTION("GOOGLETRANSLATE(A19234,""auto"",""en"")"),"Loading...")</f>
        <v>Loading...</v>
      </c>
    </row>
    <row r="19235" spans="1:2" ht="14.25" customHeight="1">
      <c r="A19235" s="2" t="s">
        <v>18124</v>
      </c>
      <c r="B19235" s="2" t="str">
        <f ca="1">IFERROR(__xludf.DUMMYFUNCTION("GOOGLETRANSLATE(A19235,""auto"",""en"")"),"Loading...")</f>
        <v>Loading...</v>
      </c>
    </row>
    <row r="19236" spans="1:2" ht="14.25" customHeight="1">
      <c r="A19236" s="2" t="s">
        <v>18125</v>
      </c>
      <c r="B19236" s="2" t="str">
        <f ca="1">IFERROR(__xludf.DUMMYFUNCTION("GOOGLETRANSLATE(A19236,""auto"",""en"")"),"Loading...")</f>
        <v>Loading...</v>
      </c>
    </row>
    <row r="19237" spans="1:2" ht="14.25" customHeight="1">
      <c r="A19237" s="2" t="s">
        <v>18126</v>
      </c>
      <c r="B19237" s="2" t="str">
        <f ca="1">IFERROR(__xludf.DUMMYFUNCTION("GOOGLETRANSLATE(A19237,""auto"",""en"")"),"Loading...")</f>
        <v>Loading...</v>
      </c>
    </row>
    <row r="19238" spans="1:2" ht="14.25" customHeight="1">
      <c r="A19238" s="2" t="s">
        <v>18127</v>
      </c>
      <c r="B19238" s="2" t="str">
        <f ca="1">IFERROR(__xludf.DUMMYFUNCTION("GOOGLETRANSLATE(A19238,""auto"",""en"")"),"Loading...")</f>
        <v>Loading...</v>
      </c>
    </row>
    <row r="19239" spans="1:2" ht="14.25" customHeight="1">
      <c r="A19239" s="2" t="s">
        <v>18128</v>
      </c>
      <c r="B19239" s="2" t="str">
        <f ca="1">IFERROR(__xludf.DUMMYFUNCTION("GOOGLETRANSLATE(A19239,""auto"",""en"")"),"Imagine 90 percent reservation 💀 it will cause a riot no joke.")</f>
        <v>Imagine 90 percent reservation 💀 it will cause a riot no joke.</v>
      </c>
    </row>
    <row r="19240" spans="1:2" ht="14.25" customHeight="1">
      <c r="A19240" s="6" t="s">
        <v>18129</v>
      </c>
      <c r="B19240" s="2" t="str">
        <f ca="1">IFERROR(__xludf.DUMMYFUNCTION("GOOGLETRANSLATE(A19240,""auto"",""en"")"),"Loading...")</f>
        <v>Loading...</v>
      </c>
    </row>
    <row r="19241" spans="1:2" ht="14.25" customHeight="1">
      <c r="A19241" s="2" t="s">
        <v>18130</v>
      </c>
      <c r="B19241" s="2" t="str">
        <f ca="1">IFERROR(__xludf.DUMMYFUNCTION("GOOGLETRANSLATE(A19241,""auto"",""en"")"),"Loading...")</f>
        <v>Loading...</v>
      </c>
    </row>
    <row r="19242" spans="1:2" ht="14.25" customHeight="1">
      <c r="A19242" s="6" t="s">
        <v>18131</v>
      </c>
      <c r="B19242" s="2" t="str">
        <f ca="1">IFERROR(__xludf.DUMMYFUNCTION("GOOGLETRANSLATE(A19242,""auto"",""en"")"),"Loading...")</f>
        <v>Loading...</v>
      </c>
    </row>
    <row r="19243" spans="1:2" ht="14.25" customHeight="1">
      <c r="A19243" s="2" t="s">
        <v>18132</v>
      </c>
      <c r="B19243" s="2" t="str">
        <f ca="1">IFERROR(__xludf.DUMMYFUNCTION("GOOGLETRANSLATE(A19243,""auto"",""en"")"),"YOU BE TOO SLOW HAIN BHAI")</f>
        <v>YOU BE TOO SLOW HAIN BHAI</v>
      </c>
    </row>
    <row r="19244" spans="1:2" ht="14.25" customHeight="1">
      <c r="A19244" s="2" t="s">
        <v>18133</v>
      </c>
      <c r="B19244" s="2" t="str">
        <f ca="1">IFERROR(__xludf.DUMMYFUNCTION("GOOGLETRANSLATE(A19244,""auto"",""en"")"),"Loading...")</f>
        <v>Loading...</v>
      </c>
    </row>
    <row r="19245" spans="1:2" ht="14.25" customHeight="1">
      <c r="A19245" s="2" t="s">
        <v>18134</v>
      </c>
      <c r="B19245" s="2" t="str">
        <f ca="1">IFERROR(__xludf.DUMMYFUNCTION("GOOGLETRANSLATE(A19245,""auto"",""en"")"),"Loading...")</f>
        <v>Loading...</v>
      </c>
    </row>
    <row r="19246" spans="1:2" ht="14.25" customHeight="1">
      <c r="A19246" s="2" t="s">
        <v>18135</v>
      </c>
      <c r="B19246" s="2" t="str">
        <f ca="1">IFERROR(__xludf.DUMMYFUNCTION("GOOGLETRANSLATE(A19246,""auto"",""en"")"),"Loading...")</f>
        <v>Loading...</v>
      </c>
    </row>
    <row r="19247" spans="1:2" ht="14.25" customHeight="1">
      <c r="A19247" s="2" t="s">
        <v>18136</v>
      </c>
      <c r="B19247" s="2" t="str">
        <f ca="1">IFERROR(__xludf.DUMMYFUNCTION("GOOGLETRANSLATE(A19247,""auto"",""en"")"),"Loading...")</f>
        <v>Loading...</v>
      </c>
    </row>
    <row r="19248" spans="1:2" ht="14.25" customHeight="1">
      <c r="A19248" s="2" t="s">
        <v>18137</v>
      </c>
      <c r="B19248" s="2" t="str">
        <f ca="1">IFERROR(__xludf.DUMMYFUNCTION("GOOGLETRANSLATE(A19248,""auto"",""en"")"),"I want this country to be become capitalist no matter how much freebies will cry we have enough power to control them")</f>
        <v>I want this country to be become capitalist no matter how much freebies will cry we have enough power to control them</v>
      </c>
    </row>
    <row r="19249" spans="1:2" ht="14.25" customHeight="1">
      <c r="A19249" s="2" t="s">
        <v>1925</v>
      </c>
      <c r="B19249" s="2" t="str">
        <f ca="1">IFERROR(__xludf.DUMMYFUNCTION("GOOGLETRANSLATE(A19249,""auto"",""en"")"),"Loading...")</f>
        <v>Loading...</v>
      </c>
    </row>
    <row r="19250" spans="1:2" ht="14.25" customHeight="1">
      <c r="A19250" s="6" t="s">
        <v>18138</v>
      </c>
      <c r="B19250" s="2" t="str">
        <f ca="1">IFERROR(__xludf.DUMMYFUNCTION("GOOGLETRANSLATE(A19250,""auto"",""en"")"),"Loading...")</f>
        <v>Loading...</v>
      </c>
    </row>
    <row r="19251" spans="1:2" ht="14.25" customHeight="1">
      <c r="A19251" s="2" t="s">
        <v>18139</v>
      </c>
      <c r="B19251" s="2" t="str">
        <f ca="1">IFERROR(__xludf.DUMMYFUNCTION("GOOGLETRANSLATE(A19251,""auto"",""en"")"),"Loading...")</f>
        <v>Loading...</v>
      </c>
    </row>
    <row r="19252" spans="1:2" ht="14.25" customHeight="1">
      <c r="A19252" s="2" t="s">
        <v>18140</v>
      </c>
      <c r="B19252" s="2" t="str">
        <f ca="1">IFERROR(__xludf.DUMMYFUNCTION("GOOGLETRANSLATE(A19252,""auto"",""en"")"),"Loading...")</f>
        <v>Loading...</v>
      </c>
    </row>
    <row r="19253" spans="1:2" ht="14.25" customHeight="1">
      <c r="A19253" s="2" t="s">
        <v>18141</v>
      </c>
      <c r="B19253" s="2" t="str">
        <f ca="1">IFERROR(__xludf.DUMMYFUNCTION("GOOGLETRANSLATE(A19253,""auto"",""en"")"),"Loading...")</f>
        <v>Loading...</v>
      </c>
    </row>
    <row r="19254" spans="1:2" ht="14.25" customHeight="1">
      <c r="A19254" s="2" t="s">
        <v>18142</v>
      </c>
      <c r="B19254" s="2" t="str">
        <f ca="1">IFERROR(__xludf.DUMMYFUNCTION("GOOGLETRANSLATE(A19254,""auto"",""en"")"),"Loading...")</f>
        <v>Loading...</v>
      </c>
    </row>
    <row r="19255" spans="1:2" ht="14.25" customHeight="1">
      <c r="A19255" s="2" t="s">
        <v>18143</v>
      </c>
      <c r="B19255" s="2" t="str">
        <f ca="1">IFERROR(__xludf.DUMMYFUNCTION("GOOGLETRANSLATE(A19255,""auto"",""en"")"),"Loading...")</f>
        <v>Loading...</v>
      </c>
    </row>
    <row r="19256" spans="1:2" ht="14.25" customHeight="1">
      <c r="A19256" s="2" t="s">
        <v>18144</v>
      </c>
      <c r="B19256" s="2" t="str">
        <f ca="1">IFERROR(__xludf.DUMMYFUNCTION("GOOGLETRANSLATE(A19256,""auto"",""en"")"),"Loading...")</f>
        <v>Loading...</v>
      </c>
    </row>
    <row r="19257" spans="1:2" ht="14.25" customHeight="1">
      <c r="A19257" s="2" t="s">
        <v>18145</v>
      </c>
      <c r="B19257" s="2" t="str">
        <f ca="1">IFERROR(__xludf.DUMMYFUNCTION("GOOGLETRANSLATE(A19257,""auto"",""en"")"),"Loading...")</f>
        <v>Loading...</v>
      </c>
    </row>
    <row r="19258" spans="1:2" ht="14.25" customHeight="1">
      <c r="A19258" s="2" t="s">
        <v>18146</v>
      </c>
      <c r="B19258" s="2" t="str">
        <f ca="1">IFERROR(__xludf.DUMMYFUNCTION("GOOGLETRANSLATE(A19258,""auto"",""en"")"),"BJP better than congress party no doubt")</f>
        <v>BJP better than congress party no doubt</v>
      </c>
    </row>
    <row r="19259" spans="1:2" ht="14.25" customHeight="1">
      <c r="A19259" s="2" t="s">
        <v>18147</v>
      </c>
      <c r="B19259" s="2" t="str">
        <f ca="1">IFERROR(__xludf.DUMMYFUNCTION("GOOGLETRANSLATE(A19259,""auto"",""en"")"),"Loading...")</f>
        <v>Loading...</v>
      </c>
    </row>
    <row r="19260" spans="1:2" ht="14.25" customHeight="1">
      <c r="A19260" s="2" t="s">
        <v>18148</v>
      </c>
      <c r="B19260" s="2" t="str">
        <f ca="1">IFERROR(__xludf.DUMMYFUNCTION("GOOGLETRANSLATE(A19260,""auto"",""en"")"),"Loading...")</f>
        <v>Loading...</v>
      </c>
    </row>
    <row r="19261" spans="1:2" ht="14.25" customHeight="1">
      <c r="A19261" s="2" t="s">
        <v>18149</v>
      </c>
      <c r="B19261" s="2" t="str">
        <f ca="1">IFERROR(__xludf.DUMMYFUNCTION("GOOGLETRANSLATE(A19261,""auto"",""en"")"),"Loading...")</f>
        <v>Loading...</v>
      </c>
    </row>
    <row r="19262" spans="1:2" ht="14.25" customHeight="1">
      <c r="A19262" s="2" t="s">
        <v>18150</v>
      </c>
      <c r="B19262" s="2" t="str">
        <f ca="1">IFERROR(__xludf.DUMMYFUNCTION("GOOGLETRANSLATE(A19262,""auto"",""en"")"),"Loading...")</f>
        <v>Loading...</v>
      </c>
    </row>
    <row r="19263" spans="1:2" ht="14.25" customHeight="1">
      <c r="A19263" s="2" t="s">
        <v>18151</v>
      </c>
      <c r="B19263" s="2" t="str">
        <f ca="1">IFERROR(__xludf.DUMMYFUNCTION("GOOGLETRANSLATE(A19263,""auto"",""en"")"),"Congress it cell ke bots ne video dekhi ni 1 min m 1k Congress ke support m comments bi aa gyeeeeeeeeeeee video dekh loo 🙏")</f>
        <v>Congress it cell ke bots ne video dekhi ni 1 min m 1k Congress ke support m comments bi aa gyeeeeeeeeeeee video dekh loo 🙏</v>
      </c>
    </row>
    <row r="19264" spans="1:2" ht="14.25" customHeight="1">
      <c r="A19264" s="2" t="s">
        <v>18152</v>
      </c>
      <c r="B19264" s="2" t="str">
        <f ca="1">IFERROR(__xludf.DUMMYFUNCTION("GOOGLETRANSLATE(A19264,""auto"",""en"")"),"Loading...")</f>
        <v>Loading...</v>
      </c>
    </row>
    <row r="19265" spans="1:2" ht="14.25" customHeight="1">
      <c r="A19265" s="2" t="s">
        <v>18153</v>
      </c>
      <c r="B19265" s="2" t="str">
        <f ca="1">IFERROR(__xludf.DUMMYFUNCTION("GOOGLETRANSLATE(A19265,""auto"",""en"")"),"Loading...")</f>
        <v>Loading...</v>
      </c>
    </row>
    <row r="19266" spans="1:2" ht="14.25" customHeight="1">
      <c r="A19266" s="2" t="s">
        <v>18154</v>
      </c>
      <c r="B19266" s="2" t="str">
        <f ca="1">IFERROR(__xludf.DUMMYFUNCTION("GOOGLETRANSLATE(A19266,""auto"",""en"")"),"I dont like bjp but congress just wont change my mind to vote for them . that's why I haven't given my vote since 2019")</f>
        <v>I dont like bjp but congress just wont change my mind to vote for them . that's why I haven't given my vote since 2019</v>
      </c>
    </row>
    <row r="19267" spans="1:2" ht="14.25" customHeight="1">
      <c r="A19267" s="2" t="s">
        <v>18155</v>
      </c>
      <c r="B19267" s="2" t="str">
        <f ca="1">IFERROR(__xludf.DUMMYFUNCTION("GOOGLETRANSLATE(A19267,""auto"",""en"")"),"Loading...")</f>
        <v>Loading...</v>
      </c>
    </row>
    <row r="19268" spans="1:2" ht="14.25" customHeight="1">
      <c r="A19268" s="2" t="s">
        <v>18156</v>
      </c>
      <c r="B19268" s="2" t="str">
        <f ca="1">IFERROR(__xludf.DUMMYFUNCTION("GOOGLETRANSLATE(A19268,""auto"",""en"")"),"Loading...")</f>
        <v>Loading...</v>
      </c>
    </row>
    <row r="19269" spans="1:2" ht="14.25" customHeight="1">
      <c r="A19269" s="2" t="s">
        <v>18157</v>
      </c>
      <c r="B19269" s="2" t="str">
        <f ca="1">IFERROR(__xludf.DUMMYFUNCTION("GOOGLETRANSLATE(A19269,""auto"",""en"")"),"Loading...")</f>
        <v>Loading...</v>
      </c>
    </row>
    <row r="19270" spans="1:2" ht="14.25" customHeight="1">
      <c r="A19270" s="2" t="s">
        <v>18158</v>
      </c>
      <c r="B19270" s="2" t="str">
        <f ca="1">IFERROR(__xludf.DUMMYFUNCTION("GOOGLETRANSLATE(A19270,""auto"",""en"")"),"Loading...")</f>
        <v>Loading...</v>
      </c>
    </row>
    <row r="19271" spans="1:2" ht="14.25" customHeight="1">
      <c r="A19271" s="6" t="s">
        <v>18159</v>
      </c>
      <c r="B19271" s="2" t="str">
        <f ca="1">IFERROR(__xludf.DUMMYFUNCTION("GOOGLETRANSLATE(A19271,""auto"",""en"")"),"Loading...")</f>
        <v>Loading...</v>
      </c>
    </row>
    <row r="19272" spans="1:2" ht="14.25" customHeight="1">
      <c r="A19272" s="2" t="s">
        <v>18160</v>
      </c>
      <c r="B19272" s="2" t="str">
        <f ca="1">IFERROR(__xludf.DUMMYFUNCTION("GOOGLETRANSLATE(A19272,""auto"",""en"")"),"Loading...")</f>
        <v>Loading...</v>
      </c>
    </row>
    <row r="19273" spans="1:2" ht="14.25" customHeight="1">
      <c r="A19273" s="2" t="s">
        <v>18161</v>
      </c>
      <c r="B19273" s="2" t="str">
        <f ca="1">IFERROR(__xludf.DUMMYFUNCTION("GOOGLETRANSLATE(A19273,""auto"",""en"")"),"Loading...")</f>
        <v>Loading...</v>
      </c>
    </row>
    <row r="19274" spans="1:2" ht="14.25" customHeight="1">
      <c r="A19274" s="2" t="s">
        <v>18162</v>
      </c>
      <c r="B19274" s="2" t="str">
        <f ca="1">IFERROR(__xludf.DUMMYFUNCTION("GOOGLETRANSLATE(A19274,""auto"",""en"")"),"Loading...")</f>
        <v>Loading...</v>
      </c>
    </row>
    <row r="19275" spans="1:2" ht="14.25" customHeight="1">
      <c r="A19275" s="2" t="s">
        <v>18163</v>
      </c>
      <c r="B19275" s="2" t="str">
        <f ca="1">IFERROR(__xludf.DUMMYFUNCTION("GOOGLETRANSLATE(A19275,""auto"",""en"")"),"Loading...")</f>
        <v>Loading...</v>
      </c>
    </row>
    <row r="19276" spans="1:2" ht="14.25" customHeight="1">
      <c r="A19276" s="2" t="s">
        <v>18164</v>
      </c>
      <c r="B19276" s="2" t="str">
        <f ca="1">IFERROR(__xludf.DUMMYFUNCTION("GOOGLETRANSLATE(A19276,""auto"",""en"")"),"Loading...")</f>
        <v>Loading...</v>
      </c>
    </row>
    <row r="19277" spans="1:2" ht="14.25" customHeight="1">
      <c r="A19277" s="2" t="s">
        <v>18165</v>
      </c>
      <c r="B19277" s="2" t="str">
        <f ca="1">IFERROR(__xludf.DUMMYFUNCTION("GOOGLETRANSLATE(A19277,""auto"",""en"")"),"Loading...")</f>
        <v>Loading...</v>
      </c>
    </row>
    <row r="19278" spans="1:2" ht="14.25" customHeight="1">
      <c r="A19278" s="2" t="s">
        <v>18166</v>
      </c>
      <c r="B19278" s="2" t="str">
        <f ca="1">IFERROR(__xludf.DUMMYFUNCTION("GOOGLETRANSLATE(A19278,""auto"",""en"")"),"Loading...")</f>
        <v>Loading...</v>
      </c>
    </row>
    <row r="19279" spans="1:2" ht="14.25" customHeight="1">
      <c r="A19279" s="2" t="s">
        <v>18167</v>
      </c>
      <c r="B19279" s="2" t="str">
        <f ca="1">IFERROR(__xludf.DUMMYFUNCTION("GOOGLETRANSLATE(A19279,""auto"",""en"")"),"Loading...")</f>
        <v>Loading...</v>
      </c>
    </row>
    <row r="19280" spans="1:2" ht="14.25" customHeight="1">
      <c r="A19280" s="6" t="s">
        <v>18168</v>
      </c>
      <c r="B19280" s="2" t="str">
        <f ca="1">IFERROR(__xludf.DUMMYFUNCTION("GOOGLETRANSLATE(A19280,""auto"",""en"")"),"Loading...")</f>
        <v>Loading...</v>
      </c>
    </row>
    <row r="19281" spans="1:2" ht="14.25" customHeight="1">
      <c r="A19281" s="2" t="s">
        <v>18169</v>
      </c>
      <c r="B19281" s="2" t="str">
        <f ca="1">IFERROR(__xludf.DUMMYFUNCTION("GOOGLETRANSLATE(A19281,""auto"",""en"")"),"Loading...")</f>
        <v>Loading...</v>
      </c>
    </row>
    <row r="19282" spans="1:2" ht="14.25" customHeight="1">
      <c r="A19282" s="2" t="s">
        <v>18170</v>
      </c>
      <c r="B19282" s="2" t="str">
        <f ca="1">IFERROR(__xludf.DUMMYFUNCTION("GOOGLETRANSLATE(A19282,""auto"",""en"")"),"Loading...")</f>
        <v>Loading...</v>
      </c>
    </row>
    <row r="19283" spans="1:2" ht="14.25" customHeight="1">
      <c r="A19283" s="2" t="s">
        <v>18171</v>
      </c>
      <c r="B19283" s="2" t="str">
        <f ca="1">IFERROR(__xludf.DUMMYFUNCTION("GOOGLETRANSLATE(A19283,""auto"",""en"")"),"Loading...")</f>
        <v>Loading...</v>
      </c>
    </row>
    <row r="19284" spans="1:2" ht="14.25" customHeight="1">
      <c r="A19284" s="2" t="s">
        <v>18172</v>
      </c>
      <c r="B19284" s="2" t="str">
        <f ca="1">IFERROR(__xludf.DUMMYFUNCTION("GOOGLETRANSLATE(A19284,""auto"",""en"")"),"Loading...")</f>
        <v>Loading...</v>
      </c>
    </row>
    <row r="19285" spans="1:2" ht="14.25" customHeight="1">
      <c r="A19285" s="2" t="s">
        <v>18172</v>
      </c>
      <c r="B19285" s="2" t="str">
        <f ca="1">IFERROR(__xludf.DUMMYFUNCTION("GOOGLETRANSLATE(A19285,""auto"",""en"")"),"Loading...")</f>
        <v>Loading...</v>
      </c>
    </row>
    <row r="19286" spans="1:2" ht="14.25" customHeight="1">
      <c r="A19286" s="6" t="s">
        <v>18173</v>
      </c>
      <c r="B19286" s="2" t="str">
        <f ca="1">IFERROR(__xludf.DUMMYFUNCTION("GOOGLETRANSLATE(A19286,""auto"",""en"")"),"Loading...")</f>
        <v>Loading...</v>
      </c>
    </row>
    <row r="19287" spans="1:2" ht="14.25" customHeight="1">
      <c r="A19287" s="2" t="s">
        <v>18174</v>
      </c>
      <c r="B19287" s="2" t="str">
        <f ca="1">IFERROR(__xludf.DUMMYFUNCTION("GOOGLETRANSLATE(A19287,""auto"",""en"")"),"Loading...")</f>
        <v>Loading...</v>
      </c>
    </row>
    <row r="19288" spans="1:2" ht="14.25" customHeight="1">
      <c r="A19288" s="6" t="s">
        <v>18175</v>
      </c>
      <c r="B19288" s="2" t="str">
        <f ca="1">IFERROR(__xludf.DUMMYFUNCTION("GOOGLETRANSLATE(A19288,""auto"",""en"")"),"Loading...")</f>
        <v>Loading...</v>
      </c>
    </row>
    <row r="19289" spans="1:2" ht="14.25" customHeight="1">
      <c r="A19289" s="2" t="s">
        <v>18176</v>
      </c>
      <c r="B19289" s="2" t="str">
        <f ca="1">IFERROR(__xludf.DUMMYFUNCTION("GOOGLETRANSLATE(A19289,""auto"",""en"")"),"Loading...")</f>
        <v>Loading...</v>
      </c>
    </row>
    <row r="19290" spans="1:2" ht="14.25" customHeight="1">
      <c r="A19290" s="6" t="s">
        <v>18177</v>
      </c>
      <c r="B19290" s="2" t="str">
        <f ca="1">IFERROR(__xludf.DUMMYFUNCTION("GOOGLETRANSLATE(A19290,""auto"",""en"")"),"Loading...")</f>
        <v>Loading...</v>
      </c>
    </row>
    <row r="19291" spans="1:2" ht="14.25" customHeight="1">
      <c r="A19291" s="2" t="s">
        <v>18178</v>
      </c>
      <c r="B19291" s="2" t="str">
        <f ca="1">IFERROR(__xludf.DUMMYFUNCTION("GOOGLETRANSLATE(A19291,""auto"",""en"")"),"Loading...")</f>
        <v>Loading...</v>
      </c>
    </row>
    <row r="19292" spans="1:2" ht="14.25" customHeight="1">
      <c r="A19292" s="2" t="s">
        <v>18179</v>
      </c>
      <c r="B19292" s="2" t="str">
        <f ca="1">IFERROR(__xludf.DUMMYFUNCTION("GOOGLETRANSLATE(A19292,""auto"",""en"")"),"Loading...")</f>
        <v>Loading...</v>
      </c>
    </row>
    <row r="19293" spans="1:2" ht="14.25" customHeight="1">
      <c r="A19293" s="2" t="s">
        <v>18180</v>
      </c>
      <c r="B19293" s="2" t="str">
        <f ca="1">IFERROR(__xludf.DUMMYFUNCTION("GOOGLETRANSLATE(A19293,""auto"",""en"")"),"Loading...")</f>
        <v>Loading...</v>
      </c>
    </row>
    <row r="19294" spans="1:2" ht="14.25" customHeight="1">
      <c r="A19294" s="2" t="s">
        <v>18181</v>
      </c>
      <c r="B19294" s="2" t="str">
        <f ca="1">IFERROR(__xludf.DUMMYFUNCTION("GOOGLETRANSLATE(A19294,""auto"",""en"")"),"Loading...")</f>
        <v>Loading...</v>
      </c>
    </row>
    <row r="19295" spans="1:2" ht="14.25" customHeight="1">
      <c r="A19295" s="2" t="s">
        <v>18182</v>
      </c>
      <c r="B19295" s="2" t="str">
        <f ca="1">IFERROR(__xludf.DUMMYFUNCTION("GOOGLETRANSLATE(A19295,""auto"",""en"")"),"Loading...")</f>
        <v>Loading...</v>
      </c>
    </row>
    <row r="19296" spans="1:2" ht="14.25" customHeight="1">
      <c r="A19296" s="2" t="s">
        <v>18183</v>
      </c>
      <c r="B19296" s="2" t="str">
        <f ca="1">IFERROR(__xludf.DUMMYFUNCTION("GOOGLETRANSLATE(A19296,""auto"",""en"")"),"Loading...")</f>
        <v>Loading...</v>
      </c>
    </row>
    <row r="19297" spans="1:2" ht="14.25" customHeight="1">
      <c r="A19297" s="2" t="s">
        <v>18184</v>
      </c>
      <c r="B19297" s="2" t="str">
        <f ca="1">IFERROR(__xludf.DUMMYFUNCTION("GOOGLETRANSLATE(A19297,""auto"",""en"")"),"Loading...")</f>
        <v>Loading...</v>
      </c>
    </row>
    <row r="19298" spans="1:2" ht="14.25" customHeight="1">
      <c r="A19298" s="2" t="s">
        <v>18185</v>
      </c>
      <c r="B19298" s="2" t="str">
        <f ca="1">IFERROR(__xludf.DUMMYFUNCTION("GOOGLETRANSLATE(A19298,""auto"",""en"")"),"Brother changed the jab at the end. I mean, it's true that who has to vote, that's why I was watching. This will be my first vote!")</f>
        <v>Brother changed the jab at the end. I mean, it's true that who has to vote, that's why I was watching. This will be my first vote!</v>
      </c>
    </row>
    <row r="19299" spans="1:2" ht="14.25" customHeight="1">
      <c r="A19299" s="2" t="s">
        <v>18186</v>
      </c>
      <c r="B19299" s="2" t="str">
        <f ca="1">IFERROR(__xludf.DUMMYFUNCTION("GOOGLETRANSLATE(A19299,""auto"",""en"")"),"Loading...")</f>
        <v>Loading...</v>
      </c>
    </row>
    <row r="19300" spans="1:2" ht="14.25" customHeight="1">
      <c r="A19300" s="6" t="s">
        <v>18187</v>
      </c>
      <c r="B19300" s="2" t="str">
        <f ca="1">IFERROR(__xludf.DUMMYFUNCTION("GOOGLETRANSLATE(A19300,""auto"",""en"")"),"Loading...")</f>
        <v>Loading...</v>
      </c>
    </row>
    <row r="19301" spans="1:2" ht="14.25" customHeight="1">
      <c r="A19301" s="2" t="s">
        <v>18188</v>
      </c>
      <c r="B19301" s="2" t="str">
        <f ca="1">IFERROR(__xludf.DUMMYFUNCTION("GOOGLETRANSLATE(A19301,""auto"",""en"")"),"Loading...")</f>
        <v>Loading...</v>
      </c>
    </row>
    <row r="19302" spans="1:2" ht="14.25" customHeight="1">
      <c r="A19302" s="2" t="s">
        <v>18189</v>
      </c>
      <c r="B19302" s="2" t="str">
        <f ca="1">IFERROR(__xludf.DUMMYFUNCTION("GOOGLETRANSLATE(A19302,""auto"",""en"")"),"🫡")</f>
        <v>🫡</v>
      </c>
    </row>
    <row r="19303" spans="1:2" ht="14.25" customHeight="1">
      <c r="A19303" s="2" t="s">
        <v>18190</v>
      </c>
      <c r="B19303" s="2" t="str">
        <f ca="1">IFERROR(__xludf.DUMMYFUNCTION("GOOGLETRANSLATE(A19303,""auto"",""en"")"),"Pappu : Biggest joker &amp; Biggest पनुती for india")</f>
        <v>Pappu : Biggest joker &amp; Biggest पनुती for india</v>
      </c>
    </row>
    <row r="19304" spans="1:2" ht="14.25" customHeight="1">
      <c r="A19304" s="2" t="s">
        <v>18191</v>
      </c>
      <c r="B19304" s="2" t="str">
        <f ca="1">IFERROR(__xludf.DUMMYFUNCTION("GOOGLETRANSLATE(A19304,""auto"",""en"")"),"Loading...")</f>
        <v>Loading...</v>
      </c>
    </row>
    <row r="19305" spans="1:2" ht="14.25" customHeight="1">
      <c r="A19305" s="6" t="s">
        <v>18192</v>
      </c>
      <c r="B19305" s="2" t="str">
        <f ca="1">IFERROR(__xludf.DUMMYFUNCTION("GOOGLETRANSLATE(A19305,""auto"",""en"")"),"Loading...")</f>
        <v>Loading...</v>
      </c>
    </row>
    <row r="19306" spans="1:2" ht="14.25" customHeight="1">
      <c r="A19306" s="2" t="s">
        <v>18193</v>
      </c>
      <c r="B19306" s="2" t="str">
        <f ca="1">IFERROR(__xludf.DUMMYFUNCTION("GOOGLETRANSLATE(A19306,""auto"",""en"")"),"Loading...")</f>
        <v>Loading...</v>
      </c>
    </row>
    <row r="19307" spans="1:2" ht="14.25" customHeight="1">
      <c r="A19307" s="2" t="s">
        <v>18194</v>
      </c>
      <c r="B19307" s="2" t="str">
        <f ca="1">IFERROR(__xludf.DUMMYFUNCTION("GOOGLETRANSLATE(A19307,""auto"",""en"")"),"Loading...")</f>
        <v>Loading...</v>
      </c>
    </row>
    <row r="19308" spans="1:2" ht="14.25" customHeight="1">
      <c r="A19308" s="2" t="s">
        <v>18195</v>
      </c>
      <c r="B19308" s="2" t="str">
        <f ca="1">IFERROR(__xludf.DUMMYFUNCTION("GOOGLETRANSLATE(A19308,""auto"",""en"")"),"Brother, I need a video to solve the problem of BJP manifesto.")</f>
        <v>Brother, I need a video to solve the problem of BJP manifesto.</v>
      </c>
    </row>
    <row r="19309" spans="1:2" ht="14.25" customHeight="1">
      <c r="A19309" s="6" t="s">
        <v>18196</v>
      </c>
      <c r="B19309" s="2" t="str">
        <f ca="1">IFERROR(__xludf.DUMMYFUNCTION("GOOGLETRANSLATE(A19309,""auto"",""en"")"),"Loading...")</f>
        <v>Loading...</v>
      </c>
    </row>
    <row r="19310" spans="1:2" ht="14.25" customHeight="1">
      <c r="A19310" s="2" t="s">
        <v>18197</v>
      </c>
      <c r="B19310" s="2" t="str">
        <f ca="1">IFERROR(__xludf.DUMMYFUNCTION("GOOGLETRANSLATE(A19310,""auto"",""en"")"),"Loading...")</f>
        <v>Loading...</v>
      </c>
    </row>
    <row r="19311" spans="1:2" ht="14.25" customHeight="1">
      <c r="A19311" s="6" t="s">
        <v>18198</v>
      </c>
      <c r="B19311" s="2" t="str">
        <f ca="1">IFERROR(__xludf.DUMMYFUNCTION("GOOGLETRANSLATE(A19311,""auto"",""en"")"),"Loading...")</f>
        <v>Loading...</v>
      </c>
    </row>
    <row r="19312" spans="1:2" ht="14.25" customHeight="1">
      <c r="A19312" s="2" t="s">
        <v>18199</v>
      </c>
      <c r="B19312" s="2" t="str">
        <f ca="1">IFERROR(__xludf.DUMMYFUNCTION("GOOGLETRANSLATE(A19312,""auto"",""en"")"),"Loading...")</f>
        <v>Loading...</v>
      </c>
    </row>
    <row r="19313" spans="1:2" ht="14.25" customHeight="1">
      <c r="A19313" s="2" t="s">
        <v>18200</v>
      </c>
      <c r="B19313" s="2" t="str">
        <f ca="1">IFERROR(__xludf.DUMMYFUNCTION("GOOGLETRANSLATE(A19313,""auto"",""en"")"),"Loading...")</f>
        <v>Loading...</v>
      </c>
    </row>
    <row r="19314" spans="1:2" ht="14.25" customHeight="1">
      <c r="A19314" s="2" t="s">
        <v>18201</v>
      </c>
      <c r="B19314" s="2" t="str">
        <f ca="1">IFERROR(__xludf.DUMMYFUNCTION("GOOGLETRANSLATE(A19314,""auto"",""en"")"),"Loading...")</f>
        <v>Loading...</v>
      </c>
    </row>
    <row r="19315" spans="1:2" ht="14.25" customHeight="1">
      <c r="A19315" s="2" t="s">
        <v>18202</v>
      </c>
      <c r="B19315" s="2" t="str">
        <f ca="1">IFERROR(__xludf.DUMMYFUNCTION("GOOGLETRANSLATE(A19315,""auto"",""en"")"),"Loading...")</f>
        <v>Loading...</v>
      </c>
    </row>
    <row r="19316" spans="1:2" ht="14.25" customHeight="1">
      <c r="A19316" s="2" t="s">
        <v>18203</v>
      </c>
      <c r="B19316" s="2" t="str">
        <f ca="1">IFERROR(__xludf.DUMMYFUNCTION("GOOGLETRANSLATE(A19316,""auto"",""en"")"),"Loading...")</f>
        <v>Loading...</v>
      </c>
    </row>
    <row r="19317" spans="1:2" ht="14.25" customHeight="1">
      <c r="A19317" s="2" t="s">
        <v>18204</v>
      </c>
      <c r="B19317" s="2" t="str">
        <f ca="1">IFERROR(__xludf.DUMMYFUNCTION("GOOGLETRANSLATE(A19317,""auto"",""en"")"),"Loading...")</f>
        <v>Loading...</v>
      </c>
    </row>
    <row r="19318" spans="1:2" ht="14.25" customHeight="1">
      <c r="A19318" s="2" t="s">
        <v>18205</v>
      </c>
      <c r="B19318" s="2" t="str">
        <f ca="1">IFERROR(__xludf.DUMMYFUNCTION("GOOGLETRANSLATE(A19318,""auto"",""en"")"),"Loading...")</f>
        <v>Loading...</v>
      </c>
    </row>
    <row r="19319" spans="1:2" ht="14.25" customHeight="1">
      <c r="A19319" s="2" t="s">
        <v>18206</v>
      </c>
      <c r="B19319" s="2" t="str">
        <f ca="1">IFERROR(__xludf.DUMMYFUNCTION("GOOGLETRANSLATE(A19319,""auto"",""en"")"),"Loading...")</f>
        <v>Loading...</v>
      </c>
    </row>
    <row r="19320" spans="1:2" ht="14.25" customHeight="1">
      <c r="A19320" s="6" t="s">
        <v>18207</v>
      </c>
      <c r="B19320" s="2" t="str">
        <f ca="1">IFERROR(__xludf.DUMMYFUNCTION("GOOGLETRANSLATE(A19320,""auto"",""en"")"),"Loading...")</f>
        <v>Loading...</v>
      </c>
    </row>
    <row r="19321" spans="1:2" ht="14.25" customHeight="1">
      <c r="A19321" s="6" t="s">
        <v>18208</v>
      </c>
      <c r="B19321" s="2" t="str">
        <f ca="1">IFERROR(__xludf.DUMMYFUNCTION("GOOGLETRANSLATE(A19321,""auto"",""en"")"),"Too long videos nowadays... Unsubscribing Soch 
Subscriber for 4-5 years, when 2 guys were running this channel.")</f>
        <v>Too long videos nowadays... Unsubscribing Soch 
Subscriber for 4-5 years, when 2 guys were running this channel.</v>
      </c>
    </row>
    <row r="19322" spans="1:2" ht="14.25" customHeight="1">
      <c r="A19322" s="2" t="s">
        <v>18209</v>
      </c>
      <c r="B19322" s="2" t="str">
        <f ca="1">IFERROR(__xludf.DUMMYFUNCTION("GOOGLETRANSLATE(A19322,""auto"",""en"")"),"Loading...")</f>
        <v>Loading...</v>
      </c>
    </row>
    <row r="19323" spans="1:2" ht="14.25" customHeight="1">
      <c r="A19323" s="2" t="s">
        <v>18210</v>
      </c>
      <c r="B19323" s="2" t="str">
        <f ca="1">IFERROR(__xludf.DUMMYFUNCTION("GOOGLETRANSLATE(A19323,""auto"",""en"")"),"Loading...")</f>
        <v>Loading...</v>
      </c>
    </row>
    <row r="19324" spans="1:2" ht="14.25" customHeight="1">
      <c r="A19324" s="2" t="s">
        <v>18211</v>
      </c>
      <c r="B19324" s="2" t="str">
        <f ca="1">IFERROR(__xludf.DUMMYFUNCTION("GOOGLETRANSLATE(A19324,""auto"",""en"")"),"Loading...")</f>
        <v>Loading...</v>
      </c>
    </row>
    <row r="19325" spans="1:2" ht="14.25" customHeight="1">
      <c r="A19325" s="2" t="s">
        <v>18212</v>
      </c>
      <c r="B19325" s="2" t="str">
        <f ca="1">IFERROR(__xludf.DUMMYFUNCTION("GOOGLETRANSLATE(A19325,""auto"",""en"")"),"Loading...")</f>
        <v>Loading...</v>
      </c>
    </row>
    <row r="19326" spans="1:2" ht="14.25" customHeight="1">
      <c r="A19326" s="2" t="s">
        <v>18213</v>
      </c>
      <c r="B19326" s="2" t="str">
        <f ca="1">IFERROR(__xludf.DUMMYFUNCTION("GOOGLETRANSLATE(A19326,""auto"",""en"")"),"Loading...")</f>
        <v>Loading...</v>
      </c>
    </row>
    <row r="19327" spans="1:2" ht="14.25" customHeight="1">
      <c r="A19327" s="2" t="s">
        <v>18214</v>
      </c>
      <c r="B19327" s="2" t="str">
        <f ca="1">IFERROR(__xludf.DUMMYFUNCTION("GOOGLETRANSLATE(A19327,""auto"",""en"")"),"Loading...")</f>
        <v>Loading...</v>
      </c>
    </row>
    <row r="19328" spans="1:2" ht="14.25" customHeight="1">
      <c r="A19328" s="2" t="s">
        <v>18215</v>
      </c>
      <c r="B19328" s="2" t="str">
        <f ca="1">IFERROR(__xludf.DUMMYFUNCTION("GOOGLETRANSLATE(A19328,""auto"",""en"")"),"Loading...")</f>
        <v>Loading...</v>
      </c>
    </row>
    <row r="19329" spans="1:2" ht="14.25" customHeight="1">
      <c r="A19329" s="6" t="s">
        <v>18216</v>
      </c>
      <c r="B19329" s="2" t="str">
        <f ca="1">IFERROR(__xludf.DUMMYFUNCTION("GOOGLETRANSLATE(A19329,""auto"",""en"")"),"Wtf.... government job m reservation Kam tha jo ab private sector m bhi daalna chahte hai yeh?  
Even private universities mai reservation? Lol not going to happen as private charges huge fees.")</f>
        <v>Wtf.... government job m reservation Kam tha jo ab private sector m bhi daalna chahte hai yeh?  
Even private universities mai reservation? Lol not going to happen as private charges huge fees.</v>
      </c>
    </row>
    <row r="19330" spans="1:2" ht="14.25" customHeight="1">
      <c r="A19330" s="2" t="s">
        <v>18217</v>
      </c>
      <c r="B19330" s="2" t="str">
        <f ca="1">IFERROR(__xludf.DUMMYFUNCTION("GOOGLETRANSLATE(A19330,""auto"",""en"")"),"Loading...")</f>
        <v>Loading...</v>
      </c>
    </row>
    <row r="19331" spans="1:2" ht="14.25" customHeight="1">
      <c r="A19331" s="2" t="s">
        <v>18218</v>
      </c>
      <c r="B19331" s="2" t="str">
        <f ca="1">IFERROR(__xludf.DUMMYFUNCTION("GOOGLETRANSLATE(A19331,""auto"",""en"")"),"Loading...")</f>
        <v>Loading...</v>
      </c>
    </row>
    <row r="19332" spans="1:2" ht="14.25" customHeight="1">
      <c r="A19332" s="2" t="s">
        <v>18219</v>
      </c>
      <c r="B19332" s="2" t="str">
        <f ca="1">IFERROR(__xludf.DUMMYFUNCTION("GOOGLETRANSLATE(A19332,""auto"",""en"")"),"Loading...")</f>
        <v>Loading...</v>
      </c>
    </row>
    <row r="19333" spans="1:2" ht="14.25" customHeight="1">
      <c r="A19333" s="2" t="s">
        <v>18220</v>
      </c>
      <c r="B19333" s="2" t="str">
        <f ca="1">IFERROR(__xludf.DUMMYFUNCTION("GOOGLETRANSLATE(A19333,""auto"",""en"")"),"Remember, to suffer this, our next generation will have to face difficulties even though they are innocent, the Muslim children who are living here, could have changed their education by 25% in 10 years, but any way man brings his own destruction. Muslims"&amp;" did it first, now Hindus are also starting it.")</f>
        <v>Remember, to suffer this, our next generation will have to face difficulties even though they are innocent, the Muslim children who are living here, could have changed their education by 25% in 10 years, but any way man brings his own destruction. Muslims did it first, now Hindus are also starting it.</v>
      </c>
    </row>
    <row r="19334" spans="1:2" ht="14.25" customHeight="1">
      <c r="A19334" s="2" t="s">
        <v>18221</v>
      </c>
      <c r="B19334" s="2" t="str">
        <f ca="1">IFERROR(__xludf.DUMMYFUNCTION("GOOGLETRANSLATE(A19334,""auto"",""en"")"),"Loading...")</f>
        <v>Loading...</v>
      </c>
    </row>
    <row r="19335" spans="1:2" ht="14.25" customHeight="1">
      <c r="A19335" s="6" t="s">
        <v>18222</v>
      </c>
      <c r="B19335" s="2" t="str">
        <f ca="1">IFERROR(__xludf.DUMMYFUNCTION("GOOGLETRANSLATE(A19335,""auto"",""en"")"),"Loading...")</f>
        <v>Loading...</v>
      </c>
    </row>
    <row r="19336" spans="1:2" ht="14.25" customHeight="1">
      <c r="A19336" s="2" t="s">
        <v>18223</v>
      </c>
      <c r="B19336" s="2" t="str">
        <f ca="1">IFERROR(__xludf.DUMMYFUNCTION("GOOGLETRANSLATE(A19336,""auto"",""en"")"),"Loading...")</f>
        <v>Loading...</v>
      </c>
    </row>
    <row r="19337" spans="1:2" ht="14.25" customHeight="1">
      <c r="A19337" s="2" t="s">
        <v>18224</v>
      </c>
      <c r="B19337" s="2" t="str">
        <f ca="1">IFERROR(__xludf.DUMMYFUNCTION("GOOGLETRANSLATE(A19337,""auto"",""en"")"),"Loading...")</f>
        <v>Loading...</v>
      </c>
    </row>
    <row r="19338" spans="1:2" ht="14.25" customHeight="1">
      <c r="A19338" s="2" t="s">
        <v>18225</v>
      </c>
      <c r="B19338" s="2" t="str">
        <f ca="1">IFERROR(__xludf.DUMMYFUNCTION("GOOGLETRANSLATE(A19338,""auto"",""en"")"),"Loading...")</f>
        <v>Loading...</v>
      </c>
    </row>
    <row r="19339" spans="1:2" ht="14.25" customHeight="1">
      <c r="A19339" s="2" t="s">
        <v>18226</v>
      </c>
      <c r="B19339" s="2" t="str">
        <f ca="1">IFERROR(__xludf.DUMMYFUNCTION("GOOGLETRANSLATE(A19339,""auto"",""en"")"),"Loading...")</f>
        <v>Loading...</v>
      </c>
    </row>
    <row r="19340" spans="1:2" ht="14.25" customHeight="1">
      <c r="A19340" s="2" t="s">
        <v>18227</v>
      </c>
      <c r="B19340" s="2" t="str">
        <f ca="1">IFERROR(__xludf.DUMMYFUNCTION("GOOGLETRANSLATE(A19340,""auto"",""en"")"),"Loading...")</f>
        <v>Loading...</v>
      </c>
    </row>
    <row r="19341" spans="1:2" ht="14.25" customHeight="1">
      <c r="A19341" s="2" t="s">
        <v>18228</v>
      </c>
      <c r="B19341" s="2" t="str">
        <f ca="1">IFERROR(__xludf.DUMMYFUNCTION("GOOGLETRANSLATE(A19341,""auto"",""en"")"),"Loading...")</f>
        <v>Loading...</v>
      </c>
    </row>
    <row r="19342" spans="1:2" ht="14.25" customHeight="1">
      <c r="A19342" s="2" t="s">
        <v>18229</v>
      </c>
      <c r="B19342" s="2" t="str">
        <f ca="1">IFERROR(__xludf.DUMMYFUNCTION("GOOGLETRANSLATE(A19342,""auto"",""en"")"),"Loading...")</f>
        <v>Loading...</v>
      </c>
    </row>
    <row r="19343" spans="1:2" ht="14.25" customHeight="1">
      <c r="A19343" s="2" t="s">
        <v>18230</v>
      </c>
      <c r="B19343" s="2" t="str">
        <f ca="1">IFERROR(__xludf.DUMMYFUNCTION("GOOGLETRANSLATE(A19343,""auto"",""en"")"),"Loading...")</f>
        <v>Loading...</v>
      </c>
    </row>
    <row r="19344" spans="1:2" ht="14.25" customHeight="1">
      <c r="A19344" s="6" t="s">
        <v>18231</v>
      </c>
      <c r="B19344" s="2" t="str">
        <f ca="1">IFERROR(__xludf.DUMMYFUNCTION("GOOGLETRANSLATE(A19344,""auto"",""en"")"),"Loading...")</f>
        <v>Loading...</v>
      </c>
    </row>
    <row r="19345" spans="1:2" ht="14.25" customHeight="1">
      <c r="A19345" s="5" t="s">
        <v>18232</v>
      </c>
      <c r="B19345" s="2" t="str">
        <f ca="1">IFERROR(__xludf.DUMMYFUNCTION("GOOGLETRANSLATE(A19345,""auto"",""en"")"),"Loading...")</f>
        <v>Loading...</v>
      </c>
    </row>
    <row r="19346" spans="1:2" ht="14.25" customHeight="1">
      <c r="A19346" s="2" t="s">
        <v>18233</v>
      </c>
      <c r="B19346" s="2" t="str">
        <f ca="1">IFERROR(__xludf.DUMMYFUNCTION("GOOGLETRANSLATE(A19346,""auto"",""en"")"),"Loading...")</f>
        <v>Loading...</v>
      </c>
    </row>
    <row r="19347" spans="1:2" ht="14.25" customHeight="1">
      <c r="A19347" s="2" t="s">
        <v>18234</v>
      </c>
      <c r="B19347" s="2" t="str">
        <f ca="1">IFERROR(__xludf.DUMMYFUNCTION("GOOGLETRANSLATE(A19347,""auto"",""en"")"),"Loading...")</f>
        <v>Loading...</v>
      </c>
    </row>
    <row r="19348" spans="1:2" ht="14.25" customHeight="1">
      <c r="A19348" s="2" t="s">
        <v>17374</v>
      </c>
      <c r="B19348" s="2" t="str">
        <f ca="1">IFERROR(__xludf.DUMMYFUNCTION("GOOGLETRANSLATE(A19348,""auto"",""en"")"),"Loading...")</f>
        <v>Loading...</v>
      </c>
    </row>
    <row r="19349" spans="1:2" ht="14.25" customHeight="1">
      <c r="A19349" s="2" t="s">
        <v>18235</v>
      </c>
      <c r="B19349" s="2" t="str">
        <f ca="1">IFERROR(__xludf.DUMMYFUNCTION("GOOGLETRANSLATE(A19349,""auto"",""en"")"),"Loading...")</f>
        <v>Loading...</v>
      </c>
    </row>
    <row r="19350" spans="1:2" ht="14.25" customHeight="1">
      <c r="A19350" s="6" t="s">
        <v>18236</v>
      </c>
      <c r="B19350" s="2" t="str">
        <f ca="1">IFERROR(__xludf.DUMMYFUNCTION("GOOGLETRANSLATE(A19350,""auto"",""en"")"),"Loading...")</f>
        <v>Loading...</v>
      </c>
    </row>
    <row r="19351" spans="1:2" ht="14.25" customHeight="1">
      <c r="A19351" s="6" t="s">
        <v>18237</v>
      </c>
      <c r="B19351" s="2" t="str">
        <f ca="1">IFERROR(__xludf.DUMMYFUNCTION("GOOGLETRANSLATE(A19351,""auto"",""en"")"),"Loading...")</f>
        <v>Loading...</v>
      </c>
    </row>
    <row r="19352" spans="1:2" ht="14.25" customHeight="1">
      <c r="A19352" s="2" t="s">
        <v>3417</v>
      </c>
      <c r="B19352" s="2" t="str">
        <f ca="1">IFERROR(__xludf.DUMMYFUNCTION("GOOGLETRANSLATE(A19352,""auto"",""en"")"),"Loading...")</f>
        <v>Loading...</v>
      </c>
    </row>
    <row r="19353" spans="1:2" ht="14.25" customHeight="1">
      <c r="A19353" s="2" t="s">
        <v>18238</v>
      </c>
      <c r="B19353" s="2" t="str">
        <f ca="1">IFERROR(__xludf.DUMMYFUNCTION("GOOGLETRANSLATE(A19353,""auto"",""en"")"),"Loading...")</f>
        <v>Loading...</v>
      </c>
    </row>
    <row r="19354" spans="1:2" ht="14.25" customHeight="1">
      <c r="A19354" s="6" t="s">
        <v>18239</v>
      </c>
      <c r="B19354" s="2" t="str">
        <f ca="1">IFERROR(__xludf.DUMMYFUNCTION("GOOGLETRANSLATE(A19354,""auto"",""en"")"),"Loading...")</f>
        <v>Loading...</v>
      </c>
    </row>
    <row r="19355" spans="1:2" ht="14.25" customHeight="1">
      <c r="A19355" s="2" t="s">
        <v>18240</v>
      </c>
      <c r="B19355" s="2" t="str">
        <f ca="1">IFERROR(__xludf.DUMMYFUNCTION("GOOGLETRANSLATE(A19355,""auto"",""en"")"),"Loading...")</f>
        <v>Loading...</v>
      </c>
    </row>
    <row r="19356" spans="1:2" ht="14.25" customHeight="1">
      <c r="A19356" s="6" t="s">
        <v>18241</v>
      </c>
      <c r="B19356" s="2" t="str">
        <f ca="1">IFERROR(__xludf.DUMMYFUNCTION("GOOGLETRANSLATE(A19356,""auto"",""en"")"),"Loading...")</f>
        <v>Loading...</v>
      </c>
    </row>
    <row r="19357" spans="1:2" ht="14.25" customHeight="1">
      <c r="A19357" s="2" t="s">
        <v>18242</v>
      </c>
      <c r="B19357" s="2" t="str">
        <f ca="1">IFERROR(__xludf.DUMMYFUNCTION("GOOGLETRANSLATE(A19357,""auto"",""en"")"),"Loading...")</f>
        <v>Loading...</v>
      </c>
    </row>
    <row r="19358" spans="1:2" ht="14.25" customHeight="1">
      <c r="A19358" s="2" t="s">
        <v>18243</v>
      </c>
      <c r="B19358" s="2" t="str">
        <f ca="1">IFERROR(__xludf.DUMMYFUNCTION("GOOGLETRANSLATE(A19358,""auto"",""en"")"),"Loading...")</f>
        <v>Loading...</v>
      </c>
    </row>
    <row r="19359" spans="1:2" ht="14.25" customHeight="1">
      <c r="A19359" s="2" t="s">
        <v>18244</v>
      </c>
      <c r="B19359" s="2" t="str">
        <f ca="1">IFERROR(__xludf.DUMMYFUNCTION("GOOGLETRANSLATE(A19359,""auto"",""en"")"),"Loading...")</f>
        <v>Loading...</v>
      </c>
    </row>
    <row r="19360" spans="1:2" ht="14.25" customHeight="1">
      <c r="A19360" s="2" t="s">
        <v>18245</v>
      </c>
      <c r="B19360" s="2" t="str">
        <f ca="1">IFERROR(__xludf.DUMMYFUNCTION("GOOGLETRANSLATE(A19360,""auto"",""en"")"),"Loading...")</f>
        <v>Loading...</v>
      </c>
    </row>
    <row r="19361" spans="1:2" ht="14.25" customHeight="1">
      <c r="A19361" s="2" t="s">
        <v>18246</v>
      </c>
      <c r="B19361" s="2" t="str">
        <f ca="1">IFERROR(__xludf.DUMMYFUNCTION("GOOGLETRANSLATE(A19361,""auto"",""en"")"),"Loading...")</f>
        <v>Loading...</v>
      </c>
    </row>
    <row r="19362" spans="1:2" ht="14.25" customHeight="1">
      <c r="A19362" s="2" t="s">
        <v>18247</v>
      </c>
      <c r="B19362" s="2" t="str">
        <f ca="1">IFERROR(__xludf.DUMMYFUNCTION("GOOGLETRANSLATE(A19362,""auto"",""en"")"),"Loading...")</f>
        <v>Loading...</v>
      </c>
    </row>
    <row r="19363" spans="1:2" ht="14.25" customHeight="1">
      <c r="A19363" s="2" t="s">
        <v>18248</v>
      </c>
      <c r="B19363" s="2" t="str">
        <f ca="1">IFERROR(__xludf.DUMMYFUNCTION("GOOGLETRANSLATE(A19363,""auto"",""en"")"),"Loading...")</f>
        <v>Loading...</v>
      </c>
    </row>
    <row r="19364" spans="1:2" ht="14.25" customHeight="1">
      <c r="A19364" s="2" t="s">
        <v>18249</v>
      </c>
      <c r="B19364" s="2" t="str">
        <f ca="1">IFERROR(__xludf.DUMMYFUNCTION("GOOGLETRANSLATE(A19364,""auto"",""en"")"),"Loading...")</f>
        <v>Loading...</v>
      </c>
    </row>
    <row r="19365" spans="1:2" ht="14.25" customHeight="1">
      <c r="A19365" s="2" t="s">
        <v>18250</v>
      </c>
      <c r="B19365" s="2" t="str">
        <f ca="1">IFERROR(__xludf.DUMMYFUNCTION("GOOGLETRANSLATE(A19365,""auto"",""en"")"),"Loading...")</f>
        <v>Loading...</v>
      </c>
    </row>
    <row r="19366" spans="1:2" ht="14.25" customHeight="1">
      <c r="A19366" s="2" t="s">
        <v>18251</v>
      </c>
      <c r="B19366" s="2" t="str">
        <f ca="1">IFERROR(__xludf.DUMMYFUNCTION("GOOGLETRANSLATE(A19366,""auto"",""en"")"),"Loading...")</f>
        <v>Loading...</v>
      </c>
    </row>
    <row r="19367" spans="1:2" ht="14.25" customHeight="1">
      <c r="A19367" s="2" t="s">
        <v>18252</v>
      </c>
      <c r="B19367" s="2" t="str">
        <f ca="1">IFERROR(__xludf.DUMMYFUNCTION("GOOGLETRANSLATE(A19367,""auto"",""en"")"),"Loading...")</f>
        <v>Loading...</v>
      </c>
    </row>
    <row r="19368" spans="1:2" ht="14.25" customHeight="1">
      <c r="A19368" s="2" t="s">
        <v>18253</v>
      </c>
      <c r="B19368" s="2" t="str">
        <f ca="1">IFERROR(__xludf.DUMMYFUNCTION("GOOGLETRANSLATE(A19368,""auto"",""en"")"),"Loading...")</f>
        <v>Loading...</v>
      </c>
    </row>
    <row r="19369" spans="1:2" ht="14.25" customHeight="1">
      <c r="A19369" s="2" t="s">
        <v>18254</v>
      </c>
      <c r="B19369" s="2" t="str">
        <f ca="1">IFERROR(__xludf.DUMMYFUNCTION("GOOGLETRANSLATE(A19369,""auto"",""en"")"),"Loading...")</f>
        <v>Loading...</v>
      </c>
    </row>
    <row r="19370" spans="1:2" ht="14.25" customHeight="1">
      <c r="A19370" s="2" t="s">
        <v>18255</v>
      </c>
      <c r="B19370" s="2" t="str">
        <f ca="1">IFERROR(__xludf.DUMMYFUNCTION("GOOGLETRANSLATE(A19370,""auto"",""en"")"),"Loading...")</f>
        <v>Loading...</v>
      </c>
    </row>
    <row r="19371" spans="1:2" ht="14.25" customHeight="1">
      <c r="A19371" s="2" t="s">
        <v>18256</v>
      </c>
      <c r="B19371" s="2" t="str">
        <f ca="1">IFERROR(__xludf.DUMMYFUNCTION("GOOGLETRANSLATE(A19371,""auto"",""en"")"),"Loading...")</f>
        <v>Loading...</v>
      </c>
    </row>
    <row r="19372" spans="1:2" ht="14.25" customHeight="1">
      <c r="A19372" s="2" t="s">
        <v>18257</v>
      </c>
      <c r="B19372" s="2" t="str">
        <f ca="1">IFERROR(__xludf.DUMMYFUNCTION("GOOGLETRANSLATE(A19372,""auto"",""en"")"),"Loading...")</f>
        <v>Loading...</v>
      </c>
    </row>
    <row r="19373" spans="1:2" ht="14.25" customHeight="1">
      <c r="A19373" s="2" t="s">
        <v>18258</v>
      </c>
      <c r="B19373" s="2" t="str">
        <f ca="1">IFERROR(__xludf.DUMMYFUNCTION("GOOGLETRANSLATE(A19373,""auto"",""en"")"),"Loading...")</f>
        <v>Loading...</v>
      </c>
    </row>
    <row r="19374" spans="1:2" ht="14.25" customHeight="1">
      <c r="A19374" s="2" t="s">
        <v>18259</v>
      </c>
      <c r="B19374" s="2" t="str">
        <f ca="1">IFERROR(__xludf.DUMMYFUNCTION("GOOGLETRANSLATE(A19374,""auto"",""en"")"),"Loading...")</f>
        <v>Loading...</v>
      </c>
    </row>
    <row r="19375" spans="1:2" ht="14.25" customHeight="1">
      <c r="A19375" s="2" t="s">
        <v>18260</v>
      </c>
      <c r="B19375" s="2" t="str">
        <f ca="1">IFERROR(__xludf.DUMMYFUNCTION("GOOGLETRANSLATE(A19375,""auto"",""en"")"),"Loading...")</f>
        <v>Loading...</v>
      </c>
    </row>
    <row r="19376" spans="1:2" ht="14.25" customHeight="1">
      <c r="A19376" s="2" t="s">
        <v>18261</v>
      </c>
      <c r="B19376" s="2" t="str">
        <f ca="1">IFERROR(__xludf.DUMMYFUNCTION("GOOGLETRANSLATE(A19376,""auto"",""en"")"),"Loading...")</f>
        <v>Loading...</v>
      </c>
    </row>
    <row r="19377" spans="1:2" ht="14.25" customHeight="1">
      <c r="A19377" s="2" t="s">
        <v>18262</v>
      </c>
      <c r="B19377" s="2" t="str">
        <f ca="1">IFERROR(__xludf.DUMMYFUNCTION("GOOGLETRANSLATE(A19377,""auto"",""en"")"),"Loading...")</f>
        <v>Loading...</v>
      </c>
    </row>
    <row r="19378" spans="1:2" ht="14.25" customHeight="1">
      <c r="A19378" s="2" t="s">
        <v>18263</v>
      </c>
      <c r="B19378" s="2" t="str">
        <f ca="1">IFERROR(__xludf.DUMMYFUNCTION("GOOGLETRANSLATE(A19378,""auto"",""en"")"),"Loading...")</f>
        <v>Loading...</v>
      </c>
    </row>
    <row r="19379" spans="1:2" ht="14.25" customHeight="1">
      <c r="A19379" s="2" t="s">
        <v>18264</v>
      </c>
      <c r="B19379" s="2" t="str">
        <f ca="1">IFERROR(__xludf.DUMMYFUNCTION("GOOGLETRANSLATE(A19379,""auto"",""en"")"),"I like you video sir")</f>
        <v>I like you video sir</v>
      </c>
    </row>
    <row r="19380" spans="1:2" ht="14.25" customHeight="1">
      <c r="A19380" s="2" t="s">
        <v>18265</v>
      </c>
      <c r="B19380" s="2" t="str">
        <f ca="1">IFERROR(__xludf.DUMMYFUNCTION("GOOGLETRANSLATE(A19380,""auto"",""en"")"),"Loading...")</f>
        <v>Loading...</v>
      </c>
    </row>
    <row r="19381" spans="1:2" ht="14.25" customHeight="1">
      <c r="A19381" s="2" t="s">
        <v>18266</v>
      </c>
      <c r="B19381" s="2" t="str">
        <f ca="1">IFERROR(__xludf.DUMMYFUNCTION("GOOGLETRANSLATE(A19381,""auto"",""en"")"),"Loading...")</f>
        <v>Loading...</v>
      </c>
    </row>
    <row r="19382" spans="1:2" ht="14.25" customHeight="1">
      <c r="A19382" s="2" t="s">
        <v>18267</v>
      </c>
      <c r="B19382" s="2" t="str">
        <f ca="1">IFERROR(__xludf.DUMMYFUNCTION("GOOGLETRANSLATE(A19382,""auto"",""en"")"),"Loading...")</f>
        <v>Loading...</v>
      </c>
    </row>
    <row r="19383" spans="1:2" ht="14.25" customHeight="1">
      <c r="A19383" s="2" t="s">
        <v>18268</v>
      </c>
      <c r="B19383" s="2" t="str">
        <f ca="1">IFERROR(__xludf.DUMMYFUNCTION("GOOGLETRANSLATE(A19383,""auto"",""en"")"),"38:14 really 😢😮")</f>
        <v>38:14 really 😢😮</v>
      </c>
    </row>
    <row r="19384" spans="1:2" ht="14.25" customHeight="1">
      <c r="A19384" s="2" t="s">
        <v>18269</v>
      </c>
      <c r="B19384" s="2" t="str">
        <f ca="1">IFERROR(__xludf.DUMMYFUNCTION("GOOGLETRANSLATE(A19384,""auto"",""en"")"),"Loading...")</f>
        <v>Loading...</v>
      </c>
    </row>
    <row r="19385" spans="1:2" ht="14.25" customHeight="1">
      <c r="A19385" s="2" t="s">
        <v>18270</v>
      </c>
      <c r="B19385" s="2" t="str">
        <f ca="1">IFERROR(__xludf.DUMMYFUNCTION("GOOGLETRANSLATE(A19385,""auto"",""en"")"),"Loading...")</f>
        <v>Loading...</v>
      </c>
    </row>
    <row r="19386" spans="1:2" ht="14.25" customHeight="1">
      <c r="A19386" s="2" t="s">
        <v>18271</v>
      </c>
      <c r="B19386" s="2" t="str">
        <f ca="1">IFERROR(__xludf.DUMMYFUNCTION("GOOGLETRANSLATE(A19386,""auto"",""en"")"),"Loading...")</f>
        <v>Loading...</v>
      </c>
    </row>
    <row r="19387" spans="1:2" ht="14.25" customHeight="1">
      <c r="A19387" s="2" t="s">
        <v>18272</v>
      </c>
      <c r="B19387" s="2" t="str">
        <f ca="1">IFERROR(__xludf.DUMMYFUNCTION("GOOGLETRANSLATE(A19387,""auto"",""en"")"),"Loading...")</f>
        <v>Loading...</v>
      </c>
    </row>
    <row r="19388" spans="1:2" ht="14.25" customHeight="1">
      <c r="A19388" s="2" t="s">
        <v>18273</v>
      </c>
      <c r="B19388" s="2" t="str">
        <f ca="1">IFERROR(__xludf.DUMMYFUNCTION("GOOGLETRANSLATE(A19388,""auto"",""en"")"),"Loading...")</f>
        <v>Loading...</v>
      </c>
    </row>
    <row r="19389" spans="1:2" ht="14.25" customHeight="1">
      <c r="A19389" s="2" t="s">
        <v>18274</v>
      </c>
      <c r="B19389" s="2" t="str">
        <f ca="1">IFERROR(__xludf.DUMMYFUNCTION("GOOGLETRANSLATE(A19389,""auto"",""en"")"),"The problem is to analyze or speak in BJP's manifesto.")</f>
        <v>The problem is to analyze or speak in BJP's manifesto.</v>
      </c>
    </row>
    <row r="19390" spans="1:2" ht="14.25" customHeight="1">
      <c r="A19390" s="2" t="s">
        <v>8609</v>
      </c>
      <c r="B19390" s="2" t="str">
        <f ca="1">IFERROR(__xludf.DUMMYFUNCTION("GOOGLETRANSLATE(A19390,""auto"",""en"")"),"Loading...")</f>
        <v>Loading...</v>
      </c>
    </row>
    <row r="19391" spans="1:2" ht="14.25" customHeight="1">
      <c r="A19391" s="2" t="s">
        <v>18275</v>
      </c>
      <c r="B19391" s="2" t="str">
        <f ca="1">IFERROR(__xludf.DUMMYFUNCTION("GOOGLETRANSLATE(A19391,""auto"",""en"")"),"Loading...")</f>
        <v>Loading...</v>
      </c>
    </row>
    <row r="19392" spans="1:2" ht="14.25" customHeight="1">
      <c r="A19392" s="2" t="s">
        <v>18276</v>
      </c>
      <c r="B19392" s="2" t="str">
        <f ca="1">IFERROR(__xludf.DUMMYFUNCTION("GOOGLETRANSLATE(A19392,""auto"",""en"")"),"Loading...")</f>
        <v>Loading...</v>
      </c>
    </row>
    <row r="19393" spans="1:2" ht="14.25" customHeight="1">
      <c r="A19393" s="2" t="s">
        <v>18277</v>
      </c>
      <c r="B19393" s="2" t="str">
        <f ca="1">IFERROR(__xludf.DUMMYFUNCTION("GOOGLETRANSLATE(A19393,""auto"",""en"")"),"Loading...")</f>
        <v>Loading...</v>
      </c>
    </row>
    <row r="19394" spans="1:2" ht="14.25" customHeight="1">
      <c r="A19394" s="2" t="s">
        <v>18278</v>
      </c>
      <c r="B19394" s="2" t="str">
        <f ca="1">IFERROR(__xludf.DUMMYFUNCTION("GOOGLETRANSLATE(A19394,""auto"",""en"")"),"Loading...")</f>
        <v>Loading...</v>
      </c>
    </row>
    <row r="19395" spans="1:2" ht="14.25" customHeight="1">
      <c r="A19395" s="2" t="s">
        <v>1095</v>
      </c>
      <c r="B19395" s="2" t="str">
        <f ca="1">IFERROR(__xludf.DUMMYFUNCTION("GOOGLETRANSLATE(A19395,""auto"",""en"")"),"Loading...")</f>
        <v>Loading...</v>
      </c>
    </row>
    <row r="19396" spans="1:2" ht="14.25" customHeight="1">
      <c r="A19396" s="2" t="s">
        <v>18279</v>
      </c>
      <c r="B19396" s="2" t="str">
        <f ca="1">IFERROR(__xludf.DUMMYFUNCTION("GOOGLETRANSLATE(A19396,""auto"",""en"")"),"Loading...")</f>
        <v>Loading...</v>
      </c>
    </row>
    <row r="19397" spans="1:2" ht="14.25" customHeight="1">
      <c r="A19397" s="2" t="s">
        <v>18280</v>
      </c>
      <c r="B19397" s="2" t="str">
        <f ca="1">IFERROR(__xludf.DUMMYFUNCTION("GOOGLETRANSLATE(A19397,""auto"",""en"")"),"Loading...")</f>
        <v>Loading...</v>
      </c>
    </row>
    <row r="19398" spans="1:2" ht="14.25" customHeight="1">
      <c r="A19398" s="2" t="s">
        <v>18281</v>
      </c>
      <c r="B19398" s="2" t="str">
        <f ca="1">IFERROR(__xludf.DUMMYFUNCTION("GOOGLETRANSLATE(A19398,""auto"",""en"")"),"Loading...")</f>
        <v>Loading...</v>
      </c>
    </row>
    <row r="19399" spans="1:2" ht="14.25" customHeight="1">
      <c r="A19399" s="2" t="s">
        <v>18282</v>
      </c>
      <c r="B19399" s="2" t="str">
        <f ca="1">IFERROR(__xludf.DUMMYFUNCTION("GOOGLETRANSLATE(A19399,""auto"",""en"")"),"0 reservation in colleges and jobs, and a high reservation in schools, make them study instead of being a useless asset")</f>
        <v>0 reservation in colleges and jobs, and a high reservation in schools, make them study instead of being a useless asset</v>
      </c>
    </row>
    <row r="19400" spans="1:2" ht="14.25" customHeight="1">
      <c r="A19400" s="2" t="s">
        <v>18283</v>
      </c>
      <c r="B19400" s="2" t="str">
        <f ca="1">IFERROR(__xludf.DUMMYFUNCTION("GOOGLETRANSLATE(A19400,""auto"",""en"")"),"Loading...")</f>
        <v>Loading...</v>
      </c>
    </row>
    <row r="19401" spans="1:2" ht="14.25" customHeight="1">
      <c r="A19401" s="2" t="s">
        <v>18284</v>
      </c>
      <c r="B19401" s="2" t="str">
        <f ca="1">IFERROR(__xludf.DUMMYFUNCTION("GOOGLETRANSLATE(A19401,""auto"",""en"")"),"Loading...")</f>
        <v>Loading...</v>
      </c>
    </row>
    <row r="19402" spans="1:2" ht="14.25" customHeight="1">
      <c r="A19402" s="2" t="s">
        <v>18285</v>
      </c>
      <c r="B19402" s="2" t="str">
        <f ca="1">IFERROR(__xludf.DUMMYFUNCTION("GOOGLETRANSLATE(A19402,""auto"",""en"")"),"Loading...")</f>
        <v>Loading...</v>
      </c>
    </row>
    <row r="19403" spans="1:2" ht="14.25" customHeight="1">
      <c r="A19403" s="4" t="s">
        <v>18286</v>
      </c>
      <c r="B19403" s="2" t="str">
        <f ca="1">IFERROR(__xludf.DUMMYFUNCTION("GOOGLETRANSLATE(A19403,""auto"",""en"")"),"Dhruv Rathi is crying after watching this video.")</f>
        <v>Dhruv Rathi is crying after watching this video.</v>
      </c>
    </row>
    <row r="19404" spans="1:2" ht="14.25" customHeight="1">
      <c r="A19404" s="2" t="s">
        <v>18287</v>
      </c>
      <c r="B19404" s="2" t="str">
        <f ca="1">IFERROR(__xludf.DUMMYFUNCTION("GOOGLETRANSLATE(A19404,""auto"",""en"")"),"Loading...")</f>
        <v>Loading...</v>
      </c>
    </row>
    <row r="19405" spans="1:2" ht="14.25" customHeight="1">
      <c r="A19405" s="6" t="s">
        <v>18288</v>
      </c>
      <c r="B19405" s="2" t="str">
        <f ca="1">IFERROR(__xludf.DUMMYFUNCTION("GOOGLETRANSLATE(A19405,""auto"",""en"")"),"Loading...")</f>
        <v>Loading...</v>
      </c>
    </row>
    <row r="19406" spans="1:2" ht="14.25" customHeight="1">
      <c r="A19406" s="4" t="s">
        <v>18289</v>
      </c>
      <c r="B19406" s="2" t="str">
        <f ca="1">IFERROR(__xludf.DUMMYFUNCTION("GOOGLETRANSLATE(A19406,""auto"",""en"")"),"Loading...")</f>
        <v>Loading...</v>
      </c>
    </row>
    <row r="19407" spans="1:2" ht="14.25" customHeight="1">
      <c r="A19407" s="6" t="s">
        <v>18290</v>
      </c>
      <c r="B19407" s="2" t="str">
        <f ca="1">IFERROR(__xludf.DUMMYFUNCTION("GOOGLETRANSLATE(A19407,""auto"",""en"")"),"Loading...")</f>
        <v>Loading...</v>
      </c>
    </row>
    <row r="19408" spans="1:2" ht="14.25" customHeight="1">
      <c r="A19408" s="4" t="s">
        <v>18291</v>
      </c>
      <c r="B19408" s="2" t="str">
        <f ca="1">IFERROR(__xludf.DUMMYFUNCTION("GOOGLETRANSLATE(A19408,""auto"",""en"")"),"Our vote will go to the one who talks about the problems of the people.")</f>
        <v>Our vote will go to the one who talks about the problems of the people.</v>
      </c>
    </row>
    <row r="19409" spans="1:2" ht="14.25" customHeight="1">
      <c r="A19409" s="2" t="s">
        <v>18292</v>
      </c>
      <c r="B19409" s="2" t="str">
        <f ca="1">IFERROR(__xludf.DUMMYFUNCTION("GOOGLETRANSLATE(A19409,""auto"",""en"")"),"Loading...")</f>
        <v>Loading...</v>
      </c>
    </row>
    <row r="19410" spans="1:2" ht="14.25" customHeight="1">
      <c r="A19410" s="2" t="s">
        <v>18293</v>
      </c>
      <c r="B19410" s="2" t="str">
        <f ca="1">IFERROR(__xludf.DUMMYFUNCTION("GOOGLETRANSLATE(A19410,""auto"",""en"")"),"Loading...")</f>
        <v>Loading...</v>
      </c>
    </row>
    <row r="19411" spans="1:2" ht="14.25" customHeight="1">
      <c r="A19411" s="2" t="s">
        <v>18294</v>
      </c>
      <c r="B19411" s="2" t="str">
        <f ca="1">IFERROR(__xludf.DUMMYFUNCTION("GOOGLETRANSLATE(A19411,""auto"",""en"")"),"Loading...")</f>
        <v>Loading...</v>
      </c>
    </row>
    <row r="19412" spans="1:2" ht="14.25" customHeight="1">
      <c r="A19412" s="2" t="s">
        <v>18295</v>
      </c>
      <c r="B19412" s="2" t="str">
        <f ca="1">IFERROR(__xludf.DUMMYFUNCTION("GOOGLETRANSLATE(A19412,""auto"",""en"")"),"Loading...")</f>
        <v>Loading...</v>
      </c>
    </row>
    <row r="19413" spans="1:2" ht="14.25" customHeight="1">
      <c r="A19413" s="2" t="s">
        <v>18296</v>
      </c>
      <c r="B19413" s="2" t="str">
        <f ca="1">IFERROR(__xludf.DUMMYFUNCTION("GOOGLETRANSLATE(A19413,""auto"",""en"")"),"Loading...")</f>
        <v>Loading...</v>
      </c>
    </row>
    <row r="19414" spans="1:2" ht="14.25" customHeight="1">
      <c r="A19414" s="2" t="s">
        <v>18297</v>
      </c>
      <c r="B19414" s="2" t="str">
        <f ca="1">IFERROR(__xludf.DUMMYFUNCTION("GOOGLETRANSLATE(A19414,""auto"",""en"")"),"Unlike other YouTuber who is busy criticizing one party mohak done a great job showing us the loopholes of both the parties.. Thank you mohak you are great man..")</f>
        <v>Unlike other YouTuber who is busy criticizing one party mohak done a great job showing us the loopholes of both the parties.. Thank you mohak you are great man..</v>
      </c>
    </row>
    <row r="19415" spans="1:2" ht="14.25" customHeight="1">
      <c r="A19415" s="2" t="s">
        <v>18298</v>
      </c>
      <c r="B19415" s="2" t="str">
        <f ca="1">IFERROR(__xludf.DUMMYFUNCTION("GOOGLETRANSLATE(A19415,""auto"",""en"")"),"Loading...")</f>
        <v>Loading...</v>
      </c>
    </row>
    <row r="19416" spans="1:2" ht="14.25" customHeight="1">
      <c r="A19416" s="2" t="s">
        <v>18299</v>
      </c>
      <c r="B19416" s="2" t="str">
        <f ca="1">IFERROR(__xludf.DUMMYFUNCTION("GOOGLETRANSLATE(A19416,""auto"",""en"")"),"Loading...")</f>
        <v>Loading...</v>
      </c>
    </row>
    <row r="19417" spans="1:2" ht="14.25" customHeight="1">
      <c r="A19417" s="2" t="s">
        <v>18300</v>
      </c>
      <c r="B19417" s="2" t="str">
        <f ca="1">IFERROR(__xludf.DUMMYFUNCTION("GOOGLETRANSLATE(A19417,""auto"",""en"")"),"Loading...")</f>
        <v>Loading...</v>
      </c>
    </row>
    <row r="19418" spans="1:2" ht="14.25" customHeight="1">
      <c r="A19418" s="2" t="s">
        <v>18301</v>
      </c>
      <c r="B19418" s="2" t="str">
        <f ca="1">IFERROR(__xludf.DUMMYFUNCTION("GOOGLETRANSLATE(A19418,""auto"",""en"")"),"Loading...")</f>
        <v>Loading...</v>
      </c>
    </row>
    <row r="19419" spans="1:2" ht="14.25" customHeight="1">
      <c r="A19419" s="2" t="s">
        <v>18302</v>
      </c>
      <c r="B19419" s="2" t="str">
        <f ca="1">IFERROR(__xludf.DUMMYFUNCTION("GOOGLETRANSLATE(A19419,""auto"",""en"")"),"Loading...")</f>
        <v>Loading...</v>
      </c>
    </row>
    <row r="19420" spans="1:2" ht="14.25" customHeight="1">
      <c r="A19420" s="2" t="s">
        <v>18303</v>
      </c>
      <c r="B19420" s="2" t="str">
        <f ca="1">IFERROR(__xludf.DUMMYFUNCTION("GOOGLETRANSLATE(A19420,""auto"",""en"")"),"Loading...")</f>
        <v>Loading...</v>
      </c>
    </row>
    <row r="19421" spans="1:2" ht="14.25" customHeight="1">
      <c r="A19421" s="2" t="s">
        <v>18304</v>
      </c>
      <c r="B19421" s="2" t="str">
        <f ca="1">IFERROR(__xludf.DUMMYFUNCTION("GOOGLETRANSLATE(A19421,""auto"",""en"")"),"Loading...")</f>
        <v>Loading...</v>
      </c>
    </row>
    <row r="19422" spans="1:2" ht="14.25" customHeight="1">
      <c r="A19422" s="2" t="s">
        <v>18305</v>
      </c>
      <c r="B19422" s="2" t="str">
        <f ca="1">IFERROR(__xludf.DUMMYFUNCTION("GOOGLETRANSLATE(A19422,""auto"",""en"")"),"Loading...")</f>
        <v>Loading...</v>
      </c>
    </row>
    <row r="19423" spans="1:2" ht="14.25" customHeight="1">
      <c r="A19423" s="2" t="s">
        <v>18306</v>
      </c>
      <c r="B19423" s="2" t="str">
        <f ca="1">IFERROR(__xludf.DUMMYFUNCTION("GOOGLETRANSLATE(A19423,""auto"",""en"")"),"Loading...")</f>
        <v>Loading...</v>
      </c>
    </row>
    <row r="19424" spans="1:2" ht="14.25" customHeight="1">
      <c r="A19424" s="6" t="s">
        <v>18307</v>
      </c>
      <c r="B19424" s="2" t="str">
        <f ca="1">IFERROR(__xludf.DUMMYFUNCTION("GOOGLETRANSLATE(A19424,""auto"",""en"")"),"Loading...")</f>
        <v>Loading...</v>
      </c>
    </row>
    <row r="19425" spans="1:2" ht="14.25" customHeight="1">
      <c r="A19425" s="6" t="s">
        <v>18308</v>
      </c>
      <c r="B19425" s="2" t="str">
        <f ca="1">IFERROR(__xludf.DUMMYFUNCTION("GOOGLETRANSLATE(A19425,""auto"",""en"")"),"Loading...")</f>
        <v>Loading...</v>
      </c>
    </row>
    <row r="19426" spans="1:2" ht="14.25" customHeight="1">
      <c r="A19426" s="6" t="s">
        <v>18309</v>
      </c>
      <c r="B19426" s="2" t="str">
        <f ca="1">IFERROR(__xludf.DUMMYFUNCTION("GOOGLETRANSLATE(A19426,""auto"",""en"")"),"Loading...")</f>
        <v>Loading...</v>
      </c>
    </row>
    <row r="19427" spans="1:2" ht="14.25" customHeight="1">
      <c r="A19427" s="2" t="s">
        <v>18310</v>
      </c>
      <c r="B19427" s="2" t="str">
        <f ca="1">IFERROR(__xludf.DUMMYFUNCTION("GOOGLETRANSLATE(A19427,""auto"",""en"")"),"Vote Congress ❤❤❤❤")</f>
        <v>Vote Congress ❤❤❤❤</v>
      </c>
    </row>
    <row r="19428" spans="1:2" ht="14.25" customHeight="1">
      <c r="A19428" s="2" t="s">
        <v>18311</v>
      </c>
      <c r="B19428" s="2" t="str">
        <f ca="1">IFERROR(__xludf.DUMMYFUNCTION("GOOGLETRANSLATE(A19428,""auto"",""en"")"),"Loading...")</f>
        <v>Loading...</v>
      </c>
    </row>
    <row r="19429" spans="1:2" ht="14.25" customHeight="1">
      <c r="A19429" s="2" t="s">
        <v>18312</v>
      </c>
      <c r="B19429" s="2" t="str">
        <f ca="1">IFERROR(__xludf.DUMMYFUNCTION("GOOGLETRANSLATE(A19429,""auto"",""en"")"),"Loading...")</f>
        <v>Loading...</v>
      </c>
    </row>
    <row r="19430" spans="1:2" ht="14.25" customHeight="1">
      <c r="A19430" s="2" t="s">
        <v>18313</v>
      </c>
      <c r="B19430" s="2" t="str">
        <f ca="1">IFERROR(__xludf.DUMMYFUNCTION("GOOGLETRANSLATE(A19430,""auto"",""en"")"),"Loading...")</f>
        <v>Loading...</v>
      </c>
    </row>
    <row r="19431" spans="1:2" ht="14.25" customHeight="1">
      <c r="A19431" s="2" t="s">
        <v>18314</v>
      </c>
      <c r="B19431" s="2" t="str">
        <f ca="1">IFERROR(__xludf.DUMMYFUNCTION("GOOGLETRANSLATE(A19431,""auto"",""en"")"),"Loading...")</f>
        <v>Loading...</v>
      </c>
    </row>
    <row r="19432" spans="1:2" ht="14.25" customHeight="1">
      <c r="A19432" s="2" t="s">
        <v>18315</v>
      </c>
      <c r="B19432" s="2" t="str">
        <f ca="1">IFERROR(__xludf.DUMMYFUNCTION("GOOGLETRANSLATE(A19432,""auto"",""en"")"),"Loading...")</f>
        <v>Loading...</v>
      </c>
    </row>
    <row r="19433" spans="1:2" ht="14.25" customHeight="1">
      <c r="A19433" s="2" t="s">
        <v>18316</v>
      </c>
      <c r="B19433" s="2" t="str">
        <f ca="1">IFERROR(__xludf.DUMMYFUNCTION("GOOGLETRANSLATE(A19433,""auto"",""en"")"),"Loading...")</f>
        <v>Loading...</v>
      </c>
    </row>
    <row r="19434" spans="1:2" ht="14.25" customHeight="1">
      <c r="A19434" s="2" t="s">
        <v>18317</v>
      </c>
      <c r="B19434" s="2" t="str">
        <f ca="1">IFERROR(__xludf.DUMMYFUNCTION("GOOGLETRANSLATE(A19434,""auto"",""en"")"),"Loading...")</f>
        <v>Loading...</v>
      </c>
    </row>
    <row r="19435" spans="1:2" ht="14.25" customHeight="1">
      <c r="A19435" s="2" t="s">
        <v>18318</v>
      </c>
      <c r="B19435" s="2" t="str">
        <f ca="1">IFERROR(__xludf.DUMMYFUNCTION("GOOGLETRANSLATE(A19435,""auto"",""en"")"),"How smoothly you make fool to peoples 😌")</f>
        <v>How smoothly you make fool to peoples 😌</v>
      </c>
    </row>
    <row r="19436" spans="1:2" ht="14.25" customHeight="1">
      <c r="A19436" s="2" t="s">
        <v>18319</v>
      </c>
      <c r="B19436" s="2" t="str">
        <f ca="1">IFERROR(__xludf.DUMMYFUNCTION("GOOGLETRANSLATE(A19436,""auto"",""en"")"),"Loading...")</f>
        <v>Loading...</v>
      </c>
    </row>
    <row r="19437" spans="1:2" ht="14.25" customHeight="1">
      <c r="A19437" s="2" t="s">
        <v>18320</v>
      </c>
      <c r="B19437" s="2" t="str">
        <f ca="1">IFERROR(__xludf.DUMMYFUNCTION("GOOGLETRANSLATE(A19437,""auto"",""en"")"),"Loading...")</f>
        <v>Loading...</v>
      </c>
    </row>
    <row r="19438" spans="1:2" ht="14.25" customHeight="1">
      <c r="A19438" s="2" t="s">
        <v>18321</v>
      </c>
      <c r="B19438" s="2" t="str">
        <f ca="1">IFERROR(__xludf.DUMMYFUNCTION("GOOGLETRANSLATE(A19438,""auto"",""en"")"),"Loading...")</f>
        <v>Loading...</v>
      </c>
    </row>
    <row r="19439" spans="1:2" ht="14.25" customHeight="1">
      <c r="A19439" s="2" t="s">
        <v>18322</v>
      </c>
      <c r="B19439" s="2" t="str">
        <f ca="1">IFERROR(__xludf.DUMMYFUNCTION("GOOGLETRANSLATE(A19439,""auto"",""en"")"),"Loading...")</f>
        <v>Loading...</v>
      </c>
    </row>
    <row r="19440" spans="1:2" ht="14.25" customHeight="1">
      <c r="A19440" s="2" t="s">
        <v>18323</v>
      </c>
      <c r="B19440" s="2" t="str">
        <f ca="1">IFERROR(__xludf.DUMMYFUNCTION("GOOGLETRANSLATE(A19440,""auto"",""en"")"),"Loading...")</f>
        <v>Loading...</v>
      </c>
    </row>
    <row r="19441" spans="1:2" ht="14.25" customHeight="1">
      <c r="A19441" s="2" t="s">
        <v>18324</v>
      </c>
      <c r="B19441" s="2" t="str">
        <f ca="1">IFERROR(__xludf.DUMMYFUNCTION("GOOGLETRANSLATE(A19441,""auto"",""en"")"),"Loading...")</f>
        <v>Loading...</v>
      </c>
    </row>
    <row r="19442" spans="1:2" ht="14.25" customHeight="1">
      <c r="A19442" s="2" t="s">
        <v>38</v>
      </c>
      <c r="B19442" s="2" t="str">
        <f ca="1">IFERROR(__xludf.DUMMYFUNCTION("GOOGLETRANSLATE(A19442,""auto"",""en"")"),"Loading...")</f>
        <v>Loading...</v>
      </c>
    </row>
    <row r="19443" spans="1:2" ht="14.25" customHeight="1">
      <c r="A19443" s="2" t="s">
        <v>18325</v>
      </c>
      <c r="B19443" s="2" t="str">
        <f ca="1">IFERROR(__xludf.DUMMYFUNCTION("GOOGLETRANSLATE(A19443,""auto"",""en"")"),"Hats off to Mohak Mangal for brining such details in this video. We are seen 'logical' youtubers who show 'facts' just blame BJP or 'blind' supporters lending support to BJP without any facts. But Mohak explained this side of story which is a huge thing.")</f>
        <v>Hats off to Mohak Mangal for brining such details in this video. We are seen 'logical' youtubers who show 'facts' just blame BJP or 'blind' supporters lending support to BJP without any facts. But Mohak explained this side of story which is a huge thing.</v>
      </c>
    </row>
    <row r="19444" spans="1:2" ht="14.25" customHeight="1">
      <c r="A19444" s="6" t="s">
        <v>18326</v>
      </c>
      <c r="B19444" s="2" t="str">
        <f ca="1">IFERROR(__xludf.DUMMYFUNCTION("GOOGLETRANSLATE(A19444,""auto"",""en"")"),"Loading...")</f>
        <v>Loading...</v>
      </c>
    </row>
    <row r="19445" spans="1:2" ht="14.25" customHeight="1">
      <c r="A19445" s="2" t="s">
        <v>18327</v>
      </c>
      <c r="B19445" s="2" t="str">
        <f ca="1">IFERROR(__xludf.DUMMYFUNCTION("GOOGLETRANSLATE(A19445,""auto"",""en"")"),"Loading...")</f>
        <v>Loading...</v>
      </c>
    </row>
    <row r="19446" spans="1:2" ht="14.25" customHeight="1">
      <c r="A19446" s="6" t="s">
        <v>18328</v>
      </c>
      <c r="B19446" s="2" t="str">
        <f ca="1">IFERROR(__xludf.DUMMYFUNCTION("GOOGLETRANSLATE(A19446,""auto"",""en"")"),"Loading...")</f>
        <v>Loading...</v>
      </c>
    </row>
    <row r="19447" spans="1:2" ht="14.25" customHeight="1">
      <c r="A19447" s="2" t="s">
        <v>18329</v>
      </c>
      <c r="B19447" s="2" t="str">
        <f ca="1">IFERROR(__xludf.DUMMYFUNCTION("GOOGLETRANSLATE(A19447,""auto"",""en"")"),"Loading...")</f>
        <v>Loading...</v>
      </c>
    </row>
    <row r="19448" spans="1:2" ht="14.25" customHeight="1">
      <c r="A19448" s="2" t="s">
        <v>18330</v>
      </c>
      <c r="B19448" s="2" t="str">
        <f ca="1">IFERROR(__xludf.DUMMYFUNCTION("GOOGLETRANSLATE(A19448,""auto"",""en"")"),"What is BJP's money eating...why are you defaming Rahul.")</f>
        <v>What is BJP's money eating...why are you defaming Rahul.</v>
      </c>
    </row>
    <row r="19449" spans="1:2" ht="14.25" customHeight="1">
      <c r="A19449" s="2" t="s">
        <v>18331</v>
      </c>
      <c r="B19449" s="2" t="str">
        <f ca="1">IFERROR(__xludf.DUMMYFUNCTION("GOOGLETRANSLATE(A19449,""auto"",""en"")"),"It would be great if you could shed some light on the past 10 years of bjp promises and the whole politics")</f>
        <v>It would be great if you could shed some light on the past 10 years of bjp promises and the whole politics</v>
      </c>
    </row>
    <row r="19450" spans="1:2" ht="14.25" customHeight="1">
      <c r="A19450" s="2" t="s">
        <v>18332</v>
      </c>
      <c r="B19450" s="2" t="str">
        <f ca="1">IFERROR(__xludf.DUMMYFUNCTION("GOOGLETRANSLATE(A19450,""auto"",""en"")"),"Loading...")</f>
        <v>Loading...</v>
      </c>
    </row>
    <row r="19451" spans="1:2" ht="14.25" customHeight="1">
      <c r="A19451" s="6" t="s">
        <v>18333</v>
      </c>
      <c r="B19451" s="2" t="str">
        <f ca="1">IFERROR(__xludf.DUMMYFUNCTION("GOOGLETRANSLATE(A19451,""auto"",""en"")"),"Loading...")</f>
        <v>Loading...</v>
      </c>
    </row>
    <row r="19452" spans="1:2" ht="14.25" customHeight="1">
      <c r="A19452" s="2" t="s">
        <v>18334</v>
      </c>
      <c r="B19452" s="2" t="str">
        <f ca="1">IFERROR(__xludf.DUMMYFUNCTION("GOOGLETRANSLATE(A19452,""auto"",""en"")"),"Loading...")</f>
        <v>Loading...</v>
      </c>
    </row>
    <row r="19453" spans="1:2" ht="14.25" customHeight="1">
      <c r="A19453" s="2" t="s">
        <v>18335</v>
      </c>
      <c r="B19453" s="2" t="str">
        <f ca="1">IFERROR(__xludf.DUMMYFUNCTION("GOOGLETRANSLATE(A19453,""auto"",""en"")"),"Loading...")</f>
        <v>Loading...</v>
      </c>
    </row>
    <row r="19454" spans="1:2" ht="14.25" customHeight="1">
      <c r="A19454" s="2" t="s">
        <v>18336</v>
      </c>
      <c r="B19454" s="2" t="str">
        <f ca="1">IFERROR(__xludf.DUMMYFUNCTION("GOOGLETRANSLATE(A19454,""auto"",""en"")"),"Loading...")</f>
        <v>Loading...</v>
      </c>
    </row>
    <row r="19455" spans="1:2" ht="14.25" customHeight="1">
      <c r="A19455" s="2" t="s">
        <v>18337</v>
      </c>
      <c r="B19455" s="2" t="str">
        <f ca="1">IFERROR(__xludf.DUMMYFUNCTION("GOOGLETRANSLATE(A19455,""auto"",""en"")"),"Loading...")</f>
        <v>Loading...</v>
      </c>
    </row>
    <row r="19456" spans="1:2" ht="14.25" customHeight="1">
      <c r="A19456" s="2" t="s">
        <v>18338</v>
      </c>
      <c r="B19456" s="2" t="str">
        <f ca="1">IFERROR(__xludf.DUMMYFUNCTION("GOOGLETRANSLATE(A19456,""auto"",""en"")"),"Loading...")</f>
        <v>Loading...</v>
      </c>
    </row>
    <row r="19457" spans="1:2" ht="14.25" customHeight="1">
      <c r="A19457" s="2" t="s">
        <v>18339</v>
      </c>
      <c r="B19457" s="2" t="str">
        <f ca="1">IFERROR(__xludf.DUMMYFUNCTION("GOOGLETRANSLATE(A19457,""auto"",""en"")"),"Loading...")</f>
        <v>Loading...</v>
      </c>
    </row>
    <row r="19458" spans="1:2" ht="14.25" customHeight="1">
      <c r="A19458" s="2" t="s">
        <v>18340</v>
      </c>
      <c r="B19458" s="2" t="str">
        <f ca="1">IFERROR(__xludf.DUMMYFUNCTION("GOOGLETRANSLATE(A19458,""auto"",""en"")"),"Loading...")</f>
        <v>Loading...</v>
      </c>
    </row>
    <row r="19459" spans="1:2" ht="14.25" customHeight="1">
      <c r="A19459" s="2" t="s">
        <v>18341</v>
      </c>
      <c r="B19459" s="2" t="str">
        <f ca="1">IFERROR(__xludf.DUMMYFUNCTION("GOOGLETRANSLATE(A19459,""auto"",""en"")"),"Loading...")</f>
        <v>Loading...</v>
      </c>
    </row>
    <row r="19460" spans="1:2" ht="14.25" customHeight="1">
      <c r="A19460" s="6" t="s">
        <v>18342</v>
      </c>
      <c r="B19460" s="2" t="str">
        <f ca="1">IFERROR(__xludf.DUMMYFUNCTION("GOOGLETRANSLATE(A19460,""auto"",""en"")"),"Loading...")</f>
        <v>Loading...</v>
      </c>
    </row>
    <row r="19461" spans="1:2" ht="14.25" customHeight="1">
      <c r="A19461" s="6" t="s">
        <v>18343</v>
      </c>
      <c r="B19461" s="2" t="str">
        <f ca="1">IFERROR(__xludf.DUMMYFUNCTION("GOOGLETRANSLATE(A19461,""auto"",""en"")"),"Crossing the limit of 404 is important in this election.
The fact is    Modi/BJP    need     ""YOUR""    help!
Please don't slacken now.  Be alert and awake. 
For childrens’ sake, lead by example,  take your friends with you to vote.
And, tell your Fac"&amp;"ebook friends to do the same.
जय श्री राम, जय श्री राम, जय जय श्री राम")</f>
        <v>Crossing the limit of 404 is important in this election.
The fact is    Modi/BJP    need     "YOUR"    help!
Please don't slacken now.  Be alert and awake. 
For childrens’ sake, lead by example,  take your friends with you to vote.
And, tell your Facebook friends to do the same.
जय श्री राम, जय श्री राम, जय जय श्री राम</v>
      </c>
    </row>
    <row r="19462" spans="1:2" ht="14.25" customHeight="1">
      <c r="A19462" s="6" t="s">
        <v>18344</v>
      </c>
      <c r="B19462" s="2" t="str">
        <f ca="1">IFERROR(__xludf.DUMMYFUNCTION("GOOGLETRANSLATE(A19462,""auto"",""en"")"),"Loading...")</f>
        <v>Loading...</v>
      </c>
    </row>
    <row r="19463" spans="1:2" ht="14.25" customHeight="1">
      <c r="A19463" s="6" t="s">
        <v>18345</v>
      </c>
      <c r="B19463" s="2" t="str">
        <f ca="1">IFERROR(__xludf.DUMMYFUNCTION("GOOGLETRANSLATE(A19463,""auto"",""en"")"),"Loading...")</f>
        <v>Loading...</v>
      </c>
    </row>
    <row r="19464" spans="1:2" ht="14.25" customHeight="1">
      <c r="A19464" s="2" t="s">
        <v>18346</v>
      </c>
      <c r="B19464" s="2" t="str">
        <f ca="1">IFERROR(__xludf.DUMMYFUNCTION("GOOGLETRANSLATE(A19464,""auto"",""en"")"),"Loading...")</f>
        <v>Loading...</v>
      </c>
    </row>
    <row r="19465" spans="1:2" ht="14.25" customHeight="1">
      <c r="A19465" s="2" t="s">
        <v>18347</v>
      </c>
      <c r="B19465" s="2" t="str">
        <f ca="1">IFERROR(__xludf.DUMMYFUNCTION("GOOGLETRANSLATE(A19465,""auto"",""en"")"),"Loading...")</f>
        <v>Loading...</v>
      </c>
    </row>
    <row r="19466" spans="1:2" ht="14.25" customHeight="1">
      <c r="A19466" s="2" t="s">
        <v>18348</v>
      </c>
      <c r="B19466" s="2" t="str">
        <f ca="1">IFERROR(__xludf.DUMMYFUNCTION("GOOGLETRANSLATE(A19466,""auto"",""en"")"),"Loading...")</f>
        <v>Loading...</v>
      </c>
    </row>
    <row r="19467" spans="1:2" ht="14.25" customHeight="1">
      <c r="A19467" s="2" t="s">
        <v>18349</v>
      </c>
      <c r="B19467" s="2" t="str">
        <f ca="1">IFERROR(__xludf.DUMMYFUNCTION("GOOGLETRANSLATE(A19467,""auto"",""en"")"),"Loading...")</f>
        <v>Loading...</v>
      </c>
    </row>
    <row r="19468" spans="1:2" ht="14.25" customHeight="1">
      <c r="A19468" s="2" t="s">
        <v>18350</v>
      </c>
      <c r="B19468" s="2" t="str">
        <f ca="1">IFERROR(__xludf.DUMMYFUNCTION("GOOGLETRANSLATE(A19468,""auto"",""en"")"),"Loading...")</f>
        <v>Loading...</v>
      </c>
    </row>
    <row r="19469" spans="1:2" ht="14.25" customHeight="1">
      <c r="A19469" s="2" t="s">
        <v>18351</v>
      </c>
      <c r="B19469" s="2" t="str">
        <f ca="1">IFERROR(__xludf.DUMMYFUNCTION("GOOGLETRANSLATE(A19469,""auto"",""en"")"),"Loading...")</f>
        <v>Loading...</v>
      </c>
    </row>
    <row r="19470" spans="1:2" ht="14.25" customHeight="1">
      <c r="A19470" s="2" t="s">
        <v>18352</v>
      </c>
      <c r="B19470" s="2" t="str">
        <f ca="1">IFERROR(__xludf.DUMMYFUNCTION("GOOGLETRANSLATE(A19470,""auto"",""en"")"),"Loading...")</f>
        <v>Loading...</v>
      </c>
    </row>
    <row r="19471" spans="1:2" ht="14.25" customHeight="1">
      <c r="A19471" s="6" t="s">
        <v>18353</v>
      </c>
      <c r="B19471" s="2" t="str">
        <f ca="1">IFERROR(__xludf.DUMMYFUNCTION("GOOGLETRANSLATE(A19471,""auto"",""en"")"),"Loading...")</f>
        <v>Loading...</v>
      </c>
    </row>
    <row r="19472" spans="1:2" ht="14.25" customHeight="1">
      <c r="A19472" s="2" t="s">
        <v>18354</v>
      </c>
      <c r="B19472" s="2" t="str">
        <f ca="1">IFERROR(__xludf.DUMMYFUNCTION("GOOGLETRANSLATE(A19472,""auto"",""en"")"),"Loading...")</f>
        <v>Loading...</v>
      </c>
    </row>
    <row r="19473" spans="1:2" ht="14.25" customHeight="1">
      <c r="A19473" s="2" t="s">
        <v>18355</v>
      </c>
      <c r="B19473" s="2" t="str">
        <f ca="1">IFERROR(__xludf.DUMMYFUNCTION("GOOGLETRANSLATE(A19473,""auto"",""en"")"),"watching from amethi and here people give their votes on the basis of dharma or cast")</f>
        <v>watching from amethi and here people give their votes on the basis of dharma or cast</v>
      </c>
    </row>
    <row r="19474" spans="1:2" ht="14.25" customHeight="1">
      <c r="A19474" s="2" t="s">
        <v>18356</v>
      </c>
      <c r="B19474" s="2" t="str">
        <f ca="1">IFERROR(__xludf.DUMMYFUNCTION("GOOGLETRANSLATE(A19474,""auto"",""en"")"),"Loading...")</f>
        <v>Loading...</v>
      </c>
    </row>
    <row r="19475" spans="1:2" ht="14.25" customHeight="1">
      <c r="A19475" s="2" t="s">
        <v>18357</v>
      </c>
      <c r="B19475" s="2" t="str">
        <f ca="1">IFERROR(__xludf.DUMMYFUNCTION("GOOGLETRANSLATE(A19475,""auto"",""en"")"),"Loading...")</f>
        <v>Loading...</v>
      </c>
    </row>
    <row r="19476" spans="1:2" ht="14.25" customHeight="1">
      <c r="A19476" s="2" t="s">
        <v>18358</v>
      </c>
      <c r="B19476" s="2" t="str">
        <f ca="1">IFERROR(__xludf.DUMMYFUNCTION("GOOGLETRANSLATE(A19476,""auto"",""en"")"),"Loading...")</f>
        <v>Loading...</v>
      </c>
    </row>
    <row r="19477" spans="1:2" ht="14.25" customHeight="1">
      <c r="A19477" s="2" t="s">
        <v>18359</v>
      </c>
      <c r="B19477" s="2" t="str">
        <f ca="1">IFERROR(__xludf.DUMMYFUNCTION("GOOGLETRANSLATE(A19477,""auto"",""en"")"),"Loading...")</f>
        <v>Loading...</v>
      </c>
    </row>
    <row r="19478" spans="1:2" ht="14.25" customHeight="1">
      <c r="A19478" s="2" t="s">
        <v>18360</v>
      </c>
      <c r="B19478" s="2" t="str">
        <f ca="1">IFERROR(__xludf.DUMMYFUNCTION("GOOGLETRANSLATE(A19478,""auto"",""en"")"),"Loading...")</f>
        <v>Loading...</v>
      </c>
    </row>
    <row r="19479" spans="1:2" ht="14.25" customHeight="1">
      <c r="A19479" s="6" t="s">
        <v>18361</v>
      </c>
      <c r="B19479" s="2" t="str">
        <f ca="1">IFERROR(__xludf.DUMMYFUNCTION("GOOGLETRANSLATE(A19479,""auto"",""en"")"),"Loading...")</f>
        <v>Loading...</v>
      </c>
    </row>
    <row r="19480" spans="1:2" ht="14.25" customHeight="1">
      <c r="A19480" s="2" t="s">
        <v>18362</v>
      </c>
      <c r="B19480" s="2" t="str">
        <f ca="1">IFERROR(__xludf.DUMMYFUNCTION("GOOGLETRANSLATE(A19480,""auto"",""en"")"),"Loading...")</f>
        <v>Loading...</v>
      </c>
    </row>
    <row r="19481" spans="1:2" ht="14.25" customHeight="1">
      <c r="A19481" s="6" t="s">
        <v>18363</v>
      </c>
      <c r="B19481" s="2" t="str">
        <f ca="1">IFERROR(__xludf.DUMMYFUNCTION("GOOGLETRANSLATE(A19481,""auto"",""en"")"),"Loading...")</f>
        <v>Loading...</v>
      </c>
    </row>
    <row r="19482" spans="1:2" ht="14.25" customHeight="1">
      <c r="A19482" s="2" t="s">
        <v>18364</v>
      </c>
      <c r="B19482" s="2" t="str">
        <f ca="1">IFERROR(__xludf.DUMMYFUNCTION("GOOGLETRANSLATE(A19482,""auto"",""en"")"),"Loading...")</f>
        <v>Loading...</v>
      </c>
    </row>
    <row r="19483" spans="1:2" ht="14.25" customHeight="1">
      <c r="A19483" s="2" t="s">
        <v>18365</v>
      </c>
      <c r="B19483" s="2" t="str">
        <f ca="1">IFERROR(__xludf.DUMMYFUNCTION("GOOGLETRANSLATE(A19483,""auto"",""en"")"),"Loading...")</f>
        <v>Loading...</v>
      </c>
    </row>
    <row r="19484" spans="1:2" ht="14.25" customHeight="1">
      <c r="A19484" s="2" t="s">
        <v>18366</v>
      </c>
      <c r="B19484" s="2" t="str">
        <f ca="1">IFERROR(__xludf.DUMMYFUNCTION("GOOGLETRANSLATE(A19484,""auto"",""en"")"),"Vote for which party you like, you love who cares.. Your life won't improve anyways")</f>
        <v>Vote for which party you like, you love who cares.. Your life won't improve anyways</v>
      </c>
    </row>
    <row r="19485" spans="1:2" ht="14.25" customHeight="1">
      <c r="A19485" s="2" t="s">
        <v>18367</v>
      </c>
      <c r="B19485" s="2" t="str">
        <f ca="1">IFERROR(__xludf.DUMMYFUNCTION("GOOGLETRANSLATE(A19485,""auto"",""en"")"),"Loading...")</f>
        <v>Loading...</v>
      </c>
    </row>
    <row r="19486" spans="1:2" ht="14.25" customHeight="1">
      <c r="A19486" s="2" t="s">
        <v>18368</v>
      </c>
      <c r="B19486" s="2" t="str">
        <f ca="1">IFERROR(__xludf.DUMMYFUNCTION("GOOGLETRANSLATE(A19486,""auto"",""en"")"),"Loading...")</f>
        <v>Loading...</v>
      </c>
    </row>
    <row r="19487" spans="1:2" ht="14.25" customHeight="1">
      <c r="A19487" s="2" t="s">
        <v>1343</v>
      </c>
      <c r="B19487" s="2" t="str">
        <f ca="1">IFERROR(__xludf.DUMMYFUNCTION("GOOGLETRANSLATE(A19487,""auto"",""en"")"),"Loading...")</f>
        <v>Loading...</v>
      </c>
    </row>
    <row r="19488" spans="1:2" ht="14.25" customHeight="1">
      <c r="A19488" s="2" t="s">
        <v>18369</v>
      </c>
      <c r="B19488" s="2" t="str">
        <f ca="1">IFERROR(__xludf.DUMMYFUNCTION("GOOGLETRANSLATE(A19488,""auto"",""en"")"),"Loading...")</f>
        <v>Loading...</v>
      </c>
    </row>
    <row r="19489" spans="1:2" ht="14.25" customHeight="1">
      <c r="A19489" s="2" t="s">
        <v>18370</v>
      </c>
      <c r="B19489" s="2" t="str">
        <f ca="1">IFERROR(__xludf.DUMMYFUNCTION("GOOGLETRANSLATE(A19489,""auto"",""en"")"),"Loading...")</f>
        <v>Loading...</v>
      </c>
    </row>
    <row r="19490" spans="1:2" ht="14.25" customHeight="1">
      <c r="A19490" s="2" t="s">
        <v>18371</v>
      </c>
      <c r="B19490" s="2" t="str">
        <f ca="1">IFERROR(__xludf.DUMMYFUNCTION("GOOGLETRANSLATE(A19490,""auto"",""en"")"),"Loading...")</f>
        <v>Loading...</v>
      </c>
    </row>
    <row r="19491" spans="1:2" ht="14.25" customHeight="1">
      <c r="A19491" s="2" t="s">
        <v>18372</v>
      </c>
      <c r="B19491" s="2" t="str">
        <f ca="1">IFERROR(__xludf.DUMMYFUNCTION("GOOGLETRANSLATE(A19491,""auto"",""en"")"),"Loading...")</f>
        <v>Loading...</v>
      </c>
    </row>
    <row r="19492" spans="1:2" ht="14.25" customHeight="1">
      <c r="A19492" s="2" t="s">
        <v>18373</v>
      </c>
      <c r="B19492" s="2" t="str">
        <f ca="1">IFERROR(__xludf.DUMMYFUNCTION("GOOGLETRANSLATE(A19492,""auto"",""en"")"),"Loading...")</f>
        <v>Loading...</v>
      </c>
    </row>
    <row r="19493" spans="1:2" ht="14.25" customHeight="1">
      <c r="A19493" s="2" t="s">
        <v>18374</v>
      </c>
      <c r="B19493" s="2" t="str">
        <f ca="1">IFERROR(__xludf.DUMMYFUNCTION("GOOGLETRANSLATE(A19493,""auto"",""en"")"),"Loading...")</f>
        <v>Loading...</v>
      </c>
    </row>
    <row r="19494" spans="1:2" ht="14.25" customHeight="1">
      <c r="A19494" s="2" t="s">
        <v>18375</v>
      </c>
      <c r="B19494" s="2" t="str">
        <f ca="1">IFERROR(__xludf.DUMMYFUNCTION("GOOGLETRANSLATE(A19494,""auto"",""en"")"),"Loading...")</f>
        <v>Loading...</v>
      </c>
    </row>
    <row r="19495" spans="1:2" ht="14.25" customHeight="1">
      <c r="A19495" s="2" t="s">
        <v>18376</v>
      </c>
      <c r="B19495" s="2" t="str">
        <f ca="1">IFERROR(__xludf.DUMMYFUNCTION("GOOGLETRANSLATE(A19495,""auto"",""en"")"),"Loading...")</f>
        <v>Loading...</v>
      </c>
    </row>
    <row r="19496" spans="1:2" ht="14.25" customHeight="1">
      <c r="A19496" s="2" t="s">
        <v>2528</v>
      </c>
      <c r="B19496" s="2" t="str">
        <f ca="1">IFERROR(__xludf.DUMMYFUNCTION("GOOGLETRANSLATE(A19496,""auto"",""en"")"),"Loading...")</f>
        <v>Loading...</v>
      </c>
    </row>
    <row r="19497" spans="1:2" ht="14.25" customHeight="1">
      <c r="A19497" s="2" t="s">
        <v>18377</v>
      </c>
      <c r="B19497" s="2" t="str">
        <f ca="1">IFERROR(__xludf.DUMMYFUNCTION("GOOGLETRANSLATE(A19497,""auto"",""en"")"),"Loading...")</f>
        <v>Loading...</v>
      </c>
    </row>
    <row r="19498" spans="1:2" ht="14.25" customHeight="1">
      <c r="A19498" s="2" t="s">
        <v>18378</v>
      </c>
      <c r="B19498" s="2" t="str">
        <f ca="1">IFERROR(__xludf.DUMMYFUNCTION("GOOGLETRANSLATE(A19498,""auto"",""en"")"),"Loading...")</f>
        <v>Loading...</v>
      </c>
    </row>
    <row r="19499" spans="1:2" ht="14.25" customHeight="1">
      <c r="A19499" s="2" t="s">
        <v>17879</v>
      </c>
      <c r="B19499" s="2" t="str">
        <f ca="1">IFERROR(__xludf.DUMMYFUNCTION("GOOGLETRANSLATE(A19499,""auto"",""en"")"),"Loading...")</f>
        <v>Loading...</v>
      </c>
    </row>
    <row r="19500" spans="1:2" ht="14.25" customHeight="1">
      <c r="A19500" s="2" t="s">
        <v>18379</v>
      </c>
      <c r="B19500" s="2" t="str">
        <f ca="1">IFERROR(__xludf.DUMMYFUNCTION("GOOGLETRANSLATE(A19500,""auto"",""en"")"),"Loading...")</f>
        <v>Loading...</v>
      </c>
    </row>
    <row r="19501" spans="1:2" ht="14.25" customHeight="1">
      <c r="A19501" s="2" t="s">
        <v>16749</v>
      </c>
      <c r="B19501" s="2" t="str">
        <f ca="1">IFERROR(__xludf.DUMMYFUNCTION("GOOGLETRANSLATE(A19501,""auto"",""en"")"),"Vote for Congress")</f>
        <v>Vote for Congress</v>
      </c>
    </row>
    <row r="19502" spans="1:2" ht="14.25" customHeight="1">
      <c r="A19502" s="2" t="s">
        <v>18380</v>
      </c>
      <c r="B19502" s="2" t="str">
        <f ca="1">IFERROR(__xludf.DUMMYFUNCTION("GOOGLETRANSLATE(A19502,""auto"",""en"")"),"Loading...")</f>
        <v>Loading...</v>
      </c>
    </row>
    <row r="19503" spans="1:2" ht="14.25" customHeight="1">
      <c r="A19503" s="6" t="s">
        <v>18381</v>
      </c>
      <c r="B19503" s="2" t="str">
        <f ca="1">IFERROR(__xludf.DUMMYFUNCTION("GOOGLETRANSLATE(A19503,""auto"",""en"")"),"Loading...")</f>
        <v>Loading...</v>
      </c>
    </row>
    <row r="19504" spans="1:2" ht="14.25" customHeight="1">
      <c r="A19504" s="6" t="s">
        <v>18382</v>
      </c>
      <c r="B19504" s="2" t="str">
        <f ca="1">IFERROR(__xludf.DUMMYFUNCTION("GOOGLETRANSLATE(A19504,""auto"",""en"")"),"Loading...")</f>
        <v>Loading...</v>
      </c>
    </row>
    <row r="19505" spans="1:2" ht="14.25" customHeight="1">
      <c r="A19505" s="2" t="s">
        <v>18383</v>
      </c>
      <c r="B19505" s="2" t="str">
        <f ca="1">IFERROR(__xludf.DUMMYFUNCTION("GOOGLETRANSLATE(A19505,""auto"",""en"")"),"Loading...")</f>
        <v>Loading...</v>
      </c>
    </row>
    <row r="19506" spans="1:2" ht="14.25" customHeight="1">
      <c r="A19506" s="2" t="s">
        <v>18384</v>
      </c>
      <c r="B19506" s="2" t="str">
        <f ca="1">IFERROR(__xludf.DUMMYFUNCTION("GOOGLETRANSLATE(A19506,""auto"",""en"")"),"Loading...")</f>
        <v>Loading...</v>
      </c>
    </row>
    <row r="19507" spans="1:2" ht="14.25" customHeight="1">
      <c r="A19507" s="2" t="s">
        <v>18385</v>
      </c>
      <c r="B19507" s="2" t="str">
        <f ca="1">IFERROR(__xludf.DUMMYFUNCTION("GOOGLETRANSLATE(A19507,""auto"",""en"")"),"Loading...")</f>
        <v>Loading...</v>
      </c>
    </row>
    <row r="19508" spans="1:2" ht="14.25" customHeight="1">
      <c r="A19508" s="2" t="s">
        <v>18386</v>
      </c>
      <c r="B19508" s="2" t="str">
        <f ca="1">IFERROR(__xludf.DUMMYFUNCTION("GOOGLETRANSLATE(A19508,""auto"",""en"")"),"Loading...")</f>
        <v>Loading...</v>
      </c>
    </row>
    <row r="19509" spans="1:2" ht="14.25" customHeight="1">
      <c r="A19509" s="2" t="s">
        <v>18387</v>
      </c>
      <c r="B19509" s="2" t="str">
        <f ca="1">IFERROR(__xludf.DUMMYFUNCTION("GOOGLETRANSLATE(A19509,""auto"",""en"")"),"One more Godi you tuber...")</f>
        <v>One more Godi you tuber...</v>
      </c>
    </row>
    <row r="19510" spans="1:2" ht="14.25" customHeight="1">
      <c r="A19510" s="2" t="s">
        <v>18388</v>
      </c>
      <c r="B19510" s="2" t="str">
        <f ca="1">IFERROR(__xludf.DUMMYFUNCTION("GOOGLETRANSLATE(A19510,""auto"",""en"")"),"Loading...")</f>
        <v>Loading...</v>
      </c>
    </row>
    <row r="19511" spans="1:2" ht="14.25" customHeight="1">
      <c r="A19511" s="2" t="s">
        <v>18389</v>
      </c>
      <c r="B19511" s="2" t="str">
        <f ca="1">IFERROR(__xludf.DUMMYFUNCTION("GOOGLETRANSLATE(A19511,""auto"",""en"")"),"Loading...")</f>
        <v>Loading...</v>
      </c>
    </row>
    <row r="19512" spans="1:2" ht="14.25" customHeight="1">
      <c r="A19512" s="2" t="s">
        <v>18390</v>
      </c>
      <c r="B19512" s="2" t="str">
        <f ca="1">IFERROR(__xludf.DUMMYFUNCTION("GOOGLETRANSLATE(A19512,""auto"",""en"")"),"Loading...")</f>
        <v>Loading...</v>
      </c>
    </row>
    <row r="19513" spans="1:2" ht="14.25" customHeight="1">
      <c r="A19513" s="2" t="s">
        <v>18391</v>
      </c>
      <c r="B19513" s="2" t="str">
        <f ca="1">IFERROR(__xludf.DUMMYFUNCTION("GOOGLETRANSLATE(A19513,""auto"",""en"")"),"Loading...")</f>
        <v>Loading...</v>
      </c>
    </row>
    <row r="19514" spans="1:2" ht="14.25" customHeight="1">
      <c r="A19514" s="2" t="s">
        <v>18392</v>
      </c>
      <c r="B19514" s="2" t="str">
        <f ca="1">IFERROR(__xludf.DUMMYFUNCTION("GOOGLETRANSLATE(A19514,""auto"",""en"")"),"Loading...")</f>
        <v>Loading...</v>
      </c>
    </row>
    <row r="19515" spans="1:2" ht="14.25" customHeight="1">
      <c r="A19515" s="2" t="s">
        <v>18393</v>
      </c>
      <c r="B19515" s="2" t="str">
        <f ca="1">IFERROR(__xludf.DUMMYFUNCTION("GOOGLETRANSLATE(A19515,""auto"",""en"")"),"Loading...")</f>
        <v>Loading...</v>
      </c>
    </row>
    <row r="19516" spans="1:2" ht="14.25" customHeight="1">
      <c r="A19516" s="2" t="s">
        <v>18394</v>
      </c>
      <c r="B19516" s="2" t="str">
        <f ca="1">IFERROR(__xludf.DUMMYFUNCTION("GOOGLETRANSLATE(A19516,""auto"",""en"")"),"Loading...")</f>
        <v>Loading...</v>
      </c>
    </row>
    <row r="19517" spans="1:2" ht="14.25" customHeight="1">
      <c r="A19517" s="2" t="s">
        <v>18395</v>
      </c>
      <c r="B19517" s="2" t="str">
        <f ca="1">IFERROR(__xludf.DUMMYFUNCTION("GOOGLETRANSLATE(A19517,""auto"",""en"")"),"Loading...")</f>
        <v>Loading...</v>
      </c>
    </row>
    <row r="19518" spans="1:2" ht="14.25" customHeight="1">
      <c r="A19518" s="2" t="s">
        <v>2748</v>
      </c>
      <c r="B19518" s="2" t="str">
        <f ca="1">IFERROR(__xludf.DUMMYFUNCTION("GOOGLETRANSLATE(A19518,""auto"",""en"")"),"Loading...")</f>
        <v>Loading...</v>
      </c>
    </row>
    <row r="19519" spans="1:2" ht="14.25" customHeight="1">
      <c r="A19519" s="2" t="s">
        <v>18396</v>
      </c>
      <c r="B19519" s="2" t="str">
        <f ca="1">IFERROR(__xludf.DUMMYFUNCTION("GOOGLETRANSLATE(A19519,""auto"",""en"")"),"Loading...")</f>
        <v>Loading...</v>
      </c>
    </row>
    <row r="19520" spans="1:2" ht="14.25" customHeight="1">
      <c r="A19520" s="2" t="s">
        <v>18397</v>
      </c>
      <c r="B19520" s="2" t="str">
        <f ca="1">IFERROR(__xludf.DUMMYFUNCTION("GOOGLETRANSLATE(A19520,""auto"",""en"")"),"Loading...")</f>
        <v>Loading...</v>
      </c>
    </row>
    <row r="19521" spans="1:2" ht="14.25" customHeight="1">
      <c r="A19521" s="2" t="s">
        <v>18398</v>
      </c>
      <c r="B19521" s="2" t="str">
        <f ca="1">IFERROR(__xludf.DUMMYFUNCTION("GOOGLETRANSLATE(A19521,""auto"",""en"")"),"Loading...")</f>
        <v>Loading...</v>
      </c>
    </row>
    <row r="19522" spans="1:2" ht="14.25" customHeight="1">
      <c r="A19522" s="2" t="s">
        <v>18399</v>
      </c>
      <c r="B19522" s="2" t="str">
        <f ca="1">IFERROR(__xludf.DUMMYFUNCTION("GOOGLETRANSLATE(A19522,""auto"",""en"")"),"Loading...")</f>
        <v>Loading...</v>
      </c>
    </row>
    <row r="19523" spans="1:2" ht="14.25" customHeight="1">
      <c r="A19523" s="2" t="s">
        <v>18400</v>
      </c>
      <c r="B19523" s="2" t="str">
        <f ca="1">IFERROR(__xludf.DUMMYFUNCTION("GOOGLETRANSLATE(A19523,""auto"",""en"")"),"Loading...")</f>
        <v>Loading...</v>
      </c>
    </row>
    <row r="19524" spans="1:2" ht="14.25" customHeight="1">
      <c r="A19524" s="2" t="s">
        <v>18401</v>
      </c>
      <c r="B19524" s="2" t="str">
        <f ca="1">IFERROR(__xludf.DUMMYFUNCTION("GOOGLETRANSLATE(A19524,""auto"",""en"")"),"Loading...")</f>
        <v>Loading...</v>
      </c>
    </row>
    <row r="19525" spans="1:2" ht="14.25" customHeight="1">
      <c r="A19525" s="2" t="s">
        <v>18402</v>
      </c>
      <c r="B19525" s="2" t="str">
        <f ca="1">IFERROR(__xludf.DUMMYFUNCTION("GOOGLETRANSLATE(A19525,""auto"",""en"")"),"Loading...")</f>
        <v>Loading...</v>
      </c>
    </row>
    <row r="19526" spans="1:2" ht="14.25" customHeight="1">
      <c r="A19526" s="2" t="s">
        <v>18403</v>
      </c>
      <c r="B19526" s="2" t="str">
        <f ca="1">IFERROR(__xludf.DUMMYFUNCTION("GOOGLETRANSLATE(A19526,""auto"",""en"")"),"Mohak Bhai, your bread will come naturally or use any external treatment like minoxidil etc.")</f>
        <v>Mohak Bhai, your bread will come naturally or use any external treatment like minoxidil etc.</v>
      </c>
    </row>
    <row r="19527" spans="1:2" ht="14.25" customHeight="1">
      <c r="A19527" s="2" t="s">
        <v>18404</v>
      </c>
      <c r="B19527" s="2" t="str">
        <f ca="1">IFERROR(__xludf.DUMMYFUNCTION("GOOGLETRANSLATE(A19527,""auto"",""en"")"),"Loading...")</f>
        <v>Loading...</v>
      </c>
    </row>
    <row r="19528" spans="1:2" ht="14.25" customHeight="1">
      <c r="A19528" s="6" t="s">
        <v>18405</v>
      </c>
      <c r="B19528" s="2" t="str">
        <f ca="1">IFERROR(__xludf.DUMMYFUNCTION("GOOGLETRANSLATE(A19528,""auto"",""en"")"),"Loading...")</f>
        <v>Loading...</v>
      </c>
    </row>
    <row r="19529" spans="1:2" ht="14.25" customHeight="1">
      <c r="A19529" s="2" t="s">
        <v>18406</v>
      </c>
      <c r="B19529" s="2" t="str">
        <f ca="1">IFERROR(__xludf.DUMMYFUNCTION("GOOGLETRANSLATE(A19529,""auto"",""en"")"),"Loading...")</f>
        <v>Loading...</v>
      </c>
    </row>
    <row r="19530" spans="1:2" ht="14.25" customHeight="1">
      <c r="A19530" s="2" t="s">
        <v>18407</v>
      </c>
      <c r="B19530" s="2" t="str">
        <f ca="1">IFERROR(__xludf.DUMMYFUNCTION("GOOGLETRANSLATE(A19530,""auto"",""en"")"),"Loading...")</f>
        <v>Loading...</v>
      </c>
    </row>
    <row r="19531" spans="1:2" ht="14.25" customHeight="1">
      <c r="A19531" s="2" t="s">
        <v>18408</v>
      </c>
      <c r="B19531" s="2" t="str">
        <f ca="1">IFERROR(__xludf.DUMMYFUNCTION("GOOGLETRANSLATE(A19531,""auto"",""en"")"),"Loading...")</f>
        <v>Loading...</v>
      </c>
    </row>
    <row r="19532" spans="1:2" ht="14.25" customHeight="1">
      <c r="A19532" s="6" t="s">
        <v>18409</v>
      </c>
      <c r="B19532" s="2" t="str">
        <f ca="1">IFERROR(__xludf.DUMMYFUNCTION("GOOGLETRANSLATE(A19532,""auto"",""en"")"),"Very nicely explained  but BJP should  be in opposition now.
Jumlabazi se 10 yrs chala liya now there should be a change.")</f>
        <v>Very nicely explained  but BJP should  be in opposition now.
Jumlabazi se 10 yrs chala liya now there should be a change.</v>
      </c>
    </row>
    <row r="19533" spans="1:2" ht="14.25" customHeight="1">
      <c r="A19533" s="2" t="s">
        <v>18410</v>
      </c>
      <c r="B19533" s="2" t="str">
        <f ca="1">IFERROR(__xludf.DUMMYFUNCTION("GOOGLETRANSLATE(A19533,""auto"",""en"")"),"Loading...")</f>
        <v>Loading...</v>
      </c>
    </row>
    <row r="19534" spans="1:2" ht="14.25" customHeight="1">
      <c r="A19534" s="2" t="s">
        <v>18411</v>
      </c>
      <c r="B19534" s="2" t="str">
        <f ca="1">IFERROR(__xludf.DUMMYFUNCTION("GOOGLETRANSLATE(A19534,""auto"",""en"")"),"Loading...")</f>
        <v>Loading...</v>
      </c>
    </row>
    <row r="19535" spans="1:2" ht="14.25" customHeight="1">
      <c r="A19535" s="2" t="s">
        <v>18412</v>
      </c>
      <c r="B19535" s="2" t="str">
        <f ca="1">IFERROR(__xludf.DUMMYFUNCTION("GOOGLETRANSLATE(A19535,""auto"",""en"")"),"Loading...")</f>
        <v>Loading...</v>
      </c>
    </row>
    <row r="19536" spans="1:2" ht="14.25" customHeight="1">
      <c r="A19536" s="6" t="s">
        <v>18413</v>
      </c>
      <c r="B19536" s="2" t="str">
        <f ca="1">IFERROR(__xludf.DUMMYFUNCTION("GOOGLETRANSLATE(A19536,""auto"",""en"")"),"Loading...")</f>
        <v>Loading...</v>
      </c>
    </row>
    <row r="19537" spans="1:2" ht="14.25" customHeight="1">
      <c r="A19537" s="2" t="s">
        <v>18414</v>
      </c>
      <c r="B19537" s="2" t="str">
        <f ca="1">IFERROR(__xludf.DUMMYFUNCTION("GOOGLETRANSLATE(A19537,""auto"",""en"")"),"Loading...")</f>
        <v>Loading...</v>
      </c>
    </row>
    <row r="19538" spans="1:2" ht="14.25" customHeight="1">
      <c r="A19538" s="2" t="s">
        <v>18415</v>
      </c>
      <c r="B19538" s="2" t="str">
        <f ca="1">IFERROR(__xludf.DUMMYFUNCTION("GOOGLETRANSLATE(A19538,""auto"",""en"")"),"Loading...")</f>
        <v>Loading...</v>
      </c>
    </row>
    <row r="19539" spans="1:2" ht="14.25" customHeight="1">
      <c r="A19539" s="6" t="s">
        <v>18416</v>
      </c>
      <c r="B19539" s="2" t="str">
        <f ca="1">IFERROR(__xludf.DUMMYFUNCTION("GOOGLETRANSLATE(A19539,""auto"",""en"")"),"Loading...")</f>
        <v>Loading...</v>
      </c>
    </row>
    <row r="19540" spans="1:2" ht="14.25" customHeight="1">
      <c r="A19540" s="2" t="s">
        <v>18417</v>
      </c>
      <c r="B19540" s="2" t="str">
        <f ca="1">IFERROR(__xludf.DUMMYFUNCTION("GOOGLETRANSLATE(A19540,""auto"",""en"")"),"Loading...")</f>
        <v>Loading...</v>
      </c>
    </row>
    <row r="19541" spans="1:2" ht="14.25" customHeight="1">
      <c r="A19541" s="2" t="s">
        <v>18418</v>
      </c>
      <c r="B19541" s="2" t="str">
        <f ca="1">IFERROR(__xludf.DUMMYFUNCTION("GOOGLETRANSLATE(A19541,""auto"",""en"")"),"Loading...")</f>
        <v>Loading...</v>
      </c>
    </row>
    <row r="19542" spans="1:2" ht="14.25" customHeight="1">
      <c r="A19542" s="2" t="s">
        <v>18419</v>
      </c>
      <c r="B19542" s="2" t="str">
        <f ca="1">IFERROR(__xludf.DUMMYFUNCTION("GOOGLETRANSLATE(A19542,""auto"",""en"")"),"Loading...")</f>
        <v>Loading...</v>
      </c>
    </row>
    <row r="19543" spans="1:2" ht="14.25" customHeight="1">
      <c r="A19543" s="2" t="s">
        <v>18420</v>
      </c>
      <c r="B19543" s="2" t="str">
        <f ca="1">IFERROR(__xludf.DUMMYFUNCTION("GOOGLETRANSLATE(A19543,""auto"",""en"")"),"Loading...")</f>
        <v>Loading...</v>
      </c>
    </row>
    <row r="19544" spans="1:2" ht="14.25" customHeight="1">
      <c r="A19544" s="6" t="s">
        <v>18421</v>
      </c>
      <c r="B19544" s="2" t="str">
        <f ca="1">IFERROR(__xludf.DUMMYFUNCTION("GOOGLETRANSLATE(A19544,""auto"",""en"")"),"Loading...")</f>
        <v>Loading...</v>
      </c>
    </row>
    <row r="19545" spans="1:2" ht="14.25" customHeight="1">
      <c r="A19545" s="2" t="s">
        <v>18422</v>
      </c>
      <c r="B19545" s="2" t="str">
        <f ca="1">IFERROR(__xludf.DUMMYFUNCTION("GOOGLETRANSLATE(A19545,""auto"",""en"")"),"Loading...")</f>
        <v>Loading...</v>
      </c>
    </row>
    <row r="19546" spans="1:2" ht="14.25" customHeight="1">
      <c r="A19546" s="2" t="s">
        <v>18423</v>
      </c>
      <c r="B19546" s="2" t="str">
        <f ca="1">IFERROR(__xludf.DUMMYFUNCTION("GOOGLETRANSLATE(A19546,""auto"",""en"")"),"Loading...")</f>
        <v>Loading...</v>
      </c>
    </row>
    <row r="19547" spans="1:2" ht="14.25" customHeight="1">
      <c r="A19547" s="4" t="s">
        <v>18424</v>
      </c>
      <c r="B19547" s="2" t="str">
        <f ca="1">IFERROR(__xludf.DUMMYFUNCTION("GOOGLETRANSLATE(A19547,""auto"",""en"")"),"Loading...")</f>
        <v>Loading...</v>
      </c>
    </row>
    <row r="19548" spans="1:2" ht="14.25" customHeight="1">
      <c r="A19548" s="6" t="s">
        <v>18425</v>
      </c>
      <c r="B19548" s="2" t="str">
        <f ca="1">IFERROR(__xludf.DUMMYFUNCTION("GOOGLETRANSLATE(A19548,""auto"",""en"")"),"Loading...")</f>
        <v>Loading...</v>
      </c>
    </row>
    <row r="19549" spans="1:2" ht="14.25" customHeight="1">
      <c r="A19549" s="2" t="s">
        <v>18426</v>
      </c>
      <c r="B19549" s="2" t="str">
        <f ca="1">IFERROR(__xludf.DUMMYFUNCTION("GOOGLETRANSLATE(A19549,""auto"",""en"")"),"Loading...")</f>
        <v>Loading...</v>
      </c>
    </row>
    <row r="19550" spans="1:2" ht="14.25" customHeight="1">
      <c r="A19550" s="2" t="s">
        <v>18427</v>
      </c>
      <c r="B19550" s="2" t="str">
        <f ca="1">IFERROR(__xludf.DUMMYFUNCTION("GOOGLETRANSLATE(A19550,""auto"",""en"")"),"Loading...")</f>
        <v>Loading...</v>
      </c>
    </row>
    <row r="19551" spans="1:2" ht="14.25" customHeight="1">
      <c r="A19551" s="6" t="s">
        <v>18428</v>
      </c>
      <c r="B19551" s="2" t="str">
        <f ca="1">IFERROR(__xludf.DUMMYFUNCTION("GOOGLETRANSLATE(A19551,""auto"",""en"")"),"Loading...")</f>
        <v>Loading...</v>
      </c>
    </row>
    <row r="19552" spans="1:2" ht="14.25" customHeight="1">
      <c r="A19552" s="4" t="s">
        <v>18429</v>
      </c>
      <c r="B19552" s="2" t="str">
        <f ca="1">IFERROR(__xludf.DUMMYFUNCTION("GOOGLETRANSLATE(A19552,""auto"",""en"")"),"Loading...")</f>
        <v>Loading...</v>
      </c>
    </row>
    <row r="19553" spans="1:2" ht="14.25" customHeight="1">
      <c r="A19553" s="2" t="s">
        <v>18430</v>
      </c>
      <c r="B19553" s="2" t="str">
        <f ca="1">IFERROR(__xludf.DUMMYFUNCTION("GOOGLETRANSLATE(A19553,""auto"",""en"")"),"Caste system is a problem as well as reservation")</f>
        <v>Caste system is a problem as well as reservation</v>
      </c>
    </row>
    <row r="19554" spans="1:2" ht="14.25" customHeight="1">
      <c r="A19554" s="2" t="s">
        <v>18431</v>
      </c>
      <c r="B19554" s="2" t="str">
        <f ca="1">IFERROR(__xludf.DUMMYFUNCTION("GOOGLETRANSLATE(A19554,""auto"",""en"")"),"Loading...")</f>
        <v>Loading...</v>
      </c>
    </row>
    <row r="19555" spans="1:2" ht="14.25" customHeight="1">
      <c r="A19555" s="2" t="s">
        <v>18432</v>
      </c>
      <c r="B19555" s="2" t="str">
        <f ca="1">IFERROR(__xludf.DUMMYFUNCTION("GOOGLETRANSLATE(A19555,""auto"",""en"")"),"Loading...")</f>
        <v>Loading...</v>
      </c>
    </row>
    <row r="19556" spans="1:2" ht="14.25" customHeight="1">
      <c r="A19556" s="2" t="s">
        <v>18433</v>
      </c>
      <c r="B19556" s="2" t="str">
        <f ca="1">IFERROR(__xludf.DUMMYFUNCTION("GOOGLETRANSLATE(A19556,""auto"",""en"")"),"Loading...")</f>
        <v>Loading...</v>
      </c>
    </row>
    <row r="19557" spans="1:2" ht="14.25" customHeight="1">
      <c r="A19557" s="2" t="s">
        <v>18434</v>
      </c>
      <c r="B19557" s="2" t="str">
        <f ca="1">IFERROR(__xludf.DUMMYFUNCTION("GOOGLETRANSLATE(A19557,""auto"",""en"")"),"Loading...")</f>
        <v>Loading...</v>
      </c>
    </row>
    <row r="19558" spans="1:2" ht="14.25" customHeight="1">
      <c r="A19558" s="2" t="s">
        <v>18435</v>
      </c>
      <c r="B19558" s="2" t="str">
        <f ca="1">IFERROR(__xludf.DUMMYFUNCTION("GOOGLETRANSLATE(A19558,""auto"",""en"")"),"Loading...")</f>
        <v>Loading...</v>
      </c>
    </row>
    <row r="19559" spans="1:2" ht="14.25" customHeight="1">
      <c r="A19559" s="2" t="s">
        <v>18436</v>
      </c>
      <c r="B19559" s="2" t="str">
        <f ca="1">IFERROR(__xludf.DUMMYFUNCTION("GOOGLETRANSLATE(A19559,""auto"",""en"")"),"Loading...")</f>
        <v>Loading...</v>
      </c>
    </row>
    <row r="19560" spans="1:2" ht="14.25" customHeight="1">
      <c r="A19560" s="2" t="s">
        <v>18437</v>
      </c>
      <c r="B19560" s="2" t="str">
        <f ca="1">IFERROR(__xludf.DUMMYFUNCTION("GOOGLETRANSLATE(A19560,""auto"",""en"")"),"Loading...")</f>
        <v>Loading...</v>
      </c>
    </row>
    <row r="19561" spans="1:2" ht="14.25" customHeight="1">
      <c r="A19561" s="2" t="s">
        <v>18438</v>
      </c>
      <c r="B19561" s="2" t="str">
        <f ca="1">IFERROR(__xludf.DUMMYFUNCTION("GOOGLETRANSLATE(A19561,""auto"",""en"")"),"Papu's strength is not there 🤣🤣🤣🤣")</f>
        <v>Papu's strength is not there 🤣🤣🤣🤣</v>
      </c>
    </row>
    <row r="19562" spans="1:2" ht="14.25" customHeight="1">
      <c r="A19562" s="2" t="s">
        <v>18439</v>
      </c>
      <c r="B19562" s="2" t="str">
        <f ca="1">IFERROR(__xludf.DUMMYFUNCTION("GOOGLETRANSLATE(A19562,""auto"",""en"")"),"Loading...")</f>
        <v>Loading...</v>
      </c>
    </row>
    <row r="19563" spans="1:2" ht="14.25" customHeight="1">
      <c r="A19563" s="2" t="s">
        <v>18440</v>
      </c>
      <c r="B19563" s="2" t="str">
        <f ca="1">IFERROR(__xludf.DUMMYFUNCTION("GOOGLETRANSLATE(A19563,""auto"",""en"")"),"Loading...")</f>
        <v>Loading...</v>
      </c>
    </row>
    <row r="19564" spans="1:2" ht="14.25" customHeight="1">
      <c r="A19564" s="2" t="s">
        <v>18441</v>
      </c>
      <c r="B19564" s="2" t="str">
        <f ca="1">IFERROR(__xludf.DUMMYFUNCTION("GOOGLETRANSLATE(A19564,""auto"",""en"")"),"Loading...")</f>
        <v>Loading...</v>
      </c>
    </row>
    <row r="19565" spans="1:2" ht="14.25" customHeight="1">
      <c r="A19565" s="2" t="s">
        <v>18442</v>
      </c>
      <c r="B19565" s="2" t="str">
        <f ca="1">IFERROR(__xludf.DUMMYFUNCTION("GOOGLETRANSLATE(A19565,""auto"",""en"")"),"Loading...")</f>
        <v>Loading...</v>
      </c>
    </row>
    <row r="19566" spans="1:2" ht="14.25" customHeight="1">
      <c r="A19566" s="6" t="s">
        <v>18443</v>
      </c>
      <c r="B19566" s="2" t="str">
        <f ca="1">IFERROR(__xludf.DUMMYFUNCTION("GOOGLETRANSLATE(A19566,""auto"",""en"")"),"Loading...")</f>
        <v>Loading...</v>
      </c>
    </row>
    <row r="19567" spans="1:2" ht="14.25" customHeight="1">
      <c r="A19567" s="2" t="s">
        <v>18444</v>
      </c>
      <c r="B19567" s="2" t="str">
        <f ca="1">IFERROR(__xludf.DUMMYFUNCTION("GOOGLETRANSLATE(A19567,""auto"",""en"")"),"Loading...")</f>
        <v>Loading...</v>
      </c>
    </row>
    <row r="19568" spans="1:2" ht="14.25" customHeight="1">
      <c r="A19568" s="2" t="s">
        <v>18445</v>
      </c>
      <c r="B19568" s="2" t="str">
        <f ca="1">IFERROR(__xludf.DUMMYFUNCTION("GOOGLETRANSLATE(A19568,""auto"",""en"")"),"Loading...")</f>
        <v>Loading...</v>
      </c>
    </row>
    <row r="19569" spans="1:2" ht="14.25" customHeight="1">
      <c r="A19569" s="2" t="s">
        <v>18446</v>
      </c>
      <c r="B19569" s="2" t="str">
        <f ca="1">IFERROR(__xludf.DUMMYFUNCTION("GOOGLETRANSLATE(A19569,""auto"",""en"")"),"Loading...")</f>
        <v>Loading...</v>
      </c>
    </row>
    <row r="19570" spans="1:2" ht="14.25" customHeight="1">
      <c r="A19570" s="2" t="s">
        <v>18447</v>
      </c>
      <c r="B19570" s="2" t="str">
        <f ca="1">IFERROR(__xludf.DUMMYFUNCTION("GOOGLETRANSLATE(A19570,""auto"",""en"")"),"Loading...")</f>
        <v>Loading...</v>
      </c>
    </row>
    <row r="19571" spans="1:2" ht="14.25" customHeight="1">
      <c r="A19571" s="2" t="s">
        <v>18448</v>
      </c>
      <c r="B19571" s="2" t="str">
        <f ca="1">IFERROR(__xludf.DUMMYFUNCTION("GOOGLETRANSLATE(A19571,""auto"",""en"")"),"Loading...")</f>
        <v>Loading...</v>
      </c>
    </row>
    <row r="19572" spans="1:2" ht="14.25" customHeight="1">
      <c r="A19572" s="2" t="s">
        <v>18449</v>
      </c>
      <c r="B19572" s="2" t="str">
        <f ca="1">IFERROR(__xludf.DUMMYFUNCTION("GOOGLETRANSLATE(A19572,""auto"",""en"")"),"Loading...")</f>
        <v>Loading...</v>
      </c>
    </row>
    <row r="19573" spans="1:2" ht="14.25" customHeight="1">
      <c r="A19573" s="2" t="s">
        <v>18450</v>
      </c>
      <c r="B19573" s="2" t="str">
        <f ca="1">IFERROR(__xludf.DUMMYFUNCTION("GOOGLETRANSLATE(A19573,""auto"",""en"")"),"Loading...")</f>
        <v>Loading...</v>
      </c>
    </row>
    <row r="19574" spans="1:2" ht="14.25" customHeight="1">
      <c r="A19574" s="2" t="s">
        <v>18451</v>
      </c>
      <c r="B19574" s="2" t="str">
        <f ca="1">IFERROR(__xludf.DUMMYFUNCTION("GOOGLETRANSLATE(A19574,""auto"",""en"")"),"Loading...")</f>
        <v>Loading...</v>
      </c>
    </row>
    <row r="19575" spans="1:2" ht="14.25" customHeight="1">
      <c r="A19575" s="2" t="s">
        <v>18452</v>
      </c>
      <c r="B19575" s="2" t="str">
        <f ca="1">IFERROR(__xludf.DUMMYFUNCTION("GOOGLETRANSLATE(A19575,""auto"",""en"")"),"Loading...")</f>
        <v>Loading...</v>
      </c>
    </row>
    <row r="19576" spans="1:2" ht="14.25" customHeight="1">
      <c r="A19576" s="2" t="s">
        <v>18453</v>
      </c>
      <c r="B19576" s="2" t="str">
        <f ca="1">IFERROR(__xludf.DUMMYFUNCTION("GOOGLETRANSLATE(A19576,""auto"",""en"")"),"Loading...")</f>
        <v>Loading...</v>
      </c>
    </row>
    <row r="19577" spans="1:2" ht="14.25" customHeight="1">
      <c r="A19577" s="2" t="s">
        <v>18454</v>
      </c>
      <c r="B19577" s="2" t="str">
        <f ca="1">IFERROR(__xludf.DUMMYFUNCTION("GOOGLETRANSLATE(A19577,""auto"",""en"")"),"Loading...")</f>
        <v>Loading...</v>
      </c>
    </row>
    <row r="19578" spans="1:2" ht="14.25" customHeight="1">
      <c r="A19578" s="2" t="s">
        <v>16597</v>
      </c>
      <c r="B19578" s="2" t="str">
        <f ca="1">IFERROR(__xludf.DUMMYFUNCTION("GOOGLETRANSLATE(A19578,""auto"",""en"")"),"Loading...")</f>
        <v>Loading...</v>
      </c>
    </row>
    <row r="19579" spans="1:2" ht="14.25" customHeight="1">
      <c r="A19579" s="2" t="s">
        <v>18455</v>
      </c>
      <c r="B19579" s="2" t="str">
        <f ca="1">IFERROR(__xludf.DUMMYFUNCTION("GOOGLETRANSLATE(A19579,""auto"",""en"")"),"This brother also ruined Congress.")</f>
        <v>This brother also ruined Congress.</v>
      </c>
    </row>
    <row r="19580" spans="1:2" ht="14.25" customHeight="1">
      <c r="A19580" s="2" t="s">
        <v>18456</v>
      </c>
      <c r="B19580" s="2" t="str">
        <f ca="1">IFERROR(__xludf.DUMMYFUNCTION("GOOGLETRANSLATE(A19580,""auto"",""en"")"),"Loading...")</f>
        <v>Loading...</v>
      </c>
    </row>
    <row r="19581" spans="1:2" ht="14.25" customHeight="1">
      <c r="A19581" s="2" t="s">
        <v>18457</v>
      </c>
      <c r="B19581" s="2" t="str">
        <f ca="1">IFERROR(__xludf.DUMMYFUNCTION("GOOGLETRANSLATE(A19581,""auto"",""en"")"),"Loading...")</f>
        <v>Loading...</v>
      </c>
    </row>
    <row r="19582" spans="1:2" ht="14.25" customHeight="1">
      <c r="A19582" s="2" t="s">
        <v>18458</v>
      </c>
      <c r="B19582" s="2" t="str">
        <f ca="1">IFERROR(__xludf.DUMMYFUNCTION("GOOGLETRANSLATE(A19582,""auto"",""en"")"),"Loading...")</f>
        <v>Loading...</v>
      </c>
    </row>
    <row r="19583" spans="1:2" ht="14.25" customHeight="1">
      <c r="A19583" s="2" t="s">
        <v>18459</v>
      </c>
      <c r="B19583" s="2" t="str">
        <f ca="1">IFERROR(__xludf.DUMMYFUNCTION("GOOGLETRANSLATE(A19583,""auto"",""en"")"),"Congress zindabad rahul gandhi❤❤")</f>
        <v>Congress zindabad rahul gandhi❤❤</v>
      </c>
    </row>
    <row r="19584" spans="1:2" ht="14.25" customHeight="1">
      <c r="A19584" s="2" t="s">
        <v>18460</v>
      </c>
      <c r="B19584" s="2" t="str">
        <f ca="1">IFERROR(__xludf.DUMMYFUNCTION("GOOGLETRANSLATE(A19584,""auto"",""en"")"),"Thank God someone is praising and criticising both parties in a single video")</f>
        <v>Thank God someone is praising and criticising both parties in a single video</v>
      </c>
    </row>
    <row r="19585" spans="1:2" ht="14.25" customHeight="1">
      <c r="A19585" s="2" t="s">
        <v>18461</v>
      </c>
      <c r="B19585" s="2" t="str">
        <f ca="1">IFERROR(__xludf.DUMMYFUNCTION("GOOGLETRANSLATE(A19585,""auto"",""en"")"),"Loading...")</f>
        <v>Loading...</v>
      </c>
    </row>
    <row r="19586" spans="1:2" ht="14.25" customHeight="1">
      <c r="A19586" s="2" t="s">
        <v>18462</v>
      </c>
      <c r="B19586" s="2" t="str">
        <f ca="1">IFERROR(__xludf.DUMMYFUNCTION("GOOGLETRANSLATE(A19586,""auto"",""en"")"),"Loading...")</f>
        <v>Loading...</v>
      </c>
    </row>
    <row r="19587" spans="1:2" ht="14.25" customHeight="1">
      <c r="A19587" s="2" t="s">
        <v>18463</v>
      </c>
      <c r="B19587" s="2" t="str">
        <f ca="1">IFERROR(__xludf.DUMMYFUNCTION("GOOGLETRANSLATE(A19587,""auto"",""en"")"),"Loading...")</f>
        <v>Loading...</v>
      </c>
    </row>
    <row r="19588" spans="1:2" ht="14.25" customHeight="1">
      <c r="A19588" s="2" t="s">
        <v>18464</v>
      </c>
      <c r="B19588" s="2" t="str">
        <f ca="1">IFERROR(__xludf.DUMMYFUNCTION("GOOGLETRANSLATE(A19588,""auto"",""en"")"),"Loading...")</f>
        <v>Loading...</v>
      </c>
    </row>
    <row r="19589" spans="1:2" ht="14.25" customHeight="1">
      <c r="A19589" s="2" t="s">
        <v>18465</v>
      </c>
      <c r="B19589" s="2" t="str">
        <f ca="1">IFERROR(__xludf.DUMMYFUNCTION("GOOGLETRANSLATE(A19589,""auto"",""en"")"),"Loading...")</f>
        <v>Loading...</v>
      </c>
    </row>
    <row r="19590" spans="1:2" ht="14.25" customHeight="1">
      <c r="A19590" s="2" t="s">
        <v>18466</v>
      </c>
      <c r="B19590" s="2" t="str">
        <f ca="1">IFERROR(__xludf.DUMMYFUNCTION("GOOGLETRANSLATE(A19590,""auto"",""en"")"),"Loading...")</f>
        <v>Loading...</v>
      </c>
    </row>
    <row r="19591" spans="1:2" ht="14.25" customHeight="1">
      <c r="A19591" s="2" t="s">
        <v>18467</v>
      </c>
      <c r="B19591" s="2" t="str">
        <f ca="1">IFERROR(__xludf.DUMMYFUNCTION("GOOGLETRANSLATE(A19591,""auto"",""en"")"),"I think is not able to become PM because he doesn't have a y experience of governance")</f>
        <v>I think is not able to become PM because he doesn't have a y experience of governance</v>
      </c>
    </row>
    <row r="19592" spans="1:2" ht="14.25" customHeight="1">
      <c r="A19592" s="2" t="s">
        <v>18468</v>
      </c>
      <c r="B19592" s="2" t="str">
        <f ca="1">IFERROR(__xludf.DUMMYFUNCTION("GOOGLETRANSLATE(A19592,""auto"",""en"")"),"Loading...")</f>
        <v>Loading...</v>
      </c>
    </row>
    <row r="19593" spans="1:2" ht="14.25" customHeight="1">
      <c r="A19593" s="2" t="s">
        <v>18469</v>
      </c>
      <c r="B19593" s="2" t="str">
        <f ca="1">IFERROR(__xludf.DUMMYFUNCTION("GOOGLETRANSLATE(A19593,""auto"",""en"")"),"Loading...")</f>
        <v>Loading...</v>
      </c>
    </row>
    <row r="19594" spans="1:2" ht="14.25" customHeight="1">
      <c r="A19594" s="2" t="s">
        <v>18470</v>
      </c>
      <c r="B19594" s="2" t="str">
        <f ca="1">IFERROR(__xludf.DUMMYFUNCTION("GOOGLETRANSLATE(A19594,""auto"",""en"")"),"Loading...")</f>
        <v>Loading...</v>
      </c>
    </row>
    <row r="19595" spans="1:2" ht="14.25" customHeight="1">
      <c r="A19595" s="6" t="s">
        <v>18471</v>
      </c>
      <c r="B19595" s="2" t="str">
        <f ca="1">IFERROR(__xludf.DUMMYFUNCTION("GOOGLETRANSLATE(A19595,""auto"",""en"")"),"Loading...")</f>
        <v>Loading...</v>
      </c>
    </row>
    <row r="19596" spans="1:2" ht="14.25" customHeight="1">
      <c r="A19596" s="2" t="s">
        <v>18472</v>
      </c>
      <c r="B19596" s="2" t="str">
        <f ca="1">IFERROR(__xludf.DUMMYFUNCTION("GOOGLETRANSLATE(A19596,""auto"",""en"")"),"Loading...")</f>
        <v>Loading...</v>
      </c>
    </row>
    <row r="19597" spans="1:2" ht="14.25" customHeight="1">
      <c r="A19597" s="2" t="s">
        <v>18473</v>
      </c>
      <c r="B19597" s="2" t="str">
        <f ca="1">IFERROR(__xludf.DUMMYFUNCTION("GOOGLETRANSLATE(A19597,""auto"",""en"")"),"Loading...")</f>
        <v>Loading...</v>
      </c>
    </row>
    <row r="19598" spans="1:2" ht="14.25" customHeight="1">
      <c r="A19598" s="2" t="s">
        <v>1435</v>
      </c>
      <c r="B19598" s="2" t="str">
        <f ca="1">IFERROR(__xludf.DUMMYFUNCTION("GOOGLETRANSLATE(A19598,""auto"",""en"")"),"Loading...")</f>
        <v>Loading...</v>
      </c>
    </row>
    <row r="19599" spans="1:2" ht="14.25" customHeight="1">
      <c r="A19599" s="2" t="s">
        <v>18474</v>
      </c>
      <c r="B19599" s="2" t="str">
        <f ca="1">IFERROR(__xludf.DUMMYFUNCTION("GOOGLETRANSLATE(A19599,""auto"",""en"")"),"Loading...")</f>
        <v>Loading...</v>
      </c>
    </row>
    <row r="19600" spans="1:2" ht="14.25" customHeight="1">
      <c r="A19600" s="2" t="s">
        <v>18475</v>
      </c>
      <c r="B19600" s="2" t="str">
        <f ca="1">IFERROR(__xludf.DUMMYFUNCTION("GOOGLETRANSLATE(A19600,""auto"",""en"")"),"Loading...")</f>
        <v>Loading...</v>
      </c>
    </row>
    <row r="19601" spans="1:2" ht="14.25" customHeight="1">
      <c r="A19601" s="2" t="s">
        <v>18476</v>
      </c>
      <c r="B19601" s="2" t="str">
        <f ca="1">IFERROR(__xludf.DUMMYFUNCTION("GOOGLETRANSLATE(A19601,""auto"",""en"")"),"Loading...")</f>
        <v>Loading...</v>
      </c>
    </row>
    <row r="19602" spans="1:2" ht="14.25" customHeight="1">
      <c r="A19602" s="2" t="s">
        <v>18477</v>
      </c>
      <c r="B19602" s="2" t="str">
        <f ca="1">IFERROR(__xludf.DUMMYFUNCTION("GOOGLETRANSLATE(A19602,""auto"",""en"")"),"Loading...")</f>
        <v>Loading...</v>
      </c>
    </row>
    <row r="19603" spans="1:2" ht="14.25" customHeight="1">
      <c r="A19603" s="2" t="s">
        <v>18478</v>
      </c>
      <c r="B19603" s="2" t="str">
        <f ca="1">IFERROR(__xludf.DUMMYFUNCTION("GOOGLETRANSLATE(A19603,""auto"",""en"")"),"Loading...")</f>
        <v>Loading...</v>
      </c>
    </row>
    <row r="19604" spans="1:2" ht="14.25" customHeight="1">
      <c r="A19604" s="2" t="s">
        <v>18479</v>
      </c>
      <c r="B19604" s="2" t="str">
        <f ca="1">IFERROR(__xludf.DUMMYFUNCTION("GOOGLETRANSLATE(A19604,""auto"",""en"")"),"Loading...")</f>
        <v>Loading...</v>
      </c>
    </row>
    <row r="19605" spans="1:2" ht="14.25" customHeight="1">
      <c r="A19605" s="2" t="s">
        <v>18480</v>
      </c>
      <c r="B19605" s="2" t="str">
        <f ca="1">IFERROR(__xludf.DUMMYFUNCTION("GOOGLETRANSLATE(A19605,""auto"",""en"")"),"Loading...")</f>
        <v>Loading...</v>
      </c>
    </row>
    <row r="19606" spans="1:2" ht="14.25" customHeight="1">
      <c r="A19606" s="2" t="s">
        <v>18481</v>
      </c>
      <c r="B19606" s="2" t="str">
        <f ca="1">IFERROR(__xludf.DUMMYFUNCTION("GOOGLETRANSLATE(A19606,""auto"",""en"")"),"vote for economic freedom")</f>
        <v>vote for economic freedom</v>
      </c>
    </row>
    <row r="19607" spans="1:2" ht="14.25" customHeight="1">
      <c r="A19607" s="2" t="s">
        <v>18482</v>
      </c>
      <c r="B19607" s="2" t="str">
        <f ca="1">IFERROR(__xludf.DUMMYFUNCTION("GOOGLETRANSLATE(A19607,""auto"",""en"")"),"Loading...")</f>
        <v>Loading...</v>
      </c>
    </row>
    <row r="19608" spans="1:2" ht="14.25" customHeight="1">
      <c r="A19608" s="2" t="s">
        <v>18483</v>
      </c>
      <c r="B19608" s="2" t="str">
        <f ca="1">IFERROR(__xludf.DUMMYFUNCTION("GOOGLETRANSLATE(A19608,""auto"",""en"")"),"Loading...")</f>
        <v>Loading...</v>
      </c>
    </row>
    <row r="19609" spans="1:2" ht="14.25" customHeight="1">
      <c r="A19609" s="6" t="s">
        <v>18484</v>
      </c>
      <c r="B19609" s="2" t="str">
        <f ca="1">IFERROR(__xludf.DUMMYFUNCTION("GOOGLETRANSLATE(A19609,""auto"",""en"")"),"Loading...")</f>
        <v>Loading...</v>
      </c>
    </row>
    <row r="19610" spans="1:2" ht="14.25" customHeight="1">
      <c r="A19610" s="2" t="s">
        <v>18485</v>
      </c>
      <c r="B19610" s="2" t="str">
        <f ca="1">IFERROR(__xludf.DUMMYFUNCTION("GOOGLETRANSLATE(A19610,""auto"",""en"")"),"Loading...")</f>
        <v>Loading...</v>
      </c>
    </row>
    <row r="19611" spans="1:2" ht="14.25" customHeight="1">
      <c r="A19611" s="2" t="s">
        <v>18486</v>
      </c>
      <c r="B19611" s="2" t="str">
        <f ca="1">IFERROR(__xludf.DUMMYFUNCTION("GOOGLETRANSLATE(A19611,""auto"",""en"")"),"Loading...")</f>
        <v>Loading...</v>
      </c>
    </row>
    <row r="19612" spans="1:2" ht="14.25" customHeight="1">
      <c r="A19612" s="2" t="s">
        <v>18487</v>
      </c>
      <c r="B19612" s="2" t="str">
        <f ca="1">IFERROR(__xludf.DUMMYFUNCTION("GOOGLETRANSLATE(A19612,""auto"",""en"")"),"Loading...")</f>
        <v>Loading...</v>
      </c>
    </row>
    <row r="19613" spans="1:2" ht="14.25" customHeight="1">
      <c r="A19613" s="2" t="s">
        <v>18488</v>
      </c>
      <c r="B19613" s="2" t="str">
        <f ca="1">IFERROR(__xludf.DUMMYFUNCTION("GOOGLETRANSLATE(A19613,""auto"",""en"")"),"Loading...")</f>
        <v>Loading...</v>
      </c>
    </row>
    <row r="19614" spans="1:2" ht="14.25" customHeight="1">
      <c r="A19614" s="2" t="s">
        <v>18489</v>
      </c>
      <c r="B19614" s="2" t="str">
        <f ca="1">IFERROR(__xludf.DUMMYFUNCTION("GOOGLETRANSLATE(A19614,""auto"",""en"")"),"Loading...")</f>
        <v>Loading...</v>
      </c>
    </row>
    <row r="19615" spans="1:2" ht="14.25" customHeight="1">
      <c r="A19615" s="2" t="s">
        <v>18490</v>
      </c>
      <c r="B19615" s="2" t="str">
        <f ca="1">IFERROR(__xludf.DUMMYFUNCTION("GOOGLETRANSLATE(A19615,""auto"",""en"")"),"Loading...")</f>
        <v>Loading...</v>
      </c>
    </row>
    <row r="19616" spans="1:2" ht="14.25" customHeight="1">
      <c r="A19616" s="2" t="s">
        <v>18491</v>
      </c>
      <c r="B19616" s="2" t="str">
        <f ca="1">IFERROR(__xludf.DUMMYFUNCTION("GOOGLETRANSLATE(A19616,""auto"",""en"")"),"Loading...")</f>
        <v>Loading...</v>
      </c>
    </row>
    <row r="19617" spans="1:2" ht="14.25" customHeight="1">
      <c r="A19617" s="2" t="s">
        <v>8977</v>
      </c>
      <c r="B19617" s="2" t="str">
        <f ca="1">IFERROR(__xludf.DUMMYFUNCTION("GOOGLETRANSLATE(A19617,""auto"",""en"")"),"😢")</f>
        <v>😢</v>
      </c>
    </row>
    <row r="19618" spans="1:2" ht="14.25" customHeight="1">
      <c r="A19618" s="6" t="s">
        <v>18492</v>
      </c>
      <c r="B19618" s="2" t="str">
        <f ca="1">IFERROR(__xludf.DUMMYFUNCTION("GOOGLETRANSLATE(A19618,""auto"",""en"")"),"Loading...")</f>
        <v>Loading...</v>
      </c>
    </row>
    <row r="19619" spans="1:2" ht="14.25" customHeight="1">
      <c r="A19619" s="2" t="s">
        <v>18493</v>
      </c>
      <c r="B19619" s="2" t="str">
        <f ca="1">IFERROR(__xludf.DUMMYFUNCTION("GOOGLETRANSLATE(A19619,""auto"",""en"")"),"Loading...")</f>
        <v>Loading...</v>
      </c>
    </row>
    <row r="19620" spans="1:2" ht="14.25" customHeight="1">
      <c r="A19620" s="2" t="s">
        <v>18494</v>
      </c>
      <c r="B19620" s="2" t="str">
        <f ca="1">IFERROR(__xludf.DUMMYFUNCTION("GOOGLETRANSLATE(A19620,""auto"",""en"")"),"Loading...")</f>
        <v>Loading...</v>
      </c>
    </row>
    <row r="19621" spans="1:2" ht="14.25" customHeight="1">
      <c r="A19621" s="2" t="s">
        <v>18495</v>
      </c>
      <c r="B19621" s="2" t="str">
        <f ca="1">IFERROR(__xludf.DUMMYFUNCTION("GOOGLETRANSLATE(A19621,""auto"",""en"")"),"Loading...")</f>
        <v>Loading...</v>
      </c>
    </row>
    <row r="19622" spans="1:2" ht="14.25" customHeight="1">
      <c r="A19622" s="2" t="s">
        <v>18496</v>
      </c>
      <c r="B19622" s="2" t="str">
        <f ca="1">IFERROR(__xludf.DUMMYFUNCTION("GOOGLETRANSLATE(A19622,""auto"",""en"")"),"Loading...")</f>
        <v>Loading...</v>
      </c>
    </row>
    <row r="19623" spans="1:2" ht="14.25" customHeight="1">
      <c r="A19623" s="6" t="s">
        <v>18497</v>
      </c>
      <c r="B19623" s="2" t="str">
        <f ca="1">IFERROR(__xludf.DUMMYFUNCTION("GOOGLETRANSLATE(A19623,""auto"",""en"")"),"Loading...")</f>
        <v>Loading...</v>
      </c>
    </row>
    <row r="19624" spans="1:2" ht="14.25" customHeight="1">
      <c r="A19624" s="2" t="s">
        <v>18498</v>
      </c>
      <c r="B19624" s="2" t="str">
        <f ca="1">IFERROR(__xludf.DUMMYFUNCTION("GOOGLETRANSLATE(A19624,""auto"",""en"")"),"Loading...")</f>
        <v>Loading...</v>
      </c>
    </row>
    <row r="19625" spans="1:2" ht="14.25" customHeight="1">
      <c r="A19625" s="2" t="s">
        <v>18499</v>
      </c>
      <c r="B19625" s="2" t="str">
        <f ca="1">IFERROR(__xludf.DUMMYFUNCTION("GOOGLETRANSLATE(A19625,""auto"",""en"")"),"it's not good vs bad it's always worst vs bad.....choose your option !.....I choose BJP")</f>
        <v>it's not good vs bad it's always worst vs bad.....choose your option !.....I choose BJP</v>
      </c>
    </row>
    <row r="19626" spans="1:2" ht="14.25" customHeight="1">
      <c r="A19626" s="2" t="s">
        <v>18500</v>
      </c>
      <c r="B19626" s="2" t="str">
        <f ca="1">IFERROR(__xludf.DUMMYFUNCTION("GOOGLETRANSLATE(A19626,""auto"",""en"")"),"Loading...")</f>
        <v>Loading...</v>
      </c>
    </row>
    <row r="19627" spans="1:2" ht="14.25" customHeight="1">
      <c r="A19627" s="6" t="s">
        <v>18501</v>
      </c>
      <c r="B19627" s="2" t="str">
        <f ca="1">IFERROR(__xludf.DUMMYFUNCTION("GOOGLETRANSLATE(A19627,""auto"",""en"")"),"Loading...")</f>
        <v>Loading...</v>
      </c>
    </row>
    <row r="19628" spans="1:2" ht="14.25" customHeight="1">
      <c r="A19628" s="6" t="s">
        <v>18502</v>
      </c>
      <c r="B19628" s="2" t="str">
        <f ca="1">IFERROR(__xludf.DUMMYFUNCTION("GOOGLETRANSLATE(A19628,""auto"",""en"")"),"Loading...")</f>
        <v>Loading...</v>
      </c>
    </row>
    <row r="19629" spans="1:2" ht="14.25" customHeight="1">
      <c r="A19629" s="2" t="s">
        <v>18503</v>
      </c>
      <c r="B19629" s="2" t="str">
        <f ca="1">IFERROR(__xludf.DUMMYFUNCTION("GOOGLETRANSLATE(A19629,""auto"",""en"")"),"Loading...")</f>
        <v>Loading...</v>
      </c>
    </row>
    <row r="19630" spans="1:2" ht="14.25" customHeight="1">
      <c r="A19630" s="2" t="s">
        <v>18504</v>
      </c>
      <c r="B19630" s="2" t="str">
        <f ca="1">IFERROR(__xludf.DUMMYFUNCTION("GOOGLETRANSLATE(A19630,""auto"",""en"")"),"Thanks for making this video.")</f>
        <v>Thanks for making this video.</v>
      </c>
    </row>
    <row r="19631" spans="1:2" ht="14.25" customHeight="1">
      <c r="A19631" s="2" t="s">
        <v>18505</v>
      </c>
      <c r="B19631" s="2" t="str">
        <f ca="1">IFERROR(__xludf.DUMMYFUNCTION("GOOGLETRANSLATE(A19631,""auto"",""en"")"),"Loading...")</f>
        <v>Loading...</v>
      </c>
    </row>
    <row r="19632" spans="1:2" ht="14.25" customHeight="1">
      <c r="A19632" s="2" t="s">
        <v>18506</v>
      </c>
      <c r="B19632" s="2" t="str">
        <f ca="1">IFERROR(__xludf.DUMMYFUNCTION("GOOGLETRANSLATE(A19632,""auto"",""en"")"),"Congress is better than BJP")</f>
        <v>Congress is better than BJP</v>
      </c>
    </row>
    <row r="19633" spans="1:2" ht="14.25" customHeight="1">
      <c r="A19633" s="2" t="s">
        <v>18507</v>
      </c>
      <c r="B19633" s="2" t="str">
        <f ca="1">IFERROR(__xludf.DUMMYFUNCTION("GOOGLETRANSLATE(A19633,""auto"",""en"")"),"Loading...")</f>
        <v>Loading...</v>
      </c>
    </row>
    <row r="19634" spans="1:2" ht="14.25" customHeight="1">
      <c r="A19634" s="6" t="s">
        <v>18508</v>
      </c>
      <c r="B19634" s="2" t="str">
        <f ca="1">IFERROR(__xludf.DUMMYFUNCTION("GOOGLETRANSLATE(A19634,""auto"",""en"")"),"Loading...")</f>
        <v>Loading...</v>
      </c>
    </row>
    <row r="19635" spans="1:2" ht="14.25" customHeight="1">
      <c r="A19635" s="2" t="s">
        <v>18509</v>
      </c>
      <c r="B19635" s="2" t="str">
        <f ca="1">IFERROR(__xludf.DUMMYFUNCTION("GOOGLETRANSLATE(A19635,""auto"",""en"")"),"Loading...")</f>
        <v>Loading...</v>
      </c>
    </row>
    <row r="19636" spans="1:2" ht="14.25" customHeight="1">
      <c r="A19636" s="2" t="s">
        <v>18510</v>
      </c>
      <c r="B19636" s="2" t="str">
        <f ca="1">IFERROR(__xludf.DUMMYFUNCTION("GOOGLETRANSLATE(A19636,""auto"",""en"")"),"We all know that these are the thieves of all the political parties but they are not voting for BJP because of unemployment, unemployment, Hindu-Muslim electoral bonds scam, failed demonetization, farmers, Ladakh, Manipur, or other such things. It is time"&amp;" to pay.")</f>
        <v>We all know that these are the thieves of all the political parties but they are not voting for BJP because of unemployment, unemployment, Hindu-Muslim electoral bonds scam, failed demonetization, farmers, Ladakh, Manipur, or other such things. It is time to pay.</v>
      </c>
    </row>
    <row r="19637" spans="1:2" ht="14.25" customHeight="1">
      <c r="A19637" s="2" t="s">
        <v>18511</v>
      </c>
      <c r="B19637" s="2" t="str">
        <f ca="1">IFERROR(__xludf.DUMMYFUNCTION("GOOGLETRANSLATE(A19637,""auto"",""en"")"),"Loading...")</f>
        <v>Loading...</v>
      </c>
    </row>
    <row r="19638" spans="1:2" ht="14.25" customHeight="1">
      <c r="A19638" s="6" t="s">
        <v>18512</v>
      </c>
      <c r="B19638" s="2" t="str">
        <f ca="1">IFERROR(__xludf.DUMMYFUNCTION("GOOGLETRANSLATE(A19638,""auto"",""en"")"),"Loading...")</f>
        <v>Loading...</v>
      </c>
    </row>
    <row r="19639" spans="1:2" ht="14.25" customHeight="1">
      <c r="A19639" s="2" t="s">
        <v>18513</v>
      </c>
      <c r="B19639" s="2" t="str">
        <f ca="1">IFERROR(__xludf.DUMMYFUNCTION("GOOGLETRANSLATE(A19639,""auto"",""en"")"),"Loading...")</f>
        <v>Loading...</v>
      </c>
    </row>
    <row r="19640" spans="1:2" ht="14.25" customHeight="1">
      <c r="A19640" s="2" t="s">
        <v>18514</v>
      </c>
      <c r="B19640" s="2" t="str">
        <f ca="1">IFERROR(__xludf.DUMMYFUNCTION("GOOGLETRANSLATE(A19640,""auto"",""en"")"),"Brother your subscriber will be a part... Like no one will get the chance.. age median really hota to seriously na bjp stand karti ab tk na hi congress... agar karti b to improve jaati.. shyad aaj kuch aur hi traha What would happen to the country.... We "&amp;"are like you guys who have come out of the problem.. Without certification the middle class people are sitting here.... Shame on you and save the country... Then you have to come out of the problem.")</f>
        <v>Brother your subscriber will be a part... Like no one will get the chance.. age median really hota to seriously na bjp stand karti ab tk na hi congress... agar karti b to improve jaati.. shyad aaj kuch aur hi traha What would happen to the country.... We are like you guys who have come out of the problem.. Without certification the middle class people are sitting here.... Shame on you and save the country... Then you have to come out of the problem.</v>
      </c>
    </row>
    <row r="19641" spans="1:2" ht="14.25" customHeight="1">
      <c r="A19641" s="2" t="s">
        <v>18515</v>
      </c>
      <c r="B19641" s="2" t="str">
        <f ca="1">IFERROR(__xludf.DUMMYFUNCTION("GOOGLETRANSLATE(A19641,""auto"",""en"")"),"Loading...")</f>
        <v>Loading...</v>
      </c>
    </row>
    <row r="19642" spans="1:2" ht="14.25" customHeight="1">
      <c r="A19642" s="2" t="s">
        <v>18516</v>
      </c>
      <c r="B19642" s="2" t="str">
        <f ca="1">IFERROR(__xludf.DUMMYFUNCTION("GOOGLETRANSLATE(A19642,""auto"",""en"")"),"Loading...")</f>
        <v>Loading...</v>
      </c>
    </row>
    <row r="19643" spans="1:2" ht="14.25" customHeight="1">
      <c r="A19643" s="2" t="s">
        <v>18517</v>
      </c>
      <c r="B19643" s="2" t="str">
        <f ca="1">IFERROR(__xludf.DUMMYFUNCTION("GOOGLETRANSLATE(A19643,""auto"",""en"")"),"Loading...")</f>
        <v>Loading...</v>
      </c>
    </row>
    <row r="19644" spans="1:2" ht="14.25" customHeight="1">
      <c r="A19644" s="2" t="s">
        <v>18518</v>
      </c>
      <c r="B19644" s="2" t="str">
        <f ca="1">IFERROR(__xludf.DUMMYFUNCTION("GOOGLETRANSLATE(A19644,""auto"",""en"")"),"Loading...")</f>
        <v>Loading...</v>
      </c>
    </row>
    <row r="19645" spans="1:2" ht="14.25" customHeight="1">
      <c r="A19645" s="6" t="s">
        <v>18519</v>
      </c>
      <c r="B19645" s="2" t="str">
        <f ca="1">IFERROR(__xludf.DUMMYFUNCTION("GOOGLETRANSLATE(A19645,""auto"",""en"")"),"Loading...")</f>
        <v>Loading...</v>
      </c>
    </row>
    <row r="19646" spans="1:2" ht="14.25" customHeight="1">
      <c r="A19646" s="2" t="s">
        <v>18520</v>
      </c>
      <c r="B19646" s="2" t="str">
        <f ca="1">IFERROR(__xludf.DUMMYFUNCTION("GOOGLETRANSLATE(A19646,""auto"",""en"")"),"Loading...")</f>
        <v>Loading...</v>
      </c>
    </row>
    <row r="19647" spans="1:2" ht="14.25" customHeight="1">
      <c r="A19647" s="2" t="s">
        <v>18521</v>
      </c>
      <c r="B19647" s="2" t="str">
        <f ca="1">IFERROR(__xludf.DUMMYFUNCTION("GOOGLETRANSLATE(A19647,""auto"",""en"")"),"Loading...")</f>
        <v>Loading...</v>
      </c>
    </row>
    <row r="19648" spans="1:2" ht="14.25" customHeight="1">
      <c r="A19648" s="2" t="s">
        <v>18522</v>
      </c>
      <c r="B19648" s="2" t="str">
        <f ca="1">IFERROR(__xludf.DUMMYFUNCTION("GOOGLETRANSLATE(A19648,""auto"",""en"")"),"Loading...")</f>
        <v>Loading...</v>
      </c>
    </row>
    <row r="19649" spans="1:2" ht="14.25" customHeight="1">
      <c r="A19649" s="6" t="s">
        <v>18523</v>
      </c>
      <c r="B19649" s="2" t="str">
        <f ca="1">IFERROR(__xludf.DUMMYFUNCTION("GOOGLETRANSLATE(A19649,""auto"",""en"")"),"Loading...")</f>
        <v>Loading...</v>
      </c>
    </row>
    <row r="19650" spans="1:2" ht="14.25" customHeight="1">
      <c r="A19650" s="2" t="s">
        <v>18524</v>
      </c>
      <c r="B19650" s="2" t="str">
        <f ca="1">IFERROR(__xludf.DUMMYFUNCTION("GOOGLETRANSLATE(A19650,""auto"",""en"")"),"Vote for any political parties but never vote for Congress party...👎")</f>
        <v>Vote for any political parties but never vote for Congress party...👎</v>
      </c>
    </row>
    <row r="19651" spans="1:2" ht="14.25" customHeight="1">
      <c r="A19651" s="2" t="s">
        <v>18525</v>
      </c>
      <c r="B19651" s="2" t="str">
        <f ca="1">IFERROR(__xludf.DUMMYFUNCTION("GOOGLETRANSLATE(A19651,""auto"",""en"")"),"Loading...")</f>
        <v>Loading...</v>
      </c>
    </row>
    <row r="19652" spans="1:2" ht="14.25" customHeight="1">
      <c r="A19652" s="2" t="s">
        <v>18526</v>
      </c>
      <c r="B19652" s="2" t="str">
        <f ca="1">IFERROR(__xludf.DUMMYFUNCTION("GOOGLETRANSLATE(A19652,""auto"",""en"")"),"Loading...")</f>
        <v>Loading...</v>
      </c>
    </row>
    <row r="19653" spans="1:2" ht="14.25" customHeight="1">
      <c r="A19653" s="2" t="s">
        <v>18527</v>
      </c>
      <c r="B19653" s="2" t="str">
        <f ca="1">IFERROR(__xludf.DUMMYFUNCTION("GOOGLETRANSLATE(A19653,""auto"",""en"")"),"Loading...")</f>
        <v>Loading...</v>
      </c>
    </row>
    <row r="19654" spans="1:2" ht="14.25" customHeight="1">
      <c r="A19654" s="6" t="s">
        <v>18528</v>
      </c>
      <c r="B19654" s="2" t="str">
        <f ca="1">IFERROR(__xludf.DUMMYFUNCTION("GOOGLETRANSLATE(A19654,""auto"",""en"")"),"Thek hain congress keee manifestu meee yeeea wealth distrubution or cashless transaction 25 lac yee problematic hain mger baki cheeze bhot achee hain jeseee 
Right to Apprenticeship 
MSP gurrante and direct transfer of money to bank account..........or co"&amp;"nstituonal changes jese national commission of judiciary or one week in a day suugestion of opposition or helping startup buissness funds yeee sab
overall rahul gandhi is very charismatic and dil kaaa saaf leader nice guy he is not a hate monger 👹 like "&amp;"modi but 
Meee yeee congress koooo yeee suggestion doongaaa keew next time jab congress koi state election jeete too rahul gandhi kooo cm banayee 
or congress ki presidency priyanka gandhi kiii hawalee kardee")</f>
        <v>Thek hain congress keee manifestu meee yeeea wealth distrubution or cashless transaction 25 lac yee problematic hain mger baki cheeze bhot achee hain jeseee 
Right to Apprenticeship 
MSP gurrante and direct transfer of money to bank account..........or constituonal changes jese national commission of judiciary or one week in a day suugestion of opposition or helping startup buissness funds yeee sab
overall rahul gandhi is very charismatic and dil kaaa saaf leader nice guy he is not a hate monger 👹 like modi but 
Meee yeee congress koooo yeee suggestion doongaaa keew next time jab congress koi state election jeete too rahul gandhi kooo cm banayee 
or congress ki presidency priyanka gandhi kiii hawalee kardee</v>
      </c>
    </row>
    <row r="19655" spans="1:2" ht="14.25" customHeight="1">
      <c r="A19655" s="6" t="s">
        <v>18529</v>
      </c>
      <c r="B19655" s="2" t="str">
        <f ca="1">IFERROR(__xludf.DUMMYFUNCTION("GOOGLETRANSLATE(A19655,""auto"",""en"")"),"Loading...")</f>
        <v>Loading...</v>
      </c>
    </row>
    <row r="19656" spans="1:2" ht="14.25" customHeight="1">
      <c r="A19656" s="2" t="s">
        <v>18530</v>
      </c>
      <c r="B19656" s="2" t="str">
        <f ca="1">IFERROR(__xludf.DUMMYFUNCTION("GOOGLETRANSLATE(A19656,""auto"",""en"")"),"Loading...")</f>
        <v>Loading...</v>
      </c>
    </row>
    <row r="19657" spans="1:2" ht="14.25" customHeight="1">
      <c r="A19657" s="6" t="s">
        <v>18531</v>
      </c>
      <c r="B19657" s="2" t="str">
        <f ca="1">IFERROR(__xludf.DUMMYFUNCTION("GOOGLETRANSLATE(A19657,""auto"",""en"")"),"Loading...")</f>
        <v>Loading...</v>
      </c>
    </row>
    <row r="19658" spans="1:2" ht="14.25" customHeight="1">
      <c r="A19658" s="2" t="s">
        <v>18532</v>
      </c>
      <c r="B19658" s="2" t="str">
        <f ca="1">IFERROR(__xludf.DUMMYFUNCTION("GOOGLETRANSLATE(A19658,""auto"",""en"")"),"Bip is building iits iims hospitals building infra roads getting investments making our defence stronger .. after doing btech and llb i can confirm with my consciousness.. BJP is the right party to 🇮🇳  at this time .. why not congress ? You can see abov"&amp;"e video and you can easily guess the vision of opposition ..no vision no plan nothing only making india into  a poor country with their scemes .. finance is the heart of the nation .. if heart stops working then everything is gone in seconds .. congress j"&amp;"ust wants to stop the beat of nation and kill finance of the nation .. even IMF  cant support this 140 billion populated nation ..nation will face every crisis if we go with congress ..")</f>
        <v>Bip is building iits iims hospitals building infra roads getting investments making our defence stronger .. after doing btech and llb i can confirm with my consciousness.. BJP is the right party to 🇮🇳  at this time .. why not congress ? You can see above video and you can easily guess the vision of opposition ..no vision no plan nothing only making india into  a poor country with their scemes .. finance is the heart of the nation .. if heart stops working then everything is gone in seconds .. congress just wants to stop the beat of nation and kill finance of the nation .. even IMF  cant support this 140 billion populated nation ..nation will face every crisis if we go with congress ..</v>
      </c>
    </row>
    <row r="19659" spans="1:2" ht="14.25" customHeight="1">
      <c r="A19659" s="2" t="s">
        <v>18533</v>
      </c>
      <c r="B19659" s="2" t="str">
        <f ca="1">IFERROR(__xludf.DUMMYFUNCTION("GOOGLETRANSLATE(A19659,""auto"",""en"")"),"Loading...")</f>
        <v>Loading...</v>
      </c>
    </row>
    <row r="19660" spans="1:2" ht="14.25" customHeight="1">
      <c r="A19660" s="2" t="s">
        <v>18534</v>
      </c>
      <c r="B19660" s="2" t="str">
        <f ca="1">IFERROR(__xludf.DUMMYFUNCTION("GOOGLETRANSLATE(A19660,""auto"",""en"")"),"Loading...")</f>
        <v>Loading...</v>
      </c>
    </row>
    <row r="19661" spans="1:2" ht="14.25" customHeight="1">
      <c r="A19661" s="2" t="s">
        <v>18535</v>
      </c>
      <c r="B19661" s="2" t="str">
        <f ca="1">IFERROR(__xludf.DUMMYFUNCTION("GOOGLETRANSLATE(A19661,""auto"",""en"")"),"Loading...")</f>
        <v>Loading...</v>
      </c>
    </row>
    <row r="19662" spans="1:2" ht="14.25" customHeight="1">
      <c r="A19662" s="2" t="s">
        <v>18536</v>
      </c>
      <c r="B19662" s="2" t="str">
        <f ca="1">IFERROR(__xludf.DUMMYFUNCTION("GOOGLETRANSLATE(A19662,""auto"",""en"")"),"Loading...")</f>
        <v>Loading...</v>
      </c>
    </row>
    <row r="19663" spans="1:2" ht="14.25" customHeight="1">
      <c r="A19663" s="2" t="s">
        <v>18537</v>
      </c>
      <c r="B19663" s="2" t="str">
        <f ca="1">IFERROR(__xludf.DUMMYFUNCTION("GOOGLETRANSLATE(A19663,""auto"",""en"")"),"Loading...")</f>
        <v>Loading...</v>
      </c>
    </row>
    <row r="19664" spans="1:2" ht="14.25" customHeight="1">
      <c r="A19664" s="2" t="s">
        <v>18538</v>
      </c>
      <c r="B19664" s="2" t="str">
        <f ca="1">IFERROR(__xludf.DUMMYFUNCTION("GOOGLETRANSLATE(A19664,""auto"",""en"")"),"Loading...")</f>
        <v>Loading...</v>
      </c>
    </row>
    <row r="19665" spans="1:2" ht="14.25" customHeight="1">
      <c r="A19665" s="2" t="s">
        <v>18539</v>
      </c>
      <c r="B19665" s="2" t="str">
        <f ca="1">IFERROR(__xludf.DUMMYFUNCTION("GOOGLETRANSLATE(A19665,""auto"",""en"")"),"Loading...")</f>
        <v>Loading...</v>
      </c>
    </row>
    <row r="19666" spans="1:2" ht="14.25" customHeight="1">
      <c r="A19666" s="6" t="s">
        <v>18540</v>
      </c>
      <c r="B19666" s="2" t="str">
        <f ca="1">IFERROR(__xludf.DUMMYFUNCTION("GOOGLETRANSLATE(A19666,""auto"",""en"")"),"Loading...")</f>
        <v>Loading...</v>
      </c>
    </row>
    <row r="19667" spans="1:2" ht="14.25" customHeight="1">
      <c r="A19667" s="2" t="s">
        <v>18541</v>
      </c>
      <c r="B19667" s="2" t="str">
        <f ca="1">IFERROR(__xludf.DUMMYFUNCTION("GOOGLETRANSLATE(A19667,""auto"",""en"")"),"Loading...")</f>
        <v>Loading...</v>
      </c>
    </row>
    <row r="19668" spans="1:2" ht="14.25" customHeight="1">
      <c r="A19668" s="2" t="s">
        <v>18542</v>
      </c>
      <c r="B19668" s="2" t="str">
        <f ca="1">IFERROR(__xludf.DUMMYFUNCTION("GOOGLETRANSLATE(A19668,""auto"",""en"")"),"Loading...")</f>
        <v>Loading...</v>
      </c>
    </row>
    <row r="19669" spans="1:2" ht="14.25" customHeight="1">
      <c r="A19669" s="2" t="s">
        <v>18543</v>
      </c>
      <c r="B19669" s="2" t="str">
        <f ca="1">IFERROR(__xludf.DUMMYFUNCTION("GOOGLETRANSLATE(A19669,""auto"",""en"")"),"Loading...")</f>
        <v>Loading...</v>
      </c>
    </row>
    <row r="19670" spans="1:2" ht="14.25" customHeight="1">
      <c r="A19670" s="2" t="s">
        <v>18544</v>
      </c>
      <c r="B19670" s="2" t="str">
        <f ca="1">IFERROR(__xludf.DUMMYFUNCTION("GOOGLETRANSLATE(A19670,""auto"",""en"")"),"Loading...")</f>
        <v>Loading...</v>
      </c>
    </row>
    <row r="19671" spans="1:2" ht="14.25" customHeight="1">
      <c r="A19671" s="2" t="s">
        <v>18545</v>
      </c>
      <c r="B19671" s="2" t="str">
        <f ca="1">IFERROR(__xludf.DUMMYFUNCTION("GOOGLETRANSLATE(A19671,""auto"",""en"")"),"Loading...")</f>
        <v>Loading...</v>
      </c>
    </row>
    <row r="19672" spans="1:2" ht="14.25" customHeight="1">
      <c r="A19672" s="2" t="s">
        <v>18546</v>
      </c>
      <c r="B19672" s="2" t="str">
        <f ca="1">IFERROR(__xludf.DUMMYFUNCTION("GOOGLETRANSLATE(A19672,""auto"",""en"")"),"Loading...")</f>
        <v>Loading...</v>
      </c>
    </row>
    <row r="19673" spans="1:2" ht="14.25" customHeight="1">
      <c r="A19673" s="2" t="s">
        <v>18547</v>
      </c>
      <c r="B19673" s="2" t="str">
        <f ca="1">IFERROR(__xludf.DUMMYFUNCTION("GOOGLETRANSLATE(A19673,""auto"",""en"")"),"Highly informative")</f>
        <v>Highly informative</v>
      </c>
    </row>
    <row r="19674" spans="1:2" ht="14.25" customHeight="1">
      <c r="A19674" s="2" t="s">
        <v>18548</v>
      </c>
      <c r="B19674" s="2" t="str">
        <f ca="1">IFERROR(__xludf.DUMMYFUNCTION("GOOGLETRANSLATE(A19674,""auto"",""en"")"),"Loading...")</f>
        <v>Loading...</v>
      </c>
    </row>
    <row r="19675" spans="1:2" ht="14.25" customHeight="1">
      <c r="A19675" s="2" t="s">
        <v>18549</v>
      </c>
      <c r="B19675" s="2" t="str">
        <f ca="1">IFERROR(__xludf.DUMMYFUNCTION("GOOGLETRANSLATE(A19675,""auto"",""en"")"),"Loading...")</f>
        <v>Loading...</v>
      </c>
    </row>
    <row r="19676" spans="1:2" ht="14.25" customHeight="1">
      <c r="A19676" s="2" t="s">
        <v>18550</v>
      </c>
      <c r="B19676" s="2" t="str">
        <f ca="1">IFERROR(__xludf.DUMMYFUNCTION("GOOGLETRANSLATE(A19676,""auto"",""en"")"),"Loading...")</f>
        <v>Loading...</v>
      </c>
    </row>
    <row r="19677" spans="1:2" ht="14.25" customHeight="1">
      <c r="A19677" s="2" t="s">
        <v>18551</v>
      </c>
      <c r="B19677" s="2" t="str">
        <f ca="1">IFERROR(__xludf.DUMMYFUNCTION("GOOGLETRANSLATE(A19677,""auto"",""en"")"),"Loading...")</f>
        <v>Loading...</v>
      </c>
    </row>
    <row r="19678" spans="1:2" ht="14.25" customHeight="1">
      <c r="A19678" s="2" t="s">
        <v>18552</v>
      </c>
      <c r="B19678" s="2" t="str">
        <f ca="1">IFERROR(__xludf.DUMMYFUNCTION("GOOGLETRANSLATE(A19678,""auto"",""en"")"),"Loading...")</f>
        <v>Loading...</v>
      </c>
    </row>
    <row r="19679" spans="1:2" ht="14.25" customHeight="1">
      <c r="A19679" s="2" t="s">
        <v>18553</v>
      </c>
      <c r="B19679" s="2" t="str">
        <f ca="1">IFERROR(__xludf.DUMMYFUNCTION("GOOGLETRANSLATE(A19679,""auto"",""en"")"),"Loading...")</f>
        <v>Loading...</v>
      </c>
    </row>
    <row r="19680" spans="1:2" ht="14.25" customHeight="1">
      <c r="A19680" s="2" t="s">
        <v>18554</v>
      </c>
      <c r="B19680" s="2" t="str">
        <f ca="1">IFERROR(__xludf.DUMMYFUNCTION("GOOGLETRANSLATE(A19680,""auto"",""en"")"),"Loading...")</f>
        <v>Loading...</v>
      </c>
    </row>
    <row r="19681" spans="1:2" ht="14.25" customHeight="1">
      <c r="A19681" s="2" t="s">
        <v>18555</v>
      </c>
      <c r="B19681" s="2" t="str">
        <f ca="1">IFERROR(__xludf.DUMMYFUNCTION("GOOGLETRANSLATE(A19681,""auto"",""en"")"),"Loading...")</f>
        <v>Loading...</v>
      </c>
    </row>
    <row r="19682" spans="1:2" ht="14.25" customHeight="1">
      <c r="A19682" s="2" t="s">
        <v>18556</v>
      </c>
      <c r="B19682" s="2" t="str">
        <f ca="1">IFERROR(__xludf.DUMMYFUNCTION("GOOGLETRANSLATE(A19682,""auto"",""en"")"),"Loading...")</f>
        <v>Loading...</v>
      </c>
    </row>
    <row r="19683" spans="1:2" ht="14.25" customHeight="1">
      <c r="A19683" s="2" t="s">
        <v>18557</v>
      </c>
      <c r="B19683" s="2" t="str">
        <f ca="1">IFERROR(__xludf.DUMMYFUNCTION("GOOGLETRANSLATE(A19683,""auto"",""en"")"),"Loading...")</f>
        <v>Loading...</v>
      </c>
    </row>
    <row r="19684" spans="1:2" ht="14.25" customHeight="1">
      <c r="A19684" s="4" t="s">
        <v>18558</v>
      </c>
      <c r="B19684" s="2" t="str">
        <f ca="1">IFERROR(__xludf.DUMMYFUNCTION("GOOGLETRANSLATE(A19684,""auto"",""en"")"),"Loading...")</f>
        <v>Loading...</v>
      </c>
    </row>
    <row r="19685" spans="1:2" ht="14.25" customHeight="1">
      <c r="A19685" s="2" t="s">
        <v>18559</v>
      </c>
      <c r="B19685" s="2" t="str">
        <f ca="1">IFERROR(__xludf.DUMMYFUNCTION("GOOGLETRANSLATE(A19685,""auto"",""en"")"),"Loading...")</f>
        <v>Loading...</v>
      </c>
    </row>
    <row r="19686" spans="1:2" ht="14.25" customHeight="1">
      <c r="A19686" s="2" t="s">
        <v>18560</v>
      </c>
      <c r="B19686" s="2" t="str">
        <f ca="1">IFERROR(__xludf.DUMMYFUNCTION("GOOGLETRANSLATE(A19686,""auto"",""en"")"),"Loading...")</f>
        <v>Loading...</v>
      </c>
    </row>
    <row r="19687" spans="1:2" ht="14.25" customHeight="1">
      <c r="A19687" s="4" t="s">
        <v>18561</v>
      </c>
      <c r="B19687" s="2" t="str">
        <f ca="1">IFERROR(__xludf.DUMMYFUNCTION("GOOGLETRANSLATE(A19687,""auto"",""en"")"),"Loading...")</f>
        <v>Loading...</v>
      </c>
    </row>
    <row r="19688" spans="1:2" ht="14.25" customHeight="1">
      <c r="A19688" s="6" t="s">
        <v>18562</v>
      </c>
      <c r="B19688" s="2" t="str">
        <f ca="1">IFERROR(__xludf.DUMMYFUNCTION("GOOGLETRANSLATE(A19688,""auto"",""en"")"),"Loading...")</f>
        <v>Loading...</v>
      </c>
    </row>
    <row r="19689" spans="1:2" ht="14.25" customHeight="1">
      <c r="A19689" s="2" t="s">
        <v>18563</v>
      </c>
      <c r="B19689" s="2" t="str">
        <f ca="1">IFERROR(__xludf.DUMMYFUNCTION("GOOGLETRANSLATE(A19689,""auto"",""en"")"),"I was prepared to vote for congress this time, due to my dislike of politics of BJP. But after congress manifesto, i cannot vote for someone who is promising 90% reservation and reservation in private sector. I cant vote for someone who will make me joble"&amp;"ss and my children not get into college.")</f>
        <v>I was prepared to vote for congress this time, due to my dislike of politics of BJP. But after congress manifesto, i cannot vote for someone who is promising 90% reservation and reservation in private sector. I cant vote for someone who will make me jobless and my children not get into college.</v>
      </c>
    </row>
    <row r="19690" spans="1:2" ht="14.25" customHeight="1">
      <c r="A19690" s="2" t="s">
        <v>18564</v>
      </c>
      <c r="B19690" s="2" t="str">
        <f ca="1">IFERROR(__xludf.DUMMYFUNCTION("GOOGLETRANSLATE(A19690,""auto"",""en"")"),"Loading...")</f>
        <v>Loading...</v>
      </c>
    </row>
    <row r="19691" spans="1:2" ht="14.25" customHeight="1">
      <c r="A19691" s="2" t="s">
        <v>18565</v>
      </c>
      <c r="B19691" s="2" t="str">
        <f ca="1">IFERROR(__xludf.DUMMYFUNCTION("GOOGLETRANSLATE(A19691,""auto"",""en"")"),"Loading...")</f>
        <v>Loading...</v>
      </c>
    </row>
    <row r="19692" spans="1:2" ht="14.25" customHeight="1">
      <c r="A19692" s="2" t="s">
        <v>18566</v>
      </c>
      <c r="B19692" s="2" t="str">
        <f ca="1">IFERROR(__xludf.DUMMYFUNCTION("GOOGLETRANSLATE(A19692,""auto"",""en"")"),"Loading...")</f>
        <v>Loading...</v>
      </c>
    </row>
    <row r="19693" spans="1:2" ht="14.25" customHeight="1">
      <c r="A19693" s="2" t="s">
        <v>18567</v>
      </c>
      <c r="B19693" s="2" t="str">
        <f ca="1">IFERROR(__xludf.DUMMYFUNCTION("GOOGLETRANSLATE(A19693,""auto"",""en"")"),"Loading...")</f>
        <v>Loading...</v>
      </c>
    </row>
    <row r="19694" spans="1:2" ht="14.25" customHeight="1">
      <c r="A19694" s="2" t="s">
        <v>18568</v>
      </c>
      <c r="B19694" s="2" t="str">
        <f ca="1">IFERROR(__xludf.DUMMYFUNCTION("GOOGLETRANSLATE(A19694,""auto"",""en"")"),"Loading...")</f>
        <v>Loading...</v>
      </c>
    </row>
    <row r="19695" spans="1:2" ht="14.25" customHeight="1">
      <c r="A19695" s="6" t="s">
        <v>18569</v>
      </c>
      <c r="B19695" s="2" t="str">
        <f ca="1">IFERROR(__xludf.DUMMYFUNCTION("GOOGLETRANSLATE(A19695,""auto"",""en"")"),"Godi media. 
Brother, how much did you get from BJP?")</f>
        <v>Godi media. 
Brother, how much did you get from BJP?</v>
      </c>
    </row>
    <row r="19696" spans="1:2" ht="14.25" customHeight="1">
      <c r="A19696" s="2" t="s">
        <v>18570</v>
      </c>
      <c r="B19696" s="2" t="str">
        <f ca="1">IFERROR(__xludf.DUMMYFUNCTION("GOOGLETRANSLATE(A19696,""auto"",""en"")"),"Brother you yourself are not clear")</f>
        <v>Brother you yourself are not clear</v>
      </c>
    </row>
    <row r="19697" spans="1:2" ht="14.25" customHeight="1">
      <c r="A19697" s="2" t="s">
        <v>18571</v>
      </c>
      <c r="B19697" s="2" t="str">
        <f ca="1">IFERROR(__xludf.DUMMYFUNCTION("GOOGLETRANSLATE(A19697,""auto"",""en"")"),"Loading...")</f>
        <v>Loading...</v>
      </c>
    </row>
    <row r="19698" spans="1:2" ht="14.25" customHeight="1">
      <c r="A19698" s="2" t="s">
        <v>18572</v>
      </c>
      <c r="B19698" s="2" t="str">
        <f ca="1">IFERROR(__xludf.DUMMYFUNCTION("GOOGLETRANSLATE(A19698,""auto"",""en"")"),"Loading...")</f>
        <v>Loading...</v>
      </c>
    </row>
    <row r="19699" spans="1:2" ht="14.25" customHeight="1">
      <c r="A19699" s="2" t="s">
        <v>18573</v>
      </c>
      <c r="B19699" s="2" t="str">
        <f ca="1">IFERROR(__xludf.DUMMYFUNCTION("GOOGLETRANSLATE(A19699,""auto"",""en"")"),"Loading...")</f>
        <v>Loading...</v>
      </c>
    </row>
    <row r="19700" spans="1:2" ht="14.25" customHeight="1">
      <c r="A19700" s="2" t="s">
        <v>18574</v>
      </c>
      <c r="B19700" s="2" t="str">
        <f ca="1">IFERROR(__xludf.DUMMYFUNCTION("GOOGLETRANSLATE(A19700,""auto"",""en"")"),"Loading...")</f>
        <v>Loading...</v>
      </c>
    </row>
    <row r="19701" spans="1:2" ht="14.25" customHeight="1">
      <c r="A19701" s="2" t="s">
        <v>18575</v>
      </c>
      <c r="B19701" s="2" t="str">
        <f ca="1">IFERROR(__xludf.DUMMYFUNCTION("GOOGLETRANSLATE(A19701,""auto"",""en"")"),"Loading...")</f>
        <v>Loading...</v>
      </c>
    </row>
    <row r="19702" spans="1:2" ht="14.25" customHeight="1">
      <c r="A19702" s="2" t="s">
        <v>2528</v>
      </c>
      <c r="B19702" s="2" t="str">
        <f ca="1">IFERROR(__xludf.DUMMYFUNCTION("GOOGLETRANSLATE(A19702,""auto"",""en"")"),"Loading...")</f>
        <v>Loading...</v>
      </c>
    </row>
    <row r="19703" spans="1:2" ht="14.25" customHeight="1">
      <c r="A19703" s="6" t="s">
        <v>18576</v>
      </c>
      <c r="B19703" s="2" t="str">
        <f ca="1">IFERROR(__xludf.DUMMYFUNCTION("GOOGLETRANSLATE(A19703,""auto"",""en"")"),"Loading...")</f>
        <v>Loading...</v>
      </c>
    </row>
    <row r="19704" spans="1:2" ht="14.25" customHeight="1">
      <c r="A19704" s="2" t="s">
        <v>18577</v>
      </c>
      <c r="B19704" s="2" t="str">
        <f ca="1">IFERROR(__xludf.DUMMYFUNCTION("GOOGLETRANSLATE(A19704,""auto"",""en"")"),"Loading...")</f>
        <v>Loading...</v>
      </c>
    </row>
    <row r="19705" spans="1:2" ht="14.25" customHeight="1">
      <c r="A19705" s="6" t="s">
        <v>18578</v>
      </c>
      <c r="B19705" s="2" t="str">
        <f ca="1">IFERROR(__xludf.DUMMYFUNCTION("GOOGLETRANSLATE(A19705,""auto"",""en"")"),"Loading...")</f>
        <v>Loading...</v>
      </c>
    </row>
    <row r="19706" spans="1:2" ht="14.25" customHeight="1">
      <c r="A19706" s="2" t="s">
        <v>18579</v>
      </c>
      <c r="B19706" s="2" t="str">
        <f ca="1">IFERROR(__xludf.DUMMYFUNCTION("GOOGLETRANSLATE(A19706,""auto"",""en"")"),"Loading...")</f>
        <v>Loading...</v>
      </c>
    </row>
    <row r="19707" spans="1:2" ht="14.25" customHeight="1">
      <c r="A19707" s="4" t="s">
        <v>18580</v>
      </c>
      <c r="B19707" s="2" t="str">
        <f ca="1">IFERROR(__xludf.DUMMYFUNCTION("GOOGLETRANSLATE(A19707,""auto"",""en"")"),"Loading...")</f>
        <v>Loading...</v>
      </c>
    </row>
    <row r="19708" spans="1:2" ht="14.25" customHeight="1">
      <c r="A19708" s="2" t="s">
        <v>18581</v>
      </c>
      <c r="B19708" s="2" t="str">
        <f ca="1">IFERROR(__xludf.DUMMYFUNCTION("GOOGLETRANSLATE(A19708,""auto"",""en"")"),"Loading...")</f>
        <v>Loading...</v>
      </c>
    </row>
    <row r="19709" spans="1:2" ht="14.25" customHeight="1">
      <c r="A19709" s="2" t="s">
        <v>18582</v>
      </c>
      <c r="B19709" s="2" t="str">
        <f ca="1">IFERROR(__xludf.DUMMYFUNCTION("GOOGLETRANSLATE(A19709,""auto"",""en"")"),"Loading...")</f>
        <v>Loading...</v>
      </c>
    </row>
    <row r="19710" spans="1:2" ht="14.25" customHeight="1">
      <c r="A19710" s="2" t="s">
        <v>18583</v>
      </c>
      <c r="B19710" s="2" t="str">
        <f ca="1">IFERROR(__xludf.DUMMYFUNCTION("GOOGLETRANSLATE(A19710,""auto"",""en"")"),"Loading...")</f>
        <v>Loading...</v>
      </c>
    </row>
    <row r="19711" spans="1:2" ht="14.25" customHeight="1">
      <c r="A19711" s="2" t="s">
        <v>18584</v>
      </c>
      <c r="B19711" s="2" t="str">
        <f ca="1">IFERROR(__xludf.DUMMYFUNCTION("GOOGLETRANSLATE(A19711,""auto"",""en"")"),"Loading...")</f>
        <v>Loading...</v>
      </c>
    </row>
    <row r="19712" spans="1:2" ht="14.25" customHeight="1">
      <c r="A19712" s="2" t="s">
        <v>18585</v>
      </c>
      <c r="B19712" s="2" t="str">
        <f ca="1">IFERROR(__xludf.DUMMYFUNCTION("GOOGLETRANSLATE(A19712,""auto"",""en"")"),"Loading...")</f>
        <v>Loading...</v>
      </c>
    </row>
    <row r="19713" spans="1:2" ht="14.25" customHeight="1">
      <c r="A19713" s="2" t="s">
        <v>18585</v>
      </c>
      <c r="B19713" s="2" t="str">
        <f ca="1">IFERROR(__xludf.DUMMYFUNCTION("GOOGLETRANSLATE(A19713,""auto"",""en"")"),"Loading...")</f>
        <v>Loading...</v>
      </c>
    </row>
    <row r="19714" spans="1:2" ht="14.25" customHeight="1">
      <c r="A19714" s="2" t="s">
        <v>3936</v>
      </c>
      <c r="B19714" s="2" t="str">
        <f ca="1">IFERROR(__xludf.DUMMYFUNCTION("GOOGLETRANSLATE(A19714,""auto"",""en"")"),"Loading...")</f>
        <v>Loading...</v>
      </c>
    </row>
    <row r="19715" spans="1:2" ht="14.25" customHeight="1">
      <c r="A19715" s="2" t="s">
        <v>18586</v>
      </c>
      <c r="B19715" s="2" t="str">
        <f ca="1">IFERROR(__xludf.DUMMYFUNCTION("GOOGLETRANSLATE(A19715,""auto"",""en"")"),"RAGA❤❤❤❤ VOTE FOR INDIA ❤❤ 2024")</f>
        <v>RAGA❤❤❤❤ VOTE FOR INDIA ❤❤ 2024</v>
      </c>
    </row>
    <row r="19716" spans="1:2" ht="14.25" customHeight="1">
      <c r="A19716" s="2" t="s">
        <v>18587</v>
      </c>
      <c r="B19716" s="2" t="str">
        <f ca="1">IFERROR(__xludf.DUMMYFUNCTION("GOOGLETRANSLATE(A19716,""auto"",""en"")"),"Loading...")</f>
        <v>Loading...</v>
      </c>
    </row>
    <row r="19717" spans="1:2" ht="14.25" customHeight="1">
      <c r="A19717" s="2" t="s">
        <v>18588</v>
      </c>
      <c r="B19717" s="2" t="str">
        <f ca="1">IFERROR(__xludf.DUMMYFUNCTION("GOOGLETRANSLATE(A19717,""auto"",""en"")"),"Loading...")</f>
        <v>Loading...</v>
      </c>
    </row>
    <row r="19718" spans="1:2" ht="14.25" customHeight="1">
      <c r="A19718" s="2" t="s">
        <v>18589</v>
      </c>
      <c r="B19718" s="2" t="str">
        <f ca="1">IFERROR(__xludf.DUMMYFUNCTION("GOOGLETRANSLATE(A19718,""auto"",""en"")"),"Loading...")</f>
        <v>Loading...</v>
      </c>
    </row>
    <row r="19719" spans="1:2" ht="14.25" customHeight="1">
      <c r="A19719" s="2" t="s">
        <v>18590</v>
      </c>
      <c r="B19719" s="2" t="str">
        <f ca="1">IFERROR(__xludf.DUMMYFUNCTION("GOOGLETRANSLATE(A19719,""auto"",""en"")"),"bhai isme details dalenge to book ban jayegi")</f>
        <v>bhai isme details dalenge to book ban jayegi</v>
      </c>
    </row>
    <row r="19720" spans="1:2" ht="14.25" customHeight="1">
      <c r="A19720" s="2" t="s">
        <v>18591</v>
      </c>
      <c r="B19720" s="2" t="str">
        <f ca="1">IFERROR(__xludf.DUMMYFUNCTION("GOOGLETRANSLATE(A19720,""auto"",""en"")"),"Loading...")</f>
        <v>Loading...</v>
      </c>
    </row>
    <row r="19721" spans="1:2" ht="14.25" customHeight="1">
      <c r="A19721" s="2" t="s">
        <v>18592</v>
      </c>
      <c r="B19721" s="2" t="str">
        <f ca="1">IFERROR(__xludf.DUMMYFUNCTION("GOOGLETRANSLATE(A19721,""auto"",""en"")"),"Loading...")</f>
        <v>Loading...</v>
      </c>
    </row>
    <row r="19722" spans="1:2" ht="14.25" customHeight="1">
      <c r="A19722" s="6" t="s">
        <v>18593</v>
      </c>
      <c r="B19722" s="2" t="str">
        <f ca="1">IFERROR(__xludf.DUMMYFUNCTION("GOOGLETRANSLATE(A19722,""auto"",""en"")"),"Loading...")</f>
        <v>Loading...</v>
      </c>
    </row>
    <row r="19723" spans="1:2" ht="14.25" customHeight="1">
      <c r="A19723" s="2" t="s">
        <v>18594</v>
      </c>
      <c r="B19723" s="2" t="str">
        <f ca="1">IFERROR(__xludf.DUMMYFUNCTION("GOOGLETRANSLATE(A19723,""auto"",""en"")"),"Loading...")</f>
        <v>Loading...</v>
      </c>
    </row>
    <row r="19724" spans="1:2" ht="14.25" customHeight="1">
      <c r="A19724" s="2" t="s">
        <v>18595</v>
      </c>
      <c r="B19724" s="2" t="str">
        <f ca="1">IFERROR(__xludf.DUMMYFUNCTION("GOOGLETRANSLATE(A19724,""auto"",""en"")"),"If Rahul takes over the command of Congress or shows any other real Indian face then he will come forward, but both of them are allies of the party and are fooling the public.")</f>
        <v>If Rahul takes over the command of Congress or shows any other real Indian face then he will come forward, but both of them are allies of the party and are fooling the public.</v>
      </c>
    </row>
    <row r="19725" spans="1:2" ht="14.25" customHeight="1">
      <c r="A19725" s="2" t="s">
        <v>18596</v>
      </c>
      <c r="B19725" s="2" t="str">
        <f ca="1">IFERROR(__xludf.DUMMYFUNCTION("GOOGLETRANSLATE(A19725,""auto"",""en"")"),"Loading...")</f>
        <v>Loading...</v>
      </c>
    </row>
    <row r="19726" spans="1:2" ht="14.25" customHeight="1">
      <c r="A19726" s="2" t="s">
        <v>18597</v>
      </c>
      <c r="B19726" s="2" t="str">
        <f ca="1">IFERROR(__xludf.DUMMYFUNCTION("GOOGLETRANSLATE(A19726,""auto"",""en"")"),"Loading...")</f>
        <v>Loading...</v>
      </c>
    </row>
    <row r="19727" spans="1:2" ht="14.25" customHeight="1">
      <c r="A19727" s="2" t="s">
        <v>18598</v>
      </c>
      <c r="B19727" s="2" t="str">
        <f ca="1">IFERROR(__xludf.DUMMYFUNCTION("GOOGLETRANSLATE(A19727,""auto"",""en"")"),"Yeah said many things against bjp also")</f>
        <v>Yeah said many things against bjp also</v>
      </c>
    </row>
    <row r="19728" spans="1:2" ht="14.25" customHeight="1">
      <c r="A19728" s="4" t="s">
        <v>18599</v>
      </c>
      <c r="B19728" s="2" t="str">
        <f ca="1">IFERROR(__xludf.DUMMYFUNCTION("GOOGLETRANSLATE(A19728,""auto"",""en"")"),"Loading...")</f>
        <v>Loading...</v>
      </c>
    </row>
    <row r="19729" spans="1:2" ht="14.25" customHeight="1">
      <c r="A19729" s="2" t="s">
        <v>18600</v>
      </c>
      <c r="B19729" s="2" t="str">
        <f ca="1">IFERROR(__xludf.DUMMYFUNCTION("GOOGLETRANSLATE(A19729,""auto"",""en"")"),"Loading...")</f>
        <v>Loading...</v>
      </c>
    </row>
    <row r="19730" spans="1:2" ht="14.25" customHeight="1">
      <c r="A19730" s="2" t="s">
        <v>1534</v>
      </c>
      <c r="B19730" s="2" t="str">
        <f ca="1">IFERROR(__xludf.DUMMYFUNCTION("GOOGLETRANSLATE(A19730,""auto"",""en"")"),"Loading...")</f>
        <v>Loading...</v>
      </c>
    </row>
    <row r="19731" spans="1:2" ht="14.25" customHeight="1">
      <c r="A19731" s="2" t="s">
        <v>18601</v>
      </c>
      <c r="B19731" s="2" t="str">
        <f ca="1">IFERROR(__xludf.DUMMYFUNCTION("GOOGLETRANSLATE(A19731,""auto"",""en"")"),"Loading...")</f>
        <v>Loading...</v>
      </c>
    </row>
    <row r="19732" spans="1:2" ht="14.25" customHeight="1">
      <c r="A19732" s="6" t="s">
        <v>18602</v>
      </c>
      <c r="B19732" s="2" t="str">
        <f ca="1">IFERROR(__xludf.DUMMYFUNCTION("GOOGLETRANSLATE(A19732,""auto"",""en"")"),"Loading...")</f>
        <v>Loading...</v>
      </c>
    </row>
    <row r="19733" spans="1:2" ht="14.25" customHeight="1">
      <c r="A19733" s="2" t="s">
        <v>18603</v>
      </c>
      <c r="B19733" s="2" t="str">
        <f ca="1">IFERROR(__xludf.DUMMYFUNCTION("GOOGLETRANSLATE(A19733,""auto"",""en"")"),"Brother, I think a new message has come from the last report.")</f>
        <v>Brother, I think a new message has come from the last report.</v>
      </c>
    </row>
    <row r="19734" spans="1:2" ht="14.25" customHeight="1">
      <c r="A19734" s="2" t="s">
        <v>18604</v>
      </c>
      <c r="B19734" s="2" t="str">
        <f ca="1">IFERROR(__xludf.DUMMYFUNCTION("GOOGLETRANSLATE(A19734,""auto"",""en"")"),"Loading...")</f>
        <v>Loading...</v>
      </c>
    </row>
    <row r="19735" spans="1:2" ht="14.25" customHeight="1">
      <c r="A19735" s="2" t="s">
        <v>18605</v>
      </c>
      <c r="B19735" s="2" t="str">
        <f ca="1">IFERROR(__xludf.DUMMYFUNCTION("GOOGLETRANSLATE(A19735,""auto"",""en"")"),"Loading...")</f>
        <v>Loading...</v>
      </c>
    </row>
    <row r="19736" spans="1:2" ht="14.25" customHeight="1">
      <c r="A19736" s="2" t="s">
        <v>18606</v>
      </c>
      <c r="B19736" s="2" t="str">
        <f ca="1">IFERROR(__xludf.DUMMYFUNCTION("GOOGLETRANSLATE(A19736,""auto"",""en"")"),"Loading...")</f>
        <v>Loading...</v>
      </c>
    </row>
    <row r="19737" spans="1:2" ht="14.25" customHeight="1">
      <c r="A19737" s="2" t="s">
        <v>18607</v>
      </c>
      <c r="B19737" s="2" t="str">
        <f ca="1">IFERROR(__xludf.DUMMYFUNCTION("GOOGLETRANSLATE(A19737,""auto"",""en"")"),"Every party talk about problems but nobody talks about solutions")</f>
        <v>Every party talk about problems but nobody talks about solutions</v>
      </c>
    </row>
    <row r="19738" spans="1:2" ht="14.25" customHeight="1">
      <c r="A19738" s="2" t="s">
        <v>18608</v>
      </c>
      <c r="B19738" s="2" t="str">
        <f ca="1">IFERROR(__xludf.DUMMYFUNCTION("GOOGLETRANSLATE(A19738,""auto"",""en"")"),"23:46 why does this picture of amethi voter looks ai generated image of khan sir")</f>
        <v>23:46 why does this picture of amethi voter looks ai generated image of khan sir</v>
      </c>
    </row>
    <row r="19739" spans="1:2" ht="14.25" customHeight="1">
      <c r="A19739" s="2" t="s">
        <v>18609</v>
      </c>
      <c r="B19739" s="2" t="str">
        <f ca="1">IFERROR(__xludf.DUMMYFUNCTION("GOOGLETRANSLATE(A19739,""auto"",""en"")"),"Loading...")</f>
        <v>Loading...</v>
      </c>
    </row>
    <row r="19740" spans="1:2" ht="14.25" customHeight="1">
      <c r="A19740" s="2" t="s">
        <v>18610</v>
      </c>
      <c r="B19740" s="2" t="str">
        <f ca="1">IFERROR(__xludf.DUMMYFUNCTION("GOOGLETRANSLATE(A19740,""auto"",""en"")"),"Loading...")</f>
        <v>Loading...</v>
      </c>
    </row>
    <row r="19741" spans="1:2" ht="14.25" customHeight="1">
      <c r="A19741" s="2" t="s">
        <v>18611</v>
      </c>
      <c r="B19741" s="2" t="str">
        <f ca="1">IFERROR(__xludf.DUMMYFUNCTION("GOOGLETRANSLATE(A19741,""auto"",""en"")"),"Loading...")</f>
        <v>Loading...</v>
      </c>
    </row>
    <row r="19742" spans="1:2" ht="14.25" customHeight="1">
      <c r="A19742" s="2" t="s">
        <v>18612</v>
      </c>
      <c r="B19742" s="2" t="str">
        <f ca="1">IFERROR(__xludf.DUMMYFUNCTION("GOOGLETRANSLATE(A19742,""auto"",""en"")"),"Loading...")</f>
        <v>Loading...</v>
      </c>
    </row>
    <row r="19743" spans="1:2" ht="14.25" customHeight="1">
      <c r="A19743" s="2" t="s">
        <v>18613</v>
      </c>
      <c r="B19743" s="2" t="str">
        <f ca="1">IFERROR(__xludf.DUMMYFUNCTION("GOOGLETRANSLATE(A19743,""auto"",""en"")"),"Loading...")</f>
        <v>Loading...</v>
      </c>
    </row>
    <row r="19744" spans="1:2" ht="14.25" customHeight="1">
      <c r="A19744" s="6" t="s">
        <v>18614</v>
      </c>
      <c r="B19744" s="2" t="str">
        <f ca="1">IFERROR(__xludf.DUMMYFUNCTION("GOOGLETRANSLATE(A19744,""auto"",""en"")"),"Loading...")</f>
        <v>Loading...</v>
      </c>
    </row>
    <row r="19745" spans="1:2" ht="14.25" customHeight="1">
      <c r="A19745" s="2" t="s">
        <v>18615</v>
      </c>
      <c r="B19745" s="2" t="str">
        <f ca="1">IFERROR(__xludf.DUMMYFUNCTION("GOOGLETRANSLATE(A19745,""auto"",""en"")"),"Loading...")</f>
        <v>Loading...</v>
      </c>
    </row>
    <row r="19746" spans="1:2" ht="14.25" customHeight="1">
      <c r="A19746" s="2" t="s">
        <v>7</v>
      </c>
      <c r="B19746" s="2" t="str">
        <f ca="1">IFERROR(__xludf.DUMMYFUNCTION("GOOGLETRANSLATE(A19746,""auto"",""en"")"),"Loading...")</f>
        <v>Loading...</v>
      </c>
    </row>
    <row r="19747" spans="1:2" ht="14.25" customHeight="1">
      <c r="A19747" s="2" t="s">
        <v>18616</v>
      </c>
      <c r="B19747" s="2" t="str">
        <f ca="1">IFERROR(__xludf.DUMMYFUNCTION("GOOGLETRANSLATE(A19747,""auto"",""en"")"),"Loading...")</f>
        <v>Loading...</v>
      </c>
    </row>
    <row r="19748" spans="1:2" ht="14.25" customHeight="1">
      <c r="A19748" s="2" t="s">
        <v>18617</v>
      </c>
      <c r="B19748" s="2" t="str">
        <f ca="1">IFERROR(__xludf.DUMMYFUNCTION("GOOGLETRANSLATE(A19748,""auto"",""en"")"),"Best analysis ❤")</f>
        <v>Best analysis ❤</v>
      </c>
    </row>
    <row r="19749" spans="1:2" ht="14.25" customHeight="1">
      <c r="A19749" s="2" t="s">
        <v>18618</v>
      </c>
      <c r="B19749" s="2" t="str">
        <f ca="1">IFERROR(__xludf.DUMMYFUNCTION("GOOGLETRANSLATE(A19749,""auto"",""en"")"),"Loading...")</f>
        <v>Loading...</v>
      </c>
    </row>
    <row r="19750" spans="1:2" ht="14.25" customHeight="1">
      <c r="A19750" s="2" t="s">
        <v>18619</v>
      </c>
      <c r="B19750" s="2" t="str">
        <f ca="1">IFERROR(__xludf.DUMMYFUNCTION("GOOGLETRANSLATE(A19750,""auto"",""en"")"),"Loading...")</f>
        <v>Loading...</v>
      </c>
    </row>
    <row r="19751" spans="1:2" ht="14.25" customHeight="1">
      <c r="A19751" s="2" t="s">
        <v>18620</v>
      </c>
      <c r="B19751" s="2" t="str">
        <f ca="1">IFERROR(__xludf.DUMMYFUNCTION("GOOGLETRANSLATE(A19751,""auto"",""en"")"),"Loading...")</f>
        <v>Loading...</v>
      </c>
    </row>
    <row r="19752" spans="1:2" ht="14.25" customHeight="1">
      <c r="A19752" s="2" t="s">
        <v>18621</v>
      </c>
      <c r="B19752" s="2" t="str">
        <f ca="1">IFERROR(__xludf.DUMMYFUNCTION("GOOGLETRANSLATE(A19752,""auto"",""en"")"),"rahul will be a good sympathetic with compassion and justice")</f>
        <v>rahul will be a good sympathetic with compassion and justice</v>
      </c>
    </row>
    <row r="19753" spans="1:2" ht="14.25" customHeight="1">
      <c r="A19753" s="6" t="s">
        <v>18622</v>
      </c>
      <c r="B19753" s="2" t="str">
        <f ca="1">IFERROR(__xludf.DUMMYFUNCTION("GOOGLETRANSLATE(A19753,""auto"",""en"")"),"Loading...")</f>
        <v>Loading...</v>
      </c>
    </row>
    <row r="19754" spans="1:2" ht="14.25" customHeight="1">
      <c r="A19754" s="6" t="s">
        <v>18623</v>
      </c>
      <c r="B19754" s="2" t="str">
        <f ca="1">IFERROR(__xludf.DUMMYFUNCTION("GOOGLETRANSLATE(A19754,""auto"",""en"")"),"People says Rahul Gandhi os educated? 😅😅 Is getting degree is educated then i am also qualified educate person then let me stand for PM post 😅.
Rhaul Gandhi has degree but not Skill")</f>
        <v>People says Rahul Gandhi os educated? 😅😅 Is getting degree is educated then i am also qualified educate person then let me stand for PM post 😅.
Rhaul Gandhi has degree but not Skill</v>
      </c>
    </row>
    <row r="19755" spans="1:2" ht="14.25" customHeight="1">
      <c r="A19755" s="2" t="s">
        <v>18624</v>
      </c>
      <c r="B19755" s="2" t="str">
        <f ca="1">IFERROR(__xludf.DUMMYFUNCTION("GOOGLETRANSLATE(A19755,""auto"",""en"")"),"Loading...")</f>
        <v>Loading...</v>
      </c>
    </row>
    <row r="19756" spans="1:2" ht="14.25" customHeight="1">
      <c r="A19756" s="6" t="s">
        <v>18625</v>
      </c>
      <c r="B19756" s="2" t="str">
        <f ca="1">IFERROR(__xludf.DUMMYFUNCTION("GOOGLETRANSLATE(A19756,""auto"",""en"")"),"Loading...")</f>
        <v>Loading...</v>
      </c>
    </row>
    <row r="19757" spans="1:2" ht="14.25" customHeight="1">
      <c r="A19757" s="2" t="s">
        <v>18626</v>
      </c>
      <c r="B19757" s="2" t="str">
        <f ca="1">IFERROR(__xludf.DUMMYFUNCTION("GOOGLETRANSLATE(A19757,""auto"",""en"")"),"Loading...")</f>
        <v>Loading...</v>
      </c>
    </row>
    <row r="19758" spans="1:2" ht="14.25" customHeight="1">
      <c r="A19758" s="2" t="s">
        <v>18627</v>
      </c>
      <c r="B19758" s="2" t="str">
        <f ca="1">IFERROR(__xludf.DUMMYFUNCTION("GOOGLETRANSLATE(A19758,""auto"",""en"")"),"Loading...")</f>
        <v>Loading...</v>
      </c>
    </row>
    <row r="19759" spans="1:2" ht="14.25" customHeight="1">
      <c r="A19759" s="2" t="s">
        <v>18628</v>
      </c>
      <c r="B19759" s="2" t="str">
        <f ca="1">IFERROR(__xludf.DUMMYFUNCTION("GOOGLETRANSLATE(A19759,""auto"",""en"")"),"Loading...")</f>
        <v>Loading...</v>
      </c>
    </row>
    <row r="19760" spans="1:2" ht="14.25" customHeight="1">
      <c r="A19760" s="4" t="s">
        <v>18629</v>
      </c>
      <c r="B19760" s="2" t="str">
        <f ca="1">IFERROR(__xludf.DUMMYFUNCTION("GOOGLETRANSLATE(A19760,""auto"",""en"")"),"Loading...")</f>
        <v>Loading...</v>
      </c>
    </row>
    <row r="19761" spans="1:2" ht="14.25" customHeight="1">
      <c r="A19761" s="2" t="s">
        <v>18630</v>
      </c>
      <c r="B19761" s="2" t="str">
        <f ca="1">IFERROR(__xludf.DUMMYFUNCTION("GOOGLETRANSLATE(A19761,""auto"",""en"")"),"Loading...")</f>
        <v>Loading...</v>
      </c>
    </row>
    <row r="19762" spans="1:2" ht="14.25" customHeight="1">
      <c r="A19762" s="2" t="s">
        <v>1435</v>
      </c>
      <c r="B19762" s="2" t="str">
        <f ca="1">IFERROR(__xludf.DUMMYFUNCTION("GOOGLETRANSLATE(A19762,""auto"",""en"")"),"Loading...")</f>
        <v>Loading...</v>
      </c>
    </row>
    <row r="19763" spans="1:2" ht="14.25" customHeight="1">
      <c r="A19763" s="2" t="s">
        <v>18631</v>
      </c>
      <c r="B19763" s="2" t="str">
        <f ca="1">IFERROR(__xludf.DUMMYFUNCTION("GOOGLETRANSLATE(A19763,""auto"",""en"")"),"Loading...")</f>
        <v>Loading...</v>
      </c>
    </row>
    <row r="19764" spans="1:2" ht="14.25" customHeight="1">
      <c r="A19764" s="5" t="s">
        <v>18632</v>
      </c>
      <c r="B19764" s="2" t="str">
        <f ca="1">IFERROR(__xludf.DUMMYFUNCTION("GOOGLETRANSLATE(A19764,""auto"",""en"")"),"Loading...")</f>
        <v>Loading...</v>
      </c>
    </row>
    <row r="19765" spans="1:2" ht="14.25" customHeight="1">
      <c r="A19765" s="2" t="s">
        <v>18633</v>
      </c>
      <c r="B19765" s="2" t="str">
        <f ca="1">IFERROR(__xludf.DUMMYFUNCTION("GOOGLETRANSLATE(A19765,""auto"",""en"")"),"Loading...")</f>
        <v>Loading...</v>
      </c>
    </row>
    <row r="19766" spans="1:2" ht="14.25" customHeight="1">
      <c r="A19766" s="2" t="s">
        <v>18634</v>
      </c>
      <c r="B19766" s="2" t="str">
        <f ca="1">IFERROR(__xludf.DUMMYFUNCTION("GOOGLETRANSLATE(A19766,""auto"",""en"")"),"Loading...")</f>
        <v>Loading...</v>
      </c>
    </row>
    <row r="19767" spans="1:2" ht="14.25" customHeight="1">
      <c r="A19767" s="2" t="s">
        <v>18635</v>
      </c>
      <c r="B19767" s="2" t="str">
        <f ca="1">IFERROR(__xludf.DUMMYFUNCTION("GOOGLETRANSLATE(A19767,""auto"",""en"")"),"A video against BJP's challenge. Please accept it dam.")</f>
        <v>A video against BJP's challenge. Please accept it dam.</v>
      </c>
    </row>
    <row r="19768" spans="1:2" ht="14.25" customHeight="1">
      <c r="A19768" s="2" t="s">
        <v>18636</v>
      </c>
      <c r="B19768" s="2" t="str">
        <f ca="1">IFERROR(__xludf.DUMMYFUNCTION("GOOGLETRANSLATE(A19768,""auto"",""en"")"),"Loading...")</f>
        <v>Loading...</v>
      </c>
    </row>
    <row r="19769" spans="1:2" ht="14.25" customHeight="1">
      <c r="A19769" s="2" t="s">
        <v>18637</v>
      </c>
      <c r="B19769" s="2" t="str">
        <f ca="1">IFERROR(__xludf.DUMMYFUNCTION("GOOGLETRANSLATE(A19769,""auto"",""en"")"),"Loading...")</f>
        <v>Loading...</v>
      </c>
    </row>
    <row r="19770" spans="1:2" ht="14.25" customHeight="1">
      <c r="A19770" s="6" t="s">
        <v>18638</v>
      </c>
      <c r="B19770" s="2" t="str">
        <f ca="1">IFERROR(__xludf.DUMMYFUNCTION("GOOGLETRANSLATE(A19770,""auto"",""en"")"),"Loading...")</f>
        <v>Loading...</v>
      </c>
    </row>
    <row r="19771" spans="1:2" ht="14.25" customHeight="1">
      <c r="A19771" s="2" t="s">
        <v>18639</v>
      </c>
      <c r="B19771" s="2" t="str">
        <f ca="1">IFERROR(__xludf.DUMMYFUNCTION("GOOGLETRANSLATE(A19771,""auto"",""en"")"),"Congress🎉🎉🎉❤❤❤❤")</f>
        <v>Congress🎉🎉🎉❤❤❤❤</v>
      </c>
    </row>
    <row r="19772" spans="1:2" ht="14.25" customHeight="1">
      <c r="A19772" s="2" t="s">
        <v>18640</v>
      </c>
      <c r="B19772" s="2" t="str">
        <f ca="1">IFERROR(__xludf.DUMMYFUNCTION("GOOGLETRANSLATE(A19772,""auto"",""en"")"),"Loading...")</f>
        <v>Loading...</v>
      </c>
    </row>
    <row r="19773" spans="1:2" ht="14.25" customHeight="1">
      <c r="A19773" s="2" t="s">
        <v>18641</v>
      </c>
      <c r="B19773" s="2" t="str">
        <f ca="1">IFERROR(__xludf.DUMMYFUNCTION("GOOGLETRANSLATE(A19773,""auto"",""en"")"),"Loading...")</f>
        <v>Loading...</v>
      </c>
    </row>
    <row r="19774" spans="1:2" ht="14.25" customHeight="1">
      <c r="A19774" s="2" t="s">
        <v>18642</v>
      </c>
      <c r="B19774" s="2" t="str">
        <f ca="1">IFERROR(__xludf.DUMMYFUNCTION("GOOGLETRANSLATE(A19774,""auto"",""en"")"),"Why are you doing so much devotion?")</f>
        <v>Why are you doing so much devotion?</v>
      </c>
    </row>
    <row r="19775" spans="1:2" ht="14.25" customHeight="1">
      <c r="A19775" s="2" t="s">
        <v>18643</v>
      </c>
      <c r="B19775" s="2" t="str">
        <f ca="1">IFERROR(__xludf.DUMMYFUNCTION("GOOGLETRANSLATE(A19775,""auto"",""en"")"),"Loading...")</f>
        <v>Loading...</v>
      </c>
    </row>
    <row r="19776" spans="1:2" ht="14.25" customHeight="1">
      <c r="A19776" s="2" t="s">
        <v>18644</v>
      </c>
      <c r="B19776" s="2" t="str">
        <f ca="1">IFERROR(__xludf.DUMMYFUNCTION("GOOGLETRANSLATE(A19776,""auto"",""en"")"),"Loading...")</f>
        <v>Loading...</v>
      </c>
    </row>
    <row r="19777" spans="1:2" ht="14.25" customHeight="1">
      <c r="A19777" s="2" t="s">
        <v>18645</v>
      </c>
      <c r="B19777" s="2" t="str">
        <f ca="1">IFERROR(__xludf.DUMMYFUNCTION("GOOGLETRANSLATE(A19777,""auto"",""en"")"),"Loading...")</f>
        <v>Loading...</v>
      </c>
    </row>
    <row r="19778" spans="1:2" ht="14.25" customHeight="1">
      <c r="A19778" s="4" t="s">
        <v>18646</v>
      </c>
      <c r="B19778" s="2" t="str">
        <f ca="1">IFERROR(__xludf.DUMMYFUNCTION("GOOGLETRANSLATE(A19778,""auto"",""en"")"),"Loading...")</f>
        <v>Loading...</v>
      </c>
    </row>
    <row r="19779" spans="1:2" ht="14.25" customHeight="1">
      <c r="A19779" s="2" t="s">
        <v>18647</v>
      </c>
      <c r="B19779" s="2" t="str">
        <f ca="1">IFERROR(__xludf.DUMMYFUNCTION("GOOGLETRANSLATE(A19779,""auto"",""en"")"),"Brother, read BJP's Manifesto😒Make a video on how to pass from BJP.")</f>
        <v>Brother, read BJP's Manifesto😒Make a video on how to pass from BJP.</v>
      </c>
    </row>
    <row r="19780" spans="1:2" ht="14.25" customHeight="1">
      <c r="A19780" s="2" t="s">
        <v>18648</v>
      </c>
      <c r="B19780" s="2" t="str">
        <f ca="1">IFERROR(__xludf.DUMMYFUNCTION("GOOGLETRANSLATE(A19780,""auto"",""en"")"),"Vote to BJP and the country needs strong leadership.")</f>
        <v>Vote to BJP and the country needs strong leadership.</v>
      </c>
    </row>
    <row r="19781" spans="1:2" ht="14.25" customHeight="1">
      <c r="A19781" s="2" t="s">
        <v>18649</v>
      </c>
      <c r="B19781" s="2" t="str">
        <f ca="1">IFERROR(__xludf.DUMMYFUNCTION("GOOGLETRANSLATE(A19781,""auto"",""en"")"),"Loading...")</f>
        <v>Loading...</v>
      </c>
    </row>
    <row r="19782" spans="1:2" ht="14.25" customHeight="1">
      <c r="A19782" s="4" t="s">
        <v>18650</v>
      </c>
      <c r="B19782" s="2" t="str">
        <f ca="1">IFERROR(__xludf.DUMMYFUNCTION("GOOGLETRANSLATE(A19782,""auto"",""en"")"),"Loading...")</f>
        <v>Loading...</v>
      </c>
    </row>
    <row r="19783" spans="1:2" ht="14.25" customHeight="1">
      <c r="A19783" s="2" t="s">
        <v>18651</v>
      </c>
      <c r="B19783" s="2" t="str">
        <f ca="1">IFERROR(__xludf.DUMMYFUNCTION("GOOGLETRANSLATE(A19783,""auto"",""en"")"),"Loading...")</f>
        <v>Loading...</v>
      </c>
    </row>
    <row r="19784" spans="1:2" ht="14.25" customHeight="1">
      <c r="A19784" s="6" t="s">
        <v>18652</v>
      </c>
      <c r="B19784" s="2" t="str">
        <f ca="1">IFERROR(__xludf.DUMMYFUNCTION("GOOGLETRANSLATE(A19784,""auto"",""en"")"),"12:10
19:15")</f>
        <v>12:10
19:15</v>
      </c>
    </row>
    <row r="19785" spans="1:2" ht="14.25" customHeight="1">
      <c r="A19785" s="2" t="s">
        <v>18653</v>
      </c>
      <c r="B19785" s="2" t="str">
        <f ca="1">IFERROR(__xludf.DUMMYFUNCTION("GOOGLETRANSLATE(A19785,""auto"",""en"")"),"Loading...")</f>
        <v>Loading...</v>
      </c>
    </row>
    <row r="19786" spans="1:2" ht="14.25" customHeight="1">
      <c r="A19786" s="2" t="s">
        <v>18654</v>
      </c>
      <c r="B19786" s="2" t="str">
        <f ca="1">IFERROR(__xludf.DUMMYFUNCTION("GOOGLETRANSLATE(A19786,""auto"",""en"")"),"Loading...")</f>
        <v>Loading...</v>
      </c>
    </row>
    <row r="19787" spans="1:2" ht="14.25" customHeight="1">
      <c r="A19787" s="5" t="s">
        <v>18655</v>
      </c>
      <c r="B19787" s="2" t="str">
        <f ca="1">IFERROR(__xludf.DUMMYFUNCTION("GOOGLETRANSLATE(A19787,""auto"",""en"")"),"Loading...")</f>
        <v>Loading...</v>
      </c>
    </row>
    <row r="19788" spans="1:2" ht="14.25" customHeight="1">
      <c r="A19788" s="2" t="s">
        <v>18656</v>
      </c>
      <c r="B19788" s="2" t="str">
        <f ca="1">IFERROR(__xludf.DUMMYFUNCTION("GOOGLETRANSLATE(A19788,""auto"",""en"")"),"Loading...")</f>
        <v>Loading...</v>
      </c>
    </row>
    <row r="19789" spans="1:2" ht="14.25" customHeight="1">
      <c r="A19789" s="2" t="s">
        <v>18657</v>
      </c>
      <c r="B19789" s="2" t="str">
        <f ca="1">IFERROR(__xludf.DUMMYFUNCTION("GOOGLETRANSLATE(A19789,""auto"",""en"")"),"Muslim family became Gandhi due to political ambition. Nehru-Gandhi family has been playing dirty political game against the people of India since long time their dirty game still going on. Nehru's legacy is this - In 1962, Ladakh was handed over to China"&amp;", which is today Akshay China and POK was handed over to Pakistan.")</f>
        <v>Muslim family became Gandhi due to political ambition. Nehru-Gandhi family has been playing dirty political game against the people of India since long time their dirty game still going on. Nehru's legacy is this - In 1962, Ladakh was handed over to China, which is today Akshay China and POK was handed over to Pakistan.</v>
      </c>
    </row>
    <row r="19790" spans="1:2" ht="14.25" customHeight="1">
      <c r="A19790" s="4" t="s">
        <v>18658</v>
      </c>
      <c r="B19790" s="2" t="str">
        <f ca="1">IFERROR(__xludf.DUMMYFUNCTION("GOOGLETRANSLATE(A19790,""auto"",""en"")"),"Loading...")</f>
        <v>Loading...</v>
      </c>
    </row>
    <row r="19791" spans="1:2" ht="14.25" customHeight="1">
      <c r="A19791" s="4" t="s">
        <v>18659</v>
      </c>
      <c r="B19791" s="2" t="str">
        <f ca="1">IFERROR(__xludf.DUMMYFUNCTION("GOOGLETRANSLATE(A19791,""auto"",""en"")"),"Loading...")</f>
        <v>Loading...</v>
      </c>
    </row>
    <row r="19792" spans="1:2" ht="14.25" customHeight="1">
      <c r="A19792" s="4" t="s">
        <v>18660</v>
      </c>
      <c r="B19792" s="2" t="str">
        <f ca="1">IFERROR(__xludf.DUMMYFUNCTION("GOOGLETRANSLATE(A19792,""auto"",""en"")"),"Only when population decreases will unemployment decrease. It is necessary for Modi to become Prime Minister.")</f>
        <v>Only when population decreases will unemployment decrease. It is necessary for Modi to become Prime Minister.</v>
      </c>
    </row>
    <row r="19793" spans="1:2" ht="14.25" customHeight="1">
      <c r="A19793" s="2" t="s">
        <v>18661</v>
      </c>
      <c r="B19793" s="2" t="str">
        <f ca="1">IFERROR(__xludf.DUMMYFUNCTION("GOOGLETRANSLATE(A19793,""auto"",""en"")"),"modi mangal")</f>
        <v>modi mangal</v>
      </c>
    </row>
    <row r="19794" spans="1:2" ht="14.25" customHeight="1">
      <c r="A19794" s="2" t="s">
        <v>18662</v>
      </c>
      <c r="B19794" s="2" t="str">
        <f ca="1">IFERROR(__xludf.DUMMYFUNCTION("GOOGLETRANSLATE(A19794,""auto"",""en"")"),"Loading...")</f>
        <v>Loading...</v>
      </c>
    </row>
    <row r="19795" spans="1:2" ht="14.25" customHeight="1">
      <c r="A19795" s="2" t="s">
        <v>18663</v>
      </c>
      <c r="B19795" s="2" t="str">
        <f ca="1">IFERROR(__xludf.DUMMYFUNCTION("GOOGLETRANSLATE(A19795,""auto"",""en"")"),"Loading...")</f>
        <v>Loading...</v>
      </c>
    </row>
    <row r="19796" spans="1:2" ht="14.25" customHeight="1">
      <c r="A19796" s="6" t="s">
        <v>18664</v>
      </c>
      <c r="B19796" s="2" t="str">
        <f ca="1">IFERROR(__xludf.DUMMYFUNCTION("GOOGLETRANSLATE(A19796,""auto"",""en"")"),"Loading...")</f>
        <v>Loading...</v>
      </c>
    </row>
    <row r="19797" spans="1:2" ht="14.25" customHeight="1">
      <c r="A19797" s="2" t="s">
        <v>594</v>
      </c>
      <c r="B19797" s="2" t="str">
        <f ca="1">IFERROR(__xludf.DUMMYFUNCTION("GOOGLETRANSLATE(A19797,""auto"",""en"")"),"❤")</f>
        <v>❤</v>
      </c>
    </row>
    <row r="19798" spans="1:2" ht="14.25" customHeight="1">
      <c r="A19798" s="2" t="s">
        <v>18665</v>
      </c>
      <c r="B19798" s="2" t="str">
        <f ca="1">IFERROR(__xludf.DUMMYFUNCTION("GOOGLETRANSLATE(A19798,""auto"",""en"")"),"Loading...")</f>
        <v>Loading...</v>
      </c>
    </row>
    <row r="19799" spans="1:2" ht="14.25" customHeight="1">
      <c r="A19799" s="2" t="s">
        <v>18666</v>
      </c>
      <c r="B19799" s="2" t="str">
        <f ca="1">IFERROR(__xludf.DUMMYFUNCTION("GOOGLETRANSLATE(A19799,""auto"",""en"")"),"Loading...")</f>
        <v>Loading...</v>
      </c>
    </row>
    <row r="19800" spans="1:2" ht="14.25" customHeight="1">
      <c r="A19800" s="2" t="s">
        <v>18667</v>
      </c>
      <c r="B19800" s="2" t="str">
        <f ca="1">IFERROR(__xludf.DUMMYFUNCTION("GOOGLETRANSLATE(A19800,""auto"",""en"")"),"Loading...")</f>
        <v>Loading...</v>
      </c>
    </row>
    <row r="19801" spans="1:2" ht="14.25" customHeight="1">
      <c r="A19801" s="2" t="s">
        <v>18668</v>
      </c>
      <c r="B19801" s="2" t="str">
        <f ca="1">IFERROR(__xludf.DUMMYFUNCTION("GOOGLETRANSLATE(A19801,""auto"",""en"")"),"Loading...")</f>
        <v>Loading...</v>
      </c>
    </row>
    <row r="19802" spans="1:2" ht="14.25" customHeight="1">
      <c r="A19802" s="2" t="s">
        <v>18669</v>
      </c>
      <c r="B19802" s="2" t="str">
        <f ca="1">IFERROR(__xludf.DUMMYFUNCTION("GOOGLETRANSLATE(A19802,""auto"",""en"")"),"Loading...")</f>
        <v>Loading...</v>
      </c>
    </row>
    <row r="19803" spans="1:2" ht="14.25" customHeight="1">
      <c r="A19803" s="2" t="s">
        <v>18670</v>
      </c>
      <c r="B19803" s="2" t="str">
        <f ca="1">IFERROR(__xludf.DUMMYFUNCTION("GOOGLETRANSLATE(A19803,""auto"",""en"")"),"Better remove caste based reservation system.  It can't be used as a tool for politics.")</f>
        <v>Better remove caste based reservation system.  It can't be used as a tool for politics.</v>
      </c>
    </row>
    <row r="19804" spans="1:2" ht="14.25" customHeight="1">
      <c r="A19804" s="2" t="s">
        <v>18671</v>
      </c>
      <c r="B19804" s="2" t="str">
        <f ca="1">IFERROR(__xludf.DUMMYFUNCTION("GOOGLETRANSLATE(A19804,""auto"",""en"")"),"Loading...")</f>
        <v>Loading...</v>
      </c>
    </row>
    <row r="19805" spans="1:2" ht="14.25" customHeight="1">
      <c r="A19805" s="2" t="s">
        <v>18672</v>
      </c>
      <c r="B19805" s="2" t="str">
        <f ca="1">IFERROR(__xludf.DUMMYFUNCTION("GOOGLETRANSLATE(A19805,""auto"",""en"")"),"Loading...")</f>
        <v>Loading...</v>
      </c>
    </row>
    <row r="19806" spans="1:2" ht="14.25" customHeight="1">
      <c r="A19806" s="2" t="s">
        <v>18673</v>
      </c>
      <c r="B19806" s="2" t="str">
        <f ca="1">IFERROR(__xludf.DUMMYFUNCTION("GOOGLETRANSLATE(A19806,""auto"",""en"")"),"Loading...")</f>
        <v>Loading...</v>
      </c>
    </row>
    <row r="19807" spans="1:2" ht="14.25" customHeight="1">
      <c r="A19807" s="2" t="s">
        <v>18674</v>
      </c>
      <c r="B19807" s="2" t="str">
        <f ca="1">IFERROR(__xludf.DUMMYFUNCTION("GOOGLETRANSLATE(A19807,""auto"",""en"")"),"Loading...")</f>
        <v>Loading...</v>
      </c>
    </row>
    <row r="19808" spans="1:2" ht="14.25" customHeight="1">
      <c r="A19808" s="2" t="s">
        <v>311</v>
      </c>
      <c r="B19808" s="2" t="str">
        <f ca="1">IFERROR(__xludf.DUMMYFUNCTION("GOOGLETRANSLATE(A19808,""auto"",""en"")"),"Loading...")</f>
        <v>Loading...</v>
      </c>
    </row>
    <row r="19809" spans="1:2" ht="14.25" customHeight="1">
      <c r="A19809" s="2" t="s">
        <v>18675</v>
      </c>
      <c r="B19809" s="2" t="str">
        <f ca="1">IFERROR(__xludf.DUMMYFUNCTION("GOOGLETRANSLATE(A19809,""auto"",""en"")"),"Loading...")</f>
        <v>Loading...</v>
      </c>
    </row>
    <row r="19810" spans="1:2" ht="14.25" customHeight="1">
      <c r="A19810" s="2" t="s">
        <v>18676</v>
      </c>
      <c r="B19810" s="2" t="str">
        <f ca="1">IFERROR(__xludf.DUMMYFUNCTION("GOOGLETRANSLATE(A19810,""auto"",""en"")"),"Loading...")</f>
        <v>Loading...</v>
      </c>
    </row>
    <row r="19811" spans="1:2" ht="14.25" customHeight="1">
      <c r="A19811" s="2" t="s">
        <v>18677</v>
      </c>
      <c r="B19811" s="2" t="str">
        <f ca="1">IFERROR(__xludf.DUMMYFUNCTION("GOOGLETRANSLATE(A19811,""auto"",""en"")"),"problem")</f>
        <v>problem</v>
      </c>
    </row>
    <row r="19812" spans="1:2" ht="14.25" customHeight="1">
      <c r="A19812" s="2" t="s">
        <v>18678</v>
      </c>
      <c r="B19812" s="2" t="str">
        <f ca="1">IFERROR(__xludf.DUMMYFUNCTION("GOOGLETRANSLATE(A19812,""auto"",""en"")"),"Loading...")</f>
        <v>Loading...</v>
      </c>
    </row>
    <row r="19813" spans="1:2" ht="14.25" customHeight="1">
      <c r="A19813" s="2" t="s">
        <v>18679</v>
      </c>
      <c r="B19813" s="2" t="str">
        <f ca="1">IFERROR(__xludf.DUMMYFUNCTION("GOOGLETRANSLATE(A19813,""auto"",""en"")"),"Loading...")</f>
        <v>Loading...</v>
      </c>
    </row>
    <row r="19814" spans="1:2" ht="14.25" customHeight="1">
      <c r="A19814" s="2" t="s">
        <v>18680</v>
      </c>
      <c r="B19814" s="2" t="str">
        <f ca="1">IFERROR(__xludf.DUMMYFUNCTION("GOOGLETRANSLATE(A19814,""auto"",""en"")"),"What about BJP or Modi ......you are the supporter of Modi")</f>
        <v>What about BJP or Modi ......you are the supporter of Modi</v>
      </c>
    </row>
    <row r="19815" spans="1:2" ht="14.25" customHeight="1">
      <c r="A19815" s="2" t="s">
        <v>18681</v>
      </c>
      <c r="B19815" s="2" t="str">
        <f ca="1">IFERROR(__xludf.DUMMYFUNCTION("GOOGLETRANSLATE(A19815,""auto"",""en"")"),"Loading...")</f>
        <v>Loading...</v>
      </c>
    </row>
    <row r="19816" spans="1:2" ht="14.25" customHeight="1">
      <c r="A19816" s="2" t="s">
        <v>18682</v>
      </c>
      <c r="B19816" s="2" t="str">
        <f ca="1">IFERROR(__xludf.DUMMYFUNCTION("GOOGLETRANSLATE(A19816,""auto"",""en"")"),"Loading...")</f>
        <v>Loading...</v>
      </c>
    </row>
    <row r="19817" spans="1:2" ht="14.25" customHeight="1">
      <c r="A19817" s="6" t="s">
        <v>18683</v>
      </c>
      <c r="B19817" s="2" t="str">
        <f ca="1">IFERROR(__xludf.DUMMYFUNCTION("GOOGLETRANSLATE(A19817,""auto"",""en"")"),"Loading...")</f>
        <v>Loading...</v>
      </c>
    </row>
    <row r="19818" spans="1:2" ht="14.25" customHeight="1">
      <c r="A19818" s="2" t="s">
        <v>18684</v>
      </c>
      <c r="B19818" s="2" t="str">
        <f ca="1">IFERROR(__xludf.DUMMYFUNCTION("GOOGLETRANSLATE(A19818,""auto"",""en"")"),"When will Modiji give open press conference, then we will see who is more confident.")</f>
        <v>When will Modiji give open press conference, then we will see who is more confident.</v>
      </c>
    </row>
    <row r="19819" spans="1:2" ht="14.25" customHeight="1">
      <c r="A19819" s="2" t="s">
        <v>18685</v>
      </c>
      <c r="B19819" s="2" t="str">
        <f ca="1">IFERROR(__xludf.DUMMYFUNCTION("GOOGLETRANSLATE(A19819,""auto"",""en"")"),"Loading...")</f>
        <v>Loading...</v>
      </c>
    </row>
    <row r="19820" spans="1:2" ht="14.25" customHeight="1">
      <c r="A19820" s="6" t="s">
        <v>18686</v>
      </c>
      <c r="B19820" s="2" t="str">
        <f ca="1">IFERROR(__xludf.DUMMYFUNCTION("GOOGLETRANSLATE(A19820,""auto"",""en"")"),"Loading...")</f>
        <v>Loading...</v>
      </c>
    </row>
    <row r="19821" spans="1:2" ht="14.25" customHeight="1">
      <c r="A19821" s="6" t="s">
        <v>18687</v>
      </c>
      <c r="B19821" s="2" t="str">
        <f ca="1">IFERROR(__xludf.DUMMYFUNCTION("GOOGLETRANSLATE(A19821,""auto"",""en"")"),"Loading...")</f>
        <v>Loading...</v>
      </c>
    </row>
    <row r="19822" spans="1:2" ht="14.25" customHeight="1">
      <c r="A19822" s="6" t="s">
        <v>18688</v>
      </c>
      <c r="B19822" s="2" t="str">
        <f ca="1">IFERROR(__xludf.DUMMYFUNCTION("GOOGLETRANSLATE(A19822,""auto"",""en"")"),"Loading...")</f>
        <v>Loading...</v>
      </c>
    </row>
    <row r="19823" spans="1:2" ht="14.25" customHeight="1">
      <c r="A19823" s="2" t="s">
        <v>18689</v>
      </c>
      <c r="B19823" s="2" t="str">
        <f ca="1">IFERROR(__xludf.DUMMYFUNCTION("GOOGLETRANSLATE(A19823,""auto"",""en"")"),"congress did same with telangana and karnataka promises because our telangana budget isnt capable of giving six guarantees")</f>
        <v>congress did same with telangana and karnataka promises because our telangana budget isnt capable of giving six guarantees</v>
      </c>
    </row>
    <row r="19824" spans="1:2" ht="14.25" customHeight="1">
      <c r="A19824" s="2" t="s">
        <v>18690</v>
      </c>
      <c r="B19824" s="2" t="str">
        <f ca="1">IFERROR(__xludf.DUMMYFUNCTION("GOOGLETRANSLATE(A19824,""auto"",""en"")"),"Loading...")</f>
        <v>Loading...</v>
      </c>
    </row>
    <row r="19825" spans="1:2" ht="14.25" customHeight="1">
      <c r="A19825" s="2" t="s">
        <v>18691</v>
      </c>
      <c r="B19825" s="2" t="str">
        <f ca="1">IFERROR(__xludf.DUMMYFUNCTION("GOOGLETRANSLATE(A19825,""auto"",""en"")"),"WHY ARE YOU CREATING NONSENSE, HOW MUCH ARE YOU TALKING ABOUT MODI, WHY CAN NOT YOU MAKE MENEFESTO")</f>
        <v>WHY ARE YOU CREATING NONSENSE, HOW MUCH ARE YOU TALKING ABOUT MODI, WHY CAN NOT YOU MAKE MENEFESTO</v>
      </c>
    </row>
    <row r="19826" spans="1:2" ht="14.25" customHeight="1">
      <c r="A19826" s="2" t="s">
        <v>18692</v>
      </c>
      <c r="B19826" s="2" t="str">
        <f ca="1">IFERROR(__xludf.DUMMYFUNCTION("GOOGLETRANSLATE(A19826,""auto"",""en"")"),"Loading...")</f>
        <v>Loading...</v>
      </c>
    </row>
    <row r="19827" spans="1:2" ht="14.25" customHeight="1">
      <c r="A19827" s="2" t="s">
        <v>18693</v>
      </c>
      <c r="B19827" s="2" t="str">
        <f ca="1">IFERROR(__xludf.DUMMYFUNCTION("GOOGLETRANSLATE(A19827,""auto"",""en"")"),"Loading...")</f>
        <v>Loading...</v>
      </c>
    </row>
    <row r="19828" spans="1:2" ht="14.25" customHeight="1">
      <c r="A19828" s="6" t="s">
        <v>18694</v>
      </c>
      <c r="B19828" s="2" t="str">
        <f ca="1">IFERROR(__xludf.DUMMYFUNCTION("GOOGLETRANSLATE(A19828,""auto"",""en"")"),"Brother, you are supporting BJP very lovingly, first time it was on video but 
He is supporting BJP so lovingly to save his YouTube channel. Do you even know which Bill has been passed?")</f>
        <v>Brother, you are supporting BJP very lovingly, first time it was on video but 
He is supporting BJP so lovingly to save his YouTube channel. Do you even know which Bill has been passed?</v>
      </c>
    </row>
    <row r="19829" spans="1:2" ht="14.25" customHeight="1">
      <c r="A19829" s="6" t="s">
        <v>18695</v>
      </c>
      <c r="B19829" s="2" t="str">
        <f ca="1">IFERROR(__xludf.DUMMYFUNCTION("GOOGLETRANSLATE(A19829,""auto"",""en"")"),"Problem with RaGa is whoever he trusted they all backstabbing him.
Jyotiraditya 
Milind deora 
Many have been made ministers in thier 35s")</f>
        <v>Problem with RaGa is whoever he trusted they all backstabbing him.
Jyotiraditya 
Milind deora 
Many have been made ministers in thier 35s</v>
      </c>
    </row>
    <row r="19830" spans="1:2" ht="14.25" customHeight="1">
      <c r="A19830" s="2" t="s">
        <v>18696</v>
      </c>
      <c r="B19830" s="2" t="str">
        <f ca="1">IFERROR(__xludf.DUMMYFUNCTION("GOOGLETRANSLATE(A19830,""auto"",""en"")"),"Loading...")</f>
        <v>Loading...</v>
      </c>
    </row>
    <row r="19831" spans="1:2" ht="14.25" customHeight="1">
      <c r="A19831" s="2" t="s">
        <v>18697</v>
      </c>
      <c r="B19831" s="2" t="str">
        <f ca="1">IFERROR(__xludf.DUMMYFUNCTION("GOOGLETRANSLATE(A19831,""auto"",""en"")"),"Loading...")</f>
        <v>Loading...</v>
      </c>
    </row>
    <row r="19832" spans="1:2" ht="14.25" customHeight="1">
      <c r="A19832" s="2" t="s">
        <v>18698</v>
      </c>
      <c r="B19832" s="2" t="str">
        <f ca="1">IFERROR(__xludf.DUMMYFUNCTION("GOOGLETRANSLATE(A19832,""auto"",""en"")"),"Loading...")</f>
        <v>Loading...</v>
      </c>
    </row>
    <row r="19833" spans="1:2" ht="14.25" customHeight="1">
      <c r="A19833" s="2" t="s">
        <v>18699</v>
      </c>
      <c r="B19833" s="2" t="str">
        <f ca="1">IFERROR(__xludf.DUMMYFUNCTION("GOOGLETRANSLATE(A19833,""auto"",""en"")"),"The solution to all things must be revealed!! We are sitting on the reservation of rights of OBC people and SC/ST! 50% Reservation Cap Hatega to Hume More Reservation Milega! If you live forever, you will get the right! Till I get my right to justice!!! I"&amp;"f we remember that our population is 70%, our reservation should be 70%, it should not be 10%!!!! This statement has to be thrown out so that the Satadhari Party gets its right to justice!")</f>
        <v>The solution to all things must be revealed!! We are sitting on the reservation of rights of OBC people and SC/ST! 50% Reservation Cap Hatega to Hume More Reservation Milega! If you live forever, you will get the right! Till I get my right to justice!!! If we remember that our population is 70%, our reservation should be 70%, it should not be 10%!!!! This statement has to be thrown out so that the Satadhari Party gets its right to justice!</v>
      </c>
    </row>
    <row r="19834" spans="1:2" ht="14.25" customHeight="1">
      <c r="A19834" s="2" t="s">
        <v>18700</v>
      </c>
      <c r="B19834" s="2" t="str">
        <f ca="1">IFERROR(__xludf.DUMMYFUNCTION("GOOGLETRANSLATE(A19834,""auto"",""en"")"),"Please subscribe brother")</f>
        <v>Please subscribe brother</v>
      </c>
    </row>
    <row r="19835" spans="1:2" ht="14.25" customHeight="1">
      <c r="A19835" s="6" t="s">
        <v>18701</v>
      </c>
      <c r="B19835" s="2" t="str">
        <f ca="1">IFERROR(__xludf.DUMMYFUNCTION("GOOGLETRANSLATE(A19835,""auto"",""en"")"),"Loading...")</f>
        <v>Loading...</v>
      </c>
    </row>
    <row r="19836" spans="1:2" ht="14.25" customHeight="1">
      <c r="A19836" s="2" t="s">
        <v>18702</v>
      </c>
      <c r="B19836" s="2" t="str">
        <f ca="1">IFERROR(__xludf.DUMMYFUNCTION("GOOGLETRANSLATE(A19836,""auto"",""en"")"),"Loading...")</f>
        <v>Loading...</v>
      </c>
    </row>
    <row r="19837" spans="1:2" ht="14.25" customHeight="1">
      <c r="A19837" s="2" t="s">
        <v>18703</v>
      </c>
      <c r="B19837" s="2" t="str">
        <f ca="1">IFERROR(__xludf.DUMMYFUNCTION("GOOGLETRANSLATE(A19837,""auto"",""en"")"),"Loading...")</f>
        <v>Loading...</v>
      </c>
    </row>
    <row r="19838" spans="1:2" ht="14.25" customHeight="1">
      <c r="A19838" s="2" t="s">
        <v>18704</v>
      </c>
      <c r="B19838" s="2" t="str">
        <f ca="1">IFERROR(__xludf.DUMMYFUNCTION("GOOGLETRANSLATE(A19838,""auto"",""en"")"),"Loading...")</f>
        <v>Loading...</v>
      </c>
    </row>
    <row r="19839" spans="1:2" ht="14.25" customHeight="1">
      <c r="A19839" s="2" t="s">
        <v>18705</v>
      </c>
      <c r="B19839" s="2" t="str">
        <f ca="1">IFERROR(__xludf.DUMMYFUNCTION("GOOGLETRANSLATE(A19839,""auto"",""en"")"),"Loading...")</f>
        <v>Loading...</v>
      </c>
    </row>
    <row r="19840" spans="1:2" ht="14.25" customHeight="1">
      <c r="A19840" s="6" t="s">
        <v>18706</v>
      </c>
      <c r="B19840" s="2" t="str">
        <f ca="1">IFERROR(__xludf.DUMMYFUNCTION("GOOGLETRANSLATE(A19840,""auto"",""en"")"),"I am PTA, who should I vote for? 
BJP✌🏼
National security and pro India attitude only matters for me")</f>
        <v>I am PTA, who should I vote for? 
BJP✌🏼
National security and pro India attitude only matters for me</v>
      </c>
    </row>
    <row r="19841" spans="1:2" ht="14.25" customHeight="1">
      <c r="A19841" s="2" t="s">
        <v>18707</v>
      </c>
      <c r="B19841" s="2" t="str">
        <f ca="1">IFERROR(__xludf.DUMMYFUNCTION("GOOGLETRANSLATE(A19841,""auto"",""en"")"),"Loading...")</f>
        <v>Loading...</v>
      </c>
    </row>
    <row r="19842" spans="1:2" ht="14.25" customHeight="1">
      <c r="A19842" s="2" t="s">
        <v>18708</v>
      </c>
      <c r="B19842" s="2" t="str">
        <f ca="1">IFERROR(__xludf.DUMMYFUNCTION("GOOGLETRANSLATE(A19842,""auto"",""en"")"),"Loading...")</f>
        <v>Loading...</v>
      </c>
    </row>
    <row r="19843" spans="1:2" ht="14.25" customHeight="1">
      <c r="A19843" s="6" t="s">
        <v>18709</v>
      </c>
      <c r="B19843" s="2" t="str">
        <f ca="1">IFERROR(__xludf.DUMMYFUNCTION("GOOGLETRANSLATE(A19843,""auto"",""en"")"),"Loading...")</f>
        <v>Loading...</v>
      </c>
    </row>
    <row r="19844" spans="1:2" ht="14.25" customHeight="1">
      <c r="A19844" s="2" t="s">
        <v>18710</v>
      </c>
      <c r="B19844" s="2" t="str">
        <f ca="1">IFERROR(__xludf.DUMMYFUNCTION("GOOGLETRANSLATE(A19844,""auto"",""en"")"),"Loading...")</f>
        <v>Loading...</v>
      </c>
    </row>
    <row r="19845" spans="1:2" ht="14.25" customHeight="1">
      <c r="A19845" s="2" t="s">
        <v>18711</v>
      </c>
      <c r="B19845" s="2" t="str">
        <f ca="1">IFERROR(__xludf.DUMMYFUNCTION("GOOGLETRANSLATE(A19845,""auto"",""en"")"),"Loading...")</f>
        <v>Loading...</v>
      </c>
    </row>
    <row r="19846" spans="1:2" ht="14.25" customHeight="1">
      <c r="A19846" s="2" t="s">
        <v>18712</v>
      </c>
      <c r="B19846" s="2" t="str">
        <f ca="1">IFERROR(__xludf.DUMMYFUNCTION("GOOGLETRANSLATE(A19846,""auto"",""en"")"),"Loading...")</f>
        <v>Loading...</v>
      </c>
    </row>
    <row r="19847" spans="1:2" ht="14.25" customHeight="1">
      <c r="A19847" s="6" t="s">
        <v>18713</v>
      </c>
      <c r="B19847" s="2" t="str">
        <f ca="1">IFERROR(__xludf.DUMMYFUNCTION("GOOGLETRANSLATE(A19847,""auto"",""en"")"),"Loading...")</f>
        <v>Loading...</v>
      </c>
    </row>
    <row r="19848" spans="1:2" ht="14.25" customHeight="1">
      <c r="A19848" s="2" t="s">
        <v>18714</v>
      </c>
      <c r="B19848" s="2" t="str">
        <f ca="1">IFERROR(__xludf.DUMMYFUNCTION("GOOGLETRANSLATE(A19848,""auto"",""en"")"),"Loading...")</f>
        <v>Loading...</v>
      </c>
    </row>
    <row r="19849" spans="1:2" ht="14.25" customHeight="1">
      <c r="A19849" s="2" t="s">
        <v>18715</v>
      </c>
      <c r="B19849" s="2" t="str">
        <f ca="1">IFERROR(__xludf.DUMMYFUNCTION("GOOGLETRANSLATE(A19849,""auto"",""en"")"),"Loading...")</f>
        <v>Loading...</v>
      </c>
    </row>
    <row r="19850" spans="1:2" ht="14.25" customHeight="1">
      <c r="A19850" s="2" t="s">
        <v>18716</v>
      </c>
      <c r="B19850" s="2" t="str">
        <f ca="1">IFERROR(__xludf.DUMMYFUNCTION("GOOGLETRANSLATE(A19850,""auto"",""en"")"),"Loading...")</f>
        <v>Loading...</v>
      </c>
    </row>
    <row r="19851" spans="1:2" ht="14.25" customHeight="1">
      <c r="A19851" s="2" t="s">
        <v>18717</v>
      </c>
      <c r="B19851" s="2" t="str">
        <f ca="1">IFERROR(__xludf.DUMMYFUNCTION("GOOGLETRANSLATE(A19851,""auto"",""en"")"),"Loading...")</f>
        <v>Loading...</v>
      </c>
    </row>
    <row r="19852" spans="1:2" ht="14.25" customHeight="1">
      <c r="A19852" s="2" t="s">
        <v>18718</v>
      </c>
      <c r="B19852" s="2" t="str">
        <f ca="1">IFERROR(__xludf.DUMMYFUNCTION("GOOGLETRANSLATE(A19852,""auto"",""en"")"),"3:16 It's BJP's question")</f>
        <v>3:16 It's BJP's question</v>
      </c>
    </row>
    <row r="19853" spans="1:2" ht="14.25" customHeight="1">
      <c r="A19853" s="2" t="s">
        <v>18719</v>
      </c>
      <c r="B19853" s="2" t="str">
        <f ca="1">IFERROR(__xludf.DUMMYFUNCTION("GOOGLETRANSLATE(A19853,""auto"",""en"")"),"Loading...")</f>
        <v>Loading...</v>
      </c>
    </row>
    <row r="19854" spans="1:2" ht="14.25" customHeight="1">
      <c r="A19854" s="2" t="s">
        <v>15968</v>
      </c>
      <c r="B19854" s="2" t="str">
        <f ca="1">IFERROR(__xludf.DUMMYFUNCTION("GOOGLETRANSLATE(A19854,""auto"",""en"")"),"Loading...")</f>
        <v>Loading...</v>
      </c>
    </row>
    <row r="19855" spans="1:2" ht="14.25" customHeight="1">
      <c r="A19855" s="2" t="s">
        <v>18720</v>
      </c>
      <c r="B19855" s="2" t="str">
        <f ca="1">IFERROR(__xludf.DUMMYFUNCTION("GOOGLETRANSLATE(A19855,""auto"",""en"")"),"Brother, I am feeling most confused.")</f>
        <v>Brother, I am feeling most confused.</v>
      </c>
    </row>
    <row r="19856" spans="1:2" ht="14.25" customHeight="1">
      <c r="A19856" s="2" t="s">
        <v>18721</v>
      </c>
      <c r="B19856" s="2" t="str">
        <f ca="1">IFERROR(__xludf.DUMMYFUNCTION("GOOGLETRANSLATE(A19856,""auto"",""en"")"),"First remove BJP &amp; we will see CONGRESS letter 👍")</f>
        <v>First remove BJP &amp; we will see CONGRESS letter 👍</v>
      </c>
    </row>
    <row r="19857" spans="1:2" ht="14.25" customHeight="1">
      <c r="A19857" s="2" t="s">
        <v>18722</v>
      </c>
      <c r="B19857" s="2" t="str">
        <f ca="1">IFERROR(__xludf.DUMMYFUNCTION("GOOGLETRANSLATE(A19857,""auto"",""en"")"),"Loading...")</f>
        <v>Loading...</v>
      </c>
    </row>
    <row r="19858" spans="1:2" ht="14.25" customHeight="1">
      <c r="A19858" s="2" t="s">
        <v>18723</v>
      </c>
      <c r="B19858" s="2" t="str">
        <f ca="1">IFERROR(__xludf.DUMMYFUNCTION("GOOGLETRANSLATE(A19858,""auto"",""en"")"),"When BJP wins then I am waiting for Congress comment on Modi's Twitter.")</f>
        <v>When BJP wins then I am waiting for Congress comment on Modi's Twitter.</v>
      </c>
    </row>
    <row r="19859" spans="1:2" ht="14.25" customHeight="1">
      <c r="A19859" s="2" t="s">
        <v>18724</v>
      </c>
      <c r="B19859" s="2" t="str">
        <f ca="1">IFERROR(__xludf.DUMMYFUNCTION("GOOGLETRANSLATE(A19859,""auto"",""en"")"),"Loading...")</f>
        <v>Loading...</v>
      </c>
    </row>
    <row r="19860" spans="1:2" ht="14.25" customHeight="1">
      <c r="A19860" s="2" t="s">
        <v>18725</v>
      </c>
      <c r="B19860" s="2" t="str">
        <f ca="1">IFERROR(__xludf.DUMMYFUNCTION("GOOGLETRANSLATE(A19860,""auto"",""en"")"),"Loading...")</f>
        <v>Loading...</v>
      </c>
    </row>
    <row r="19861" spans="1:2" ht="14.25" customHeight="1">
      <c r="A19861" s="2" t="s">
        <v>18726</v>
      </c>
      <c r="B19861" s="2" t="str">
        <f ca="1">IFERROR(__xludf.DUMMYFUNCTION("GOOGLETRANSLATE(A19861,""auto"",""en"")"),"Loading...")</f>
        <v>Loading...</v>
      </c>
    </row>
    <row r="19862" spans="1:2" ht="14.25" customHeight="1">
      <c r="A19862" s="2" t="s">
        <v>18727</v>
      </c>
      <c r="B19862" s="2" t="str">
        <f ca="1">IFERROR(__xludf.DUMMYFUNCTION("GOOGLETRANSLATE(A19862,""auto"",""en"")"),"Loading...")</f>
        <v>Loading...</v>
      </c>
    </row>
    <row r="19863" spans="1:2" ht="14.25" customHeight="1">
      <c r="A19863" s="2" t="s">
        <v>18728</v>
      </c>
      <c r="B19863" s="2" t="str">
        <f ca="1">IFERROR(__xludf.DUMMYFUNCTION("GOOGLETRANSLATE(A19863,""auto"",""en"")"),"Loading...")</f>
        <v>Loading...</v>
      </c>
    </row>
    <row r="19864" spans="1:2" ht="14.25" customHeight="1">
      <c r="A19864" s="2" t="s">
        <v>18729</v>
      </c>
      <c r="B19864" s="2" t="str">
        <f ca="1">IFERROR(__xludf.DUMMYFUNCTION("GOOGLETRANSLATE(A19864,""auto"",""en"")"),"Loading...")</f>
        <v>Loading...</v>
      </c>
    </row>
    <row r="19865" spans="1:2" ht="14.25" customHeight="1">
      <c r="A19865" s="2" t="s">
        <v>18730</v>
      </c>
      <c r="B19865" s="2" t="str">
        <f ca="1">IFERROR(__xludf.DUMMYFUNCTION("GOOGLETRANSLATE(A19865,""auto"",""en"")"),"Loading...")</f>
        <v>Loading...</v>
      </c>
    </row>
    <row r="19866" spans="1:2" ht="14.25" customHeight="1">
      <c r="A19866" s="2" t="s">
        <v>18731</v>
      </c>
      <c r="B19866" s="2" t="str">
        <f ca="1">IFERROR(__xludf.DUMMYFUNCTION("GOOGLETRANSLATE(A19866,""auto"",""en"")"),"Loading...")</f>
        <v>Loading...</v>
      </c>
    </row>
    <row r="19867" spans="1:2" ht="14.25" customHeight="1">
      <c r="A19867" s="2" t="s">
        <v>18732</v>
      </c>
      <c r="B19867" s="2" t="str">
        <f ca="1">IFERROR(__xludf.DUMMYFUNCTION("GOOGLETRANSLATE(A19867,""auto"",""en"")"),"Loading...")</f>
        <v>Loading...</v>
      </c>
    </row>
    <row r="19868" spans="1:2" ht="14.25" customHeight="1">
      <c r="A19868" s="2" t="s">
        <v>18733</v>
      </c>
      <c r="B19868" s="2" t="str">
        <f ca="1">IFERROR(__xludf.DUMMYFUNCTION("GOOGLETRANSLATE(A19868,""auto"",""en"")"),"Loading...")</f>
        <v>Loading...</v>
      </c>
    </row>
    <row r="19869" spans="1:2" ht="14.25" customHeight="1">
      <c r="A19869" s="2" t="s">
        <v>18734</v>
      </c>
      <c r="B19869" s="2" t="str">
        <f ca="1">IFERROR(__xludf.DUMMYFUNCTION("GOOGLETRANSLATE(A19869,""auto"",""en"")"),"Loading...")</f>
        <v>Loading...</v>
      </c>
    </row>
    <row r="19870" spans="1:2" ht="14.25" customHeight="1">
      <c r="A19870" s="2" t="s">
        <v>18735</v>
      </c>
      <c r="B19870" s="2" t="str">
        <f ca="1">IFERROR(__xludf.DUMMYFUNCTION("GOOGLETRANSLATE(A19870,""auto"",""en"")"),"Loading...")</f>
        <v>Loading...</v>
      </c>
    </row>
    <row r="19871" spans="1:2" ht="14.25" customHeight="1">
      <c r="A19871" s="2" t="s">
        <v>18736</v>
      </c>
      <c r="B19871" s="2" t="str">
        <f ca="1">IFERROR(__xludf.DUMMYFUNCTION("GOOGLETRANSLATE(A19871,""auto"",""en"")"),"Loading...")</f>
        <v>Loading...</v>
      </c>
    </row>
    <row r="19872" spans="1:2" ht="14.25" customHeight="1">
      <c r="A19872" s="2" t="s">
        <v>18737</v>
      </c>
      <c r="B19872" s="2" t="str">
        <f ca="1">IFERROR(__xludf.DUMMYFUNCTION("GOOGLETRANSLATE(A19872,""auto"",""en"")"),"After 30 years, upper caste people will not get apprenticeship...😢")</f>
        <v>After 30 years, upper caste people will not get apprenticeship...😢</v>
      </c>
    </row>
    <row r="19873" spans="1:2" ht="14.25" customHeight="1">
      <c r="A19873" s="2" t="s">
        <v>18738</v>
      </c>
      <c r="B19873" s="2" t="str">
        <f ca="1">IFERROR(__xludf.DUMMYFUNCTION("GOOGLETRANSLATE(A19873,""auto"",""en"")"),"Loading...")</f>
        <v>Loading...</v>
      </c>
    </row>
    <row r="19874" spans="1:2" ht="14.25" customHeight="1">
      <c r="A19874" s="2" t="s">
        <v>18739</v>
      </c>
      <c r="B19874" s="2" t="str">
        <f ca="1">IFERROR(__xludf.DUMMYFUNCTION("GOOGLETRANSLATE(A19874,""auto"",""en"")"),"Loading...")</f>
        <v>Loading...</v>
      </c>
    </row>
    <row r="19875" spans="1:2" ht="14.25" customHeight="1">
      <c r="A19875" s="2" t="s">
        <v>18740</v>
      </c>
      <c r="B19875" s="2" t="str">
        <f ca="1">IFERROR(__xludf.DUMMYFUNCTION("GOOGLETRANSLATE(A19875,""auto"",""en"")"),"Loading...")</f>
        <v>Loading...</v>
      </c>
    </row>
    <row r="19876" spans="1:2" ht="14.25" customHeight="1">
      <c r="A19876" s="2" t="s">
        <v>18741</v>
      </c>
      <c r="B19876" s="2" t="str">
        <f ca="1">IFERROR(__xludf.DUMMYFUNCTION("GOOGLETRANSLATE(A19876,""auto"",""en"")"),"Loading...")</f>
        <v>Loading...</v>
      </c>
    </row>
    <row r="19877" spans="1:2" ht="14.25" customHeight="1">
      <c r="A19877" s="2" t="s">
        <v>18742</v>
      </c>
      <c r="B19877" s="2" t="str">
        <f ca="1">IFERROR(__xludf.DUMMYFUNCTION("GOOGLETRANSLATE(A19877,""auto"",""en"")"),"Loading...")</f>
        <v>Loading...</v>
      </c>
    </row>
    <row r="19878" spans="1:2" ht="14.25" customHeight="1">
      <c r="A19878" s="6" t="s">
        <v>18743</v>
      </c>
      <c r="B19878" s="2" t="str">
        <f ca="1">IFERROR(__xludf.DUMMYFUNCTION("GOOGLETRANSLATE(A19878,""auto"",""en"")"),"Loading...")</f>
        <v>Loading...</v>
      </c>
    </row>
    <row r="19879" spans="1:2" ht="14.25" customHeight="1">
      <c r="A19879" s="4" t="s">
        <v>18744</v>
      </c>
      <c r="B19879" s="2" t="str">
        <f ca="1">IFERROR(__xludf.DUMMYFUNCTION("GOOGLETRANSLATE(A19879,""auto"",""en"")"),"Loading...")</f>
        <v>Loading...</v>
      </c>
    </row>
    <row r="19880" spans="1:2" ht="14.25" customHeight="1">
      <c r="A19880" s="4" t="s">
        <v>18745</v>
      </c>
      <c r="B19880" s="2" t="str">
        <f ca="1">IFERROR(__xludf.DUMMYFUNCTION("GOOGLETRANSLATE(A19880,""auto"",""en"")"),"When people were facing problems, didn't you have time to say so much, the fastest channel came Congress menofesto Congress mnt happening, hey people don't know what gd media is talking about.....")</f>
        <v>When people were facing problems, didn't you have time to say so much, the fastest channel came Congress menofesto Congress mnt happening, hey people don't know what gd media is talking about.....</v>
      </c>
    </row>
    <row r="19881" spans="1:2" ht="14.25" customHeight="1">
      <c r="A19881" s="2" t="s">
        <v>18746</v>
      </c>
      <c r="B19881" s="2" t="str">
        <f ca="1">IFERROR(__xludf.DUMMYFUNCTION("GOOGLETRANSLATE(A19881,""auto"",""en"")"),"Loading...")</f>
        <v>Loading...</v>
      </c>
    </row>
    <row r="19882" spans="1:2" ht="14.25" customHeight="1">
      <c r="A19882" s="2" t="s">
        <v>18747</v>
      </c>
      <c r="B19882" s="2" t="str">
        <f ca="1">IFERROR(__xludf.DUMMYFUNCTION("GOOGLETRANSLATE(A19882,""auto"",""en"")"),"Loading...")</f>
        <v>Loading...</v>
      </c>
    </row>
    <row r="19883" spans="1:2" ht="14.25" customHeight="1">
      <c r="A19883" s="2" t="s">
        <v>18748</v>
      </c>
      <c r="B19883" s="2" t="str">
        <f ca="1">IFERROR(__xludf.DUMMYFUNCTION("GOOGLETRANSLATE(A19883,""auto"",""en"")"),"Loading...")</f>
        <v>Loading...</v>
      </c>
    </row>
    <row r="19884" spans="1:2" ht="14.25" customHeight="1">
      <c r="A19884" s="2" t="s">
        <v>18749</v>
      </c>
      <c r="B19884" s="2" t="str">
        <f ca="1">IFERROR(__xludf.DUMMYFUNCTION("GOOGLETRANSLATE(A19884,""auto"",""en"")"),"Loading...")</f>
        <v>Loading...</v>
      </c>
    </row>
    <row r="19885" spans="1:2" ht="14.25" customHeight="1">
      <c r="A19885" s="2" t="s">
        <v>18750</v>
      </c>
      <c r="B19885" s="2" t="str">
        <f ca="1">IFERROR(__xludf.DUMMYFUNCTION("GOOGLETRANSLATE(A19885,""auto"",""en"")"),"Loading...")</f>
        <v>Loading...</v>
      </c>
    </row>
    <row r="19886" spans="1:2" ht="14.25" customHeight="1">
      <c r="A19886" s="2" t="s">
        <v>18751</v>
      </c>
      <c r="B19886" s="2" t="str">
        <f ca="1">IFERROR(__xludf.DUMMYFUNCTION("GOOGLETRANSLATE(A19886,""auto"",""en"")"),"Loading...")</f>
        <v>Loading...</v>
      </c>
    </row>
    <row r="19887" spans="1:2" ht="14.25" customHeight="1">
      <c r="A19887" s="2" t="s">
        <v>18752</v>
      </c>
      <c r="B19887" s="2" t="str">
        <f ca="1">IFERROR(__xludf.DUMMYFUNCTION("GOOGLETRANSLATE(A19887,""auto"",""en"")"),"Loading...")</f>
        <v>Loading...</v>
      </c>
    </row>
    <row r="19888" spans="1:2" ht="14.25" customHeight="1">
      <c r="A19888" s="2" t="s">
        <v>18753</v>
      </c>
      <c r="B19888" s="2" t="str">
        <f ca="1">IFERROR(__xludf.DUMMYFUNCTION("GOOGLETRANSLATE(A19888,""auto"",""en"")"),"Loading...")</f>
        <v>Loading...</v>
      </c>
    </row>
    <row r="19889" spans="1:2" ht="14.25" customHeight="1">
      <c r="A19889" s="2" t="s">
        <v>18754</v>
      </c>
      <c r="B19889" s="2" t="str">
        <f ca="1">IFERROR(__xludf.DUMMYFUNCTION("GOOGLETRANSLATE(A19889,""auto"",""en"")"),"Loading...")</f>
        <v>Loading...</v>
      </c>
    </row>
    <row r="19890" spans="1:2" ht="14.25" customHeight="1">
      <c r="A19890" s="2" t="s">
        <v>18755</v>
      </c>
      <c r="B19890" s="2" t="str">
        <f ca="1">IFERROR(__xludf.DUMMYFUNCTION("GOOGLETRANSLATE(A19890,""auto"",""en"")"),"Loading...")</f>
        <v>Loading...</v>
      </c>
    </row>
    <row r="19891" spans="1:2" ht="14.25" customHeight="1">
      <c r="A19891" s="6" t="s">
        <v>18756</v>
      </c>
      <c r="B19891" s="2" t="str">
        <f ca="1">IFERROR(__xludf.DUMMYFUNCTION("GOOGLETRANSLATE(A19891,""auto"",""en"")"),"Loading...")</f>
        <v>Loading...</v>
      </c>
    </row>
    <row r="19892" spans="1:2" ht="14.25" customHeight="1">
      <c r="A19892" s="2" t="s">
        <v>18757</v>
      </c>
      <c r="B19892" s="2" t="str">
        <f ca="1">IFERROR(__xludf.DUMMYFUNCTION("GOOGLETRANSLATE(A19892,""auto"",""en"")"),"Chitiyan tu jai congress")</f>
        <v>Chitiyan tu jai congress</v>
      </c>
    </row>
    <row r="19893" spans="1:2" ht="14.25" customHeight="1">
      <c r="A19893" s="6" t="s">
        <v>18758</v>
      </c>
      <c r="B19893" s="2" t="str">
        <f ca="1">IFERROR(__xludf.DUMMYFUNCTION("GOOGLETRANSLATE(A19893,""auto"",""en"")"),"Loading...")</f>
        <v>Loading...</v>
      </c>
    </row>
    <row r="19894" spans="1:2" ht="14.25" customHeight="1">
      <c r="A19894" s="2" t="s">
        <v>18759</v>
      </c>
      <c r="B19894" s="2" t="str">
        <f ca="1">IFERROR(__xludf.DUMMYFUNCTION("GOOGLETRANSLATE(A19894,""auto"",""en"")"),"Loading...")</f>
        <v>Loading...</v>
      </c>
    </row>
    <row r="19895" spans="1:2" ht="14.25" customHeight="1">
      <c r="A19895" s="2" t="s">
        <v>18760</v>
      </c>
      <c r="B19895" s="2" t="str">
        <f ca="1">IFERROR(__xludf.DUMMYFUNCTION("GOOGLETRANSLATE(A19895,""auto"",""en"")"),"Loading...")</f>
        <v>Loading...</v>
      </c>
    </row>
    <row r="19896" spans="1:2" ht="14.25" customHeight="1">
      <c r="A19896" s="2" t="s">
        <v>18761</v>
      </c>
      <c r="B19896" s="2" t="str">
        <f ca="1">IFERROR(__xludf.DUMMYFUNCTION("GOOGLETRANSLATE(A19896,""auto"",""en"")"),"Loading...")</f>
        <v>Loading...</v>
      </c>
    </row>
    <row r="19897" spans="1:2" ht="14.25" customHeight="1">
      <c r="A19897" s="2" t="s">
        <v>18762</v>
      </c>
      <c r="B19897" s="2" t="str">
        <f ca="1">IFERROR(__xludf.DUMMYFUNCTION("GOOGLETRANSLATE(A19897,""auto"",""en"")"),"To be precise, his efforts are not projected in the media. His visions are not understood by the many North Indians. Yes, there is some intense research that should have been done in the manifesto, but other things are good for the nation. Where 95% of th"&amp;"e Indians live below less than 25k salary. How can we bring them up without any subsidy??")</f>
        <v>To be precise, his efforts are not projected in the media. His visions are not understood by the many North Indians. Yes, there is some intense research that should have been done in the manifesto, but other things are good for the nation. Where 95% of the Indians live below less than 25k salary. How can we bring them up without any subsidy??</v>
      </c>
    </row>
    <row r="19898" spans="1:2" ht="14.25" customHeight="1">
      <c r="A19898" s="6" t="s">
        <v>18763</v>
      </c>
      <c r="B19898" s="2" t="str">
        <f ca="1">IFERROR(__xludf.DUMMYFUNCTION("GOOGLETRANSLATE(A19898,""auto"",""en"")"),"Loading...")</f>
        <v>Loading...</v>
      </c>
    </row>
    <row r="19899" spans="1:2" ht="14.25" customHeight="1">
      <c r="A19899" s="6" t="s">
        <v>18764</v>
      </c>
      <c r="B19899" s="2" t="str">
        <f ca="1">IFERROR(__xludf.DUMMYFUNCTION("GOOGLETRANSLATE(A19899,""auto"",""en"")"),"Loading...")</f>
        <v>Loading...</v>
      </c>
    </row>
    <row r="19900" spans="1:2" ht="14.25" customHeight="1">
      <c r="A19900" s="2" t="s">
        <v>18765</v>
      </c>
      <c r="B19900" s="2" t="str">
        <f ca="1">IFERROR(__xludf.DUMMYFUNCTION("GOOGLETRANSLATE(A19900,""auto"",""en"")"),"Loading...")</f>
        <v>Loading...</v>
      </c>
    </row>
    <row r="19901" spans="1:2" ht="14.25" customHeight="1">
      <c r="A19901" s="2" t="s">
        <v>18766</v>
      </c>
      <c r="B19901" s="2" t="str">
        <f ca="1">IFERROR(__xludf.DUMMYFUNCTION("GOOGLETRANSLATE(A19901,""auto"",""en"")"),"Loading...")</f>
        <v>Loading...</v>
      </c>
    </row>
    <row r="19902" spans="1:2" ht="14.25" customHeight="1">
      <c r="A19902" s="6" t="s">
        <v>18767</v>
      </c>
      <c r="B19902" s="2" t="str">
        <f ca="1">IFERROR(__xludf.DUMMYFUNCTION("GOOGLETRANSLATE(A19902,""auto"",""en"")"),"Loading...")</f>
        <v>Loading...</v>
      </c>
    </row>
    <row r="19903" spans="1:2" ht="14.25" customHeight="1">
      <c r="A19903" s="2" t="s">
        <v>18768</v>
      </c>
      <c r="B19903" s="2" t="str">
        <f ca="1">IFERROR(__xludf.DUMMYFUNCTION("GOOGLETRANSLATE(A19903,""auto"",""en"")"),"Only BJP❤❤❤")</f>
        <v>Only BJP❤❤❤</v>
      </c>
    </row>
    <row r="19904" spans="1:2" ht="14.25" customHeight="1">
      <c r="A19904" s="2" t="s">
        <v>18769</v>
      </c>
      <c r="B19904" s="2" t="str">
        <f ca="1">IFERROR(__xludf.DUMMYFUNCTION("GOOGLETRANSLATE(A19904,""auto"",""en"")"),"Loading...")</f>
        <v>Loading...</v>
      </c>
    </row>
    <row r="19905" spans="1:2" ht="14.25" customHeight="1">
      <c r="A19905" s="6" t="s">
        <v>18770</v>
      </c>
      <c r="B19905" s="2" t="str">
        <f ca="1">IFERROR(__xludf.DUMMYFUNCTION("GOOGLETRANSLATE(A19905,""auto"",""en"")"),"Loading...")</f>
        <v>Loading...</v>
      </c>
    </row>
    <row r="19906" spans="1:2" ht="14.25" customHeight="1">
      <c r="A19906" s="2" t="s">
        <v>18771</v>
      </c>
      <c r="B19906" s="2" t="str">
        <f ca="1">IFERROR(__xludf.DUMMYFUNCTION("GOOGLETRANSLATE(A19906,""auto"",""en"")"),"Loading...")</f>
        <v>Loading...</v>
      </c>
    </row>
    <row r="19907" spans="1:2" ht="14.25" customHeight="1">
      <c r="A19907" s="2" t="s">
        <v>18772</v>
      </c>
      <c r="B19907" s="2" t="str">
        <f ca="1">IFERROR(__xludf.DUMMYFUNCTION("GOOGLETRANSLATE(A19907,""auto"",""en"")"),"Loading...")</f>
        <v>Loading...</v>
      </c>
    </row>
    <row r="19908" spans="1:2" ht="14.25" customHeight="1">
      <c r="A19908" s="2" t="s">
        <v>18773</v>
      </c>
      <c r="B19908" s="2" t="str">
        <f ca="1">IFERROR(__xludf.DUMMYFUNCTION("GOOGLETRANSLATE(A19908,""auto"",""en"")"),"Loading...")</f>
        <v>Loading...</v>
      </c>
    </row>
    <row r="19909" spans="1:2" ht="14.25" customHeight="1">
      <c r="A19909" s="2" t="s">
        <v>18774</v>
      </c>
      <c r="B19909" s="2" t="str">
        <f ca="1">IFERROR(__xludf.DUMMYFUNCTION("GOOGLETRANSLATE(A19909,""auto"",""en"")"),"Loading...")</f>
        <v>Loading...</v>
      </c>
    </row>
    <row r="19910" spans="1:2" ht="14.25" customHeight="1">
      <c r="A19910" s="2" t="s">
        <v>18775</v>
      </c>
      <c r="B19910" s="2" t="str">
        <f ca="1">IFERROR(__xludf.DUMMYFUNCTION("GOOGLETRANSLATE(A19910,""auto"",""en"")"),"Loading...")</f>
        <v>Loading...</v>
      </c>
    </row>
    <row r="19911" spans="1:2" ht="14.25" customHeight="1">
      <c r="A19911" s="2" t="s">
        <v>18776</v>
      </c>
      <c r="B19911" s="2" t="str">
        <f ca="1">IFERROR(__xludf.DUMMYFUNCTION("GOOGLETRANSLATE(A19911,""auto"",""en"")"),"Loading...")</f>
        <v>Loading...</v>
      </c>
    </row>
    <row r="19912" spans="1:2" ht="14.25" customHeight="1">
      <c r="A19912" s="2" t="s">
        <v>18777</v>
      </c>
      <c r="B19912" s="2" t="str">
        <f ca="1">IFERROR(__xludf.DUMMYFUNCTION("GOOGLETRANSLATE(A19912,""auto"",""en"")"),"Loading...")</f>
        <v>Loading...</v>
      </c>
    </row>
    <row r="19913" spans="1:2" ht="14.25" customHeight="1">
      <c r="A19913" s="2" t="s">
        <v>18778</v>
      </c>
      <c r="B19913" s="2" t="str">
        <f ca="1">IFERROR(__xludf.DUMMYFUNCTION("GOOGLETRANSLATE(A19913,""auto"",""en"")"),"Loading...")</f>
        <v>Loading...</v>
      </c>
    </row>
    <row r="19914" spans="1:2" ht="14.25" customHeight="1">
      <c r="A19914" s="4" t="s">
        <v>18779</v>
      </c>
      <c r="B19914" s="2" t="str">
        <f ca="1">IFERROR(__xludf.DUMMYFUNCTION("GOOGLETRANSLATE(A19914,""auto"",""en"")"),"Loading...")</f>
        <v>Loading...</v>
      </c>
    </row>
    <row r="19915" spans="1:2" ht="14.25" customHeight="1">
      <c r="A19915" s="2" t="s">
        <v>18780</v>
      </c>
      <c r="B19915" s="2" t="str">
        <f ca="1">IFERROR(__xludf.DUMMYFUNCTION("GOOGLETRANSLATE(A19915,""auto"",""en"")"),"Loading...")</f>
        <v>Loading...</v>
      </c>
    </row>
    <row r="19916" spans="1:2" ht="14.25" customHeight="1">
      <c r="A19916" s="2" t="s">
        <v>18781</v>
      </c>
      <c r="B19916" s="2" t="str">
        <f ca="1">IFERROR(__xludf.DUMMYFUNCTION("GOOGLETRANSLATE(A19916,""auto"",""en"")"),"Loading...")</f>
        <v>Loading...</v>
      </c>
    </row>
    <row r="19917" spans="1:2" ht="14.25" customHeight="1">
      <c r="A19917" s="2" t="s">
        <v>18782</v>
      </c>
      <c r="B19917" s="2" t="str">
        <f ca="1">IFERROR(__xludf.DUMMYFUNCTION("GOOGLETRANSLATE(A19917,""auto"",""en"")"),"Loading...")</f>
        <v>Loading...</v>
      </c>
    </row>
    <row r="19918" spans="1:2" ht="14.25" customHeight="1">
      <c r="A19918" s="6" t="s">
        <v>18783</v>
      </c>
      <c r="B19918" s="2" t="str">
        <f ca="1">IFERROR(__xludf.DUMMYFUNCTION("GOOGLETRANSLATE(A19918,""auto"",""en"")"),"Loading...")</f>
        <v>Loading...</v>
      </c>
    </row>
    <row r="19919" spans="1:2" ht="14.25" customHeight="1">
      <c r="A19919" s="2" t="s">
        <v>18784</v>
      </c>
      <c r="B19919" s="2" t="str">
        <f ca="1">IFERROR(__xludf.DUMMYFUNCTION("GOOGLETRANSLATE(A19919,""auto"",""en"")"),"Loading...")</f>
        <v>Loading...</v>
      </c>
    </row>
    <row r="19920" spans="1:2" ht="14.25" customHeight="1">
      <c r="A19920" s="2" t="s">
        <v>18785</v>
      </c>
      <c r="B19920" s="2" t="str">
        <f ca="1">IFERROR(__xludf.DUMMYFUNCTION("GOOGLETRANSLATE(A19920,""auto"",""en"")"),"Loading...")</f>
        <v>Loading...</v>
      </c>
    </row>
    <row r="19921" spans="1:2" ht="14.25" customHeight="1">
      <c r="A19921" s="2" t="s">
        <v>18786</v>
      </c>
      <c r="B19921" s="2" t="str">
        <f ca="1">IFERROR(__xludf.DUMMYFUNCTION("GOOGLETRANSLATE(A19921,""auto"",""en"")"),"Loading...")</f>
        <v>Loading...</v>
      </c>
    </row>
    <row r="19922" spans="1:2" ht="14.25" customHeight="1">
      <c r="A19922" s="2" t="s">
        <v>18787</v>
      </c>
      <c r="B19922" s="2" t="str">
        <f ca="1">IFERROR(__xludf.DUMMYFUNCTION("GOOGLETRANSLATE(A19922,""auto"",""en"")"),"Loading...")</f>
        <v>Loading...</v>
      </c>
    </row>
    <row r="19923" spans="1:2" ht="14.25" customHeight="1">
      <c r="A19923" s="2" t="s">
        <v>18788</v>
      </c>
      <c r="B19923" s="2" t="str">
        <f ca="1">IFERROR(__xludf.DUMMYFUNCTION("GOOGLETRANSLATE(A19923,""auto"",""en"")"),"Loading...")</f>
        <v>Loading...</v>
      </c>
    </row>
    <row r="19924" spans="1:2" ht="14.25" customHeight="1">
      <c r="A19924" s="2" t="s">
        <v>18789</v>
      </c>
      <c r="B19924" s="2" t="str">
        <f ca="1">IFERROR(__xludf.DUMMYFUNCTION("GOOGLETRANSLATE(A19924,""auto"",""en"")"),"Loading...")</f>
        <v>Loading...</v>
      </c>
    </row>
    <row r="19925" spans="1:2" ht="14.25" customHeight="1">
      <c r="A19925" s="2" t="s">
        <v>18790</v>
      </c>
      <c r="B19925" s="2" t="str">
        <f ca="1">IFERROR(__xludf.DUMMYFUNCTION("GOOGLETRANSLATE(A19925,""auto"",""en"")"),"Brother, how much did you get from BJP?")</f>
        <v>Brother, how much did you get from BJP?</v>
      </c>
    </row>
    <row r="19926" spans="1:2" ht="14.25" customHeight="1">
      <c r="A19926" s="2" t="s">
        <v>18791</v>
      </c>
      <c r="B19926" s="2" t="str">
        <f ca="1">IFERROR(__xludf.DUMMYFUNCTION("GOOGLETRANSLATE(A19926,""auto"",""en"")"),"Loading...")</f>
        <v>Loading...</v>
      </c>
    </row>
    <row r="19927" spans="1:2" ht="14.25" customHeight="1">
      <c r="A19927" s="2" t="s">
        <v>18792</v>
      </c>
      <c r="B19927" s="2" t="str">
        <f ca="1">IFERROR(__xludf.DUMMYFUNCTION("GOOGLETRANSLATE(A19927,""auto"",""en"")"),"Loading...")</f>
        <v>Loading...</v>
      </c>
    </row>
    <row r="19928" spans="1:2" ht="14.25" customHeight="1">
      <c r="A19928" s="2" t="s">
        <v>18793</v>
      </c>
      <c r="B19928" s="2" t="str">
        <f ca="1">IFERROR(__xludf.DUMMYFUNCTION("GOOGLETRANSLATE(A19928,""auto"",""en"")"),"Loading...")</f>
        <v>Loading...</v>
      </c>
    </row>
    <row r="19929" spans="1:2" ht="14.25" customHeight="1">
      <c r="A19929" s="6" t="s">
        <v>18794</v>
      </c>
      <c r="B19929" s="2" t="str">
        <f ca="1">IFERROR(__xludf.DUMMYFUNCTION("GOOGLETRANSLATE(A19929,""auto"",""en"")"),"Loading...")</f>
        <v>Loading...</v>
      </c>
    </row>
    <row r="19930" spans="1:2" ht="14.25" customHeight="1">
      <c r="A19930" s="2" t="s">
        <v>18795</v>
      </c>
      <c r="B19930" s="2" t="str">
        <f ca="1">IFERROR(__xludf.DUMMYFUNCTION("GOOGLETRANSLATE(A19930,""auto"",""en"")"),"Come to Modi hi ???")</f>
        <v>Come to Modi hi ???</v>
      </c>
    </row>
    <row r="19931" spans="1:2" ht="14.25" customHeight="1">
      <c r="A19931" s="2" t="s">
        <v>18796</v>
      </c>
      <c r="B19931" s="2" t="str">
        <f ca="1">IFERROR(__xludf.DUMMYFUNCTION("GOOGLETRANSLATE(A19931,""auto"",""en"")"),"Loading...")</f>
        <v>Loading...</v>
      </c>
    </row>
    <row r="19932" spans="1:2" ht="14.25" customHeight="1">
      <c r="A19932" s="2" t="s">
        <v>18797</v>
      </c>
      <c r="B19932" s="2" t="str">
        <f ca="1">IFERROR(__xludf.DUMMYFUNCTION("GOOGLETRANSLATE(A19932,""auto"",""en"")"),"Loading...")</f>
        <v>Loading...</v>
      </c>
    </row>
    <row r="19933" spans="1:2" ht="14.25" customHeight="1">
      <c r="A19933" s="2" t="s">
        <v>18798</v>
      </c>
      <c r="B19933" s="2" t="str">
        <f ca="1">IFERROR(__xludf.DUMMYFUNCTION("GOOGLETRANSLATE(A19933,""auto"",""en"")"),"Loading...")</f>
        <v>Loading...</v>
      </c>
    </row>
    <row r="19934" spans="1:2" ht="14.25" customHeight="1">
      <c r="A19934" s="2" t="s">
        <v>18799</v>
      </c>
      <c r="B19934" s="2" t="str">
        <f ca="1">IFERROR(__xludf.DUMMYFUNCTION("GOOGLETRANSLATE(A19934,""auto"",""en"")"),"Loading...")</f>
        <v>Loading...</v>
      </c>
    </row>
    <row r="19935" spans="1:2" ht="14.25" customHeight="1">
      <c r="A19935" s="2" t="s">
        <v>18800</v>
      </c>
      <c r="B19935" s="2" t="str">
        <f ca="1">IFERROR(__xludf.DUMMYFUNCTION("GOOGLETRANSLATE(A19935,""auto"",""en"")"),"Loading...")</f>
        <v>Loading...</v>
      </c>
    </row>
    <row r="19936" spans="1:2" ht="14.25" customHeight="1">
      <c r="A19936" s="2" t="s">
        <v>18801</v>
      </c>
      <c r="B19936" s="2" t="str">
        <f ca="1">IFERROR(__xludf.DUMMYFUNCTION("GOOGLETRANSLATE(A19936,""auto"",""en"")"),"Loading...")</f>
        <v>Loading...</v>
      </c>
    </row>
    <row r="19937" spans="1:2" ht="14.25" customHeight="1">
      <c r="A19937" s="6" t="s">
        <v>18802</v>
      </c>
      <c r="B19937" s="2" t="str">
        <f ca="1">IFERROR(__xludf.DUMMYFUNCTION("GOOGLETRANSLATE(A19937,""auto"",""en"")"),"Loading...")</f>
        <v>Loading...</v>
      </c>
    </row>
    <row r="19938" spans="1:2" ht="14.25" customHeight="1">
      <c r="A19938" s="2" t="s">
        <v>18803</v>
      </c>
      <c r="B19938" s="2" t="str">
        <f ca="1">IFERROR(__xludf.DUMMYFUNCTION("GOOGLETRANSLATE(A19938,""auto"",""en"")"),"Loading...")</f>
        <v>Loading...</v>
      </c>
    </row>
    <row r="19939" spans="1:2" ht="14.25" customHeight="1">
      <c r="A19939" s="2" t="s">
        <v>18804</v>
      </c>
      <c r="B19939" s="2" t="str">
        <f ca="1">IFERROR(__xludf.DUMMYFUNCTION("GOOGLETRANSLATE(A19939,""auto"",""en"")"),"Loading...")</f>
        <v>Loading...</v>
      </c>
    </row>
    <row r="19940" spans="1:2" ht="14.25" customHeight="1">
      <c r="A19940" s="2" t="s">
        <v>18805</v>
      </c>
      <c r="B19940" s="2" t="str">
        <f ca="1">IFERROR(__xludf.DUMMYFUNCTION("GOOGLETRANSLATE(A19940,""auto"",""en"")"),"Still we want CONGRESS 😂")</f>
        <v>Still we want CONGRESS 😂</v>
      </c>
    </row>
    <row r="19941" spans="1:2" ht="14.25" customHeight="1">
      <c r="A19941" s="6" t="s">
        <v>18806</v>
      </c>
      <c r="B19941" s="2" t="str">
        <f ca="1">IFERROR(__xludf.DUMMYFUNCTION("GOOGLETRANSLATE(A19941,""auto"",""en"")"),"Loading...")</f>
        <v>Loading...</v>
      </c>
    </row>
    <row r="19942" spans="1:2" ht="14.25" customHeight="1">
      <c r="A19942" s="2" t="s">
        <v>18807</v>
      </c>
      <c r="B19942" s="2" t="str">
        <f ca="1">IFERROR(__xludf.DUMMYFUNCTION("GOOGLETRANSLATE(A19942,""auto"",""en"")"),"Loading...")</f>
        <v>Loading...</v>
      </c>
    </row>
    <row r="19943" spans="1:2" ht="14.25" customHeight="1">
      <c r="A19943" s="6" t="s">
        <v>18808</v>
      </c>
      <c r="B19943" s="2" t="str">
        <f ca="1">IFERROR(__xludf.DUMMYFUNCTION("GOOGLETRANSLATE(A19943,""auto"",""en"")"),"Problems are and will always be with each political party.
We have to compare the parties relatively to give vote.
And as per the current scenario, the Congress\INDIA alliance seems more promising.
VOTE FOR INDIA!")</f>
        <v>Problems are and will always be with each political party.
We have to compare the parties relatively to give vote.
And as per the current scenario, the Congress\INDIA alliance seems more promising.
VOTE FOR INDIA!</v>
      </c>
    </row>
    <row r="19944" spans="1:2" ht="14.25" customHeight="1">
      <c r="A19944" s="2" t="s">
        <v>18809</v>
      </c>
      <c r="B19944" s="2" t="str">
        <f ca="1">IFERROR(__xludf.DUMMYFUNCTION("GOOGLETRANSLATE(A19944,""auto"",""en"")"),"Loading...")</f>
        <v>Loading...</v>
      </c>
    </row>
    <row r="19945" spans="1:2" ht="14.25" customHeight="1">
      <c r="A19945" s="2" t="s">
        <v>18810</v>
      </c>
      <c r="B19945" s="2" t="str">
        <f ca="1">IFERROR(__xludf.DUMMYFUNCTION("GOOGLETRANSLATE(A19945,""auto"",""en"")"),"Loading...")</f>
        <v>Loading...</v>
      </c>
    </row>
    <row r="19946" spans="1:2" ht="14.25" customHeight="1">
      <c r="A19946" s="5" t="s">
        <v>18811</v>
      </c>
      <c r="B19946" s="2" t="str">
        <f ca="1">IFERROR(__xludf.DUMMYFUNCTION("GOOGLETRANSLATE(A19946,""auto"",""en"")"),"Loading...")</f>
        <v>Loading...</v>
      </c>
    </row>
    <row r="19947" spans="1:2" ht="14.25" customHeight="1">
      <c r="A19947" s="2" t="s">
        <v>18812</v>
      </c>
      <c r="B19947" s="2" t="str">
        <f ca="1">IFERROR(__xludf.DUMMYFUNCTION("GOOGLETRANSLATE(A19947,""auto"",""en"")"),"Congress is sinking party")</f>
        <v>Congress is sinking party</v>
      </c>
    </row>
    <row r="19948" spans="1:2" ht="14.25" customHeight="1">
      <c r="A19948" s="2" t="s">
        <v>18813</v>
      </c>
      <c r="B19948" s="2" t="str">
        <f ca="1">IFERROR(__xludf.DUMMYFUNCTION("GOOGLETRANSLATE(A19948,""auto"",""en"")"),"Loading...")</f>
        <v>Loading...</v>
      </c>
    </row>
    <row r="19949" spans="1:2" ht="14.25" customHeight="1">
      <c r="A19949" s="2" t="s">
        <v>18814</v>
      </c>
      <c r="B19949" s="2" t="str">
        <f ca="1">IFERROR(__xludf.DUMMYFUNCTION("GOOGLETRANSLATE(A19949,""auto"",""en"")"),"Loading...")</f>
        <v>Loading...</v>
      </c>
    </row>
    <row r="19950" spans="1:2" ht="14.25" customHeight="1">
      <c r="A19950" s="2" t="s">
        <v>18815</v>
      </c>
      <c r="B19950" s="2" t="str">
        <f ca="1">IFERROR(__xludf.DUMMYFUNCTION("GOOGLETRANSLATE(A19950,""auto"",""en"")"),"Loading...")</f>
        <v>Loading...</v>
      </c>
    </row>
    <row r="19951" spans="1:2" ht="14.25" customHeight="1">
      <c r="A19951" s="2" t="s">
        <v>18816</v>
      </c>
      <c r="B19951" s="2" t="str">
        <f ca="1">IFERROR(__xludf.DUMMYFUNCTION("GOOGLETRANSLATE(A19951,""auto"",""en"")"),"Loading...")</f>
        <v>Loading...</v>
      </c>
    </row>
    <row r="19952" spans="1:2" ht="14.25" customHeight="1">
      <c r="A19952" s="2" t="s">
        <v>18817</v>
      </c>
      <c r="B19952" s="2" t="str">
        <f ca="1">IFERROR(__xludf.DUMMYFUNCTION("GOOGLETRANSLATE(A19952,""auto"",""en"")"),"Vote for India🇮🇳💪")</f>
        <v>Vote for India🇮🇳💪</v>
      </c>
    </row>
    <row r="19953" spans="1:2" ht="14.25" customHeight="1">
      <c r="A19953" s="2" t="s">
        <v>18817</v>
      </c>
      <c r="B19953" s="2" t="str">
        <f ca="1">IFERROR(__xludf.DUMMYFUNCTION("GOOGLETRANSLATE(A19953,""auto"",""en"")"),"Vote for India🇮🇳💪")</f>
        <v>Vote for India🇮🇳💪</v>
      </c>
    </row>
    <row r="19954" spans="1:2" ht="14.25" customHeight="1">
      <c r="A19954" s="2" t="s">
        <v>17301</v>
      </c>
      <c r="B19954" s="2" t="str">
        <f ca="1">IFERROR(__xludf.DUMMYFUNCTION("GOOGLETRANSLATE(A19954,""auto"",""en"")"),"Loading...")</f>
        <v>Loading...</v>
      </c>
    </row>
    <row r="19955" spans="1:2" ht="14.25" customHeight="1">
      <c r="A19955" s="2" t="s">
        <v>18818</v>
      </c>
      <c r="B19955" s="2" t="str">
        <f ca="1">IFERROR(__xludf.DUMMYFUNCTION("GOOGLETRANSLATE(A19955,""auto"",""en"")"),"Loading...")</f>
        <v>Loading...</v>
      </c>
    </row>
    <row r="19956" spans="1:2" ht="14.25" customHeight="1">
      <c r="A19956" s="2" t="s">
        <v>18819</v>
      </c>
      <c r="B19956" s="2" t="str">
        <f ca="1">IFERROR(__xludf.DUMMYFUNCTION("GOOGLETRANSLATE(A19956,""auto"",""en"")"),"Loading...")</f>
        <v>Loading...</v>
      </c>
    </row>
    <row r="19957" spans="1:2" ht="14.25" customHeight="1">
      <c r="A19957" s="2" t="s">
        <v>18820</v>
      </c>
      <c r="B19957" s="2" t="str">
        <f ca="1">IFERROR(__xludf.DUMMYFUNCTION("GOOGLETRANSLATE(A19957,""auto"",""en"")"),"Loading...")</f>
        <v>Loading...</v>
      </c>
    </row>
    <row r="19958" spans="1:2" ht="14.25" customHeight="1">
      <c r="A19958" s="6" t="s">
        <v>18821</v>
      </c>
      <c r="B19958" s="2" t="str">
        <f ca="1">IFERROR(__xludf.DUMMYFUNCTION("GOOGLETRANSLATE(A19958,""auto"",""en"")"),"Loading...")</f>
        <v>Loading...</v>
      </c>
    </row>
    <row r="19959" spans="1:2" ht="14.25" customHeight="1">
      <c r="A19959" s="2" t="s">
        <v>18822</v>
      </c>
      <c r="B19959" s="2" t="str">
        <f ca="1">IFERROR(__xludf.DUMMYFUNCTION("GOOGLETRANSLATE(A19959,""auto"",""en"")"),"Loading...")</f>
        <v>Loading...</v>
      </c>
    </row>
    <row r="19960" spans="1:2" ht="14.25" customHeight="1">
      <c r="A19960" s="2" t="s">
        <v>18823</v>
      </c>
      <c r="B19960" s="2" t="str">
        <f ca="1">IFERROR(__xludf.DUMMYFUNCTION("GOOGLETRANSLATE(A19960,""auto"",""en"")"),"Loading...")</f>
        <v>Loading...</v>
      </c>
    </row>
    <row r="19961" spans="1:2" ht="14.25" customHeight="1">
      <c r="A19961" s="2" t="s">
        <v>18824</v>
      </c>
      <c r="B19961" s="2" t="str">
        <f ca="1">IFERROR(__xludf.DUMMYFUNCTION("GOOGLETRANSLATE(A19961,""auto"",""en"")"),"Tu abki baar 400 paar ❤❤❤❤❤")</f>
        <v>Tu abki baar 400 paar ❤❤❤❤❤</v>
      </c>
    </row>
    <row r="19962" spans="1:2" ht="14.25" customHeight="1">
      <c r="A19962" s="2" t="s">
        <v>18825</v>
      </c>
      <c r="B19962" s="2" t="str">
        <f ca="1">IFERROR(__xludf.DUMMYFUNCTION("GOOGLETRANSLATE(A19962,""auto"",""en"")"),"Loading...")</f>
        <v>Loading...</v>
      </c>
    </row>
    <row r="19963" spans="1:2" ht="14.25" customHeight="1">
      <c r="A19963" s="2" t="s">
        <v>18826</v>
      </c>
      <c r="B19963" s="2" t="str">
        <f ca="1">IFERROR(__xludf.DUMMYFUNCTION("GOOGLETRANSLATE(A19963,""auto"",""en"")"),"Loading...")</f>
        <v>Loading...</v>
      </c>
    </row>
    <row r="19964" spans="1:2" ht="14.25" customHeight="1">
      <c r="A19964" s="2" t="s">
        <v>18827</v>
      </c>
      <c r="B19964" s="2" t="str">
        <f ca="1">IFERROR(__xludf.DUMMYFUNCTION("GOOGLETRANSLATE(A19964,""auto"",""en"")"),"Loading...")</f>
        <v>Loading...</v>
      </c>
    </row>
    <row r="19965" spans="1:2" ht="14.25" customHeight="1">
      <c r="A19965" s="6" t="s">
        <v>18828</v>
      </c>
      <c r="B19965" s="2" t="str">
        <f ca="1">IFERROR(__xludf.DUMMYFUNCTION("GOOGLETRANSLATE(A19965,""auto"",""en"")"),"Loading...")</f>
        <v>Loading...</v>
      </c>
    </row>
    <row r="19966" spans="1:2" ht="14.25" customHeight="1">
      <c r="A19966" s="2" t="s">
        <v>18829</v>
      </c>
      <c r="B19966" s="2" t="str">
        <f ca="1">IFERROR(__xludf.DUMMYFUNCTION("GOOGLETRANSLATE(A19966,""auto"",""en"")"),"Loading...")</f>
        <v>Loading...</v>
      </c>
    </row>
    <row r="19967" spans="1:2" ht="14.25" customHeight="1">
      <c r="A19967" s="2" t="s">
        <v>18830</v>
      </c>
      <c r="B19967" s="2" t="str">
        <f ca="1">IFERROR(__xludf.DUMMYFUNCTION("GOOGLETRANSLATE(A19967,""auto"",""en"")"),"Loading...")</f>
        <v>Loading...</v>
      </c>
    </row>
    <row r="19968" spans="1:2" ht="14.25" customHeight="1">
      <c r="A19968" s="2" t="s">
        <v>18831</v>
      </c>
      <c r="B19968" s="2" t="str">
        <f ca="1">IFERROR(__xludf.DUMMYFUNCTION("GOOGLETRANSLATE(A19968,""auto"",""en"")"),"Loading...")</f>
        <v>Loading...</v>
      </c>
    </row>
    <row r="19969" spans="1:2" ht="14.25" customHeight="1">
      <c r="A19969" s="2" t="s">
        <v>18832</v>
      </c>
      <c r="B19969" s="2" t="str">
        <f ca="1">IFERROR(__xludf.DUMMYFUNCTION("GOOGLETRANSLATE(A19969,""auto"",""en"")"),"Loading...")</f>
        <v>Loading...</v>
      </c>
    </row>
    <row r="19970" spans="1:2" ht="14.25" customHeight="1">
      <c r="A19970" s="2" t="s">
        <v>18833</v>
      </c>
      <c r="B19970" s="2" t="str">
        <f ca="1">IFERROR(__xludf.DUMMYFUNCTION("GOOGLETRANSLATE(A19970,""auto"",""en"")"),"Whatever you say - many people like RG. He has single-handedly and consistently raised issues. And whatever you say, his family is linked to the history of this country.")</f>
        <v>Whatever you say - many people like RG. He has single-handedly and consistently raised issues. And whatever you say, his family is linked to the history of this country.</v>
      </c>
    </row>
    <row r="19971" spans="1:2" ht="14.25" customHeight="1">
      <c r="A19971" s="6" t="s">
        <v>18834</v>
      </c>
      <c r="B19971" s="2" t="str">
        <f ca="1">IFERROR(__xludf.DUMMYFUNCTION("GOOGLETRANSLATE(A19971,""auto"",""en"")"),"Loading...")</f>
        <v>Loading...</v>
      </c>
    </row>
    <row r="19972" spans="1:2" ht="14.25" customHeight="1">
      <c r="A19972" s="2" t="s">
        <v>18835</v>
      </c>
      <c r="B19972" s="2" t="str">
        <f ca="1">IFERROR(__xludf.DUMMYFUNCTION("GOOGLETRANSLATE(A19972,""auto"",""en"")"),"I think Rahul Gandhi is a secret agent of BJP. He is not 1/10 of modi. He don't even know how to give speech. I think congress should represent a capable and responsible person as pm candidate. BJP is continuously winning not because they are doing well b"&amp;"ut they are winning just because of bad opposition like congress")</f>
        <v>I think Rahul Gandhi is a secret agent of BJP. He is not 1/10 of modi. He don't even know how to give speech. I think congress should represent a capable and responsible person as pm candidate. BJP is continuously winning not because they are doing well but they are winning just because of bad opposition like congress</v>
      </c>
    </row>
    <row r="19973" spans="1:2" ht="14.25" customHeight="1">
      <c r="A19973" s="2" t="s">
        <v>18836</v>
      </c>
      <c r="B19973" s="2" t="str">
        <f ca="1">IFERROR(__xludf.DUMMYFUNCTION("GOOGLETRANSLATE(A19973,""auto"",""en"")"),"Loading...")</f>
        <v>Loading...</v>
      </c>
    </row>
    <row r="19974" spans="1:2" ht="14.25" customHeight="1">
      <c r="A19974" s="4" t="s">
        <v>18837</v>
      </c>
      <c r="B19974" s="2" t="str">
        <f ca="1">IFERROR(__xludf.DUMMYFUNCTION("GOOGLETRANSLATE(A19974,""auto"",""en"")"),"Loading...")</f>
        <v>Loading...</v>
      </c>
    </row>
    <row r="19975" spans="1:2" ht="14.25" customHeight="1">
      <c r="A19975" s="2" t="s">
        <v>18838</v>
      </c>
      <c r="B19975" s="2" t="str">
        <f ca="1">IFERROR(__xludf.DUMMYFUNCTION("GOOGLETRANSLATE(A19975,""auto"",""en"")"),"Loading...")</f>
        <v>Loading...</v>
      </c>
    </row>
    <row r="19976" spans="1:2" ht="14.25" customHeight="1">
      <c r="A19976" s="2" t="s">
        <v>18839</v>
      </c>
      <c r="B19976" s="2" t="str">
        <f ca="1">IFERROR(__xludf.DUMMYFUNCTION("GOOGLETRANSLATE(A19976,""auto"",""en"")"),"Loading...")</f>
        <v>Loading...</v>
      </c>
    </row>
    <row r="19977" spans="1:2" ht="14.25" customHeight="1">
      <c r="A19977" s="2" t="s">
        <v>7</v>
      </c>
      <c r="B19977" s="2" t="str">
        <f ca="1">IFERROR(__xludf.DUMMYFUNCTION("GOOGLETRANSLATE(A19977,""auto"",""en"")"),"Loading...")</f>
        <v>Loading...</v>
      </c>
    </row>
    <row r="19978" spans="1:2" ht="14.25" customHeight="1">
      <c r="A19978" s="2" t="s">
        <v>18840</v>
      </c>
      <c r="B19978" s="2" t="str">
        <f ca="1">IFERROR(__xludf.DUMMYFUNCTION("GOOGLETRANSLATE(A19978,""auto"",""en"")"),"Loading...")</f>
        <v>Loading...</v>
      </c>
    </row>
    <row r="19979" spans="1:2" ht="14.25" customHeight="1">
      <c r="A19979" s="2" t="s">
        <v>18841</v>
      </c>
      <c r="B19979" s="2" t="str">
        <f ca="1">IFERROR(__xludf.DUMMYFUNCTION("GOOGLETRANSLATE(A19979,""auto"",""en"")"),"Loading...")</f>
        <v>Loading...</v>
      </c>
    </row>
    <row r="19980" spans="1:2" ht="14.25" customHeight="1">
      <c r="A19980" s="2" t="s">
        <v>18842</v>
      </c>
      <c r="B19980" s="2" t="str">
        <f ca="1">IFERROR(__xludf.DUMMYFUNCTION("GOOGLETRANSLATE(A19980,""auto"",""en"")"),"Loading...")</f>
        <v>Loading...</v>
      </c>
    </row>
    <row r="19981" spans="1:2" ht="14.25" customHeight="1">
      <c r="A19981" s="2" t="s">
        <v>18843</v>
      </c>
      <c r="B19981" s="2" t="str">
        <f ca="1">IFERROR(__xludf.DUMMYFUNCTION("GOOGLETRANSLATE(A19981,""auto"",""en"")"),"Loading...")</f>
        <v>Loading...</v>
      </c>
    </row>
    <row r="19982" spans="1:2" ht="14.25" customHeight="1">
      <c r="A19982" s="2" t="s">
        <v>18844</v>
      </c>
      <c r="B19982" s="2" t="str">
        <f ca="1">IFERROR(__xludf.DUMMYFUNCTION("GOOGLETRANSLATE(A19982,""auto"",""en"")"),"Loading...")</f>
        <v>Loading...</v>
      </c>
    </row>
    <row r="19983" spans="1:2" ht="14.25" customHeight="1">
      <c r="A19983" s="2" t="s">
        <v>18845</v>
      </c>
      <c r="B19983" s="2" t="str">
        <f ca="1">IFERROR(__xludf.DUMMYFUNCTION("GOOGLETRANSLATE(A19983,""auto"",""en"")"),"Loading...")</f>
        <v>Loading...</v>
      </c>
    </row>
    <row r="19984" spans="1:2" ht="14.25" customHeight="1">
      <c r="A19984" s="2" t="s">
        <v>18846</v>
      </c>
      <c r="B19984" s="2" t="str">
        <f ca="1">IFERROR(__xludf.DUMMYFUNCTION("GOOGLETRANSLATE(A19984,""auto"",""en"")"),"Loading...")</f>
        <v>Loading...</v>
      </c>
    </row>
    <row r="19985" spans="1:2" ht="14.25" customHeight="1">
      <c r="A19985" s="2" t="s">
        <v>18847</v>
      </c>
      <c r="B19985" s="2" t="str">
        <f ca="1">IFERROR(__xludf.DUMMYFUNCTION("GOOGLETRANSLATE(A19985,""auto"",""en"")"),"Loading...")</f>
        <v>Loading...</v>
      </c>
    </row>
    <row r="19986" spans="1:2" ht="14.25" customHeight="1">
      <c r="A19986" s="2" t="s">
        <v>18848</v>
      </c>
      <c r="B19986" s="2" t="str">
        <f ca="1">IFERROR(__xludf.DUMMYFUNCTION("GOOGLETRANSLATE(A19986,""auto"",""en"")"),"Loading...")</f>
        <v>Loading...</v>
      </c>
    </row>
    <row r="19987" spans="1:2" ht="14.25" customHeight="1">
      <c r="A19987" s="2" t="s">
        <v>18849</v>
      </c>
      <c r="B19987" s="2" t="str">
        <f ca="1">IFERROR(__xludf.DUMMYFUNCTION("GOOGLETRANSLATE(A19987,""auto"",""en"")"),"Loading...")</f>
        <v>Loading...</v>
      </c>
    </row>
    <row r="19988" spans="1:2" ht="14.25" customHeight="1">
      <c r="A19988" s="2" t="s">
        <v>18850</v>
      </c>
      <c r="B19988" s="2" t="str">
        <f ca="1">IFERROR(__xludf.DUMMYFUNCTION("GOOGLETRANSLATE(A19988,""auto"",""en"")"),"Loading...")</f>
        <v>Loading...</v>
      </c>
    </row>
    <row r="19989" spans="1:2" ht="14.25" customHeight="1">
      <c r="A19989" s="2" t="s">
        <v>18851</v>
      </c>
      <c r="B19989" s="2" t="str">
        <f ca="1">IFERROR(__xludf.DUMMYFUNCTION("GOOGLETRANSLATE(A19989,""auto"",""en"")"),"A video is also available on Sandeshkhali. Because that is a very big issue for women. For every woman.")</f>
        <v>A video is also available on Sandeshkhali. Because that is a very big issue for women. For every woman.</v>
      </c>
    </row>
    <row r="19990" spans="1:2" ht="14.25" customHeight="1">
      <c r="A19990" s="2" t="s">
        <v>9172</v>
      </c>
      <c r="B19990" s="2" t="str">
        <f ca="1">IFERROR(__xludf.DUMMYFUNCTION("GOOGLETRANSLATE(A19990,""auto"",""en"")"),"Loading...")</f>
        <v>Loading...</v>
      </c>
    </row>
    <row r="19991" spans="1:2" ht="14.25" customHeight="1">
      <c r="A19991" s="2" t="s">
        <v>18852</v>
      </c>
      <c r="B19991" s="2" t="str">
        <f ca="1">IFERROR(__xludf.DUMMYFUNCTION("GOOGLETRANSLATE(A19991,""auto"",""en"")"),"Loading...")</f>
        <v>Loading...</v>
      </c>
    </row>
    <row r="19992" spans="1:2" ht="14.25" customHeight="1">
      <c r="A19992" s="2" t="s">
        <v>18853</v>
      </c>
      <c r="B19992" s="2" t="str">
        <f ca="1">IFERROR(__xludf.DUMMYFUNCTION("GOOGLETRANSLATE(A19992,""auto"",""en"")"),"Loading...")</f>
        <v>Loading...</v>
      </c>
    </row>
    <row r="19993" spans="1:2" ht="14.25" customHeight="1">
      <c r="A19993" s="2" t="s">
        <v>18854</v>
      </c>
      <c r="B19993" s="2" t="str">
        <f ca="1">IFERROR(__xludf.DUMMYFUNCTION("GOOGLETRANSLATE(A19993,""auto"",""en"")"),"Loading...")</f>
        <v>Loading...</v>
      </c>
    </row>
    <row r="19994" spans="1:2" ht="14.25" customHeight="1">
      <c r="A19994" s="2" t="s">
        <v>18855</v>
      </c>
      <c r="B19994" s="2" t="str">
        <f ca="1">IFERROR(__xludf.DUMMYFUNCTION("GOOGLETRANSLATE(A19994,""auto"",""en"")"),"Loading...")</f>
        <v>Loading...</v>
      </c>
    </row>
    <row r="19995" spans="1:2" ht="14.25" customHeight="1">
      <c r="A19995" s="2" t="s">
        <v>9371</v>
      </c>
      <c r="B19995" s="2" t="str">
        <f ca="1">IFERROR(__xludf.DUMMYFUNCTION("GOOGLETRANSLATE(A19995,""auto"",""en"")"),"Loading...")</f>
        <v>Loading...</v>
      </c>
    </row>
    <row r="19996" spans="1:2" ht="14.25" customHeight="1">
      <c r="A19996" s="2" t="s">
        <v>18856</v>
      </c>
      <c r="B19996" s="2" t="str">
        <f ca="1">IFERROR(__xludf.DUMMYFUNCTION("GOOGLETRANSLATE(A19996,""auto"",""en"")"),"Loading...")</f>
        <v>Loading...</v>
      </c>
    </row>
    <row r="19997" spans="1:2" ht="14.25" customHeight="1">
      <c r="A19997" s="2" t="s">
        <v>18857</v>
      </c>
      <c r="B19997" s="2" t="str">
        <f ca="1">IFERROR(__xludf.DUMMYFUNCTION("GOOGLETRANSLATE(A19997,""auto"",""en"")"),"Loading...")</f>
        <v>Loading...</v>
      </c>
    </row>
    <row r="19998" spans="1:2" ht="14.25" customHeight="1">
      <c r="A19998" s="2" t="s">
        <v>18858</v>
      </c>
      <c r="B19998" s="2" t="str">
        <f ca="1">IFERROR(__xludf.DUMMYFUNCTION("GOOGLETRANSLATE(A19998,""auto"",""en"")"),"Loading...")</f>
        <v>Loading...</v>
      </c>
    </row>
    <row r="19999" spans="1:2" ht="14.25" customHeight="1">
      <c r="A19999" s="2" t="s">
        <v>18859</v>
      </c>
      <c r="B19999" s="2" t="str">
        <f ca="1">IFERROR(__xludf.DUMMYFUNCTION("GOOGLETRANSLATE(A19999,""auto"",""en"")"),"Loading...")</f>
        <v>Loading...</v>
      </c>
    </row>
    <row r="20000" spans="1:2" ht="14.25" customHeight="1">
      <c r="A20000" s="2" t="s">
        <v>18860</v>
      </c>
      <c r="B20000" s="2" t="str">
        <f ca="1">IFERROR(__xludf.DUMMYFUNCTION("GOOGLETRANSLATE(A20000,""auto"",""en"")"),"Loading...")</f>
        <v>Loading...</v>
      </c>
    </row>
    <row r="20001" spans="1:2" ht="14.25" customHeight="1">
      <c r="A20001" s="6" t="s">
        <v>18861</v>
      </c>
      <c r="B20001" s="2" t="str">
        <f ca="1">IFERROR(__xludf.DUMMYFUNCTION("GOOGLETRANSLATE(A20001,""auto"",""en"")"),"Loading...")</f>
        <v>Loading...</v>
      </c>
    </row>
    <row r="20002" spans="1:2" ht="14.25" customHeight="1">
      <c r="A20002" s="2" t="s">
        <v>18862</v>
      </c>
      <c r="B20002" s="2" t="str">
        <f ca="1">IFERROR(__xludf.DUMMYFUNCTION("GOOGLETRANSLATE(A20002,""auto"",""en"")"),"Loading...")</f>
        <v>Loading...</v>
      </c>
    </row>
    <row r="20003" spans="1:2" ht="14.25" customHeight="1">
      <c r="A20003" s="2" t="s">
        <v>18863</v>
      </c>
      <c r="B20003" s="2" t="str">
        <f ca="1">IFERROR(__xludf.DUMMYFUNCTION("GOOGLETRANSLATE(A20003,""auto"",""en"")"),"Loading...")</f>
        <v>Loading...</v>
      </c>
    </row>
    <row r="20004" spans="1:2" ht="14.25" customHeight="1">
      <c r="A20004" s="2" t="s">
        <v>18864</v>
      </c>
      <c r="B20004" s="2" t="str">
        <f ca="1">IFERROR(__xludf.DUMMYFUNCTION("GOOGLETRANSLATE(A20004,""auto"",""en"")"),"Loading...")</f>
        <v>Loading...</v>
      </c>
    </row>
    <row r="20005" spans="1:2" ht="14.25" customHeight="1">
      <c r="A20005" s="2" t="s">
        <v>18865</v>
      </c>
      <c r="B20005" s="2" t="str">
        <f ca="1">IFERROR(__xludf.DUMMYFUNCTION("GOOGLETRANSLATE(A20005,""auto"",""en"")"),"Loading...")</f>
        <v>Loading...</v>
      </c>
    </row>
    <row r="20006" spans="1:2" ht="14.25" customHeight="1">
      <c r="A20006" s="2" t="s">
        <v>1541</v>
      </c>
      <c r="B20006" s="2" t="str">
        <f ca="1">IFERROR(__xludf.DUMMYFUNCTION("GOOGLETRANSLATE(A20006,""auto"",""en"")"),"Loading...")</f>
        <v>Loading...</v>
      </c>
    </row>
    <row r="20007" spans="1:2" ht="14.25" customHeight="1">
      <c r="A20007" s="2" t="s">
        <v>18866</v>
      </c>
      <c r="B20007" s="2" t="str">
        <f ca="1">IFERROR(__xludf.DUMMYFUNCTION("GOOGLETRANSLATE(A20007,""auto"",""en"")"),"Loading...")</f>
        <v>Loading...</v>
      </c>
    </row>
    <row r="20008" spans="1:2" ht="14.25" customHeight="1">
      <c r="A20008" s="2" t="s">
        <v>18867</v>
      </c>
      <c r="B20008" s="2" t="str">
        <f ca="1">IFERROR(__xludf.DUMMYFUNCTION("GOOGLETRANSLATE(A20008,""auto"",""en"")"),"Loading...")</f>
        <v>Loading...</v>
      </c>
    </row>
    <row r="20009" spans="1:2" ht="14.25" customHeight="1">
      <c r="A20009" s="2" t="s">
        <v>18868</v>
      </c>
      <c r="B20009" s="2" t="str">
        <f ca="1">IFERROR(__xludf.DUMMYFUNCTION("GOOGLETRANSLATE(A20009,""auto"",""en"")"),"Loading...")</f>
        <v>Loading...</v>
      </c>
    </row>
    <row r="20010" spans="1:2" ht="14.25" customHeight="1">
      <c r="A20010" s="2" t="s">
        <v>18869</v>
      </c>
      <c r="B20010" s="2" t="str">
        <f ca="1">IFERROR(__xludf.DUMMYFUNCTION("GOOGLETRANSLATE(A20010,""auto"",""en"")"),"rahul sir is better than modi Bcz rahul.sir is Educated person not a fake ma Like modi")</f>
        <v>rahul sir is better than modi Bcz rahul.sir is Educated person not a fake ma Like modi</v>
      </c>
    </row>
    <row r="20011" spans="1:2" ht="14.25" customHeight="1">
      <c r="A20011" s="2" t="s">
        <v>18870</v>
      </c>
      <c r="B20011" s="2" t="str">
        <f ca="1">IFERROR(__xludf.DUMMYFUNCTION("GOOGLETRANSLATE(A20011,""auto"",""en"")"),"Loading...")</f>
        <v>Loading...</v>
      </c>
    </row>
    <row r="20012" spans="1:2" ht="14.25" customHeight="1">
      <c r="A20012" s="2" t="s">
        <v>18871</v>
      </c>
      <c r="B20012" s="2" t="str">
        <f ca="1">IFERROR(__xludf.DUMMYFUNCTION("GOOGLETRANSLATE(A20012,""auto"",""en"")"),"Loading...")</f>
        <v>Loading...</v>
      </c>
    </row>
    <row r="20013" spans="1:2" ht="14.25" customHeight="1">
      <c r="A20013" s="6" t="s">
        <v>18872</v>
      </c>
      <c r="B20013" s="2" t="str">
        <f ca="1">IFERROR(__xludf.DUMMYFUNCTION("GOOGLETRANSLATE(A20013,""auto"",""en"")"),"He is coming up to me 
Don't worry ab
Stealing should not happen 
And many more ❤❤")</f>
        <v>He is coming up to me 
Don't worry ab
Stealing should not happen 
And many more ❤❤</v>
      </c>
    </row>
    <row r="20014" spans="1:2" ht="14.25" customHeight="1">
      <c r="A20014" s="2" t="s">
        <v>18873</v>
      </c>
      <c r="B20014" s="2" t="str">
        <f ca="1">IFERROR(__xludf.DUMMYFUNCTION("GOOGLETRANSLATE(A20014,""auto"",""en"")"),"Make a video on bjp menifesto")</f>
        <v>Make a video on bjp menifesto</v>
      </c>
    </row>
    <row r="20015" spans="1:2" ht="14.25" customHeight="1">
      <c r="A20015" s="2" t="s">
        <v>18874</v>
      </c>
      <c r="B20015" s="2" t="str">
        <f ca="1">IFERROR(__xludf.DUMMYFUNCTION("GOOGLETRANSLATE(A20015,""auto"",""en"")"),"Loading...")</f>
        <v>Loading...</v>
      </c>
    </row>
    <row r="20016" spans="1:2" ht="14.25" customHeight="1">
      <c r="A20016" s="2" t="s">
        <v>18875</v>
      </c>
      <c r="B20016" s="2" t="str">
        <f ca="1">IFERROR(__xludf.DUMMYFUNCTION("GOOGLETRANSLATE(A20016,""auto"",""en"")"),"Loading...")</f>
        <v>Loading...</v>
      </c>
    </row>
    <row r="20017" spans="1:2" ht="14.25" customHeight="1">
      <c r="A20017" s="2" t="s">
        <v>18876</v>
      </c>
      <c r="B20017" s="2" t="str">
        <f ca="1">IFERROR(__xludf.DUMMYFUNCTION("GOOGLETRANSLATE(A20017,""auto"",""en"")"),"The country will be sold and you will continue doing partiality.")</f>
        <v>The country will be sold and you will continue doing partiality.</v>
      </c>
    </row>
    <row r="20018" spans="1:2" ht="14.25" customHeight="1">
      <c r="A20018" s="2" t="s">
        <v>18877</v>
      </c>
      <c r="B20018" s="2" t="str">
        <f ca="1">IFERROR(__xludf.DUMMYFUNCTION("GOOGLETRANSLATE(A20018,""auto"",""en"")"),"Loading...")</f>
        <v>Loading...</v>
      </c>
    </row>
    <row r="20019" spans="1:2" ht="14.25" customHeight="1">
      <c r="A20019" s="2" t="s">
        <v>18878</v>
      </c>
      <c r="B20019" s="2" t="str">
        <f ca="1">IFERROR(__xludf.DUMMYFUNCTION("GOOGLETRANSLATE(A20019,""auto"",""en"")"),"Loading...")</f>
        <v>Loading...</v>
      </c>
    </row>
    <row r="20020" spans="1:2" ht="14.25" customHeight="1">
      <c r="A20020" s="2" t="s">
        <v>18879</v>
      </c>
      <c r="B20020" s="2" t="str">
        <f ca="1">IFERROR(__xludf.DUMMYFUNCTION("GOOGLETRANSLATE(A20020,""auto"",""en"")"),"Loading...")</f>
        <v>Loading...</v>
      </c>
    </row>
    <row r="20021" spans="1:2" ht="14.25" customHeight="1">
      <c r="A20021" s="2" t="s">
        <v>18880</v>
      </c>
      <c r="B20021" s="2" t="str">
        <f ca="1">IFERROR(__xludf.DUMMYFUNCTION("GOOGLETRANSLATE(A20021,""auto"",""en"")"),"Loading...")</f>
        <v>Loading...</v>
      </c>
    </row>
    <row r="20022" spans="1:2" ht="14.25" customHeight="1">
      <c r="A20022" s="2" t="s">
        <v>18881</v>
      </c>
      <c r="B20022" s="2" t="str">
        <f ca="1">IFERROR(__xludf.DUMMYFUNCTION("GOOGLETRANSLATE(A20022,""auto"",""en"")"),"Loading...")</f>
        <v>Loading...</v>
      </c>
    </row>
    <row r="20023" spans="1:2" ht="14.25" customHeight="1">
      <c r="A20023" s="6" t="s">
        <v>18882</v>
      </c>
      <c r="B20023" s="2" t="str">
        <f ca="1">IFERROR(__xludf.DUMMYFUNCTION("GOOGLETRANSLATE(A20023,""auto"",""en"")"),"Loading...")</f>
        <v>Loading...</v>
      </c>
    </row>
    <row r="20024" spans="1:2" ht="14.25" customHeight="1">
      <c r="A20024" s="2" t="s">
        <v>18883</v>
      </c>
      <c r="B20024" s="2" t="str">
        <f ca="1">IFERROR(__xludf.DUMMYFUNCTION("GOOGLETRANSLATE(A20024,""auto"",""en"")"),"Loading...")</f>
        <v>Loading...</v>
      </c>
    </row>
    <row r="20025" spans="1:2" ht="14.25" customHeight="1">
      <c r="A20025" s="2" t="s">
        <v>18884</v>
      </c>
      <c r="B20025" s="2" t="str">
        <f ca="1">IFERROR(__xludf.DUMMYFUNCTION("GOOGLETRANSLATE(A20025,""auto"",""en"")"),"Loading...")</f>
        <v>Loading...</v>
      </c>
    </row>
    <row r="20026" spans="1:2" ht="14.25" customHeight="1">
      <c r="A20026" s="2" t="s">
        <v>18885</v>
      </c>
      <c r="B20026" s="2" t="str">
        <f ca="1">IFERROR(__xludf.DUMMYFUNCTION("GOOGLETRANSLATE(A20026,""auto"",""en"")"),"Loading...")</f>
        <v>Loading...</v>
      </c>
    </row>
    <row r="20027" spans="1:2" ht="14.25" customHeight="1">
      <c r="A20027" s="2" t="s">
        <v>18886</v>
      </c>
      <c r="B20027" s="2" t="str">
        <f ca="1">IFERROR(__xludf.DUMMYFUNCTION("GOOGLETRANSLATE(A20027,""auto"",""en"")"),"Loading...")</f>
        <v>Loading...</v>
      </c>
    </row>
    <row r="20028" spans="1:2" ht="14.25" customHeight="1">
      <c r="A20028" s="2" t="s">
        <v>18887</v>
      </c>
      <c r="B20028" s="2" t="str">
        <f ca="1">IFERROR(__xludf.DUMMYFUNCTION("GOOGLETRANSLATE(A20028,""auto"",""en"")"),"Loading...")</f>
        <v>Loading...</v>
      </c>
    </row>
    <row r="20029" spans="1:2" ht="14.25" customHeight="1">
      <c r="A20029" s="2" t="s">
        <v>2528</v>
      </c>
      <c r="B20029" s="2" t="str">
        <f ca="1">IFERROR(__xludf.DUMMYFUNCTION("GOOGLETRANSLATE(A20029,""auto"",""en"")"),"Loading...")</f>
        <v>Loading...</v>
      </c>
    </row>
    <row r="20030" spans="1:2" ht="14.25" customHeight="1">
      <c r="A20030" s="2" t="s">
        <v>18888</v>
      </c>
      <c r="B20030" s="2" t="str">
        <f ca="1">IFERROR(__xludf.DUMMYFUNCTION("GOOGLETRANSLATE(A20030,""auto"",""en"")"),"Loading...")</f>
        <v>Loading...</v>
      </c>
    </row>
    <row r="20031" spans="1:2" ht="14.25" customHeight="1">
      <c r="A20031" s="2" t="s">
        <v>18889</v>
      </c>
      <c r="B20031" s="2" t="str">
        <f ca="1">IFERROR(__xludf.DUMMYFUNCTION("GOOGLETRANSLATE(A20031,""auto"",""en"")"),"Loading...")</f>
        <v>Loading...</v>
      </c>
    </row>
    <row r="20032" spans="1:2" ht="14.25" customHeight="1">
      <c r="A20032" s="2" t="s">
        <v>18890</v>
      </c>
      <c r="B20032" s="2" t="str">
        <f ca="1">IFERROR(__xludf.DUMMYFUNCTION("GOOGLETRANSLATE(A20032,""auto"",""en"")"),"Loading...")</f>
        <v>Loading...</v>
      </c>
    </row>
    <row r="20033" spans="1:2" ht="14.25" customHeight="1">
      <c r="A20033" s="6" t="s">
        <v>18891</v>
      </c>
      <c r="B20033" s="2" t="str">
        <f ca="1">IFERROR(__xludf.DUMMYFUNCTION("GOOGLETRANSLATE(A20033,""auto"",""en"")"),"1 crore women welfare- 1 Lakh crore 
10 crore apprentice - 10 Lakh crore
Farmers - 10 Lakh crore...need about 21 Lakh crore seems positive as already 16 Lakh crore corporate NPA and writeoff done by present Government.")</f>
        <v>1 crore women welfare- 1 Lakh crore 
10 crore apprentice - 10 Lakh crore
Farmers - 10 Lakh crore...need about 21 Lakh crore seems positive as already 16 Lakh crore corporate NPA and writeoff done by present Government.</v>
      </c>
    </row>
    <row r="20034" spans="1:2" ht="14.25" customHeight="1">
      <c r="A20034" s="6" t="s">
        <v>18892</v>
      </c>
      <c r="B20034" s="2" t="str">
        <f ca="1">IFERROR(__xludf.DUMMYFUNCTION("GOOGLETRANSLATE(A20034,""auto"",""en"")"),"Loading...")</f>
        <v>Loading...</v>
      </c>
    </row>
    <row r="20035" spans="1:2" ht="14.25" customHeight="1">
      <c r="A20035" s="2" t="s">
        <v>18893</v>
      </c>
      <c r="B20035" s="2" t="str">
        <f ca="1">IFERROR(__xludf.DUMMYFUNCTION("GOOGLETRANSLATE(A20035,""auto"",""en"")"),"No promise has been fulfilled since Modi speech.")</f>
        <v>No promise has been fulfilled since Modi speech.</v>
      </c>
    </row>
    <row r="20036" spans="1:2" ht="14.25" customHeight="1">
      <c r="A20036" s="2" t="s">
        <v>18894</v>
      </c>
      <c r="B20036" s="2" t="str">
        <f ca="1">IFERROR(__xludf.DUMMYFUNCTION("GOOGLETRANSLATE(A20036,""auto"",""en"")"),"Loading...")</f>
        <v>Loading...</v>
      </c>
    </row>
    <row r="20037" spans="1:2" ht="14.25" customHeight="1">
      <c r="A20037" s="2" t="s">
        <v>18895</v>
      </c>
      <c r="B20037" s="2" t="str">
        <f ca="1">IFERROR(__xludf.DUMMYFUNCTION("GOOGLETRANSLATE(A20037,""auto"",""en"")"),"Loading...")</f>
        <v>Loading...</v>
      </c>
    </row>
    <row r="20038" spans="1:2" ht="14.25" customHeight="1">
      <c r="A20038" s="2" t="s">
        <v>18896</v>
      </c>
      <c r="B20038" s="2" t="str">
        <f ca="1">IFERROR(__xludf.DUMMYFUNCTION("GOOGLETRANSLATE(A20038,""auto"",""en"")"),"Loading...")</f>
        <v>Loading...</v>
      </c>
    </row>
    <row r="20039" spans="1:2" ht="14.25" customHeight="1">
      <c r="A20039" s="2" t="s">
        <v>18897</v>
      </c>
      <c r="B20039" s="2" t="str">
        <f ca="1">IFERROR(__xludf.DUMMYFUNCTION("GOOGLETRANSLATE(A20039,""auto"",""en"")"),"Loading...")</f>
        <v>Loading...</v>
      </c>
    </row>
    <row r="20040" spans="1:2" ht="14.25" customHeight="1">
      <c r="A20040" s="2" t="s">
        <v>18898</v>
      </c>
      <c r="B20040" s="2" t="str">
        <f ca="1">IFERROR(__xludf.DUMMYFUNCTION("GOOGLETRANSLATE(A20040,""auto"",""en"")"),"Loading...")</f>
        <v>Loading...</v>
      </c>
    </row>
    <row r="20041" spans="1:2" ht="14.25" customHeight="1">
      <c r="A20041" s="2" t="s">
        <v>18899</v>
      </c>
      <c r="B20041" s="2" t="str">
        <f ca="1">IFERROR(__xludf.DUMMYFUNCTION("GOOGLETRANSLATE(A20041,""auto"",""en"")"),"Loading...")</f>
        <v>Loading...</v>
      </c>
    </row>
    <row r="20042" spans="1:2" ht="14.25" customHeight="1">
      <c r="A20042" s="2" t="s">
        <v>18900</v>
      </c>
      <c r="B20042" s="2" t="str">
        <f ca="1">IFERROR(__xludf.DUMMYFUNCTION("GOOGLETRANSLATE(A20042,""auto"",""en"")"),"This time in India we want badlaw no bjp only INDIA")</f>
        <v>This time in India we want badlaw no bjp only INDIA</v>
      </c>
    </row>
    <row r="20043" spans="1:2" ht="14.25" customHeight="1">
      <c r="A20043" s="2" t="s">
        <v>18901</v>
      </c>
      <c r="B20043" s="2" t="str">
        <f ca="1">IFERROR(__xludf.DUMMYFUNCTION("GOOGLETRANSLATE(A20043,""auto"",""en"")"),"Loading...")</f>
        <v>Loading...</v>
      </c>
    </row>
    <row r="20044" spans="1:2" ht="14.25" customHeight="1">
      <c r="A20044" s="2" t="s">
        <v>18902</v>
      </c>
      <c r="B20044" s="2" t="str">
        <f ca="1">IFERROR(__xludf.DUMMYFUNCTION("GOOGLETRANSLATE(A20044,""auto"",""en"")"),"Loading...")</f>
        <v>Loading...</v>
      </c>
    </row>
    <row r="20045" spans="1:2" ht="14.25" customHeight="1">
      <c r="A20045" s="2" t="s">
        <v>18903</v>
      </c>
      <c r="B20045" s="2" t="str">
        <f ca="1">IFERROR(__xludf.DUMMYFUNCTION("GOOGLETRANSLATE(A20045,""auto"",""en"")"),"Loading...")</f>
        <v>Loading...</v>
      </c>
    </row>
    <row r="20046" spans="1:2" ht="14.25" customHeight="1">
      <c r="A20046" s="2" t="s">
        <v>18904</v>
      </c>
      <c r="B20046" s="2" t="str">
        <f ca="1">IFERROR(__xludf.DUMMYFUNCTION("GOOGLETRANSLATE(A20046,""auto"",""en"")"),"Loading...")</f>
        <v>Loading...</v>
      </c>
    </row>
    <row r="20047" spans="1:2" ht="14.25" customHeight="1">
      <c r="A20047" s="2" t="s">
        <v>18905</v>
      </c>
      <c r="B20047" s="2" t="str">
        <f ca="1">IFERROR(__xludf.DUMMYFUNCTION("GOOGLETRANSLATE(A20047,""auto"",""en"")"),"Loading...")</f>
        <v>Loading...</v>
      </c>
    </row>
    <row r="20048" spans="1:2" ht="14.25" customHeight="1">
      <c r="A20048" s="6" t="s">
        <v>18906</v>
      </c>
      <c r="B20048" s="2" t="str">
        <f ca="1">IFERROR(__xludf.DUMMYFUNCTION("GOOGLETRANSLATE(A20048,""auto"",""en"")"),"Loading...")</f>
        <v>Loading...</v>
      </c>
    </row>
    <row r="20049" spans="1:2" ht="14.25" customHeight="1">
      <c r="A20049" s="2" t="s">
        <v>4362</v>
      </c>
      <c r="B20049" s="2" t="str">
        <f ca="1">IFERROR(__xludf.DUMMYFUNCTION("GOOGLETRANSLATE(A20049,""auto"",""en"")"),"Loading...")</f>
        <v>Loading...</v>
      </c>
    </row>
    <row r="20050" spans="1:2" ht="14.25" customHeight="1">
      <c r="A20050" s="2" t="s">
        <v>18907</v>
      </c>
      <c r="B20050" s="2" t="str">
        <f ca="1">IFERROR(__xludf.DUMMYFUNCTION("GOOGLETRANSLATE(A20050,""auto"",""en"")"),"Loading...")</f>
        <v>Loading...</v>
      </c>
    </row>
    <row r="20051" spans="1:2" ht="14.25" customHeight="1">
      <c r="A20051" s="2" t="s">
        <v>18908</v>
      </c>
      <c r="B20051" s="2" t="str">
        <f ca="1">IFERROR(__xludf.DUMMYFUNCTION("GOOGLETRANSLATE(A20051,""auto"",""en"")"),"Loading...")</f>
        <v>Loading...</v>
      </c>
    </row>
    <row r="20052" spans="1:2" ht="14.25" customHeight="1">
      <c r="A20052" s="2" t="s">
        <v>18909</v>
      </c>
      <c r="B20052" s="2" t="str">
        <f ca="1">IFERROR(__xludf.DUMMYFUNCTION("GOOGLETRANSLATE(A20052,""auto"",""en"")"),"Loading...")</f>
        <v>Loading...</v>
      </c>
    </row>
    <row r="20053" spans="1:2" ht="14.25" customHeight="1">
      <c r="A20053" s="2" t="s">
        <v>18910</v>
      </c>
      <c r="B20053" s="2" t="str">
        <f ca="1">IFERROR(__xludf.DUMMYFUNCTION("GOOGLETRANSLATE(A20053,""auto"",""en"")"),"No matter who wins, BJP should not win.")</f>
        <v>No matter who wins, BJP should not win.</v>
      </c>
    </row>
    <row r="20054" spans="1:2" ht="14.25" customHeight="1">
      <c r="A20054" s="2" t="s">
        <v>18911</v>
      </c>
      <c r="B20054" s="2" t="str">
        <f ca="1">IFERROR(__xludf.DUMMYFUNCTION("GOOGLETRANSLATE(A20054,""auto"",""en"")"),"Loading...")</f>
        <v>Loading...</v>
      </c>
    </row>
    <row r="20055" spans="1:2" ht="14.25" customHeight="1">
      <c r="A20055" s="2" t="s">
        <v>18912</v>
      </c>
      <c r="B20055" s="2" t="str">
        <f ca="1">IFERROR(__xludf.DUMMYFUNCTION("GOOGLETRANSLATE(A20055,""auto"",""en"")"),"Loading...")</f>
        <v>Loading...</v>
      </c>
    </row>
    <row r="20056" spans="1:2" ht="14.25" customHeight="1">
      <c r="A20056" s="2" t="s">
        <v>18913</v>
      </c>
      <c r="B20056" s="2" t="str">
        <f ca="1">IFERROR(__xludf.DUMMYFUNCTION("GOOGLETRANSLATE(A20056,""auto"",""en"")"),"Loading...")</f>
        <v>Loading...</v>
      </c>
    </row>
    <row r="20057" spans="1:2" ht="14.25" customHeight="1">
      <c r="A20057" s="2" t="s">
        <v>18914</v>
      </c>
      <c r="B20057" s="2" t="str">
        <f ca="1">IFERROR(__xludf.DUMMYFUNCTION("GOOGLETRANSLATE(A20057,""auto"",""en"")"),"Loading...")</f>
        <v>Loading...</v>
      </c>
    </row>
    <row r="20058" spans="1:2" ht="14.25" customHeight="1">
      <c r="A20058" s="2" t="s">
        <v>18915</v>
      </c>
      <c r="B20058" s="2" t="str">
        <f ca="1">IFERROR(__xludf.DUMMYFUNCTION("GOOGLETRANSLATE(A20058,""auto"",""en"")"),"Loading...")</f>
        <v>Loading...</v>
      </c>
    </row>
    <row r="20059" spans="1:2" ht="14.25" customHeight="1">
      <c r="A20059" s="2" t="s">
        <v>18916</v>
      </c>
      <c r="B20059" s="2" t="str">
        <f ca="1">IFERROR(__xludf.DUMMYFUNCTION("GOOGLETRANSLATE(A20059,""auto"",""en"")"),"Loading...")</f>
        <v>Loading...</v>
      </c>
    </row>
    <row r="20060" spans="1:2" ht="14.25" customHeight="1">
      <c r="A20060" s="2" t="s">
        <v>18917</v>
      </c>
      <c r="B20060" s="2" t="str">
        <f ca="1">IFERROR(__xludf.DUMMYFUNCTION("GOOGLETRANSLATE(A20060,""auto"",""en"")"),"Loading...")</f>
        <v>Loading...</v>
      </c>
    </row>
    <row r="20061" spans="1:2" ht="14.25" customHeight="1">
      <c r="A20061" s="2" t="s">
        <v>9500</v>
      </c>
      <c r="B20061" s="2" t="str">
        <f ca="1">IFERROR(__xludf.DUMMYFUNCTION("GOOGLETRANSLATE(A20061,""auto"",""en"")"),"Loading...")</f>
        <v>Loading...</v>
      </c>
    </row>
    <row r="20062" spans="1:2" ht="14.25" customHeight="1">
      <c r="A20062" s="2" t="s">
        <v>18918</v>
      </c>
      <c r="B20062" s="2" t="str">
        <f ca="1">IFERROR(__xludf.DUMMYFUNCTION("GOOGLETRANSLATE(A20062,""auto"",""en"")"),"Loading...")</f>
        <v>Loading...</v>
      </c>
    </row>
    <row r="20063" spans="1:2" ht="14.25" customHeight="1">
      <c r="A20063" s="2" t="s">
        <v>18919</v>
      </c>
      <c r="B20063" s="2" t="str">
        <f ca="1">IFERROR(__xludf.DUMMYFUNCTION("GOOGLETRANSLATE(A20063,""auto"",""en"")"),"Loading...")</f>
        <v>Loading...</v>
      </c>
    </row>
    <row r="20064" spans="1:2" ht="14.25" customHeight="1">
      <c r="A20064" s="2" t="s">
        <v>18920</v>
      </c>
      <c r="B20064" s="2" t="str">
        <f ca="1">IFERROR(__xludf.DUMMYFUNCTION("GOOGLETRANSLATE(A20064,""auto"",""en"")"),"Wonderful research Mohak bhai❤")</f>
        <v>Wonderful research Mohak bhai❤</v>
      </c>
    </row>
    <row r="20065" spans="1:2" ht="14.25" customHeight="1">
      <c r="A20065" s="2" t="s">
        <v>18921</v>
      </c>
      <c r="B20065" s="2" t="str">
        <f ca="1">IFERROR(__xludf.DUMMYFUNCTION("GOOGLETRANSLATE(A20065,""auto"",""en"")"),"Loading...")</f>
        <v>Loading...</v>
      </c>
    </row>
    <row r="20066" spans="1:2" ht="14.25" customHeight="1">
      <c r="A20066" s="6" t="s">
        <v>18922</v>
      </c>
      <c r="B20066" s="2" t="str">
        <f ca="1">IFERROR(__xludf.DUMMYFUNCTION("GOOGLETRANSLATE(A20066,""auto"",""en"")"),"Loading...")</f>
        <v>Loading...</v>
      </c>
    </row>
    <row r="20067" spans="1:2" ht="14.25" customHeight="1">
      <c r="A20067" s="2" t="s">
        <v>18923</v>
      </c>
      <c r="B20067" s="2" t="str">
        <f ca="1">IFERROR(__xludf.DUMMYFUNCTION("GOOGLETRANSLATE(A20067,""auto"",""en"")"),"Electrond bond 😂😂😂😂")</f>
        <v>Electrond bond 😂😂😂😂</v>
      </c>
    </row>
    <row r="20068" spans="1:2" ht="14.25" customHeight="1">
      <c r="A20068" s="2" t="s">
        <v>18924</v>
      </c>
      <c r="B20068" s="2" t="str">
        <f ca="1">IFERROR(__xludf.DUMMYFUNCTION("GOOGLETRANSLATE(A20068,""auto"",""en"")"),"Loading...")</f>
        <v>Loading...</v>
      </c>
    </row>
    <row r="20069" spans="1:2" ht="14.25" customHeight="1">
      <c r="A20069" s="2" t="s">
        <v>18925</v>
      </c>
      <c r="B20069" s="2" t="str">
        <f ca="1">IFERROR(__xludf.DUMMYFUNCTION("GOOGLETRANSLATE(A20069,""auto"",""en"")"),"Loading...")</f>
        <v>Loading...</v>
      </c>
    </row>
    <row r="20070" spans="1:2" ht="14.25" customHeight="1">
      <c r="A20070" s="2" t="s">
        <v>18926</v>
      </c>
      <c r="B20070" s="2" t="str">
        <f ca="1">IFERROR(__xludf.DUMMYFUNCTION("GOOGLETRANSLATE(A20070,""auto"",""en"")"),"Loading...")</f>
        <v>Loading...</v>
      </c>
    </row>
    <row r="20071" spans="1:2" ht="14.25" customHeight="1">
      <c r="A20071" s="2" t="s">
        <v>18927</v>
      </c>
      <c r="B20071" s="2" t="str">
        <f ca="1">IFERROR(__xludf.DUMMYFUNCTION("GOOGLETRANSLATE(A20071,""auto"",""en"")"),"Loading...")</f>
        <v>Loading...</v>
      </c>
    </row>
    <row r="20072" spans="1:2" ht="14.25" customHeight="1">
      <c r="A20072" s="2" t="s">
        <v>18928</v>
      </c>
      <c r="B20072" s="2" t="str">
        <f ca="1">IFERROR(__xludf.DUMMYFUNCTION("GOOGLETRANSLATE(A20072,""auto"",""en"")"),"Loading...")</f>
        <v>Loading...</v>
      </c>
    </row>
    <row r="20073" spans="1:2" ht="14.25" customHeight="1">
      <c r="A20073" s="2" t="s">
        <v>18929</v>
      </c>
      <c r="B20073" s="2" t="str">
        <f ca="1">IFERROR(__xludf.DUMMYFUNCTION("GOOGLETRANSLATE(A20073,""auto"",""en"")"),"Loading...")</f>
        <v>Loading...</v>
      </c>
    </row>
    <row r="20074" spans="1:2" ht="14.25" customHeight="1">
      <c r="A20074" s="2" t="s">
        <v>18930</v>
      </c>
      <c r="B20074" s="2" t="str">
        <f ca="1">IFERROR(__xludf.DUMMYFUNCTION("GOOGLETRANSLATE(A20074,""auto"",""en"")"),"Loading...")</f>
        <v>Loading...</v>
      </c>
    </row>
    <row r="20075" spans="1:2" ht="14.25" customHeight="1">
      <c r="A20075" s="2" t="s">
        <v>18931</v>
      </c>
      <c r="B20075" s="2" t="str">
        <f ca="1">IFERROR(__xludf.DUMMYFUNCTION("GOOGLETRANSLATE(A20075,""auto"",""en"")"),"Loading...")</f>
        <v>Loading...</v>
      </c>
    </row>
    <row r="20076" spans="1:2" ht="14.25" customHeight="1">
      <c r="A20076" s="2" t="s">
        <v>18932</v>
      </c>
      <c r="B20076" s="2" t="str">
        <f ca="1">IFERROR(__xludf.DUMMYFUNCTION("GOOGLETRANSLATE(A20076,""auto"",""en"")"),"Only way I see it is people become opposition themselves. That is to become swing voters so no party or person can reap unlimited power. Change the government every time. So they can hold accountable each other.")</f>
        <v>Only way I see it is people become opposition themselves. That is to become swing voters so no party or person can reap unlimited power. Change the government every time. So they can hold accountable each other.</v>
      </c>
    </row>
    <row r="20077" spans="1:2" ht="14.25" customHeight="1">
      <c r="A20077" s="2" t="s">
        <v>18933</v>
      </c>
      <c r="B20077" s="2" t="str">
        <f ca="1">IFERROR(__xludf.DUMMYFUNCTION("GOOGLETRANSLATE(A20077,""auto"",""en"")"),"Loading...")</f>
        <v>Loading...</v>
      </c>
    </row>
    <row r="20078" spans="1:2" ht="14.25" customHeight="1">
      <c r="A20078" s="2" t="s">
        <v>18934</v>
      </c>
      <c r="B20078" s="2" t="str">
        <f ca="1">IFERROR(__xludf.DUMMYFUNCTION("GOOGLETRANSLATE(A20078,""auto"",""en"")"),"You can say a lot about Rahul Gandhi but the truth is visible in it.")</f>
        <v>You can say a lot about Rahul Gandhi but the truth is visible in it.</v>
      </c>
    </row>
    <row r="20079" spans="1:2" ht="14.25" customHeight="1">
      <c r="A20079" s="5" t="s">
        <v>18935</v>
      </c>
      <c r="B20079" s="2" t="str">
        <f ca="1">IFERROR(__xludf.DUMMYFUNCTION("GOOGLETRANSLATE(A20079,""auto"",""en"")"),"Loading...")</f>
        <v>Loading...</v>
      </c>
    </row>
    <row r="20080" spans="1:2" ht="14.25" customHeight="1">
      <c r="A20080" s="2" t="s">
        <v>18936</v>
      </c>
      <c r="B20080" s="2" t="str">
        <f ca="1">IFERROR(__xludf.DUMMYFUNCTION("GOOGLETRANSLATE(A20080,""auto"",""en"")"),"Loading...")</f>
        <v>Loading...</v>
      </c>
    </row>
    <row r="20081" spans="1:2" ht="14.25" customHeight="1">
      <c r="A20081" s="2" t="s">
        <v>18937</v>
      </c>
      <c r="B20081" s="2" t="str">
        <f ca="1">IFERROR(__xludf.DUMMYFUNCTION("GOOGLETRANSLATE(A20081,""auto"",""en"")"),"Loading...")</f>
        <v>Loading...</v>
      </c>
    </row>
    <row r="20082" spans="1:2" ht="14.25" customHeight="1">
      <c r="A20082" s="2" t="s">
        <v>18938</v>
      </c>
      <c r="B20082" s="2" t="str">
        <f ca="1">IFERROR(__xludf.DUMMYFUNCTION("GOOGLETRANSLATE(A20082,""auto"",""en"")"),"Loading...")</f>
        <v>Loading...</v>
      </c>
    </row>
    <row r="20083" spans="1:2" ht="14.25" customHeight="1">
      <c r="A20083" s="2" t="s">
        <v>18939</v>
      </c>
      <c r="B20083" s="2" t="str">
        <f ca="1">IFERROR(__xludf.DUMMYFUNCTION("GOOGLETRANSLATE(A20083,""auto"",""en"")"),"Loading...")</f>
        <v>Loading...</v>
      </c>
    </row>
    <row r="20084" spans="1:2" ht="14.25" customHeight="1">
      <c r="A20084" s="2" t="s">
        <v>18940</v>
      </c>
      <c r="B20084" s="2" t="str">
        <f ca="1">IFERROR(__xludf.DUMMYFUNCTION("GOOGLETRANSLATE(A20084,""auto"",""en"")"),"Loading...")</f>
        <v>Loading...</v>
      </c>
    </row>
    <row r="20085" spans="1:2" ht="14.25" customHeight="1">
      <c r="A20085" s="6" t="s">
        <v>18941</v>
      </c>
      <c r="B20085" s="2" t="str">
        <f ca="1">IFERROR(__xludf.DUMMYFUNCTION("GOOGLETRANSLATE(A20085,""auto"",""en"")"),"Raga is perfect
Pm in 2024 ❤")</f>
        <v>Raga is perfect
Pm in 2024 ❤</v>
      </c>
    </row>
    <row r="20086" spans="1:2" ht="14.25" customHeight="1">
      <c r="A20086" s="2" t="s">
        <v>18942</v>
      </c>
      <c r="B20086" s="2" t="str">
        <f ca="1">IFERROR(__xludf.DUMMYFUNCTION("GOOGLETRANSLATE(A20086,""auto"",""en"")"),"Now the situation is that BJP should not be defeated but Congress should be defeated. If BJP wins then Congress will automatically win. ,")</f>
        <v>Now the situation is that BJP should not be defeated but Congress should be defeated. If BJP wins then Congress will automatically win. ,</v>
      </c>
    </row>
    <row r="20087" spans="1:2" ht="14.25" customHeight="1">
      <c r="A20087" s="6" t="s">
        <v>18943</v>
      </c>
      <c r="B20087" s="2" t="str">
        <f ca="1">IFERROR(__xludf.DUMMYFUNCTION("GOOGLETRANSLATE(A20087,""auto"",""en"")"),"Loading...")</f>
        <v>Loading...</v>
      </c>
    </row>
    <row r="20088" spans="1:2" ht="14.25" customHeight="1">
      <c r="A20088" s="2" t="s">
        <v>18944</v>
      </c>
      <c r="B20088" s="2" t="str">
        <f ca="1">IFERROR(__xludf.DUMMYFUNCTION("GOOGLETRANSLATE(A20088,""auto"",""en"")"),"Loading...")</f>
        <v>Loading...</v>
      </c>
    </row>
    <row r="20089" spans="1:2" ht="14.25" customHeight="1">
      <c r="A20089" s="2" t="s">
        <v>18945</v>
      </c>
      <c r="B20089" s="2" t="str">
        <f ca="1">IFERROR(__xludf.DUMMYFUNCTION("GOOGLETRANSLATE(A20089,""auto"",""en"")"),"Loading...")</f>
        <v>Loading...</v>
      </c>
    </row>
    <row r="20090" spans="1:2" ht="14.25" customHeight="1">
      <c r="A20090" s="2" t="s">
        <v>18946</v>
      </c>
      <c r="B20090" s="2" t="str">
        <f ca="1">IFERROR(__xludf.DUMMYFUNCTION("GOOGLETRANSLATE(A20090,""auto"",""en"")"),"Loading...")</f>
        <v>Loading...</v>
      </c>
    </row>
    <row r="20091" spans="1:2" ht="14.25" customHeight="1">
      <c r="A20091" s="2" t="s">
        <v>18947</v>
      </c>
      <c r="B20091" s="2" t="str">
        <f ca="1">IFERROR(__xludf.DUMMYFUNCTION("GOOGLETRANSLATE(A20091,""auto"",""en"")"),"Loading...")</f>
        <v>Loading...</v>
      </c>
    </row>
    <row r="20092" spans="1:2" ht="14.25" customHeight="1">
      <c r="A20092" s="2" t="s">
        <v>18948</v>
      </c>
      <c r="B20092" s="2" t="str">
        <f ca="1">IFERROR(__xludf.DUMMYFUNCTION("GOOGLETRANSLATE(A20092,""auto"",""en"")"),"Bt why is your title only congress it's should be both the parties")</f>
        <v>Bt why is your title only congress it's should be both the parties</v>
      </c>
    </row>
    <row r="20093" spans="1:2" ht="14.25" customHeight="1">
      <c r="A20093" s="2" t="s">
        <v>18949</v>
      </c>
      <c r="B20093" s="2" t="str">
        <f ca="1">IFERROR(__xludf.DUMMYFUNCTION("GOOGLETRANSLATE(A20093,""auto"",""en"")"),"Loading...")</f>
        <v>Loading...</v>
      </c>
    </row>
    <row r="20094" spans="1:2" ht="14.25" customHeight="1">
      <c r="A20094" s="2" t="s">
        <v>18950</v>
      </c>
      <c r="B20094" s="2" t="str">
        <f ca="1">IFERROR(__xludf.DUMMYFUNCTION("GOOGLETRANSLATE(A20094,""auto"",""en"")"),"Loading...")</f>
        <v>Loading...</v>
      </c>
    </row>
    <row r="20095" spans="1:2" ht="14.25" customHeight="1">
      <c r="A20095" s="4" t="s">
        <v>18951</v>
      </c>
      <c r="B20095" s="2" t="str">
        <f ca="1">IFERROR(__xludf.DUMMYFUNCTION("GOOGLETRANSLATE(A20095,""auto"",""en"")"),"Loading...")</f>
        <v>Loading...</v>
      </c>
    </row>
    <row r="20096" spans="1:2" ht="14.25" customHeight="1">
      <c r="A20096" s="2" t="s">
        <v>18952</v>
      </c>
      <c r="B20096" s="2" t="str">
        <f ca="1">IFERROR(__xludf.DUMMYFUNCTION("GOOGLETRANSLATE(A20096,""auto"",""en"")"),"Modi 2024 .")</f>
        <v>Modi 2024 .</v>
      </c>
    </row>
    <row r="20097" spans="1:2" ht="14.25" customHeight="1">
      <c r="A20097" s="2" t="s">
        <v>18953</v>
      </c>
      <c r="B20097" s="2" t="str">
        <f ca="1">IFERROR(__xludf.DUMMYFUNCTION("GOOGLETRANSLATE(A20097,""auto"",""en"")"),"Loading...")</f>
        <v>Loading...</v>
      </c>
    </row>
    <row r="20098" spans="1:2" ht="14.25" customHeight="1">
      <c r="A20098" s="2" t="s">
        <v>18954</v>
      </c>
      <c r="B20098" s="2" t="str">
        <f ca="1">IFERROR(__xludf.DUMMYFUNCTION("GOOGLETRANSLATE(A20098,""auto"",""en"")"),"Why are you also created?")</f>
        <v>Why are you also created?</v>
      </c>
    </row>
    <row r="20099" spans="1:2" ht="14.25" customHeight="1">
      <c r="A20099" s="2" t="s">
        <v>18955</v>
      </c>
      <c r="B20099" s="2" t="str">
        <f ca="1">IFERROR(__xludf.DUMMYFUNCTION("GOOGLETRANSLATE(A20099,""auto"",""en"")"),"Loading...")</f>
        <v>Loading...</v>
      </c>
    </row>
    <row r="20100" spans="1:2" ht="14.25" customHeight="1">
      <c r="A20100" s="2" t="s">
        <v>18956</v>
      </c>
      <c r="B20100" s="2" t="str">
        <f ca="1">IFERROR(__xludf.DUMMYFUNCTION("GOOGLETRANSLATE(A20100,""auto"",""en"")"),"Loading...")</f>
        <v>Loading...</v>
      </c>
    </row>
    <row r="20101" spans="1:2" ht="14.25" customHeight="1">
      <c r="A20101" s="2" t="s">
        <v>18957</v>
      </c>
      <c r="B20101" s="2" t="str">
        <f ca="1">IFERROR(__xludf.DUMMYFUNCTION("GOOGLETRANSLATE(A20101,""auto"",""en"")"),"Loading...")</f>
        <v>Loading...</v>
      </c>
    </row>
    <row r="20102" spans="1:2" ht="14.25" customHeight="1">
      <c r="A20102" s="2" t="s">
        <v>18958</v>
      </c>
      <c r="B20102" s="2" t="str">
        <f ca="1">IFERROR(__xludf.DUMMYFUNCTION("GOOGLETRANSLATE(A20102,""auto"",""en"")"),"Bakwas mat karo, BJP IT Cell, shame on you.")</f>
        <v>Bakwas mat karo, BJP IT Cell, shame on you.</v>
      </c>
    </row>
    <row r="20103" spans="1:2" ht="14.25" customHeight="1">
      <c r="A20103" s="6" t="s">
        <v>18959</v>
      </c>
      <c r="B20103" s="2" t="str">
        <f ca="1">IFERROR(__xludf.DUMMYFUNCTION("GOOGLETRANSLATE(A20103,""auto"",""en"")"),"Loading...")</f>
        <v>Loading...</v>
      </c>
    </row>
    <row r="20104" spans="1:2" ht="14.25" customHeight="1">
      <c r="A20104" s="6" t="s">
        <v>18960</v>
      </c>
      <c r="B20104" s="2" t="str">
        <f ca="1">IFERROR(__xludf.DUMMYFUNCTION("GOOGLETRANSLATE(A20104,""auto"",""en"")"),"Loading...")</f>
        <v>Loading...</v>
      </c>
    </row>
    <row r="20105" spans="1:2" ht="14.25" customHeight="1">
      <c r="A20105" s="2" t="s">
        <v>18961</v>
      </c>
      <c r="B20105" s="2" t="str">
        <f ca="1">IFERROR(__xludf.DUMMYFUNCTION("GOOGLETRANSLATE(A20105,""auto"",""en"")"),"Loading...")</f>
        <v>Loading...</v>
      </c>
    </row>
    <row r="20106" spans="1:2" ht="14.25" customHeight="1">
      <c r="A20106" s="2" t="s">
        <v>18962</v>
      </c>
      <c r="B20106" s="2" t="str">
        <f ca="1">IFERROR(__xludf.DUMMYFUNCTION("GOOGLETRANSLATE(A20106,""auto"",""en"")"),"I don't think India has serious parties to develop India. 😢😢😢 I am trying to find my home😢😢😢")</f>
        <v>I don't think India has serious parties to develop India. 😢😢😢 I am trying to find my home😢😢😢</v>
      </c>
    </row>
    <row r="20107" spans="1:2" ht="14.25" customHeight="1">
      <c r="A20107" s="2" t="s">
        <v>18963</v>
      </c>
      <c r="B20107" s="2" t="str">
        <f ca="1">IFERROR(__xludf.DUMMYFUNCTION("GOOGLETRANSLATE(A20107,""auto"",""en"")"),"Loading...")</f>
        <v>Loading...</v>
      </c>
    </row>
    <row r="20108" spans="1:2" ht="14.25" customHeight="1">
      <c r="A20108" s="2" t="s">
        <v>18964</v>
      </c>
      <c r="B20108" s="2" t="str">
        <f ca="1">IFERROR(__xludf.DUMMYFUNCTION("GOOGLETRANSLATE(A20108,""auto"",""en"")"),"Loading...")</f>
        <v>Loading...</v>
      </c>
    </row>
    <row r="20109" spans="1:2" ht="14.25" customHeight="1">
      <c r="A20109" s="2" t="s">
        <v>18965</v>
      </c>
      <c r="B20109" s="2" t="str">
        <f ca="1">IFERROR(__xludf.DUMMYFUNCTION("GOOGLETRANSLATE(A20109,""auto"",""en"")"),"Loading...")</f>
        <v>Loading...</v>
      </c>
    </row>
    <row r="20110" spans="1:2" ht="14.25" customHeight="1">
      <c r="A20110" s="2" t="s">
        <v>18966</v>
      </c>
      <c r="B20110" s="2" t="str">
        <f ca="1">IFERROR(__xludf.DUMMYFUNCTION("GOOGLETRANSLATE(A20110,""auto"",""en"")"),"Loading...")</f>
        <v>Loading...</v>
      </c>
    </row>
    <row r="20111" spans="1:2" ht="14.25" customHeight="1">
      <c r="A20111" s="2" t="s">
        <v>18967</v>
      </c>
      <c r="B20111" s="2" t="str">
        <f ca="1">IFERROR(__xludf.DUMMYFUNCTION("GOOGLETRANSLATE(A20111,""auto"",""en"")"),"Loading...")</f>
        <v>Loading...</v>
      </c>
    </row>
    <row r="20112" spans="1:2" ht="14.25" customHeight="1">
      <c r="A20112" s="2" t="s">
        <v>18968</v>
      </c>
      <c r="B20112" s="2" t="str">
        <f ca="1">IFERROR(__xludf.DUMMYFUNCTION("GOOGLETRANSLATE(A20112,""auto"",""en"")"),"Loading...")</f>
        <v>Loading...</v>
      </c>
    </row>
    <row r="20113" spans="1:2" ht="14.25" customHeight="1">
      <c r="A20113" s="2" t="s">
        <v>18969</v>
      </c>
      <c r="B20113" s="2" t="str">
        <f ca="1">IFERROR(__xludf.DUMMYFUNCTION("GOOGLETRANSLATE(A20113,""auto"",""en"")"),"Loading...")</f>
        <v>Loading...</v>
      </c>
    </row>
    <row r="20114" spans="1:2" ht="14.25" customHeight="1">
      <c r="A20114" s="2" t="s">
        <v>18970</v>
      </c>
      <c r="B20114" s="2" t="str">
        <f ca="1">IFERROR(__xludf.DUMMYFUNCTION("GOOGLETRANSLATE(A20114,""auto"",""en"")"),"Loading...")</f>
        <v>Loading...</v>
      </c>
    </row>
    <row r="20115" spans="1:2" ht="14.25" customHeight="1">
      <c r="A20115" s="2" t="s">
        <v>18971</v>
      </c>
      <c r="B20115" s="2" t="str">
        <f ca="1">IFERROR(__xludf.DUMMYFUNCTION("GOOGLETRANSLATE(A20115,""auto"",""en"")"),"Loading...")</f>
        <v>Loading...</v>
      </c>
    </row>
    <row r="20116" spans="1:2" ht="14.25" customHeight="1">
      <c r="A20116" s="2" t="s">
        <v>18972</v>
      </c>
      <c r="B20116" s="2" t="str">
        <f ca="1">IFERROR(__xludf.DUMMYFUNCTION("GOOGLETRANSLATE(A20116,""auto"",""en"")"),"Loading...")</f>
        <v>Loading...</v>
      </c>
    </row>
    <row r="20117" spans="1:2" ht="14.25" customHeight="1">
      <c r="A20117" s="2" t="s">
        <v>18973</v>
      </c>
      <c r="B20117" s="2" t="str">
        <f ca="1">IFERROR(__xludf.DUMMYFUNCTION("GOOGLETRANSLATE(A20117,""auto"",""en"")"),"Loading...")</f>
        <v>Loading...</v>
      </c>
    </row>
    <row r="20118" spans="1:2" ht="14.25" customHeight="1">
      <c r="A20118" s="2" t="s">
        <v>1435</v>
      </c>
      <c r="B20118" s="2" t="str">
        <f ca="1">IFERROR(__xludf.DUMMYFUNCTION("GOOGLETRANSLATE(A20118,""auto"",""en"")"),"Loading...")</f>
        <v>Loading...</v>
      </c>
    </row>
    <row r="20119" spans="1:2" ht="14.25" customHeight="1">
      <c r="A20119" s="2" t="s">
        <v>18974</v>
      </c>
      <c r="B20119" s="2" t="str">
        <f ca="1">IFERROR(__xludf.DUMMYFUNCTION("GOOGLETRANSLATE(A20119,""auto"",""en"")"),"Loading...")</f>
        <v>Loading...</v>
      </c>
    </row>
    <row r="20120" spans="1:2" ht="14.25" customHeight="1">
      <c r="A20120" s="2" t="s">
        <v>18975</v>
      </c>
      <c r="B20120" s="2" t="str">
        <f ca="1">IFERROR(__xludf.DUMMYFUNCTION("GOOGLETRANSLATE(A20120,""auto"",""en"")"),"Loading...")</f>
        <v>Loading...</v>
      </c>
    </row>
    <row r="20121" spans="1:2" ht="14.25" customHeight="1">
      <c r="A20121" s="2" t="s">
        <v>18976</v>
      </c>
      <c r="B20121" s="2" t="str">
        <f ca="1">IFERROR(__xludf.DUMMYFUNCTION("GOOGLETRANSLATE(A20121,""auto"",""en"")"),"Loading...")</f>
        <v>Loading...</v>
      </c>
    </row>
    <row r="20122" spans="1:2" ht="14.25" customHeight="1">
      <c r="A20122" s="2" t="s">
        <v>18977</v>
      </c>
      <c r="B20122" s="2" t="str">
        <f ca="1">IFERROR(__xludf.DUMMYFUNCTION("GOOGLETRANSLATE(A20122,""auto"",""en"")"),"Loading...")</f>
        <v>Loading...</v>
      </c>
    </row>
    <row r="20123" spans="1:2" ht="14.25" customHeight="1">
      <c r="A20123" s="4" t="s">
        <v>18978</v>
      </c>
      <c r="B20123" s="2" t="str">
        <f ca="1">IFERROR(__xludf.DUMMYFUNCTION("GOOGLETRANSLATE(A20123,""auto"",""en"")"),"Loading...")</f>
        <v>Loading...</v>
      </c>
    </row>
    <row r="20124" spans="1:2" ht="14.25" customHeight="1">
      <c r="A20124" s="2" t="s">
        <v>18979</v>
      </c>
      <c r="B20124" s="2" t="str">
        <f ca="1">IFERROR(__xludf.DUMMYFUNCTION("GOOGLETRANSLATE(A20124,""auto"",""en"")"),"Loading...")</f>
        <v>Loading...</v>
      </c>
    </row>
    <row r="20125" spans="1:2" ht="14.25" customHeight="1">
      <c r="A20125" s="2" t="s">
        <v>18980</v>
      </c>
      <c r="B20125" s="2" t="str">
        <f ca="1">IFERROR(__xludf.DUMMYFUNCTION("GOOGLETRANSLATE(A20125,""auto"",""en"")"),"Loading...")</f>
        <v>Loading...</v>
      </c>
    </row>
    <row r="20126" spans="1:2" ht="14.25" customHeight="1">
      <c r="A20126" s="2" t="s">
        <v>18981</v>
      </c>
      <c r="B20126" s="2" t="str">
        <f ca="1">IFERROR(__xludf.DUMMYFUNCTION("GOOGLETRANSLATE(A20126,""auto"",""en"")"),"Loading...")</f>
        <v>Loading...</v>
      </c>
    </row>
    <row r="20127" spans="1:2" ht="14.25" customHeight="1">
      <c r="A20127" s="2" t="s">
        <v>18982</v>
      </c>
      <c r="B20127" s="2" t="str">
        <f ca="1">IFERROR(__xludf.DUMMYFUNCTION("GOOGLETRANSLATE(A20127,""auto"",""en"")"),"Loading...")</f>
        <v>Loading...</v>
      </c>
    </row>
    <row r="20128" spans="1:2" ht="14.25" customHeight="1">
      <c r="A20128" s="6" t="s">
        <v>18983</v>
      </c>
      <c r="B20128" s="2" t="str">
        <f ca="1">IFERROR(__xludf.DUMMYFUNCTION("GOOGLETRANSLATE(A20128,""auto"",""en"")"),"Loading...")</f>
        <v>Loading...</v>
      </c>
    </row>
    <row r="20129" spans="1:2" ht="14.25" customHeight="1">
      <c r="A20129" s="6" t="s">
        <v>18984</v>
      </c>
      <c r="B20129" s="2" t="str">
        <f ca="1">IFERROR(__xludf.DUMMYFUNCTION("GOOGLETRANSLATE(A20129,""auto"",""en"")"),"Loading...")</f>
        <v>Loading...</v>
      </c>
    </row>
    <row r="20130" spans="1:2" ht="14.25" customHeight="1">
      <c r="A20130" s="6" t="s">
        <v>18985</v>
      </c>
      <c r="B20130" s="2" t="str">
        <f ca="1">IFERROR(__xludf.DUMMYFUNCTION("GOOGLETRANSLATE(A20130,""auto"",""en"")"),"Do not vote for
Nepotism
Racism 
Castism 
Fake secularism
Minority appeasement politics")</f>
        <v>Do not vote for
Nepotism
Racism 
Castism 
Fake secularism
Minority appeasement politics</v>
      </c>
    </row>
    <row r="20131" spans="1:2" ht="14.25" customHeight="1">
      <c r="A20131" s="4" t="s">
        <v>18986</v>
      </c>
      <c r="B20131" s="2" t="str">
        <f ca="1">IFERROR(__xludf.DUMMYFUNCTION("GOOGLETRANSLATE(A20131,""auto"",""en"")"),"Loading...")</f>
        <v>Loading...</v>
      </c>
    </row>
    <row r="20132" spans="1:2" ht="14.25" customHeight="1">
      <c r="A20132" s="2" t="s">
        <v>18987</v>
      </c>
      <c r="B20132" s="2" t="str">
        <f ca="1">IFERROR(__xludf.DUMMYFUNCTION("GOOGLETRANSLATE(A20132,""auto"",""en"")"),"Loading...")</f>
        <v>Loading...</v>
      </c>
    </row>
    <row r="20133" spans="1:2" ht="14.25" customHeight="1">
      <c r="A20133" s="2" t="s">
        <v>18988</v>
      </c>
      <c r="B20133" s="2" t="str">
        <f ca="1">IFERROR(__xludf.DUMMYFUNCTION("GOOGLETRANSLATE(A20133,""auto"",""en"")"),"Loading...")</f>
        <v>Loading...</v>
      </c>
    </row>
    <row r="20134" spans="1:2" ht="14.25" customHeight="1">
      <c r="A20134" s="2" t="s">
        <v>18989</v>
      </c>
      <c r="B20134" s="2" t="str">
        <f ca="1">IFERROR(__xludf.DUMMYFUNCTION("GOOGLETRANSLATE(A20134,""auto"",""en"")"),"*_I do not agree with you that the MP should be elected and not the PM._* It is very important to see who will become the PM in today's time because if a PM is not able to take his decisions independently then what will be the use of electing such a PM? *"&amp;"Many PMs in Indian history have committed Galatians, which the country is suffering even today.* But it is absolutely true that your MP should be educated, non-criminal and your consistency period should not be exceeded in the Parliament.")</f>
        <v>*_I do not agree with you that the MP should be elected and not the PM._* It is very important to see who will become the PM in today's time because if a PM is not able to take his decisions independently then what will be the use of electing such a PM? *Many PMs in Indian history have committed Galatians, which the country is suffering even today.* But it is absolutely true that your MP should be educated, non-criminal and your consistency period should not be exceeded in the Parliament.</v>
      </c>
    </row>
    <row r="20135" spans="1:2" ht="14.25" customHeight="1">
      <c r="A20135" s="2" t="s">
        <v>18990</v>
      </c>
      <c r="B20135" s="2" t="str">
        <f ca="1">IFERROR(__xludf.DUMMYFUNCTION("GOOGLETRANSLATE(A20135,""auto"",""en"")"),"If there is Rahul in Congress they can't win any election 🤡😂😂")</f>
        <v>If there is Rahul in Congress they can't win any election 🤡😂😂</v>
      </c>
    </row>
    <row r="20136" spans="1:2" ht="14.25" customHeight="1">
      <c r="A20136" s="2" t="s">
        <v>18991</v>
      </c>
      <c r="B20136" s="2" t="str">
        <f ca="1">IFERROR(__xludf.DUMMYFUNCTION("GOOGLETRANSLATE(A20136,""auto"",""en"")"),"Loading...")</f>
        <v>Loading...</v>
      </c>
    </row>
    <row r="20137" spans="1:2" ht="14.25" customHeight="1">
      <c r="A20137" s="2" t="s">
        <v>18992</v>
      </c>
      <c r="B20137" s="2" t="str">
        <f ca="1">IFERROR(__xludf.DUMMYFUNCTION("GOOGLETRANSLATE(A20137,""auto"",""en"")"),"I really appreciate your hardwork.....")</f>
        <v>I really appreciate your hardwork.....</v>
      </c>
    </row>
    <row r="20138" spans="1:2" ht="14.25" customHeight="1">
      <c r="A20138" s="2" t="s">
        <v>18993</v>
      </c>
      <c r="B20138" s="2" t="str">
        <f ca="1">IFERROR(__xludf.DUMMYFUNCTION("GOOGLETRANSLATE(A20138,""auto"",""en"")"),"Great video brother 👏🏻")</f>
        <v>Great video brother 👏🏻</v>
      </c>
    </row>
    <row r="20139" spans="1:2" ht="14.25" customHeight="1">
      <c r="A20139" s="2" t="s">
        <v>18994</v>
      </c>
      <c r="B20139" s="2" t="str">
        <f ca="1">IFERROR(__xludf.DUMMYFUNCTION("GOOGLETRANSLATE(A20139,""auto"",""en"")"),"Loading...")</f>
        <v>Loading...</v>
      </c>
    </row>
    <row r="20140" spans="1:2" ht="14.25" customHeight="1">
      <c r="A20140" s="2" t="s">
        <v>18995</v>
      </c>
      <c r="B20140" s="2" t="str">
        <f ca="1">IFERROR(__xludf.DUMMYFUNCTION("GOOGLETRANSLATE(A20140,""auto"",""en"")"),"Loading...")</f>
        <v>Loading...</v>
      </c>
    </row>
    <row r="20141" spans="1:2" ht="14.25" customHeight="1">
      <c r="A20141" s="6" t="s">
        <v>18996</v>
      </c>
      <c r="B20141" s="2" t="str">
        <f ca="1">IFERROR(__xludf.DUMMYFUNCTION("GOOGLETRANSLATE(A20141,""auto"",""en"")"),"Nice analysis.
The guarantee of an apprenticeship is better than the guarantee of free ration for 80 Cr people 😢.
One side we know what we got in 9 years, the highest unemployment, falling in every global index.
And on the other side is yet to see 😅")</f>
        <v>Nice analysis.
The guarantee of an apprenticeship is better than the guarantee of free ration for 80 Cr people 😢.
One side we know what we got in 9 years, the highest unemployment, falling in every global index.
And on the other side is yet to see 😅</v>
      </c>
    </row>
    <row r="20142" spans="1:2" ht="14.25" customHeight="1">
      <c r="A20142" s="2" t="s">
        <v>18997</v>
      </c>
      <c r="B20142" s="2" t="str">
        <f ca="1">IFERROR(__xludf.DUMMYFUNCTION("GOOGLETRANSLATE(A20142,""auto"",""en"")"),"Loading...")</f>
        <v>Loading...</v>
      </c>
    </row>
    <row r="20143" spans="1:2" ht="14.25" customHeight="1">
      <c r="A20143" s="2" t="s">
        <v>18998</v>
      </c>
      <c r="B20143" s="2" t="str">
        <f ca="1">IFERROR(__xludf.DUMMYFUNCTION("GOOGLETRANSLATE(A20143,""auto"",""en"")"),"Rahul might be having many flaws but Rahul&gt;&gt;&gt;&gt;&gt;&gt;&gt;&gt;&gt;&gt;&gt;&gt; modi")</f>
        <v>Rahul might be having many flaws but Rahul&gt;&gt;&gt;&gt;&gt;&gt;&gt;&gt;&gt;&gt;&gt;&gt; modi</v>
      </c>
    </row>
    <row r="20144" spans="1:2" ht="14.25" customHeight="1">
      <c r="A20144" s="2" t="s">
        <v>18999</v>
      </c>
      <c r="B20144" s="2" t="str">
        <f ca="1">IFERROR(__xludf.DUMMYFUNCTION("GOOGLETRANSLATE(A20144,""auto"",""en"")"),"Loading...")</f>
        <v>Loading...</v>
      </c>
    </row>
    <row r="20145" spans="1:2" ht="14.25" customHeight="1">
      <c r="A20145" s="2" t="s">
        <v>19000</v>
      </c>
      <c r="B20145" s="2" t="str">
        <f ca="1">IFERROR(__xludf.DUMMYFUNCTION("GOOGLETRANSLATE(A20145,""auto"",""en"")"),"Loading...")</f>
        <v>Loading...</v>
      </c>
    </row>
    <row r="20146" spans="1:2" ht="14.25" customHeight="1">
      <c r="A20146" s="2" t="s">
        <v>19001</v>
      </c>
      <c r="B20146" s="2" t="str">
        <f ca="1">IFERROR(__xludf.DUMMYFUNCTION("GOOGLETRANSLATE(A20146,""auto"",""en"")"),"Loading...")</f>
        <v>Loading...</v>
      </c>
    </row>
    <row r="20147" spans="1:2" ht="14.25" customHeight="1">
      <c r="A20147" s="2" t="s">
        <v>19002</v>
      </c>
      <c r="B20147" s="2" t="str">
        <f ca="1">IFERROR(__xludf.DUMMYFUNCTION("GOOGLETRANSLATE(A20147,""auto"",""en"")"),"Why do you want Congress party's photo to be placed instead of Rahul Gandhi's?")</f>
        <v>Why do you want Congress party's photo to be placed instead of Rahul Gandhi's?</v>
      </c>
    </row>
    <row r="20148" spans="1:2" ht="14.25" customHeight="1">
      <c r="A20148" s="2" t="s">
        <v>19003</v>
      </c>
      <c r="B20148" s="2" t="str">
        <f ca="1">IFERROR(__xludf.DUMMYFUNCTION("GOOGLETRANSLATE(A20148,""auto"",""en"")"),"Loading...")</f>
        <v>Loading...</v>
      </c>
    </row>
    <row r="20149" spans="1:2" ht="14.25" customHeight="1">
      <c r="A20149" s="6" t="s">
        <v>19004</v>
      </c>
      <c r="B20149" s="2" t="str">
        <f ca="1">IFERROR(__xludf.DUMMYFUNCTION("GOOGLETRANSLATE(A20149,""auto"",""en"")"),"Loading...")</f>
        <v>Loading...</v>
      </c>
    </row>
    <row r="20150" spans="1:2" ht="14.25" customHeight="1">
      <c r="A20150" s="2" t="s">
        <v>19005</v>
      </c>
      <c r="B20150" s="2" t="str">
        <f ca="1">IFERROR(__xludf.DUMMYFUNCTION("GOOGLETRANSLATE(A20150,""auto"",""en"")"),"Loading...")</f>
        <v>Loading...</v>
      </c>
    </row>
    <row r="20151" spans="1:2" ht="14.25" customHeight="1">
      <c r="A20151" s="2" t="s">
        <v>19006</v>
      </c>
      <c r="B20151" s="2" t="str">
        <f ca="1">IFERROR(__xludf.DUMMYFUNCTION("GOOGLETRANSLATE(A20151,""auto"",""en"")"),"Loading...")</f>
        <v>Loading...</v>
      </c>
    </row>
    <row r="20152" spans="1:2" ht="14.25" customHeight="1">
      <c r="A20152" s="2" t="s">
        <v>5036</v>
      </c>
      <c r="B20152" s="2" t="str">
        <f ca="1">IFERROR(__xludf.DUMMYFUNCTION("GOOGLETRANSLATE(A20152,""auto"",""en"")"),"Loading...")</f>
        <v>Loading...</v>
      </c>
    </row>
    <row r="20153" spans="1:2" ht="14.25" customHeight="1">
      <c r="A20153" s="6" t="s">
        <v>19007</v>
      </c>
      <c r="B20153" s="2" t="str">
        <f ca="1">IFERROR(__xludf.DUMMYFUNCTION("GOOGLETRANSLATE(A20153,""auto"",""en"")"),"Loading...")</f>
        <v>Loading...</v>
      </c>
    </row>
    <row r="20154" spans="1:2" ht="14.25" customHeight="1">
      <c r="A20154" s="2" t="s">
        <v>19008</v>
      </c>
      <c r="B20154" s="2" t="str">
        <f ca="1">IFERROR(__xludf.DUMMYFUNCTION("GOOGLETRANSLATE(A20154,""auto"",""en"")"),"Loading...")</f>
        <v>Loading...</v>
      </c>
    </row>
    <row r="20155" spans="1:2" ht="14.25" customHeight="1">
      <c r="A20155" s="2" t="s">
        <v>19009</v>
      </c>
      <c r="B20155" s="2" t="str">
        <f ca="1">IFERROR(__xludf.DUMMYFUNCTION("GOOGLETRANSLATE(A20155,""auto"",""en"")"),"Loading...")</f>
        <v>Loading...</v>
      </c>
    </row>
    <row r="20156" spans="1:2" ht="14.25" customHeight="1">
      <c r="A20156" s="2" t="s">
        <v>19010</v>
      </c>
      <c r="B20156" s="2" t="str">
        <f ca="1">IFERROR(__xludf.DUMMYFUNCTION("GOOGLETRANSLATE(A20156,""auto"",""en"")"),"If you want to save the country then stay away from a decadent party like Congress..")</f>
        <v>If you want to save the country then stay away from a decadent party like Congress..</v>
      </c>
    </row>
    <row r="20157" spans="1:2" ht="14.25" customHeight="1">
      <c r="A20157" s="2" t="s">
        <v>19011</v>
      </c>
      <c r="B20157" s="2" t="str">
        <f ca="1">IFERROR(__xludf.DUMMYFUNCTION("GOOGLETRANSLATE(A20157,""auto"",""en"")"),"Loading...")</f>
        <v>Loading...</v>
      </c>
    </row>
    <row r="20158" spans="1:2" ht="14.25" customHeight="1">
      <c r="A20158" s="2" t="s">
        <v>19012</v>
      </c>
      <c r="B20158" s="2" t="str">
        <f ca="1">IFERROR(__xludf.DUMMYFUNCTION("GOOGLETRANSLATE(A20158,""auto"",""en"")"),"I Remember ""The king's speech"" of king geroge lV after listening Rahul gandhi.")</f>
        <v>I Remember "The king's speech" of king geroge lV after listening Rahul gandhi.</v>
      </c>
    </row>
    <row r="20159" spans="1:2" ht="14.25" customHeight="1">
      <c r="A20159" s="2" t="s">
        <v>19013</v>
      </c>
      <c r="B20159" s="2" t="str">
        <f ca="1">IFERROR(__xludf.DUMMYFUNCTION("GOOGLETRANSLATE(A20159,""auto"",""en"")"),"Loading...")</f>
        <v>Loading...</v>
      </c>
    </row>
    <row r="20160" spans="1:2" ht="14.25" customHeight="1">
      <c r="A20160" s="2" t="s">
        <v>19014</v>
      </c>
      <c r="B20160" s="2" t="str">
        <f ca="1">IFERROR(__xludf.DUMMYFUNCTION("GOOGLETRANSLATE(A20160,""auto"",""en"")"),"Loading...")</f>
        <v>Loading...</v>
      </c>
    </row>
    <row r="20161" spans="1:2" ht="14.25" customHeight="1">
      <c r="A20161" s="2" t="s">
        <v>19015</v>
      </c>
      <c r="B20161" s="2" t="str">
        <f ca="1">IFERROR(__xludf.DUMMYFUNCTION("GOOGLETRANSLATE(A20161,""auto"",""en"")"),"Loading...")</f>
        <v>Loading...</v>
      </c>
    </row>
    <row r="20162" spans="1:2" ht="14.25" customHeight="1">
      <c r="A20162" s="2" t="s">
        <v>19016</v>
      </c>
      <c r="B20162" s="2" t="str">
        <f ca="1">IFERROR(__xludf.DUMMYFUNCTION("GOOGLETRANSLATE(A20162,""auto"",""en"")"),"Congress should be ashamed…it took 70 years for itself…whereas BJP took the whole of India in 10 years🤣🤣🤣🤣")</f>
        <v>Congress should be ashamed…it took 70 years for itself…whereas BJP took the whole of India in 10 years🤣🤣🤣🤣</v>
      </c>
    </row>
    <row r="20163" spans="1:2" ht="14.25" customHeight="1">
      <c r="A20163" s="4" t="s">
        <v>19017</v>
      </c>
      <c r="B20163" s="2" t="str">
        <f ca="1">IFERROR(__xludf.DUMMYFUNCTION("GOOGLETRANSLATE(A20163,""auto"",""en"")"),"Loading...")</f>
        <v>Loading...</v>
      </c>
    </row>
    <row r="20164" spans="1:2" ht="14.25" customHeight="1">
      <c r="A20164" s="2" t="s">
        <v>19018</v>
      </c>
      <c r="B20164" s="2" t="str">
        <f ca="1">IFERROR(__xludf.DUMMYFUNCTION("GOOGLETRANSLATE(A20164,""auto"",""en"")"),"Loading...")</f>
        <v>Loading...</v>
      </c>
    </row>
    <row r="20165" spans="1:2" ht="14.25" customHeight="1">
      <c r="A20165" s="2" t="s">
        <v>19019</v>
      </c>
      <c r="B20165" s="2" t="str">
        <f ca="1">IFERROR(__xludf.DUMMYFUNCTION("GOOGLETRANSLATE(A20165,""auto"",""en"")"),"Loading...")</f>
        <v>Loading...</v>
      </c>
    </row>
    <row r="20166" spans="1:2" ht="14.25" customHeight="1">
      <c r="A20166" s="2" t="s">
        <v>19020</v>
      </c>
      <c r="B20166" s="2" t="str">
        <f ca="1">IFERROR(__xludf.DUMMYFUNCTION("GOOGLETRANSLATE(A20166,""auto"",""en"")"),"Loading...")</f>
        <v>Loading...</v>
      </c>
    </row>
    <row r="20167" spans="1:2" ht="14.25" customHeight="1">
      <c r="A20167" s="2" t="s">
        <v>19021</v>
      </c>
      <c r="B20167" s="2" t="str">
        <f ca="1">IFERROR(__xludf.DUMMYFUNCTION("GOOGLETRANSLATE(A20167,""auto"",""en"")"),"Loading...")</f>
        <v>Loading...</v>
      </c>
    </row>
    <row r="20168" spans="1:2" ht="14.25" customHeight="1">
      <c r="A20168" s="2" t="s">
        <v>19022</v>
      </c>
      <c r="B20168" s="2" t="str">
        <f ca="1">IFERROR(__xludf.DUMMYFUNCTION("GOOGLETRANSLATE(A20168,""auto"",""en"")"),"Loading...")</f>
        <v>Loading...</v>
      </c>
    </row>
    <row r="20169" spans="1:2" ht="14.25" customHeight="1">
      <c r="A20169" s="2" t="s">
        <v>19023</v>
      </c>
      <c r="B20169" s="2" t="str">
        <f ca="1">IFERROR(__xludf.DUMMYFUNCTION("GOOGLETRANSLATE(A20169,""auto"",""en"")"),"Loading...")</f>
        <v>Loading...</v>
      </c>
    </row>
    <row r="20170" spans="1:2" ht="14.25" customHeight="1">
      <c r="A20170" s="2" t="s">
        <v>19024</v>
      </c>
      <c r="B20170" s="2" t="str">
        <f ca="1">IFERROR(__xludf.DUMMYFUNCTION("GOOGLETRANSLATE(A20170,""auto"",""en"")"),"This time you will get 400 rupees.")</f>
        <v>This time you will get 400 rupees.</v>
      </c>
    </row>
    <row r="20171" spans="1:2" ht="14.25" customHeight="1">
      <c r="A20171" s="2" t="s">
        <v>19025</v>
      </c>
      <c r="B20171" s="2" t="str">
        <f ca="1">IFERROR(__xludf.DUMMYFUNCTION("GOOGLETRANSLATE(A20171,""auto"",""en"")"),"Loading...")</f>
        <v>Loading...</v>
      </c>
    </row>
    <row r="20172" spans="1:2" ht="14.25" customHeight="1">
      <c r="A20172" s="2" t="s">
        <v>19026</v>
      </c>
      <c r="B20172" s="2" t="str">
        <f ca="1">IFERROR(__xludf.DUMMYFUNCTION("GOOGLETRANSLATE(A20172,""auto"",""en"")"),"Loading...")</f>
        <v>Loading...</v>
      </c>
    </row>
    <row r="20173" spans="1:2" ht="14.25" customHeight="1">
      <c r="A20173" s="6" t="s">
        <v>19027</v>
      </c>
      <c r="B20173" s="2" t="str">
        <f ca="1">IFERROR(__xludf.DUMMYFUNCTION("GOOGLETRANSLATE(A20173,""auto"",""en"")"),"Loading...")</f>
        <v>Loading...</v>
      </c>
    </row>
    <row r="20174" spans="1:2" ht="14.25" customHeight="1">
      <c r="A20174" s="2" t="s">
        <v>19028</v>
      </c>
      <c r="B20174" s="2" t="str">
        <f ca="1">IFERROR(__xludf.DUMMYFUNCTION("GOOGLETRANSLATE(A20174,""auto"",""en"")"),"Loading...")</f>
        <v>Loading...</v>
      </c>
    </row>
    <row r="20175" spans="1:2" ht="14.25" customHeight="1">
      <c r="A20175" s="2" t="s">
        <v>19029</v>
      </c>
      <c r="B20175" s="2" t="str">
        <f ca="1">IFERROR(__xludf.DUMMYFUNCTION("GOOGLETRANSLATE(A20175,""auto"",""en"")"),"Loading...")</f>
        <v>Loading...</v>
      </c>
    </row>
    <row r="20176" spans="1:2" ht="14.25" customHeight="1">
      <c r="A20176" s="2" t="s">
        <v>19030</v>
      </c>
      <c r="B20176" s="2" t="str">
        <f ca="1">IFERROR(__xludf.DUMMYFUNCTION("GOOGLETRANSLATE(A20176,""auto"",""en"")"),"Loading...")</f>
        <v>Loading...</v>
      </c>
    </row>
    <row r="20177" spans="1:2" ht="14.25" customHeight="1">
      <c r="A20177" s="2" t="s">
        <v>19031</v>
      </c>
      <c r="B20177" s="2" t="str">
        <f ca="1">IFERROR(__xludf.DUMMYFUNCTION("GOOGLETRANSLATE(A20177,""auto"",""en"")"),"Loading...")</f>
        <v>Loading...</v>
      </c>
    </row>
    <row r="20178" spans="1:2" ht="14.25" customHeight="1">
      <c r="A20178" s="2" t="s">
        <v>19032</v>
      </c>
      <c r="B20178" s="2" t="str">
        <f ca="1">IFERROR(__xludf.DUMMYFUNCTION("GOOGLETRANSLATE(A20178,""auto"",""en"")"),"Loading...")</f>
        <v>Loading...</v>
      </c>
    </row>
    <row r="20179" spans="1:2" ht="14.25" customHeight="1">
      <c r="A20179" s="6" t="s">
        <v>19033</v>
      </c>
      <c r="B20179" s="2" t="str">
        <f ca="1">IFERROR(__xludf.DUMMYFUNCTION("GOOGLETRANSLATE(A20179,""auto"",""en"")"),"Loading...")</f>
        <v>Loading...</v>
      </c>
    </row>
    <row r="20180" spans="1:2" ht="14.25" customHeight="1">
      <c r="A20180" s="2" t="s">
        <v>19034</v>
      </c>
      <c r="B20180" s="2" t="str">
        <f ca="1">IFERROR(__xludf.DUMMYFUNCTION("GOOGLETRANSLATE(A20180,""auto"",""en"")"),"Loading...")</f>
        <v>Loading...</v>
      </c>
    </row>
    <row r="20181" spans="1:2" ht="14.25" customHeight="1">
      <c r="A20181" s="2" t="s">
        <v>19035</v>
      </c>
      <c r="B20181" s="2" t="str">
        <f ca="1">IFERROR(__xludf.DUMMYFUNCTION("GOOGLETRANSLATE(A20181,""auto"",""en"")"),"Loading...")</f>
        <v>Loading...</v>
      </c>
    </row>
    <row r="20182" spans="1:2" ht="14.25" customHeight="1">
      <c r="A20182" s="2" t="s">
        <v>19036</v>
      </c>
      <c r="B20182" s="2" t="str">
        <f ca="1">IFERROR(__xludf.DUMMYFUNCTION("GOOGLETRANSLATE(A20182,""auto"",""en"")"),"Loading...")</f>
        <v>Loading...</v>
      </c>
    </row>
    <row r="20183" spans="1:2" ht="14.25" customHeight="1">
      <c r="A20183" s="6" t="s">
        <v>19037</v>
      </c>
      <c r="B20183" s="2" t="str">
        <f ca="1">IFERROR(__xludf.DUMMYFUNCTION("GOOGLETRANSLATE(A20183,""auto"",""en"")"),"Only one thing is clear 
Vote for change")</f>
        <v>Only one thing is clear 
Vote for change</v>
      </c>
    </row>
    <row r="20184" spans="1:2" ht="14.25" customHeight="1">
      <c r="A20184" s="6" t="s">
        <v>19038</v>
      </c>
      <c r="B20184" s="2" t="str">
        <f ca="1">IFERROR(__xludf.DUMMYFUNCTION("GOOGLETRANSLATE(A20184,""auto"",""en"")"),"Loading...")</f>
        <v>Loading...</v>
      </c>
    </row>
    <row r="20185" spans="1:2" ht="14.25" customHeight="1">
      <c r="A20185" s="2" t="s">
        <v>19039</v>
      </c>
      <c r="B20185" s="2" t="str">
        <f ca="1">IFERROR(__xludf.DUMMYFUNCTION("GOOGLETRANSLATE(A20185,""auto"",""en"")"),"Loading...")</f>
        <v>Loading...</v>
      </c>
    </row>
    <row r="20186" spans="1:2" ht="14.25" customHeight="1">
      <c r="A20186" s="2" t="s">
        <v>1534</v>
      </c>
      <c r="B20186" s="2" t="str">
        <f ca="1">IFERROR(__xludf.DUMMYFUNCTION("GOOGLETRANSLATE(A20186,""auto"",""en"")"),"Loading...")</f>
        <v>Loading...</v>
      </c>
    </row>
    <row r="20187" spans="1:2" ht="14.25" customHeight="1">
      <c r="A20187" s="2" t="s">
        <v>19040</v>
      </c>
      <c r="B20187" s="2" t="str">
        <f ca="1">IFERROR(__xludf.DUMMYFUNCTION("GOOGLETRANSLATE(A20187,""auto"",""en"")"),"Loading...")</f>
        <v>Loading...</v>
      </c>
    </row>
    <row r="20188" spans="1:2" ht="14.25" customHeight="1">
      <c r="A20188" s="6" t="s">
        <v>19041</v>
      </c>
      <c r="B20188" s="2" t="str">
        <f ca="1">IFERROR(__xludf.DUMMYFUNCTION("GOOGLETRANSLATE(A20188,""auto"",""en"")"),"Loading...")</f>
        <v>Loading...</v>
      </c>
    </row>
    <row r="20189" spans="1:2" ht="14.25" customHeight="1">
      <c r="A20189" s="2" t="s">
        <v>19042</v>
      </c>
      <c r="B20189" s="2" t="str">
        <f ca="1">IFERROR(__xludf.DUMMYFUNCTION("GOOGLETRANSLATE(A20189,""auto"",""en"")"),"Meaningless vote 🗳 lotus 🪷 brings out  dictatorship &amp; Sanyas")</f>
        <v>Meaningless vote 🗳 lotus 🪷 brings out  dictatorship &amp; Sanyas</v>
      </c>
    </row>
    <row r="20190" spans="1:2" ht="14.25" customHeight="1">
      <c r="A20190" s="6" t="s">
        <v>19043</v>
      </c>
      <c r="B20190" s="2" t="str">
        <f ca="1">IFERROR(__xludf.DUMMYFUNCTION("GOOGLETRANSLATE(A20190,""auto"",""en"")"),"Loading...")</f>
        <v>Loading...</v>
      </c>
    </row>
    <row r="20191" spans="1:2" ht="14.25" customHeight="1">
      <c r="A20191" s="6" t="s">
        <v>19044</v>
      </c>
      <c r="B20191" s="2" t="str">
        <f ca="1">IFERROR(__xludf.DUMMYFUNCTION("GOOGLETRANSLATE(A20191,""auto"",""en"")"),"Next Prime Minister Rahul Gandhi 
Next Prime Minister Rahul Gandhi")</f>
        <v>Next Prime Minister Rahul Gandhi 
Next Prime Minister Rahul Gandhi</v>
      </c>
    </row>
    <row r="20192" spans="1:2" ht="14.25" customHeight="1">
      <c r="A20192" s="2" t="s">
        <v>19045</v>
      </c>
      <c r="B20192" s="2" t="str">
        <f ca="1">IFERROR(__xludf.DUMMYFUNCTION("GOOGLETRANSLATE(A20192,""auto"",""en"")"),"Loading...")</f>
        <v>Loading...</v>
      </c>
    </row>
    <row r="20193" spans="1:2" ht="14.25" customHeight="1">
      <c r="A20193" s="6" t="s">
        <v>19046</v>
      </c>
      <c r="B20193" s="2" t="str">
        <f ca="1">IFERROR(__xludf.DUMMYFUNCTION("GOOGLETRANSLATE(A20193,""auto"",""en"")"),"Loading...")</f>
        <v>Loading...</v>
      </c>
    </row>
    <row r="20194" spans="1:2" ht="14.25" customHeight="1">
      <c r="A20194" s="2" t="s">
        <v>19047</v>
      </c>
      <c r="B20194" s="2" t="str">
        <f ca="1">IFERROR(__xludf.DUMMYFUNCTION("GOOGLETRANSLATE(A20194,""auto"",""en"")"),"Loading...")</f>
        <v>Loading...</v>
      </c>
    </row>
    <row r="20195" spans="1:2" ht="14.25" customHeight="1">
      <c r="A20195" s="2" t="s">
        <v>19048</v>
      </c>
      <c r="B20195" s="2" t="str">
        <f ca="1">IFERROR(__xludf.DUMMYFUNCTION("GOOGLETRANSLATE(A20195,""auto"",""en"")"),"Loading...")</f>
        <v>Loading...</v>
      </c>
    </row>
    <row r="20196" spans="1:2" ht="14.25" customHeight="1">
      <c r="A20196" s="2" t="s">
        <v>19049</v>
      </c>
      <c r="B20196" s="2" t="str">
        <f ca="1">IFERROR(__xludf.DUMMYFUNCTION("GOOGLETRANSLATE(A20196,""auto"",""en"")"),"Loading...")</f>
        <v>Loading...</v>
      </c>
    </row>
    <row r="20197" spans="1:2" ht="14.25" customHeight="1">
      <c r="A20197" s="6" t="s">
        <v>19050</v>
      </c>
      <c r="B20197" s="2" t="str">
        <f ca="1">IFERROR(__xludf.DUMMYFUNCTION("GOOGLETRANSLATE(A20197,""auto"",""en"")"),"Loading...")</f>
        <v>Loading...</v>
      </c>
    </row>
    <row r="20198" spans="1:2" ht="14.25" customHeight="1">
      <c r="A20198" s="2" t="s">
        <v>19051</v>
      </c>
      <c r="B20198" s="2" t="str">
        <f ca="1">IFERROR(__xludf.DUMMYFUNCTION("GOOGLETRANSLATE(A20198,""auto"",""en"")"),"Loading...")</f>
        <v>Loading...</v>
      </c>
    </row>
    <row r="20199" spans="1:2" ht="14.25" customHeight="1">
      <c r="A20199" s="6" t="s">
        <v>19052</v>
      </c>
      <c r="B20199" s="2" t="str">
        <f ca="1">IFERROR(__xludf.DUMMYFUNCTION("GOOGLETRANSLATE(A20199,""auto"",""en"")"),"I know both parties are not good
But congress is greater than bjp")</f>
        <v>I know both parties are not good
But congress is greater than bjp</v>
      </c>
    </row>
    <row r="20200" spans="1:2" ht="14.25" customHeight="1">
      <c r="A20200" s="2" t="s">
        <v>19053</v>
      </c>
      <c r="B20200" s="2" t="str">
        <f ca="1">IFERROR(__xludf.DUMMYFUNCTION("GOOGLETRANSLATE(A20200,""auto"",""en"")"),"Rahul does not have leadership qualities cause he have not lead anything till now , he haven't been a cm of any state , trusting him as pm of India will be hard")</f>
        <v>Rahul does not have leadership qualities cause he have not lead anything till now , he haven't been a cm of any state , trusting him as pm of India will be hard</v>
      </c>
    </row>
    <row r="20201" spans="1:2" ht="14.25" customHeight="1">
      <c r="A20201" s="6" t="s">
        <v>19054</v>
      </c>
      <c r="B20201" s="2" t="str">
        <f ca="1">IFERROR(__xludf.DUMMYFUNCTION("GOOGLETRANSLATE(A20201,""auto"",""en"")"),"Loading...")</f>
        <v>Loading...</v>
      </c>
    </row>
    <row r="20202" spans="1:2" ht="14.25" customHeight="1">
      <c r="A20202" s="2" t="s">
        <v>19055</v>
      </c>
      <c r="B20202" s="2" t="str">
        <f ca="1">IFERROR(__xludf.DUMMYFUNCTION("GOOGLETRANSLATE(A20202,""auto"",""en"")"),"Loading...")</f>
        <v>Loading...</v>
      </c>
    </row>
    <row r="20203" spans="1:2" ht="14.25" customHeight="1">
      <c r="A20203" s="2" t="s">
        <v>19056</v>
      </c>
      <c r="B20203" s="2" t="str">
        <f ca="1">IFERROR(__xludf.DUMMYFUNCTION("GOOGLETRANSLATE(A20203,""auto"",""en"")"),"Loading...")</f>
        <v>Loading...</v>
      </c>
    </row>
    <row r="20204" spans="1:2" ht="14.25" customHeight="1">
      <c r="A20204" s="6" t="s">
        <v>19057</v>
      </c>
      <c r="B20204" s="2" t="str">
        <f ca="1">IFERROR(__xludf.DUMMYFUNCTION("GOOGLETRANSLATE(A20204,""auto"",""en"")"),"Loading...")</f>
        <v>Loading...</v>
      </c>
    </row>
    <row r="20205" spans="1:2" ht="14.25" customHeight="1">
      <c r="A20205" s="2" t="s">
        <v>3623</v>
      </c>
      <c r="B20205" s="2" t="str">
        <f ca="1">IFERROR(__xludf.DUMMYFUNCTION("GOOGLETRANSLATE(A20205,""auto"",""en"")"),"Loading...")</f>
        <v>Loading...</v>
      </c>
    </row>
    <row r="20206" spans="1:2" ht="14.25" customHeight="1">
      <c r="A20206" s="2" t="s">
        <v>19058</v>
      </c>
      <c r="B20206" s="2" t="str">
        <f ca="1">IFERROR(__xludf.DUMMYFUNCTION("GOOGLETRANSLATE(A20206,""auto"",""en"")"),"Loading...")</f>
        <v>Loading...</v>
      </c>
    </row>
    <row r="20207" spans="1:2" ht="14.25" customHeight="1">
      <c r="A20207" s="2" t="s">
        <v>19059</v>
      </c>
      <c r="B20207" s="2" t="str">
        <f ca="1">IFERROR(__xludf.DUMMYFUNCTION("GOOGLETRANSLATE(A20207,""auto"",""en"")"),"Loading...")</f>
        <v>Loading...</v>
      </c>
    </row>
    <row r="20208" spans="1:2" ht="14.25" customHeight="1">
      <c r="A20208" s="6" t="s">
        <v>19060</v>
      </c>
      <c r="B20208" s="2" t="str">
        <f ca="1">IFERROR(__xludf.DUMMYFUNCTION("GOOGLETRANSLATE(A20208,""auto"",""en"")"),"Loading...")</f>
        <v>Loading...</v>
      </c>
    </row>
    <row r="20209" spans="1:2" ht="14.25" customHeight="1">
      <c r="A20209" s="2" t="s">
        <v>19061</v>
      </c>
      <c r="B20209" s="2" t="str">
        <f ca="1">IFERROR(__xludf.DUMMYFUNCTION("GOOGLETRANSLATE(A20209,""auto"",""en"")"),"superb")</f>
        <v>superb</v>
      </c>
    </row>
    <row r="20210" spans="1:2" ht="14.25" customHeight="1">
      <c r="A20210" s="2" t="s">
        <v>19062</v>
      </c>
      <c r="B20210" s="2" t="str">
        <f ca="1">IFERROR(__xludf.DUMMYFUNCTION("GOOGLETRANSLATE(A20210,""auto"",""en"")"),"Loading...")</f>
        <v>Loading...</v>
      </c>
    </row>
    <row r="20211" spans="1:2" ht="14.25" customHeight="1">
      <c r="A20211" s="4" t="s">
        <v>19063</v>
      </c>
      <c r="B20211" s="2" t="str">
        <f ca="1">IFERROR(__xludf.DUMMYFUNCTION("GOOGLETRANSLATE(A20211,""auto"",""en"")"),"i love my india and raga")</f>
        <v>i love my india and raga</v>
      </c>
    </row>
    <row r="20212" spans="1:2" ht="14.25" customHeight="1">
      <c r="A20212" s="2" t="s">
        <v>19064</v>
      </c>
      <c r="B20212" s="2" t="str">
        <f ca="1">IFERROR(__xludf.DUMMYFUNCTION("GOOGLETRANSLATE(A20212,""auto"",""en"")"),"Loading...")</f>
        <v>Loading...</v>
      </c>
    </row>
    <row r="20213" spans="1:2" ht="14.25" customHeight="1">
      <c r="A20213" s="2" t="s">
        <v>19065</v>
      </c>
      <c r="B20213" s="2" t="str">
        <f ca="1">IFERROR(__xludf.DUMMYFUNCTION("GOOGLETRANSLATE(A20213,""auto"",""en"")"),"Loading...")</f>
        <v>Loading...</v>
      </c>
    </row>
    <row r="20214" spans="1:2" ht="14.25" customHeight="1">
      <c r="A20214" s="2" t="s">
        <v>19066</v>
      </c>
      <c r="B20214" s="2" t="str">
        <f ca="1">IFERROR(__xludf.DUMMYFUNCTION("GOOGLETRANSLATE(A20214,""auto"",""en"")"),"Loading...")</f>
        <v>Loading...</v>
      </c>
    </row>
    <row r="20215" spans="1:2" ht="14.25" customHeight="1">
      <c r="A20215" s="2" t="s">
        <v>19067</v>
      </c>
      <c r="B20215" s="2" t="str">
        <f ca="1">IFERROR(__xludf.DUMMYFUNCTION("GOOGLETRANSLATE(A20215,""auto"",""en"")"),"Loading...")</f>
        <v>Loading...</v>
      </c>
    </row>
    <row r="20216" spans="1:2" ht="14.25" customHeight="1">
      <c r="A20216" s="2" t="s">
        <v>19068</v>
      </c>
      <c r="B20216" s="2" t="str">
        <f ca="1">IFERROR(__xludf.DUMMYFUNCTION("GOOGLETRANSLATE(A20216,""auto"",""en"")"),"Loading...")</f>
        <v>Loading...</v>
      </c>
    </row>
    <row r="20217" spans="1:2" ht="14.25" customHeight="1">
      <c r="A20217" s="2" t="s">
        <v>19069</v>
      </c>
      <c r="B20217" s="2" t="str">
        <f ca="1">IFERROR(__xludf.DUMMYFUNCTION("GOOGLETRANSLATE(A20217,""auto"",""en"")"),"Loading...")</f>
        <v>Loading...</v>
      </c>
    </row>
    <row r="20218" spans="1:2" ht="14.25" customHeight="1">
      <c r="A20218" s="2" t="s">
        <v>19070</v>
      </c>
      <c r="B20218" s="2" t="str">
        <f ca="1">IFERROR(__xludf.DUMMYFUNCTION("GOOGLETRANSLATE(A20218,""auto"",""en"")"),"Loading...")</f>
        <v>Loading...</v>
      </c>
    </row>
    <row r="20219" spans="1:2" ht="14.25" customHeight="1">
      <c r="A20219" s="2" t="s">
        <v>19071</v>
      </c>
      <c r="B20219" s="2" t="str">
        <f ca="1">IFERROR(__xludf.DUMMYFUNCTION("GOOGLETRANSLATE(A20219,""auto"",""en"")"),"Good job❤")</f>
        <v>Good job❤</v>
      </c>
    </row>
    <row r="20220" spans="1:2" ht="14.25" customHeight="1">
      <c r="A20220" s="2" t="s">
        <v>19072</v>
      </c>
      <c r="B20220" s="2" t="str">
        <f ca="1">IFERROR(__xludf.DUMMYFUNCTION("GOOGLETRANSLATE(A20220,""auto"",""en"")"),"🛑 JAB RAHUL GANDHI TO PAPU PAPU FOR 10 YEARS BY BOL KAR BJP PARTY NE NAME KHARB TAB TU KAHA THA 💩")</f>
        <v>🛑 JAB RAHUL GANDHI TO PAPU PAPU FOR 10 YEARS BY BOL KAR BJP PARTY NE NAME KHARB TAB TU KAHA THA 💩</v>
      </c>
    </row>
    <row r="20221" spans="1:2" ht="14.25" customHeight="1">
      <c r="A20221" s="6" t="s">
        <v>19073</v>
      </c>
      <c r="B20221" s="2" t="str">
        <f ca="1">IFERROR(__xludf.DUMMYFUNCTION("GOOGLETRANSLATE(A20221,""auto"",""en"")"),"Loading...")</f>
        <v>Loading...</v>
      </c>
    </row>
    <row r="20222" spans="1:2" ht="14.25" customHeight="1">
      <c r="A20222" s="2" t="s">
        <v>4449</v>
      </c>
      <c r="B20222" s="2" t="str">
        <f ca="1">IFERROR(__xludf.DUMMYFUNCTION("GOOGLETRANSLATE(A20222,""auto"",""en"")"),"Loading...")</f>
        <v>Loading...</v>
      </c>
    </row>
    <row r="20223" spans="1:2" ht="14.25" customHeight="1">
      <c r="A20223" s="2" t="s">
        <v>19074</v>
      </c>
      <c r="B20223" s="2" t="str">
        <f ca="1">IFERROR(__xludf.DUMMYFUNCTION("GOOGLETRANSLATE(A20223,""auto"",""en"")"),"Loading...")</f>
        <v>Loading...</v>
      </c>
    </row>
    <row r="20224" spans="1:2" ht="14.25" customHeight="1">
      <c r="A20224" s="6" t="s">
        <v>19075</v>
      </c>
      <c r="B20224" s="2" t="str">
        <f ca="1">IFERROR(__xludf.DUMMYFUNCTION("GOOGLETRANSLATE(A20224,""auto"",""en"")"),"Loading...")</f>
        <v>Loading...</v>
      </c>
    </row>
    <row r="20225" spans="1:2" ht="14.25" customHeight="1">
      <c r="A20225" s="2" t="s">
        <v>19076</v>
      </c>
      <c r="B20225" s="2" t="str">
        <f ca="1">IFERROR(__xludf.DUMMYFUNCTION("GOOGLETRANSLATE(A20225,""auto"",""en"")"),"Loading...")</f>
        <v>Loading...</v>
      </c>
    </row>
    <row r="20226" spans="1:2" ht="14.25" customHeight="1">
      <c r="A20226" s="2" t="s">
        <v>19077</v>
      </c>
      <c r="B20226" s="2" t="str">
        <f ca="1">IFERROR(__xludf.DUMMYFUNCTION("GOOGLETRANSLATE(A20226,""auto"",""en"")"),"I choose BJP ❤")</f>
        <v>I choose BJP ❤</v>
      </c>
    </row>
    <row r="20227" spans="1:2" ht="14.25" customHeight="1">
      <c r="A20227" s="2" t="s">
        <v>19078</v>
      </c>
      <c r="B20227" s="2" t="str">
        <f ca="1">IFERROR(__xludf.DUMMYFUNCTION("GOOGLETRANSLATE(A20227,""auto"",""en"")"),"Loading...")</f>
        <v>Loading...</v>
      </c>
    </row>
    <row r="20228" spans="1:2" ht="14.25" customHeight="1">
      <c r="A20228" s="2" t="s">
        <v>19079</v>
      </c>
      <c r="B20228" s="2" t="str">
        <f ca="1">IFERROR(__xludf.DUMMYFUNCTION("GOOGLETRANSLATE(A20228,""auto"",""en"")"),"Loading...")</f>
        <v>Loading...</v>
      </c>
    </row>
    <row r="20229" spans="1:2" ht="14.25" customHeight="1">
      <c r="A20229" s="2" t="s">
        <v>19080</v>
      </c>
      <c r="B20229" s="2" t="str">
        <f ca="1">IFERROR(__xludf.DUMMYFUNCTION("GOOGLETRANSLATE(A20229,""auto"",""en"")"),"Congress will be held")</f>
        <v>Congress will be held</v>
      </c>
    </row>
    <row r="20230" spans="1:2" ht="14.25" customHeight="1">
      <c r="A20230" s="6" t="s">
        <v>19081</v>
      </c>
      <c r="B20230" s="2" t="str">
        <f ca="1">IFERROR(__xludf.DUMMYFUNCTION("GOOGLETRANSLATE(A20230,""auto"",""en"")"),"Vote for BJP Modi 🧡🇮🇳🕉️
This time BJP 40 par 🧡")</f>
        <v>Vote for BJP Modi 🧡🇮🇳🕉️
This time BJP 40 par 🧡</v>
      </c>
    </row>
    <row r="20231" spans="1:2" ht="14.25" customHeight="1">
      <c r="A20231" s="2" t="s">
        <v>19082</v>
      </c>
      <c r="B20231" s="2" t="str">
        <f ca="1">IFERROR(__xludf.DUMMYFUNCTION("GOOGLETRANSLATE(A20231,""auto"",""en"")"),"Loading...")</f>
        <v>Loading...</v>
      </c>
    </row>
    <row r="20232" spans="1:2" ht="14.25" customHeight="1">
      <c r="A20232" s="6" t="s">
        <v>19083</v>
      </c>
      <c r="B20232" s="2" t="str">
        <f ca="1">IFERROR(__xludf.DUMMYFUNCTION("GOOGLETRANSLATE(A20232,""auto"",""en"")"),"Loading...")</f>
        <v>Loading...</v>
      </c>
    </row>
    <row r="20233" spans="1:2" ht="14.25" customHeight="1">
      <c r="A20233" s="2" t="s">
        <v>19084</v>
      </c>
      <c r="B20233" s="2" t="str">
        <f ca="1">IFERROR(__xludf.DUMMYFUNCTION("GOOGLETRANSLATE(A20233,""auto"",""en"")"),"No vote on tha basics of religion")</f>
        <v>No vote on tha basics of religion</v>
      </c>
    </row>
    <row r="20234" spans="1:2" ht="14.25" customHeight="1">
      <c r="A20234" s="4" t="s">
        <v>19085</v>
      </c>
      <c r="B20234" s="2" t="str">
        <f ca="1">IFERROR(__xludf.DUMMYFUNCTION("GOOGLETRANSLATE(A20234,""auto"",""en"")"),"Loading...")</f>
        <v>Loading...</v>
      </c>
    </row>
    <row r="20235" spans="1:2" ht="14.25" customHeight="1">
      <c r="A20235" s="2" t="s">
        <v>19086</v>
      </c>
      <c r="B20235" s="2" t="str">
        <f ca="1">IFERROR(__xludf.DUMMYFUNCTION("GOOGLETRANSLATE(A20235,""auto"",""en"")"),"Loading...")</f>
        <v>Loading...</v>
      </c>
    </row>
    <row r="20236" spans="1:2" ht="14.25" customHeight="1">
      <c r="A20236" s="2" t="s">
        <v>19087</v>
      </c>
      <c r="B20236" s="2" t="str">
        <f ca="1">IFERROR(__xludf.DUMMYFUNCTION("GOOGLETRANSLATE(A20236,""auto"",""en"")"),"Loading...")</f>
        <v>Loading...</v>
      </c>
    </row>
    <row r="20237" spans="1:2" ht="14.25" customHeight="1">
      <c r="A20237" s="2" t="s">
        <v>19088</v>
      </c>
      <c r="B20237" s="2" t="str">
        <f ca="1">IFERROR(__xludf.DUMMYFUNCTION("GOOGLETRANSLATE(A20237,""auto"",""en"")"),"Loading...")</f>
        <v>Loading...</v>
      </c>
    </row>
    <row r="20238" spans="1:2" ht="14.25" customHeight="1">
      <c r="A20238" s="2" t="s">
        <v>18472</v>
      </c>
      <c r="B20238" s="2" t="str">
        <f ca="1">IFERROR(__xludf.DUMMYFUNCTION("GOOGLETRANSLATE(A20238,""auto"",""en"")"),"Loading...")</f>
        <v>Loading...</v>
      </c>
    </row>
    <row r="20239" spans="1:2" ht="14.25" customHeight="1">
      <c r="A20239" s="4" t="s">
        <v>19089</v>
      </c>
      <c r="B20239" s="2" t="str">
        <f ca="1">IFERROR(__xludf.DUMMYFUNCTION("GOOGLETRANSLATE(A20239,""auto"",""en"")"),"Loading...")</f>
        <v>Loading...</v>
      </c>
    </row>
    <row r="20240" spans="1:2" ht="14.25" customHeight="1">
      <c r="A20240" s="2" t="s">
        <v>19090</v>
      </c>
      <c r="B20240" s="2" t="str">
        <f ca="1">IFERROR(__xludf.DUMMYFUNCTION("GOOGLETRANSLATE(A20240,""auto"",""en"")"),"Loading...")</f>
        <v>Loading...</v>
      </c>
    </row>
    <row r="20241" spans="1:2" ht="14.25" customHeight="1">
      <c r="A20241" s="2" t="s">
        <v>19091</v>
      </c>
      <c r="B20241" s="2" t="str">
        <f ca="1">IFERROR(__xludf.DUMMYFUNCTION("GOOGLETRANSLATE(A20241,""auto"",""en"")"),"Loading...")</f>
        <v>Loading...</v>
      </c>
    </row>
    <row r="20242" spans="1:2" ht="14.25" customHeight="1">
      <c r="A20242" s="2" t="s">
        <v>19092</v>
      </c>
      <c r="B20242" s="2" t="str">
        <f ca="1">IFERROR(__xludf.DUMMYFUNCTION("GOOGLETRANSLATE(A20242,""auto"",""en"")"),"Loading...")</f>
        <v>Loading...</v>
      </c>
    </row>
    <row r="20243" spans="1:2" ht="14.25" customHeight="1">
      <c r="A20243" s="2" t="s">
        <v>16749</v>
      </c>
      <c r="B20243" s="2" t="str">
        <f ca="1">IFERROR(__xludf.DUMMYFUNCTION("GOOGLETRANSLATE(A20243,""auto"",""en"")"),"Vote for Congress")</f>
        <v>Vote for Congress</v>
      </c>
    </row>
    <row r="20244" spans="1:2" ht="14.25" customHeight="1">
      <c r="A20244" s="6" t="s">
        <v>19093</v>
      </c>
      <c r="B20244" s="2" t="str">
        <f ca="1">IFERROR(__xludf.DUMMYFUNCTION("GOOGLETRANSLATE(A20244,""auto"",""en"")"),"Loading...")</f>
        <v>Loading...</v>
      </c>
    </row>
    <row r="20245" spans="1:2" ht="14.25" customHeight="1">
      <c r="A20245" s="2" t="s">
        <v>19094</v>
      </c>
      <c r="B20245" s="2" t="str">
        <f ca="1">IFERROR(__xludf.DUMMYFUNCTION("GOOGLETRANSLATE(A20245,""auto"",""en"")"),"Soch by Mohak, doing a fantastic Job")</f>
        <v>Soch by Mohak, doing a fantastic Job</v>
      </c>
    </row>
    <row r="20246" spans="1:2" ht="14.25" customHeight="1">
      <c r="A20246" s="6" t="s">
        <v>19095</v>
      </c>
      <c r="B20246" s="2" t="str">
        <f ca="1">IFERROR(__xludf.DUMMYFUNCTION("GOOGLETRANSLATE(A20246,""auto"",""en"")"),"Loading...")</f>
        <v>Loading...</v>
      </c>
    </row>
    <row r="20247" spans="1:2" ht="14.25" customHeight="1">
      <c r="A20247" s="6" t="s">
        <v>19096</v>
      </c>
      <c r="B20247" s="2" t="str">
        <f ca="1">IFERROR(__xludf.DUMMYFUNCTION("GOOGLETRANSLATE(A20247,""auto"",""en"")"),"Loading...")</f>
        <v>Loading...</v>
      </c>
    </row>
    <row r="20248" spans="1:2" ht="14.25" customHeight="1">
      <c r="A20248" s="2" t="s">
        <v>19097</v>
      </c>
      <c r="B20248" s="2" t="str">
        <f ca="1">IFERROR(__xludf.DUMMYFUNCTION("GOOGLETRANSLATE(A20248,""auto"",""en"")"),"Indian me totally clean and corruption free party koi bhi nahi hee that mean we have to choose a government which is less corrupt")</f>
        <v>Indian me totally clean and corruption free party koi bhi nahi hee that mean we have to choose a government which is less corrupt</v>
      </c>
    </row>
    <row r="20249" spans="1:2" ht="14.25" customHeight="1">
      <c r="A20249" s="2" t="s">
        <v>594</v>
      </c>
      <c r="B20249" s="2" t="str">
        <f ca="1">IFERROR(__xludf.DUMMYFUNCTION("GOOGLETRANSLATE(A20249,""auto"",""en"")"),"❤")</f>
        <v>❤</v>
      </c>
    </row>
    <row r="20250" spans="1:2" ht="14.25" customHeight="1">
      <c r="A20250" s="2" t="s">
        <v>19098</v>
      </c>
      <c r="B20250" s="2" t="str">
        <f ca="1">IFERROR(__xludf.DUMMYFUNCTION("GOOGLETRANSLATE(A20250,""auto"",""en"")"),"Loading...")</f>
        <v>Loading...</v>
      </c>
    </row>
    <row r="20251" spans="1:2" ht="14.25" customHeight="1">
      <c r="A20251" s="2" t="s">
        <v>19099</v>
      </c>
      <c r="B20251" s="2" t="str">
        <f ca="1">IFERROR(__xludf.DUMMYFUNCTION("GOOGLETRANSLATE(A20251,""auto"",""en"")"),"Loading...")</f>
        <v>Loading...</v>
      </c>
    </row>
    <row r="20252" spans="1:2" ht="14.25" customHeight="1">
      <c r="A20252" s="2" t="s">
        <v>19100</v>
      </c>
      <c r="B20252" s="2" t="str">
        <f ca="1">IFERROR(__xludf.DUMMYFUNCTION("GOOGLETRANSLATE(A20252,""auto"",""en"")"),"Loading...")</f>
        <v>Loading...</v>
      </c>
    </row>
    <row r="20253" spans="1:2" ht="14.25" customHeight="1">
      <c r="A20253" s="2" t="s">
        <v>19101</v>
      </c>
      <c r="B20253" s="2" t="str">
        <f ca="1">IFERROR(__xludf.DUMMYFUNCTION("GOOGLETRANSLATE(A20253,""auto"",""en"")"),"Loading...")</f>
        <v>Loading...</v>
      </c>
    </row>
    <row r="20254" spans="1:2" ht="14.25" customHeight="1">
      <c r="A20254" s="2" t="s">
        <v>19102</v>
      </c>
      <c r="B20254" s="2" t="str">
        <f ca="1">IFERROR(__xludf.DUMMYFUNCTION("GOOGLETRANSLATE(A20254,""auto"",""en"")"),"Loading...")</f>
        <v>Loading...</v>
      </c>
    </row>
    <row r="20255" spans="1:2" ht="14.25" customHeight="1">
      <c r="A20255" s="2" t="s">
        <v>19103</v>
      </c>
      <c r="B20255" s="2" t="str">
        <f ca="1">IFERROR(__xludf.DUMMYFUNCTION("GOOGLETRANSLATE(A20255,""auto"",""en"")"),"Loading...")</f>
        <v>Loading...</v>
      </c>
    </row>
    <row r="20256" spans="1:2" ht="14.25" customHeight="1">
      <c r="A20256" s="2" t="s">
        <v>19104</v>
      </c>
      <c r="B20256" s="2" t="str">
        <f ca="1">IFERROR(__xludf.DUMMYFUNCTION("GOOGLETRANSLATE(A20256,""auto"",""en"")"),"Loading...")</f>
        <v>Loading...</v>
      </c>
    </row>
    <row r="20257" spans="1:2" ht="14.25" customHeight="1">
      <c r="A20257" s="2" t="s">
        <v>19105</v>
      </c>
      <c r="B20257" s="2" t="str">
        <f ca="1">IFERROR(__xludf.DUMMYFUNCTION("GOOGLETRANSLATE(A20257,""auto"",""en"")"),"Loading...")</f>
        <v>Loading...</v>
      </c>
    </row>
    <row r="20258" spans="1:2" ht="14.25" customHeight="1">
      <c r="A20258" s="6" t="s">
        <v>19106</v>
      </c>
      <c r="B20258" s="2" t="str">
        <f ca="1">IFERROR(__xludf.DUMMYFUNCTION("GOOGLETRANSLATE(A20258,""auto"",""en"")"),"Loading...")</f>
        <v>Loading...</v>
      </c>
    </row>
    <row r="20259" spans="1:2" ht="14.25" customHeight="1">
      <c r="A20259" s="2" t="s">
        <v>19107</v>
      </c>
      <c r="B20259" s="2" t="str">
        <f ca="1">IFERROR(__xludf.DUMMYFUNCTION("GOOGLETRANSLATE(A20259,""auto"",""en"")"),"Loading...")</f>
        <v>Loading...</v>
      </c>
    </row>
    <row r="20260" spans="1:2" ht="14.25" customHeight="1">
      <c r="A20260" s="2" t="s">
        <v>19108</v>
      </c>
      <c r="B20260" s="2" t="str">
        <f ca="1">IFERROR(__xludf.DUMMYFUNCTION("GOOGLETRANSLATE(A20260,""auto"",""en"")"),"Loading...")</f>
        <v>Loading...</v>
      </c>
    </row>
    <row r="20261" spans="1:2" ht="14.25" customHeight="1">
      <c r="A20261" s="2" t="s">
        <v>75</v>
      </c>
      <c r="B20261" s="2" t="str">
        <f ca="1">IFERROR(__xludf.DUMMYFUNCTION("GOOGLETRANSLATE(A20261,""auto"",""en"")"),"Loading...")</f>
        <v>Loading...</v>
      </c>
    </row>
    <row r="20262" spans="1:2" ht="14.25" customHeight="1">
      <c r="A20262" s="2" t="s">
        <v>19109</v>
      </c>
      <c r="B20262" s="2" t="str">
        <f ca="1">IFERROR(__xludf.DUMMYFUNCTION("GOOGLETRANSLATE(A20262,""auto"",""en"")"),"Loading...")</f>
        <v>Loading...</v>
      </c>
    </row>
    <row r="20263" spans="1:2" ht="14.25" customHeight="1">
      <c r="A20263" s="2" t="s">
        <v>19110</v>
      </c>
      <c r="B20263" s="2" t="str">
        <f ca="1">IFERROR(__xludf.DUMMYFUNCTION("GOOGLETRANSLATE(A20263,""auto"",""en"")"),"Loading...")</f>
        <v>Loading...</v>
      </c>
    </row>
    <row r="20264" spans="1:2" ht="14.25" customHeight="1">
      <c r="A20264" s="2" t="s">
        <v>19111</v>
      </c>
      <c r="B20264" s="2" t="str">
        <f ca="1">IFERROR(__xludf.DUMMYFUNCTION("GOOGLETRANSLATE(A20264,""auto"",""en"")"),"Loading...")</f>
        <v>Loading...</v>
      </c>
    </row>
    <row r="20265" spans="1:2" ht="14.25" customHeight="1">
      <c r="A20265" s="2" t="s">
        <v>19112</v>
      </c>
      <c r="B20265" s="2" t="str">
        <f ca="1">IFERROR(__xludf.DUMMYFUNCTION("GOOGLETRANSLATE(A20265,""auto"",""en"")"),"Loading...")</f>
        <v>Loading...</v>
      </c>
    </row>
    <row r="20266" spans="1:2" ht="14.25" customHeight="1">
      <c r="A20266" s="2" t="s">
        <v>19113</v>
      </c>
      <c r="B20266" s="2" t="str">
        <f ca="1">IFERROR(__xludf.DUMMYFUNCTION("GOOGLETRANSLATE(A20266,""auto"",""en"")"),"Loading...")</f>
        <v>Loading...</v>
      </c>
    </row>
    <row r="20267" spans="1:2" ht="14.25" customHeight="1">
      <c r="A20267" s="2" t="s">
        <v>19114</v>
      </c>
      <c r="B20267" s="2" t="str">
        <f ca="1">IFERROR(__xludf.DUMMYFUNCTION("GOOGLETRANSLATE(A20267,""auto"",""en"")"),"Loading...")</f>
        <v>Loading...</v>
      </c>
    </row>
    <row r="20268" spans="1:2" ht="14.25" customHeight="1">
      <c r="A20268" s="6" t="s">
        <v>19115</v>
      </c>
      <c r="B20268" s="2" t="str">
        <f ca="1">IFERROR(__xludf.DUMMYFUNCTION("GOOGLETRANSLATE(A20268,""auto"",""en"")"),"Loading...")</f>
        <v>Loading...</v>
      </c>
    </row>
    <row r="20269" spans="1:2" ht="14.25" customHeight="1">
      <c r="A20269" s="6" t="s">
        <v>19116</v>
      </c>
      <c r="B20269" s="2" t="str">
        <f ca="1">IFERROR(__xludf.DUMMYFUNCTION("GOOGLETRANSLATE(A20269,""auto"",""en"")"),"Loading...")</f>
        <v>Loading...</v>
      </c>
    </row>
    <row r="20270" spans="1:2" ht="14.25" customHeight="1">
      <c r="A20270" s="4" t="s">
        <v>19117</v>
      </c>
      <c r="B20270" s="2" t="str">
        <f ca="1">IFERROR(__xludf.DUMMYFUNCTION("GOOGLETRANSLATE(A20270,""auto"",""en"")"),"Loading...")</f>
        <v>Loading...</v>
      </c>
    </row>
    <row r="20271" spans="1:2" ht="14.25" customHeight="1">
      <c r="A20271" s="5" t="s">
        <v>19118</v>
      </c>
      <c r="B20271" s="2" t="str">
        <f ca="1">IFERROR(__xludf.DUMMYFUNCTION("GOOGLETRANSLATE(A20271,""auto"",""en"")"),"Loading...")</f>
        <v>Loading...</v>
      </c>
    </row>
    <row r="20272" spans="1:2" ht="14.25" customHeight="1">
      <c r="A20272" s="2" t="s">
        <v>779</v>
      </c>
      <c r="B20272" s="2" t="str">
        <f ca="1">IFERROR(__xludf.DUMMYFUNCTION("GOOGLETRANSLATE(A20272,""auto"",""en"")"),"Loading...")</f>
        <v>Loading...</v>
      </c>
    </row>
    <row r="20273" spans="1:2" ht="14.25" customHeight="1">
      <c r="A20273" s="2" t="s">
        <v>19119</v>
      </c>
      <c r="B20273" s="2" t="str">
        <f ca="1">IFERROR(__xludf.DUMMYFUNCTION("GOOGLETRANSLATE(A20273,""auto"",""en"")"),"Loading...")</f>
        <v>Loading...</v>
      </c>
    </row>
    <row r="20274" spans="1:2" ht="14.25" customHeight="1">
      <c r="A20274" s="2" t="s">
        <v>19120</v>
      </c>
      <c r="B20274" s="2" t="str">
        <f ca="1">IFERROR(__xludf.DUMMYFUNCTION("GOOGLETRANSLATE(A20274,""auto"",""en"")"),"Loading...")</f>
        <v>Loading...</v>
      </c>
    </row>
    <row r="20275" spans="1:2" ht="14.25" customHeight="1">
      <c r="A20275" s="2" t="s">
        <v>19121</v>
      </c>
      <c r="B20275" s="2" t="str">
        <f ca="1">IFERROR(__xludf.DUMMYFUNCTION("GOOGLETRANSLATE(A20275,""auto"",""en"")"),"Loading...")</f>
        <v>Loading...</v>
      </c>
    </row>
    <row r="20276" spans="1:2" ht="14.25" customHeight="1">
      <c r="A20276" s="2" t="s">
        <v>19122</v>
      </c>
      <c r="B20276" s="2" t="str">
        <f ca="1">IFERROR(__xludf.DUMMYFUNCTION("GOOGLETRANSLATE(A20276,""auto"",""en"")"),"Boycott BJP AND CONGRESS both parties")</f>
        <v>Boycott BJP AND CONGRESS both parties</v>
      </c>
    </row>
    <row r="20277" spans="1:2" ht="14.25" customHeight="1">
      <c r="A20277" s="2" t="s">
        <v>19123</v>
      </c>
      <c r="B20277" s="2" t="str">
        <f ca="1">IFERROR(__xludf.DUMMYFUNCTION("GOOGLETRANSLATE(A20277,""auto"",""en"")"),"Loading...")</f>
        <v>Loading...</v>
      </c>
    </row>
    <row r="20278" spans="1:2" ht="14.25" customHeight="1">
      <c r="A20278" s="2" t="s">
        <v>19124</v>
      </c>
      <c r="B20278" s="2" t="str">
        <f ca="1">IFERROR(__xludf.DUMMYFUNCTION("GOOGLETRANSLATE(A20278,""auto"",""en"")"),"I am not a Rahul Gandhi fan. I have been against him for all the years but show me one more politician who has travelled length and breadth of the country in last few years to connect with people. Show me one politician who has been consistently vocal abo"&amp;"ut the governments anti people policies. You are only criticizing without any positive thing to say.")</f>
        <v>I am not a Rahul Gandhi fan. I have been against him for all the years but show me one more politician who has travelled length and breadth of the country in last few years to connect with people. Show me one politician who has been consistently vocal about the governments anti people policies. You are only criticizing without any positive thing to say.</v>
      </c>
    </row>
    <row r="20279" spans="1:2" ht="14.25" customHeight="1">
      <c r="A20279" s="2" t="s">
        <v>19125</v>
      </c>
      <c r="B20279" s="2" t="str">
        <f ca="1">IFERROR(__xludf.DUMMYFUNCTION("GOOGLETRANSLATE(A20279,""auto"",""en"")"),"Loading...")</f>
        <v>Loading...</v>
      </c>
    </row>
    <row r="20280" spans="1:2" ht="14.25" customHeight="1">
      <c r="A20280" s="2" t="s">
        <v>19126</v>
      </c>
      <c r="B20280" s="2" t="str">
        <f ca="1">IFERROR(__xludf.DUMMYFUNCTION("GOOGLETRANSLATE(A20280,""auto"",""en"")"),"Loading...")</f>
        <v>Loading...</v>
      </c>
    </row>
    <row r="20281" spans="1:2" ht="14.25" customHeight="1">
      <c r="A20281" s="2" t="s">
        <v>5192</v>
      </c>
      <c r="B20281" s="2" t="str">
        <f ca="1">IFERROR(__xludf.DUMMYFUNCTION("GOOGLETRANSLATE(A20281,""auto"",""en"")"),"Loading...")</f>
        <v>Loading...</v>
      </c>
    </row>
    <row r="20282" spans="1:2" ht="14.25" customHeight="1">
      <c r="A20282" s="2" t="s">
        <v>19127</v>
      </c>
      <c r="B20282" s="2" t="str">
        <f ca="1">IFERROR(__xludf.DUMMYFUNCTION("GOOGLETRANSLATE(A20282,""auto"",""en"")"),"Loading...")</f>
        <v>Loading...</v>
      </c>
    </row>
    <row r="20283" spans="1:2" ht="14.25" customHeight="1">
      <c r="A20283" s="6" t="s">
        <v>19128</v>
      </c>
      <c r="B20283" s="2" t="str">
        <f ca="1">IFERROR(__xludf.DUMMYFUNCTION("GOOGLETRANSLATE(A20283,""auto"",""en"")"),"Loading...")</f>
        <v>Loading...</v>
      </c>
    </row>
    <row r="20284" spans="1:2" ht="14.25" customHeight="1">
      <c r="A20284" s="2" t="s">
        <v>19129</v>
      </c>
      <c r="B20284" s="2" t="str">
        <f ca="1">IFERROR(__xludf.DUMMYFUNCTION("GOOGLETRANSLATE(A20284,""auto"",""en"")"),"Loading...")</f>
        <v>Loading...</v>
      </c>
    </row>
    <row r="20285" spans="1:2" ht="14.25" customHeight="1">
      <c r="A20285" s="2" t="s">
        <v>19130</v>
      </c>
      <c r="B20285" s="2" t="str">
        <f ca="1">IFERROR(__xludf.DUMMYFUNCTION("GOOGLETRANSLATE(A20285,""auto"",""en"")"),"Loading...")</f>
        <v>Loading...</v>
      </c>
    </row>
    <row r="20286" spans="1:2" ht="14.25" customHeight="1">
      <c r="A20286" s="2" t="s">
        <v>19131</v>
      </c>
      <c r="B20286" s="2" t="str">
        <f ca="1">IFERROR(__xludf.DUMMYFUNCTION("GOOGLETRANSLATE(A20286,""auto"",""en"")"),"Loading...")</f>
        <v>Loading...</v>
      </c>
    </row>
    <row r="20287" spans="1:2" ht="14.25" customHeight="1">
      <c r="A20287" s="2" t="s">
        <v>19132</v>
      </c>
      <c r="B20287" s="2" t="str">
        <f ca="1">IFERROR(__xludf.DUMMYFUNCTION("GOOGLETRANSLATE(A20287,""auto"",""en"")"),"Loading...")</f>
        <v>Loading...</v>
      </c>
    </row>
    <row r="20288" spans="1:2" ht="14.25" customHeight="1">
      <c r="A20288" s="2" t="s">
        <v>19133</v>
      </c>
      <c r="B20288" s="2" t="str">
        <f ca="1">IFERROR(__xludf.DUMMYFUNCTION("GOOGLETRANSLATE(A20288,""auto"",""en"")"),"Loading...")</f>
        <v>Loading...</v>
      </c>
    </row>
    <row r="20289" spans="1:2" ht="14.25" customHeight="1">
      <c r="A20289" s="2" t="s">
        <v>19134</v>
      </c>
      <c r="B20289" s="2" t="str">
        <f ca="1">IFERROR(__xludf.DUMMYFUNCTION("GOOGLETRANSLATE(A20289,""auto"",""en"")"),"How to make a video against Congress today?")</f>
        <v>How to make a video against Congress today?</v>
      </c>
    </row>
    <row r="20290" spans="1:2" ht="14.25" customHeight="1">
      <c r="A20290" s="2" t="s">
        <v>19135</v>
      </c>
      <c r="B20290" s="2" t="str">
        <f ca="1">IFERROR(__xludf.DUMMYFUNCTION("GOOGLETRANSLATE(A20290,""auto"",""en"")"),"Loading...")</f>
        <v>Loading...</v>
      </c>
    </row>
    <row r="20291" spans="1:2" ht="14.25" customHeight="1">
      <c r="A20291" s="2" t="s">
        <v>19136</v>
      </c>
      <c r="B20291" s="2" t="str">
        <f ca="1">IFERROR(__xludf.DUMMYFUNCTION("GOOGLETRANSLATE(A20291,""auto"",""en"")"),"Loading...")</f>
        <v>Loading...</v>
      </c>
    </row>
    <row r="20292" spans="1:2" ht="14.25" customHeight="1">
      <c r="A20292" s="2" t="s">
        <v>16652</v>
      </c>
      <c r="B20292" s="2" t="str">
        <f ca="1">IFERROR(__xludf.DUMMYFUNCTION("GOOGLETRANSLATE(A20292,""auto"",""en"")"),"Loading...")</f>
        <v>Loading...</v>
      </c>
    </row>
    <row r="20293" spans="1:2" ht="14.25" customHeight="1">
      <c r="A20293" s="2" t="s">
        <v>19137</v>
      </c>
      <c r="B20293" s="2" t="str">
        <f ca="1">IFERROR(__xludf.DUMMYFUNCTION("GOOGLETRANSLATE(A20293,""auto"",""en"")"),"Loading...")</f>
        <v>Loading...</v>
      </c>
    </row>
    <row r="20294" spans="1:2" ht="14.25" customHeight="1">
      <c r="A20294" s="2" t="s">
        <v>19138</v>
      </c>
      <c r="B20294" s="2" t="str">
        <f ca="1">IFERROR(__xludf.DUMMYFUNCTION("GOOGLETRANSLATE(A20294,""auto"",""en"")"),"Loading...")</f>
        <v>Loading...</v>
      </c>
    </row>
    <row r="20295" spans="1:2" ht="14.25" customHeight="1">
      <c r="A20295" s="4" t="s">
        <v>19139</v>
      </c>
      <c r="B20295" s="2" t="str">
        <f ca="1">IFERROR(__xludf.DUMMYFUNCTION("GOOGLETRANSLATE(A20295,""auto"",""en"")"),"Loading...")</f>
        <v>Loading...</v>
      </c>
    </row>
    <row r="20296" spans="1:2" ht="14.25" customHeight="1">
      <c r="A20296" s="5" t="s">
        <v>19140</v>
      </c>
      <c r="B20296" s="2" t="str">
        <f ca="1">IFERROR(__xludf.DUMMYFUNCTION("GOOGLETRANSLATE(A20296,""auto"",""en"")"),"Loading...")</f>
        <v>Loading...</v>
      </c>
    </row>
    <row r="20297" spans="1:2" ht="14.25" customHeight="1">
      <c r="A20297" s="2" t="s">
        <v>19141</v>
      </c>
      <c r="B20297" s="2" t="str">
        <f ca="1">IFERROR(__xludf.DUMMYFUNCTION("GOOGLETRANSLATE(A20297,""auto"",""en"")"),"Loading...")</f>
        <v>Loading...</v>
      </c>
    </row>
    <row r="20298" spans="1:2" ht="14.25" customHeight="1">
      <c r="A20298" s="2" t="s">
        <v>19142</v>
      </c>
      <c r="B20298" s="2" t="str">
        <f ca="1">IFERROR(__xludf.DUMMYFUNCTION("GOOGLETRANSLATE(A20298,""auto"",""en"")"),"Loading...")</f>
        <v>Loading...</v>
      </c>
    </row>
    <row r="20299" spans="1:2" ht="14.25" customHeight="1">
      <c r="A20299" s="2" t="s">
        <v>19143</v>
      </c>
      <c r="B20299" s="2" t="str">
        <f ca="1">IFERROR(__xludf.DUMMYFUNCTION("GOOGLETRANSLATE(A20299,""auto"",""en"")"),"Loading...")</f>
        <v>Loading...</v>
      </c>
    </row>
    <row r="20300" spans="1:2" ht="14.25" customHeight="1">
      <c r="A20300" s="6" t="s">
        <v>19144</v>
      </c>
      <c r="B20300" s="2" t="str">
        <f ca="1">IFERROR(__xludf.DUMMYFUNCTION("GOOGLETRANSLATE(A20300,""auto"",""en"")"),"Loading...")</f>
        <v>Loading...</v>
      </c>
    </row>
    <row r="20301" spans="1:2" ht="14.25" customHeight="1">
      <c r="A20301" s="2" t="s">
        <v>19145</v>
      </c>
      <c r="B20301" s="2" t="str">
        <f ca="1">IFERROR(__xludf.DUMMYFUNCTION("GOOGLETRANSLATE(A20301,""auto"",""en"")"),"Loading...")</f>
        <v>Loading...</v>
      </c>
    </row>
    <row r="20302" spans="1:2" ht="14.25" customHeight="1">
      <c r="A20302" s="2" t="s">
        <v>19146</v>
      </c>
      <c r="B20302" s="2" t="str">
        <f ca="1">IFERROR(__xludf.DUMMYFUNCTION("GOOGLETRANSLATE(A20302,""auto"",""en"")"),"Loading...")</f>
        <v>Loading...</v>
      </c>
    </row>
    <row r="20303" spans="1:2" ht="14.25" customHeight="1">
      <c r="A20303" s="6" t="s">
        <v>19147</v>
      </c>
      <c r="B20303" s="2" t="str">
        <f ca="1">IFERROR(__xludf.DUMMYFUNCTION("GOOGLETRANSLATE(A20303,""auto"",""en"")"),"Loading...")</f>
        <v>Loading...</v>
      </c>
    </row>
    <row r="20304" spans="1:2" ht="14.25" customHeight="1">
      <c r="A20304" s="2" t="s">
        <v>19148</v>
      </c>
      <c r="B20304" s="2" t="str">
        <f ca="1">IFERROR(__xludf.DUMMYFUNCTION("GOOGLETRANSLATE(A20304,""auto"",""en"")"),"Loading...")</f>
        <v>Loading...</v>
      </c>
    </row>
    <row r="20305" spans="1:2" ht="14.25" customHeight="1">
      <c r="A20305" s="2" t="s">
        <v>19149</v>
      </c>
      <c r="B20305" s="2" t="str">
        <f ca="1">IFERROR(__xludf.DUMMYFUNCTION("GOOGLETRANSLATE(A20305,""auto"",""en"")"),"Loading...")</f>
        <v>Loading...</v>
      </c>
    </row>
    <row r="20306" spans="1:2" ht="14.25" customHeight="1">
      <c r="A20306" s="2" t="s">
        <v>19150</v>
      </c>
      <c r="B20306" s="2" t="str">
        <f ca="1">IFERROR(__xludf.DUMMYFUNCTION("GOOGLETRANSLATE(A20306,""auto"",""en"")"),"So happy thumbnail was NOT a click bait - Awesome video Mohak 👏")</f>
        <v>So happy thumbnail was NOT a click bait - Awesome video Mohak 👏</v>
      </c>
    </row>
    <row r="20307" spans="1:2" ht="14.25" customHeight="1">
      <c r="A20307" s="2" t="s">
        <v>19151</v>
      </c>
      <c r="B20307" s="2" t="str">
        <f ca="1">IFERROR(__xludf.DUMMYFUNCTION("GOOGLETRANSLATE(A20307,""auto"",""en"")"),"Loading...")</f>
        <v>Loading...</v>
      </c>
    </row>
    <row r="20308" spans="1:2" ht="14.25" customHeight="1">
      <c r="A20308" s="2" t="s">
        <v>19152</v>
      </c>
      <c r="B20308" s="2" t="str">
        <f ca="1">IFERROR(__xludf.DUMMYFUNCTION("GOOGLETRANSLATE(A20308,""auto"",""en"")"),"Loading...")</f>
        <v>Loading...</v>
      </c>
    </row>
    <row r="20309" spans="1:2" ht="14.25" customHeight="1">
      <c r="A20309" s="2" t="s">
        <v>19153</v>
      </c>
      <c r="B20309" s="2" t="str">
        <f ca="1">IFERROR(__xludf.DUMMYFUNCTION("GOOGLETRANSLATE(A20309,""auto"",""en"")"),"Loading...")</f>
        <v>Loading...</v>
      </c>
    </row>
    <row r="20310" spans="1:2" ht="14.25" customHeight="1">
      <c r="A20310" s="2" t="s">
        <v>19154</v>
      </c>
      <c r="B20310" s="2" t="str">
        <f ca="1">IFERROR(__xludf.DUMMYFUNCTION("GOOGLETRANSLATE(A20310,""auto"",""en"")"),"brother did a balancing act 😁")</f>
        <v>brother did a balancing act 😁</v>
      </c>
    </row>
    <row r="20311" spans="1:2" ht="14.25" customHeight="1">
      <c r="A20311" s="2" t="s">
        <v>19155</v>
      </c>
      <c r="B20311" s="2" t="str">
        <f ca="1">IFERROR(__xludf.DUMMYFUNCTION("GOOGLETRANSLATE(A20311,""auto"",""en"")"),"Why is there a Join button on some channels, why don't they add subscribers?")</f>
        <v>Why is there a Join button on some channels, why don't they add subscribers?</v>
      </c>
    </row>
    <row r="20312" spans="1:2" ht="14.25" customHeight="1">
      <c r="A20312" s="6" t="s">
        <v>19156</v>
      </c>
      <c r="B20312" s="2" t="str">
        <f ca="1">IFERROR(__xludf.DUMMYFUNCTION("GOOGLETRANSLATE(A20312,""auto"",""en"")"),"Loading...")</f>
        <v>Loading...</v>
      </c>
    </row>
    <row r="20313" spans="1:2" ht="14.25" customHeight="1">
      <c r="A20313" s="2" t="s">
        <v>19157</v>
      </c>
      <c r="B20313" s="2" t="str">
        <f ca="1">IFERROR(__xludf.DUMMYFUNCTION("GOOGLETRANSLATE(A20313,""auto"",""en"")"),"Loading...")</f>
        <v>Loading...</v>
      </c>
    </row>
    <row r="20314" spans="1:2" ht="14.25" customHeight="1">
      <c r="A20314" s="2" t="s">
        <v>19158</v>
      </c>
      <c r="B20314" s="2" t="str">
        <f ca="1">IFERROR(__xludf.DUMMYFUNCTION("GOOGLETRANSLATE(A20314,""auto"",""en"")"),"Loading...")</f>
        <v>Loading...</v>
      </c>
    </row>
    <row r="20315" spans="1:2" ht="14.25" customHeight="1">
      <c r="A20315" s="2" t="s">
        <v>19159</v>
      </c>
      <c r="B20315" s="2" t="str">
        <f ca="1">IFERROR(__xludf.DUMMYFUNCTION("GOOGLETRANSLATE(A20315,""auto"",""en"")"),"Loading...")</f>
        <v>Loading...</v>
      </c>
    </row>
    <row r="20316" spans="1:2" ht="14.25" customHeight="1">
      <c r="A20316" s="6" t="s">
        <v>19160</v>
      </c>
      <c r="B20316" s="2" t="str">
        <f ca="1">IFERROR(__xludf.DUMMYFUNCTION("GOOGLETRANSLATE(A20316,""auto"",""en"")"),"Loading...")</f>
        <v>Loading...</v>
      </c>
    </row>
    <row r="20317" spans="1:2" ht="14.25" customHeight="1">
      <c r="A20317" s="2" t="s">
        <v>19161</v>
      </c>
      <c r="B20317" s="2" t="str">
        <f ca="1">IFERROR(__xludf.DUMMYFUNCTION("GOOGLETRANSLATE(A20317,""auto"",""en"")"),"Loading...")</f>
        <v>Loading...</v>
      </c>
    </row>
    <row r="20318" spans="1:2" ht="14.25" customHeight="1">
      <c r="A20318" s="2" t="s">
        <v>19162</v>
      </c>
      <c r="B20318" s="2" t="str">
        <f ca="1">IFERROR(__xludf.DUMMYFUNCTION("GOOGLETRANSLATE(A20318,""auto"",""en"")"),"Guys don't forget about farmer protest , inequality, ego of the r*ling govt , unemployment, inflation, rising prices,laddakh protest, corporate takeover of india(adani and Ambani) and most of all, the stranglement of democracy and rise of a d*ctater")</f>
        <v>Guys don't forget about farmer protest , inequality, ego of the r*ling govt , unemployment, inflation, rising prices,laddakh protest, corporate takeover of india(adani and Ambani) and most of all, the stranglement of democracy and rise of a d*ctater</v>
      </c>
    </row>
    <row r="20319" spans="1:2" ht="14.25" customHeight="1">
      <c r="A20319" s="2" t="s">
        <v>19163</v>
      </c>
      <c r="B20319" s="2" t="str">
        <f ca="1">IFERROR(__xludf.DUMMYFUNCTION("GOOGLETRANSLATE(A20319,""auto"",""en"")"),"Loading...")</f>
        <v>Loading...</v>
      </c>
    </row>
    <row r="20320" spans="1:2" ht="14.25" customHeight="1">
      <c r="A20320" s="6" t="s">
        <v>19164</v>
      </c>
      <c r="B20320" s="2" t="str">
        <f ca="1">IFERROR(__xludf.DUMMYFUNCTION("GOOGLETRANSLATE(A20320,""auto"",""en"")"),"Loading...")</f>
        <v>Loading...</v>
      </c>
    </row>
    <row r="20321" spans="1:2" ht="14.25" customHeight="1">
      <c r="A20321" s="2" t="s">
        <v>19165</v>
      </c>
      <c r="B20321" s="2" t="str">
        <f ca="1">IFERROR(__xludf.DUMMYFUNCTION("GOOGLETRANSLATE(A20321,""auto"",""en"")"),"Loading...")</f>
        <v>Loading...</v>
      </c>
    </row>
    <row r="20322" spans="1:2" ht="14.25" customHeight="1">
      <c r="A20322" s="6" t="s">
        <v>19166</v>
      </c>
      <c r="B20322" s="2" t="str">
        <f ca="1">IFERROR(__xludf.DUMMYFUNCTION("GOOGLETRANSLATE(A20322,""auto"",""en"")"),"Loading...")</f>
        <v>Loading...</v>
      </c>
    </row>
    <row r="20323" spans="1:2" ht="14.25" customHeight="1">
      <c r="A20323" s="2" t="s">
        <v>19167</v>
      </c>
      <c r="B20323" s="2" t="str">
        <f ca="1">IFERROR(__xludf.DUMMYFUNCTION("GOOGLETRANSLATE(A20323,""auto"",""en"")"),"Loading...")</f>
        <v>Loading...</v>
      </c>
    </row>
    <row r="20324" spans="1:2" ht="14.25" customHeight="1">
      <c r="A20324" s="2" t="s">
        <v>19168</v>
      </c>
      <c r="B20324" s="2" t="str">
        <f ca="1">IFERROR(__xludf.DUMMYFUNCTION("GOOGLETRANSLATE(A20324,""auto"",""en"")"),"Loading...")</f>
        <v>Loading...</v>
      </c>
    </row>
    <row r="20325" spans="1:2" ht="14.25" customHeight="1">
      <c r="A20325" s="2" t="s">
        <v>19169</v>
      </c>
      <c r="B20325" s="2" t="str">
        <f ca="1">IFERROR(__xludf.DUMMYFUNCTION("GOOGLETRANSLATE(A20325,""auto"",""en"")"),"rajiv said ji par ek video")</f>
        <v>rajiv said ji par ek video</v>
      </c>
    </row>
    <row r="20326" spans="1:2" ht="14.25" customHeight="1">
      <c r="A20326" s="2" t="s">
        <v>19170</v>
      </c>
      <c r="B20326" s="2" t="str">
        <f ca="1">IFERROR(__xludf.DUMMYFUNCTION("GOOGLETRANSLATE(A20326,""auto"",""en"")"),"This should be the video fr 2019.. but now he has been doing good. This seriously looks like a video for BJP as he did a video against them . Ab ED ka koi notice aya hoga bechara dare gaya. Dictatorship karwate raho")</f>
        <v>This should be the video fr 2019.. but now he has been doing good. This seriously looks like a video for BJP as he did a video against them . Ab ED ka koi notice aya hoga bechara dare gaya. Dictatorship karwate raho</v>
      </c>
    </row>
    <row r="20327" spans="1:2" ht="14.25" customHeight="1">
      <c r="A20327" s="2" t="s">
        <v>19171</v>
      </c>
      <c r="B20327" s="2" t="str">
        <f ca="1">IFERROR(__xludf.DUMMYFUNCTION("GOOGLETRANSLATE(A20327,""auto"",""en"")"),"Loading...")</f>
        <v>Loading...</v>
      </c>
    </row>
    <row r="20328" spans="1:2" ht="14.25" customHeight="1">
      <c r="A20328" s="2" t="s">
        <v>19172</v>
      </c>
      <c r="B20328" s="2" t="str">
        <f ca="1">IFERROR(__xludf.DUMMYFUNCTION("GOOGLETRANSLATE(A20328,""auto"",""en"")"),"Loading...")</f>
        <v>Loading...</v>
      </c>
    </row>
    <row r="20329" spans="1:2" ht="14.25" customHeight="1">
      <c r="A20329" s="2" t="s">
        <v>19173</v>
      </c>
      <c r="B20329" s="2" t="str">
        <f ca="1">IFERROR(__xludf.DUMMYFUNCTION("GOOGLETRANSLATE(A20329,""auto"",""en"")"),"Loading...")</f>
        <v>Loading...</v>
      </c>
    </row>
    <row r="20330" spans="1:2" ht="14.25" customHeight="1">
      <c r="A20330" s="6" t="s">
        <v>19174</v>
      </c>
      <c r="B20330" s="2" t="str">
        <f ca="1">IFERROR(__xludf.DUMMYFUNCTION("GOOGLETRANSLATE(A20330,""auto"",""en"")"),"Loading...")</f>
        <v>Loading...</v>
      </c>
    </row>
    <row r="20331" spans="1:2" ht="14.25" customHeight="1">
      <c r="A20331" s="2" t="s">
        <v>19175</v>
      </c>
      <c r="B20331" s="2" t="str">
        <f ca="1">IFERROR(__xludf.DUMMYFUNCTION("GOOGLETRANSLATE(A20331,""auto"",""en"")"),"Amricon Mohawk Mongol scientific analysis of prince of congress")</f>
        <v>Amricon Mohawk Mongol scientific analysis of prince of congress</v>
      </c>
    </row>
    <row r="20332" spans="1:2" ht="14.25" customHeight="1">
      <c r="A20332" s="6" t="s">
        <v>19176</v>
      </c>
      <c r="B20332" s="2" t="str">
        <f ca="1">IFERROR(__xludf.DUMMYFUNCTION("GOOGLETRANSLATE(A20332,""auto"",""en"")"),"Both BJP and Congress are useless.
Now no government in India is good like this 😖😖 
For how many months have people spent their lives thinking about the country and their leaders are looking at their profits?")</f>
        <v>Both BJP and Congress are useless.
Now no government in India is good like this 😖😖 
For how many months have people spent their lives thinking about the country and their leaders are looking at their profits?</v>
      </c>
    </row>
    <row r="20333" spans="1:2" ht="14.25" customHeight="1">
      <c r="A20333" s="4" t="s">
        <v>19177</v>
      </c>
      <c r="B20333" s="2" t="str">
        <f ca="1">IFERROR(__xludf.DUMMYFUNCTION("GOOGLETRANSLATE(A20333,""auto"",""en"")"),"Loading...")</f>
        <v>Loading...</v>
      </c>
    </row>
    <row r="20334" spans="1:2" ht="14.25" customHeight="1">
      <c r="A20334" s="2" t="s">
        <v>19178</v>
      </c>
      <c r="B20334" s="2" t="str">
        <f ca="1">IFERROR(__xludf.DUMMYFUNCTION("GOOGLETRANSLATE(A20334,""auto"",""en"")"),"Loading...")</f>
        <v>Loading...</v>
      </c>
    </row>
    <row r="20335" spans="1:2" ht="14.25" customHeight="1">
      <c r="A20335" s="2" t="s">
        <v>19179</v>
      </c>
      <c r="B20335" s="2" t="str">
        <f ca="1">IFERROR(__xludf.DUMMYFUNCTION("GOOGLETRANSLATE(A20335,""auto"",""en"")"),"Loading...")</f>
        <v>Loading...</v>
      </c>
    </row>
    <row r="20336" spans="1:2" ht="14.25" customHeight="1">
      <c r="A20336" s="2" t="s">
        <v>19180</v>
      </c>
      <c r="B20336" s="2" t="str">
        <f ca="1">IFERROR(__xludf.DUMMYFUNCTION("GOOGLETRANSLATE(A20336,""auto"",""en"")"),"'Kehne kuchh or krrte he kuchh or 'is bat me to bjp expert he..")</f>
        <v>'Kehne kuchh or krrte he kuchh or 'is bat me to bjp expert he..</v>
      </c>
    </row>
    <row r="20337" spans="1:2" ht="14.25" customHeight="1">
      <c r="A20337" s="4" t="s">
        <v>19181</v>
      </c>
      <c r="B20337" s="2" t="str">
        <f ca="1">IFERROR(__xludf.DUMMYFUNCTION("GOOGLETRANSLATE(A20337,""auto"",""en"")"),"Loading...")</f>
        <v>Loading...</v>
      </c>
    </row>
    <row r="20338" spans="1:2" ht="14.25" customHeight="1">
      <c r="A20338" s="2" t="s">
        <v>19182</v>
      </c>
      <c r="B20338" s="2" t="str">
        <f ca="1">IFERROR(__xludf.DUMMYFUNCTION("GOOGLETRANSLATE(A20338,""auto"",""en"")"),"Loading...")</f>
        <v>Loading...</v>
      </c>
    </row>
    <row r="20339" spans="1:2" ht="14.25" customHeight="1">
      <c r="A20339" s="2" t="s">
        <v>19183</v>
      </c>
      <c r="B20339" s="2" t="str">
        <f ca="1">IFERROR(__xludf.DUMMYFUNCTION("GOOGLETRANSLATE(A20339,""auto"",""en"")"),"Loading...")</f>
        <v>Loading...</v>
      </c>
    </row>
    <row r="20340" spans="1:2" ht="14.25" customHeight="1">
      <c r="A20340" s="6" t="s">
        <v>19184</v>
      </c>
      <c r="B20340" s="2" t="str">
        <f ca="1">IFERROR(__xludf.DUMMYFUNCTION("GOOGLETRANSLATE(A20340,""auto"",""en"")"),"Loading...")</f>
        <v>Loading...</v>
      </c>
    </row>
    <row r="20341" spans="1:2" ht="14.25" customHeight="1">
      <c r="A20341" s="6" t="s">
        <v>19185</v>
      </c>
      <c r="B20341" s="2" t="str">
        <f ca="1">IFERROR(__xludf.DUMMYFUNCTION("GOOGLETRANSLATE(A20341,""auto"",""en"")"),"Loading...")</f>
        <v>Loading...</v>
      </c>
    </row>
    <row r="20342" spans="1:2" ht="14.25" customHeight="1">
      <c r="A20342" s="4" t="s">
        <v>19186</v>
      </c>
      <c r="B20342" s="2" t="str">
        <f ca="1">IFERROR(__xludf.DUMMYFUNCTION("GOOGLETRANSLATE(A20342,""auto"",""en"")"),"Loading...")</f>
        <v>Loading...</v>
      </c>
    </row>
    <row r="20343" spans="1:2" ht="14.25" customHeight="1">
      <c r="A20343" s="2" t="s">
        <v>19187</v>
      </c>
      <c r="B20343" s="2" t="str">
        <f ca="1">IFERROR(__xludf.DUMMYFUNCTION("GOOGLETRANSLATE(A20343,""auto"",""en"")"),"Loading...")</f>
        <v>Loading...</v>
      </c>
    </row>
    <row r="20344" spans="1:2" ht="14.25" customHeight="1">
      <c r="A20344" s="2" t="s">
        <v>19188</v>
      </c>
      <c r="B20344" s="2" t="str">
        <f ca="1">IFERROR(__xludf.DUMMYFUNCTION("GOOGLETRANSLATE(A20344,""auto"",""en"")"),"Loading...")</f>
        <v>Loading...</v>
      </c>
    </row>
    <row r="20345" spans="1:2" ht="14.25" customHeight="1">
      <c r="A20345" s="2" t="s">
        <v>19189</v>
      </c>
      <c r="B20345" s="2" t="str">
        <f ca="1">IFERROR(__xludf.DUMMYFUNCTION("GOOGLETRANSLATE(A20345,""auto"",""en"")"),"Loading...")</f>
        <v>Loading...</v>
      </c>
    </row>
    <row r="20346" spans="1:2" ht="14.25" customHeight="1">
      <c r="A20346" s="2" t="s">
        <v>19190</v>
      </c>
      <c r="B20346" s="2" t="str">
        <f ca="1">IFERROR(__xludf.DUMMYFUNCTION("GOOGLETRANSLATE(A20346,""auto"",""en"")"),"Loading...")</f>
        <v>Loading...</v>
      </c>
    </row>
    <row r="20347" spans="1:2" ht="14.25" customHeight="1">
      <c r="A20347" s="2" t="s">
        <v>19191</v>
      </c>
      <c r="B20347" s="2" t="str">
        <f ca="1">IFERROR(__xludf.DUMMYFUNCTION("GOOGLETRANSLATE(A20347,""auto"",""en"")"),"Loading...")</f>
        <v>Loading...</v>
      </c>
    </row>
    <row r="20348" spans="1:2" ht="14.25" customHeight="1">
      <c r="A20348" s="6" t="s">
        <v>19192</v>
      </c>
      <c r="B20348" s="2" t="str">
        <f ca="1">IFERROR(__xludf.DUMMYFUNCTION("GOOGLETRANSLATE(A20348,""auto"",""en"")"),"Loading...")</f>
        <v>Loading...</v>
      </c>
    </row>
    <row r="20349" spans="1:2" ht="14.25" customHeight="1">
      <c r="A20349" s="2" t="s">
        <v>19193</v>
      </c>
      <c r="B20349" s="2" t="str">
        <f ca="1">IFERROR(__xludf.DUMMYFUNCTION("GOOGLETRANSLATE(A20349,""auto"",""en"")"),"Loading...")</f>
        <v>Loading...</v>
      </c>
    </row>
    <row r="20350" spans="1:2" ht="14.25" customHeight="1">
      <c r="A20350" s="2" t="s">
        <v>19194</v>
      </c>
      <c r="B20350" s="2" t="str">
        <f ca="1">IFERROR(__xludf.DUMMYFUNCTION("GOOGLETRANSLATE(A20350,""auto"",""en"")"),"Loading...")</f>
        <v>Loading...</v>
      </c>
    </row>
    <row r="20351" spans="1:2" ht="14.25" customHeight="1">
      <c r="A20351" s="2" t="s">
        <v>19195</v>
      </c>
      <c r="B20351" s="2" t="str">
        <f ca="1">IFERROR(__xludf.DUMMYFUNCTION("GOOGLETRANSLATE(A20351,""auto"",""en"")"),"Loading...")</f>
        <v>Loading...</v>
      </c>
    </row>
    <row r="20352" spans="1:2" ht="14.25" customHeight="1">
      <c r="A20352" s="2" t="s">
        <v>19196</v>
      </c>
      <c r="B20352" s="2" t="str">
        <f ca="1">IFERROR(__xludf.DUMMYFUNCTION("GOOGLETRANSLATE(A20352,""auto"",""en"")"),"Loading...")</f>
        <v>Loading...</v>
      </c>
    </row>
    <row r="20353" spans="1:2" ht="14.25" customHeight="1">
      <c r="A20353" s="2" t="s">
        <v>19197</v>
      </c>
      <c r="B20353" s="2" t="str">
        <f ca="1">IFERROR(__xludf.DUMMYFUNCTION("GOOGLETRANSLATE(A20353,""auto"",""en"")"),"Loading...")</f>
        <v>Loading...</v>
      </c>
    </row>
    <row r="20354" spans="1:2" ht="14.25" customHeight="1">
      <c r="A20354" s="2" t="s">
        <v>19198</v>
      </c>
      <c r="B20354" s="2" t="str">
        <f ca="1">IFERROR(__xludf.DUMMYFUNCTION("GOOGLETRANSLATE(A20354,""auto"",""en"")"),"Loading...")</f>
        <v>Loading...</v>
      </c>
    </row>
    <row r="20355" spans="1:2" ht="14.25" customHeight="1">
      <c r="A20355" s="2" t="s">
        <v>19199</v>
      </c>
      <c r="B20355" s="2" t="str">
        <f ca="1">IFERROR(__xludf.DUMMYFUNCTION("GOOGLETRANSLATE(A20355,""auto"",""en"")"),"Loading...")</f>
        <v>Loading...</v>
      </c>
    </row>
    <row r="20356" spans="1:2" ht="14.25" customHeight="1">
      <c r="A20356" s="2" t="s">
        <v>19200</v>
      </c>
      <c r="B20356" s="2" t="str">
        <f ca="1">IFERROR(__xludf.DUMMYFUNCTION("GOOGLETRANSLATE(A20356,""auto"",""en"")"),"Loading...")</f>
        <v>Loading...</v>
      </c>
    </row>
    <row r="20357" spans="1:2" ht="14.25" customHeight="1">
      <c r="A20357" s="2" t="s">
        <v>19201</v>
      </c>
      <c r="B20357" s="2" t="str">
        <f ca="1">IFERROR(__xludf.DUMMYFUNCTION("GOOGLETRANSLATE(A20357,""auto"",""en"")"),"Amethi want Rahul,,,,you missed ground report")</f>
        <v>Amethi want Rahul,,,,you missed ground report</v>
      </c>
    </row>
    <row r="20358" spans="1:2" ht="14.25" customHeight="1">
      <c r="A20358" s="2" t="s">
        <v>19202</v>
      </c>
      <c r="B20358" s="2" t="str">
        <f ca="1">IFERROR(__xludf.DUMMYFUNCTION("GOOGLETRANSLATE(A20358,""auto"",""en"")"),"Loading...")</f>
        <v>Loading...</v>
      </c>
    </row>
    <row r="20359" spans="1:2" ht="14.25" customHeight="1">
      <c r="A20359" s="2" t="s">
        <v>19203</v>
      </c>
      <c r="B20359" s="2" t="str">
        <f ca="1">IFERROR(__xludf.DUMMYFUNCTION("GOOGLETRANSLATE(A20359,""auto"",""en"")"),"Loading...")</f>
        <v>Loading...</v>
      </c>
    </row>
    <row r="20360" spans="1:2" ht="14.25" customHeight="1">
      <c r="A20360" s="2" t="s">
        <v>19204</v>
      </c>
      <c r="B20360" s="2" t="str">
        <f ca="1">IFERROR(__xludf.DUMMYFUNCTION("GOOGLETRANSLATE(A20360,""auto"",""en"")"),"Loading...")</f>
        <v>Loading...</v>
      </c>
    </row>
    <row r="20361" spans="1:2" ht="14.25" customHeight="1">
      <c r="A20361" s="2" t="s">
        <v>19205</v>
      </c>
      <c r="B20361" s="2" t="str">
        <f ca="1">IFERROR(__xludf.DUMMYFUNCTION("GOOGLETRANSLATE(A20361,""auto"",""en"")"),"Loading...")</f>
        <v>Loading...</v>
      </c>
    </row>
    <row r="20362" spans="1:2" ht="14.25" customHeight="1">
      <c r="A20362" s="6" t="s">
        <v>19206</v>
      </c>
      <c r="B20362" s="2" t="str">
        <f ca="1">IFERROR(__xludf.DUMMYFUNCTION("GOOGLETRANSLATE(A20362,""auto"",""en"")"),"This is MP election and not PM election. 
Bcze MP will chose PM not citizens")</f>
        <v>This is MP election and not PM election. 
Bcze MP will chose PM not citizens</v>
      </c>
    </row>
    <row r="20363" spans="1:2" ht="14.25" customHeight="1">
      <c r="A20363" s="2" t="s">
        <v>19207</v>
      </c>
      <c r="B20363" s="2" t="str">
        <f ca="1">IFERROR(__xludf.DUMMYFUNCTION("GOOGLETRANSLATE(A20363,""auto"",""en"")"),"Loading...")</f>
        <v>Loading...</v>
      </c>
    </row>
    <row r="20364" spans="1:2" ht="14.25" customHeight="1">
      <c r="A20364" s="2" t="s">
        <v>19208</v>
      </c>
      <c r="B20364" s="2" t="str">
        <f ca="1">IFERROR(__xludf.DUMMYFUNCTION("GOOGLETRANSLATE(A20364,""auto"",""en"")"),"Loading...")</f>
        <v>Loading...</v>
      </c>
    </row>
    <row r="20365" spans="1:2" ht="14.25" customHeight="1">
      <c r="A20365" s="6" t="s">
        <v>19209</v>
      </c>
      <c r="B20365" s="2" t="str">
        <f ca="1">IFERROR(__xludf.DUMMYFUNCTION("GOOGLETRANSLATE(A20365,""auto"",""en"")"),"Loading...")</f>
        <v>Loading...</v>
      </c>
    </row>
    <row r="20366" spans="1:2" ht="14.25" customHeight="1">
      <c r="A20366" s="2" t="s">
        <v>19210</v>
      </c>
      <c r="B20366" s="2" t="str">
        <f ca="1">IFERROR(__xludf.DUMMYFUNCTION("GOOGLETRANSLATE(A20366,""auto"",""en"")"),"Loading...")</f>
        <v>Loading...</v>
      </c>
    </row>
    <row r="20367" spans="1:2" ht="14.25" customHeight="1">
      <c r="A20367" s="2" t="s">
        <v>19211</v>
      </c>
      <c r="B20367" s="2" t="str">
        <f ca="1">IFERROR(__xludf.DUMMYFUNCTION("GOOGLETRANSLATE(A20367,""auto"",""en"")"),"Loading...")</f>
        <v>Loading...</v>
      </c>
    </row>
    <row r="20368" spans="1:2" ht="14.25" customHeight="1">
      <c r="A20368" s="2" t="s">
        <v>19212</v>
      </c>
      <c r="B20368" s="2" t="str">
        <f ca="1">IFERROR(__xludf.DUMMYFUNCTION("GOOGLETRANSLATE(A20368,""auto"",""en"")"),"Loading...")</f>
        <v>Loading...</v>
      </c>
    </row>
    <row r="20369" spans="1:2" ht="14.25" customHeight="1">
      <c r="A20369" s="2" t="s">
        <v>19213</v>
      </c>
      <c r="B20369" s="2" t="str">
        <f ca="1">IFERROR(__xludf.DUMMYFUNCTION("GOOGLETRANSLATE(A20369,""auto"",""en"")"),"You are a grm criticising everyone is a real generalisom")</f>
        <v>You are a grm criticising everyone is a real generalisom</v>
      </c>
    </row>
    <row r="20370" spans="1:2" ht="14.25" customHeight="1">
      <c r="A20370" s="2" t="s">
        <v>19214</v>
      </c>
      <c r="B20370" s="2" t="str">
        <f ca="1">IFERROR(__xludf.DUMMYFUNCTION("GOOGLETRANSLATE(A20370,""auto"",""en"")"),"Loading...")</f>
        <v>Loading...</v>
      </c>
    </row>
    <row r="20371" spans="1:2" ht="14.25" customHeight="1">
      <c r="A20371" s="2" t="s">
        <v>19215</v>
      </c>
      <c r="B20371" s="2" t="str">
        <f ca="1">IFERROR(__xludf.DUMMYFUNCTION("GOOGLETRANSLATE(A20371,""auto"",""en"")"),"Loading...")</f>
        <v>Loading...</v>
      </c>
    </row>
    <row r="20372" spans="1:2" ht="14.25" customHeight="1">
      <c r="A20372" s="2" t="s">
        <v>19216</v>
      </c>
      <c r="B20372" s="2" t="str">
        <f ca="1">IFERROR(__xludf.DUMMYFUNCTION("GOOGLETRANSLATE(A20372,""auto"",""en"")"),"We don't want anymore bjp, save democracy")</f>
        <v>We don't want anymore bjp, save democracy</v>
      </c>
    </row>
    <row r="20373" spans="1:2" ht="14.25" customHeight="1">
      <c r="A20373" s="2" t="s">
        <v>19217</v>
      </c>
      <c r="B20373" s="2" t="str">
        <f ca="1">IFERROR(__xludf.DUMMYFUNCTION("GOOGLETRANSLATE(A20373,""auto"",""en"")"),"Loading...")</f>
        <v>Loading...</v>
      </c>
    </row>
    <row r="20374" spans="1:2" ht="14.25" customHeight="1">
      <c r="A20374" s="2" t="s">
        <v>19218</v>
      </c>
      <c r="B20374" s="2" t="str">
        <f ca="1">IFERROR(__xludf.DUMMYFUNCTION("GOOGLETRANSLATE(A20374,""auto"",""en"")"),"Loading...")</f>
        <v>Loading...</v>
      </c>
    </row>
    <row r="20375" spans="1:2" ht="14.25" customHeight="1">
      <c r="A20375" s="2" t="s">
        <v>19219</v>
      </c>
      <c r="B20375" s="2" t="str">
        <f ca="1">IFERROR(__xludf.DUMMYFUNCTION("GOOGLETRANSLATE(A20375,""auto"",""en"")"),"Loading...")</f>
        <v>Loading...</v>
      </c>
    </row>
    <row r="20376" spans="1:2" ht="14.25" customHeight="1">
      <c r="A20376" s="2" t="s">
        <v>19220</v>
      </c>
      <c r="B20376" s="2" t="str">
        <f ca="1">IFERROR(__xludf.DUMMYFUNCTION("GOOGLETRANSLATE(A20376,""auto"",""en"")"),"Loading...")</f>
        <v>Loading...</v>
      </c>
    </row>
    <row r="20377" spans="1:2" ht="14.25" customHeight="1">
      <c r="A20377" s="6" t="s">
        <v>19221</v>
      </c>
      <c r="B20377" s="2" t="str">
        <f ca="1">IFERROR(__xludf.DUMMYFUNCTION("GOOGLETRANSLATE(A20377,""auto"",""en"")"),"Loading...")</f>
        <v>Loading...</v>
      </c>
    </row>
    <row r="20378" spans="1:2" ht="14.25" customHeight="1">
      <c r="A20378" s="2" t="s">
        <v>19222</v>
      </c>
      <c r="B20378" s="2" t="str">
        <f ca="1">IFERROR(__xludf.DUMMYFUNCTION("GOOGLETRANSLATE(A20378,""auto"",""en"")"),"Loading...")</f>
        <v>Loading...</v>
      </c>
    </row>
    <row r="20379" spans="1:2" ht="14.25" customHeight="1">
      <c r="A20379" s="2" t="s">
        <v>19223</v>
      </c>
      <c r="B20379" s="2" t="str">
        <f ca="1">IFERROR(__xludf.DUMMYFUNCTION("GOOGLETRANSLATE(A20379,""auto"",""en"")"),"Loading...")</f>
        <v>Loading...</v>
      </c>
    </row>
    <row r="20380" spans="1:2" ht="14.25" customHeight="1">
      <c r="A20380" s="2" t="s">
        <v>19224</v>
      </c>
      <c r="B20380" s="2" t="str">
        <f ca="1">IFERROR(__xludf.DUMMYFUNCTION("GOOGLETRANSLATE(A20380,""auto"",""en"")"),"Loading...")</f>
        <v>Loading...</v>
      </c>
    </row>
    <row r="20381" spans="1:2" ht="14.25" customHeight="1">
      <c r="A20381" s="2" t="s">
        <v>19225</v>
      </c>
      <c r="B20381" s="2" t="str">
        <f ca="1">IFERROR(__xludf.DUMMYFUNCTION("GOOGLETRANSLATE(A20381,""auto"",""en"")"),"Loading...")</f>
        <v>Loading...</v>
      </c>
    </row>
    <row r="20382" spans="1:2" ht="14.25" customHeight="1">
      <c r="A20382" s="2" t="s">
        <v>19226</v>
      </c>
      <c r="B20382" s="2" t="str">
        <f ca="1">IFERROR(__xludf.DUMMYFUNCTION("GOOGLETRANSLATE(A20382,""auto"",""en"")"),"Loading...")</f>
        <v>Loading...</v>
      </c>
    </row>
    <row r="20383" spans="1:2" ht="14.25" customHeight="1">
      <c r="A20383" s="2" t="s">
        <v>19227</v>
      </c>
      <c r="B20383" s="2" t="str">
        <f ca="1">IFERROR(__xludf.DUMMYFUNCTION("GOOGLETRANSLATE(A20383,""auto"",""en"")"),"Loading...")</f>
        <v>Loading...</v>
      </c>
    </row>
    <row r="20384" spans="1:2" ht="14.25" customHeight="1">
      <c r="A20384" s="2" t="s">
        <v>19228</v>
      </c>
      <c r="B20384" s="2" t="str">
        <f ca="1">IFERROR(__xludf.DUMMYFUNCTION("GOOGLETRANSLATE(A20384,""auto"",""en"")"),"Loading...")</f>
        <v>Loading...</v>
      </c>
    </row>
    <row r="20385" spans="1:2" ht="14.25" customHeight="1">
      <c r="A20385" s="4" t="s">
        <v>19229</v>
      </c>
      <c r="B20385" s="2" t="str">
        <f ca="1">IFERROR(__xludf.DUMMYFUNCTION("GOOGLETRANSLATE(A20385,""auto"",""en"")"),"Loading...")</f>
        <v>Loading...</v>
      </c>
    </row>
    <row r="20386" spans="1:2" ht="14.25" customHeight="1">
      <c r="A20386" s="5" t="s">
        <v>19230</v>
      </c>
      <c r="B20386" s="2" t="str">
        <f ca="1">IFERROR(__xludf.DUMMYFUNCTION("GOOGLETRANSLATE(A20386,""auto"",""en"")"),"Loading...")</f>
        <v>Loading...</v>
      </c>
    </row>
    <row r="20387" spans="1:2" ht="14.25" customHeight="1">
      <c r="A20387" s="2" t="s">
        <v>19231</v>
      </c>
      <c r="B20387" s="2" t="str">
        <f ca="1">IFERROR(__xludf.DUMMYFUNCTION("GOOGLETRANSLATE(A20387,""auto"",""en"")"),"Loading...")</f>
        <v>Loading...</v>
      </c>
    </row>
    <row r="20388" spans="1:2" ht="14.25" customHeight="1">
      <c r="A20388" s="2" t="s">
        <v>19232</v>
      </c>
      <c r="B20388" s="2" t="str">
        <f ca="1">IFERROR(__xludf.DUMMYFUNCTION("GOOGLETRANSLATE(A20388,""auto"",""en"")"),"Loading...")</f>
        <v>Loading...</v>
      </c>
    </row>
    <row r="20389" spans="1:2" ht="14.25" customHeight="1">
      <c r="A20389" s="6" t="s">
        <v>19233</v>
      </c>
      <c r="B20389" s="2" t="str">
        <f ca="1">IFERROR(__xludf.DUMMYFUNCTION("GOOGLETRANSLATE(A20389,""auto"",""en"")"),"Loading...")</f>
        <v>Loading...</v>
      </c>
    </row>
    <row r="20390" spans="1:2" ht="14.25" customHeight="1">
      <c r="A20390" s="2" t="s">
        <v>19234</v>
      </c>
      <c r="B20390" s="2" t="str">
        <f ca="1">IFERROR(__xludf.DUMMYFUNCTION("GOOGLETRANSLATE(A20390,""auto"",""en"")"),"Loading...")</f>
        <v>Loading...</v>
      </c>
    </row>
    <row r="20391" spans="1:2" ht="14.25" customHeight="1">
      <c r="A20391" s="2" t="s">
        <v>19235</v>
      </c>
      <c r="B20391" s="2" t="str">
        <f ca="1">IFERROR(__xludf.DUMMYFUNCTION("GOOGLETRANSLATE(A20391,""auto"",""en"")"),"It seems that BJP's threats have been repeated.")</f>
        <v>It seems that BJP's threats have been repeated.</v>
      </c>
    </row>
    <row r="20392" spans="1:2" ht="14.25" customHeight="1">
      <c r="A20392" s="2" t="s">
        <v>19236</v>
      </c>
      <c r="B20392" s="2" t="str">
        <f ca="1">IFERROR(__xludf.DUMMYFUNCTION("GOOGLETRANSLATE(A20392,""auto"",""en"")"),"Loading...")</f>
        <v>Loading...</v>
      </c>
    </row>
    <row r="20393" spans="1:2" ht="14.25" customHeight="1">
      <c r="A20393" s="2" t="s">
        <v>2887</v>
      </c>
      <c r="B20393" s="2" t="str">
        <f ca="1">IFERROR(__xludf.DUMMYFUNCTION("GOOGLETRANSLATE(A20393,""auto"",""en"")"),"Loading...")</f>
        <v>Loading...</v>
      </c>
    </row>
    <row r="20394" spans="1:2" ht="14.25" customHeight="1">
      <c r="A20394" s="2" t="s">
        <v>19237</v>
      </c>
      <c r="B20394" s="2" t="str">
        <f ca="1">IFERROR(__xludf.DUMMYFUNCTION("GOOGLETRANSLATE(A20394,""auto"",""en"")"),"Loading...")</f>
        <v>Loading...</v>
      </c>
    </row>
    <row r="20395" spans="1:2" ht="14.25" customHeight="1">
      <c r="A20395" s="2" t="s">
        <v>19238</v>
      </c>
      <c r="B20395" s="2" t="str">
        <f ca="1">IFERROR(__xludf.DUMMYFUNCTION("GOOGLETRANSLATE(A20395,""auto"",""en"")"),"Loading...")</f>
        <v>Loading...</v>
      </c>
    </row>
    <row r="20396" spans="1:2" ht="14.25" customHeight="1">
      <c r="A20396" s="2" t="s">
        <v>19239</v>
      </c>
      <c r="B20396" s="2" t="str">
        <f ca="1">IFERROR(__xludf.DUMMYFUNCTION("GOOGLETRANSLATE(A20396,""auto"",""en"")"),"Loading...")</f>
        <v>Loading...</v>
      </c>
    </row>
    <row r="20397" spans="1:2" ht="14.25" customHeight="1">
      <c r="A20397" s="2" t="s">
        <v>19240</v>
      </c>
      <c r="B20397" s="2" t="str">
        <f ca="1">IFERROR(__xludf.DUMMYFUNCTION("GOOGLETRANSLATE(A20397,""auto"",""en"")"),"Loading...")</f>
        <v>Loading...</v>
      </c>
    </row>
    <row r="20398" spans="1:2" ht="14.25" customHeight="1">
      <c r="A20398" s="2" t="s">
        <v>19241</v>
      </c>
      <c r="B20398" s="2" t="str">
        <f ca="1">IFERROR(__xludf.DUMMYFUNCTION("GOOGLETRANSLATE(A20398,""auto"",""en"")"),"Loading...")</f>
        <v>Loading...</v>
      </c>
    </row>
    <row r="20399" spans="1:2" ht="14.25" customHeight="1">
      <c r="A20399" s="2" t="s">
        <v>19242</v>
      </c>
      <c r="B20399" s="2" t="str">
        <f ca="1">IFERROR(__xludf.DUMMYFUNCTION("GOOGLETRANSLATE(A20399,""auto"",""en"")"),"Loading...")</f>
        <v>Loading...</v>
      </c>
    </row>
    <row r="20400" spans="1:2" ht="14.25" customHeight="1">
      <c r="A20400" s="2" t="s">
        <v>19243</v>
      </c>
      <c r="B20400" s="2" t="str">
        <f ca="1">IFERROR(__xludf.DUMMYFUNCTION("GOOGLETRANSLATE(A20400,""auto"",""en"")"),"Loading...")</f>
        <v>Loading...</v>
      </c>
    </row>
    <row r="20401" spans="1:2" ht="14.25" customHeight="1">
      <c r="A20401" s="2" t="s">
        <v>19244</v>
      </c>
      <c r="B20401" s="2" t="str">
        <f ca="1">IFERROR(__xludf.DUMMYFUNCTION("GOOGLETRANSLATE(A20401,""auto"",""en"")"),"Loading...")</f>
        <v>Loading...</v>
      </c>
    </row>
    <row r="20402" spans="1:2" ht="14.25" customHeight="1">
      <c r="A20402" s="2" t="s">
        <v>19245</v>
      </c>
      <c r="B20402" s="2" t="str">
        <f ca="1">IFERROR(__xludf.DUMMYFUNCTION("GOOGLETRANSLATE(A20402,""auto"",""en"")"),"BJP sponsored")</f>
        <v>BJP sponsored</v>
      </c>
    </row>
    <row r="20403" spans="1:2" ht="14.25" customHeight="1">
      <c r="A20403" s="2" t="s">
        <v>13435</v>
      </c>
      <c r="B20403" s="2" t="str">
        <f ca="1">IFERROR(__xludf.DUMMYFUNCTION("GOOGLETRANSLATE(A20403,""auto"",""en"")"),"Loading...")</f>
        <v>Loading...</v>
      </c>
    </row>
    <row r="20404" spans="1:2" ht="14.25" customHeight="1">
      <c r="A20404" s="2" t="s">
        <v>19246</v>
      </c>
      <c r="B20404" s="2" t="str">
        <f ca="1">IFERROR(__xludf.DUMMYFUNCTION("GOOGLETRANSLATE(A20404,""auto"",""en"")"),"Loading...")</f>
        <v>Loading...</v>
      </c>
    </row>
    <row r="20405" spans="1:2" ht="14.25" customHeight="1">
      <c r="A20405" s="2" t="s">
        <v>19247</v>
      </c>
      <c r="B20405" s="2" t="str">
        <f ca="1">IFERROR(__xludf.DUMMYFUNCTION("GOOGLETRANSLATE(A20405,""auto"",""en"")"),"Loading...")</f>
        <v>Loading...</v>
      </c>
    </row>
    <row r="20406" spans="1:2" ht="14.25" customHeight="1">
      <c r="A20406" s="2" t="s">
        <v>19248</v>
      </c>
      <c r="B20406" s="2" t="str">
        <f ca="1">IFERROR(__xludf.DUMMYFUNCTION("GOOGLETRANSLATE(A20406,""auto"",""en"")"),"Brother please discuss about BJP manifesto ❤")</f>
        <v>Brother please discuss about BJP manifesto ❤</v>
      </c>
    </row>
    <row r="20407" spans="1:2" ht="14.25" customHeight="1">
      <c r="A20407" s="2" t="s">
        <v>19249</v>
      </c>
      <c r="B20407" s="2" t="str">
        <f ca="1">IFERROR(__xludf.DUMMYFUNCTION("GOOGLETRANSLATE(A20407,""auto"",""en"")"),"RG will do nothing")</f>
        <v>RG will do nothing</v>
      </c>
    </row>
    <row r="20408" spans="1:2" ht="14.25" customHeight="1">
      <c r="A20408" s="6" t="s">
        <v>19250</v>
      </c>
      <c r="B20408" s="2" t="str">
        <f ca="1">IFERROR(__xludf.DUMMYFUNCTION("GOOGLETRANSLATE(A20408,""auto"",""en"")"),"Loading...")</f>
        <v>Loading...</v>
      </c>
    </row>
    <row r="20409" spans="1:2" ht="14.25" customHeight="1">
      <c r="A20409" s="2" t="s">
        <v>19251</v>
      </c>
      <c r="B20409" s="2" t="str">
        <f ca="1">IFERROR(__xludf.DUMMYFUNCTION("GOOGLETRANSLATE(A20409,""auto"",""en"")"),"Loading...")</f>
        <v>Loading...</v>
      </c>
    </row>
    <row r="20410" spans="1:2" ht="14.25" customHeight="1">
      <c r="A20410" s="2" t="s">
        <v>19252</v>
      </c>
      <c r="B20410" s="2" t="str">
        <f ca="1">IFERROR(__xludf.DUMMYFUNCTION("GOOGLETRANSLATE(A20410,""auto"",""en"")"),"Loading...")</f>
        <v>Loading...</v>
      </c>
    </row>
    <row r="20411" spans="1:2" ht="14.25" customHeight="1">
      <c r="A20411" s="2" t="s">
        <v>19253</v>
      </c>
      <c r="B20411" s="2" t="str">
        <f ca="1">IFERROR(__xludf.DUMMYFUNCTION("GOOGLETRANSLATE(A20411,""auto"",""en"")"),"Loading...")</f>
        <v>Loading...</v>
      </c>
    </row>
    <row r="20412" spans="1:2" ht="14.25" customHeight="1">
      <c r="A20412" s="6" t="s">
        <v>19254</v>
      </c>
      <c r="B20412" s="2" t="str">
        <f ca="1">IFERROR(__xludf.DUMMYFUNCTION("GOOGLETRANSLATE(A20412,""auto"",""en"")"),"Loading...")</f>
        <v>Loading...</v>
      </c>
    </row>
    <row r="20413" spans="1:2" ht="14.25" customHeight="1">
      <c r="A20413" s="2" t="s">
        <v>19255</v>
      </c>
      <c r="B20413" s="2" t="str">
        <f ca="1">IFERROR(__xludf.DUMMYFUNCTION("GOOGLETRANSLATE(A20413,""auto"",""en"")"),"Loading...")</f>
        <v>Loading...</v>
      </c>
    </row>
    <row r="20414" spans="1:2" ht="14.25" customHeight="1">
      <c r="A20414" s="2" t="s">
        <v>19256</v>
      </c>
      <c r="B20414" s="2" t="str">
        <f ca="1">IFERROR(__xludf.DUMMYFUNCTION("GOOGLETRANSLATE(A20414,""auto"",""en"")"),"Loading...")</f>
        <v>Loading...</v>
      </c>
    </row>
    <row r="20415" spans="1:2" ht="14.25" customHeight="1">
      <c r="A20415" s="2" t="s">
        <v>19257</v>
      </c>
      <c r="B20415" s="2" t="str">
        <f ca="1">IFERROR(__xludf.DUMMYFUNCTION("GOOGLETRANSLATE(A20415,""auto"",""en"")"),"Loading...")</f>
        <v>Loading...</v>
      </c>
    </row>
    <row r="20416" spans="1:2" ht="14.25" customHeight="1">
      <c r="A20416" s="2" t="s">
        <v>19258</v>
      </c>
      <c r="B20416" s="2" t="str">
        <f ca="1">IFERROR(__xludf.DUMMYFUNCTION("GOOGLETRANSLATE(A20416,""auto"",""en"")"),"Loading...")</f>
        <v>Loading...</v>
      </c>
    </row>
    <row r="20417" spans="1:2" ht="14.25" customHeight="1">
      <c r="A20417" s="2" t="s">
        <v>19259</v>
      </c>
      <c r="B20417" s="2" t="str">
        <f ca="1">IFERROR(__xludf.DUMMYFUNCTION("GOOGLETRANSLATE(A20417,""auto"",""en"")"),"Loading...")</f>
        <v>Loading...</v>
      </c>
    </row>
    <row r="20418" spans="1:2" ht="14.25" customHeight="1">
      <c r="A20418" s="2" t="s">
        <v>19260</v>
      </c>
      <c r="B20418" s="2" t="str">
        <f ca="1">IFERROR(__xludf.DUMMYFUNCTION("GOOGLETRANSLATE(A20418,""auto"",""en"")"),"Loading...")</f>
        <v>Loading...</v>
      </c>
    </row>
    <row r="20419" spans="1:2" ht="14.25" customHeight="1">
      <c r="A20419" s="2" t="s">
        <v>19261</v>
      </c>
      <c r="B20419" s="2" t="str">
        <f ca="1">IFERROR(__xludf.DUMMYFUNCTION("GOOGLETRANSLATE(A20419,""auto"",""en"")"),"Loading...")</f>
        <v>Loading...</v>
      </c>
    </row>
    <row r="20420" spans="1:2" ht="14.25" customHeight="1">
      <c r="A20420" s="2" t="s">
        <v>19262</v>
      </c>
      <c r="B20420" s="2" t="str">
        <f ca="1">IFERROR(__xludf.DUMMYFUNCTION("GOOGLETRANSLATE(A20420,""auto"",""en"")"),"Loading...")</f>
        <v>Loading...</v>
      </c>
    </row>
    <row r="20421" spans="1:2" ht="14.25" customHeight="1">
      <c r="A20421" s="2" t="s">
        <v>19263</v>
      </c>
      <c r="B20421" s="2" t="str">
        <f ca="1">IFERROR(__xludf.DUMMYFUNCTION("GOOGLETRANSLATE(A20421,""auto"",""en"")"),"Loading...")</f>
        <v>Loading...</v>
      </c>
    </row>
    <row r="20422" spans="1:2" ht="14.25" customHeight="1">
      <c r="A20422" s="2" t="s">
        <v>19264</v>
      </c>
      <c r="B20422" s="2" t="str">
        <f ca="1">IFERROR(__xludf.DUMMYFUNCTION("GOOGLETRANSLATE(A20422,""auto"",""en"")"),"Loading...")</f>
        <v>Loading...</v>
      </c>
    </row>
    <row r="20423" spans="1:2" ht="14.25" customHeight="1">
      <c r="A20423" s="2" t="s">
        <v>19265</v>
      </c>
      <c r="B20423" s="2" t="str">
        <f ca="1">IFERROR(__xludf.DUMMYFUNCTION("GOOGLETRANSLATE(A20423,""auto"",""en"")"),"Loading...")</f>
        <v>Loading...</v>
      </c>
    </row>
    <row r="20424" spans="1:2" ht="14.25" customHeight="1">
      <c r="A20424" s="2" t="s">
        <v>19266</v>
      </c>
      <c r="B20424" s="2" t="str">
        <f ca="1">IFERROR(__xludf.DUMMYFUNCTION("GOOGLETRANSLATE(A20424,""auto"",""en"")"),"Loading...")</f>
        <v>Loading...</v>
      </c>
    </row>
    <row r="20425" spans="1:2" ht="14.25" customHeight="1">
      <c r="A20425" s="2" t="s">
        <v>19267</v>
      </c>
      <c r="B20425" s="2" t="str">
        <f ca="1">IFERROR(__xludf.DUMMYFUNCTION("GOOGLETRANSLATE(A20425,""auto"",""en"")"),"Loading...")</f>
        <v>Loading...</v>
      </c>
    </row>
    <row r="20426" spans="1:2" ht="14.25" customHeight="1">
      <c r="A20426" s="2" t="s">
        <v>19268</v>
      </c>
      <c r="B20426" s="2" t="str">
        <f ca="1">IFERROR(__xludf.DUMMYFUNCTION("GOOGLETRANSLATE(A20426,""auto"",""en"")"),"Loading...")</f>
        <v>Loading...</v>
      </c>
    </row>
    <row r="20427" spans="1:2" ht="14.25" customHeight="1">
      <c r="A20427" s="2" t="s">
        <v>19269</v>
      </c>
      <c r="B20427" s="2" t="str">
        <f ca="1">IFERROR(__xludf.DUMMYFUNCTION("GOOGLETRANSLATE(A20427,""auto"",""en"")"),"Loading...")</f>
        <v>Loading...</v>
      </c>
    </row>
    <row r="20428" spans="1:2" ht="14.25" customHeight="1">
      <c r="A20428" s="2" t="s">
        <v>19270</v>
      </c>
      <c r="B20428" s="2" t="str">
        <f ca="1">IFERROR(__xludf.DUMMYFUNCTION("GOOGLETRANSLATE(A20428,""auto"",""en"")"),"Loading...")</f>
        <v>Loading...</v>
      </c>
    </row>
    <row r="20429" spans="1:2" ht="14.25" customHeight="1">
      <c r="A20429" s="6" t="s">
        <v>19271</v>
      </c>
      <c r="B20429" s="2" t="str">
        <f ca="1">IFERROR(__xludf.DUMMYFUNCTION("GOOGLETRANSLATE(A20429,""auto"",""en"")"),"Loading...")</f>
        <v>Loading...</v>
      </c>
    </row>
    <row r="20430" spans="1:2" ht="14.25" customHeight="1">
      <c r="A20430" s="2" t="s">
        <v>19272</v>
      </c>
      <c r="B20430" s="2" t="str">
        <f ca="1">IFERROR(__xludf.DUMMYFUNCTION("GOOGLETRANSLATE(A20430,""auto"",""en"")"),"Loading...")</f>
        <v>Loading...</v>
      </c>
    </row>
    <row r="20431" spans="1:2" ht="14.25" customHeight="1">
      <c r="A20431" s="2" t="s">
        <v>19273</v>
      </c>
      <c r="B20431" s="2" t="str">
        <f ca="1">IFERROR(__xludf.DUMMYFUNCTION("GOOGLETRANSLATE(A20431,""auto"",""en"")"),"Loading...")</f>
        <v>Loading...</v>
      </c>
    </row>
    <row r="20432" spans="1:2" ht="14.25" customHeight="1">
      <c r="A20432" s="2" t="s">
        <v>19274</v>
      </c>
      <c r="B20432" s="2" t="str">
        <f ca="1">IFERROR(__xludf.DUMMYFUNCTION("GOOGLETRANSLATE(A20432,""auto"",""en"")"),"Loading...")</f>
        <v>Loading...</v>
      </c>
    </row>
    <row r="20433" spans="1:2" ht="14.25" customHeight="1">
      <c r="A20433" s="2" t="s">
        <v>19275</v>
      </c>
      <c r="B20433" s="2" t="str">
        <f ca="1">IFERROR(__xludf.DUMMYFUNCTION("GOOGLETRANSLATE(A20433,""auto"",""en"")"),"Loading...")</f>
        <v>Loading...</v>
      </c>
    </row>
    <row r="20434" spans="1:2" ht="14.25" customHeight="1">
      <c r="A20434" s="2" t="s">
        <v>19276</v>
      </c>
      <c r="B20434" s="2" t="str">
        <f ca="1">IFERROR(__xludf.DUMMYFUNCTION("GOOGLETRANSLATE(A20434,""auto"",""en"")"),"Loading...")</f>
        <v>Loading...</v>
      </c>
    </row>
    <row r="20435" spans="1:2" ht="14.25" customHeight="1">
      <c r="A20435" s="2" t="s">
        <v>19277</v>
      </c>
      <c r="B20435" s="2" t="str">
        <f ca="1">IFERROR(__xludf.DUMMYFUNCTION("GOOGLETRANSLATE(A20435,""auto"",""en"")"),"Loading...")</f>
        <v>Loading...</v>
      </c>
    </row>
    <row r="20436" spans="1:2" ht="14.25" customHeight="1">
      <c r="A20436" s="2" t="s">
        <v>19278</v>
      </c>
      <c r="B20436" s="2" t="str">
        <f ca="1">IFERROR(__xludf.DUMMYFUNCTION("GOOGLETRANSLATE(A20436,""auto"",""en"")"),"Loading...")</f>
        <v>Loading...</v>
      </c>
    </row>
    <row r="20437" spans="1:2" ht="14.25" customHeight="1">
      <c r="A20437" s="2" t="s">
        <v>19279</v>
      </c>
      <c r="B20437" s="2" t="str">
        <f ca="1">IFERROR(__xludf.DUMMYFUNCTION("GOOGLETRANSLATE(A20437,""auto"",""en"")"),"You aren't aware that according to the INC Constitution, former presidents are de facto members of the Congress Working Committee. Please get your facts straight. You seem to be adamant about defaming Rahul Gandhi by hook or by crook. Its the party's deci"&amp;"sion if they want to field him from Wayanad. I'm not saying you should praise him but put a disclaimer that you're openly and actively working for the BJP.")</f>
        <v>You aren't aware that according to the INC Constitution, former presidents are de facto members of the Congress Working Committee. Please get your facts straight. You seem to be adamant about defaming Rahul Gandhi by hook or by crook. Its the party's decision if they want to field him from Wayanad. I'm not saying you should praise him but put a disclaimer that you're openly and actively working for the BJP.</v>
      </c>
    </row>
    <row r="20438" spans="1:2" ht="14.25" customHeight="1">
      <c r="A20438" s="2" t="s">
        <v>19280</v>
      </c>
      <c r="B20438" s="2" t="str">
        <f ca="1">IFERROR(__xludf.DUMMYFUNCTION("GOOGLETRANSLATE(A20438,""auto"",""en"")"),"Brother, it seems 1000% true that you have taken money from BJP. Brother, also tell me how much money you have taken from BJP.")</f>
        <v>Brother, it seems 1000% true that you have taken money from BJP. Brother, also tell me how much money you have taken from BJP.</v>
      </c>
    </row>
    <row r="20439" spans="1:2" ht="14.25" customHeight="1">
      <c r="A20439" s="2" t="s">
        <v>19281</v>
      </c>
      <c r="B20439" s="2" t="str">
        <f ca="1">IFERROR(__xludf.DUMMYFUNCTION("GOOGLETRANSLATE(A20439,""auto"",""en"")"),"Loading...")</f>
        <v>Loading...</v>
      </c>
    </row>
    <row r="20440" spans="1:2" ht="14.25" customHeight="1">
      <c r="A20440" s="2" t="s">
        <v>19282</v>
      </c>
      <c r="B20440" s="2" t="str">
        <f ca="1">IFERROR(__xludf.DUMMYFUNCTION("GOOGLETRANSLATE(A20440,""auto"",""en"")"),"Loading...")</f>
        <v>Loading...</v>
      </c>
    </row>
    <row r="20441" spans="1:2" ht="14.25" customHeight="1">
      <c r="A20441" s="2" t="s">
        <v>19283</v>
      </c>
      <c r="B20441" s="2" t="str">
        <f ca="1">IFERROR(__xludf.DUMMYFUNCTION("GOOGLETRANSLATE(A20441,""auto"",""en"")"),"Loading...")</f>
        <v>Loading...</v>
      </c>
    </row>
    <row r="20442" spans="1:2" ht="14.25" customHeight="1">
      <c r="A20442" s="2" t="s">
        <v>19284</v>
      </c>
      <c r="B20442" s="2" t="str">
        <f ca="1">IFERROR(__xludf.DUMMYFUNCTION("GOOGLETRANSLATE(A20442,""auto"",""en"")"),"Loading...")</f>
        <v>Loading...</v>
      </c>
    </row>
    <row r="20443" spans="1:2" ht="14.25" customHeight="1">
      <c r="A20443" s="2" t="s">
        <v>19285</v>
      </c>
      <c r="B20443" s="2" t="str">
        <f ca="1">IFERROR(__xludf.DUMMYFUNCTION("GOOGLETRANSLATE(A20443,""auto"",""en"")"),"Bhai you are absolutely right that we should vote thev mps who are actually working for us 😊")</f>
        <v>Bhai you are absolutely right that we should vote thev mps who are actually working for us 😊</v>
      </c>
    </row>
    <row r="20444" spans="1:2" ht="14.25" customHeight="1">
      <c r="A20444" s="2" t="s">
        <v>19286</v>
      </c>
      <c r="B20444" s="2" t="str">
        <f ca="1">IFERROR(__xludf.DUMMYFUNCTION("GOOGLETRANSLATE(A20444,""auto"",""en"")"),"Loading...")</f>
        <v>Loading...</v>
      </c>
    </row>
    <row r="20445" spans="1:2" ht="14.25" customHeight="1">
      <c r="A20445" s="2" t="s">
        <v>19287</v>
      </c>
      <c r="B20445" s="2" t="str">
        <f ca="1">IFERROR(__xludf.DUMMYFUNCTION("GOOGLETRANSLATE(A20445,""auto"",""en"")"),"Loading...")</f>
        <v>Loading...</v>
      </c>
    </row>
    <row r="20446" spans="1:2" ht="14.25" customHeight="1">
      <c r="A20446" s="2" t="s">
        <v>19288</v>
      </c>
      <c r="B20446" s="2" t="str">
        <f ca="1">IFERROR(__xludf.DUMMYFUNCTION("GOOGLETRANSLATE(A20446,""auto"",""en"")"),"Loading...")</f>
        <v>Loading...</v>
      </c>
    </row>
    <row r="20447" spans="1:2" ht="14.25" customHeight="1">
      <c r="A20447" s="2" t="s">
        <v>19289</v>
      </c>
      <c r="B20447" s="2" t="str">
        <f ca="1">IFERROR(__xludf.DUMMYFUNCTION("GOOGLETRANSLATE(A20447,""auto"",""en"")"),"Loading...")</f>
        <v>Loading...</v>
      </c>
    </row>
    <row r="20448" spans="1:2" ht="14.25" customHeight="1">
      <c r="A20448" s="2" t="s">
        <v>594</v>
      </c>
      <c r="B20448" s="2" t="str">
        <f ca="1">IFERROR(__xludf.DUMMYFUNCTION("GOOGLETRANSLATE(A20448,""auto"",""en"")"),"❤")</f>
        <v>❤</v>
      </c>
    </row>
    <row r="20449" spans="1:2" ht="14.25" customHeight="1">
      <c r="A20449" s="2" t="s">
        <v>19290</v>
      </c>
      <c r="B20449" s="2" t="str">
        <f ca="1">IFERROR(__xludf.DUMMYFUNCTION("GOOGLETRANSLATE(A20449,""auto"",""en"")"),"superb analysis")</f>
        <v>superb analysis</v>
      </c>
    </row>
    <row r="20450" spans="1:2" ht="14.25" customHeight="1">
      <c r="A20450" s="2" t="s">
        <v>19291</v>
      </c>
      <c r="B20450" s="2" t="str">
        <f ca="1">IFERROR(__xludf.DUMMYFUNCTION("GOOGLETRANSLATE(A20450,""auto"",""en"")"),"Loading...")</f>
        <v>Loading...</v>
      </c>
    </row>
    <row r="20451" spans="1:2" ht="14.25" customHeight="1">
      <c r="A20451" s="2" t="s">
        <v>19292</v>
      </c>
      <c r="B20451" s="2" t="str">
        <f ca="1">IFERROR(__xludf.DUMMYFUNCTION("GOOGLETRANSLATE(A20451,""auto"",""en"")"),"Loading...")</f>
        <v>Loading...</v>
      </c>
    </row>
    <row r="20452" spans="1:2" ht="14.25" customHeight="1">
      <c r="A20452" s="2" t="s">
        <v>19293</v>
      </c>
      <c r="B20452" s="2" t="str">
        <f ca="1">IFERROR(__xludf.DUMMYFUNCTION("GOOGLETRANSLATE(A20452,""auto"",""en"")"),"Loading...")</f>
        <v>Loading...</v>
      </c>
    </row>
    <row r="20453" spans="1:2" ht="14.25" customHeight="1">
      <c r="A20453" s="6" t="s">
        <v>19294</v>
      </c>
      <c r="B20453" s="2" t="str">
        <f ca="1">IFERROR(__xludf.DUMMYFUNCTION("GOOGLETRANSLATE(A20453,""auto"",""en"")"),"Loading...")</f>
        <v>Loading...</v>
      </c>
    </row>
    <row r="20454" spans="1:2" ht="14.25" customHeight="1">
      <c r="A20454" s="4" t="s">
        <v>19295</v>
      </c>
      <c r="B20454" s="2" t="str">
        <f ca="1">IFERROR(__xludf.DUMMYFUNCTION("GOOGLETRANSLATE(A20454,""auto"",""en"")"),"Loading...")</f>
        <v>Loading...</v>
      </c>
    </row>
    <row r="20455" spans="1:2" ht="14.25" customHeight="1">
      <c r="A20455" s="2" t="s">
        <v>19296</v>
      </c>
      <c r="B20455" s="2" t="str">
        <f ca="1">IFERROR(__xludf.DUMMYFUNCTION("GOOGLETRANSLATE(A20455,""auto"",""en"")"),"Loading...")</f>
        <v>Loading...</v>
      </c>
    </row>
    <row r="20456" spans="1:2" ht="14.25" customHeight="1">
      <c r="A20456" s="2" t="s">
        <v>19297</v>
      </c>
      <c r="B20456" s="2" t="str">
        <f ca="1">IFERROR(__xludf.DUMMYFUNCTION("GOOGLETRANSLATE(A20456,""auto"",""en"")"),"Loading...")</f>
        <v>Loading...</v>
      </c>
    </row>
    <row r="20457" spans="1:2" ht="14.25" customHeight="1">
      <c r="A20457" s="2" t="s">
        <v>19298</v>
      </c>
      <c r="B20457" s="2" t="str">
        <f ca="1">IFERROR(__xludf.DUMMYFUNCTION("GOOGLETRANSLATE(A20457,""auto"",""en"")"),"Loading...")</f>
        <v>Loading...</v>
      </c>
    </row>
    <row r="20458" spans="1:2" ht="14.25" customHeight="1">
      <c r="A20458" s="2" t="s">
        <v>19299</v>
      </c>
      <c r="B20458" s="2" t="str">
        <f ca="1">IFERROR(__xludf.DUMMYFUNCTION("GOOGLETRANSLATE(A20458,""auto"",""en"")"),"Loading...")</f>
        <v>Loading...</v>
      </c>
    </row>
    <row r="20459" spans="1:2" ht="14.25" customHeight="1">
      <c r="A20459" s="6" t="s">
        <v>19300</v>
      </c>
      <c r="B20459" s="2" t="str">
        <f ca="1">IFERROR(__xludf.DUMMYFUNCTION("GOOGLETRANSLATE(A20459,""auto"",""en"")"),"Loading...")</f>
        <v>Loading...</v>
      </c>
    </row>
    <row r="20460" spans="1:2" ht="14.25" customHeight="1">
      <c r="A20460" s="2" t="s">
        <v>19301</v>
      </c>
      <c r="B20460" s="2" t="str">
        <f ca="1">IFERROR(__xludf.DUMMYFUNCTION("GOOGLETRANSLATE(A20460,""auto"",""en"")"),"Loading...")</f>
        <v>Loading...</v>
      </c>
    </row>
    <row r="20461" spans="1:2" ht="14.25" customHeight="1">
      <c r="A20461" s="2" t="s">
        <v>19302</v>
      </c>
      <c r="B20461" s="2" t="str">
        <f ca="1">IFERROR(__xludf.DUMMYFUNCTION("GOOGLETRANSLATE(A20461,""auto"",""en"")"),"Rahul gandhi is the reason for congress downfall. He is immature, incapable, incompetent. Congress must bring sachin pilot at centre. Rahul gandhi is not made for politics.")</f>
        <v>Rahul gandhi is the reason for congress downfall. He is immature, incapable, incompetent. Congress must bring sachin pilot at centre. Rahul gandhi is not made for politics.</v>
      </c>
    </row>
    <row r="20462" spans="1:2" ht="14.25" customHeight="1">
      <c r="A20462" s="2" t="s">
        <v>19303</v>
      </c>
      <c r="B20462" s="2" t="str">
        <f ca="1">IFERROR(__xludf.DUMMYFUNCTION("GOOGLETRANSLATE(A20462,""auto"",""en"")"),"Loading...")</f>
        <v>Loading...</v>
      </c>
    </row>
    <row r="20463" spans="1:2" ht="14.25" customHeight="1">
      <c r="A20463" s="2" t="s">
        <v>19304</v>
      </c>
      <c r="B20463" s="2" t="str">
        <f ca="1">IFERROR(__xludf.DUMMYFUNCTION("GOOGLETRANSLATE(A20463,""auto"",""en"")"),"🧠 By voting for Ulpard, the people who became PM have no mind to spread their rights.")</f>
        <v>🧠 By voting for Ulpard, the people who became PM have no mind to spread their rights.</v>
      </c>
    </row>
    <row r="20464" spans="1:2" ht="14.25" customHeight="1">
      <c r="A20464" s="2" t="s">
        <v>19305</v>
      </c>
      <c r="B20464" s="2" t="str">
        <f ca="1">IFERROR(__xludf.DUMMYFUNCTION("GOOGLETRANSLATE(A20464,""auto"",""en"")"),"Loading...")</f>
        <v>Loading...</v>
      </c>
    </row>
    <row r="20465" spans="1:2" ht="14.25" customHeight="1">
      <c r="A20465" s="2" t="s">
        <v>19306</v>
      </c>
      <c r="B20465" s="2" t="str">
        <f ca="1">IFERROR(__xludf.DUMMYFUNCTION("GOOGLETRANSLATE(A20465,""auto"",""en"")"),"Loading...")</f>
        <v>Loading...</v>
      </c>
    </row>
    <row r="20466" spans="1:2" ht="14.25" customHeight="1">
      <c r="A20466" s="2" t="s">
        <v>19307</v>
      </c>
      <c r="B20466" s="2" t="str">
        <f ca="1">IFERROR(__xludf.DUMMYFUNCTION("GOOGLETRANSLATE(A20466,""auto"",""en"")"),"Loading...")</f>
        <v>Loading...</v>
      </c>
    </row>
    <row r="20467" spans="1:2" ht="14.25" customHeight="1">
      <c r="A20467" s="2" t="s">
        <v>19308</v>
      </c>
      <c r="B20467" s="2" t="str">
        <f ca="1">IFERROR(__xludf.DUMMYFUNCTION("GOOGLETRANSLATE(A20467,""auto"",""en"")"),"Loading...")</f>
        <v>Loading...</v>
      </c>
    </row>
    <row r="20468" spans="1:2" ht="14.25" customHeight="1">
      <c r="A20468" s="6" t="s">
        <v>19309</v>
      </c>
      <c r="B20468" s="2" t="str">
        <f ca="1">IFERROR(__xludf.DUMMYFUNCTION("GOOGLETRANSLATE(A20468,""auto"",""en"")"),"Loading...")</f>
        <v>Loading...</v>
      </c>
    </row>
    <row r="20469" spans="1:2" ht="14.25" customHeight="1">
      <c r="A20469" s="2" t="s">
        <v>19310</v>
      </c>
      <c r="B20469" s="2" t="str">
        <f ca="1">IFERROR(__xludf.DUMMYFUNCTION("GOOGLETRANSLATE(A20469,""auto"",""en"")"),"Loading...")</f>
        <v>Loading...</v>
      </c>
    </row>
    <row r="20470" spans="1:2" ht="14.25" customHeight="1">
      <c r="A20470" s="6" t="s">
        <v>19311</v>
      </c>
      <c r="B20470" s="2" t="str">
        <f ca="1">IFERROR(__xludf.DUMMYFUNCTION("GOOGLETRANSLATE(A20470,""auto"",""en"")"),"Vote for Healthcare, 
Vote for education, 
Vote for development, 
Vote for infrastructure
Vote for defence,
Vote for BJP")</f>
        <v>Vote for Healthcare, 
Vote for education, 
Vote for development, 
Vote for infrastructure
Vote for defence,
Vote for BJP</v>
      </c>
    </row>
    <row r="20471" spans="1:2" ht="14.25" customHeight="1">
      <c r="A20471" s="2" t="s">
        <v>19312</v>
      </c>
      <c r="B20471" s="2" t="str">
        <f ca="1">IFERROR(__xludf.DUMMYFUNCTION("GOOGLETRANSLATE(A20471,""auto"",""en"")"),"Loading...")</f>
        <v>Loading...</v>
      </c>
    </row>
    <row r="20472" spans="1:2" ht="14.25" customHeight="1">
      <c r="A20472" s="5" t="s">
        <v>19313</v>
      </c>
      <c r="B20472" s="2" t="str">
        <f ca="1">IFERROR(__xludf.DUMMYFUNCTION("GOOGLETRANSLATE(A20472,""auto"",""en"")"),"Loading...")</f>
        <v>Loading...</v>
      </c>
    </row>
    <row r="20473" spans="1:2" ht="14.25" customHeight="1">
      <c r="A20473" s="2" t="s">
        <v>19314</v>
      </c>
      <c r="B20473" s="2" t="str">
        <f ca="1">IFERROR(__xludf.DUMMYFUNCTION("GOOGLETRANSLATE(A20473,""auto"",""en"")"),"Loading...")</f>
        <v>Loading...</v>
      </c>
    </row>
    <row r="20474" spans="1:2" ht="14.25" customHeight="1">
      <c r="A20474" s="2" t="s">
        <v>19315</v>
      </c>
      <c r="B20474" s="2" t="str">
        <f ca="1">IFERROR(__xludf.DUMMYFUNCTION("GOOGLETRANSLATE(A20474,""auto"",""en"")"),"Loading...")</f>
        <v>Loading...</v>
      </c>
    </row>
    <row r="20475" spans="1:2" ht="14.25" customHeight="1">
      <c r="A20475" s="6" t="s">
        <v>19316</v>
      </c>
      <c r="B20475" s="2" t="str">
        <f ca="1">IFERROR(__xludf.DUMMYFUNCTION("GOOGLETRANSLATE(A20475,""auto"",""en"")"),"Mohak very disappointed for this video 
India need a better governance than bjp")</f>
        <v>Mohak very disappointed for this video 
India need a better governance than bjp</v>
      </c>
    </row>
    <row r="20476" spans="1:2" ht="14.25" customHeight="1">
      <c r="A20476" s="2" t="s">
        <v>19317</v>
      </c>
      <c r="B20476" s="2" t="str">
        <f ca="1">IFERROR(__xludf.DUMMYFUNCTION("GOOGLETRANSLATE(A20476,""auto"",""en"")"),"Loading...")</f>
        <v>Loading...</v>
      </c>
    </row>
    <row r="20477" spans="1:2" ht="14.25" customHeight="1">
      <c r="A20477" s="2" t="s">
        <v>19318</v>
      </c>
      <c r="B20477" s="2" t="str">
        <f ca="1">IFERROR(__xludf.DUMMYFUNCTION("GOOGLETRANSLATE(A20477,""auto"",""en"")"),"Loading...")</f>
        <v>Loading...</v>
      </c>
    </row>
    <row r="20478" spans="1:2" ht="14.25" customHeight="1">
      <c r="A20478" s="2" t="s">
        <v>19319</v>
      </c>
      <c r="B20478" s="2" t="str">
        <f ca="1">IFERROR(__xludf.DUMMYFUNCTION("GOOGLETRANSLATE(A20478,""auto"",""en"")"),"Loading...")</f>
        <v>Loading...</v>
      </c>
    </row>
    <row r="20479" spans="1:2" ht="14.25" customHeight="1">
      <c r="A20479" s="2" t="s">
        <v>19320</v>
      </c>
      <c r="B20479" s="2" t="str">
        <f ca="1">IFERROR(__xludf.DUMMYFUNCTION("GOOGLETRANSLATE(A20479,""auto"",""en"")"),"Loading...")</f>
        <v>Loading...</v>
      </c>
    </row>
    <row r="20480" spans="1:2" ht="14.25" customHeight="1">
      <c r="A20480" s="2" t="s">
        <v>19321</v>
      </c>
      <c r="B20480" s="2" t="str">
        <f ca="1">IFERROR(__xludf.DUMMYFUNCTION("GOOGLETRANSLATE(A20480,""auto"",""en"")"),"Loading...")</f>
        <v>Loading...</v>
      </c>
    </row>
    <row r="20481" spans="1:2" ht="14.25" customHeight="1">
      <c r="A20481" s="2" t="s">
        <v>19322</v>
      </c>
      <c r="B20481" s="2" t="str">
        <f ca="1">IFERROR(__xludf.DUMMYFUNCTION("GOOGLETRANSLATE(A20481,""auto"",""en"")"),"Loading...")</f>
        <v>Loading...</v>
      </c>
    </row>
    <row r="20482" spans="1:2" ht="14.25" customHeight="1">
      <c r="A20482" s="6" t="s">
        <v>19323</v>
      </c>
      <c r="B20482" s="2" t="str">
        <f ca="1">IFERROR(__xludf.DUMMYFUNCTION("GOOGLETRANSLATE(A20482,""auto"",""en"")"),"Loading...")</f>
        <v>Loading...</v>
      </c>
    </row>
    <row r="20483" spans="1:2" ht="14.25" customHeight="1">
      <c r="A20483" s="2" t="s">
        <v>19324</v>
      </c>
      <c r="B20483" s="2" t="str">
        <f ca="1">IFERROR(__xludf.DUMMYFUNCTION("GOOGLETRANSLATE(A20483,""auto"",""en"")"),"Loading...")</f>
        <v>Loading...</v>
      </c>
    </row>
    <row r="20484" spans="1:2" ht="14.25" customHeight="1">
      <c r="A20484" s="2" t="s">
        <v>19325</v>
      </c>
      <c r="B20484" s="2" t="str">
        <f ca="1">IFERROR(__xludf.DUMMYFUNCTION("GOOGLETRANSLATE(A20484,""auto"",""en"")"),"Loading...")</f>
        <v>Loading...</v>
      </c>
    </row>
    <row r="20485" spans="1:2" ht="14.25" customHeight="1">
      <c r="A20485" s="2" t="s">
        <v>19326</v>
      </c>
      <c r="B20485" s="2" t="str">
        <f ca="1">IFERROR(__xludf.DUMMYFUNCTION("GOOGLETRANSLATE(A20485,""auto"",""en"")"),"Loading...")</f>
        <v>Loading...</v>
      </c>
    </row>
    <row r="20486" spans="1:2" ht="14.25" customHeight="1">
      <c r="A20486" s="2" t="s">
        <v>19327</v>
      </c>
      <c r="B20486" s="2" t="str">
        <f ca="1">IFERROR(__xludf.DUMMYFUNCTION("GOOGLETRANSLATE(A20486,""auto"",""en"")"),"Loading...")</f>
        <v>Loading...</v>
      </c>
    </row>
    <row r="20487" spans="1:2" ht="14.25" customHeight="1">
      <c r="A20487" s="2" t="s">
        <v>19328</v>
      </c>
      <c r="B20487" s="2" t="str">
        <f ca="1">IFERROR(__xludf.DUMMYFUNCTION("GOOGLETRANSLATE(A20487,""auto"",""en"")"),"Loading...")</f>
        <v>Loading...</v>
      </c>
    </row>
    <row r="20488" spans="1:2" ht="14.25" customHeight="1">
      <c r="A20488" s="2" t="s">
        <v>19329</v>
      </c>
      <c r="B20488" s="2" t="str">
        <f ca="1">IFERROR(__xludf.DUMMYFUNCTION("GOOGLETRANSLATE(A20488,""auto"",""en"")"),"Loading...")</f>
        <v>Loading...</v>
      </c>
    </row>
    <row r="20489" spans="1:2" ht="14.25" customHeight="1">
      <c r="A20489" s="2" t="s">
        <v>19330</v>
      </c>
      <c r="B20489" s="2" t="str">
        <f ca="1">IFERROR(__xludf.DUMMYFUNCTION("GOOGLETRANSLATE(A20489,""auto"",""en"")"),"Loading...")</f>
        <v>Loading...</v>
      </c>
    </row>
    <row r="20490" spans="1:2" ht="14.25" customHeight="1">
      <c r="A20490" s="2" t="s">
        <v>19331</v>
      </c>
      <c r="B20490" s="2" t="str">
        <f ca="1">IFERROR(__xludf.DUMMYFUNCTION("GOOGLETRANSLATE(A20490,""auto"",""en"")"),"Loading...")</f>
        <v>Loading...</v>
      </c>
    </row>
    <row r="20491" spans="1:2" ht="14.25" customHeight="1">
      <c r="A20491" s="2" t="s">
        <v>7</v>
      </c>
      <c r="B20491" s="2" t="str">
        <f ca="1">IFERROR(__xludf.DUMMYFUNCTION("GOOGLETRANSLATE(A20491,""auto"",""en"")"),"Loading...")</f>
        <v>Loading...</v>
      </c>
    </row>
    <row r="20492" spans="1:2" ht="14.25" customHeight="1">
      <c r="A20492" s="2" t="s">
        <v>19332</v>
      </c>
      <c r="B20492" s="2" t="str">
        <f ca="1">IFERROR(__xludf.DUMMYFUNCTION("GOOGLETRANSLATE(A20492,""auto"",""en"")"),"Loading...")</f>
        <v>Loading...</v>
      </c>
    </row>
    <row r="20493" spans="1:2" ht="14.25" customHeight="1">
      <c r="A20493" s="2" t="s">
        <v>19333</v>
      </c>
      <c r="B20493" s="2" t="str">
        <f ca="1">IFERROR(__xludf.DUMMYFUNCTION("GOOGLETRANSLATE(A20493,""auto"",""en"")"),"Loading...")</f>
        <v>Loading...</v>
      </c>
    </row>
    <row r="20494" spans="1:2" ht="14.25" customHeight="1">
      <c r="A20494" s="2" t="s">
        <v>19334</v>
      </c>
      <c r="B20494" s="2" t="str">
        <f ca="1">IFERROR(__xludf.DUMMYFUNCTION("GOOGLETRANSLATE(A20494,""auto"",""en"")"),"Loading...")</f>
        <v>Loading...</v>
      </c>
    </row>
    <row r="20495" spans="1:2" ht="14.25" customHeight="1">
      <c r="A20495" s="2" t="s">
        <v>19335</v>
      </c>
      <c r="B20495" s="2" t="str">
        <f ca="1">IFERROR(__xludf.DUMMYFUNCTION("GOOGLETRANSLATE(A20495,""auto"",""en"")"),"Loading...")</f>
        <v>Loading...</v>
      </c>
    </row>
    <row r="20496" spans="1:2" ht="14.25" customHeight="1">
      <c r="A20496" s="2" t="s">
        <v>19336</v>
      </c>
      <c r="B20496" s="2" t="str">
        <f ca="1">IFERROR(__xludf.DUMMYFUNCTION("GOOGLETRANSLATE(A20496,""auto"",""en"")"),"Loading...")</f>
        <v>Loading...</v>
      </c>
    </row>
    <row r="20497" spans="1:2" ht="14.25" customHeight="1">
      <c r="A20497" s="2" t="s">
        <v>19337</v>
      </c>
      <c r="B20497" s="2" t="str">
        <f ca="1">IFERROR(__xludf.DUMMYFUNCTION("GOOGLETRANSLATE(A20497,""auto"",""en"")"),"Loading...")</f>
        <v>Loading...</v>
      </c>
    </row>
    <row r="20498" spans="1:2" ht="14.25" customHeight="1">
      <c r="A20498" s="2" t="s">
        <v>19338</v>
      </c>
      <c r="B20498" s="2" t="str">
        <f ca="1">IFERROR(__xludf.DUMMYFUNCTION("GOOGLETRANSLATE(A20498,""auto"",""en"")"),"Loading...")</f>
        <v>Loading...</v>
      </c>
    </row>
    <row r="20499" spans="1:2" ht="14.25" customHeight="1">
      <c r="A20499" s="2" t="s">
        <v>19339</v>
      </c>
      <c r="B20499" s="2" t="str">
        <f ca="1">IFERROR(__xludf.DUMMYFUNCTION("GOOGLETRANSLATE(A20499,""auto"",""en"")"),"Loading...")</f>
        <v>Loading...</v>
      </c>
    </row>
    <row r="20500" spans="1:2" ht="14.25" customHeight="1">
      <c r="A20500" s="2" t="s">
        <v>19340</v>
      </c>
      <c r="B20500" s="2" t="str">
        <f ca="1">IFERROR(__xludf.DUMMYFUNCTION("GOOGLETRANSLATE(A20500,""auto"",""en"")"),"Loading...")</f>
        <v>Loading...</v>
      </c>
    </row>
    <row r="20501" spans="1:2" ht="14.25" customHeight="1">
      <c r="A20501" s="2" t="s">
        <v>19341</v>
      </c>
      <c r="B20501" s="2" t="str">
        <f ca="1">IFERROR(__xludf.DUMMYFUNCTION("GOOGLETRANSLATE(A20501,""auto"",""en"")"),"Loading...")</f>
        <v>Loading...</v>
      </c>
    </row>
    <row r="20502" spans="1:2" ht="14.25" customHeight="1">
      <c r="A20502" s="2" t="s">
        <v>19342</v>
      </c>
      <c r="B20502" s="2" t="str">
        <f ca="1">IFERROR(__xludf.DUMMYFUNCTION("GOOGLETRANSLATE(A20502,""auto"",""en"")"),"Loading...")</f>
        <v>Loading...</v>
      </c>
    </row>
    <row r="20503" spans="1:2" ht="14.25" customHeight="1">
      <c r="A20503" s="2" t="s">
        <v>19343</v>
      </c>
      <c r="B20503" s="2" t="str">
        <f ca="1">IFERROR(__xludf.DUMMYFUNCTION("GOOGLETRANSLATE(A20503,""auto"",""en"")"),"Loading...")</f>
        <v>Loading...</v>
      </c>
    </row>
    <row r="20504" spans="1:2" ht="14.25" customHeight="1">
      <c r="A20504" s="2" t="s">
        <v>19344</v>
      </c>
      <c r="B20504" s="2" t="str">
        <f ca="1">IFERROR(__xludf.DUMMYFUNCTION("GOOGLETRANSLATE(A20504,""auto"",""en"")"),"Loading...")</f>
        <v>Loading...</v>
      </c>
    </row>
    <row r="20505" spans="1:2" ht="14.25" customHeight="1">
      <c r="A20505" s="2" t="s">
        <v>19345</v>
      </c>
      <c r="B20505" s="2" t="str">
        <f ca="1">IFERROR(__xludf.DUMMYFUNCTION("GOOGLETRANSLATE(A20505,""auto"",""en"")"),"Loading...")</f>
        <v>Loading...</v>
      </c>
    </row>
    <row r="20506" spans="1:2" ht="14.25" customHeight="1">
      <c r="A20506" s="4" t="s">
        <v>19346</v>
      </c>
      <c r="B20506" s="2" t="str">
        <f ca="1">IFERROR(__xludf.DUMMYFUNCTION("GOOGLETRANSLATE(A20506,""auto"",""en"")"),"Loading...")</f>
        <v>Loading...</v>
      </c>
    </row>
    <row r="20507" spans="1:2" ht="14.25" customHeight="1">
      <c r="A20507" s="2" t="s">
        <v>19347</v>
      </c>
      <c r="B20507" s="2" t="str">
        <f ca="1">IFERROR(__xludf.DUMMYFUNCTION("GOOGLETRANSLATE(A20507,""auto"",""en"")"),"only vote for modi ji ,bjp 💯💯")</f>
        <v>only vote for modi ji ,bjp 💯💯</v>
      </c>
    </row>
    <row r="20508" spans="1:2" ht="14.25" customHeight="1">
      <c r="A20508" s="2" t="s">
        <v>1240</v>
      </c>
      <c r="B20508" s="2" t="str">
        <f ca="1">IFERROR(__xludf.DUMMYFUNCTION("GOOGLETRANSLATE(A20508,""auto"",""en"")"),"Loading...")</f>
        <v>Loading...</v>
      </c>
    </row>
    <row r="20509" spans="1:2" ht="14.25" customHeight="1">
      <c r="A20509" s="2" t="s">
        <v>19348</v>
      </c>
      <c r="B20509" s="2" t="str">
        <f ca="1">IFERROR(__xludf.DUMMYFUNCTION("GOOGLETRANSLATE(A20509,""auto"",""en"")"),"Loading...")</f>
        <v>Loading...</v>
      </c>
    </row>
    <row r="20510" spans="1:2" ht="14.25" customHeight="1">
      <c r="A20510" s="6" t="s">
        <v>19349</v>
      </c>
      <c r="B20510" s="2" t="str">
        <f ca="1">IFERROR(__xludf.DUMMYFUNCTION("GOOGLETRANSLATE(A20510,""auto"",""en"")"),"Loading...")</f>
        <v>Loading...</v>
      </c>
    </row>
    <row r="20511" spans="1:2" ht="14.25" customHeight="1">
      <c r="A20511" s="6" t="s">
        <v>19350</v>
      </c>
      <c r="B20511" s="2" t="str">
        <f ca="1">IFERROR(__xludf.DUMMYFUNCTION("GOOGLETRANSLATE(A20511,""auto"",""en"")"),"Loading...")</f>
        <v>Loading...</v>
      </c>
    </row>
    <row r="20512" spans="1:2" ht="14.25" customHeight="1">
      <c r="A20512" s="2" t="s">
        <v>19351</v>
      </c>
      <c r="B20512" s="2" t="str">
        <f ca="1">IFERROR(__xludf.DUMMYFUNCTION("GOOGLETRANSLATE(A20512,""auto"",""en"")"),"Loading...")</f>
        <v>Loading...</v>
      </c>
    </row>
    <row r="20513" spans="1:2" ht="14.25" customHeight="1">
      <c r="A20513" s="2" t="s">
        <v>19352</v>
      </c>
      <c r="B20513" s="2" t="str">
        <f ca="1">IFERROR(__xludf.DUMMYFUNCTION("GOOGLETRANSLATE(A20513,""auto"",""en"")"),"Loading...")</f>
        <v>Loading...</v>
      </c>
    </row>
    <row r="20514" spans="1:2" ht="14.25" customHeight="1">
      <c r="A20514" s="2" t="s">
        <v>19352</v>
      </c>
      <c r="B20514" s="2" t="str">
        <f ca="1">IFERROR(__xludf.DUMMYFUNCTION("GOOGLETRANSLATE(A20514,""auto"",""en"")"),"Loading...")</f>
        <v>Loading...</v>
      </c>
    </row>
    <row r="20515" spans="1:2" ht="14.25" customHeight="1">
      <c r="A20515" s="2" t="s">
        <v>19353</v>
      </c>
      <c r="B20515" s="2" t="str">
        <f ca="1">IFERROR(__xludf.DUMMYFUNCTION("GOOGLETRANSLATE(A20515,""auto"",""en"")"),"Loading...")</f>
        <v>Loading...</v>
      </c>
    </row>
    <row r="20516" spans="1:2" ht="14.25" customHeight="1">
      <c r="A20516" s="6" t="s">
        <v>19354</v>
      </c>
      <c r="B20516" s="2" t="str">
        <f ca="1">IFERROR(__xludf.DUMMYFUNCTION("GOOGLETRANSLATE(A20516,""auto"",""en"")"),"Loading...")</f>
        <v>Loading...</v>
      </c>
    </row>
    <row r="20517" spans="1:2" ht="14.25" customHeight="1">
      <c r="A20517" s="2" t="s">
        <v>19355</v>
      </c>
      <c r="B20517" s="2" t="str">
        <f ca="1">IFERROR(__xludf.DUMMYFUNCTION("GOOGLETRANSLATE(A20517,""auto"",""en"")"),"Loading...")</f>
        <v>Loading...</v>
      </c>
    </row>
    <row r="20518" spans="1:2" ht="14.25" customHeight="1">
      <c r="A20518" s="2" t="s">
        <v>19356</v>
      </c>
      <c r="B20518" s="2" t="str">
        <f ca="1">IFERROR(__xludf.DUMMYFUNCTION("GOOGLETRANSLATE(A20518,""auto"",""en"")"),"Mr. Mohak please listen to Barkha Dutt's interview of Pradeep Gupta.")</f>
        <v>Mr. Mohak please listen to Barkha Dutt's interview of Pradeep Gupta.</v>
      </c>
    </row>
    <row r="20519" spans="1:2" ht="14.25" customHeight="1">
      <c r="A20519" s="6" t="s">
        <v>19357</v>
      </c>
      <c r="B20519" s="2" t="str">
        <f ca="1">IFERROR(__xludf.DUMMYFUNCTION("GOOGLETRANSLATE(A20519,""auto"",""en"")"),"Don't use Ram ji's name to vote for BJP.
I am a Muslim but respect Ram ji.☺️🫶🏼")</f>
        <v>Don't use Ram ji's name to vote for BJP.
I am a Muslim but respect Ram ji.☺️🫶🏼</v>
      </c>
    </row>
    <row r="20520" spans="1:2" ht="14.25" customHeight="1">
      <c r="A20520" s="2" t="s">
        <v>19358</v>
      </c>
      <c r="B20520" s="2" t="str">
        <f ca="1">IFERROR(__xludf.DUMMYFUNCTION("GOOGLETRANSLATE(A20520,""auto"",""en"")"),"Loading...")</f>
        <v>Loading...</v>
      </c>
    </row>
    <row r="20521" spans="1:2" ht="14.25" customHeight="1">
      <c r="A20521" s="2" t="s">
        <v>19359</v>
      </c>
      <c r="B20521" s="2" t="str">
        <f ca="1">IFERROR(__xludf.DUMMYFUNCTION("GOOGLETRANSLATE(A20521,""auto"",""en"")"),"Loading...")</f>
        <v>Loading...</v>
      </c>
    </row>
    <row r="20522" spans="1:2" ht="14.25" customHeight="1">
      <c r="A20522" s="2" t="s">
        <v>19360</v>
      </c>
      <c r="B20522" s="2" t="str">
        <f ca="1">IFERROR(__xludf.DUMMYFUNCTION("GOOGLETRANSLATE(A20522,""auto"",""en"")"),"Mohak Mangal ❌ BJP third party ✅")</f>
        <v>Mohak Mangal ❌ BJP third party ✅</v>
      </c>
    </row>
    <row r="20523" spans="1:2" ht="14.25" customHeight="1">
      <c r="A20523" s="2" t="s">
        <v>19361</v>
      </c>
      <c r="B20523" s="2" t="str">
        <f ca="1">IFERROR(__xludf.DUMMYFUNCTION("GOOGLETRANSLATE(A20523,""auto"",""en"")"),"Loading...")</f>
        <v>Loading...</v>
      </c>
    </row>
    <row r="20524" spans="1:2" ht="14.25" customHeight="1">
      <c r="A20524" s="2" t="s">
        <v>19362</v>
      </c>
      <c r="B20524" s="2" t="str">
        <f ca="1">IFERROR(__xludf.DUMMYFUNCTION("GOOGLETRANSLATE(A20524,""auto"",""en"")"),"Loading...")</f>
        <v>Loading...</v>
      </c>
    </row>
    <row r="20525" spans="1:2" ht="14.25" customHeight="1">
      <c r="A20525" s="2" t="s">
        <v>19363</v>
      </c>
      <c r="B20525" s="2" t="str">
        <f ca="1">IFERROR(__xludf.DUMMYFUNCTION("GOOGLETRANSLATE(A20525,""auto"",""en"")"),"Loading...")</f>
        <v>Loading...</v>
      </c>
    </row>
    <row r="20526" spans="1:2" ht="14.25" customHeight="1">
      <c r="A20526" s="2" t="s">
        <v>19364</v>
      </c>
      <c r="B20526" s="2" t="str">
        <f ca="1">IFERROR(__xludf.DUMMYFUNCTION("GOOGLETRANSLATE(A20526,""auto"",""en"")"),"Loading...")</f>
        <v>Loading...</v>
      </c>
    </row>
    <row r="20527" spans="1:2" ht="14.25" customHeight="1">
      <c r="A20527" s="2" t="s">
        <v>19365</v>
      </c>
      <c r="B20527" s="2" t="str">
        <f ca="1">IFERROR(__xludf.DUMMYFUNCTION("GOOGLETRANSLATE(A20527,""auto"",""en"")"),"Loading...")</f>
        <v>Loading...</v>
      </c>
    </row>
    <row r="20528" spans="1:2" ht="14.25" customHeight="1">
      <c r="A20528" s="2" t="s">
        <v>19366</v>
      </c>
      <c r="B20528" s="2" t="str">
        <f ca="1">IFERROR(__xludf.DUMMYFUNCTION("GOOGLETRANSLATE(A20528,""auto"",""en"")"),"You are the only one who is taking us out of Congress.")</f>
        <v>You are the only one who is taking us out of Congress.</v>
      </c>
    </row>
    <row r="20529" spans="1:2" ht="14.25" customHeight="1">
      <c r="A20529" s="2" t="s">
        <v>19367</v>
      </c>
      <c r="B20529" s="2" t="str">
        <f ca="1">IFERROR(__xludf.DUMMYFUNCTION("GOOGLETRANSLATE(A20529,""auto"",""en"")"),"Loading...")</f>
        <v>Loading...</v>
      </c>
    </row>
    <row r="20530" spans="1:2" ht="14.25" customHeight="1">
      <c r="A20530" s="2" t="s">
        <v>19368</v>
      </c>
      <c r="B20530" s="2" t="str">
        <f ca="1">IFERROR(__xludf.DUMMYFUNCTION("GOOGLETRANSLATE(A20530,""auto"",""en"")"),"Loading...")</f>
        <v>Loading...</v>
      </c>
    </row>
    <row r="20531" spans="1:2" ht="14.25" customHeight="1">
      <c r="A20531" s="2" t="s">
        <v>19369</v>
      </c>
      <c r="B20531" s="2" t="str">
        <f ca="1">IFERROR(__xludf.DUMMYFUNCTION("GOOGLETRANSLATE(A20531,""auto"",""en"")"),"Loading...")</f>
        <v>Loading...</v>
      </c>
    </row>
    <row r="20532" spans="1:2" ht="14.25" customHeight="1">
      <c r="A20532" s="2" t="s">
        <v>19370</v>
      </c>
      <c r="B20532" s="2" t="str">
        <f ca="1">IFERROR(__xludf.DUMMYFUNCTION("GOOGLETRANSLATE(A20532,""auto"",""en"")"),"SBB is right in principle but if you give the example of reservation and jobs then ask SBB questions to the ruling party, what is the mistake of Rahul Gandhi?")</f>
        <v>SBB is right in principle but if you give the example of reservation and jobs then ask SBB questions to the ruling party, what is the mistake of Rahul Gandhi?</v>
      </c>
    </row>
    <row r="20533" spans="1:2" ht="14.25" customHeight="1">
      <c r="A20533" s="2" t="s">
        <v>19371</v>
      </c>
      <c r="B20533" s="2" t="str">
        <f ca="1">IFERROR(__xludf.DUMMYFUNCTION("GOOGLETRANSLATE(A20533,""auto"",""en"")"),"BJP manifesto pe video banso bro, woh jeetne wali hai")</f>
        <v>BJP manifesto pe video banso bro, woh jeetne wali hai</v>
      </c>
    </row>
    <row r="20534" spans="1:2" ht="14.25" customHeight="1">
      <c r="A20534" s="2" t="s">
        <v>19372</v>
      </c>
      <c r="B20534" s="2" t="str">
        <f ca="1">IFERROR(__xludf.DUMMYFUNCTION("GOOGLETRANSLATE(A20534,""auto"",""en"")"),"RaGa zindabad")</f>
        <v>RaGa zindabad</v>
      </c>
    </row>
    <row r="20535" spans="1:2" ht="14.25" customHeight="1">
      <c r="A20535" s="2" t="s">
        <v>19373</v>
      </c>
      <c r="B20535" s="2" t="str">
        <f ca="1">IFERROR(__xludf.DUMMYFUNCTION("GOOGLETRANSLATE(A20535,""auto"",""en"")"),"Vote for Congress..")</f>
        <v>Vote for Congress..</v>
      </c>
    </row>
    <row r="20536" spans="1:2" ht="14.25" customHeight="1">
      <c r="A20536" s="4" t="s">
        <v>19374</v>
      </c>
      <c r="B20536" s="2" t="str">
        <f ca="1">IFERROR(__xludf.DUMMYFUNCTION("GOOGLETRANSLATE(A20536,""auto"",""en"")"),"Loading...")</f>
        <v>Loading...</v>
      </c>
    </row>
    <row r="20537" spans="1:2" ht="14.25" customHeight="1">
      <c r="A20537" s="2" t="s">
        <v>19375</v>
      </c>
      <c r="B20537" s="2" t="str">
        <f ca="1">IFERROR(__xludf.DUMMYFUNCTION("GOOGLETRANSLATE(A20537,""auto"",""en"")"),"You are expecting more in the manifesto.")</f>
        <v>You are expecting more in the manifesto.</v>
      </c>
    </row>
    <row r="20538" spans="1:2" ht="14.25" customHeight="1">
      <c r="A20538" s="2" t="s">
        <v>19376</v>
      </c>
      <c r="B20538" s="2" t="str">
        <f ca="1">IFERROR(__xludf.DUMMYFUNCTION("GOOGLETRANSLATE(A20538,""auto"",""en"")"),"Loading...")</f>
        <v>Loading...</v>
      </c>
    </row>
    <row r="20539" spans="1:2" ht="14.25" customHeight="1">
      <c r="A20539" s="2" t="s">
        <v>19377</v>
      </c>
      <c r="B20539" s="2" t="str">
        <f ca="1">IFERROR(__xludf.DUMMYFUNCTION("GOOGLETRANSLATE(A20539,""auto"",""en"")"),"Loading...")</f>
        <v>Loading...</v>
      </c>
    </row>
    <row r="20540" spans="1:2" ht="14.25" customHeight="1">
      <c r="A20540" s="5" t="s">
        <v>19378</v>
      </c>
      <c r="B20540" s="2" t="str">
        <f ca="1">IFERROR(__xludf.DUMMYFUNCTION("GOOGLETRANSLATE(A20540,""auto"",""en"")"),"Loading...")</f>
        <v>Loading...</v>
      </c>
    </row>
    <row r="20541" spans="1:2" ht="14.25" customHeight="1">
      <c r="A20541" s="2" t="s">
        <v>19379</v>
      </c>
      <c r="B20541" s="2" t="str">
        <f ca="1">IFERROR(__xludf.DUMMYFUNCTION("GOOGLETRANSLATE(A20541,""auto"",""en"")"),"Loading...")</f>
        <v>Loading...</v>
      </c>
    </row>
    <row r="20542" spans="1:2" ht="14.25" customHeight="1">
      <c r="A20542" s="6" t="s">
        <v>19380</v>
      </c>
      <c r="B20542" s="2" t="str">
        <f ca="1">IFERROR(__xludf.DUMMYFUNCTION("GOOGLETRANSLATE(A20542,""auto"",""en"")"),"Loading...")</f>
        <v>Loading...</v>
      </c>
    </row>
    <row r="20543" spans="1:2" ht="14.25" customHeight="1">
      <c r="A20543" s="2" t="s">
        <v>19381</v>
      </c>
      <c r="B20543" s="2" t="str">
        <f ca="1">IFERROR(__xludf.DUMMYFUNCTION("GOOGLETRANSLATE(A20543,""auto"",""en"")"),"Loading...")</f>
        <v>Loading...</v>
      </c>
    </row>
    <row r="20544" spans="1:2" ht="14.25" customHeight="1">
      <c r="A20544" s="2" t="s">
        <v>19382</v>
      </c>
      <c r="B20544" s="2" t="str">
        <f ca="1">IFERROR(__xludf.DUMMYFUNCTION("GOOGLETRANSLATE(A20544,""auto"",""en"")"),"Loading...")</f>
        <v>Loading...</v>
      </c>
    </row>
    <row r="20545" spans="1:2" ht="14.25" customHeight="1">
      <c r="A20545" s="2" t="s">
        <v>19383</v>
      </c>
      <c r="B20545" s="2" t="str">
        <f ca="1">IFERROR(__xludf.DUMMYFUNCTION("GOOGLETRANSLATE(A20545,""auto"",""en"")"),"Loading...")</f>
        <v>Loading...</v>
      </c>
    </row>
    <row r="20546" spans="1:2" ht="14.25" customHeight="1">
      <c r="A20546" s="2" t="s">
        <v>19384</v>
      </c>
      <c r="B20546" s="2" t="str">
        <f ca="1">IFERROR(__xludf.DUMMYFUNCTION("GOOGLETRANSLATE(A20546,""auto"",""en"")"),"Amazing content. Thank you for sharing.")</f>
        <v>Amazing content. Thank you for sharing.</v>
      </c>
    </row>
    <row r="20547" spans="1:2" ht="14.25" customHeight="1">
      <c r="A20547" s="2" t="s">
        <v>19385</v>
      </c>
      <c r="B20547" s="2" t="str">
        <f ca="1">IFERROR(__xludf.DUMMYFUNCTION("GOOGLETRANSLATE(A20547,""auto"",""en"")"),"Loading...")</f>
        <v>Loading...</v>
      </c>
    </row>
    <row r="20548" spans="1:2" ht="14.25" customHeight="1">
      <c r="A20548" s="2" t="s">
        <v>19386</v>
      </c>
      <c r="B20548" s="2" t="str">
        <f ca="1">IFERROR(__xludf.DUMMYFUNCTION("GOOGLETRANSLATE(A20548,""auto"",""en"")"),"Loading...")</f>
        <v>Loading...</v>
      </c>
    </row>
    <row r="20549" spans="1:2" ht="14.25" customHeight="1">
      <c r="A20549" s="2" t="s">
        <v>19387</v>
      </c>
      <c r="B20549" s="2" t="str">
        <f ca="1">IFERROR(__xludf.DUMMYFUNCTION("GOOGLETRANSLATE(A20549,""auto"",""en"")"),"Loading...")</f>
        <v>Loading...</v>
      </c>
    </row>
    <row r="20550" spans="1:2" ht="14.25" customHeight="1">
      <c r="A20550" s="2" t="s">
        <v>19388</v>
      </c>
      <c r="B20550" s="2" t="str">
        <f ca="1">IFERROR(__xludf.DUMMYFUNCTION("GOOGLETRANSLATE(A20550,""auto"",""en"")"),"Loading...")</f>
        <v>Loading...</v>
      </c>
    </row>
    <row r="20551" spans="1:2" ht="14.25" customHeight="1">
      <c r="A20551" s="2" t="s">
        <v>19389</v>
      </c>
      <c r="B20551" s="2" t="str">
        <f ca="1">IFERROR(__xludf.DUMMYFUNCTION("GOOGLETRANSLATE(A20551,""auto"",""en"")"),"Godi media where the")</f>
        <v>Godi media where the</v>
      </c>
    </row>
    <row r="20552" spans="1:2" ht="14.25" customHeight="1">
      <c r="A20552" s="2" t="s">
        <v>19390</v>
      </c>
      <c r="B20552" s="2" t="str">
        <f ca="1">IFERROR(__xludf.DUMMYFUNCTION("GOOGLETRANSLATE(A20552,""auto"",""en"")"),"Loading...")</f>
        <v>Loading...</v>
      </c>
    </row>
    <row r="20553" spans="1:2" ht="14.25" customHeight="1">
      <c r="A20553" s="2" t="s">
        <v>594</v>
      </c>
      <c r="B20553" s="2" t="str">
        <f ca="1">IFERROR(__xludf.DUMMYFUNCTION("GOOGLETRANSLATE(A20553,""auto"",""en"")"),"❤")</f>
        <v>❤</v>
      </c>
    </row>
    <row r="20554" spans="1:2" ht="14.25" customHeight="1">
      <c r="A20554" s="2" t="s">
        <v>19391</v>
      </c>
      <c r="B20554" s="2" t="str">
        <f ca="1">IFERROR(__xludf.DUMMYFUNCTION("GOOGLETRANSLATE(A20554,""auto"",""en"")"),"Loading...")</f>
        <v>Loading...</v>
      </c>
    </row>
    <row r="20555" spans="1:2" ht="14.25" customHeight="1">
      <c r="A20555" s="2" t="s">
        <v>19392</v>
      </c>
      <c r="B20555" s="2" t="str">
        <f ca="1">IFERROR(__xludf.DUMMYFUNCTION("GOOGLETRANSLATE(A20555,""auto"",""en"")"),"Loading...")</f>
        <v>Loading...</v>
      </c>
    </row>
    <row r="20556" spans="1:2" ht="14.25" customHeight="1">
      <c r="A20556" s="2" t="s">
        <v>19393</v>
      </c>
      <c r="B20556" s="2" t="str">
        <f ca="1">IFERROR(__xludf.DUMMYFUNCTION("GOOGLETRANSLATE(A20556,""auto"",""en"")"),"Loading...")</f>
        <v>Loading...</v>
      </c>
    </row>
    <row r="20557" spans="1:2" ht="14.25" customHeight="1">
      <c r="A20557" s="2" t="s">
        <v>19394</v>
      </c>
      <c r="B20557" s="2" t="str">
        <f ca="1">IFERROR(__xludf.DUMMYFUNCTION("GOOGLETRANSLATE(A20557,""auto"",""en"")"),"Loading...")</f>
        <v>Loading...</v>
      </c>
    </row>
    <row r="20558" spans="1:2" ht="14.25" customHeight="1">
      <c r="A20558" s="2" t="s">
        <v>19395</v>
      </c>
      <c r="B20558" s="2" t="str">
        <f ca="1">IFERROR(__xludf.DUMMYFUNCTION("GOOGLETRANSLATE(A20558,""auto"",""en"")"),"Loading...")</f>
        <v>Loading...</v>
      </c>
    </row>
    <row r="20559" spans="1:2" ht="14.25" customHeight="1">
      <c r="A20559" s="6" t="s">
        <v>19396</v>
      </c>
      <c r="B20559" s="2" t="str">
        <f ca="1">IFERROR(__xludf.DUMMYFUNCTION("GOOGLETRANSLATE(A20559,""auto"",""en"")"),"We need a strong opposition leader for a healthy democracy....This video needs to reach to Rahul Gandhi, it's a excellent feedback for him
Let's spam it in INC's and Rahul Gandhi's youtube channel")</f>
        <v>We need a strong opposition leader for a healthy democracy....This video needs to reach to Rahul Gandhi, it's a excellent feedback for him
Let's spam it in INC's and Rahul Gandhi's youtube channel</v>
      </c>
    </row>
    <row r="20560" spans="1:2" ht="14.25" customHeight="1">
      <c r="A20560" s="2" t="s">
        <v>19397</v>
      </c>
      <c r="B20560" s="2" t="str">
        <f ca="1">IFERROR(__xludf.DUMMYFUNCTION("GOOGLETRANSLATE(A20560,""auto"",""en"")"),"Loading...")</f>
        <v>Loading...</v>
      </c>
    </row>
    <row r="20561" spans="1:2" ht="14.25" customHeight="1">
      <c r="A20561" s="2" t="s">
        <v>19398</v>
      </c>
      <c r="B20561" s="2" t="str">
        <f ca="1">IFERROR(__xludf.DUMMYFUNCTION("GOOGLETRANSLATE(A20561,""auto"",""en"")"),"Loading...")</f>
        <v>Loading...</v>
      </c>
    </row>
    <row r="20562" spans="1:2" ht="14.25" customHeight="1">
      <c r="A20562" s="2" t="s">
        <v>19399</v>
      </c>
      <c r="B20562" s="2" t="str">
        <f ca="1">IFERROR(__xludf.DUMMYFUNCTION("GOOGLETRANSLATE(A20562,""auto"",""en"")"),"Loading...")</f>
        <v>Loading...</v>
      </c>
    </row>
    <row r="20563" spans="1:2" ht="14.25" customHeight="1">
      <c r="A20563" s="2" t="s">
        <v>19400</v>
      </c>
      <c r="B20563" s="2" t="str">
        <f ca="1">IFERROR(__xludf.DUMMYFUNCTION("GOOGLETRANSLATE(A20563,""auto"",""en"")"),"Loading...")</f>
        <v>Loading...</v>
      </c>
    </row>
    <row r="20564" spans="1:2" ht="14.25" customHeight="1">
      <c r="A20564" s="2" t="s">
        <v>19401</v>
      </c>
      <c r="B20564" s="2" t="str">
        <f ca="1">IFERROR(__xludf.DUMMYFUNCTION("GOOGLETRANSLATE(A20564,""auto"",""en"")"),"Loading...")</f>
        <v>Loading...</v>
      </c>
    </row>
    <row r="20565" spans="1:2" ht="14.25" customHeight="1">
      <c r="A20565" s="2" t="s">
        <v>19402</v>
      </c>
      <c r="B20565" s="2" t="str">
        <f ca="1">IFERROR(__xludf.DUMMYFUNCTION("GOOGLETRANSLATE(A20565,""auto"",""en"")"),"Loading...")</f>
        <v>Loading...</v>
      </c>
    </row>
    <row r="20566" spans="1:2" ht="14.25" customHeight="1">
      <c r="A20566" s="2" t="s">
        <v>19403</v>
      </c>
      <c r="B20566" s="2" t="str">
        <f ca="1">IFERROR(__xludf.DUMMYFUNCTION("GOOGLETRANSLATE(A20566,""auto"",""en"")"),"Loading...")</f>
        <v>Loading...</v>
      </c>
    </row>
    <row r="20567" spans="1:2" ht="14.25" customHeight="1">
      <c r="A20567" s="2" t="s">
        <v>19404</v>
      </c>
      <c r="B20567" s="2" t="str">
        <f ca="1">IFERROR(__xludf.DUMMYFUNCTION("GOOGLETRANSLATE(A20567,""auto"",""en"")"),"Loading...")</f>
        <v>Loading...</v>
      </c>
    </row>
    <row r="20568" spans="1:2" ht="14.25" customHeight="1">
      <c r="A20568" s="6" t="s">
        <v>19405</v>
      </c>
      <c r="B20568" s="2" t="str">
        <f ca="1">IFERROR(__xludf.DUMMYFUNCTION("GOOGLETRANSLATE(A20568,""auto"",""en"")"),"Loading...")</f>
        <v>Loading...</v>
      </c>
    </row>
    <row r="20569" spans="1:2" ht="14.25" customHeight="1">
      <c r="A20569" s="2" t="s">
        <v>19406</v>
      </c>
      <c r="B20569" s="2" t="str">
        <f ca="1">IFERROR(__xludf.DUMMYFUNCTION("GOOGLETRANSLATE(A20569,""auto"",""en"")"),"Loading...")</f>
        <v>Loading...</v>
      </c>
    </row>
    <row r="20570" spans="1:2" ht="14.25" customHeight="1">
      <c r="A20570" s="2" t="s">
        <v>19407</v>
      </c>
      <c r="B20570" s="2" t="str">
        <f ca="1">IFERROR(__xludf.DUMMYFUNCTION("GOOGLETRANSLATE(A20570,""auto"",""en"")"),"Loading...")</f>
        <v>Loading...</v>
      </c>
    </row>
    <row r="20571" spans="1:2" ht="14.25" customHeight="1">
      <c r="A20571" s="2" t="s">
        <v>19408</v>
      </c>
      <c r="B20571" s="2" t="str">
        <f ca="1">IFERROR(__xludf.DUMMYFUNCTION("GOOGLETRANSLATE(A20571,""auto"",""en"")"),"Loading...")</f>
        <v>Loading...</v>
      </c>
    </row>
    <row r="20572" spans="1:2" ht="14.25" customHeight="1">
      <c r="A20572" s="6" t="s">
        <v>19409</v>
      </c>
      <c r="B20572" s="2" t="str">
        <f ca="1">IFERROR(__xludf.DUMMYFUNCTION("GOOGLETRANSLATE(A20572,""auto"",""en"")"),"Loading...")</f>
        <v>Loading...</v>
      </c>
    </row>
    <row r="20573" spans="1:2" ht="14.25" customHeight="1">
      <c r="A20573" s="2" t="s">
        <v>19410</v>
      </c>
      <c r="B20573" s="2" t="str">
        <f ca="1">IFERROR(__xludf.DUMMYFUNCTION("GOOGLETRANSLATE(A20573,""auto"",""en"")"),"Loading...")</f>
        <v>Loading...</v>
      </c>
    </row>
    <row r="20574" spans="1:2" ht="14.25" customHeight="1">
      <c r="A20574" s="2" t="s">
        <v>19411</v>
      </c>
      <c r="B20574" s="2" t="str">
        <f ca="1">IFERROR(__xludf.DUMMYFUNCTION("GOOGLETRANSLATE(A20574,""auto"",""en"")"),"Loading...")</f>
        <v>Loading...</v>
      </c>
    </row>
    <row r="20575" spans="1:2" ht="14.25" customHeight="1">
      <c r="A20575" s="2" t="s">
        <v>19412</v>
      </c>
      <c r="B20575" s="2" t="str">
        <f ca="1">IFERROR(__xludf.DUMMYFUNCTION("GOOGLETRANSLATE(A20575,""auto"",""en"")"),"Loading...")</f>
        <v>Loading...</v>
      </c>
    </row>
    <row r="20576" spans="1:2" ht="14.25" customHeight="1">
      <c r="A20576" s="6" t="s">
        <v>19413</v>
      </c>
      <c r="B20576" s="2" t="str">
        <f ca="1">IFERROR(__xludf.DUMMYFUNCTION("GOOGLETRANSLATE(A20576,""auto"",""en"")"),"Loading...")</f>
        <v>Loading...</v>
      </c>
    </row>
    <row r="20577" spans="1:2" ht="14.25" customHeight="1">
      <c r="A20577" s="4" t="s">
        <v>19414</v>
      </c>
      <c r="B20577" s="2" t="str">
        <f ca="1">IFERROR(__xludf.DUMMYFUNCTION("GOOGLETRANSLATE(A20577,""auto"",""en"")"),"Loading...")</f>
        <v>Loading...</v>
      </c>
    </row>
    <row r="20578" spans="1:2" ht="14.25" customHeight="1">
      <c r="A20578" s="6" t="s">
        <v>19415</v>
      </c>
      <c r="B20578" s="2" t="str">
        <f ca="1">IFERROR(__xludf.DUMMYFUNCTION("GOOGLETRANSLATE(A20578,""auto"",""en"")"),"Loading...")</f>
        <v>Loading...</v>
      </c>
    </row>
    <row r="20579" spans="1:2" ht="14.25" customHeight="1">
      <c r="A20579" s="2" t="s">
        <v>19416</v>
      </c>
      <c r="B20579" s="2" t="str">
        <f ca="1">IFERROR(__xludf.DUMMYFUNCTION("GOOGLETRANSLATE(A20579,""auto"",""en"")"),"Loading...")</f>
        <v>Loading...</v>
      </c>
    </row>
    <row r="20580" spans="1:2" ht="14.25" customHeight="1">
      <c r="A20580" s="6" t="s">
        <v>19417</v>
      </c>
      <c r="B20580" s="2" t="str">
        <f ca="1">IFERROR(__xludf.DUMMYFUNCTION("GOOGLETRANSLATE(A20580,""auto"",""en"")"),"Loading...")</f>
        <v>Loading...</v>
      </c>
    </row>
    <row r="20581" spans="1:2" ht="14.25" customHeight="1">
      <c r="A20581" s="2" t="s">
        <v>19418</v>
      </c>
      <c r="B20581" s="2" t="str">
        <f ca="1">IFERROR(__xludf.DUMMYFUNCTION("GOOGLETRANSLATE(A20581,""auto"",""en"")"),"Loading...")</f>
        <v>Loading...</v>
      </c>
    </row>
    <row r="20582" spans="1:2" ht="14.25" customHeight="1">
      <c r="A20582" s="2" t="s">
        <v>19419</v>
      </c>
      <c r="B20582" s="2" t="str">
        <f ca="1">IFERROR(__xludf.DUMMYFUNCTION("GOOGLETRANSLATE(A20582,""auto"",""en"")"),"Loading...")</f>
        <v>Loading...</v>
      </c>
    </row>
    <row r="20583" spans="1:2" ht="14.25" customHeight="1">
      <c r="A20583" s="2" t="s">
        <v>19420</v>
      </c>
      <c r="B20583" s="2" t="str">
        <f ca="1">IFERROR(__xludf.DUMMYFUNCTION("GOOGLETRANSLATE(A20583,""auto"",""en"")"),"Still 30 lakhs seats are vacant in govt sector of centre level.")</f>
        <v>Still 30 lakhs seats are vacant in govt sector of centre level.</v>
      </c>
    </row>
    <row r="20584" spans="1:2" ht="14.25" customHeight="1">
      <c r="A20584" s="2" t="s">
        <v>19421</v>
      </c>
      <c r="B20584" s="2" t="str">
        <f ca="1">IFERROR(__xludf.DUMMYFUNCTION("GOOGLETRANSLATE(A20584,""auto"",""en"")"),"Loading...")</f>
        <v>Loading...</v>
      </c>
    </row>
    <row r="20585" spans="1:2" ht="14.25" customHeight="1">
      <c r="A20585" s="2" t="s">
        <v>19422</v>
      </c>
      <c r="B20585" s="2" t="str">
        <f ca="1">IFERROR(__xludf.DUMMYFUNCTION("GOOGLETRANSLATE(A20585,""auto"",""en"")"),"modi hi ayyega")</f>
        <v>modi hi ayyega</v>
      </c>
    </row>
    <row r="20586" spans="1:2" ht="14.25" customHeight="1">
      <c r="A20586" s="2" t="s">
        <v>19423</v>
      </c>
      <c r="B20586" s="2" t="str">
        <f ca="1">IFERROR(__xludf.DUMMYFUNCTION("GOOGLETRANSLATE(A20586,""auto"",""en"")"),"Loading...")</f>
        <v>Loading...</v>
      </c>
    </row>
    <row r="20587" spans="1:2" ht="14.25" customHeight="1">
      <c r="A20587" s="2" t="s">
        <v>19424</v>
      </c>
      <c r="B20587" s="2" t="str">
        <f ca="1">IFERROR(__xludf.DUMMYFUNCTION("GOOGLETRANSLATE(A20587,""auto"",""en"")"),"Loading...")</f>
        <v>Loading...</v>
      </c>
    </row>
    <row r="20588" spans="1:2" ht="14.25" customHeight="1">
      <c r="A20588" s="6" t="s">
        <v>19425</v>
      </c>
      <c r="B20588" s="2" t="str">
        <f ca="1">IFERROR(__xludf.DUMMYFUNCTION("GOOGLETRANSLATE(A20588,""auto"",""en"")"),"Loading...")</f>
        <v>Loading...</v>
      </c>
    </row>
    <row r="20589" spans="1:2" ht="14.25" customHeight="1">
      <c r="A20589" s="6" t="s">
        <v>19426</v>
      </c>
      <c r="B20589" s="2" t="str">
        <f ca="1">IFERROR(__xludf.DUMMYFUNCTION("GOOGLETRANSLATE(A20589,""auto"",""en"")"),"Loading...")</f>
        <v>Loading...</v>
      </c>
    </row>
    <row r="20590" spans="1:2" ht="14.25" customHeight="1">
      <c r="A20590" s="2" t="s">
        <v>19427</v>
      </c>
      <c r="B20590" s="2" t="str">
        <f ca="1">IFERROR(__xludf.DUMMYFUNCTION("GOOGLETRANSLATE(A20590,""auto"",""en"")"),"Loading...")</f>
        <v>Loading...</v>
      </c>
    </row>
    <row r="20591" spans="1:2" ht="14.25" customHeight="1">
      <c r="A20591" s="2" t="s">
        <v>19428</v>
      </c>
      <c r="B20591" s="2" t="str">
        <f ca="1">IFERROR(__xludf.DUMMYFUNCTION("GOOGLETRANSLATE(A20591,""auto"",""en"")"),"Loading...")</f>
        <v>Loading...</v>
      </c>
    </row>
    <row r="20592" spans="1:2" ht="14.25" customHeight="1">
      <c r="A20592" s="6" t="s">
        <v>19429</v>
      </c>
      <c r="B20592" s="2" t="str">
        <f ca="1">IFERROR(__xludf.DUMMYFUNCTION("GOOGLETRANSLATE(A20592,""auto"",""en"")"),"Hath Badlega Halat ♥️
RaGa hai to hope hai ❤
Judega Bharat Jitega India ❤")</f>
        <v>Hath Badlega Halat ♥️
RaGa hai to hope hai ❤
Judega Bharat Jitega India ❤</v>
      </c>
    </row>
    <row r="20593" spans="1:2" ht="14.25" customHeight="1">
      <c r="A20593" s="2" t="s">
        <v>19430</v>
      </c>
      <c r="B20593" s="2" t="str">
        <f ca="1">IFERROR(__xludf.DUMMYFUNCTION("GOOGLETRANSLATE(A20593,""auto"",""en"")"),"Ganga vomits ।")</f>
        <v>Ganga vomits ।</v>
      </c>
    </row>
    <row r="20594" spans="1:2" ht="14.25" customHeight="1">
      <c r="A20594" s="6" t="s">
        <v>19431</v>
      </c>
      <c r="B20594" s="2" t="str">
        <f ca="1">IFERROR(__xludf.DUMMYFUNCTION("GOOGLETRANSLATE(A20594,""auto"",""en"")"),"Loading...")</f>
        <v>Loading...</v>
      </c>
    </row>
    <row r="20595" spans="1:2" ht="14.25" customHeight="1">
      <c r="A20595" s="6" t="s">
        <v>19432</v>
      </c>
      <c r="B20595" s="2" t="str">
        <f ca="1">IFERROR(__xludf.DUMMYFUNCTION("GOOGLETRANSLATE(A20595,""auto"",""en"")"),"Loading...")</f>
        <v>Loading...</v>
      </c>
    </row>
    <row r="20596" spans="1:2" ht="14.25" customHeight="1">
      <c r="A20596" s="6" t="s">
        <v>19433</v>
      </c>
      <c r="B20596" s="2" t="str">
        <f ca="1">IFERROR(__xludf.DUMMYFUNCTION("GOOGLETRANSLATE(A20596,""auto"",""en"")"),"Loading...")</f>
        <v>Loading...</v>
      </c>
    </row>
    <row r="20597" spans="1:2" ht="14.25" customHeight="1">
      <c r="A20597" s="4" t="s">
        <v>19434</v>
      </c>
      <c r="B20597" s="2" t="str">
        <f ca="1">IFERROR(__xludf.DUMMYFUNCTION("GOOGLETRANSLATE(A20597,""auto"",""en"")"),"Only you are misleading.")</f>
        <v>Only you are misleading.</v>
      </c>
    </row>
    <row r="20598" spans="1:2" ht="14.25" customHeight="1">
      <c r="A20598" s="2" t="s">
        <v>19435</v>
      </c>
      <c r="B20598" s="2" t="str">
        <f ca="1">IFERROR(__xludf.DUMMYFUNCTION("GOOGLETRANSLATE(A20598,""auto"",""en"")"),"Loading...")</f>
        <v>Loading...</v>
      </c>
    </row>
    <row r="20599" spans="1:2" ht="14.25" customHeight="1">
      <c r="A20599" s="2" t="s">
        <v>19436</v>
      </c>
      <c r="B20599" s="2" t="str">
        <f ca="1">IFERROR(__xludf.DUMMYFUNCTION("GOOGLETRANSLATE(A20599,""auto"",""en"")"),"make shashi tharoor the face of congress then i might think about congress otherwise nope .. i will go for the bad, who want worse. this is sad no strong opposition in my country.")</f>
        <v>make shashi tharoor the face of congress then i might think about congress otherwise nope .. i will go for the bad, who want worse. this is sad no strong opposition in my country.</v>
      </c>
    </row>
    <row r="20600" spans="1:2" ht="14.25" customHeight="1">
      <c r="A20600" s="6" t="s">
        <v>19437</v>
      </c>
      <c r="B20600" s="2" t="str">
        <f ca="1">IFERROR(__xludf.DUMMYFUNCTION("GOOGLETRANSLATE(A20600,""auto"",""en"")"),"Loading...")</f>
        <v>Loading...</v>
      </c>
    </row>
    <row r="20601" spans="1:2" ht="14.25" customHeight="1">
      <c r="A20601" s="2" t="s">
        <v>19438</v>
      </c>
      <c r="B20601" s="2" t="str">
        <f ca="1">IFERROR(__xludf.DUMMYFUNCTION("GOOGLETRANSLATE(A20601,""auto"",""en"")"),"Loading...")</f>
        <v>Loading...</v>
      </c>
    </row>
    <row r="20602" spans="1:2" ht="14.25" customHeight="1">
      <c r="A20602" s="2" t="s">
        <v>19439</v>
      </c>
      <c r="B20602" s="2" t="str">
        <f ca="1">IFERROR(__xludf.DUMMYFUNCTION("GOOGLETRANSLATE(A20602,""auto"",""en"")"),"Loading...")</f>
        <v>Loading...</v>
      </c>
    </row>
    <row r="20603" spans="1:2" ht="14.25" customHeight="1">
      <c r="A20603" s="2" t="s">
        <v>19440</v>
      </c>
      <c r="B20603" s="2" t="str">
        <f ca="1">IFERROR(__xludf.DUMMYFUNCTION("GOOGLETRANSLATE(A20603,""auto"",""en"")"),"Loading...")</f>
        <v>Loading...</v>
      </c>
    </row>
    <row r="20604" spans="1:2" ht="14.25" customHeight="1">
      <c r="A20604" s="2" t="s">
        <v>19441</v>
      </c>
      <c r="B20604" s="2" t="str">
        <f ca="1">IFERROR(__xludf.DUMMYFUNCTION("GOOGLETRANSLATE(A20604,""auto"",""en"")"),"Loading...")</f>
        <v>Loading...</v>
      </c>
    </row>
    <row r="20605" spans="1:2" ht="14.25" customHeight="1">
      <c r="A20605" s="2" t="s">
        <v>19442</v>
      </c>
      <c r="B20605" s="2" t="str">
        <f ca="1">IFERROR(__xludf.DUMMYFUNCTION("GOOGLETRANSLATE(A20605,""auto"",""en"")"),"Loading...")</f>
        <v>Loading...</v>
      </c>
    </row>
    <row r="20606" spans="1:2" ht="14.25" customHeight="1">
      <c r="A20606" s="2" t="s">
        <v>19443</v>
      </c>
      <c r="B20606" s="2" t="str">
        <f ca="1">IFERROR(__xludf.DUMMYFUNCTION("GOOGLETRANSLATE(A20606,""auto"",""en"")"),"Loading...")</f>
        <v>Loading...</v>
      </c>
    </row>
    <row r="20607" spans="1:2" ht="14.25" customHeight="1">
      <c r="A20607" s="4" t="s">
        <v>19444</v>
      </c>
      <c r="B20607" s="2" t="str">
        <f ca="1">IFERROR(__xludf.DUMMYFUNCTION("GOOGLETRANSLATE(A20607,""auto"",""en"")"),"Loading...")</f>
        <v>Loading...</v>
      </c>
    </row>
    <row r="20608" spans="1:2" ht="14.25" customHeight="1">
      <c r="A20608" s="2" t="s">
        <v>19445</v>
      </c>
      <c r="B20608" s="2" t="str">
        <f ca="1">IFERROR(__xludf.DUMMYFUNCTION("GOOGLETRANSLATE(A20608,""auto"",""en"")"),"Loading...")</f>
        <v>Loading...</v>
      </c>
    </row>
    <row r="20609" spans="1:2" ht="14.25" customHeight="1">
      <c r="A20609" s="2" t="s">
        <v>19446</v>
      </c>
      <c r="B20609" s="2" t="str">
        <f ca="1">IFERROR(__xludf.DUMMYFUNCTION("GOOGLETRANSLATE(A20609,""auto"",""en"")"),"Loading...")</f>
        <v>Loading...</v>
      </c>
    </row>
    <row r="20610" spans="1:2" ht="14.25" customHeight="1">
      <c r="A20610" s="6" t="s">
        <v>19447</v>
      </c>
      <c r="B20610" s="2" t="str">
        <f ca="1">IFERROR(__xludf.DUMMYFUNCTION("GOOGLETRANSLATE(A20610,""auto"",""en"")"),"Loading...")</f>
        <v>Loading...</v>
      </c>
    </row>
    <row r="20611" spans="1:2" ht="14.25" customHeight="1">
      <c r="A20611" s="2" t="s">
        <v>19448</v>
      </c>
      <c r="B20611" s="2" t="str">
        <f ca="1">IFERROR(__xludf.DUMMYFUNCTION("GOOGLETRANSLATE(A20611,""auto"",""en"")"),"Loading...")</f>
        <v>Loading...</v>
      </c>
    </row>
    <row r="20612" spans="1:2" ht="14.25" customHeight="1">
      <c r="A20612" s="2" t="s">
        <v>19449</v>
      </c>
      <c r="B20612" s="2" t="str">
        <f ca="1">IFERROR(__xludf.DUMMYFUNCTION("GOOGLETRANSLATE(A20612,""auto"",""en"")"),"Loading...")</f>
        <v>Loading...</v>
      </c>
    </row>
    <row r="20613" spans="1:2" ht="14.25" customHeight="1">
      <c r="A20613" s="2" t="s">
        <v>19450</v>
      </c>
      <c r="B20613" s="2" t="str">
        <f ca="1">IFERROR(__xludf.DUMMYFUNCTION("GOOGLETRANSLATE(A20613,""auto"",""en"")"),"17:14 General be like hum kay kare job chorde 😃😃 ...")</f>
        <v>17:14 General be like hum kay kare job chorde 😃😃 ...</v>
      </c>
    </row>
    <row r="20614" spans="1:2" ht="14.25" customHeight="1">
      <c r="A20614" s="2" t="s">
        <v>19451</v>
      </c>
      <c r="B20614" s="2" t="str">
        <f ca="1">IFERROR(__xludf.DUMMYFUNCTION("GOOGLETRANSLATE(A20614,""auto"",""en"")"),"Loading...")</f>
        <v>Loading...</v>
      </c>
    </row>
    <row r="20615" spans="1:2" ht="14.25" customHeight="1">
      <c r="A20615" s="2" t="s">
        <v>19452</v>
      </c>
      <c r="B20615" s="2" t="str">
        <f ca="1">IFERROR(__xludf.DUMMYFUNCTION("GOOGLETRANSLATE(A20615,""auto"",""en"")"),"Loading...")</f>
        <v>Loading...</v>
      </c>
    </row>
    <row r="20616" spans="1:2" ht="14.25" customHeight="1">
      <c r="A20616" s="2" t="s">
        <v>19453</v>
      </c>
      <c r="B20616" s="2" t="str">
        <f ca="1">IFERROR(__xludf.DUMMYFUNCTION("GOOGLETRANSLATE(A20616,""auto"",""en"")"),"Loading...")</f>
        <v>Loading...</v>
      </c>
    </row>
    <row r="20617" spans="1:2" ht="14.25" customHeight="1">
      <c r="A20617" s="2" t="s">
        <v>19454</v>
      </c>
      <c r="B20617" s="2" t="str">
        <f ca="1">IFERROR(__xludf.DUMMYFUNCTION("GOOGLETRANSLATE(A20617,""auto"",""en"")"),"Loading...")</f>
        <v>Loading...</v>
      </c>
    </row>
    <row r="20618" spans="1:2" ht="14.25" customHeight="1">
      <c r="A20618" s="2" t="s">
        <v>19455</v>
      </c>
      <c r="B20618" s="2" t="str">
        <f ca="1">IFERROR(__xludf.DUMMYFUNCTION("GOOGLETRANSLATE(A20618,""auto"",""en"")"),"Loading...")</f>
        <v>Loading...</v>
      </c>
    </row>
    <row r="20619" spans="1:2" ht="14.25" customHeight="1">
      <c r="A20619" s="2" t="s">
        <v>19456</v>
      </c>
      <c r="B20619" s="2" t="str">
        <f ca="1">IFERROR(__xludf.DUMMYFUNCTION("GOOGLETRANSLATE(A20619,""auto"",""en"")"),"Loading...")</f>
        <v>Loading...</v>
      </c>
    </row>
    <row r="20620" spans="1:2" ht="14.25" customHeight="1">
      <c r="A20620" s="2" t="s">
        <v>19457</v>
      </c>
      <c r="B20620" s="2" t="str">
        <f ca="1">IFERROR(__xludf.DUMMYFUNCTION("GOOGLETRANSLATE(A20620,""auto"",""en"")"),"Loading...")</f>
        <v>Loading...</v>
      </c>
    </row>
    <row r="20621" spans="1:2" ht="14.25" customHeight="1">
      <c r="A20621" s="2" t="s">
        <v>19458</v>
      </c>
      <c r="B20621" s="2" t="str">
        <f ca="1">IFERROR(__xludf.DUMMYFUNCTION("GOOGLETRANSLATE(A20621,""auto"",""en"")"),"Loading...")</f>
        <v>Loading...</v>
      </c>
    </row>
    <row r="20622" spans="1:2" ht="14.25" customHeight="1">
      <c r="A20622" s="2" t="s">
        <v>19459</v>
      </c>
      <c r="B20622" s="2" t="str">
        <f ca="1">IFERROR(__xludf.DUMMYFUNCTION("GOOGLETRANSLATE(A20622,""auto"",""en"")"),"Loading...")</f>
        <v>Loading...</v>
      </c>
    </row>
    <row r="20623" spans="1:2" ht="14.25" customHeight="1">
      <c r="A20623" s="2" t="s">
        <v>8609</v>
      </c>
      <c r="B20623" s="2" t="str">
        <f ca="1">IFERROR(__xludf.DUMMYFUNCTION("GOOGLETRANSLATE(A20623,""auto"",""en"")"),"Loading...")</f>
        <v>Loading...</v>
      </c>
    </row>
    <row r="20624" spans="1:2" ht="14.25" customHeight="1">
      <c r="A20624" s="2" t="s">
        <v>19460</v>
      </c>
      <c r="B20624" s="2" t="str">
        <f ca="1">IFERROR(__xludf.DUMMYFUNCTION("GOOGLETRANSLATE(A20624,""auto"",""en"")"),"Loading...")</f>
        <v>Loading...</v>
      </c>
    </row>
    <row r="20625" spans="1:2" ht="14.25" customHeight="1">
      <c r="A20625" s="2" t="s">
        <v>19461</v>
      </c>
      <c r="B20625" s="2" t="str">
        <f ca="1">IFERROR(__xludf.DUMMYFUNCTION("GOOGLETRANSLATE(A20625,""auto"",""en"")"),"Loading...")</f>
        <v>Loading...</v>
      </c>
    </row>
    <row r="20626" spans="1:2" ht="14.25" customHeight="1">
      <c r="A20626" s="2" t="s">
        <v>19462</v>
      </c>
      <c r="B20626" s="2" t="str">
        <f ca="1">IFERROR(__xludf.DUMMYFUNCTION("GOOGLETRANSLATE(A20626,""auto"",""en"")"),"Loading...")</f>
        <v>Loading...</v>
      </c>
    </row>
    <row r="20627" spans="1:2" ht="14.25" customHeight="1">
      <c r="A20627" s="2" t="s">
        <v>19463</v>
      </c>
      <c r="B20627" s="2" t="str">
        <f ca="1">IFERROR(__xludf.DUMMYFUNCTION("GOOGLETRANSLATE(A20627,""auto"",""en"")"),"Loading...")</f>
        <v>Loading...</v>
      </c>
    </row>
    <row r="20628" spans="1:2" ht="14.25" customHeight="1">
      <c r="A20628" s="4" t="s">
        <v>19464</v>
      </c>
      <c r="B20628" s="2" t="str">
        <f ca="1">IFERROR(__xludf.DUMMYFUNCTION("GOOGLETRANSLATE(A20628,""auto"",""en"")"),"We will vote for the one who will give free food, free housing, free education and pension at par with politicians. And we all know that no politician can do this because he has to just enjoy the taxes collected from the people of India without doing anyt"&amp;"hing for the people of India. Till now no politician of India has built good roads, good educational institutions, good hospitals, good houses for the common people. Therefore all the people of India should go to vote but press the button “My vote is not "&amp;"for anyone”.")</f>
        <v>We will vote for the one who will give free food, free housing, free education and pension at par with politicians. And we all know that no politician can do this because he has to just enjoy the taxes collected from the people of India without doing anything for the people of India. Till now no politician of India has built good roads, good educational institutions, good hospitals, good houses for the common people. Therefore all the people of India should go to vote but press the button “My vote is not for anyone”.</v>
      </c>
    </row>
    <row r="20629" spans="1:2" ht="14.25" customHeight="1">
      <c r="A20629" s="2" t="s">
        <v>19465</v>
      </c>
      <c r="B20629" s="2" t="str">
        <f ca="1">IFERROR(__xludf.DUMMYFUNCTION("GOOGLETRANSLATE(A20629,""auto"",""en"")"),"Loading...")</f>
        <v>Loading...</v>
      </c>
    </row>
    <row r="20630" spans="1:2" ht="14.25" customHeight="1">
      <c r="A20630" s="2" t="s">
        <v>19466</v>
      </c>
      <c r="B20630" s="2" t="str">
        <f ca="1">IFERROR(__xludf.DUMMYFUNCTION("GOOGLETRANSLATE(A20630,""auto"",""en"")"),"Loading...")</f>
        <v>Loading...</v>
      </c>
    </row>
    <row r="20631" spans="1:2" ht="14.25" customHeight="1">
      <c r="A20631" s="2" t="s">
        <v>19467</v>
      </c>
      <c r="B20631" s="2" t="str">
        <f ca="1">IFERROR(__xludf.DUMMYFUNCTION("GOOGLETRANSLATE(A20631,""auto"",""en"")"),"Loading...")</f>
        <v>Loading...</v>
      </c>
    </row>
    <row r="20632" spans="1:2" ht="14.25" customHeight="1">
      <c r="A20632" s="2" t="s">
        <v>19468</v>
      </c>
      <c r="B20632" s="2" t="str">
        <f ca="1">IFERROR(__xludf.DUMMYFUNCTION("GOOGLETRANSLATE(A20632,""auto"",""en"")"),"Loading...")</f>
        <v>Loading...</v>
      </c>
    </row>
    <row r="20633" spans="1:2" ht="14.25" customHeight="1">
      <c r="A20633" s="2" t="s">
        <v>19469</v>
      </c>
      <c r="B20633" s="2" t="str">
        <f ca="1">IFERROR(__xludf.DUMMYFUNCTION("GOOGLETRANSLATE(A20633,""auto"",""en"")"),"Loading...")</f>
        <v>Loading...</v>
      </c>
    </row>
    <row r="20634" spans="1:2" ht="14.25" customHeight="1">
      <c r="A20634" s="6" t="s">
        <v>19470</v>
      </c>
      <c r="B20634" s="2" t="str">
        <f ca="1">IFERROR(__xludf.DUMMYFUNCTION("GOOGLETRANSLATE(A20634,""auto"",""en"")"),"Loading...")</f>
        <v>Loading...</v>
      </c>
    </row>
    <row r="20635" spans="1:2" ht="14.25" customHeight="1">
      <c r="A20635" s="2" t="s">
        <v>19471</v>
      </c>
      <c r="B20635" s="2" t="str">
        <f ca="1">IFERROR(__xludf.DUMMYFUNCTION("GOOGLETRANSLATE(A20635,""auto"",""en"")"),"Loading...")</f>
        <v>Loading...</v>
      </c>
    </row>
    <row r="20636" spans="1:2" ht="14.25" customHeight="1">
      <c r="A20636" s="2" t="s">
        <v>19472</v>
      </c>
      <c r="B20636" s="2" t="str">
        <f ca="1">IFERROR(__xludf.DUMMYFUNCTION("GOOGLETRANSLATE(A20636,""auto"",""en"")"),"They all are same Just trying to increase reservations for vote. Gotta leave this country soon 🔜")</f>
        <v>They all are same Just trying to increase reservations for vote. Gotta leave this country soon 🔜</v>
      </c>
    </row>
    <row r="20637" spans="1:2" ht="14.25" customHeight="1">
      <c r="A20637" s="2" t="s">
        <v>19473</v>
      </c>
      <c r="B20637" s="2" t="str">
        <f ca="1">IFERROR(__xludf.DUMMYFUNCTION("GOOGLETRANSLATE(A20637,""auto"",""en"")"),"Loading...")</f>
        <v>Loading...</v>
      </c>
    </row>
    <row r="20638" spans="1:2" ht="14.25" customHeight="1">
      <c r="A20638" s="2" t="s">
        <v>19474</v>
      </c>
      <c r="B20638" s="2" t="str">
        <f ca="1">IFERROR(__xludf.DUMMYFUNCTION("GOOGLETRANSLATE(A20638,""auto"",""en"")"),"Loading...")</f>
        <v>Loading...</v>
      </c>
    </row>
    <row r="20639" spans="1:2" ht="14.25" customHeight="1">
      <c r="A20639" s="2" t="s">
        <v>19475</v>
      </c>
      <c r="B20639" s="2" t="str">
        <f ca="1">IFERROR(__xludf.DUMMYFUNCTION("GOOGLETRANSLATE(A20639,""auto"",""en"")"),"Loading...")</f>
        <v>Loading...</v>
      </c>
    </row>
    <row r="20640" spans="1:2" ht="14.25" customHeight="1">
      <c r="A20640" s="2" t="s">
        <v>19476</v>
      </c>
      <c r="B20640" s="2" t="str">
        <f ca="1">IFERROR(__xludf.DUMMYFUNCTION("GOOGLETRANSLATE(A20640,""auto"",""en"")"),"Loading...")</f>
        <v>Loading...</v>
      </c>
    </row>
    <row r="20641" spans="1:2" ht="14.25" customHeight="1">
      <c r="A20641" s="6" t="s">
        <v>19477</v>
      </c>
      <c r="B20641" s="2" t="str">
        <f ca="1">IFERROR(__xludf.DUMMYFUNCTION("GOOGLETRANSLATE(A20641,""auto"",""en"")"),"Loading...")</f>
        <v>Loading...</v>
      </c>
    </row>
    <row r="20642" spans="1:2" ht="14.25" customHeight="1">
      <c r="A20642" s="2" t="s">
        <v>19478</v>
      </c>
      <c r="B20642" s="2" t="str">
        <f ca="1">IFERROR(__xludf.DUMMYFUNCTION("GOOGLETRANSLATE(A20642,""auto"",""en"")"),"Nota zindabad")</f>
        <v>Nota zindabad</v>
      </c>
    </row>
    <row r="20643" spans="1:2" ht="14.25" customHeight="1">
      <c r="A20643" s="2" t="s">
        <v>19479</v>
      </c>
      <c r="B20643" s="2" t="str">
        <f ca="1">IFERROR(__xludf.DUMMYFUNCTION("GOOGLETRANSLATE(A20643,""auto"",""en"")"),"Loading...")</f>
        <v>Loading...</v>
      </c>
    </row>
    <row r="20644" spans="1:2" ht="14.25" customHeight="1">
      <c r="A20644" s="2" t="s">
        <v>19480</v>
      </c>
      <c r="B20644" s="2" t="str">
        <f ca="1">IFERROR(__xludf.DUMMYFUNCTION("GOOGLETRANSLATE(A20644,""auto"",""en"")"),"Loading...")</f>
        <v>Loading...</v>
      </c>
    </row>
    <row r="20645" spans="1:2" ht="14.25" customHeight="1">
      <c r="A20645" s="2" t="s">
        <v>19481</v>
      </c>
      <c r="B20645" s="2" t="str">
        <f ca="1">IFERROR(__xludf.DUMMYFUNCTION("GOOGLETRANSLATE(A20645,""auto"",""en"")"),"Loading...")</f>
        <v>Loading...</v>
      </c>
    </row>
    <row r="20646" spans="1:2" ht="14.25" customHeight="1">
      <c r="A20646" s="2" t="s">
        <v>19482</v>
      </c>
      <c r="B20646" s="2" t="str">
        <f ca="1">IFERROR(__xludf.DUMMYFUNCTION("GOOGLETRANSLATE(A20646,""auto"",""en"")"),"Ruling party Modi k bare meh jada focus koro..")</f>
        <v>Ruling party Modi k bare meh jada focus koro..</v>
      </c>
    </row>
    <row r="20647" spans="1:2" ht="14.25" customHeight="1">
      <c r="A20647" s="2" t="s">
        <v>19483</v>
      </c>
      <c r="B20647" s="2" t="str">
        <f ca="1">IFERROR(__xludf.DUMMYFUNCTION("GOOGLETRANSLATE(A20647,""auto"",""en"")"),"Loading...")</f>
        <v>Loading...</v>
      </c>
    </row>
    <row r="20648" spans="1:2" ht="14.25" customHeight="1">
      <c r="A20648" s="2" t="s">
        <v>19484</v>
      </c>
      <c r="B20648" s="2" t="str">
        <f ca="1">IFERROR(__xludf.DUMMYFUNCTION("GOOGLETRANSLATE(A20648,""auto"",""en"")"),"Loading...")</f>
        <v>Loading...</v>
      </c>
    </row>
    <row r="20649" spans="1:2" ht="14.25" customHeight="1">
      <c r="A20649" s="2" t="s">
        <v>19485</v>
      </c>
      <c r="B20649" s="2" t="str">
        <f ca="1">IFERROR(__xludf.DUMMYFUNCTION("GOOGLETRANSLATE(A20649,""auto"",""en"")"),"Loading...")</f>
        <v>Loading...</v>
      </c>
    </row>
    <row r="20650" spans="1:2" ht="14.25" customHeight="1">
      <c r="A20650" s="2" t="s">
        <v>19486</v>
      </c>
      <c r="B20650" s="2" t="str">
        <f ca="1">IFERROR(__xludf.DUMMYFUNCTION("GOOGLETRANSLATE(A20650,""auto"",""en"")"),"Reservations to be made")</f>
        <v>Reservations to be made</v>
      </c>
    </row>
    <row r="20651" spans="1:2" ht="14.25" customHeight="1">
      <c r="A20651" s="6" t="s">
        <v>19487</v>
      </c>
      <c r="B20651" s="2" t="str">
        <f ca="1">IFERROR(__xludf.DUMMYFUNCTION("GOOGLETRANSLATE(A20651,""auto"",""en"")"),"Thank you,
But, we will vote for Congress.")</f>
        <v>Thank you,
But, we will vote for Congress.</v>
      </c>
    </row>
    <row r="20652" spans="1:2" ht="14.25" customHeight="1">
      <c r="A20652" s="2" t="s">
        <v>19488</v>
      </c>
      <c r="B20652" s="2" t="str">
        <f ca="1">IFERROR(__xludf.DUMMYFUNCTION("GOOGLETRANSLATE(A20652,""auto"",""en"")"),"Loading...")</f>
        <v>Loading...</v>
      </c>
    </row>
    <row r="20653" spans="1:2" ht="14.25" customHeight="1">
      <c r="A20653" s="2" t="s">
        <v>19489</v>
      </c>
      <c r="B20653" s="2" t="str">
        <f ca="1">IFERROR(__xludf.DUMMYFUNCTION("GOOGLETRANSLATE(A20653,""auto"",""en"")"),"Loading...")</f>
        <v>Loading...</v>
      </c>
    </row>
    <row r="20654" spans="1:2" ht="14.25" customHeight="1">
      <c r="A20654" s="2" t="s">
        <v>19490</v>
      </c>
      <c r="B20654" s="2" t="str">
        <f ca="1">IFERROR(__xludf.DUMMYFUNCTION("GOOGLETRANSLATE(A20654,""auto"",""en"")"),"Loading...")</f>
        <v>Loading...</v>
      </c>
    </row>
    <row r="20655" spans="1:2" ht="14.25" customHeight="1">
      <c r="A20655" s="2" t="s">
        <v>19491</v>
      </c>
      <c r="B20655" s="2" t="str">
        <f ca="1">IFERROR(__xludf.DUMMYFUNCTION("GOOGLETRANSLATE(A20655,""auto"",""en"")"),"BJP Govt. At this time the burden of loan is the highest in the country, isn't it? How is that? Can somebody explain?")</f>
        <v>BJP Govt. At this time the burden of loan is the highest in the country, isn't it? How is that? Can somebody explain?</v>
      </c>
    </row>
    <row r="20656" spans="1:2" ht="14.25" customHeight="1">
      <c r="A20656" s="2" t="s">
        <v>19492</v>
      </c>
      <c r="B20656" s="2" t="str">
        <f ca="1">IFERROR(__xludf.DUMMYFUNCTION("GOOGLETRANSLATE(A20656,""auto"",""en"")"),"Loading...")</f>
        <v>Loading...</v>
      </c>
    </row>
    <row r="20657" spans="1:2" ht="14.25" customHeight="1">
      <c r="A20657" s="2" t="s">
        <v>19493</v>
      </c>
      <c r="B20657" s="2" t="str">
        <f ca="1">IFERROR(__xludf.DUMMYFUNCTION("GOOGLETRANSLATE(A20657,""auto"",""en"")"),"Loading...")</f>
        <v>Loading...</v>
      </c>
    </row>
    <row r="20658" spans="1:2" ht="14.25" customHeight="1">
      <c r="A20658" s="2" t="s">
        <v>19494</v>
      </c>
      <c r="B20658" s="2" t="str">
        <f ca="1">IFERROR(__xludf.DUMMYFUNCTION("GOOGLETRANSLATE(A20658,""auto"",""en"")"),"pappu😂")</f>
        <v>pappu😂</v>
      </c>
    </row>
    <row r="20659" spans="1:2" ht="14.25" customHeight="1">
      <c r="A20659" s="6" t="s">
        <v>19495</v>
      </c>
      <c r="B20659" s="2" t="str">
        <f ca="1">IFERROR(__xludf.DUMMYFUNCTION("GOOGLETRANSLATE(A20659,""auto"",""en"")"),"Loading...")</f>
        <v>Loading...</v>
      </c>
    </row>
    <row r="20660" spans="1:2" ht="14.25" customHeight="1">
      <c r="A20660" s="2" t="s">
        <v>19496</v>
      </c>
      <c r="B20660" s="2" t="str">
        <f ca="1">IFERROR(__xludf.DUMMYFUNCTION("GOOGLETRANSLATE(A20660,""auto"",""en"")"),"Whom will you vote for?")</f>
        <v>Whom will you vote for?</v>
      </c>
    </row>
    <row r="20661" spans="1:2" ht="14.25" customHeight="1">
      <c r="A20661" s="2" t="s">
        <v>19497</v>
      </c>
      <c r="B20661" s="2" t="str">
        <f ca="1">IFERROR(__xludf.DUMMYFUNCTION("GOOGLETRANSLATE(A20661,""auto"",""en"")"),"Loading...")</f>
        <v>Loading...</v>
      </c>
    </row>
    <row r="20662" spans="1:2" ht="14.25" customHeight="1">
      <c r="A20662" s="2" t="s">
        <v>19498</v>
      </c>
      <c r="B20662" s="2" t="str">
        <f ca="1">IFERROR(__xludf.DUMMYFUNCTION("GOOGLETRANSLATE(A20662,""auto"",""en"")"),"Loading...")</f>
        <v>Loading...</v>
      </c>
    </row>
    <row r="20663" spans="1:2" ht="14.25" customHeight="1">
      <c r="A20663" s="2" t="s">
        <v>19499</v>
      </c>
      <c r="B20663" s="2" t="str">
        <f ca="1">IFERROR(__xludf.DUMMYFUNCTION("GOOGLETRANSLATE(A20663,""auto"",""en"")"),"Loading...")</f>
        <v>Loading...</v>
      </c>
    </row>
    <row r="20664" spans="1:2" ht="14.25" customHeight="1">
      <c r="A20664" s="2" t="s">
        <v>19500</v>
      </c>
      <c r="B20664" s="2" t="str">
        <f ca="1">IFERROR(__xludf.DUMMYFUNCTION("GOOGLETRANSLATE(A20664,""auto"",""en"")"),"Loading...")</f>
        <v>Loading...</v>
      </c>
    </row>
    <row r="20665" spans="1:2" ht="14.25" customHeight="1">
      <c r="A20665" s="2" t="s">
        <v>19501</v>
      </c>
      <c r="B20665" s="2" t="str">
        <f ca="1">IFERROR(__xludf.DUMMYFUNCTION("GOOGLETRANSLATE(A20665,""auto"",""en"")"),"Loading...")</f>
        <v>Loading...</v>
      </c>
    </row>
    <row r="20666" spans="1:2" ht="14.25" customHeight="1">
      <c r="A20666" s="2" t="s">
        <v>19502</v>
      </c>
      <c r="B20666" s="2" t="str">
        <f ca="1">IFERROR(__xludf.DUMMYFUNCTION("GOOGLETRANSLATE(A20666,""auto"",""en"")"),"Bjd to do")</f>
        <v>Bjd to do</v>
      </c>
    </row>
    <row r="20667" spans="1:2" ht="14.25" customHeight="1">
      <c r="A20667" s="2" t="s">
        <v>19503</v>
      </c>
      <c r="B20667" s="2" t="str">
        <f ca="1">IFERROR(__xludf.DUMMYFUNCTION("GOOGLETRANSLATE(A20667,""auto"",""en"")"),"Loading...")</f>
        <v>Loading...</v>
      </c>
    </row>
    <row r="20668" spans="1:2" ht="14.25" customHeight="1">
      <c r="A20668" s="2" t="s">
        <v>19504</v>
      </c>
      <c r="B20668" s="2" t="str">
        <f ca="1">IFERROR(__xludf.DUMMYFUNCTION("GOOGLETRANSLATE(A20668,""auto"",""en"")"),"Loading...")</f>
        <v>Loading...</v>
      </c>
    </row>
    <row r="20669" spans="1:2" ht="14.25" customHeight="1">
      <c r="A20669" s="2" t="s">
        <v>19505</v>
      </c>
      <c r="B20669" s="2" t="str">
        <f ca="1">IFERROR(__xludf.DUMMYFUNCTION("GOOGLETRANSLATE(A20669,""auto"",""en"")"),"Mohak mangal has to research  a lot about Reservation and then speak....Reservation is not just about providing jobs, it is mainly about Empowering the Downtrodden")</f>
        <v>Mohak mangal has to research  a lot about Reservation and then speak....Reservation is not just about providing jobs, it is mainly about Empowering the Downtrodden</v>
      </c>
    </row>
    <row r="20670" spans="1:2" ht="14.25" customHeight="1">
      <c r="A20670" s="2" t="s">
        <v>19506</v>
      </c>
      <c r="B20670" s="2" t="str">
        <f ca="1">IFERROR(__xludf.DUMMYFUNCTION("GOOGLETRANSLATE(A20670,""auto"",""en"")"),"Loading...")</f>
        <v>Loading...</v>
      </c>
    </row>
    <row r="20671" spans="1:2" ht="14.25" customHeight="1">
      <c r="A20671" s="2" t="s">
        <v>19507</v>
      </c>
      <c r="B20671" s="2" t="str">
        <f ca="1">IFERROR(__xludf.DUMMYFUNCTION("GOOGLETRANSLATE(A20671,""auto"",""en"")"),"Loading...")</f>
        <v>Loading...</v>
      </c>
    </row>
    <row r="20672" spans="1:2" ht="14.25" customHeight="1">
      <c r="A20672" s="2" t="s">
        <v>19508</v>
      </c>
      <c r="B20672" s="2" t="str">
        <f ca="1">IFERROR(__xludf.DUMMYFUNCTION("GOOGLETRANSLATE(A20672,""auto"",""en"")"),"Loading...")</f>
        <v>Loading...</v>
      </c>
    </row>
    <row r="20673" spans="1:2" ht="14.25" customHeight="1">
      <c r="A20673" s="2" t="s">
        <v>19509</v>
      </c>
      <c r="B20673" s="2" t="str">
        <f ca="1">IFERROR(__xludf.DUMMYFUNCTION("GOOGLETRANSLATE(A20673,""auto"",""en"")"),"Good leader Rahul ji ❤ ok")</f>
        <v>Good leader Rahul ji ❤ ok</v>
      </c>
    </row>
    <row r="20674" spans="1:2" ht="14.25" customHeight="1">
      <c r="A20674" s="6" t="s">
        <v>19510</v>
      </c>
      <c r="B20674" s="2" t="str">
        <f ca="1">IFERROR(__xludf.DUMMYFUNCTION("GOOGLETRANSLATE(A20674,""auto"",""en"")"),"Loading...")</f>
        <v>Loading...</v>
      </c>
    </row>
    <row r="20675" spans="1:2" ht="14.25" customHeight="1">
      <c r="A20675" s="6" t="s">
        <v>19511</v>
      </c>
      <c r="B20675" s="2" t="str">
        <f ca="1">IFERROR(__xludf.DUMMYFUNCTION("GOOGLETRANSLATE(A20675,""auto"",""en"")"),"To save my state and free us from the crisis we are facing now i wish congress came to rule once 
Its more becoming more of a scary place with the bjp misusing the power ❤MANIPUR❤")</f>
        <v>To save my state and free us from the crisis we are facing now i wish congress came to rule once 
Its more becoming more of a scary place with the bjp misusing the power ❤MANIPUR❤</v>
      </c>
    </row>
    <row r="20676" spans="1:2" ht="14.25" customHeight="1">
      <c r="A20676" s="6" t="s">
        <v>19512</v>
      </c>
      <c r="B20676" s="2" t="str">
        <f ca="1">IFERROR(__xludf.DUMMYFUNCTION("GOOGLETRANSLATE(A20676,""auto"",""en"")"),"Loading...")</f>
        <v>Loading...</v>
      </c>
    </row>
    <row r="20677" spans="1:2" ht="14.25" customHeight="1">
      <c r="A20677" s="2" t="s">
        <v>19513</v>
      </c>
      <c r="B20677" s="2" t="str">
        <f ca="1">IFERROR(__xludf.DUMMYFUNCTION("GOOGLETRANSLATE(A20677,""auto"",""en"")"),"Loading...")</f>
        <v>Loading...</v>
      </c>
    </row>
    <row r="20678" spans="1:2" ht="14.25" customHeight="1">
      <c r="A20678" s="2" t="s">
        <v>19514</v>
      </c>
      <c r="B20678" s="2" t="str">
        <f ca="1">IFERROR(__xludf.DUMMYFUNCTION("GOOGLETRANSLATE(A20678,""auto"",""en"")"),"Loading...")</f>
        <v>Loading...</v>
      </c>
    </row>
    <row r="20679" spans="1:2" ht="14.25" customHeight="1">
      <c r="A20679" s="2" t="s">
        <v>19515</v>
      </c>
      <c r="B20679" s="2" t="str">
        <f ca="1">IFERROR(__xludf.DUMMYFUNCTION("GOOGLETRANSLATE(A20679,""auto"",""en"")"),"Loading...")</f>
        <v>Loading...</v>
      </c>
    </row>
    <row r="20680" spans="1:2" ht="14.25" customHeight="1">
      <c r="A20680" s="4" t="s">
        <v>19516</v>
      </c>
      <c r="B20680" s="2" t="str">
        <f ca="1">IFERROR(__xludf.DUMMYFUNCTION("GOOGLETRANSLATE(A20680,""auto"",""en"")"),"Loading...")</f>
        <v>Loading...</v>
      </c>
    </row>
    <row r="20681" spans="1:2" ht="14.25" customHeight="1">
      <c r="A20681" s="2" t="s">
        <v>19517</v>
      </c>
      <c r="B20681" s="2" t="str">
        <f ca="1">IFERROR(__xludf.DUMMYFUNCTION("GOOGLETRANSLATE(A20681,""auto"",""en"")"),"Loading...")</f>
        <v>Loading...</v>
      </c>
    </row>
    <row r="20682" spans="1:2" ht="14.25" customHeight="1">
      <c r="A20682" s="2" t="s">
        <v>19518</v>
      </c>
      <c r="B20682" s="2" t="str">
        <f ca="1">IFERROR(__xludf.DUMMYFUNCTION("GOOGLETRANSLATE(A20682,""auto"",""en"")"),"At the last you concluded very well")</f>
        <v>At the last you concluded very well</v>
      </c>
    </row>
    <row r="20683" spans="1:2" ht="14.25" customHeight="1">
      <c r="A20683" s="2" t="s">
        <v>19519</v>
      </c>
      <c r="B20683" s="2" t="str">
        <f ca="1">IFERROR(__xludf.DUMMYFUNCTION("GOOGLETRANSLATE(A20683,""auto"",""en"")"),"Vote for BJP❤.")</f>
        <v>Vote for BJP❤.</v>
      </c>
    </row>
    <row r="20684" spans="1:2" ht="14.25" customHeight="1">
      <c r="A20684" s="6" t="s">
        <v>19520</v>
      </c>
      <c r="B20684" s="2" t="str">
        <f ca="1">IFERROR(__xludf.DUMMYFUNCTION("GOOGLETRANSLATE(A20684,""auto"",""en"")"),"Loading...")</f>
        <v>Loading...</v>
      </c>
    </row>
    <row r="20685" spans="1:2" ht="14.25" customHeight="1">
      <c r="A20685" s="2" t="s">
        <v>5437</v>
      </c>
      <c r="B20685" s="2" t="str">
        <f ca="1">IFERROR(__xludf.DUMMYFUNCTION("GOOGLETRANSLATE(A20685,""auto"",""en"")"),"Loading...")</f>
        <v>Loading...</v>
      </c>
    </row>
    <row r="20686" spans="1:2" ht="14.25" customHeight="1">
      <c r="A20686" s="6" t="s">
        <v>19521</v>
      </c>
      <c r="B20686" s="2" t="str">
        <f ca="1">IFERROR(__xludf.DUMMYFUNCTION("GOOGLETRANSLATE(A20686,""auto"",""en"")"),"Loading...")</f>
        <v>Loading...</v>
      </c>
    </row>
    <row r="20687" spans="1:2" ht="14.25" customHeight="1">
      <c r="A20687" s="2" t="s">
        <v>19522</v>
      </c>
      <c r="B20687" s="2" t="str">
        <f ca="1">IFERROR(__xludf.DUMMYFUNCTION("GOOGLETRANSLATE(A20687,""auto"",""en"")"),"Loading...")</f>
        <v>Loading...</v>
      </c>
    </row>
    <row r="20688" spans="1:2" ht="14.25" customHeight="1">
      <c r="A20688" s="2" t="s">
        <v>19523</v>
      </c>
      <c r="B20688" s="2" t="str">
        <f ca="1">IFERROR(__xludf.DUMMYFUNCTION("GOOGLETRANSLATE(A20688,""auto"",""en"")"),"Loading...")</f>
        <v>Loading...</v>
      </c>
    </row>
    <row r="20689" spans="1:2" ht="14.25" customHeight="1">
      <c r="A20689" s="2" t="s">
        <v>19524</v>
      </c>
      <c r="B20689" s="2" t="str">
        <f ca="1">IFERROR(__xludf.DUMMYFUNCTION("GOOGLETRANSLATE(A20689,""auto"",""en"")"),"Loading...")</f>
        <v>Loading...</v>
      </c>
    </row>
    <row r="20690" spans="1:2" ht="14.25" customHeight="1">
      <c r="A20690" s="4" t="s">
        <v>19525</v>
      </c>
      <c r="B20690" s="2" t="str">
        <f ca="1">IFERROR(__xludf.DUMMYFUNCTION("GOOGLETRANSLATE(A20690,""auto"",""en"")"),"Loading...")</f>
        <v>Loading...</v>
      </c>
    </row>
    <row r="20691" spans="1:2" ht="14.25" customHeight="1">
      <c r="A20691" s="2" t="s">
        <v>19526</v>
      </c>
      <c r="B20691" s="2" t="str">
        <f ca="1">IFERROR(__xludf.DUMMYFUNCTION("GOOGLETRANSLATE(A20691,""auto"",""en"")"),"Loading...")</f>
        <v>Loading...</v>
      </c>
    </row>
    <row r="20692" spans="1:2" ht="14.25" customHeight="1">
      <c r="A20692" s="2" t="s">
        <v>19527</v>
      </c>
      <c r="B20692" s="2" t="str">
        <f ca="1">IFERROR(__xludf.DUMMYFUNCTION("GOOGLETRANSLATE(A20692,""auto"",""en"")"),"Loading...")</f>
        <v>Loading...</v>
      </c>
    </row>
    <row r="20693" spans="1:2" ht="14.25" customHeight="1">
      <c r="A20693" s="2" t="s">
        <v>19528</v>
      </c>
      <c r="B20693" s="2" t="str">
        <f ca="1">IFERROR(__xludf.DUMMYFUNCTION("GOOGLETRANSLATE(A20693,""auto"",""en"")"),"37:07 Pakistani Politicians like Imran Khan and Nawaz Sharif have also praised BJP")</f>
        <v>37:07 Pakistani Politicians like Imran Khan and Nawaz Sharif have also praised BJP</v>
      </c>
    </row>
    <row r="20694" spans="1:2" ht="14.25" customHeight="1">
      <c r="A20694" s="2" t="s">
        <v>19529</v>
      </c>
      <c r="B20694" s="2" t="str">
        <f ca="1">IFERROR(__xludf.DUMMYFUNCTION("GOOGLETRANSLATE(A20694,""auto"",""en"")"),"Loading...")</f>
        <v>Loading...</v>
      </c>
    </row>
    <row r="20695" spans="1:2" ht="14.25" customHeight="1">
      <c r="A20695" s="6" t="s">
        <v>19530</v>
      </c>
      <c r="B20695" s="2" t="str">
        <f ca="1">IFERROR(__xludf.DUMMYFUNCTION("GOOGLETRANSLATE(A20695,""auto"",""en"")"),"Loading...")</f>
        <v>Loading...</v>
      </c>
    </row>
    <row r="20696" spans="1:2" ht="14.25" customHeight="1">
      <c r="A20696" s="2" t="s">
        <v>19531</v>
      </c>
      <c r="B20696" s="2" t="str">
        <f ca="1">IFERROR(__xludf.DUMMYFUNCTION("GOOGLETRANSLATE(A20696,""auto"",""en"")"),"Loading...")</f>
        <v>Loading...</v>
      </c>
    </row>
    <row r="20697" spans="1:2" ht="14.25" customHeight="1">
      <c r="A20697" s="2" t="s">
        <v>19532</v>
      </c>
      <c r="B20697" s="2" t="str">
        <f ca="1">IFERROR(__xludf.DUMMYFUNCTION("GOOGLETRANSLATE(A20697,""auto"",""en"")"),"Loading...")</f>
        <v>Loading...</v>
      </c>
    </row>
    <row r="20698" spans="1:2" ht="14.25" customHeight="1">
      <c r="A20698" s="2" t="s">
        <v>19533</v>
      </c>
      <c r="B20698" s="2" t="str">
        <f ca="1">IFERROR(__xludf.DUMMYFUNCTION("GOOGLETRANSLATE(A20698,""auto"",""en"")"),"India is doomed. 🤦‍♂️")</f>
        <v>India is doomed. 🤦‍♂️</v>
      </c>
    </row>
    <row r="20699" spans="1:2" ht="14.25" customHeight="1">
      <c r="A20699" s="2" t="s">
        <v>19534</v>
      </c>
      <c r="B20699" s="2" t="str">
        <f ca="1">IFERROR(__xludf.DUMMYFUNCTION("GOOGLETRANSLATE(A20699,""auto"",""en"")"),"Loading...")</f>
        <v>Loading...</v>
      </c>
    </row>
    <row r="20700" spans="1:2" ht="14.25" customHeight="1">
      <c r="A20700" s="2" t="s">
        <v>19535</v>
      </c>
      <c r="B20700" s="2" t="str">
        <f ca="1">IFERROR(__xludf.DUMMYFUNCTION("GOOGLETRANSLATE(A20700,""auto"",""en"")"),"Loading...")</f>
        <v>Loading...</v>
      </c>
    </row>
    <row r="20701" spans="1:2" ht="14.25" customHeight="1">
      <c r="A20701" s="6" t="s">
        <v>19536</v>
      </c>
      <c r="B20701" s="2" t="str">
        <f ca="1">IFERROR(__xludf.DUMMYFUNCTION("GOOGLETRANSLATE(A20701,""auto"",""en"")"),"Loading...")</f>
        <v>Loading...</v>
      </c>
    </row>
    <row r="20702" spans="1:2" ht="14.25" customHeight="1">
      <c r="A20702" s="2" t="s">
        <v>19537</v>
      </c>
      <c r="B20702" s="2" t="str">
        <f ca="1">IFERROR(__xludf.DUMMYFUNCTION("GOOGLETRANSLATE(A20702,""auto"",""en"")"),"Loading...")</f>
        <v>Loading...</v>
      </c>
    </row>
    <row r="20703" spans="1:2" ht="14.25" customHeight="1">
      <c r="A20703" s="6" t="s">
        <v>19538</v>
      </c>
      <c r="B20703" s="2" t="str">
        <f ca="1">IFERROR(__xludf.DUMMYFUNCTION("GOOGLETRANSLATE(A20703,""auto"",""en"")"),"Loading...")</f>
        <v>Loading...</v>
      </c>
    </row>
    <row r="20704" spans="1:2" ht="14.25" customHeight="1">
      <c r="A20704" s="2" t="s">
        <v>19539</v>
      </c>
      <c r="B20704" s="2" t="str">
        <f ca="1">IFERROR(__xludf.DUMMYFUNCTION("GOOGLETRANSLATE(A20704,""auto"",""en"")"),"Now make a video on problems with Modi.")</f>
        <v>Now make a video on problems with Modi.</v>
      </c>
    </row>
    <row r="20705" spans="1:2" ht="14.25" customHeight="1">
      <c r="A20705" s="2" t="s">
        <v>19540</v>
      </c>
      <c r="B20705" s="2" t="str">
        <f ca="1">IFERROR(__xludf.DUMMYFUNCTION("GOOGLETRANSLATE(A20705,""auto"",""en"")"),"Loading...")</f>
        <v>Loading...</v>
      </c>
    </row>
    <row r="20706" spans="1:2" ht="14.25" customHeight="1">
      <c r="A20706" s="2" t="s">
        <v>19541</v>
      </c>
      <c r="B20706" s="2" t="str">
        <f ca="1">IFERROR(__xludf.DUMMYFUNCTION("GOOGLETRANSLATE(A20706,""auto"",""en"")"),"Loading...")</f>
        <v>Loading...</v>
      </c>
    </row>
    <row r="20707" spans="1:2" ht="14.25" customHeight="1">
      <c r="A20707" s="2" t="s">
        <v>19542</v>
      </c>
      <c r="B20707" s="2" t="str">
        <f ca="1">IFERROR(__xludf.DUMMYFUNCTION("GOOGLETRANSLATE(A20707,""auto"",""en"")"),"Loading...")</f>
        <v>Loading...</v>
      </c>
    </row>
    <row r="20708" spans="1:2" ht="14.25" customHeight="1">
      <c r="A20708" s="2" t="s">
        <v>19543</v>
      </c>
      <c r="B20708" s="2" t="str">
        <f ca="1">IFERROR(__xludf.DUMMYFUNCTION("GOOGLETRANSLATE(A20708,""auto"",""en"")"),"Loading...")</f>
        <v>Loading...</v>
      </c>
    </row>
    <row r="20709" spans="1:2" ht="14.25" customHeight="1">
      <c r="A20709" s="2" t="s">
        <v>19544</v>
      </c>
      <c r="B20709" s="2" t="str">
        <f ca="1">IFERROR(__xludf.DUMMYFUNCTION("GOOGLETRANSLATE(A20709,""auto"",""en"")"),"Bjo galthi ginne start karetho aage 50 saal honeka baadbee khatam nahee hota")</f>
        <v>Bjo galthi ginne start karetho aage 50 saal honeka baadbee khatam nahee hota</v>
      </c>
    </row>
    <row r="20710" spans="1:2" ht="14.25" customHeight="1">
      <c r="A20710" s="2" t="s">
        <v>19545</v>
      </c>
      <c r="B20710" s="2" t="str">
        <f ca="1">IFERROR(__xludf.DUMMYFUNCTION("GOOGLETRANSLATE(A20710,""auto"",""en"")"),"Loading...")</f>
        <v>Loading...</v>
      </c>
    </row>
    <row r="20711" spans="1:2" ht="14.25" customHeight="1">
      <c r="A20711" s="2" t="s">
        <v>19546</v>
      </c>
      <c r="B20711" s="2" t="str">
        <f ca="1">IFERROR(__xludf.DUMMYFUNCTION("GOOGLETRANSLATE(A20711,""auto"",""en"")"),"Currently its better to elect bjp")</f>
        <v>Currently its better to elect bjp</v>
      </c>
    </row>
    <row r="20712" spans="1:2" ht="14.25" customHeight="1">
      <c r="A20712" s="2" t="s">
        <v>19547</v>
      </c>
      <c r="B20712" s="2" t="str">
        <f ca="1">IFERROR(__xludf.DUMMYFUNCTION("GOOGLETRANSLATE(A20712,""auto"",""en"")"),"Loading...")</f>
        <v>Loading...</v>
      </c>
    </row>
    <row r="20713" spans="1:2" ht="14.25" customHeight="1">
      <c r="A20713" s="2" t="s">
        <v>19548</v>
      </c>
      <c r="B20713" s="2" t="str">
        <f ca="1">IFERROR(__xludf.DUMMYFUNCTION("GOOGLETRANSLATE(A20713,""auto"",""en"")"),"Loading...")</f>
        <v>Loading...</v>
      </c>
    </row>
    <row r="20714" spans="1:2" ht="14.25" customHeight="1">
      <c r="A20714" s="2" t="s">
        <v>19549</v>
      </c>
      <c r="B20714" s="2" t="str">
        <f ca="1">IFERROR(__xludf.DUMMYFUNCTION("GOOGLETRANSLATE(A20714,""auto"",""en"")"),"Loading...")</f>
        <v>Loading...</v>
      </c>
    </row>
    <row r="20715" spans="1:2" ht="14.25" customHeight="1">
      <c r="A20715" s="2" t="s">
        <v>1435</v>
      </c>
      <c r="B20715" s="2" t="str">
        <f ca="1">IFERROR(__xludf.DUMMYFUNCTION("GOOGLETRANSLATE(A20715,""auto"",""en"")"),"Loading...")</f>
        <v>Loading...</v>
      </c>
    </row>
    <row r="20716" spans="1:2" ht="14.25" customHeight="1">
      <c r="A20716" s="2" t="s">
        <v>19550</v>
      </c>
      <c r="B20716" s="2" t="str">
        <f ca="1">IFERROR(__xludf.DUMMYFUNCTION("GOOGLETRANSLATE(A20716,""auto"",""en"")"),"Loading...")</f>
        <v>Loading...</v>
      </c>
    </row>
    <row r="20717" spans="1:2" ht="14.25" customHeight="1">
      <c r="A20717" s="2" t="s">
        <v>19551</v>
      </c>
      <c r="B20717" s="2" t="str">
        <f ca="1">IFERROR(__xludf.DUMMYFUNCTION("GOOGLETRANSLATE(A20717,""auto"",""en"")"),"Loading...")</f>
        <v>Loading...</v>
      </c>
    </row>
    <row r="20718" spans="1:2" ht="14.25" customHeight="1">
      <c r="A20718" s="6" t="s">
        <v>19552</v>
      </c>
      <c r="B20718" s="2" t="str">
        <f ca="1">IFERROR(__xludf.DUMMYFUNCTION("GOOGLETRANSLATE(A20718,""auto"",""en"")"),"Loading...")</f>
        <v>Loading...</v>
      </c>
    </row>
    <row r="20719" spans="1:2" ht="14.25" customHeight="1">
      <c r="A20719" s="2" t="s">
        <v>19553</v>
      </c>
      <c r="B20719" s="2" t="str">
        <f ca="1">IFERROR(__xludf.DUMMYFUNCTION("GOOGLETRANSLATE(A20719,""auto"",""en"")"),"Loading...")</f>
        <v>Loading...</v>
      </c>
    </row>
    <row r="20720" spans="1:2" ht="14.25" customHeight="1">
      <c r="A20720" s="2" t="s">
        <v>19554</v>
      </c>
      <c r="B20720" s="2" t="str">
        <f ca="1">IFERROR(__xludf.DUMMYFUNCTION("GOOGLETRANSLATE(A20720,""auto"",""en"")"),"Loading...")</f>
        <v>Loading...</v>
      </c>
    </row>
    <row r="20721" spans="1:2" ht="14.25" customHeight="1">
      <c r="A20721" s="2" t="s">
        <v>19555</v>
      </c>
      <c r="B20721" s="2" t="str">
        <f ca="1">IFERROR(__xludf.DUMMYFUNCTION("GOOGLETRANSLATE(A20721,""auto"",""en"")"),"Loading...")</f>
        <v>Loading...</v>
      </c>
    </row>
    <row r="20722" spans="1:2" ht="14.25" customHeight="1">
      <c r="A20722" s="2" t="s">
        <v>19556</v>
      </c>
      <c r="B20722" s="2" t="str">
        <f ca="1">IFERROR(__xludf.DUMMYFUNCTION("GOOGLETRANSLATE(A20722,""auto"",""en"")"),"Make shasi tharoor as PM candidate.. i wl vote for him")</f>
        <v>Make shasi tharoor as PM candidate.. i wl vote for him</v>
      </c>
    </row>
    <row r="20723" spans="1:2" ht="14.25" customHeight="1">
      <c r="A20723" s="2" t="s">
        <v>19557</v>
      </c>
      <c r="B20723" s="2" t="str">
        <f ca="1">IFERROR(__xludf.DUMMYFUNCTION("GOOGLETRANSLATE(A20723,""auto"",""en"")"),"Loading...")</f>
        <v>Loading...</v>
      </c>
    </row>
    <row r="20724" spans="1:2" ht="14.25" customHeight="1">
      <c r="A20724" s="2" t="s">
        <v>19558</v>
      </c>
      <c r="B20724" s="2" t="str">
        <f ca="1">IFERROR(__xludf.DUMMYFUNCTION("GOOGLETRANSLATE(A20724,""auto"",""en"")"),"Loading...")</f>
        <v>Loading...</v>
      </c>
    </row>
    <row r="20725" spans="1:2" ht="14.25" customHeight="1">
      <c r="A20725" s="2" t="s">
        <v>18136</v>
      </c>
      <c r="B20725" s="2" t="str">
        <f ca="1">IFERROR(__xludf.DUMMYFUNCTION("GOOGLETRANSLATE(A20725,""auto"",""en"")"),"Loading...")</f>
        <v>Loading...</v>
      </c>
    </row>
    <row r="20726" spans="1:2" ht="14.25" customHeight="1">
      <c r="A20726" s="2" t="s">
        <v>19559</v>
      </c>
      <c r="B20726" s="2" t="str">
        <f ca="1">IFERROR(__xludf.DUMMYFUNCTION("GOOGLETRANSLATE(A20726,""auto"",""en"")"),"Loading...")</f>
        <v>Loading...</v>
      </c>
    </row>
    <row r="20727" spans="1:2" ht="14.25" customHeight="1">
      <c r="A20727" s="2" t="s">
        <v>19560</v>
      </c>
      <c r="B20727" s="2" t="str">
        <f ca="1">IFERROR(__xludf.DUMMYFUNCTION("GOOGLETRANSLATE(A20727,""auto"",""en"")"),"Loading...")</f>
        <v>Loading...</v>
      </c>
    </row>
    <row r="20728" spans="1:2" ht="14.25" customHeight="1">
      <c r="A20728" s="2" t="s">
        <v>19561</v>
      </c>
      <c r="B20728" s="2" t="str">
        <f ca="1">IFERROR(__xludf.DUMMYFUNCTION("GOOGLETRANSLATE(A20728,""auto"",""en"")"),"Loading...")</f>
        <v>Loading...</v>
      </c>
    </row>
    <row r="20729" spans="1:2" ht="14.25" customHeight="1">
      <c r="A20729" s="2" t="s">
        <v>19562</v>
      </c>
      <c r="B20729" s="2" t="str">
        <f ca="1">IFERROR(__xludf.DUMMYFUNCTION("GOOGLETRANSLATE(A20729,""auto"",""en"")"),"Loading...")</f>
        <v>Loading...</v>
      </c>
    </row>
    <row r="20730" spans="1:2" ht="14.25" customHeight="1">
      <c r="A20730" s="4" t="s">
        <v>19563</v>
      </c>
      <c r="B20730" s="2" t="str">
        <f ca="1">IFERROR(__xludf.DUMMYFUNCTION("GOOGLETRANSLATE(A20730,""auto"",""en"")"),"Should there be caste census or not???? Comment!")</f>
        <v>Should there be caste census or not???? Comment!</v>
      </c>
    </row>
    <row r="20731" spans="1:2" ht="14.25" customHeight="1">
      <c r="A20731" s="6" t="s">
        <v>19564</v>
      </c>
      <c r="B20731" s="2" t="str">
        <f ca="1">IFERROR(__xludf.DUMMYFUNCTION("GOOGLETRANSLATE(A20731,""auto"",""en"")"),"Today in India i don't see any other party (who can  work better) other than bjp..
-- Vikas Divyakirti Sir")</f>
        <v>Today in India i don't see any other party (who can  work better) other than bjp..
-- Vikas Divyakirti Sir</v>
      </c>
    </row>
    <row r="20732" spans="1:2" ht="14.25" customHeight="1">
      <c r="A20732" s="2" t="s">
        <v>19565</v>
      </c>
      <c r="B20732" s="2" t="str">
        <f ca="1">IFERROR(__xludf.DUMMYFUNCTION("GOOGLETRANSLATE(A20732,""auto"",""en"")"),"RAHUL GHANDI WILL WINN")</f>
        <v>RAHUL GHANDI WILL WINN</v>
      </c>
    </row>
    <row r="20733" spans="1:2" ht="14.25" customHeight="1">
      <c r="A20733" s="2" t="s">
        <v>19566</v>
      </c>
      <c r="B20733" s="2" t="str">
        <f ca="1">IFERROR(__xludf.DUMMYFUNCTION("GOOGLETRANSLATE(A20733,""auto"",""en"")"),"Loading...")</f>
        <v>Loading...</v>
      </c>
    </row>
    <row r="20734" spans="1:2" ht="14.25" customHeight="1">
      <c r="A20734" s="6" t="s">
        <v>19567</v>
      </c>
      <c r="B20734" s="2" t="str">
        <f ca="1">IFERROR(__xludf.DUMMYFUNCTION("GOOGLETRANSLATE(A20734,""auto"",""en"")"),"Loading...")</f>
        <v>Loading...</v>
      </c>
    </row>
    <row r="20735" spans="1:2" ht="14.25" customHeight="1">
      <c r="A20735" s="4" t="s">
        <v>19568</v>
      </c>
      <c r="B20735" s="2" t="str">
        <f ca="1">IFERROR(__xludf.DUMMYFUNCTION("GOOGLETRANSLATE(A20735,""auto"",""en"")"),"Loading...")</f>
        <v>Loading...</v>
      </c>
    </row>
    <row r="20736" spans="1:2" ht="14.25" customHeight="1">
      <c r="A20736" s="2" t="s">
        <v>19569</v>
      </c>
      <c r="B20736" s="2" t="str">
        <f ca="1">IFERROR(__xludf.DUMMYFUNCTION("GOOGLETRANSLATE(A20736,""auto"",""en"")"),"Loading...")</f>
        <v>Loading...</v>
      </c>
    </row>
    <row r="20737" spans="1:2" ht="14.25" customHeight="1">
      <c r="A20737" s="2" t="s">
        <v>19570</v>
      </c>
      <c r="B20737" s="2" t="str">
        <f ca="1">IFERROR(__xludf.DUMMYFUNCTION("GOOGLETRANSLATE(A20737,""auto"",""en"")"),"Loading...")</f>
        <v>Loading...</v>
      </c>
    </row>
    <row r="20738" spans="1:2" ht="14.25" customHeight="1">
      <c r="A20738" s="6" t="s">
        <v>19571</v>
      </c>
      <c r="B20738" s="2" t="str">
        <f ca="1">IFERROR(__xludf.DUMMYFUNCTION("GOOGLETRANSLATE(A20738,""auto"",""en"")"),"Loading...")</f>
        <v>Loading...</v>
      </c>
    </row>
    <row r="20739" spans="1:2" ht="14.25" customHeight="1">
      <c r="A20739" s="2" t="s">
        <v>19572</v>
      </c>
      <c r="B20739" s="2" t="str">
        <f ca="1">IFERROR(__xludf.DUMMYFUNCTION("GOOGLETRANSLATE(A20739,""auto"",""en"")"),"I don't have a problem with bjp unless it doesn't interfere in my personal life: what I eat, wear, and which religion I should follow.")</f>
        <v>I don't have a problem with bjp unless it doesn't interfere in my personal life: what I eat, wear, and which religion I should follow.</v>
      </c>
    </row>
    <row r="20740" spans="1:2" ht="14.25" customHeight="1">
      <c r="A20740" s="2" t="s">
        <v>19573</v>
      </c>
      <c r="B20740" s="2" t="str">
        <f ca="1">IFERROR(__xludf.DUMMYFUNCTION("GOOGLETRANSLATE(A20740,""auto"",""en"")"),"Loading...")</f>
        <v>Loading...</v>
      </c>
    </row>
    <row r="20741" spans="1:2" ht="14.25" customHeight="1">
      <c r="A20741" s="2" t="s">
        <v>19574</v>
      </c>
      <c r="B20741" s="2" t="str">
        <f ca="1">IFERROR(__xludf.DUMMYFUNCTION("GOOGLETRANSLATE(A20741,""auto"",""en"")"),"Loading...")</f>
        <v>Loading...</v>
      </c>
    </row>
    <row r="20742" spans="1:2" ht="14.25" customHeight="1">
      <c r="A20742" s="6" t="s">
        <v>19575</v>
      </c>
      <c r="B20742" s="2" t="str">
        <f ca="1">IFERROR(__xludf.DUMMYFUNCTION("GOOGLETRANSLATE(A20742,""auto"",""en"")"),"The irony with India is that we have no party which is free from CRIMINALS, Corruption, brainless politicians. A beautiful nation like India is without a powerful leader-team, educated, who is a visionary, Intellectual people, non corrupt people, people w"&amp;"ho are sensitive towards environment. 
I really really wish people like Sonam Wangchuk, Padam Shree awardees who have contributed immensly to society &amp; environment, farmer leaders to somehow lead the country. I know it's impossible but..")</f>
        <v>The irony with India is that we have no party which is free from CRIMINALS, Corruption, brainless politicians. A beautiful nation like India is without a powerful leader-team, educated, who is a visionary, Intellectual people, non corrupt people, people who are sensitive towards environment. 
I really really wish people like Sonam Wangchuk, Padam Shree awardees who have contributed immensly to society &amp; environment, farmer leaders to somehow lead the country. I know it's impossible but..</v>
      </c>
    </row>
    <row r="20743" spans="1:2" ht="14.25" customHeight="1">
      <c r="A20743" s="2" t="s">
        <v>19576</v>
      </c>
      <c r="B20743" s="2" t="str">
        <f ca="1">IFERROR(__xludf.DUMMYFUNCTION("GOOGLETRANSLATE(A20743,""auto"",""en"")"),"Loading...")</f>
        <v>Loading...</v>
      </c>
    </row>
    <row r="20744" spans="1:2" ht="14.25" customHeight="1">
      <c r="A20744" s="2" t="s">
        <v>19577</v>
      </c>
      <c r="B20744" s="2" t="str">
        <f ca="1">IFERROR(__xludf.DUMMYFUNCTION("GOOGLETRANSLATE(A20744,""auto"",""en"")"),"Loading...")</f>
        <v>Loading...</v>
      </c>
    </row>
    <row r="20745" spans="1:2" ht="14.25" customHeight="1">
      <c r="A20745" s="2" t="s">
        <v>19578</v>
      </c>
      <c r="B20745" s="2" t="str">
        <f ca="1">IFERROR(__xludf.DUMMYFUNCTION("GOOGLETRANSLATE(A20745,""auto"",""en"")"),"Loading...")</f>
        <v>Loading...</v>
      </c>
    </row>
    <row r="20746" spans="1:2" ht="14.25" customHeight="1">
      <c r="A20746" s="6" t="s">
        <v>19579</v>
      </c>
      <c r="B20746" s="2" t="str">
        <f ca="1">IFERROR(__xludf.DUMMYFUNCTION("GOOGLETRANSLATE(A20746,""auto"",""en"")"),"Loading...")</f>
        <v>Loading...</v>
      </c>
    </row>
    <row r="20747" spans="1:2" ht="14.25" customHeight="1">
      <c r="A20747" s="2" t="s">
        <v>19580</v>
      </c>
      <c r="B20747" s="2" t="str">
        <f ca="1">IFERROR(__xludf.DUMMYFUNCTION("GOOGLETRANSLATE(A20747,""auto"",""en"")"),"Loading...")</f>
        <v>Loading...</v>
      </c>
    </row>
    <row r="20748" spans="1:2" ht="14.25" customHeight="1">
      <c r="A20748" s="2" t="s">
        <v>19581</v>
      </c>
      <c r="B20748" s="2" t="str">
        <f ca="1">IFERROR(__xludf.DUMMYFUNCTION("GOOGLETRANSLATE(A20748,""auto"",""en"")"),"Loading...")</f>
        <v>Loading...</v>
      </c>
    </row>
    <row r="20749" spans="1:2" ht="14.25" customHeight="1">
      <c r="A20749" s="6" t="s">
        <v>19582</v>
      </c>
      <c r="B20749" s="2" t="str">
        <f ca="1">IFERROR(__xludf.DUMMYFUNCTION("GOOGLETRANSLATE(A20749,""auto"",""en"")"),"Loading...")</f>
        <v>Loading...</v>
      </c>
    </row>
    <row r="20750" spans="1:2" ht="14.25" customHeight="1">
      <c r="A20750" s="2" t="s">
        <v>19583</v>
      </c>
      <c r="B20750" s="2" t="str">
        <f ca="1">IFERROR(__xludf.DUMMYFUNCTION("GOOGLETRANSLATE(A20750,""auto"",""en"")"),"Loading...")</f>
        <v>Loading...</v>
      </c>
    </row>
    <row r="20751" spans="1:2" ht="14.25" customHeight="1">
      <c r="A20751" s="2" t="s">
        <v>19584</v>
      </c>
      <c r="B20751" s="2" t="str">
        <f ca="1">IFERROR(__xludf.DUMMYFUNCTION("GOOGLETRANSLATE(A20751,""auto"",""en"")"),"Loading...")</f>
        <v>Loading...</v>
      </c>
    </row>
    <row r="20752" spans="1:2" ht="14.25" customHeight="1">
      <c r="A20752" s="2" t="s">
        <v>19585</v>
      </c>
      <c r="B20752" s="2" t="str">
        <f ca="1">IFERROR(__xludf.DUMMYFUNCTION("GOOGLETRANSLATE(A20752,""auto"",""en"")"),"Loading...")</f>
        <v>Loading...</v>
      </c>
    </row>
    <row r="20753" spans="1:2" ht="14.25" customHeight="1">
      <c r="A20753" s="2" t="s">
        <v>19586</v>
      </c>
      <c r="B20753" s="2" t="str">
        <f ca="1">IFERROR(__xludf.DUMMYFUNCTION("GOOGLETRANSLATE(A20753,""auto"",""en"")"),"Loading...")</f>
        <v>Loading...</v>
      </c>
    </row>
    <row r="20754" spans="1:2" ht="14.25" customHeight="1">
      <c r="A20754" s="2" t="s">
        <v>19587</v>
      </c>
      <c r="B20754" s="2" t="str">
        <f ca="1">IFERROR(__xludf.DUMMYFUNCTION("GOOGLETRANSLATE(A20754,""auto"",""en"")"),"Loading...")</f>
        <v>Loading...</v>
      </c>
    </row>
    <row r="20755" spans="1:2" ht="14.25" customHeight="1">
      <c r="A20755" s="2" t="s">
        <v>19588</v>
      </c>
      <c r="B20755" s="2" t="str">
        <f ca="1">IFERROR(__xludf.DUMMYFUNCTION("GOOGLETRANSLATE(A20755,""auto"",""en"")"),"BJP has been funded by brother TUM.")</f>
        <v>BJP has been funded by brother TUM.</v>
      </c>
    </row>
    <row r="20756" spans="1:2" ht="14.25" customHeight="1">
      <c r="A20756" s="2" t="s">
        <v>458</v>
      </c>
      <c r="B20756" s="2" t="str">
        <f ca="1">IFERROR(__xludf.DUMMYFUNCTION("GOOGLETRANSLATE(A20756,""auto"",""en"")"),"Loading...")</f>
        <v>Loading...</v>
      </c>
    </row>
    <row r="20757" spans="1:2" ht="14.25" customHeight="1">
      <c r="A20757" s="2" t="s">
        <v>19589</v>
      </c>
      <c r="B20757" s="2" t="str">
        <f ca="1">IFERROR(__xludf.DUMMYFUNCTION("GOOGLETRANSLATE(A20757,""auto"",""en"")"),"Brother, what great thing have you said about politics that you are telling others that you are not a true political leader and you are...")</f>
        <v>Brother, what great thing have you said about politics that you are telling others that you are not a true political leader and you are...</v>
      </c>
    </row>
    <row r="20758" spans="1:2" ht="14.25" customHeight="1">
      <c r="A20758" s="2" t="s">
        <v>19590</v>
      </c>
      <c r="B20758" s="2" t="str">
        <f ca="1">IFERROR(__xludf.DUMMYFUNCTION("GOOGLETRANSLATE(A20758,""auto"",""en"")"),"Loading...")</f>
        <v>Loading...</v>
      </c>
    </row>
    <row r="20759" spans="1:2" ht="14.25" customHeight="1">
      <c r="A20759" s="2" t="s">
        <v>19591</v>
      </c>
      <c r="B20759" s="2" t="str">
        <f ca="1">IFERROR(__xludf.DUMMYFUNCTION("GOOGLETRANSLATE(A20759,""auto"",""en"")"),"Loading...")</f>
        <v>Loading...</v>
      </c>
    </row>
    <row r="20760" spans="1:2" ht="14.25" customHeight="1">
      <c r="A20760" s="2" t="s">
        <v>19592</v>
      </c>
      <c r="B20760" s="2" t="str">
        <f ca="1">IFERROR(__xludf.DUMMYFUNCTION("GOOGLETRANSLATE(A20760,""auto"",""en"")"),"Loading...")</f>
        <v>Loading...</v>
      </c>
    </row>
    <row r="20761" spans="1:2" ht="14.25" customHeight="1">
      <c r="A20761" s="2" t="s">
        <v>19593</v>
      </c>
      <c r="B20761" s="2" t="str">
        <f ca="1">IFERROR(__xludf.DUMMYFUNCTION("GOOGLETRANSLATE(A20761,""auto"",""en"")"),"Loading...")</f>
        <v>Loading...</v>
      </c>
    </row>
    <row r="20762" spans="1:2" ht="14.25" customHeight="1">
      <c r="B20762" s="2" t="str">
        <f ca="1">IFERROR(__xludf.DUMMYFUNCTION("GOOGLETRANSLATE(A20762,""auto"",""en"")"),"#VALUE!")</f>
        <v>#VALUE!</v>
      </c>
    </row>
    <row r="20763" spans="1:2" ht="14.25" customHeight="1">
      <c r="A20763" s="4" t="s">
        <v>19594</v>
      </c>
      <c r="B20763" s="2" t="str">
        <f ca="1">IFERROR(__xludf.DUMMYFUNCTION("GOOGLETRANSLATE(A20763,""auto"",""en"")"),"Loading...")</f>
        <v>Loading...</v>
      </c>
    </row>
    <row r="20764" spans="1:2" ht="14.25" customHeight="1">
      <c r="A20764" s="2" t="s">
        <v>19595</v>
      </c>
      <c r="B20764" s="2" t="str">
        <f ca="1">IFERROR(__xludf.DUMMYFUNCTION("GOOGLETRANSLATE(A20764,""auto"",""en"")"),"Loading...")</f>
        <v>Loading...</v>
      </c>
    </row>
    <row r="20765" spans="1:2" ht="14.25" customHeight="1">
      <c r="A20765" s="2" t="s">
        <v>19596</v>
      </c>
      <c r="B20765" s="2" t="str">
        <f ca="1">IFERROR(__xludf.DUMMYFUNCTION("GOOGLETRANSLATE(A20765,""auto"",""en"")"),"Loading...")</f>
        <v>Loading...</v>
      </c>
    </row>
    <row r="20766" spans="1:2" ht="14.25" customHeight="1">
      <c r="A20766" s="2" t="s">
        <v>19597</v>
      </c>
      <c r="B20766" s="2" t="str">
        <f ca="1">IFERROR(__xludf.DUMMYFUNCTION("GOOGLETRANSLATE(A20766,""auto"",""en"")"),"Loading...")</f>
        <v>Loading...</v>
      </c>
    </row>
    <row r="20767" spans="1:2" ht="14.25" customHeight="1">
      <c r="A20767" s="2" t="s">
        <v>19598</v>
      </c>
      <c r="B20767" s="2" t="str">
        <f ca="1">IFERROR(__xludf.DUMMYFUNCTION("GOOGLETRANSLATE(A20767,""auto"",""en"")"),"Loading...")</f>
        <v>Loading...</v>
      </c>
    </row>
    <row r="20768" spans="1:2" ht="14.25" customHeight="1">
      <c r="A20768" s="2" t="s">
        <v>19599</v>
      </c>
      <c r="B20768" s="2" t="str">
        <f ca="1">IFERROR(__xludf.DUMMYFUNCTION("GOOGLETRANSLATE(A20768,""auto"",""en"")"),"Loading...")</f>
        <v>Loading...</v>
      </c>
    </row>
    <row r="20769" spans="1:2" ht="14.25" customHeight="1">
      <c r="A20769" s="2" t="s">
        <v>19600</v>
      </c>
      <c r="B20769" s="2" t="str">
        <f ca="1">IFERROR(__xludf.DUMMYFUNCTION("GOOGLETRANSLATE(A20769,""auto"",""en"")"),"Loading...")</f>
        <v>Loading...</v>
      </c>
    </row>
    <row r="20770" spans="1:2" ht="14.25" customHeight="1">
      <c r="A20770" s="2" t="s">
        <v>19601</v>
      </c>
      <c r="B20770" s="2" t="str">
        <f ca="1">IFERROR(__xludf.DUMMYFUNCTION("GOOGLETRANSLATE(A20770,""auto"",""en"")"),"Loading...")</f>
        <v>Loading...</v>
      </c>
    </row>
    <row r="20771" spans="1:2" ht="14.25" customHeight="1">
      <c r="A20771" s="2" t="s">
        <v>19602</v>
      </c>
      <c r="B20771" s="2" t="str">
        <f ca="1">IFERROR(__xludf.DUMMYFUNCTION("GOOGLETRANSLATE(A20771,""auto"",""en"")"),"i think mohak is truly now unbised")</f>
        <v>i think mohak is truly now unbised</v>
      </c>
    </row>
    <row r="20772" spans="1:2" ht="14.25" customHeight="1">
      <c r="A20772" s="2" t="s">
        <v>19603</v>
      </c>
      <c r="B20772" s="2" t="str">
        <f ca="1">IFERROR(__xludf.DUMMYFUNCTION("GOOGLETRANSLATE(A20772,""auto"",""en"")"),"Loading...")</f>
        <v>Loading...</v>
      </c>
    </row>
    <row r="20773" spans="1:2" ht="14.25" customHeight="1">
      <c r="A20773" s="2" t="s">
        <v>19604</v>
      </c>
      <c r="B20773" s="2" t="str">
        <f ca="1">IFERROR(__xludf.DUMMYFUNCTION("GOOGLETRANSLATE(A20773,""auto"",""en"")"),"Loading...")</f>
        <v>Loading...</v>
      </c>
    </row>
    <row r="20774" spans="1:2" ht="14.25" customHeight="1">
      <c r="A20774" s="2" t="s">
        <v>19605</v>
      </c>
      <c r="B20774" s="2" t="str">
        <f ca="1">IFERROR(__xludf.DUMMYFUNCTION("GOOGLETRANSLATE(A20774,""auto"",""en"")"),"Loading...")</f>
        <v>Loading...</v>
      </c>
    </row>
    <row r="20775" spans="1:2" ht="14.25" customHeight="1">
      <c r="A20775" s="2" t="s">
        <v>19606</v>
      </c>
      <c r="B20775" s="2" t="str">
        <f ca="1">IFERROR(__xludf.DUMMYFUNCTION("GOOGLETRANSLATE(A20775,""auto"",""en"")"),"Mohak bhai Ravish, Abhisar &amp; news laundry guys have orgasmed after seeing congress manifesto ???")</f>
        <v>Mohak bhai Ravish, Abhisar &amp; news laundry guys have orgasmed after seeing congress manifesto ???</v>
      </c>
    </row>
    <row r="20776" spans="1:2" ht="14.25" customHeight="1">
      <c r="A20776" s="2" t="s">
        <v>19607</v>
      </c>
      <c r="B20776" s="2" t="str">
        <f ca="1">IFERROR(__xludf.DUMMYFUNCTION("GOOGLETRANSLATE(A20776,""auto"",""en"")"),"Loading...")</f>
        <v>Loading...</v>
      </c>
    </row>
    <row r="20777" spans="1:2" ht="14.25" customHeight="1">
      <c r="A20777" s="2" t="s">
        <v>19608</v>
      </c>
      <c r="B20777" s="2" t="str">
        <f ca="1">IFERROR(__xludf.DUMMYFUNCTION("GOOGLETRANSLATE(A20777,""auto"",""en"")"),"Loading...")</f>
        <v>Loading...</v>
      </c>
    </row>
    <row r="20778" spans="1:2" ht="14.25" customHeight="1">
      <c r="A20778" s="2" t="s">
        <v>19609</v>
      </c>
      <c r="B20778" s="2" t="str">
        <f ca="1">IFERROR(__xludf.DUMMYFUNCTION("GOOGLETRANSLATE(A20778,""auto"",""en"")"),"As long as there is Rahul Gandhi, there is BJP.")</f>
        <v>As long as there is Rahul Gandhi, there is BJP.</v>
      </c>
    </row>
    <row r="20779" spans="1:2" ht="14.25" customHeight="1">
      <c r="A20779" s="2" t="s">
        <v>19610</v>
      </c>
      <c r="B20779" s="2" t="str">
        <f ca="1">IFERROR(__xludf.DUMMYFUNCTION("GOOGLETRANSLATE(A20779,""auto"",""en"")"),"Loading...")</f>
        <v>Loading...</v>
      </c>
    </row>
    <row r="20780" spans="1:2" ht="14.25" customHeight="1">
      <c r="A20780" s="2" t="s">
        <v>19611</v>
      </c>
      <c r="B20780" s="2" t="str">
        <f ca="1">IFERROR(__xludf.DUMMYFUNCTION("GOOGLETRANSLATE(A20780,""auto"",""en"")"),"Loading...")</f>
        <v>Loading...</v>
      </c>
    </row>
    <row r="20781" spans="1:2" ht="14.25" customHeight="1">
      <c r="A20781" s="5" t="s">
        <v>19612</v>
      </c>
      <c r="B20781" s="2" t="str">
        <f ca="1">IFERROR(__xludf.DUMMYFUNCTION("GOOGLETRANSLATE(A20781,""auto"",""en"")"),"Loading...")</f>
        <v>Loading...</v>
      </c>
    </row>
    <row r="20782" spans="1:2" ht="14.25" customHeight="1">
      <c r="A20782" s="2" t="s">
        <v>19613</v>
      </c>
      <c r="B20782" s="2" t="str">
        <f ca="1">IFERROR(__xludf.DUMMYFUNCTION("GOOGLETRANSLATE(A20782,""auto"",""en"")"),"Loading...")</f>
        <v>Loading...</v>
      </c>
    </row>
    <row r="20783" spans="1:2" ht="14.25" customHeight="1">
      <c r="A20783" s="6" t="s">
        <v>19614</v>
      </c>
      <c r="B20783" s="2" t="str">
        <f ca="1">IFERROR(__xludf.DUMMYFUNCTION("GOOGLETRANSLATE(A20783,""auto"",""en"")"),"Loading...")</f>
        <v>Loading...</v>
      </c>
    </row>
    <row r="20784" spans="1:2" ht="14.25" customHeight="1">
      <c r="A20784" s="6" t="s">
        <v>19615</v>
      </c>
      <c r="B20784" s="2" t="str">
        <f ca="1">IFERROR(__xludf.DUMMYFUNCTION("GOOGLETRANSLATE(A20784,""auto"",""en"")"),"Loading...")</f>
        <v>Loading...</v>
      </c>
    </row>
    <row r="20785" spans="1:2" ht="14.25" customHeight="1">
      <c r="A20785" s="2" t="s">
        <v>19616</v>
      </c>
      <c r="B20785" s="2" t="str">
        <f ca="1">IFERROR(__xludf.DUMMYFUNCTION("GOOGLETRANSLATE(A20785,""auto"",""en"")"),"Loading...")</f>
        <v>Loading...</v>
      </c>
    </row>
    <row r="20786" spans="1:2" ht="14.25" customHeight="1">
      <c r="A20786" s="2" t="s">
        <v>19617</v>
      </c>
      <c r="B20786" s="2" t="str">
        <f ca="1">IFERROR(__xludf.DUMMYFUNCTION("GOOGLETRANSLATE(A20786,""auto"",""en"")"),"Loading...")</f>
        <v>Loading...</v>
      </c>
    </row>
    <row r="20787" spans="1:2" ht="14.25" customHeight="1">
      <c r="A20787" s="2" t="s">
        <v>19618</v>
      </c>
      <c r="B20787" s="2" t="str">
        <f ca="1">IFERROR(__xludf.DUMMYFUNCTION("GOOGLETRANSLATE(A20787,""auto"",""en"")"),"Loading...")</f>
        <v>Loading...</v>
      </c>
    </row>
    <row r="20788" spans="1:2" ht="14.25" customHeight="1">
      <c r="A20788" s="2" t="s">
        <v>19619</v>
      </c>
      <c r="B20788" s="2" t="str">
        <f ca="1">IFERROR(__xludf.DUMMYFUNCTION("GOOGLETRANSLATE(A20788,""auto"",""en"")"),"Loading...")</f>
        <v>Loading...</v>
      </c>
    </row>
    <row r="20789" spans="1:2" ht="14.25" customHeight="1">
      <c r="A20789" s="6" t="s">
        <v>19620</v>
      </c>
      <c r="B20789" s="2" t="str">
        <f ca="1">IFERROR(__xludf.DUMMYFUNCTION("GOOGLETRANSLATE(A20789,""auto"",""en"")"),"so vote for bjp 
Because without a great commander, the great army is useless. 
Congress is in the same situation.")</f>
        <v>so vote for bjp 
Because without a great commander, the great army is useless. 
Congress is in the same situation.</v>
      </c>
    </row>
    <row r="20790" spans="1:2" ht="14.25" customHeight="1">
      <c r="A20790" s="2" t="s">
        <v>19621</v>
      </c>
      <c r="B20790" s="2" t="str">
        <f ca="1">IFERROR(__xludf.DUMMYFUNCTION("GOOGLETRANSLATE(A20790,""auto"",""en"")"),"Loading...")</f>
        <v>Loading...</v>
      </c>
    </row>
    <row r="20791" spans="1:2" ht="14.25" customHeight="1">
      <c r="A20791" s="2" t="s">
        <v>19622</v>
      </c>
      <c r="B20791" s="2" t="str">
        <f ca="1">IFERROR(__xludf.DUMMYFUNCTION("GOOGLETRANSLATE(A20791,""auto"",""en"")"),"Loading...")</f>
        <v>Loading...</v>
      </c>
    </row>
    <row r="20792" spans="1:2" ht="14.25" customHeight="1">
      <c r="A20792" s="6" t="s">
        <v>19623</v>
      </c>
      <c r="B20792" s="2" t="str">
        <f ca="1">IFERROR(__xludf.DUMMYFUNCTION("GOOGLETRANSLATE(A20792,""auto"",""en"")"),"Loading...")</f>
        <v>Loading...</v>
      </c>
    </row>
    <row r="20793" spans="1:2" ht="14.25" customHeight="1">
      <c r="A20793" s="2" t="s">
        <v>19624</v>
      </c>
      <c r="B20793" s="2" t="str">
        <f ca="1">IFERROR(__xludf.DUMMYFUNCTION("GOOGLETRANSLATE(A20793,""auto"",""en"")"),"Loading...")</f>
        <v>Loading...</v>
      </c>
    </row>
    <row r="20794" spans="1:2" ht="14.25" customHeight="1">
      <c r="A20794" s="2" t="s">
        <v>19625</v>
      </c>
      <c r="B20794" s="2" t="str">
        <f ca="1">IFERROR(__xludf.DUMMYFUNCTION("GOOGLETRANSLATE(A20794,""auto"",""en"")"),"Loading...")</f>
        <v>Loading...</v>
      </c>
    </row>
    <row r="20795" spans="1:2" ht="14.25" customHeight="1">
      <c r="A20795" s="2" t="s">
        <v>19626</v>
      </c>
      <c r="B20795" s="2" t="str">
        <f ca="1">IFERROR(__xludf.DUMMYFUNCTION("GOOGLETRANSLATE(A20795,""auto"",""en"")"),"Loading...")</f>
        <v>Loading...</v>
      </c>
    </row>
    <row r="20796" spans="1:2" ht="14.25" customHeight="1">
      <c r="A20796" s="2" t="s">
        <v>19627</v>
      </c>
      <c r="B20796" s="2" t="str">
        <f ca="1">IFERROR(__xludf.DUMMYFUNCTION("GOOGLETRANSLATE(A20796,""auto"",""en"")"),"Loading...")</f>
        <v>Loading...</v>
      </c>
    </row>
    <row r="20797" spans="1:2" ht="14.25" customHeight="1">
      <c r="A20797" s="2" t="s">
        <v>19628</v>
      </c>
      <c r="B20797" s="2" t="str">
        <f ca="1">IFERROR(__xludf.DUMMYFUNCTION("GOOGLETRANSLATE(A20797,""auto"",""en"")"),"Loading...")</f>
        <v>Loading...</v>
      </c>
    </row>
    <row r="20798" spans="1:2" ht="14.25" customHeight="1">
      <c r="A20798" s="4" t="s">
        <v>19629</v>
      </c>
      <c r="B20798" s="2" t="str">
        <f ca="1">IFERROR(__xludf.DUMMYFUNCTION("GOOGLETRANSLATE(A20798,""auto"",""en"")"),"Loading...")</f>
        <v>Loading...</v>
      </c>
    </row>
    <row r="20799" spans="1:2" ht="14.25" customHeight="1">
      <c r="A20799" s="6" t="s">
        <v>19630</v>
      </c>
      <c r="B20799" s="2" t="str">
        <f ca="1">IFERROR(__xludf.DUMMYFUNCTION("GOOGLETRANSLATE(A20799,""auto"",""en"")"),"Loading...")</f>
        <v>Loading...</v>
      </c>
    </row>
    <row r="20800" spans="1:2" ht="14.25" customHeight="1">
      <c r="A20800" s="2" t="s">
        <v>19631</v>
      </c>
      <c r="B20800" s="2" t="str">
        <f ca="1">IFERROR(__xludf.DUMMYFUNCTION("GOOGLETRANSLATE(A20800,""auto"",""en"")"),"Loading...")</f>
        <v>Loading...</v>
      </c>
    </row>
    <row r="20801" spans="1:2" ht="14.25" customHeight="1">
      <c r="A20801" s="6" t="s">
        <v>19632</v>
      </c>
      <c r="B20801" s="2" t="str">
        <f ca="1">IFERROR(__xludf.DUMMYFUNCTION("GOOGLETRANSLATE(A20801,""auto"",""en"")"),"But also BJP has done a great thing..
He has never been fulfilled...
Bhoot jhoot bola hai ya bjp na…
We want change now...
Its time for new government")</f>
        <v>But also BJP has done a great thing..
He has never been fulfilled...
Bhoot jhoot bola hai ya bjp na…
We want change now...
Its time for new government</v>
      </c>
    </row>
    <row r="20802" spans="1:2" ht="14.25" customHeight="1">
      <c r="A20802" s="6" t="s">
        <v>19633</v>
      </c>
      <c r="B20802" s="2" t="str">
        <f ca="1">IFERROR(__xludf.DUMMYFUNCTION("GOOGLETRANSLATE(A20802,""auto"",""en"")"),"Loading...")</f>
        <v>Loading...</v>
      </c>
    </row>
    <row r="20803" spans="1:2" ht="14.25" customHeight="1">
      <c r="A20803" s="2" t="s">
        <v>6760</v>
      </c>
      <c r="B20803" s="2" t="str">
        <f ca="1">IFERROR(__xludf.DUMMYFUNCTION("GOOGLETRANSLATE(A20803,""auto"",""en"")"),"Loading...")</f>
        <v>Loading...</v>
      </c>
    </row>
    <row r="20804" spans="1:2" ht="14.25" customHeight="1">
      <c r="A20804" s="2" t="s">
        <v>19634</v>
      </c>
      <c r="B20804" s="2" t="str">
        <f ca="1">IFERROR(__xludf.DUMMYFUNCTION("GOOGLETRANSLATE(A20804,""auto"",""en"")"),"Loading...")</f>
        <v>Loading...</v>
      </c>
    </row>
    <row r="20805" spans="1:2" ht="14.25" customHeight="1">
      <c r="A20805" s="6" t="s">
        <v>19635</v>
      </c>
      <c r="B20805" s="2" t="str">
        <f ca="1">IFERROR(__xludf.DUMMYFUNCTION("GOOGLETRANSLATE(A20805,""auto"",""en"")"),"Loading...")</f>
        <v>Loading...</v>
      </c>
    </row>
    <row r="20806" spans="1:2" ht="14.25" customHeight="1">
      <c r="A20806" s="2" t="s">
        <v>19636</v>
      </c>
      <c r="B20806" s="2" t="str">
        <f ca="1">IFERROR(__xludf.DUMMYFUNCTION("GOOGLETRANSLATE(A20806,""auto"",""en"")"),"Loading...")</f>
        <v>Loading...</v>
      </c>
    </row>
    <row r="20807" spans="1:2" ht="14.25" customHeight="1">
      <c r="A20807" s="6" t="s">
        <v>19637</v>
      </c>
      <c r="B20807" s="2" t="str">
        <f ca="1">IFERROR(__xludf.DUMMYFUNCTION("GOOGLETRANSLATE(A20807,""auto"",""en"")"),"Loading...")</f>
        <v>Loading...</v>
      </c>
    </row>
    <row r="20808" spans="1:2" ht="14.25" customHeight="1">
      <c r="A20808" s="6" t="s">
        <v>19638</v>
      </c>
      <c r="B20808" s="2" t="str">
        <f ca="1">IFERROR(__xludf.DUMMYFUNCTION("GOOGLETRANSLATE(A20808,""auto"",""en"")"),"Loading...")</f>
        <v>Loading...</v>
      </c>
    </row>
    <row r="20809" spans="1:2" ht="14.25" customHeight="1">
      <c r="A20809" s="2" t="s">
        <v>19639</v>
      </c>
      <c r="B20809" s="2" t="str">
        <f ca="1">IFERROR(__xludf.DUMMYFUNCTION("GOOGLETRANSLATE(A20809,""auto"",""en"")"),"Loading...")</f>
        <v>Loading...</v>
      </c>
    </row>
    <row r="20810" spans="1:2" ht="14.25" customHeight="1">
      <c r="A20810" s="2" t="s">
        <v>19640</v>
      </c>
      <c r="B20810" s="2" t="str">
        <f ca="1">IFERROR(__xludf.DUMMYFUNCTION("GOOGLETRANSLATE(A20810,""auto"",""en"")"),"Loading...")</f>
        <v>Loading...</v>
      </c>
    </row>
    <row r="20811" spans="1:2" ht="14.25" customHeight="1">
      <c r="A20811" s="2" t="s">
        <v>19641</v>
      </c>
      <c r="B20811" s="2" t="str">
        <f ca="1">IFERROR(__xludf.DUMMYFUNCTION("GOOGLETRANSLATE(A20811,""auto"",""en"")"),"A leader is a leader a d need no position.")</f>
        <v>A leader is a leader a d need no position.</v>
      </c>
    </row>
    <row r="20812" spans="1:2" ht="14.25" customHeight="1">
      <c r="A20812" s="2" t="s">
        <v>19642</v>
      </c>
      <c r="B20812" s="2" t="str">
        <f ca="1">IFERROR(__xludf.DUMMYFUNCTION("GOOGLETRANSLATE(A20812,""auto"",""en"")"),"Loading...")</f>
        <v>Loading...</v>
      </c>
    </row>
    <row r="20813" spans="1:2" ht="14.25" customHeight="1">
      <c r="A20813" s="2" t="s">
        <v>19643</v>
      </c>
      <c r="B20813" s="2" t="str">
        <f ca="1">IFERROR(__xludf.DUMMYFUNCTION("GOOGLETRANSLATE(A20813,""auto"",""en"")"),"Loading...")</f>
        <v>Loading...</v>
      </c>
    </row>
    <row r="20814" spans="1:2" ht="14.25" customHeight="1">
      <c r="A20814" s="2" t="s">
        <v>19644</v>
      </c>
      <c r="B20814" s="2" t="str">
        <f ca="1">IFERROR(__xludf.DUMMYFUNCTION("GOOGLETRANSLATE(A20814,""auto"",""en"")"),"👍👍👍 great video mohak")</f>
        <v>👍👍👍 great video mohak</v>
      </c>
    </row>
    <row r="20815" spans="1:2" ht="14.25" customHeight="1">
      <c r="A20815" s="2" t="s">
        <v>19645</v>
      </c>
      <c r="B20815" s="2" t="str">
        <f ca="1">IFERROR(__xludf.DUMMYFUNCTION("GOOGLETRANSLATE(A20815,""auto"",""en"")"),"Redistribution point to Congress's second point is now clear brother...ignore it and do all this.")</f>
        <v>Redistribution point to Congress's second point is now clear brother...ignore it and do all this.</v>
      </c>
    </row>
    <row r="20816" spans="1:2" ht="14.25" customHeight="1">
      <c r="A20816" s="2" t="s">
        <v>19646</v>
      </c>
      <c r="B20816" s="2" t="str">
        <f ca="1">IFERROR(__xludf.DUMMYFUNCTION("GOOGLETRANSLATE(A20816,""auto"",""en"")"),"Loading...")</f>
        <v>Loading...</v>
      </c>
    </row>
    <row r="20817" spans="1:2" ht="14.25" customHeight="1">
      <c r="A20817" s="2" t="s">
        <v>19647</v>
      </c>
      <c r="B20817" s="2" t="str">
        <f ca="1">IFERROR(__xludf.DUMMYFUNCTION("GOOGLETRANSLATE(A20817,""auto"",""en"")"),"Loading...")</f>
        <v>Loading...</v>
      </c>
    </row>
    <row r="20818" spans="1:2" ht="14.25" customHeight="1">
      <c r="A20818" s="2" t="s">
        <v>19648</v>
      </c>
      <c r="B20818" s="2" t="str">
        <f ca="1">IFERROR(__xludf.DUMMYFUNCTION("GOOGLETRANSLATE(A20818,""auto"",""en"")"),"Loading...")</f>
        <v>Loading...</v>
      </c>
    </row>
    <row r="20819" spans="1:2" ht="14.25" customHeight="1">
      <c r="A20819" s="2" t="s">
        <v>19649</v>
      </c>
      <c r="B20819" s="2" t="str">
        <f ca="1">IFERROR(__xludf.DUMMYFUNCTION("GOOGLETRANSLATE(A20819,""auto"",""en"")"),"Loading...")</f>
        <v>Loading...</v>
      </c>
    </row>
    <row r="20820" spans="1:2" ht="14.25" customHeight="1">
      <c r="A20820" s="2" t="s">
        <v>19650</v>
      </c>
      <c r="B20820" s="2" t="str">
        <f ca="1">IFERROR(__xludf.DUMMYFUNCTION("GOOGLETRANSLATE(A20820,""auto"",""en"")"),"Rahul should sacrifice for the party to bring party to power but PM post to Sashi Tharoor.")</f>
        <v>Rahul should sacrifice for the party to bring party to power but PM post to Sashi Tharoor.</v>
      </c>
    </row>
    <row r="20821" spans="1:2" ht="14.25" customHeight="1">
      <c r="A20821" s="2" t="s">
        <v>19651</v>
      </c>
      <c r="B20821" s="2" t="str">
        <f ca="1">IFERROR(__xludf.DUMMYFUNCTION("GOOGLETRANSLATE(A20821,""auto"",""en"")"),"Loading...")</f>
        <v>Loading...</v>
      </c>
    </row>
    <row r="20822" spans="1:2" ht="14.25" customHeight="1">
      <c r="A20822" s="6" t="s">
        <v>19652</v>
      </c>
      <c r="B20822" s="2" t="str">
        <f ca="1">IFERROR(__xludf.DUMMYFUNCTION("GOOGLETRANSLATE(A20822,""auto"",""en"")"),"Loading...")</f>
        <v>Loading...</v>
      </c>
    </row>
    <row r="20823" spans="1:2" ht="14.25" customHeight="1">
      <c r="A20823" s="2" t="s">
        <v>19653</v>
      </c>
      <c r="B20823" s="2" t="str">
        <f ca="1">IFERROR(__xludf.DUMMYFUNCTION("GOOGLETRANSLATE(A20823,""auto"",""en"")"),"Loading...")</f>
        <v>Loading...</v>
      </c>
    </row>
    <row r="20824" spans="1:2" ht="14.25" customHeight="1">
      <c r="A20824" s="6" t="s">
        <v>19654</v>
      </c>
      <c r="B20824" s="2" t="str">
        <f ca="1">IFERROR(__xludf.DUMMYFUNCTION("GOOGLETRANSLATE(A20824,""auto"",""en"")"),"Loading...")</f>
        <v>Loading...</v>
      </c>
    </row>
    <row r="20825" spans="1:2" ht="14.25" customHeight="1">
      <c r="A20825" s="2" t="s">
        <v>19655</v>
      </c>
      <c r="B20825" s="2" t="str">
        <f ca="1">IFERROR(__xludf.DUMMYFUNCTION("GOOGLETRANSLATE(A20825,""auto"",""en"")"),"Loading...")</f>
        <v>Loading...</v>
      </c>
    </row>
    <row r="20826" spans="1:2" ht="14.25" customHeight="1">
      <c r="A20826" s="2" t="s">
        <v>4010</v>
      </c>
      <c r="B20826" s="2" t="str">
        <f ca="1">IFERROR(__xludf.DUMMYFUNCTION("GOOGLETRANSLATE(A20826,""auto"",""en"")"),"Loading...")</f>
        <v>Loading...</v>
      </c>
    </row>
    <row r="20827" spans="1:2" ht="14.25" customHeight="1">
      <c r="A20827" s="2" t="s">
        <v>19656</v>
      </c>
      <c r="B20827" s="2" t="str">
        <f ca="1">IFERROR(__xludf.DUMMYFUNCTION("GOOGLETRANSLATE(A20827,""auto"",""en"")"),"Loading...")</f>
        <v>Loading...</v>
      </c>
    </row>
    <row r="20828" spans="1:2" ht="14.25" customHeight="1">
      <c r="A20828" s="2" t="s">
        <v>19657</v>
      </c>
      <c r="B20828" s="2" t="str">
        <f ca="1">IFERROR(__xludf.DUMMYFUNCTION("GOOGLETRANSLATE(A20828,""auto"",""en"")"),"Detailed video! Thank you for sharing this")</f>
        <v>Detailed video! Thank you for sharing this</v>
      </c>
    </row>
    <row r="20829" spans="1:2" ht="14.25" customHeight="1">
      <c r="A20829" s="6" t="s">
        <v>19658</v>
      </c>
      <c r="B20829" s="2" t="str">
        <f ca="1">IFERROR(__xludf.DUMMYFUNCTION("GOOGLETRANSLATE(A20829,""auto"",""en"")"),"Loading...")</f>
        <v>Loading...</v>
      </c>
    </row>
    <row r="20830" spans="1:2" ht="14.25" customHeight="1">
      <c r="A20830" s="2" t="s">
        <v>19659</v>
      </c>
      <c r="B20830" s="2" t="str">
        <f ca="1">IFERROR(__xludf.DUMMYFUNCTION("GOOGLETRANSLATE(A20830,""auto"",""en"")"),"But we have to choose PM over MP. For better future of country")</f>
        <v>But we have to choose PM over MP. For better future of country</v>
      </c>
    </row>
    <row r="20831" spans="1:2" ht="14.25" customHeight="1">
      <c r="A20831" s="2" t="s">
        <v>19660</v>
      </c>
      <c r="B20831" s="2" t="str">
        <f ca="1">IFERROR(__xludf.DUMMYFUNCTION("GOOGLETRANSLATE(A20831,""auto"",""en"")"),"Loading...")</f>
        <v>Loading...</v>
      </c>
    </row>
    <row r="20832" spans="1:2" ht="14.25" customHeight="1">
      <c r="A20832" s="2" t="s">
        <v>19661</v>
      </c>
      <c r="B20832" s="2" t="str">
        <f ca="1">IFERROR(__xludf.DUMMYFUNCTION("GOOGLETRANSLATE(A20832,""auto"",""en"")"),"Loading...")</f>
        <v>Loading...</v>
      </c>
    </row>
    <row r="20833" spans="1:2" ht="14.25" customHeight="1">
      <c r="A20833" s="2" t="s">
        <v>19662</v>
      </c>
      <c r="B20833" s="2" t="str">
        <f ca="1">IFERROR(__xludf.DUMMYFUNCTION("GOOGLETRANSLATE(A20833,""auto"",""en"")"),"bjp's manifesto should be in Guinness book of world record for biggest lie")</f>
        <v>bjp's manifesto should be in Guinness book of world record for biggest lie</v>
      </c>
    </row>
    <row r="20834" spans="1:2" ht="14.25" customHeight="1">
      <c r="A20834" s="6" t="s">
        <v>19663</v>
      </c>
      <c r="B20834" s="2" t="str">
        <f ca="1">IFERROR(__xludf.DUMMYFUNCTION("GOOGLETRANSLATE(A20834,""auto"",""en"")"),"Loading...")</f>
        <v>Loading...</v>
      </c>
    </row>
    <row r="20835" spans="1:2" ht="14.25" customHeight="1">
      <c r="A20835" s="2" t="s">
        <v>608</v>
      </c>
      <c r="B20835" s="2" t="str">
        <f ca="1">IFERROR(__xludf.DUMMYFUNCTION("GOOGLETRANSLATE(A20835,""auto"",""en"")"),"Loading...")</f>
        <v>Loading...</v>
      </c>
    </row>
    <row r="20836" spans="1:2" ht="14.25" customHeight="1">
      <c r="A20836" s="2" t="s">
        <v>19664</v>
      </c>
      <c r="B20836" s="2" t="str">
        <f ca="1">IFERROR(__xludf.DUMMYFUNCTION("GOOGLETRANSLATE(A20836,""auto"",""en"")"),"Loading...")</f>
        <v>Loading...</v>
      </c>
    </row>
    <row r="20837" spans="1:2" ht="14.25" customHeight="1">
      <c r="A20837" s="6" t="s">
        <v>19665</v>
      </c>
      <c r="B20837" s="2" t="str">
        <f ca="1">IFERROR(__xludf.DUMMYFUNCTION("GOOGLETRANSLATE(A20837,""auto"",""en"")"),"Loading...")</f>
        <v>Loading...</v>
      </c>
    </row>
    <row r="20838" spans="1:2" ht="14.25" customHeight="1">
      <c r="A20838" s="2" t="s">
        <v>19666</v>
      </c>
      <c r="B20838" s="2" t="str">
        <f ca="1">IFERROR(__xludf.DUMMYFUNCTION("GOOGLETRANSLATE(A20838,""auto"",""en"")"),"Loading...")</f>
        <v>Loading...</v>
      </c>
    </row>
    <row r="20839" spans="1:2" ht="14.25" customHeight="1">
      <c r="A20839" s="2" t="s">
        <v>19667</v>
      </c>
      <c r="B20839" s="2" t="str">
        <f ca="1">IFERROR(__xludf.DUMMYFUNCTION("GOOGLETRANSLATE(A20839,""auto"",""en"")"),"Loading...")</f>
        <v>Loading...</v>
      </c>
    </row>
    <row r="20840" spans="1:2" ht="14.25" customHeight="1">
      <c r="A20840" s="2" t="s">
        <v>19668</v>
      </c>
      <c r="B20840" s="2" t="str">
        <f ca="1">IFERROR(__xludf.DUMMYFUNCTION("GOOGLETRANSLATE(A20840,""auto"",""en"")"),"4:19 background music")</f>
        <v>4:19 background music</v>
      </c>
    </row>
    <row r="20841" spans="1:2" ht="14.25" customHeight="1">
      <c r="A20841" s="2" t="s">
        <v>19669</v>
      </c>
      <c r="B20841" s="2" t="str">
        <f ca="1">IFERROR(__xludf.DUMMYFUNCTION("GOOGLETRANSLATE(A20841,""auto"",""en"")"),"Loading...")</f>
        <v>Loading...</v>
      </c>
    </row>
    <row r="20842" spans="1:2" ht="14.25" customHeight="1">
      <c r="A20842" s="6" t="s">
        <v>19670</v>
      </c>
      <c r="B20842" s="2" t="str">
        <f ca="1">IFERROR(__xludf.DUMMYFUNCTION("GOOGLETRANSLATE(A20842,""auto"",""en"")"),"Loading...")</f>
        <v>Loading...</v>
      </c>
    </row>
    <row r="20843" spans="1:2" ht="14.25" customHeight="1">
      <c r="A20843" s="2" t="s">
        <v>19671</v>
      </c>
      <c r="B20843" s="2" t="str">
        <f ca="1">IFERROR(__xludf.DUMMYFUNCTION("GOOGLETRANSLATE(A20843,""auto"",""en"")"),"Loading...")</f>
        <v>Loading...</v>
      </c>
    </row>
    <row r="20844" spans="1:2" ht="14.25" customHeight="1">
      <c r="A20844" s="2" t="s">
        <v>19672</v>
      </c>
      <c r="B20844" s="2" t="str">
        <f ca="1">IFERROR(__xludf.DUMMYFUNCTION("GOOGLETRANSLATE(A20844,""auto"",""en"")"),"Loading...")</f>
        <v>Loading...</v>
      </c>
    </row>
    <row r="20845" spans="1:2" ht="14.25" customHeight="1">
      <c r="A20845" s="2" t="s">
        <v>19673</v>
      </c>
      <c r="B20845" s="2" t="str">
        <f ca="1">IFERROR(__xludf.DUMMYFUNCTION("GOOGLETRANSLATE(A20845,""auto"",""en"")"),"Loading...")</f>
        <v>Loading...</v>
      </c>
    </row>
    <row r="20846" spans="1:2" ht="14.25" customHeight="1">
      <c r="A20846" s="6" t="s">
        <v>19674</v>
      </c>
      <c r="B20846" s="2" t="str">
        <f ca="1">IFERROR(__xludf.DUMMYFUNCTION("GOOGLETRANSLATE(A20846,""auto"",""en"")"),"Loading...")</f>
        <v>Loading...</v>
      </c>
    </row>
    <row r="20847" spans="1:2" ht="14.25" customHeight="1">
      <c r="A20847" s="2" t="s">
        <v>19675</v>
      </c>
      <c r="B20847" s="2" t="str">
        <f ca="1">IFERROR(__xludf.DUMMYFUNCTION("GOOGLETRANSLATE(A20847,""auto"",""en"")"),"Loading...")</f>
        <v>Loading...</v>
      </c>
    </row>
    <row r="20848" spans="1:2" ht="14.25" customHeight="1">
      <c r="A20848" s="6" t="s">
        <v>19676</v>
      </c>
      <c r="B20848" s="2" t="str">
        <f ca="1">IFERROR(__xludf.DUMMYFUNCTION("GOOGLETRANSLATE(A20848,""auto"",""en"")"),"Everything is fine brother, but last time too people voted for a good local candidate. But that is not going to work in the current landscape, jis me country ja rhi hai us hisaab se we need a drastic change and for that we need to choose the option that i"&amp;"s going to bring the change according to national level politics. It is good to remain idealistic but on the ground nothing will change, it will take a lot of time, till then we will not know what will happen to the country.
Remember, your vote is import"&amp;"ant in the overall scheme also and not just at the local level. The problem is that the way our democracy was designed, from the bottom up, does not work even now. If everything is top down then please vote after seeing the reality. Voting should not be w"&amp;"asted when the country needs it the most.")</f>
        <v>Everything is fine brother, but last time too people voted for a good local candidate. But that is not going to work in the current landscape, jis me country ja rhi hai us hisaab se we need a drastic change and for that we need to choose the option that is going to bring the change according to national level politics. It is good to remain idealistic but on the ground nothing will change, it will take a lot of time, till then we will not know what will happen to the country.
Remember, your vote is important in the overall scheme also and not just at the local level. The problem is that the way our democracy was designed, from the bottom up, does not work even now. If everything is top down then please vote after seeing the reality. Voting should not be wasted when the country needs it the most.</v>
      </c>
    </row>
    <row r="20849" spans="1:2" ht="14.25" customHeight="1">
      <c r="A20849" s="2" t="s">
        <v>19677</v>
      </c>
      <c r="B20849" s="2" t="str">
        <f ca="1">IFERROR(__xludf.DUMMYFUNCTION("GOOGLETRANSLATE(A20849,""auto"",""en"")"),"Loading...")</f>
        <v>Loading...</v>
      </c>
    </row>
    <row r="20850" spans="1:2" ht="14.25" customHeight="1">
      <c r="A20850" s="2" t="s">
        <v>19678</v>
      </c>
      <c r="B20850" s="2" t="str">
        <f ca="1">IFERROR(__xludf.DUMMYFUNCTION("GOOGLETRANSLATE(A20850,""auto"",""en"")"),"Loading...")</f>
        <v>Loading...</v>
      </c>
    </row>
    <row r="20851" spans="1:2" ht="14.25" customHeight="1">
      <c r="A20851" s="6" t="s">
        <v>19679</v>
      </c>
      <c r="B20851" s="2" t="str">
        <f ca="1">IFERROR(__xludf.DUMMYFUNCTION("GOOGLETRANSLATE(A20851,""auto"",""en"")"),"Loading...")</f>
        <v>Loading...</v>
      </c>
    </row>
    <row r="20852" spans="1:2" ht="14.25" customHeight="1">
      <c r="A20852" s="6" t="s">
        <v>19680</v>
      </c>
      <c r="B20852" s="2" t="str">
        <f ca="1">IFERROR(__xludf.DUMMYFUNCTION("GOOGLETRANSLATE(A20852,""auto"",""en"")"),"Loading...")</f>
        <v>Loading...</v>
      </c>
    </row>
    <row r="20853" spans="1:2" ht="14.25" customHeight="1">
      <c r="A20853" s="2" t="s">
        <v>19681</v>
      </c>
      <c r="B20853" s="2" t="str">
        <f ca="1">IFERROR(__xludf.DUMMYFUNCTION("GOOGLETRANSLATE(A20853,""auto"",""en"")"),"Loading...")</f>
        <v>Loading...</v>
      </c>
    </row>
    <row r="20854" spans="1:2" ht="14.25" customHeight="1">
      <c r="A20854" s="2" t="s">
        <v>19682</v>
      </c>
      <c r="B20854" s="2" t="str">
        <f ca="1">IFERROR(__xludf.DUMMYFUNCTION("GOOGLETRANSLATE(A20854,""auto"",""en"")"),"Loading...")</f>
        <v>Loading...</v>
      </c>
    </row>
    <row r="20855" spans="1:2" ht="14.25" customHeight="1">
      <c r="A20855" s="2" t="s">
        <v>19683</v>
      </c>
      <c r="B20855" s="2" t="str">
        <f ca="1">IFERROR(__xludf.DUMMYFUNCTION("GOOGLETRANSLATE(A20855,""auto"",""en"")"),"Loading...")</f>
        <v>Loading...</v>
      </c>
    </row>
    <row r="20856" spans="1:2" ht="14.25" customHeight="1">
      <c r="A20856" s="2" t="s">
        <v>19684</v>
      </c>
      <c r="B20856" s="2" t="str">
        <f ca="1">IFERROR(__xludf.DUMMYFUNCTION("GOOGLETRANSLATE(A20856,""auto"",""en"")"),"Loading...")</f>
        <v>Loading...</v>
      </c>
    </row>
    <row r="20857" spans="1:2" ht="14.25" customHeight="1">
      <c r="A20857" s="2" t="s">
        <v>19685</v>
      </c>
      <c r="B20857" s="2" t="str">
        <f ca="1">IFERROR(__xludf.DUMMYFUNCTION("GOOGLETRANSLATE(A20857,""auto"",""en"")"),"Loading...")</f>
        <v>Loading...</v>
      </c>
    </row>
    <row r="20858" spans="1:2" ht="14.25" customHeight="1">
      <c r="A20858" s="2" t="s">
        <v>19686</v>
      </c>
      <c r="B20858" s="2" t="str">
        <f ca="1">IFERROR(__xludf.DUMMYFUNCTION("GOOGLETRANSLATE(A20858,""auto"",""en"")"),"caste census is the one point have you watching rahul gandhi rallies youtube thumbnail he is talking about unemployment and inflation. please I request don't mislead your viewers at this point time.")</f>
        <v>caste census is the one point have you watching rahul gandhi rallies youtube thumbnail he is talking about unemployment and inflation. please I request don't mislead your viewers at this point time.</v>
      </c>
    </row>
    <row r="20859" spans="1:2" ht="14.25" customHeight="1">
      <c r="A20859" s="2" t="s">
        <v>19687</v>
      </c>
      <c r="B20859" s="2" t="str">
        <f ca="1">IFERROR(__xludf.DUMMYFUNCTION("GOOGLETRANSLATE(A20859,""auto"",""en"")"),"Loading...")</f>
        <v>Loading...</v>
      </c>
    </row>
    <row r="20860" spans="1:2" ht="14.25" customHeight="1">
      <c r="A20860" s="6" t="s">
        <v>19688</v>
      </c>
      <c r="B20860" s="2" t="str">
        <f ca="1">IFERROR(__xludf.DUMMYFUNCTION("GOOGLETRANSLATE(A20860,""auto"",""en"")"),"Loading...")</f>
        <v>Loading...</v>
      </c>
    </row>
    <row r="20861" spans="1:2" ht="14.25" customHeight="1">
      <c r="A20861" s="2" t="s">
        <v>19689</v>
      </c>
      <c r="B20861" s="2" t="str">
        <f ca="1">IFERROR(__xludf.DUMMYFUNCTION("GOOGLETRANSLATE(A20861,""auto"",""en"")"),"Loading...")</f>
        <v>Loading...</v>
      </c>
    </row>
    <row r="20862" spans="1:2" ht="14.25" customHeight="1">
      <c r="A20862" s="2" t="s">
        <v>19690</v>
      </c>
      <c r="B20862" s="2" t="str">
        <f ca="1">IFERROR(__xludf.DUMMYFUNCTION("GOOGLETRANSLATE(A20862,""auto"",""en"")"),"Loading...")</f>
        <v>Loading...</v>
      </c>
    </row>
    <row r="20863" spans="1:2" ht="14.25" customHeight="1">
      <c r="A20863" s="6" t="s">
        <v>19691</v>
      </c>
      <c r="B20863" s="2" t="str">
        <f ca="1">IFERROR(__xludf.DUMMYFUNCTION("GOOGLETRANSLATE(A20863,""auto"",""en"")"),"Loading...")</f>
        <v>Loading...</v>
      </c>
    </row>
    <row r="20864" spans="1:2" ht="14.25" customHeight="1">
      <c r="A20864" s="2" t="s">
        <v>19692</v>
      </c>
      <c r="B20864" s="2" t="str">
        <f ca="1">IFERROR(__xludf.DUMMYFUNCTION("GOOGLETRANSLATE(A20864,""auto"",""en"")"),"Loading...")</f>
        <v>Loading...</v>
      </c>
    </row>
    <row r="20865" spans="1:2" ht="14.25" customHeight="1">
      <c r="A20865" s="2" t="s">
        <v>19693</v>
      </c>
      <c r="B20865" s="2" t="str">
        <f ca="1">IFERROR(__xludf.DUMMYFUNCTION("GOOGLETRANSLATE(A20865,""auto"",""en"")"),"Loading...")</f>
        <v>Loading...</v>
      </c>
    </row>
    <row r="20866" spans="1:2" ht="14.25" customHeight="1">
      <c r="A20866" s="2" t="s">
        <v>19694</v>
      </c>
      <c r="B20866" s="2" t="str">
        <f ca="1">IFERROR(__xludf.DUMMYFUNCTION("GOOGLETRANSLATE(A20866,""auto"",""en"")"),"Loading...")</f>
        <v>Loading...</v>
      </c>
    </row>
    <row r="20867" spans="1:2" ht="14.25" customHeight="1">
      <c r="A20867" s="2" t="s">
        <v>19695</v>
      </c>
      <c r="B20867" s="2" t="str">
        <f ca="1">IFERROR(__xludf.DUMMYFUNCTION("GOOGLETRANSLATE(A20867,""auto"",""en"")"),"The biggest mistake Rahul Gandhi is making is contesting from Kerala, and that too, where the main opposition is CPIM.  This shows his lack of confidence to contest against BJP.")</f>
        <v>The biggest mistake Rahul Gandhi is making is contesting from Kerala, and that too, where the main opposition is CPIM.  This shows his lack of confidence to contest against BJP.</v>
      </c>
    </row>
    <row r="20868" spans="1:2" ht="14.25" customHeight="1">
      <c r="A20868" s="2" t="s">
        <v>19696</v>
      </c>
      <c r="B20868" s="2" t="str">
        <f ca="1">IFERROR(__xludf.DUMMYFUNCTION("GOOGLETRANSLATE(A20868,""auto"",""en"")"),"Loading...")</f>
        <v>Loading...</v>
      </c>
    </row>
    <row r="20869" spans="1:2" ht="14.25" customHeight="1">
      <c r="A20869" s="2" t="s">
        <v>19697</v>
      </c>
      <c r="B20869" s="2" t="str">
        <f ca="1">IFERROR(__xludf.DUMMYFUNCTION("GOOGLETRANSLATE(A20869,""auto"",""en"")"),"Loading...")</f>
        <v>Loading...</v>
      </c>
    </row>
    <row r="20870" spans="1:2" ht="14.25" customHeight="1">
      <c r="A20870" s="2" t="s">
        <v>19698</v>
      </c>
      <c r="B20870" s="2" t="str">
        <f ca="1">IFERROR(__xludf.DUMMYFUNCTION("GOOGLETRANSLATE(A20870,""auto"",""en"")"),"Loading...")</f>
        <v>Loading...</v>
      </c>
    </row>
    <row r="20871" spans="1:2" ht="14.25" customHeight="1">
      <c r="A20871" s="2" t="s">
        <v>19699</v>
      </c>
      <c r="B20871" s="2" t="str">
        <f ca="1">IFERROR(__xludf.DUMMYFUNCTION("GOOGLETRANSLATE(A20871,""auto"",""en"")"),"Loading...")</f>
        <v>Loading...</v>
      </c>
    </row>
    <row r="20872" spans="1:2" ht="14.25" customHeight="1">
      <c r="A20872" s="2" t="s">
        <v>19698</v>
      </c>
      <c r="B20872" s="2" t="str">
        <f ca="1">IFERROR(__xludf.DUMMYFUNCTION("GOOGLETRANSLATE(A20872,""auto"",""en"")"),"Loading...")</f>
        <v>Loading...</v>
      </c>
    </row>
    <row r="20873" spans="1:2" ht="14.25" customHeight="1">
      <c r="A20873" s="2" t="s">
        <v>19700</v>
      </c>
      <c r="B20873" s="2" t="str">
        <f ca="1">IFERROR(__xludf.DUMMYFUNCTION("GOOGLETRANSLATE(A20873,""auto"",""en"")"),"Loading...")</f>
        <v>Loading...</v>
      </c>
    </row>
    <row r="20874" spans="1:2" ht="14.25" customHeight="1">
      <c r="A20874" s="2" t="s">
        <v>178</v>
      </c>
      <c r="B20874" s="2" t="str">
        <f ca="1">IFERROR(__xludf.DUMMYFUNCTION("GOOGLETRANSLATE(A20874,""auto"",""en"")"),"Only bjp")</f>
        <v>Only bjp</v>
      </c>
    </row>
    <row r="20875" spans="1:2" ht="14.25" customHeight="1">
      <c r="A20875" s="2" t="s">
        <v>19701</v>
      </c>
      <c r="B20875" s="2" t="str">
        <f ca="1">IFERROR(__xludf.DUMMYFUNCTION("GOOGLETRANSLATE(A20875,""auto"",""en"")"),"Loading...")</f>
        <v>Loading...</v>
      </c>
    </row>
    <row r="20876" spans="1:2" ht="14.25" customHeight="1">
      <c r="A20876" s="2" t="s">
        <v>19702</v>
      </c>
      <c r="B20876" s="2" t="str">
        <f ca="1">IFERROR(__xludf.DUMMYFUNCTION("GOOGLETRANSLATE(A20876,""auto"",""en"")"),"Loading...")</f>
        <v>Loading...</v>
      </c>
    </row>
    <row r="20877" spans="1:2" ht="14.25" customHeight="1">
      <c r="A20877" s="2" t="s">
        <v>19703</v>
      </c>
      <c r="B20877" s="2" t="str">
        <f ca="1">IFERROR(__xludf.DUMMYFUNCTION("GOOGLETRANSLATE(A20877,""auto"",""en"")"),"Loading...")</f>
        <v>Loading...</v>
      </c>
    </row>
    <row r="20878" spans="1:2" ht="14.25" customHeight="1">
      <c r="A20878" s="6" t="s">
        <v>19704</v>
      </c>
      <c r="B20878" s="2" t="str">
        <f ca="1">IFERROR(__xludf.DUMMYFUNCTION("GOOGLETRANSLATE(A20878,""auto"",""en"")"),"I have one question, if Rahul is saying that we will redistribute wealth from rich community to poor. 
How? 
I mean you will go to a rich person and ask him on to give his 100 cr. He will say ""ok sir"".
Then you will go to the poor guys and distribute it"&amp;". 
Not every rich is corrupt. How will you provide certificate that he is good and he is corrupt. 
Why should the rich give his hard earned money to the poor. He worked so hard to earn that money. 
Bill gates ones said :
You are born poor is not a proble"&amp;"m. If you die poor, Its your problem.")</f>
        <v>I have one question, if Rahul is saying that we will redistribute wealth from rich community to poor. 
How? 
I mean you will go to a rich person and ask him on to give his 100 cr. He will say "ok sir".
Then you will go to the poor guys and distribute it. 
Not every rich is corrupt. How will you provide certificate that he is good and he is corrupt. 
Why should the rich give his hard earned money to the poor. He worked so hard to earn that money. 
Bill gates ones said :
You are born poor is not a problem. If you die poor, Its your problem.</v>
      </c>
    </row>
    <row r="20879" spans="1:2" ht="14.25" customHeight="1">
      <c r="A20879" s="2" t="s">
        <v>19705</v>
      </c>
      <c r="B20879" s="2" t="str">
        <f ca="1">IFERROR(__xludf.DUMMYFUNCTION("GOOGLETRANSLATE(A20879,""auto"",""en"")"),"Loading...")</f>
        <v>Loading...</v>
      </c>
    </row>
    <row r="20880" spans="1:2" ht="14.25" customHeight="1">
      <c r="A20880" s="2" t="s">
        <v>19706</v>
      </c>
      <c r="B20880" s="2" t="str">
        <f ca="1">IFERROR(__xludf.DUMMYFUNCTION("GOOGLETRANSLATE(A20880,""auto"",""en"")"),"Loading...")</f>
        <v>Loading...</v>
      </c>
    </row>
    <row r="20881" spans="1:2" ht="14.25" customHeight="1">
      <c r="A20881" s="6" t="s">
        <v>19707</v>
      </c>
      <c r="B20881" s="2" t="str">
        <f ca="1">IFERROR(__xludf.DUMMYFUNCTION("GOOGLETRANSLATE(A20881,""auto"",""en"")"),"Loading...")</f>
        <v>Loading...</v>
      </c>
    </row>
    <row r="20882" spans="1:2" ht="14.25" customHeight="1">
      <c r="A20882" s="2" t="s">
        <v>19708</v>
      </c>
      <c r="B20882" s="2" t="str">
        <f ca="1">IFERROR(__xludf.DUMMYFUNCTION("GOOGLETRANSLATE(A20882,""auto"",""en"")"),"Loading...")</f>
        <v>Loading...</v>
      </c>
    </row>
    <row r="20883" spans="1:2" ht="14.25" customHeight="1">
      <c r="A20883" s="2" t="s">
        <v>19709</v>
      </c>
      <c r="B20883" s="2" t="str">
        <f ca="1">IFERROR(__xludf.DUMMYFUNCTION("GOOGLETRANSLATE(A20883,""auto"",""en"")"),"Loading...")</f>
        <v>Loading...</v>
      </c>
    </row>
    <row r="20884" spans="1:2" ht="14.25" customHeight="1">
      <c r="A20884" s="2" t="s">
        <v>19710</v>
      </c>
      <c r="B20884" s="2" t="str">
        <f ca="1">IFERROR(__xludf.DUMMYFUNCTION("GOOGLETRANSLATE(A20884,""auto"",""en"")"),"Loading...")</f>
        <v>Loading...</v>
      </c>
    </row>
    <row r="20885" spans="1:2" ht="14.25" customHeight="1">
      <c r="A20885" s="2" t="s">
        <v>19711</v>
      </c>
      <c r="B20885" s="2" t="str">
        <f ca="1">IFERROR(__xludf.DUMMYFUNCTION("GOOGLETRANSLATE(A20885,""auto"",""en"")"),"Loading...")</f>
        <v>Loading...</v>
      </c>
    </row>
    <row r="20886" spans="1:2" ht="14.25" customHeight="1">
      <c r="A20886" s="2" t="s">
        <v>19712</v>
      </c>
      <c r="B20886" s="2" t="str">
        <f ca="1">IFERROR(__xludf.DUMMYFUNCTION("GOOGLETRANSLATE(A20886,""auto"",""en"")"),"Loading...")</f>
        <v>Loading...</v>
      </c>
    </row>
    <row r="20887" spans="1:2" ht="14.25" customHeight="1">
      <c r="A20887" s="2" t="s">
        <v>19713</v>
      </c>
      <c r="B20887" s="2" t="str">
        <f ca="1">IFERROR(__xludf.DUMMYFUNCTION("GOOGLETRANSLATE(A20887,""auto"",""en"")"),"Loading...")</f>
        <v>Loading...</v>
      </c>
    </row>
    <row r="20888" spans="1:2" ht="14.25" customHeight="1">
      <c r="A20888" s="4" t="s">
        <v>19714</v>
      </c>
      <c r="B20888" s="2" t="str">
        <f ca="1">IFERROR(__xludf.DUMMYFUNCTION("GOOGLETRANSLATE(A20888,""auto"",""en"")"),"Loading...")</f>
        <v>Loading...</v>
      </c>
    </row>
    <row r="20889" spans="1:2" ht="14.25" customHeight="1">
      <c r="A20889" s="2" t="s">
        <v>19715</v>
      </c>
      <c r="B20889" s="2" t="str">
        <f ca="1">IFERROR(__xludf.DUMMYFUNCTION("GOOGLETRANSLATE(A20889,""auto"",""en"")"),"Loading...")</f>
        <v>Loading...</v>
      </c>
    </row>
    <row r="20890" spans="1:2" ht="14.25" customHeight="1">
      <c r="A20890" s="2" t="s">
        <v>19716</v>
      </c>
      <c r="B20890" s="2" t="str">
        <f ca="1">IFERROR(__xludf.DUMMYFUNCTION("GOOGLETRANSLATE(A20890,""auto"",""en"")"),"Loading...")</f>
        <v>Loading...</v>
      </c>
    </row>
    <row r="20891" spans="1:2" ht="14.25" customHeight="1">
      <c r="A20891" s="2" t="s">
        <v>19717</v>
      </c>
      <c r="B20891" s="2" t="str">
        <f ca="1">IFERROR(__xludf.DUMMYFUNCTION("GOOGLETRANSLATE(A20891,""auto"",""en"")"),"Loading...")</f>
        <v>Loading...</v>
      </c>
    </row>
    <row r="20892" spans="1:2" ht="14.25" customHeight="1">
      <c r="A20892" s="2" t="s">
        <v>19718</v>
      </c>
      <c r="B20892" s="2" t="str">
        <f ca="1">IFERROR(__xludf.DUMMYFUNCTION("GOOGLETRANSLATE(A20892,""auto"",""en"")"),"Loading...")</f>
        <v>Loading...</v>
      </c>
    </row>
    <row r="20893" spans="1:2" ht="14.25" customHeight="1">
      <c r="A20893" s="2" t="s">
        <v>19719</v>
      </c>
      <c r="B20893" s="2" t="str">
        <f ca="1">IFERROR(__xludf.DUMMYFUNCTION("GOOGLETRANSLATE(A20893,""auto"",""en"")"),"Loading...")</f>
        <v>Loading...</v>
      </c>
    </row>
    <row r="20894" spans="1:2" ht="14.25" customHeight="1">
      <c r="A20894" s="2" t="s">
        <v>19720</v>
      </c>
      <c r="B20894" s="2" t="str">
        <f ca="1">IFERROR(__xludf.DUMMYFUNCTION("GOOGLETRANSLATE(A20894,""auto"",""en"")"),"Loading...")</f>
        <v>Loading...</v>
      </c>
    </row>
    <row r="20895" spans="1:2" ht="14.25" customHeight="1">
      <c r="A20895" s="6" t="s">
        <v>19721</v>
      </c>
      <c r="B20895" s="2" t="str">
        <f ca="1">IFERROR(__xludf.DUMMYFUNCTION("GOOGLETRANSLATE(A20895,""auto"",""en"")"),"Loading...")</f>
        <v>Loading...</v>
      </c>
    </row>
    <row r="20896" spans="1:2" ht="14.25" customHeight="1">
      <c r="A20896" s="4" t="s">
        <v>19722</v>
      </c>
      <c r="B20896" s="2" t="str">
        <f ca="1">IFERROR(__xludf.DUMMYFUNCTION("GOOGLETRANSLATE(A20896,""auto"",""en"")"),"Loading...")</f>
        <v>Loading...</v>
      </c>
    </row>
    <row r="20897" spans="1:2" ht="14.25" customHeight="1">
      <c r="A20897" s="2" t="s">
        <v>19723</v>
      </c>
      <c r="B20897" s="2" t="str">
        <f ca="1">IFERROR(__xludf.DUMMYFUNCTION("GOOGLETRANSLATE(A20897,""auto"",""en"")"),"Waste of time")</f>
        <v>Waste of time</v>
      </c>
    </row>
    <row r="20898" spans="1:2" ht="14.25" customHeight="1">
      <c r="A20898" s="2" t="s">
        <v>18136</v>
      </c>
      <c r="B20898" s="2" t="str">
        <f ca="1">IFERROR(__xludf.DUMMYFUNCTION("GOOGLETRANSLATE(A20898,""auto"",""en"")"),"Loading...")</f>
        <v>Loading...</v>
      </c>
    </row>
    <row r="20899" spans="1:2" ht="14.25" customHeight="1">
      <c r="A20899" s="2" t="s">
        <v>19724</v>
      </c>
      <c r="B20899" s="2" t="str">
        <f ca="1">IFERROR(__xludf.DUMMYFUNCTION("GOOGLETRANSLATE(A20899,""auto"",""en"")"),"The Tamil Dalit College student in Banaras is hella confused right now.")</f>
        <v>The Tamil Dalit College student in Banaras is hella confused right now.</v>
      </c>
    </row>
    <row r="20900" spans="1:2" ht="14.25" customHeight="1">
      <c r="A20900" s="2" t="s">
        <v>19725</v>
      </c>
      <c r="B20900" s="2" t="str">
        <f ca="1">IFERROR(__xludf.DUMMYFUNCTION("GOOGLETRANSLATE(A20900,""auto"",""en"")"),"Loading...")</f>
        <v>Loading...</v>
      </c>
    </row>
    <row r="20901" spans="1:2" ht="14.25" customHeight="1">
      <c r="A20901" s="2" t="s">
        <v>19726</v>
      </c>
      <c r="B20901" s="2" t="str">
        <f ca="1">IFERROR(__xludf.DUMMYFUNCTION("GOOGLETRANSLATE(A20901,""auto"",""en"")"),"Loading...")</f>
        <v>Loading...</v>
      </c>
    </row>
    <row r="20902" spans="1:2" ht="14.25" customHeight="1">
      <c r="A20902" s="2" t="s">
        <v>8609</v>
      </c>
      <c r="B20902" s="2" t="str">
        <f ca="1">IFERROR(__xludf.DUMMYFUNCTION("GOOGLETRANSLATE(A20902,""auto"",""en"")"),"Loading...")</f>
        <v>Loading...</v>
      </c>
    </row>
    <row r="20903" spans="1:2" ht="14.25" customHeight="1">
      <c r="A20903" s="6" t="s">
        <v>19727</v>
      </c>
      <c r="B20903" s="2" t="str">
        <f ca="1">IFERROR(__xludf.DUMMYFUNCTION("GOOGLETRANSLATE(A20903,""auto"",""en"")"),"Vote for Healthcare, 
Vote for education, 
Vote for development, 
Vote for infrastructure
vote for employment
Vote for building unity in the country 
Vote for the development of the country
Choose the right person, not the party
                Make sure "&amp;"to cast your valuable vote")</f>
        <v>Vote for Healthcare, 
Vote for education, 
Vote for development, 
Vote for infrastructure
vote for employment
Vote for building unity in the country 
Vote for the development of the country
Choose the right person, not the party
                Make sure to cast your valuable vote</v>
      </c>
    </row>
    <row r="20904" spans="1:2" ht="14.25" customHeight="1">
      <c r="A20904" s="2" t="s">
        <v>19728</v>
      </c>
      <c r="B20904" s="2" t="str">
        <f ca="1">IFERROR(__xludf.DUMMYFUNCTION("GOOGLETRANSLATE(A20904,""auto"",""en"")"),"Loading...")</f>
        <v>Loading...</v>
      </c>
    </row>
    <row r="20905" spans="1:2" ht="14.25" customHeight="1">
      <c r="A20905" s="6" t="s">
        <v>19729</v>
      </c>
      <c r="B20905" s="2" t="str">
        <f ca="1">IFERROR(__xludf.DUMMYFUNCTION("GOOGLETRANSLATE(A20905,""auto"",""en"")"),"Loading...")</f>
        <v>Loading...</v>
      </c>
    </row>
    <row r="20906" spans="1:2" ht="14.25" customHeight="1">
      <c r="A20906" s="2" t="s">
        <v>19730</v>
      </c>
      <c r="B20906" s="2" t="str">
        <f ca="1">IFERROR(__xludf.DUMMYFUNCTION("GOOGLETRANSLATE(A20906,""auto"",""en"")"),"Loading...")</f>
        <v>Loading...</v>
      </c>
    </row>
    <row r="20907" spans="1:2" ht="14.25" customHeight="1">
      <c r="A20907" s="2" t="s">
        <v>18968</v>
      </c>
      <c r="B20907" s="2" t="str">
        <f ca="1">IFERROR(__xludf.DUMMYFUNCTION("GOOGLETRANSLATE(A20907,""auto"",""en"")"),"Loading...")</f>
        <v>Loading...</v>
      </c>
    </row>
    <row r="20908" spans="1:2" ht="14.25" customHeight="1">
      <c r="A20908" s="2" t="s">
        <v>19731</v>
      </c>
      <c r="B20908" s="2" t="str">
        <f ca="1">IFERROR(__xludf.DUMMYFUNCTION("GOOGLETRANSLATE(A20908,""auto"",""en"")"),"Loading...")</f>
        <v>Loading...</v>
      </c>
    </row>
    <row r="20909" spans="1:2" ht="14.25" customHeight="1">
      <c r="A20909" s="2" t="s">
        <v>19732</v>
      </c>
      <c r="B20909" s="2" t="str">
        <f ca="1">IFERROR(__xludf.DUMMYFUNCTION("GOOGLETRANSLATE(A20909,""auto"",""en"")"),"Loading...")</f>
        <v>Loading...</v>
      </c>
    </row>
    <row r="20910" spans="1:2" ht="14.25" customHeight="1">
      <c r="A20910" s="2" t="s">
        <v>19733</v>
      </c>
      <c r="B20910" s="2" t="str">
        <f ca="1">IFERROR(__xludf.DUMMYFUNCTION("GOOGLETRANSLATE(A20910,""auto"",""en"")"),"Bhai tumne sab bol Diya but I think you support Congress.. Congress hasn't done anything. Vote for BJP we want our country to grow..")</f>
        <v>Bhai tumne sab bol Diya but I think you support Congress.. Congress hasn't done anything. Vote for BJP we want our country to grow..</v>
      </c>
    </row>
    <row r="20911" spans="1:2" ht="14.25" customHeight="1">
      <c r="A20911" s="2" t="s">
        <v>19734</v>
      </c>
      <c r="B20911" s="2" t="str">
        <f ca="1">IFERROR(__xludf.DUMMYFUNCTION("GOOGLETRANSLATE(A20911,""auto"",""en"")"),"Loading...")</f>
        <v>Loading...</v>
      </c>
    </row>
    <row r="20912" spans="1:2" ht="14.25" customHeight="1">
      <c r="A20912" s="2" t="s">
        <v>19735</v>
      </c>
      <c r="B20912" s="2" t="str">
        <f ca="1">IFERROR(__xludf.DUMMYFUNCTION("GOOGLETRANSLATE(A20912,""auto"",""en"")"),"Loading...")</f>
        <v>Loading...</v>
      </c>
    </row>
    <row r="20913" spans="1:2" ht="14.25" customHeight="1">
      <c r="A20913" s="2" t="s">
        <v>19736</v>
      </c>
      <c r="B20913" s="2" t="str">
        <f ca="1">IFERROR(__xludf.DUMMYFUNCTION("GOOGLETRANSLATE(A20913,""auto"",""en"")"),"Loading...")</f>
        <v>Loading...</v>
      </c>
    </row>
    <row r="20914" spans="1:2" ht="14.25" customHeight="1">
      <c r="A20914" s="2" t="s">
        <v>19737</v>
      </c>
      <c r="B20914" s="2" t="str">
        <f ca="1">IFERROR(__xludf.DUMMYFUNCTION("GOOGLETRANSLATE(A20914,""auto"",""en"")"),"Loading...")</f>
        <v>Loading...</v>
      </c>
    </row>
    <row r="20915" spans="1:2" ht="14.25" customHeight="1">
      <c r="A20915" s="6" t="s">
        <v>19738</v>
      </c>
      <c r="B20915" s="2" t="str">
        <f ca="1">IFERROR(__xludf.DUMMYFUNCTION("GOOGLETRANSLATE(A20915,""auto"",""en"")"),"Loading...")</f>
        <v>Loading...</v>
      </c>
    </row>
    <row r="20916" spans="1:2" ht="14.25" customHeight="1">
      <c r="A20916" s="2" t="s">
        <v>19739</v>
      </c>
      <c r="B20916" s="2" t="str">
        <f ca="1">IFERROR(__xludf.DUMMYFUNCTION("GOOGLETRANSLATE(A20916,""auto"",""en"")"),"Loading...")</f>
        <v>Loading...</v>
      </c>
    </row>
    <row r="20917" spans="1:2" ht="14.25" customHeight="1">
      <c r="A20917" s="2" t="s">
        <v>19740</v>
      </c>
      <c r="B20917" s="2" t="str">
        <f ca="1">IFERROR(__xludf.DUMMYFUNCTION("GOOGLETRANSLATE(A20917,""auto"",""en"")"),"Loading...")</f>
        <v>Loading...</v>
      </c>
    </row>
    <row r="20918" spans="1:2" ht="14.25" customHeight="1">
      <c r="A20918" s="2" t="s">
        <v>19741</v>
      </c>
      <c r="B20918" s="2" t="str">
        <f ca="1">IFERROR(__xludf.DUMMYFUNCTION("GOOGLETRANSLATE(A20918,""auto"",""en"")"),"Loading...")</f>
        <v>Loading...</v>
      </c>
    </row>
    <row r="20919" spans="1:2" ht="14.25" customHeight="1">
      <c r="A20919" s="2" t="s">
        <v>19742</v>
      </c>
      <c r="B20919" s="2" t="str">
        <f ca="1">IFERROR(__xludf.DUMMYFUNCTION("GOOGLETRANSLATE(A20919,""auto"",""en"")"),"Loading...")</f>
        <v>Loading...</v>
      </c>
    </row>
    <row r="20920" spans="1:2" ht="14.25" customHeight="1">
      <c r="A20920" s="2" t="s">
        <v>19743</v>
      </c>
      <c r="B20920" s="2" t="str">
        <f ca="1">IFERROR(__xludf.DUMMYFUNCTION("GOOGLETRANSLATE(A20920,""auto"",""en"")"),"Loading...")</f>
        <v>Loading...</v>
      </c>
    </row>
    <row r="20921" spans="1:2" ht="14.25" customHeight="1">
      <c r="A20921" s="2" t="s">
        <v>19744</v>
      </c>
      <c r="B20921" s="2" t="str">
        <f ca="1">IFERROR(__xludf.DUMMYFUNCTION("GOOGLETRANSLATE(A20921,""auto"",""en"")"),"Caste sensus jaruri hai. But Not for political parties, people acknowledge it is necessary.")</f>
        <v>Caste sensus jaruri hai. But Not for political parties, people acknowledge it is necessary.</v>
      </c>
    </row>
    <row r="20922" spans="1:2" ht="14.25" customHeight="1">
      <c r="A20922" s="2" t="s">
        <v>19745</v>
      </c>
      <c r="B20922" s="2" t="str">
        <f ca="1">IFERROR(__xludf.DUMMYFUNCTION("GOOGLETRANSLATE(A20922,""auto"",""en"")"),"Loading...")</f>
        <v>Loading...</v>
      </c>
    </row>
    <row r="20923" spans="1:2" ht="14.25" customHeight="1">
      <c r="A20923" s="2" t="s">
        <v>19746</v>
      </c>
      <c r="B20923" s="2" t="str">
        <f ca="1">IFERROR(__xludf.DUMMYFUNCTION("GOOGLETRANSLATE(A20923,""auto"",""en"")"),"Loading...")</f>
        <v>Loading...</v>
      </c>
    </row>
    <row r="20924" spans="1:2" ht="14.25" customHeight="1">
      <c r="A20924" s="5" t="s">
        <v>19747</v>
      </c>
      <c r="B20924" s="2" t="str">
        <f ca="1">IFERROR(__xludf.DUMMYFUNCTION("GOOGLETRANSLATE(A20924,""auto"",""en"")"),"Loading...")</f>
        <v>Loading...</v>
      </c>
    </row>
    <row r="20925" spans="1:2" ht="14.25" customHeight="1">
      <c r="A20925" s="5" t="s">
        <v>19747</v>
      </c>
      <c r="B20925" s="2" t="str">
        <f ca="1">IFERROR(__xludf.DUMMYFUNCTION("GOOGLETRANSLATE(A20925,""auto"",""en"")"),"Loading...")</f>
        <v>Loading...</v>
      </c>
    </row>
    <row r="20926" spans="1:2" ht="14.25" customHeight="1">
      <c r="A20926" s="2" t="s">
        <v>19748</v>
      </c>
      <c r="B20926" s="2" t="str">
        <f ca="1">IFERROR(__xludf.DUMMYFUNCTION("GOOGLETRANSLATE(A20926,""auto"",""en"")"),"Loading...")</f>
        <v>Loading...</v>
      </c>
    </row>
    <row r="20927" spans="1:2" ht="14.25" customHeight="1">
      <c r="A20927" s="5" t="s">
        <v>19747</v>
      </c>
      <c r="B20927" s="2" t="str">
        <f ca="1">IFERROR(__xludf.DUMMYFUNCTION("GOOGLETRANSLATE(A20927,""auto"",""en"")"),"Loading...")</f>
        <v>Loading...</v>
      </c>
    </row>
    <row r="20928" spans="1:2" ht="14.25" customHeight="1">
      <c r="A20928" s="2" t="s">
        <v>19749</v>
      </c>
      <c r="B20928" s="2" t="str">
        <f ca="1">IFERROR(__xludf.DUMMYFUNCTION("GOOGLETRANSLATE(A20928,""auto"",""en"")"),"Loading...")</f>
        <v>Loading...</v>
      </c>
    </row>
    <row r="20929" spans="1:2" ht="14.25" customHeight="1">
      <c r="A20929" s="2" t="s">
        <v>19750</v>
      </c>
      <c r="B20929" s="2" t="str">
        <f ca="1">IFERROR(__xludf.DUMMYFUNCTION("GOOGLETRANSLATE(A20929,""auto"",""en"")"),"love the way how you cleared the facts with no biases till now, well until you become more popular😶")</f>
        <v>love the way how you cleared the facts with no biases till now, well until you become more popular😶</v>
      </c>
    </row>
    <row r="20930" spans="1:2" ht="14.25" customHeight="1">
      <c r="A20930" s="2" t="s">
        <v>19751</v>
      </c>
      <c r="B20930" s="2" t="str">
        <f ca="1">IFERROR(__xludf.DUMMYFUNCTION("GOOGLETRANSLATE(A20930,""auto"",""en"")"),"Loading...")</f>
        <v>Loading...</v>
      </c>
    </row>
    <row r="20931" spans="1:2" ht="14.25" customHeight="1">
      <c r="A20931" s="6" t="s">
        <v>19752</v>
      </c>
      <c r="B20931" s="2" t="str">
        <f ca="1">IFERROR(__xludf.DUMMYFUNCTION("GOOGLETRANSLATE(A20931,""auto"",""en"")"),"Loading...")</f>
        <v>Loading...</v>
      </c>
    </row>
    <row r="20932" spans="1:2" ht="14.25" customHeight="1">
      <c r="A20932" s="2" t="s">
        <v>19753</v>
      </c>
      <c r="B20932" s="2" t="str">
        <f ca="1">IFERROR(__xludf.DUMMYFUNCTION("GOOGLETRANSLATE(A20932,""auto"",""en"")"),"Loading...")</f>
        <v>Loading...</v>
      </c>
    </row>
    <row r="20933" spans="1:2" ht="14.25" customHeight="1">
      <c r="A20933" s="6" t="s">
        <v>19754</v>
      </c>
      <c r="B20933" s="2" t="str">
        <f ca="1">IFERROR(__xludf.DUMMYFUNCTION("GOOGLETRANSLATE(A20933,""auto"",""en"")"),"Loading...")</f>
        <v>Loading...</v>
      </c>
    </row>
    <row r="20934" spans="1:2" ht="14.25" customHeight="1">
      <c r="A20934" s="2" t="s">
        <v>19755</v>
      </c>
      <c r="B20934" s="2" t="str">
        <f ca="1">IFERROR(__xludf.DUMMYFUNCTION("GOOGLETRANSLATE(A20934,""auto"",""en"")"),"thanks for the information.")</f>
        <v>thanks for the information.</v>
      </c>
    </row>
    <row r="20935" spans="1:2" ht="14.25" customHeight="1">
      <c r="A20935" s="2" t="s">
        <v>19756</v>
      </c>
      <c r="B20935" s="2" t="str">
        <f ca="1">IFERROR(__xludf.DUMMYFUNCTION("GOOGLETRANSLATE(A20935,""auto"",""en"")"),"Loading...")</f>
        <v>Loading...</v>
      </c>
    </row>
    <row r="20936" spans="1:2" ht="14.25" customHeight="1">
      <c r="A20936" s="2" t="s">
        <v>19757</v>
      </c>
      <c r="B20936" s="2" t="str">
        <f ca="1">IFERROR(__xludf.DUMMYFUNCTION("GOOGLETRANSLATE(A20936,""auto"",""en"")"),"Loading...")</f>
        <v>Loading...</v>
      </c>
    </row>
    <row r="20937" spans="1:2" ht="14.25" customHeight="1">
      <c r="A20937" s="6" t="s">
        <v>19758</v>
      </c>
      <c r="B20937" s="2" t="str">
        <f ca="1">IFERROR(__xludf.DUMMYFUNCTION("GOOGLETRANSLATE(A20937,""auto"",""en"")"),"Loading...")</f>
        <v>Loading...</v>
      </c>
    </row>
    <row r="20938" spans="1:2" ht="14.25" customHeight="1">
      <c r="A20938" s="2" t="s">
        <v>19759</v>
      </c>
      <c r="B20938" s="2" t="str">
        <f ca="1">IFERROR(__xludf.DUMMYFUNCTION("GOOGLETRANSLATE(A20938,""auto"",""en"")"),"Loading...")</f>
        <v>Loading...</v>
      </c>
    </row>
    <row r="20939" spans="1:2" ht="14.25" customHeight="1">
      <c r="A20939" s="2" t="s">
        <v>19760</v>
      </c>
      <c r="B20939" s="2" t="str">
        <f ca="1">IFERROR(__xludf.DUMMYFUNCTION("GOOGLETRANSLATE(A20939,""auto"",""en"")"),"Loading...")</f>
        <v>Loading...</v>
      </c>
    </row>
    <row r="20940" spans="1:2" ht="14.25" customHeight="1">
      <c r="A20940" s="2" t="s">
        <v>19761</v>
      </c>
      <c r="B20940" s="2" t="str">
        <f ca="1">IFERROR(__xludf.DUMMYFUNCTION("GOOGLETRANSLATE(A20940,""auto"",""en"")"),"Loading...")</f>
        <v>Loading...</v>
      </c>
    </row>
    <row r="20941" spans="1:2" ht="14.25" customHeight="1">
      <c r="A20941" s="2" t="s">
        <v>19762</v>
      </c>
      <c r="B20941" s="2" t="str">
        <f ca="1">IFERROR(__xludf.DUMMYFUNCTION("GOOGLETRANSLATE(A20941,""auto"",""en"")"),"Loading...")</f>
        <v>Loading...</v>
      </c>
    </row>
    <row r="20942" spans="1:2" ht="14.25" customHeight="1">
      <c r="A20942" s="6" t="s">
        <v>19763</v>
      </c>
      <c r="B20942" s="2" t="str">
        <f ca="1">IFERROR(__xludf.DUMMYFUNCTION("GOOGLETRANSLATE(A20942,""auto"",""en"")"),"Loading...")</f>
        <v>Loading...</v>
      </c>
    </row>
    <row r="20943" spans="1:2" ht="14.25" customHeight="1">
      <c r="A20943" s="2" t="s">
        <v>19764</v>
      </c>
      <c r="B20943" s="2" t="str">
        <f ca="1">IFERROR(__xludf.DUMMYFUNCTION("GOOGLETRANSLATE(A20943,""auto"",""en"")"),"Loading...")</f>
        <v>Loading...</v>
      </c>
    </row>
    <row r="20944" spans="1:2" ht="14.25" customHeight="1">
      <c r="A20944" s="6" t="s">
        <v>19765</v>
      </c>
      <c r="B20944" s="2" t="str">
        <f ca="1">IFERROR(__xludf.DUMMYFUNCTION("GOOGLETRANSLATE(A20944,""auto"",""en"")"),"Loading...")</f>
        <v>Loading...</v>
      </c>
    </row>
    <row r="20945" spans="1:2" ht="14.25" customHeight="1">
      <c r="A20945" s="2" t="s">
        <v>19766</v>
      </c>
      <c r="B20945" s="2" t="str">
        <f ca="1">IFERROR(__xludf.DUMMYFUNCTION("GOOGLETRANSLATE(A20945,""auto"",""en"")"),"Loading...")</f>
        <v>Loading...</v>
      </c>
    </row>
    <row r="20946" spans="1:2" ht="14.25" customHeight="1">
      <c r="A20946" s="2" t="s">
        <v>19767</v>
      </c>
      <c r="B20946" s="2" t="str">
        <f ca="1">IFERROR(__xludf.DUMMYFUNCTION("GOOGLETRANSLATE(A20946,""auto"",""en"")"),"How much money you get from BJP for criticizing Congress and d framing Rahul Gandhi. Tell Modi is mistakes and BJP's corruption also.")</f>
        <v>How much money you get from BJP for criticizing Congress and d framing Rahul Gandhi. Tell Modi is mistakes and BJP's corruption also.</v>
      </c>
    </row>
    <row r="20947" spans="1:2" ht="14.25" customHeight="1">
      <c r="A20947" s="2" t="s">
        <v>19768</v>
      </c>
      <c r="B20947" s="2" t="str">
        <f ca="1">IFERROR(__xludf.DUMMYFUNCTION("GOOGLETRANSLATE(A20947,""auto"",""en"")"),"Loading...")</f>
        <v>Loading...</v>
      </c>
    </row>
    <row r="20948" spans="1:2" ht="14.25" customHeight="1">
      <c r="A20948" s="2" t="s">
        <v>19769</v>
      </c>
      <c r="B20948" s="2" t="str">
        <f ca="1">IFERROR(__xludf.DUMMYFUNCTION("GOOGLETRANSLATE(A20948,""auto"",""en"")"),"Loading...")</f>
        <v>Loading...</v>
      </c>
    </row>
    <row r="20949" spans="1:2" ht="14.25" customHeight="1">
      <c r="A20949" s="2" t="s">
        <v>19770</v>
      </c>
      <c r="B20949" s="2" t="str">
        <f ca="1">IFERROR(__xludf.DUMMYFUNCTION("GOOGLETRANSLATE(A20949,""auto"",""en"")"),"Loading...")</f>
        <v>Loading...</v>
      </c>
    </row>
    <row r="20950" spans="1:2" ht="14.25" customHeight="1">
      <c r="A20950" s="2" t="s">
        <v>19771</v>
      </c>
      <c r="B20950" s="2" t="str">
        <f ca="1">IFERROR(__xludf.DUMMYFUNCTION("GOOGLETRANSLATE(A20950,""auto"",""en"")"),"Loading...")</f>
        <v>Loading...</v>
      </c>
    </row>
    <row r="20951" spans="1:2" ht="14.25" customHeight="1">
      <c r="A20951" s="2" t="s">
        <v>19772</v>
      </c>
      <c r="B20951" s="2" t="str">
        <f ca="1">IFERROR(__xludf.DUMMYFUNCTION("GOOGLETRANSLATE(A20951,""auto"",""en"")"),"Loading...")</f>
        <v>Loading...</v>
      </c>
    </row>
    <row r="20952" spans="1:2" ht="14.25" customHeight="1">
      <c r="A20952" s="2" t="s">
        <v>19773</v>
      </c>
      <c r="B20952" s="2" t="str">
        <f ca="1">IFERROR(__xludf.DUMMYFUNCTION("GOOGLETRANSLATE(A20952,""auto"",""en"")"),"Modi to do Desh to do")</f>
        <v>Modi to do Desh to do</v>
      </c>
    </row>
    <row r="20953" spans="1:2" ht="14.25" customHeight="1">
      <c r="A20953" s="2" t="s">
        <v>19774</v>
      </c>
      <c r="B20953" s="2" t="str">
        <f ca="1">IFERROR(__xludf.DUMMYFUNCTION("GOOGLETRANSLATE(A20953,""auto"",""en"")"),"Loading...")</f>
        <v>Loading...</v>
      </c>
    </row>
    <row r="20954" spans="1:2" ht="14.25" customHeight="1">
      <c r="A20954" s="2" t="s">
        <v>19775</v>
      </c>
      <c r="B20954" s="2" t="str">
        <f ca="1">IFERROR(__xludf.DUMMYFUNCTION("GOOGLETRANSLATE(A20954,""auto"",""en"")"),"Loading...")</f>
        <v>Loading...</v>
      </c>
    </row>
    <row r="20955" spans="1:2" ht="14.25" customHeight="1">
      <c r="A20955" s="2" t="s">
        <v>19776</v>
      </c>
      <c r="B20955" s="2" t="str">
        <f ca="1">IFERROR(__xludf.DUMMYFUNCTION("GOOGLETRANSLATE(A20955,""auto"",""en"")"),"Best Channel for knowledge! Hands-down 🙌")</f>
        <v>Best Channel for knowledge! Hands-down 🙌</v>
      </c>
    </row>
    <row r="20956" spans="1:2" ht="14.25" customHeight="1">
      <c r="A20956" s="2" t="s">
        <v>19777</v>
      </c>
      <c r="B20956" s="2" t="str">
        <f ca="1">IFERROR(__xludf.DUMMYFUNCTION("GOOGLETRANSLATE(A20956,""auto"",""en"")"),"Loading...")</f>
        <v>Loading...</v>
      </c>
    </row>
    <row r="20957" spans="1:2" ht="14.25" customHeight="1">
      <c r="A20957" s="2" t="s">
        <v>19778</v>
      </c>
      <c r="B20957" s="2" t="str">
        <f ca="1">IFERROR(__xludf.DUMMYFUNCTION("GOOGLETRANSLATE(A20957,""auto"",""en"")"),"Loading...")</f>
        <v>Loading...</v>
      </c>
    </row>
    <row r="20958" spans="1:2" ht="14.25" customHeight="1">
      <c r="A20958" s="2" t="s">
        <v>19779</v>
      </c>
      <c r="B20958" s="2" t="str">
        <f ca="1">IFERROR(__xludf.DUMMYFUNCTION("GOOGLETRANSLATE(A20958,""auto"",""en"")"),"I'm going to vote")</f>
        <v>I'm going to vote</v>
      </c>
    </row>
    <row r="20959" spans="1:2" ht="14.25" customHeight="1">
      <c r="A20959" s="2" t="s">
        <v>19780</v>
      </c>
      <c r="B20959" s="2" t="str">
        <f ca="1">IFERROR(__xludf.DUMMYFUNCTION("GOOGLETRANSLATE(A20959,""auto"",""en"")"),"Loading...")</f>
        <v>Loading...</v>
      </c>
    </row>
    <row r="20960" spans="1:2" ht="14.25" customHeight="1">
      <c r="A20960" s="2" t="s">
        <v>19781</v>
      </c>
      <c r="B20960" s="2" t="str">
        <f ca="1">IFERROR(__xludf.DUMMYFUNCTION("GOOGLETRANSLATE(A20960,""auto"",""en"")"),"Loading...")</f>
        <v>Loading...</v>
      </c>
    </row>
    <row r="20961" spans="1:2" ht="14.25" customHeight="1">
      <c r="A20961" s="2" t="s">
        <v>19782</v>
      </c>
      <c r="B20961" s="2" t="str">
        <f ca="1">IFERROR(__xludf.DUMMYFUNCTION("GOOGLETRANSLATE(A20961,""auto"",""en"")"),"How much money have you spent from BJP?")</f>
        <v>How much money have you spent from BJP?</v>
      </c>
    </row>
    <row r="20962" spans="1:2" ht="14.25" customHeight="1">
      <c r="A20962" s="2" t="s">
        <v>19783</v>
      </c>
      <c r="B20962" s="2" t="str">
        <f ca="1">IFERROR(__xludf.DUMMYFUNCTION("GOOGLETRANSLATE(A20962,""auto"",""en"")"),"Loading...")</f>
        <v>Loading...</v>
      </c>
    </row>
    <row r="20963" spans="1:2" ht="14.25" customHeight="1">
      <c r="A20963" s="2" t="s">
        <v>19784</v>
      </c>
      <c r="B20963" s="2" t="str">
        <f ca="1">IFERROR(__xludf.DUMMYFUNCTION("GOOGLETRANSLATE(A20963,""auto"",""en"")"),"Loading...")</f>
        <v>Loading...</v>
      </c>
    </row>
    <row r="20964" spans="1:2" ht="14.25" customHeight="1">
      <c r="A20964" s="2" t="s">
        <v>19785</v>
      </c>
      <c r="B20964" s="2" t="str">
        <f ca="1">IFERROR(__xludf.DUMMYFUNCTION("GOOGLETRANSLATE(A20964,""auto"",""en"")"),"Mr. Mangal want to know if u are aware Congress is not only made up Rahul Gandhi’s opposition but a whole lot of patriotic intelligent Indians who are  true")</f>
        <v>Mr. Mangal want to know if u are aware Congress is not only made up Rahul Gandhi’s opposition but a whole lot of patriotic intelligent Indians who are  true</v>
      </c>
    </row>
    <row r="20965" spans="1:2" ht="14.25" customHeight="1">
      <c r="A20965" s="2" t="s">
        <v>19786</v>
      </c>
      <c r="B20965" s="2" t="str">
        <f ca="1">IFERROR(__xludf.DUMMYFUNCTION("GOOGLETRANSLATE(A20965,""auto"",""en"")"),"Well spoken")</f>
        <v>Well spoken</v>
      </c>
    </row>
    <row r="20966" spans="1:2" ht="14.25" customHeight="1">
      <c r="A20966" s="2" t="s">
        <v>19787</v>
      </c>
      <c r="B20966" s="2" t="str">
        <f ca="1">IFERROR(__xludf.DUMMYFUNCTION("GOOGLETRANSLATE(A20966,""auto"",""en"")"),"Stilll better than feku")</f>
        <v>Stilll better than feku</v>
      </c>
    </row>
    <row r="20967" spans="1:2" ht="14.25" customHeight="1">
      <c r="A20967" s="2" t="s">
        <v>19788</v>
      </c>
      <c r="B20967" s="2" t="str">
        <f ca="1">IFERROR(__xludf.DUMMYFUNCTION("GOOGLETRANSLATE(A20967,""auto"",""en"")"),"Loading...")</f>
        <v>Loading...</v>
      </c>
    </row>
    <row r="20968" spans="1:2" ht="14.25" customHeight="1">
      <c r="A20968" s="2" t="s">
        <v>19789</v>
      </c>
      <c r="B20968" s="2" t="str">
        <f ca="1">IFERROR(__xludf.DUMMYFUNCTION("GOOGLETRANSLATE(A20968,""auto"",""en"")"),"Loading...")</f>
        <v>Loading...</v>
      </c>
    </row>
    <row r="20969" spans="1:2" ht="14.25" customHeight="1">
      <c r="A20969" s="2" t="s">
        <v>19790</v>
      </c>
      <c r="B20969" s="2" t="str">
        <f ca="1">IFERROR(__xludf.DUMMYFUNCTION("GOOGLETRANSLATE(A20969,""auto"",""en"")"),"Loading...")</f>
        <v>Loading...</v>
      </c>
    </row>
    <row r="20970" spans="1:2" ht="14.25" customHeight="1">
      <c r="A20970" s="2" t="s">
        <v>19791</v>
      </c>
      <c r="B20970" s="2" t="str">
        <f ca="1">IFERROR(__xludf.DUMMYFUNCTION("GOOGLETRANSLATE(A20970,""auto"",""en"")"),"4 pass pm can be banned by anyone😅")</f>
        <v>4 pass pm can be banned by anyone😅</v>
      </c>
    </row>
    <row r="20971" spans="1:2" ht="14.25" customHeight="1">
      <c r="A20971" s="2" t="s">
        <v>19792</v>
      </c>
      <c r="B20971" s="2" t="str">
        <f ca="1">IFERROR(__xludf.DUMMYFUNCTION("GOOGLETRANSLATE(A20971,""auto"",""en"")"),"Loading...")</f>
        <v>Loading...</v>
      </c>
    </row>
    <row r="20972" spans="1:2" ht="14.25" customHeight="1">
      <c r="A20972" s="2" t="s">
        <v>19793</v>
      </c>
      <c r="B20972" s="2" t="str">
        <f ca="1">IFERROR(__xludf.DUMMYFUNCTION("GOOGLETRANSLATE(A20972,""auto"",""en"")"),"Loading...")</f>
        <v>Loading...</v>
      </c>
    </row>
    <row r="20973" spans="1:2" ht="14.25" customHeight="1">
      <c r="A20973" s="2" t="s">
        <v>19794</v>
      </c>
      <c r="B20973" s="2" t="str">
        <f ca="1">IFERROR(__xludf.DUMMYFUNCTION("GOOGLETRANSLATE(A20973,""auto"",""en"")"),"Loading...")</f>
        <v>Loading...</v>
      </c>
    </row>
    <row r="20974" spans="1:2" ht="14.25" customHeight="1">
      <c r="A20974" s="2" t="s">
        <v>19795</v>
      </c>
      <c r="B20974" s="2" t="str">
        <f ca="1">IFERROR(__xludf.DUMMYFUNCTION("GOOGLETRANSLATE(A20974,""auto"",""en"")"),"Long live congress")</f>
        <v>Long live congress</v>
      </c>
    </row>
    <row r="20975" spans="1:2" ht="14.25" customHeight="1">
      <c r="A20975" s="2" t="s">
        <v>19796</v>
      </c>
      <c r="B20975" s="2" t="str">
        <f ca="1">IFERROR(__xludf.DUMMYFUNCTION("GOOGLETRANSLATE(A20975,""auto"",""en"")"),"Loading...")</f>
        <v>Loading...</v>
      </c>
    </row>
    <row r="20976" spans="1:2" ht="14.25" customHeight="1">
      <c r="A20976" s="2" t="s">
        <v>19797</v>
      </c>
      <c r="B20976" s="2" t="str">
        <f ca="1">IFERROR(__xludf.DUMMYFUNCTION("GOOGLETRANSLATE(A20976,""auto"",""en"")"),"Loading...")</f>
        <v>Loading...</v>
      </c>
    </row>
    <row r="20977" spans="1:2" ht="14.25" customHeight="1">
      <c r="A20977" s="2" t="s">
        <v>19798</v>
      </c>
      <c r="B20977" s="2" t="str">
        <f ca="1">IFERROR(__xludf.DUMMYFUNCTION("GOOGLETRANSLATE(A20977,""auto"",""en"")"),"What are you saying brother?")</f>
        <v>What are you saying brother?</v>
      </c>
    </row>
    <row r="20978" spans="1:2" ht="14.25" customHeight="1">
      <c r="A20978" s="6" t="s">
        <v>19799</v>
      </c>
      <c r="B20978" s="2" t="str">
        <f ca="1">IFERROR(__xludf.DUMMYFUNCTION("GOOGLETRANSLATE(A20978,""auto"",""en"")"),"Loading...")</f>
        <v>Loading...</v>
      </c>
    </row>
    <row r="20979" spans="1:2" ht="14.25" customHeight="1">
      <c r="A20979" s="2" t="s">
        <v>19800</v>
      </c>
      <c r="B20979" s="2" t="str">
        <f ca="1">IFERROR(__xludf.DUMMYFUNCTION("GOOGLETRANSLATE(A20979,""auto"",""en"")"),"Loading...")</f>
        <v>Loading...</v>
      </c>
    </row>
    <row r="20980" spans="1:2" ht="14.25" customHeight="1">
      <c r="A20980" s="2" t="s">
        <v>19801</v>
      </c>
      <c r="B20980" s="2" t="str">
        <f ca="1">IFERROR(__xludf.DUMMYFUNCTION("GOOGLETRANSLATE(A20980,""auto"",""en"")"),"Bhai Rahul Gandhi is the best.. ❤")</f>
        <v>Bhai Rahul Gandhi is the best.. ❤</v>
      </c>
    </row>
    <row r="20981" spans="1:2" ht="14.25" customHeight="1">
      <c r="A20981" s="2" t="s">
        <v>19802</v>
      </c>
      <c r="B20981" s="2" t="str">
        <f ca="1">IFERROR(__xludf.DUMMYFUNCTION("GOOGLETRANSLATE(A20981,""auto"",""en"")"),"Loading...")</f>
        <v>Loading...</v>
      </c>
    </row>
    <row r="20982" spans="1:2" ht="14.25" customHeight="1">
      <c r="A20982" s="2" t="s">
        <v>458</v>
      </c>
      <c r="B20982" s="2" t="str">
        <f ca="1">IFERROR(__xludf.DUMMYFUNCTION("GOOGLETRANSLATE(A20982,""auto"",""en"")"),"Loading...")</f>
        <v>Loading...</v>
      </c>
    </row>
    <row r="20983" spans="1:2" ht="14.25" customHeight="1">
      <c r="A20983" s="6" t="s">
        <v>19803</v>
      </c>
      <c r="B20983" s="2" t="str">
        <f ca="1">IFERROR(__xludf.DUMMYFUNCTION("GOOGLETRANSLATE(A20983,""auto"",""en"")"),"Loading...")</f>
        <v>Loading...</v>
      </c>
    </row>
    <row r="20984" spans="1:2" ht="14.25" customHeight="1">
      <c r="A20984" s="2" t="s">
        <v>19804</v>
      </c>
      <c r="B20984" s="2" t="str">
        <f ca="1">IFERROR(__xludf.DUMMYFUNCTION("GOOGLETRANSLATE(A20984,""auto"",""en"")"),"Loading...")</f>
        <v>Loading...</v>
      </c>
    </row>
    <row r="20985" spans="1:2" ht="14.25" customHeight="1">
      <c r="A20985" s="2" t="s">
        <v>19805</v>
      </c>
      <c r="B20985" s="2" t="str">
        <f ca="1">IFERROR(__xludf.DUMMYFUNCTION("GOOGLETRANSLATE(A20985,""auto"",""en"")"),"Loading...")</f>
        <v>Loading...</v>
      </c>
    </row>
    <row r="20986" spans="1:2" ht="14.25" customHeight="1">
      <c r="A20986" s="2" t="s">
        <v>19806</v>
      </c>
      <c r="B20986" s="2" t="str">
        <f ca="1">IFERROR(__xludf.DUMMYFUNCTION("GOOGLETRANSLATE(A20986,""auto"",""en"")"),"Loading...")</f>
        <v>Loading...</v>
      </c>
    </row>
    <row r="20987" spans="1:2" ht="14.25" customHeight="1">
      <c r="A20987" s="2" t="s">
        <v>19807</v>
      </c>
      <c r="B20987" s="2" t="str">
        <f ca="1">IFERROR(__xludf.DUMMYFUNCTION("GOOGLETRANSLATE(A20987,""auto"",""en"")"),"Loading...")</f>
        <v>Loading...</v>
      </c>
    </row>
    <row r="20988" spans="1:2" ht="14.25" customHeight="1">
      <c r="A20988" s="2" t="s">
        <v>15968</v>
      </c>
      <c r="B20988" s="2" t="str">
        <f ca="1">IFERROR(__xludf.DUMMYFUNCTION("GOOGLETRANSLATE(A20988,""auto"",""en"")"),"Loading...")</f>
        <v>Loading...</v>
      </c>
    </row>
    <row r="20989" spans="1:2" ht="14.25" customHeight="1">
      <c r="A20989" s="2" t="s">
        <v>19808</v>
      </c>
      <c r="B20989" s="2" t="str">
        <f ca="1">IFERROR(__xludf.DUMMYFUNCTION("GOOGLETRANSLATE(A20989,""auto"",""en"")"),"Loading...")</f>
        <v>Loading...</v>
      </c>
    </row>
    <row r="20990" spans="1:2" ht="14.25" customHeight="1">
      <c r="A20990" s="2" t="s">
        <v>19809</v>
      </c>
      <c r="B20990" s="2" t="str">
        <f ca="1">IFERROR(__xludf.DUMMYFUNCTION("GOOGLETRANSLATE(A20990,""auto"",""en"")"),"Loading...")</f>
        <v>Loading...</v>
      </c>
    </row>
    <row r="20991" spans="1:2" ht="14.25" customHeight="1">
      <c r="A20991" s="6" t="s">
        <v>19810</v>
      </c>
      <c r="B20991" s="2" t="str">
        <f ca="1">IFERROR(__xludf.DUMMYFUNCTION("GOOGLETRANSLATE(A20991,""auto"",""en"")"),"Loading...")</f>
        <v>Loading...</v>
      </c>
    </row>
    <row r="20992" spans="1:2" ht="14.25" customHeight="1">
      <c r="A20992" s="2" t="s">
        <v>19811</v>
      </c>
      <c r="B20992" s="2" t="str">
        <f ca="1">IFERROR(__xludf.DUMMYFUNCTION("GOOGLETRANSLATE(A20992,""auto"",""en"")"),"Loading...")</f>
        <v>Loading...</v>
      </c>
    </row>
    <row r="20993" spans="1:2" ht="14.25" customHeight="1">
      <c r="A20993" s="2" t="s">
        <v>19812</v>
      </c>
      <c r="B20993" s="2" t="str">
        <f ca="1">IFERROR(__xludf.DUMMYFUNCTION("GOOGLETRANSLATE(A20993,""auto"",""en"")"),"Loading...")</f>
        <v>Loading...</v>
      </c>
    </row>
    <row r="20994" spans="1:2" ht="14.25" customHeight="1">
      <c r="A20994" s="6" t="s">
        <v>19813</v>
      </c>
      <c r="B20994" s="2" t="str">
        <f ca="1">IFERROR(__xludf.DUMMYFUNCTION("GOOGLETRANSLATE(A20994,""auto"",""en"")"),"Loading...")</f>
        <v>Loading...</v>
      </c>
    </row>
    <row r="20995" spans="1:2" ht="14.25" customHeight="1">
      <c r="A20995" s="2" t="s">
        <v>19814</v>
      </c>
      <c r="B20995" s="2" t="str">
        <f ca="1">IFERROR(__xludf.DUMMYFUNCTION("GOOGLETRANSLATE(A20995,""auto"",""en"")"),"Loading...")</f>
        <v>Loading...</v>
      </c>
    </row>
    <row r="20996" spans="1:2" ht="14.25" customHeight="1">
      <c r="A20996" s="6" t="s">
        <v>19815</v>
      </c>
      <c r="B20996" s="2" t="str">
        <f ca="1">IFERROR(__xludf.DUMMYFUNCTION("GOOGLETRANSLATE(A20996,""auto"",""en"")"),"Loading...")</f>
        <v>Loading...</v>
      </c>
    </row>
    <row r="20997" spans="1:2" ht="14.25" customHeight="1">
      <c r="A20997" s="2" t="s">
        <v>19816</v>
      </c>
      <c r="B20997" s="2" t="str">
        <f ca="1">IFERROR(__xludf.DUMMYFUNCTION("GOOGLETRANSLATE(A20997,""auto"",""en"")"),"Loading...")</f>
        <v>Loading...</v>
      </c>
    </row>
    <row r="20998" spans="1:2" ht="14.25" customHeight="1">
      <c r="A20998" s="2" t="s">
        <v>19817</v>
      </c>
      <c r="B20998" s="2" t="str">
        <f ca="1">IFERROR(__xludf.DUMMYFUNCTION("GOOGLETRANSLATE(A20998,""auto"",""en"")"),"Loading...")</f>
        <v>Loading...</v>
      </c>
    </row>
    <row r="20999" spans="1:2" ht="14.25" customHeight="1">
      <c r="A20999" s="2" t="s">
        <v>19818</v>
      </c>
      <c r="B20999" s="2" t="str">
        <f ca="1">IFERROR(__xludf.DUMMYFUNCTION("GOOGLETRANSLATE(A20999,""auto"",""en"")"),"Loading...")</f>
        <v>Loading...</v>
      </c>
    </row>
    <row r="21000" spans="1:2" ht="14.25" customHeight="1">
      <c r="A21000" s="2" t="s">
        <v>19819</v>
      </c>
      <c r="B21000" s="2" t="str">
        <f ca="1">IFERROR(__xludf.DUMMYFUNCTION("GOOGLETRANSLATE(A21000,""auto"",""en"")"),"Loading...")</f>
        <v>Loading...</v>
      </c>
    </row>
    <row r="21001" spans="1:2" ht="14.25" customHeight="1">
      <c r="A21001" s="2" t="s">
        <v>19820</v>
      </c>
      <c r="B21001" s="2" t="str">
        <f ca="1">IFERROR(__xludf.DUMMYFUNCTION("GOOGLETRANSLATE(A21001,""auto"",""en"")"),"Loading...")</f>
        <v>Loading...</v>
      </c>
    </row>
    <row r="21002" spans="1:2" ht="14.25" customHeight="1">
      <c r="A21002" s="5" t="s">
        <v>19821</v>
      </c>
      <c r="B21002" s="2" t="str">
        <f ca="1">IFERROR(__xludf.DUMMYFUNCTION("GOOGLETRANSLATE(A21002,""auto"",""en"")"),"what is the matter
accurate analysis")</f>
        <v>what is the matter
accurate analysis</v>
      </c>
    </row>
    <row r="21003" spans="1:2" ht="14.25" customHeight="1">
      <c r="A21003" s="2" t="s">
        <v>19822</v>
      </c>
      <c r="B21003" s="2" t="str">
        <f ca="1">IFERROR(__xludf.DUMMYFUNCTION("GOOGLETRANSLATE(A21003,""auto"",""en"")"),"Loading...")</f>
        <v>Loading...</v>
      </c>
    </row>
    <row r="21004" spans="1:2" ht="14.25" customHeight="1">
      <c r="A21004" s="2" t="s">
        <v>19823</v>
      </c>
      <c r="B21004" s="2" t="str">
        <f ca="1">IFERROR(__xludf.DUMMYFUNCTION("GOOGLETRANSLATE(A21004,""auto"",""en"")"),"Loading...")</f>
        <v>Loading...</v>
      </c>
    </row>
    <row r="21005" spans="1:2" ht="14.25" customHeight="1">
      <c r="A21005" s="2" t="s">
        <v>9552</v>
      </c>
      <c r="B21005" s="2" t="str">
        <f ca="1">IFERROR(__xludf.DUMMYFUNCTION("GOOGLETRANSLATE(A21005,""auto"",""en"")"),"Loading...")</f>
        <v>Loading...</v>
      </c>
    </row>
    <row r="21006" spans="1:2" ht="14.25" customHeight="1">
      <c r="A21006" s="2" t="s">
        <v>19824</v>
      </c>
      <c r="B21006" s="2" t="str">
        <f ca="1">IFERROR(__xludf.DUMMYFUNCTION("GOOGLETRANSLATE(A21006,""auto"",""en"")"),"Loading...")</f>
        <v>Loading...</v>
      </c>
    </row>
    <row r="21007" spans="1:2" ht="14.25" customHeight="1">
      <c r="A21007" s="2" t="s">
        <v>19825</v>
      </c>
      <c r="B21007" s="2" t="str">
        <f ca="1">IFERROR(__xludf.DUMMYFUNCTION("GOOGLETRANSLATE(A21007,""auto"",""en"")"),"When BJP has earned more than Rs 6000 crore by doing scam, it can borrow money from it, then why can't it say this, brother?")</f>
        <v>When BJP has earned more than Rs 6000 crore by doing scam, it can borrow money from it, then why can't it say this, brother?</v>
      </c>
    </row>
    <row r="21008" spans="1:2" ht="14.25" customHeight="1">
      <c r="A21008" s="2" t="s">
        <v>19826</v>
      </c>
      <c r="B21008" s="2" t="str">
        <f ca="1">IFERROR(__xludf.DUMMYFUNCTION("GOOGLETRANSLATE(A21008,""auto"",""en"")"),"Loading...")</f>
        <v>Loading...</v>
      </c>
    </row>
    <row r="21009" spans="1:2" ht="14.25" customHeight="1">
      <c r="A21009" s="6" t="s">
        <v>19827</v>
      </c>
      <c r="B21009" s="2" t="str">
        <f ca="1">IFERROR(__xludf.DUMMYFUNCTION("GOOGLETRANSLATE(A21009,""auto"",""en"")"),"Loading...")</f>
        <v>Loading...</v>
      </c>
    </row>
    <row r="21010" spans="1:2" ht="14.25" customHeight="1">
      <c r="A21010" s="2" t="s">
        <v>19828</v>
      </c>
      <c r="B21010" s="2" t="str">
        <f ca="1">IFERROR(__xludf.DUMMYFUNCTION("GOOGLETRANSLATE(A21010,""auto"",""en"")"),"Loading...")</f>
        <v>Loading...</v>
      </c>
    </row>
    <row r="21011" spans="1:2" ht="14.25" customHeight="1">
      <c r="A21011" s="2" t="s">
        <v>19829</v>
      </c>
      <c r="B21011" s="2" t="str">
        <f ca="1">IFERROR(__xludf.DUMMYFUNCTION("GOOGLETRANSLATE(A21011,""auto"",""en"")"),"Loading...")</f>
        <v>Loading...</v>
      </c>
    </row>
    <row r="21012" spans="1:2" ht="14.25" customHeight="1">
      <c r="A21012" s="2" t="s">
        <v>19830</v>
      </c>
      <c r="B21012" s="2" t="str">
        <f ca="1">IFERROR(__xludf.DUMMYFUNCTION("GOOGLETRANSLATE(A21012,""auto"",""en"")"),"Rahul Gandhi needs to Improve in various Qualities but It is a Fact that He can Improve and He holds the Potential to be a Great PM")</f>
        <v>Rahul Gandhi needs to Improve in various Qualities but It is a Fact that He can Improve and He holds the Potential to be a Great PM</v>
      </c>
    </row>
    <row r="21013" spans="1:2" ht="14.25" customHeight="1">
      <c r="A21013" s="2" t="s">
        <v>19831</v>
      </c>
      <c r="B21013" s="2" t="str">
        <f ca="1">IFERROR(__xludf.DUMMYFUNCTION("GOOGLETRANSLATE(A21013,""auto"",""en"")"),"Loading...")</f>
        <v>Loading...</v>
      </c>
    </row>
    <row r="21014" spans="1:2" ht="14.25" customHeight="1">
      <c r="A21014" s="2" t="s">
        <v>19832</v>
      </c>
      <c r="B21014" s="2" t="str">
        <f ca="1">IFERROR(__xludf.DUMMYFUNCTION("GOOGLETRANSLATE(A21014,""auto"",""en"")"),"Loading...")</f>
        <v>Loading...</v>
      </c>
    </row>
    <row r="21015" spans="1:2" ht="14.25" customHeight="1">
      <c r="A21015" s="2" t="s">
        <v>19833</v>
      </c>
      <c r="B21015" s="2" t="str">
        <f ca="1">IFERROR(__xludf.DUMMYFUNCTION("GOOGLETRANSLATE(A21015,""auto"",""en"")"),"Loading...")</f>
        <v>Loading...</v>
      </c>
    </row>
    <row r="21016" spans="1:2" ht="14.25" customHeight="1">
      <c r="A21016" s="2" t="s">
        <v>19834</v>
      </c>
      <c r="B21016" s="2" t="str">
        <f ca="1">IFERROR(__xludf.DUMMYFUNCTION("GOOGLETRANSLATE(A21016,""auto"",""en"")"),"Loading...")</f>
        <v>Loading...</v>
      </c>
    </row>
    <row r="21017" spans="1:2" ht="14.25" customHeight="1">
      <c r="A21017" s="2" t="s">
        <v>19835</v>
      </c>
      <c r="B21017" s="2" t="str">
        <f ca="1">IFERROR(__xludf.DUMMYFUNCTION("GOOGLETRANSLATE(A21017,""auto"",""en"")"),"Loading...")</f>
        <v>Loading...</v>
      </c>
    </row>
    <row r="21018" spans="1:2" ht="14.25" customHeight="1">
      <c r="A21018" s="2" t="s">
        <v>19836</v>
      </c>
      <c r="B21018" s="2" t="str">
        <f ca="1">IFERROR(__xludf.DUMMYFUNCTION("GOOGLETRANSLATE(A21018,""auto"",""en"")"),"Loading...")</f>
        <v>Loading...</v>
      </c>
    </row>
    <row r="21019" spans="1:2" ht="14.25" customHeight="1">
      <c r="A21019" s="2" t="s">
        <v>19837</v>
      </c>
      <c r="B21019" s="2" t="str">
        <f ca="1">IFERROR(__xludf.DUMMYFUNCTION("GOOGLETRANSLATE(A21019,""auto"",""en"")"),"Loading...")</f>
        <v>Loading...</v>
      </c>
    </row>
    <row r="21020" spans="1:2" ht="14.25" customHeight="1">
      <c r="A21020" s="2" t="s">
        <v>19838</v>
      </c>
      <c r="B21020" s="2" t="str">
        <f ca="1">IFERROR(__xludf.DUMMYFUNCTION("GOOGLETRANSLATE(A21020,""auto"",""en"")"),"Loading...")</f>
        <v>Loading...</v>
      </c>
    </row>
    <row r="21021" spans="1:2" ht="14.25" customHeight="1">
      <c r="A21021" s="6" t="s">
        <v>19839</v>
      </c>
      <c r="B21021" s="2" t="str">
        <f ca="1">IFERROR(__xludf.DUMMYFUNCTION("GOOGLETRANSLATE(A21021,""auto"",""en"")"),"Loading...")</f>
        <v>Loading...</v>
      </c>
    </row>
    <row r="21022" spans="1:2" ht="14.25" customHeight="1">
      <c r="A21022" s="2" t="s">
        <v>19840</v>
      </c>
      <c r="B21022" s="2" t="str">
        <f ca="1">IFERROR(__xludf.DUMMYFUNCTION("GOOGLETRANSLATE(A21022,""auto"",""en"")"),"Loading...")</f>
        <v>Loading...</v>
      </c>
    </row>
    <row r="21023" spans="1:2" ht="14.25" customHeight="1">
      <c r="A21023" s="6" t="s">
        <v>19841</v>
      </c>
      <c r="B21023" s="2" t="str">
        <f ca="1">IFERROR(__xludf.DUMMYFUNCTION("GOOGLETRANSLATE(A21023,""auto"",""en"")"),"Loading...")</f>
        <v>Loading...</v>
      </c>
    </row>
    <row r="21024" spans="1:2" ht="14.25" customHeight="1">
      <c r="A21024" s="2" t="s">
        <v>19842</v>
      </c>
      <c r="B21024" s="2" t="str">
        <f ca="1">IFERROR(__xludf.DUMMYFUNCTION("GOOGLETRANSLATE(A21024,""auto"",""en"")"),"It's a difficult choice for Indian voters. On one hand BJP has clear intentions on weakening the democratic values (but any other party in power can do that). The major opposition congress has no fundamental (they don't have sensible leadership). An ideal"&amp;" balance of power would be a govt. where there is enough opposition to keep BJP in check, but the working components of the present govt. remains. A total overhaul and replacement may lead to instability in the entire system.")</f>
        <v>It's a difficult choice for Indian voters. On one hand BJP has clear intentions on weakening the democratic values (but any other party in power can do that). The major opposition congress has no fundamental (they don't have sensible leadership). An ideal balance of power would be a govt. where there is enough opposition to keep BJP in check, but the working components of the present govt. remains. A total overhaul and replacement may lead to instability in the entire system.</v>
      </c>
    </row>
    <row r="21025" spans="1:2" ht="14.25" customHeight="1">
      <c r="A21025" s="6" t="s">
        <v>19843</v>
      </c>
      <c r="B21025" s="2" t="str">
        <f ca="1">IFERROR(__xludf.DUMMYFUNCTION("GOOGLETRANSLATE(A21025,""auto"",""en"")"),"Loading...")</f>
        <v>Loading...</v>
      </c>
    </row>
    <row r="21026" spans="1:2" ht="14.25" customHeight="1">
      <c r="A21026" s="2" t="s">
        <v>19844</v>
      </c>
      <c r="B21026" s="2" t="str">
        <f ca="1">IFERROR(__xludf.DUMMYFUNCTION("GOOGLETRANSLATE(A21026,""auto"",""en"")"),"If congress brings reservation in pvt sector also, where will gen. population go? Can't give my vote to Rahul. Their own INDIA block member CPI is saying they will dismantle nuclear weapons :) Their another member from TN demands to exterminate Sanatan dh"&amp;"arma. This will be a khichadi govt, same as UPA, can't allow that.")</f>
        <v>If congress brings reservation in pvt sector also, where will gen. population go? Can't give my vote to Rahul. Their own INDIA block member CPI is saying they will dismantle nuclear weapons :) Their another member from TN demands to exterminate Sanatan dharma. This will be a khichadi govt, same as UPA, can't allow that.</v>
      </c>
    </row>
    <row r="21027" spans="1:2" ht="14.25" customHeight="1">
      <c r="A21027" s="2" t="s">
        <v>19845</v>
      </c>
      <c r="B21027" s="2" t="str">
        <f ca="1">IFERROR(__xludf.DUMMYFUNCTION("GOOGLETRANSLATE(A21027,""auto"",""en"")"),"Loading...")</f>
        <v>Loading...</v>
      </c>
    </row>
    <row r="21028" spans="1:2" ht="14.25" customHeight="1">
      <c r="A21028" s="4" t="s">
        <v>19846</v>
      </c>
      <c r="B21028" s="2" t="str">
        <f ca="1">IFERROR(__xludf.DUMMYFUNCTION("GOOGLETRANSLATE(A21028,""auto"",""en"")"),"Loading...")</f>
        <v>Loading...</v>
      </c>
    </row>
    <row r="21029" spans="1:2" ht="14.25" customHeight="1">
      <c r="A21029" s="2" t="s">
        <v>19847</v>
      </c>
      <c r="B21029" s="2" t="str">
        <f ca="1">IFERROR(__xludf.DUMMYFUNCTION("GOOGLETRANSLATE(A21029,""auto"",""en"")"),"VOTE FOR INDIA VOTE FOR FUTURE❤")</f>
        <v>VOTE FOR INDIA VOTE FOR FUTURE❤</v>
      </c>
    </row>
    <row r="21030" spans="1:2" ht="14.25" customHeight="1">
      <c r="A21030" s="2" t="s">
        <v>19848</v>
      </c>
      <c r="B21030" s="2" t="str">
        <f ca="1">IFERROR(__xludf.DUMMYFUNCTION("GOOGLETRANSLATE(A21030,""auto"",""en"")"),"Loading...")</f>
        <v>Loading...</v>
      </c>
    </row>
    <row r="21031" spans="1:2" ht="14.25" customHeight="1">
      <c r="A21031" s="2" t="s">
        <v>19849</v>
      </c>
      <c r="B21031" s="2" t="str">
        <f ca="1">IFERROR(__xludf.DUMMYFUNCTION("GOOGLETRANSLATE(A21031,""auto"",""en"")"),"Loading...")</f>
        <v>Loading...</v>
      </c>
    </row>
    <row r="21032" spans="1:2" ht="14.25" customHeight="1">
      <c r="A21032" s="2" t="s">
        <v>19850</v>
      </c>
      <c r="B21032" s="2" t="str">
        <f ca="1">IFERROR(__xludf.DUMMYFUNCTION("GOOGLETRANSLATE(A21032,""auto"",""en"")"),"Loading...")</f>
        <v>Loading...</v>
      </c>
    </row>
    <row r="21033" spans="1:2" ht="14.25" customHeight="1">
      <c r="A21033" s="6" t="s">
        <v>19851</v>
      </c>
      <c r="B21033" s="2" t="str">
        <f ca="1">IFERROR(__xludf.DUMMYFUNCTION("GOOGLETRANSLATE(A21033,""auto"",""en"")"),"Loading...")</f>
        <v>Loading...</v>
      </c>
    </row>
    <row r="21034" spans="1:2" ht="14.25" customHeight="1">
      <c r="A21034" s="2" t="s">
        <v>19852</v>
      </c>
      <c r="B21034" s="2" t="str">
        <f ca="1">IFERROR(__xludf.DUMMYFUNCTION("GOOGLETRANSLATE(A21034,""auto"",""en"")"),"Loading...")</f>
        <v>Loading...</v>
      </c>
    </row>
    <row r="21035" spans="1:2" ht="14.25" customHeight="1">
      <c r="A21035" s="2" t="s">
        <v>19853</v>
      </c>
      <c r="B21035" s="2" t="str">
        <f ca="1">IFERROR(__xludf.DUMMYFUNCTION("GOOGLETRANSLATE(A21035,""auto"",""en"")"),"Loading...")</f>
        <v>Loading...</v>
      </c>
    </row>
    <row r="21036" spans="1:2" ht="14.25" customHeight="1">
      <c r="A21036" s="2" t="s">
        <v>19854</v>
      </c>
      <c r="B21036" s="2" t="str">
        <f ca="1">IFERROR(__xludf.DUMMYFUNCTION("GOOGLETRANSLATE(A21036,""auto"",""en"")"),"Vote for BJP ❤")</f>
        <v>Vote for BJP ❤</v>
      </c>
    </row>
    <row r="21037" spans="1:2" ht="14.25" customHeight="1">
      <c r="A21037" s="4" t="s">
        <v>19855</v>
      </c>
      <c r="B21037" s="2" t="str">
        <f ca="1">IFERROR(__xludf.DUMMYFUNCTION("GOOGLETRANSLATE(A21037,""auto"",""en"")"),"Loading...")</f>
        <v>Loading...</v>
      </c>
    </row>
    <row r="21038" spans="1:2" ht="14.25" customHeight="1">
      <c r="A21038" s="5" t="s">
        <v>19856</v>
      </c>
      <c r="B21038" s="2" t="str">
        <f ca="1">IFERROR(__xludf.DUMMYFUNCTION("GOOGLETRANSLATE(A21038,""auto"",""en"")"),"Loading...")</f>
        <v>Loading...</v>
      </c>
    </row>
    <row r="21039" spans="1:2" ht="14.25" customHeight="1">
      <c r="A21039" s="2" t="s">
        <v>19857</v>
      </c>
      <c r="B21039" s="2" t="str">
        <f ca="1">IFERROR(__xludf.DUMMYFUNCTION("GOOGLETRANSLATE(A21039,""auto"",""en"")"),"Loading...")</f>
        <v>Loading...</v>
      </c>
    </row>
    <row r="21040" spans="1:2" ht="14.25" customHeight="1">
      <c r="A21040" s="2" t="s">
        <v>19858</v>
      </c>
      <c r="B21040" s="2" t="str">
        <f ca="1">IFERROR(__xludf.DUMMYFUNCTION("GOOGLETRANSLATE(A21040,""auto"",""en"")"),"While watching this channel, you understand that this man is running a number, he is easily setting the narrative around the people and the viewers, stay away from this.")</f>
        <v>While watching this channel, you understand that this man is running a number, he is easily setting the narrative around the people and the viewers, stay away from this.</v>
      </c>
    </row>
    <row r="21041" spans="1:2" ht="14.25" customHeight="1">
      <c r="A21041" s="2" t="s">
        <v>19859</v>
      </c>
      <c r="B21041" s="2" t="str">
        <f ca="1">IFERROR(__xludf.DUMMYFUNCTION("GOOGLETRANSLATE(A21041,""auto"",""en"")"),"Loading...")</f>
        <v>Loading...</v>
      </c>
    </row>
    <row r="21042" spans="1:2" ht="14.25" customHeight="1">
      <c r="A21042" s="2" t="s">
        <v>19860</v>
      </c>
      <c r="B21042" s="2" t="str">
        <f ca="1">IFERROR(__xludf.DUMMYFUNCTION("GOOGLETRANSLATE(A21042,""auto"",""en"")"),"Loading...")</f>
        <v>Loading...</v>
      </c>
    </row>
    <row r="21043" spans="1:2" ht="14.25" customHeight="1">
      <c r="A21043" s="2" t="s">
        <v>19861</v>
      </c>
      <c r="B21043" s="2" t="str">
        <f ca="1">IFERROR(__xludf.DUMMYFUNCTION("GOOGLETRANSLATE(A21043,""auto"",""en"")"),"Loading...")</f>
        <v>Loading...</v>
      </c>
    </row>
    <row r="21044" spans="1:2" ht="14.25" customHeight="1">
      <c r="A21044" s="2" t="s">
        <v>19862</v>
      </c>
      <c r="B21044" s="2" t="str">
        <f ca="1">IFERROR(__xludf.DUMMYFUNCTION("GOOGLETRANSLATE(A21044,""auto"",""en"")"),"Loading...")</f>
        <v>Loading...</v>
      </c>
    </row>
    <row r="21045" spans="1:2" ht="14.25" customHeight="1">
      <c r="A21045" s="2" t="s">
        <v>19863</v>
      </c>
      <c r="B21045" s="2" t="str">
        <f ca="1">IFERROR(__xludf.DUMMYFUNCTION("GOOGLETRANSLATE(A21045,""auto"",""en"")"),"Vote For Your Representative, Not A Non Representative Common Individual Who Doesn't know Your Local Constituency Issues")</f>
        <v>Vote For Your Representative, Not A Non Representative Common Individual Who Doesn't know Your Local Constituency Issues</v>
      </c>
    </row>
    <row r="21046" spans="1:2" ht="14.25" customHeight="1">
      <c r="A21046" s="2" t="s">
        <v>19864</v>
      </c>
      <c r="B21046" s="2" t="str">
        <f ca="1">IFERROR(__xludf.DUMMYFUNCTION("GOOGLETRANSLATE(A21046,""auto"",""en"")"),"Loading...")</f>
        <v>Loading...</v>
      </c>
    </row>
    <row r="21047" spans="1:2" ht="14.25" customHeight="1">
      <c r="A21047" s="2" t="s">
        <v>19865</v>
      </c>
      <c r="B21047" s="2" t="str">
        <f ca="1">IFERROR(__xludf.DUMMYFUNCTION("GOOGLETRANSLATE(A21047,""auto"",""en"")"),"Congress bankrupted  Karnataka with freebees and they are doing same  now in my state (Telangana)")</f>
        <v>Congress bankrupted  Karnataka with freebees and they are doing same  now in my state (Telangana)</v>
      </c>
    </row>
    <row r="21048" spans="1:2" ht="14.25" customHeight="1">
      <c r="A21048" s="2" t="s">
        <v>19866</v>
      </c>
      <c r="B21048" s="2" t="str">
        <f ca="1">IFERROR(__xludf.DUMMYFUNCTION("GOOGLETRANSLATE(A21048,""auto"",""en"")"),"I think too much of reservations based on community should stop . It should only be based on ews other than for sc and st")</f>
        <v>I think too much of reservations based on community should stop . It should only be based on ews other than for sc and st</v>
      </c>
    </row>
    <row r="21049" spans="1:2" ht="14.25" customHeight="1">
      <c r="A21049" s="2" t="s">
        <v>19867</v>
      </c>
      <c r="B21049" s="2" t="str">
        <f ca="1">IFERROR(__xludf.DUMMYFUNCTION("GOOGLETRANSLATE(A21049,""auto"",""en"")"),"Loading...")</f>
        <v>Loading...</v>
      </c>
    </row>
    <row r="21050" spans="1:2" ht="14.25" customHeight="1">
      <c r="A21050" s="2" t="s">
        <v>19868</v>
      </c>
      <c r="B21050" s="2" t="str">
        <f ca="1">IFERROR(__xludf.DUMMYFUNCTION("GOOGLETRANSLATE(A21050,""auto"",""en"")"),"Brother, how much money did you get to defame Congress?")</f>
        <v>Brother, how much money did you get to defame Congress?</v>
      </c>
    </row>
    <row r="21051" spans="1:2" ht="14.25" customHeight="1">
      <c r="A21051" s="2" t="s">
        <v>19869</v>
      </c>
      <c r="B21051" s="2" t="str">
        <f ca="1">IFERROR(__xludf.DUMMYFUNCTION("GOOGLETRANSLATE(A21051,""auto"",""en"")"),"Loading...")</f>
        <v>Loading...</v>
      </c>
    </row>
    <row r="21052" spans="1:2" ht="14.25" customHeight="1">
      <c r="A21052" s="4" t="s">
        <v>19870</v>
      </c>
      <c r="B21052" s="2" t="str">
        <f ca="1">IFERROR(__xludf.DUMMYFUNCTION("GOOGLETRANSLATE(A21052,""auto"",""en"")"),"Loading...")</f>
        <v>Loading...</v>
      </c>
    </row>
    <row r="21053" spans="1:2" ht="14.25" customHeight="1">
      <c r="A21053" s="2" t="s">
        <v>19871</v>
      </c>
      <c r="B21053" s="2" t="str">
        <f ca="1">IFERROR(__xludf.DUMMYFUNCTION("GOOGLETRANSLATE(A21053,""auto"",""en"")"),"Loading...")</f>
        <v>Loading...</v>
      </c>
    </row>
    <row r="21054" spans="1:2" ht="14.25" customHeight="1">
      <c r="A21054" s="2" t="s">
        <v>19872</v>
      </c>
      <c r="B21054" s="2" t="str">
        <f ca="1">IFERROR(__xludf.DUMMYFUNCTION("GOOGLETRANSLATE(A21054,""auto"",""en"")"),"Loading...")</f>
        <v>Loading...</v>
      </c>
    </row>
    <row r="21055" spans="1:2" ht="14.25" customHeight="1">
      <c r="A21055" s="2" t="s">
        <v>19873</v>
      </c>
      <c r="B21055" s="2" t="str">
        <f ca="1">IFERROR(__xludf.DUMMYFUNCTION("GOOGLETRANSLATE(A21055,""auto"",""en"")"),"Loading...")</f>
        <v>Loading...</v>
      </c>
    </row>
    <row r="21056" spans="1:2" ht="14.25" customHeight="1">
      <c r="A21056" s="2" t="s">
        <v>19874</v>
      </c>
      <c r="B21056" s="2" t="str">
        <f ca="1">IFERROR(__xludf.DUMMYFUNCTION("GOOGLETRANSLATE(A21056,""auto"",""en"")"),"Loading...")</f>
        <v>Loading...</v>
      </c>
    </row>
    <row r="21057" spans="1:2" ht="14.25" customHeight="1">
      <c r="A21057" s="2" t="s">
        <v>19875</v>
      </c>
      <c r="B21057" s="2" t="str">
        <f ca="1">IFERROR(__xludf.DUMMYFUNCTION("GOOGLETRANSLATE(A21057,""auto"",""en"")"),"Loading...")</f>
        <v>Loading...</v>
      </c>
    </row>
    <row r="21058" spans="1:2" ht="14.25" customHeight="1">
      <c r="A21058" s="2" t="s">
        <v>19876</v>
      </c>
      <c r="B21058" s="2" t="str">
        <f ca="1">IFERROR(__xludf.DUMMYFUNCTION("GOOGLETRANSLATE(A21058,""auto"",""en"")"),"Loading...")</f>
        <v>Loading...</v>
      </c>
    </row>
    <row r="21059" spans="1:2" ht="14.25" customHeight="1">
      <c r="A21059" s="2" t="s">
        <v>19877</v>
      </c>
      <c r="B21059" s="2" t="str">
        <f ca="1">IFERROR(__xludf.DUMMYFUNCTION("GOOGLETRANSLATE(A21059,""auto"",""en"")"),"Loading...")</f>
        <v>Loading...</v>
      </c>
    </row>
    <row r="21060" spans="1:2" ht="14.25" customHeight="1">
      <c r="A21060" s="2" t="s">
        <v>19878</v>
      </c>
      <c r="B21060" s="2" t="str">
        <f ca="1">IFERROR(__xludf.DUMMYFUNCTION("GOOGLETRANSLATE(A21060,""auto"",""en"")"),"Loading...")</f>
        <v>Loading...</v>
      </c>
    </row>
    <row r="21061" spans="1:2" ht="14.25" customHeight="1">
      <c r="A21061" s="2" t="s">
        <v>19879</v>
      </c>
      <c r="B21061" s="2" t="str">
        <f ca="1">IFERROR(__xludf.DUMMYFUNCTION("GOOGLETRANSLATE(A21061,""auto"",""en"")"),"I Find title &amp; thumbnail of this video as good example of clickbait. Apart from this as it was mentioned near the the end that we should vote our local MP instead of PM face why this video was just focusing on failures of Rahul gandhi as if the person is "&amp;"the only opposition leader in the picture across the nation. Lok sabha election of our country can not &amp; should not be discussed on the basis of one person. This video would just amplify the narative that is being driven by the ruling party &amp; the media ra"&amp;"ther that productive discussion on the failures of the government &amp; current state of the opposition.")</f>
        <v>I Find title &amp; thumbnail of this video as good example of clickbait. Apart from this as it was mentioned near the the end that we should vote our local MP instead of PM face why this video was just focusing on failures of Rahul gandhi as if the person is the only opposition leader in the picture across the nation. Lok sabha election of our country can not &amp; should not be discussed on the basis of one person. This video would just amplify the narative that is being driven by the ruling party &amp; the media rather that productive discussion on the failures of the government &amp; current state of the opposition.</v>
      </c>
    </row>
    <row r="21062" spans="1:2" ht="14.25" customHeight="1">
      <c r="A21062" s="2" t="s">
        <v>19880</v>
      </c>
      <c r="B21062" s="2" t="str">
        <f ca="1">IFERROR(__xludf.DUMMYFUNCTION("GOOGLETRANSLATE(A21062,""auto"",""en"")"),"Loading...")</f>
        <v>Loading...</v>
      </c>
    </row>
    <row r="21063" spans="1:2" ht="14.25" customHeight="1">
      <c r="A21063" s="2" t="s">
        <v>19881</v>
      </c>
      <c r="B21063" s="2" t="str">
        <f ca="1">IFERROR(__xludf.DUMMYFUNCTION("GOOGLETRANSLATE(A21063,""auto"",""en"")"),"Loading...")</f>
        <v>Loading...</v>
      </c>
    </row>
    <row r="21064" spans="1:2" ht="14.25" customHeight="1">
      <c r="A21064" s="2" t="s">
        <v>19882</v>
      </c>
      <c r="B21064" s="2" t="str">
        <f ca="1">IFERROR(__xludf.DUMMYFUNCTION("GOOGLETRANSLATE(A21064,""auto"",""en"")"),"Loading...")</f>
        <v>Loading...</v>
      </c>
    </row>
    <row r="21065" spans="1:2" ht="14.25" customHeight="1">
      <c r="A21065" s="2" t="s">
        <v>19883</v>
      </c>
      <c r="B21065" s="2" t="str">
        <f ca="1">IFERROR(__xludf.DUMMYFUNCTION("GOOGLETRANSLATE(A21065,""auto"",""en"")"),"Loading...")</f>
        <v>Loading...</v>
      </c>
    </row>
    <row r="21066" spans="1:2" ht="14.25" customHeight="1">
      <c r="A21066" s="2" t="s">
        <v>19884</v>
      </c>
      <c r="B21066" s="2" t="str">
        <f ca="1">IFERROR(__xludf.DUMMYFUNCTION("GOOGLETRANSLATE(A21066,""auto"",""en"")"),"Loading...")</f>
        <v>Loading...</v>
      </c>
    </row>
    <row r="21067" spans="1:2" ht="14.25" customHeight="1">
      <c r="A21067" s="2" t="s">
        <v>19885</v>
      </c>
      <c r="B21067" s="2" t="str">
        <f ca="1">IFERROR(__xludf.DUMMYFUNCTION("GOOGLETRANSLATE(A21067,""auto"",""en"")"),"Loading...")</f>
        <v>Loading...</v>
      </c>
    </row>
    <row r="21068" spans="1:2" ht="14.25" customHeight="1">
      <c r="A21068" s="6" t="s">
        <v>19886</v>
      </c>
      <c r="B21068" s="2" t="str">
        <f ca="1">IFERROR(__xludf.DUMMYFUNCTION("GOOGLETRANSLATE(A21068,""auto"",""en"")"),"Loading...")</f>
        <v>Loading...</v>
      </c>
    </row>
    <row r="21069" spans="1:2" ht="14.25" customHeight="1">
      <c r="A21069" s="2" t="s">
        <v>19887</v>
      </c>
      <c r="B21069" s="2" t="str">
        <f ca="1">IFERROR(__xludf.DUMMYFUNCTION("GOOGLETRANSLATE(A21069,""auto"",""en"")"),"Loading...")</f>
        <v>Loading...</v>
      </c>
    </row>
    <row r="21070" spans="1:2" ht="14.25" customHeight="1">
      <c r="A21070" s="2" t="s">
        <v>19888</v>
      </c>
      <c r="B21070" s="2" t="str">
        <f ca="1">IFERROR(__xludf.DUMMYFUNCTION("GOOGLETRANSLATE(A21070,""auto"",""en"")"),"Loading...")</f>
        <v>Loading...</v>
      </c>
    </row>
    <row r="21071" spans="1:2" ht="14.25" customHeight="1">
      <c r="A21071" s="2" t="s">
        <v>19889</v>
      </c>
      <c r="B21071" s="2" t="str">
        <f ca="1">IFERROR(__xludf.DUMMYFUNCTION("GOOGLETRANSLATE(A21071,""auto"",""en"")"),"Loading...")</f>
        <v>Loading...</v>
      </c>
    </row>
    <row r="21072" spans="1:2" ht="14.25" customHeight="1">
      <c r="A21072" s="2" t="s">
        <v>19890</v>
      </c>
      <c r="B21072" s="2" t="str">
        <f ca="1">IFERROR(__xludf.DUMMYFUNCTION("GOOGLETRANSLATE(A21072,""auto"",""en"")"),"Loading...")</f>
        <v>Loading...</v>
      </c>
    </row>
    <row r="21073" spans="1:2" ht="14.25" customHeight="1">
      <c r="A21073" s="2" t="s">
        <v>19891</v>
      </c>
      <c r="B21073" s="2" t="str">
        <f ca="1">IFERROR(__xludf.DUMMYFUNCTION("GOOGLETRANSLATE(A21073,""auto"",""en"")"),"Loading...")</f>
        <v>Loading...</v>
      </c>
    </row>
    <row r="21074" spans="1:2" ht="14.25" customHeight="1">
      <c r="A21074" s="2" t="s">
        <v>19892</v>
      </c>
      <c r="B21074" s="2" t="str">
        <f ca="1">IFERROR(__xludf.DUMMYFUNCTION("GOOGLETRANSLATE(A21074,""auto"",""en"")"),"Loading...")</f>
        <v>Loading...</v>
      </c>
    </row>
    <row r="21075" spans="1:2" ht="14.25" customHeight="1">
      <c r="A21075" s="2" t="s">
        <v>19893</v>
      </c>
      <c r="B21075" s="2" t="str">
        <f ca="1">IFERROR(__xludf.DUMMYFUNCTION("GOOGLETRANSLATE(A21075,""auto"",""en"")"),"Loading...")</f>
        <v>Loading...</v>
      </c>
    </row>
    <row r="21076" spans="1:2" ht="14.25" customHeight="1">
      <c r="A21076" s="2" t="s">
        <v>19894</v>
      </c>
      <c r="B21076" s="2" t="str">
        <f ca="1">IFERROR(__xludf.DUMMYFUNCTION("GOOGLETRANSLATE(A21076,""auto"",""en"")"),"Dislike button 👎🏻")</f>
        <v>Dislike button 👎🏻</v>
      </c>
    </row>
    <row r="21077" spans="1:2" ht="14.25" customHeight="1">
      <c r="A21077" s="2" t="s">
        <v>19895</v>
      </c>
      <c r="B21077" s="2" t="str">
        <f ca="1">IFERROR(__xludf.DUMMYFUNCTION("GOOGLETRANSLATE(A21077,""auto"",""en"")"),"Loading...")</f>
        <v>Loading...</v>
      </c>
    </row>
    <row r="21078" spans="1:2" ht="14.25" customHeight="1">
      <c r="A21078" s="2" t="s">
        <v>19896</v>
      </c>
      <c r="B21078" s="2" t="str">
        <f ca="1">IFERROR(__xludf.DUMMYFUNCTION("GOOGLETRANSLATE(A21078,""auto"",""en"")"),"Loading...")</f>
        <v>Loading...</v>
      </c>
    </row>
    <row r="21079" spans="1:2" ht="14.25" customHeight="1">
      <c r="A21079" s="2" t="s">
        <v>19897</v>
      </c>
      <c r="B21079" s="2" t="str">
        <f ca="1">IFERROR(__xludf.DUMMYFUNCTION("GOOGLETRANSLATE(A21079,""auto"",""en"")"),"Loading...")</f>
        <v>Loading...</v>
      </c>
    </row>
    <row r="21080" spans="1:2" ht="14.25" customHeight="1">
      <c r="A21080" s="2" t="s">
        <v>19898</v>
      </c>
      <c r="B21080" s="2" t="str">
        <f ca="1">IFERROR(__xludf.DUMMYFUNCTION("GOOGLETRANSLATE(A21080,""auto"",""en"")"),"Loading...")</f>
        <v>Loading...</v>
      </c>
    </row>
    <row r="21081" spans="1:2" ht="14.25" customHeight="1">
      <c r="A21081" s="2" t="s">
        <v>19899</v>
      </c>
      <c r="B21081" s="2" t="str">
        <f ca="1">IFERROR(__xludf.DUMMYFUNCTION("GOOGLETRANSLATE(A21081,""auto"",""en"")"),"15:32 = COMMUNISM")</f>
        <v>15:32 = COMMUNISM</v>
      </c>
    </row>
    <row r="21082" spans="1:2" ht="14.25" customHeight="1">
      <c r="A21082" s="2" t="s">
        <v>19900</v>
      </c>
      <c r="B21082" s="2" t="str">
        <f ca="1">IFERROR(__xludf.DUMMYFUNCTION("GOOGLETRANSLATE(A21082,""auto"",""en"")"),"Loading...")</f>
        <v>Loading...</v>
      </c>
    </row>
    <row r="21083" spans="1:2" ht="14.25" customHeight="1">
      <c r="A21083" s="2" t="s">
        <v>19901</v>
      </c>
      <c r="B21083" s="2" t="str">
        <f ca="1">IFERROR(__xludf.DUMMYFUNCTION("GOOGLETRANSLATE(A21083,""auto"",""en"")"),"Loading...")</f>
        <v>Loading...</v>
      </c>
    </row>
    <row r="21084" spans="1:2" ht="14.25" customHeight="1">
      <c r="A21084" s="2" t="s">
        <v>19902</v>
      </c>
      <c r="B21084" s="2" t="str">
        <f ca="1">IFERROR(__xludf.DUMMYFUNCTION("GOOGLETRANSLATE(A21084,""auto"",""en"")"),"Loading...")</f>
        <v>Loading...</v>
      </c>
    </row>
    <row r="21085" spans="1:2" ht="14.25" customHeight="1">
      <c r="A21085" s="2" t="s">
        <v>19903</v>
      </c>
      <c r="B21085" s="2" t="str">
        <f ca="1">IFERROR(__xludf.DUMMYFUNCTION("GOOGLETRANSLATE(A21085,""auto"",""en"")"),"Loading...")</f>
        <v>Loading...</v>
      </c>
    </row>
    <row r="21086" spans="1:2" ht="14.25" customHeight="1">
      <c r="A21086" s="2" t="s">
        <v>19904</v>
      </c>
      <c r="B21086" s="2" t="str">
        <f ca="1">IFERROR(__xludf.DUMMYFUNCTION("GOOGLETRANSLATE(A21086,""auto"",""en"")"),"Loading...")</f>
        <v>Loading...</v>
      </c>
    </row>
    <row r="21087" spans="1:2" ht="14.25" customHeight="1">
      <c r="A21087" s="2" t="s">
        <v>19905</v>
      </c>
      <c r="B21087" s="2" t="str">
        <f ca="1">IFERROR(__xludf.DUMMYFUNCTION("GOOGLETRANSLATE(A21087,""auto"",""en"")"),"Loading...")</f>
        <v>Loading...</v>
      </c>
    </row>
    <row r="21088" spans="1:2" ht="14.25" customHeight="1">
      <c r="A21088" s="2" t="s">
        <v>19906</v>
      </c>
      <c r="B21088" s="2" t="str">
        <f ca="1">IFERROR(__xludf.DUMMYFUNCTION("GOOGLETRANSLATE(A21088,""auto"",""en"")"),"Loading...")</f>
        <v>Loading...</v>
      </c>
    </row>
    <row r="21089" spans="1:2" ht="14.25" customHeight="1">
      <c r="A21089" s="2" t="s">
        <v>19907</v>
      </c>
      <c r="B21089" s="2" t="str">
        <f ca="1">IFERROR(__xludf.DUMMYFUNCTION("GOOGLETRANSLATE(A21089,""auto"",""en"")"),"Loading...")</f>
        <v>Loading...</v>
      </c>
    </row>
    <row r="21090" spans="1:2" ht="14.25" customHeight="1">
      <c r="A21090" s="2" t="s">
        <v>19908</v>
      </c>
      <c r="B21090" s="2" t="str">
        <f ca="1">IFERROR(__xludf.DUMMYFUNCTION("GOOGLETRANSLATE(A21090,""auto"",""en"")"),"Loading...")</f>
        <v>Loading...</v>
      </c>
    </row>
    <row r="21091" spans="1:2" ht="14.25" customHeight="1">
      <c r="A21091" s="2" t="s">
        <v>19909</v>
      </c>
      <c r="B21091" s="2" t="str">
        <f ca="1">IFERROR(__xludf.DUMMYFUNCTION("GOOGLETRANSLATE(A21091,""auto"",""en"")"),"He also knows the topic no matter what without Modi ke pic lagaye video nahi legi घोटा")</f>
        <v>He also knows the topic no matter what without Modi ke pic lagaye video nahi legi घोटा</v>
      </c>
    </row>
    <row r="21092" spans="1:2" ht="14.25" customHeight="1">
      <c r="A21092" s="2" t="s">
        <v>19910</v>
      </c>
      <c r="B21092" s="2" t="str">
        <f ca="1">IFERROR(__xludf.DUMMYFUNCTION("GOOGLETRANSLATE(A21092,""auto"",""en"")"),"Loading...")</f>
        <v>Loading...</v>
      </c>
    </row>
    <row r="21093" spans="1:2" ht="14.25" customHeight="1">
      <c r="A21093" s="2" t="s">
        <v>19911</v>
      </c>
      <c r="B21093" s="2" t="str">
        <f ca="1">IFERROR(__xludf.DUMMYFUNCTION("GOOGLETRANSLATE(A21093,""auto"",""en"")"),"Loading...")</f>
        <v>Loading...</v>
      </c>
    </row>
    <row r="21094" spans="1:2" ht="14.25" customHeight="1">
      <c r="A21094" s="2" t="s">
        <v>19912</v>
      </c>
      <c r="B21094" s="2" t="str">
        <f ca="1">IFERROR(__xludf.DUMMYFUNCTION("GOOGLETRANSLATE(A21094,""auto"",""en"")"),"Loading...")</f>
        <v>Loading...</v>
      </c>
    </row>
    <row r="21095" spans="1:2" ht="14.25" customHeight="1">
      <c r="A21095" s="2" t="s">
        <v>19913</v>
      </c>
      <c r="B21095" s="2" t="str">
        <f ca="1">IFERROR(__xludf.DUMMYFUNCTION("GOOGLETRANSLATE(A21095,""auto"",""en"")"),"Loading...")</f>
        <v>Loading...</v>
      </c>
    </row>
    <row r="21096" spans="1:2" ht="14.25" customHeight="1">
      <c r="A21096" s="2" t="s">
        <v>19914</v>
      </c>
      <c r="B21096" s="2" t="str">
        <f ca="1">IFERROR(__xludf.DUMMYFUNCTION("GOOGLETRANSLATE(A21096,""auto"",""en"")"),"Loading...")</f>
        <v>Loading...</v>
      </c>
    </row>
    <row r="21097" spans="1:2" ht="14.25" customHeight="1">
      <c r="A21097" s="2" t="s">
        <v>19915</v>
      </c>
      <c r="B21097" s="2" t="str">
        <f ca="1">IFERROR(__xludf.DUMMYFUNCTION("GOOGLETRANSLATE(A21097,""auto"",""en"")"),"Loading...")</f>
        <v>Loading...</v>
      </c>
    </row>
    <row r="21098" spans="1:2" ht="14.25" customHeight="1">
      <c r="A21098" s="4" t="s">
        <v>19916</v>
      </c>
      <c r="B21098" s="2" t="str">
        <f ca="1">IFERROR(__xludf.DUMMYFUNCTION("GOOGLETRANSLATE(A21098,""auto"",""en"")"),"The Godi media which does not show the news to the public which proves the honor or lies of the government, calls the opposition to the government as treason, and asks the questions to the government to the opposition and ruins the image of Modi by callin"&amp;"g the absurd things he said as Rahul's. Do it, after that, if Rahul calls his trite question sponsored, then what is wrong, that is, there is no need to expect such idealism from Rahul and his own dishonesty.")</f>
        <v>The Godi media which does not show the news to the public which proves the honor or lies of the government, calls the opposition to the government as treason, and asks the questions to the government to the opposition and ruins the image of Modi by calling the absurd things he said as Rahul's. Do it, after that, if Rahul calls his trite question sponsored, then what is wrong, that is, there is no need to expect such idealism from Rahul and his own dishonesty.</v>
      </c>
    </row>
    <row r="21099" spans="1:2" ht="14.25" customHeight="1">
      <c r="A21099" s="2" t="s">
        <v>19917</v>
      </c>
      <c r="B21099" s="2" t="str">
        <f ca="1">IFERROR(__xludf.DUMMYFUNCTION("GOOGLETRANSLATE(A21099,""auto"",""en"")"),"Rahul ghandi is next AVATAR of india lets vote congree and develop india..")</f>
        <v>Rahul ghandi is next AVATAR of india lets vote congree and develop india..</v>
      </c>
    </row>
    <row r="21100" spans="1:2" ht="14.25" customHeight="1">
      <c r="A21100" s="2" t="s">
        <v>19918</v>
      </c>
      <c r="B21100" s="2" t="str">
        <f ca="1">IFERROR(__xludf.DUMMYFUNCTION("GOOGLETRANSLATE(A21100,""auto"",""en"")"),"Loading...")</f>
        <v>Loading...</v>
      </c>
    </row>
    <row r="21101" spans="1:2" ht="14.25" customHeight="1">
      <c r="A21101" s="2" t="s">
        <v>19919</v>
      </c>
      <c r="B21101" s="2" t="str">
        <f ca="1">IFERROR(__xludf.DUMMYFUNCTION("GOOGLETRANSLATE(A21101,""auto"",""en"")"),"Loading...")</f>
        <v>Loading...</v>
      </c>
    </row>
    <row r="21102" spans="1:2" ht="14.25" customHeight="1">
      <c r="A21102" s="2" t="s">
        <v>19920</v>
      </c>
      <c r="B21102" s="2" t="str">
        <f ca="1">IFERROR(__xludf.DUMMYFUNCTION("GOOGLETRANSLATE(A21102,""auto"",""en"")"),"Loading...")</f>
        <v>Loading...</v>
      </c>
    </row>
    <row r="21103" spans="1:2" ht="14.25" customHeight="1">
      <c r="A21103" s="2" t="s">
        <v>19921</v>
      </c>
      <c r="B21103" s="2" t="str">
        <f ca="1">IFERROR(__xludf.DUMMYFUNCTION("GOOGLETRANSLATE(A21103,""auto"",""en"")"),"Loading...")</f>
        <v>Loading...</v>
      </c>
    </row>
    <row r="21104" spans="1:2" ht="14.25" customHeight="1">
      <c r="A21104" s="2" t="s">
        <v>19922</v>
      </c>
      <c r="B21104" s="2" t="str">
        <f ca="1">IFERROR(__xludf.DUMMYFUNCTION("GOOGLETRANSLATE(A21104,""auto"",""en"")"),"Loading...")</f>
        <v>Loading...</v>
      </c>
    </row>
    <row r="21105" spans="1:2" ht="14.25" customHeight="1">
      <c r="A21105" s="2" t="s">
        <v>19923</v>
      </c>
      <c r="B21105" s="2" t="str">
        <f ca="1">IFERROR(__xludf.DUMMYFUNCTION("GOOGLETRANSLATE(A21105,""auto"",""en"")"),"Loading...")</f>
        <v>Loading...</v>
      </c>
    </row>
    <row r="21106" spans="1:2" ht="14.25" customHeight="1">
      <c r="A21106" s="2" t="s">
        <v>19924</v>
      </c>
      <c r="B21106" s="2" t="str">
        <f ca="1">IFERROR(__xludf.DUMMYFUNCTION("GOOGLETRANSLATE(A21106,""auto"",""en"")"),"Loading...")</f>
        <v>Loading...</v>
      </c>
    </row>
    <row r="21107" spans="1:2" ht="14.25" customHeight="1">
      <c r="A21107" s="2" t="s">
        <v>19925</v>
      </c>
      <c r="B21107" s="2" t="str">
        <f ca="1">IFERROR(__xludf.DUMMYFUNCTION("GOOGLETRANSLATE(A21107,""auto"",""en"")"),"Loading...")</f>
        <v>Loading...</v>
      </c>
    </row>
    <row r="21108" spans="1:2" ht="14.25" customHeight="1">
      <c r="A21108" s="2" t="s">
        <v>19926</v>
      </c>
      <c r="B21108" s="2" t="str">
        <f ca="1">IFERROR(__xludf.DUMMYFUNCTION("GOOGLETRANSLATE(A21108,""auto"",""en"")"),"Loading...")</f>
        <v>Loading...</v>
      </c>
    </row>
    <row r="21109" spans="1:2" ht="14.25" customHeight="1">
      <c r="A21109" s="2" t="s">
        <v>19927</v>
      </c>
      <c r="B21109" s="2" t="str">
        <f ca="1">IFERROR(__xludf.DUMMYFUNCTION("GOOGLETRANSLATE(A21109,""auto"",""en"")"),"Loading...")</f>
        <v>Loading...</v>
      </c>
    </row>
    <row r="21110" spans="1:2" ht="14.25" customHeight="1">
      <c r="A21110" s="2" t="s">
        <v>19928</v>
      </c>
      <c r="B21110" s="2" t="str">
        <f ca="1">IFERROR(__xludf.DUMMYFUNCTION("GOOGLETRANSLATE(A21110,""auto"",""en"")"),"Loading...")</f>
        <v>Loading...</v>
      </c>
    </row>
    <row r="21111" spans="1:2" ht="14.25" customHeight="1">
      <c r="A21111" s="2" t="s">
        <v>19929</v>
      </c>
      <c r="B21111" s="2" t="str">
        <f ca="1">IFERROR(__xludf.DUMMYFUNCTION("GOOGLETRANSLATE(A21111,""auto"",""en"")"),"Loading...")</f>
        <v>Loading...</v>
      </c>
    </row>
    <row r="21112" spans="1:2" ht="14.25" customHeight="1">
      <c r="A21112" s="2" t="s">
        <v>19930</v>
      </c>
      <c r="B21112" s="2" t="str">
        <f ca="1">IFERROR(__xludf.DUMMYFUNCTION("GOOGLETRANSLATE(A21112,""auto"",""en"")"),"Loading...")</f>
        <v>Loading...</v>
      </c>
    </row>
    <row r="21113" spans="1:2" ht="14.25" customHeight="1">
      <c r="A21113" s="2" t="s">
        <v>19931</v>
      </c>
      <c r="B21113" s="2" t="str">
        <f ca="1">IFERROR(__xludf.DUMMYFUNCTION("GOOGLETRANSLATE(A21113,""auto"",""en"")"),"Loading...")</f>
        <v>Loading...</v>
      </c>
    </row>
    <row r="21114" spans="1:2" ht="14.25" customHeight="1">
      <c r="A21114" s="2" t="s">
        <v>19932</v>
      </c>
      <c r="B21114" s="2" t="str">
        <f ca="1">IFERROR(__xludf.DUMMYFUNCTION("GOOGLETRANSLATE(A21114,""auto"",""en"")"),"Loading...")</f>
        <v>Loading...</v>
      </c>
    </row>
    <row r="21115" spans="1:2" ht="14.25" customHeight="1">
      <c r="A21115" s="2" t="s">
        <v>19933</v>
      </c>
      <c r="B21115" s="2" t="str">
        <f ca="1">IFERROR(__xludf.DUMMYFUNCTION("GOOGLETRANSLATE(A21115,""auto"",""en"")"),"Loading...")</f>
        <v>Loading...</v>
      </c>
    </row>
    <row r="21116" spans="1:2" ht="14.25" customHeight="1">
      <c r="A21116" s="2" t="s">
        <v>19934</v>
      </c>
      <c r="B21116" s="2" t="str">
        <f ca="1">IFERROR(__xludf.DUMMYFUNCTION("GOOGLETRANSLATE(A21116,""auto"",""en"")"),"Congress has alreasy lost the race years ago. And they are still holding  onto Rahul Gandhi. Plus BJP has made general electionlike western president style elections. So no way there is anyone to fight against Modi.")</f>
        <v>Congress has alreasy lost the race years ago. And they are still holding  onto Rahul Gandhi. Plus BJP has made general electionlike western president style elections. So no way there is anyone to fight against Modi.</v>
      </c>
    </row>
    <row r="21117" spans="1:2" ht="14.25" customHeight="1">
      <c r="A21117" s="2" t="s">
        <v>19935</v>
      </c>
      <c r="B21117" s="2" t="str">
        <f ca="1">IFERROR(__xludf.DUMMYFUNCTION("GOOGLETRANSLATE(A21117,""auto"",""en"")"),"Loading...")</f>
        <v>Loading...</v>
      </c>
    </row>
    <row r="21118" spans="1:2" ht="14.25" customHeight="1">
      <c r="A21118" s="2" t="s">
        <v>2208</v>
      </c>
      <c r="B21118" s="2" t="str">
        <f ca="1">IFERROR(__xludf.DUMMYFUNCTION("GOOGLETRANSLATE(A21118,""auto"",""en"")"),"Loading...")</f>
        <v>Loading...</v>
      </c>
    </row>
    <row r="21119" spans="1:2" ht="14.25" customHeight="1">
      <c r="A21119" s="2" t="s">
        <v>19936</v>
      </c>
      <c r="B21119" s="2" t="str">
        <f ca="1">IFERROR(__xludf.DUMMYFUNCTION("GOOGLETRANSLATE(A21119,""auto"",""en"")"),"Loading...")</f>
        <v>Loading...</v>
      </c>
    </row>
    <row r="21120" spans="1:2" ht="14.25" customHeight="1">
      <c r="A21120" s="2" t="s">
        <v>19937</v>
      </c>
      <c r="B21120" s="2" t="str">
        <f ca="1">IFERROR(__xludf.DUMMYFUNCTION("GOOGLETRANSLATE(A21120,""auto"",""en"")"),"Loading...")</f>
        <v>Loading...</v>
      </c>
    </row>
    <row r="21121" spans="1:2" ht="14.25" customHeight="1">
      <c r="A21121" s="2" t="s">
        <v>19938</v>
      </c>
      <c r="B21121" s="2" t="str">
        <f ca="1">IFERROR(__xludf.DUMMYFUNCTION("GOOGLETRANSLATE(A21121,""auto"",""en"")"),"Loading...")</f>
        <v>Loading...</v>
      </c>
    </row>
    <row r="21122" spans="1:2" ht="14.25" customHeight="1">
      <c r="A21122" s="2" t="s">
        <v>19939</v>
      </c>
      <c r="B21122" s="2" t="str">
        <f ca="1">IFERROR(__xludf.DUMMYFUNCTION("GOOGLETRANSLATE(A21122,""auto"",""en"")"),"Loading...")</f>
        <v>Loading...</v>
      </c>
    </row>
    <row r="21123" spans="1:2" ht="14.25" customHeight="1">
      <c r="A21123" s="5" t="s">
        <v>19940</v>
      </c>
      <c r="B21123" s="2" t="str">
        <f ca="1">IFERROR(__xludf.DUMMYFUNCTION("GOOGLETRANSLATE(A21123,""auto"",""en"")"),"Loading...")</f>
        <v>Loading...</v>
      </c>
    </row>
    <row r="21124" spans="1:2" ht="14.25" customHeight="1">
      <c r="A21124" s="2" t="s">
        <v>19941</v>
      </c>
      <c r="B21124" s="2" t="str">
        <f ca="1">IFERROR(__xludf.DUMMYFUNCTION("GOOGLETRANSLATE(A21124,""auto"",""en"")"),"Loading...")</f>
        <v>Loading...</v>
      </c>
    </row>
    <row r="21125" spans="1:2" ht="14.25" customHeight="1">
      <c r="A21125" s="2" t="s">
        <v>19942</v>
      </c>
      <c r="B21125" s="2" t="str">
        <f ca="1">IFERROR(__xludf.DUMMYFUNCTION("GOOGLETRANSLATE(A21125,""auto"",""en"")"),"Loading...")</f>
        <v>Loading...</v>
      </c>
    </row>
    <row r="21126" spans="1:2" ht="14.25" customHeight="1">
      <c r="A21126" s="6" t="s">
        <v>19943</v>
      </c>
      <c r="B21126" s="2" t="str">
        <f ca="1">IFERROR(__xludf.DUMMYFUNCTION("GOOGLETRANSLATE(A21126,""auto"",""en"")"),"Loading...")</f>
        <v>Loading...</v>
      </c>
    </row>
    <row r="21127" spans="1:2" ht="14.25" customHeight="1">
      <c r="A21127" s="6" t="s">
        <v>19944</v>
      </c>
      <c r="B21127" s="2" t="str">
        <f ca="1">IFERROR(__xludf.DUMMYFUNCTION("GOOGLETRANSLATE(A21127,""auto"",""en"")"),"Loading...")</f>
        <v>Loading...</v>
      </c>
    </row>
    <row r="21128" spans="1:2" ht="14.25" customHeight="1">
      <c r="A21128" s="2" t="s">
        <v>19945</v>
      </c>
      <c r="B21128" s="2" t="str">
        <f ca="1">IFERROR(__xludf.DUMMYFUNCTION("GOOGLETRANSLATE(A21128,""auto"",""en"")"),"Loading...")</f>
        <v>Loading...</v>
      </c>
    </row>
    <row r="21129" spans="1:2" ht="14.25" customHeight="1">
      <c r="A21129" s="2" t="s">
        <v>19946</v>
      </c>
      <c r="B21129" s="2" t="str">
        <f ca="1">IFERROR(__xludf.DUMMYFUNCTION("GOOGLETRANSLATE(A21129,""auto"",""en"")"),"Loading...")</f>
        <v>Loading...</v>
      </c>
    </row>
    <row r="21130" spans="1:2" ht="14.25" customHeight="1">
      <c r="A21130" s="6" t="s">
        <v>19947</v>
      </c>
      <c r="B21130" s="2" t="str">
        <f ca="1">IFERROR(__xludf.DUMMYFUNCTION("GOOGLETRANSLATE(A21130,""auto"",""en"")"),"Loading...")</f>
        <v>Loading...</v>
      </c>
    </row>
    <row r="21131" spans="1:2" ht="14.25" customHeight="1">
      <c r="A21131" s="2" t="s">
        <v>19948</v>
      </c>
      <c r="B21131" s="2" t="str">
        <f ca="1">IFERROR(__xludf.DUMMYFUNCTION("GOOGLETRANSLATE(A21131,""auto"",""en"")"),"Loading...")</f>
        <v>Loading...</v>
      </c>
    </row>
    <row r="21132" spans="1:2" ht="14.25" customHeight="1">
      <c r="A21132" s="6" t="s">
        <v>19949</v>
      </c>
      <c r="B21132" s="2" t="str">
        <f ca="1">IFERROR(__xludf.DUMMYFUNCTION("GOOGLETRANSLATE(A21132,""auto"",""en"")"),"Loading...")</f>
        <v>Loading...</v>
      </c>
    </row>
    <row r="21133" spans="1:2" ht="14.25" customHeight="1">
      <c r="A21133" s="2" t="s">
        <v>19950</v>
      </c>
      <c r="B21133" s="2" t="str">
        <f ca="1">IFERROR(__xludf.DUMMYFUNCTION("GOOGLETRANSLATE(A21133,""auto"",""en"")"),"Loading...")</f>
        <v>Loading...</v>
      </c>
    </row>
    <row r="21134" spans="1:2" ht="14.25" customHeight="1">
      <c r="A21134" s="6" t="s">
        <v>19951</v>
      </c>
      <c r="B21134" s="2" t="str">
        <f ca="1">IFERROR(__xludf.DUMMYFUNCTION("GOOGLETRANSLATE(A21134,""auto"",""en"")"),"Loading...")</f>
        <v>Loading...</v>
      </c>
    </row>
    <row r="21135" spans="1:2" ht="14.25" customHeight="1">
      <c r="A21135" s="2" t="s">
        <v>19952</v>
      </c>
      <c r="B21135" s="2" t="str">
        <f ca="1">IFERROR(__xludf.DUMMYFUNCTION("GOOGLETRANSLATE(A21135,""auto"",""en"")"),"Loading...")</f>
        <v>Loading...</v>
      </c>
    </row>
    <row r="21136" spans="1:2" ht="14.25" customHeight="1">
      <c r="A21136" s="2" t="s">
        <v>19953</v>
      </c>
      <c r="B21136" s="2" t="str">
        <f ca="1">IFERROR(__xludf.DUMMYFUNCTION("GOOGLETRANSLATE(A21136,""auto"",""en"")"),"Loading...")</f>
        <v>Loading...</v>
      </c>
    </row>
    <row r="21137" spans="1:2" ht="14.25" customHeight="1">
      <c r="A21137" s="2" t="s">
        <v>19954</v>
      </c>
      <c r="B21137" s="2" t="str">
        <f ca="1">IFERROR(__xludf.DUMMYFUNCTION("GOOGLETRANSLATE(A21137,""auto"",""en"")"),"Loading...")</f>
        <v>Loading...</v>
      </c>
    </row>
    <row r="21138" spans="1:2" ht="14.25" customHeight="1">
      <c r="A21138" s="5" t="s">
        <v>19955</v>
      </c>
      <c r="B21138" s="2" t="str">
        <f ca="1">IFERROR(__xludf.DUMMYFUNCTION("GOOGLETRANSLATE(A21138,""auto"",""en"")"),"India is the *fifth largest economy* in the world, but in terms of *per capita income*, India is less than many African countries. Here are some figures:
- India's *per capita income* (GDP per capita) is *2,601 dollars*.
- Angola's per capita income is *"&amp;"3,205 dollars*.
- China's per capita income is *five times* more than India's.
The per capita income in India is less than that of many African countries. This is an important fact, which inspires us to think towards the development of the economy.")</f>
        <v>India is the *fifth largest economy* in the world, but in terms of *per capita income*, India is less than many African countries. Here are some figures:
- India's *per capita income* (GDP per capita) is *2,601 dollars*.
- Angola's per capita income is *3,205 dollars*.
- China's per capita income is *five times* more than India's.
The per capita income in India is less than that of many African countries. This is an important fact, which inspires us to think towards the development of the economy.</v>
      </c>
    </row>
    <row r="21139" spans="1:2" ht="14.25" customHeight="1">
      <c r="A21139" s="6" t="s">
        <v>19956</v>
      </c>
      <c r="B21139" s="2" t="str">
        <f ca="1">IFERROR(__xludf.DUMMYFUNCTION("GOOGLETRANSLATE(A21139,""auto"",""en"")"),"Loading...")</f>
        <v>Loading...</v>
      </c>
    </row>
    <row r="21140" spans="1:2" ht="14.25" customHeight="1">
      <c r="A21140" s="2" t="s">
        <v>19957</v>
      </c>
      <c r="B21140" s="2" t="str">
        <f ca="1">IFERROR(__xludf.DUMMYFUNCTION("GOOGLETRANSLATE(A21140,""auto"",""en"")"),"Loading...")</f>
        <v>Loading...</v>
      </c>
    </row>
    <row r="21141" spans="1:2" ht="14.25" customHeight="1">
      <c r="A21141" s="2" t="s">
        <v>19958</v>
      </c>
      <c r="B21141" s="2" t="str">
        <f ca="1">IFERROR(__xludf.DUMMYFUNCTION("GOOGLETRANSLATE(A21141,""auto"",""en"")"),"Loading...")</f>
        <v>Loading...</v>
      </c>
    </row>
    <row r="21142" spans="1:2" ht="14.25" customHeight="1">
      <c r="A21142" s="2" t="s">
        <v>19959</v>
      </c>
      <c r="B21142" s="2" t="str">
        <f ca="1">IFERROR(__xludf.DUMMYFUNCTION("GOOGLETRANSLATE(A21142,""auto"",""en"")"),"Loading...")</f>
        <v>Loading...</v>
      </c>
    </row>
    <row r="21143" spans="1:2" ht="14.25" customHeight="1">
      <c r="A21143" s="2" t="s">
        <v>19960</v>
      </c>
      <c r="B21143" s="2" t="str">
        <f ca="1">IFERROR(__xludf.DUMMYFUNCTION("GOOGLETRANSLATE(A21143,""auto"",""en"")"),"Loading...")</f>
        <v>Loading...</v>
      </c>
    </row>
    <row r="21144" spans="1:2" ht="14.25" customHeight="1">
      <c r="A21144" s="2" t="s">
        <v>19961</v>
      </c>
      <c r="B21144" s="2" t="str">
        <f ca="1">IFERROR(__xludf.DUMMYFUNCTION("GOOGLETRANSLATE(A21144,""auto"",""en"")"),"Loading...")</f>
        <v>Loading...</v>
      </c>
    </row>
    <row r="21145" spans="1:2" ht="14.25" customHeight="1">
      <c r="A21145" s="2" t="s">
        <v>19962</v>
      </c>
      <c r="B21145" s="2" t="str">
        <f ca="1">IFERROR(__xludf.DUMMYFUNCTION("GOOGLETRANSLATE(A21145,""auto"",""en"")"),"Loading...")</f>
        <v>Loading...</v>
      </c>
    </row>
    <row r="21146" spans="1:2" ht="14.25" customHeight="1">
      <c r="A21146" s="2" t="s">
        <v>19963</v>
      </c>
      <c r="B21146" s="2" t="str">
        <f ca="1">IFERROR(__xludf.DUMMYFUNCTION("GOOGLETRANSLATE(A21146,""auto"",""en"")"),"Loading...")</f>
        <v>Loading...</v>
      </c>
    </row>
    <row r="21147" spans="1:2" ht="14.25" customHeight="1">
      <c r="A21147" s="2" t="s">
        <v>19964</v>
      </c>
      <c r="B21147" s="2" t="str">
        <f ca="1">IFERROR(__xludf.DUMMYFUNCTION("GOOGLETRANSLATE(A21147,""auto"",""en"")"),"Loading...")</f>
        <v>Loading...</v>
      </c>
    </row>
    <row r="21148" spans="1:2" ht="14.25" customHeight="1">
      <c r="A21148" s="4" t="s">
        <v>19965</v>
      </c>
      <c r="B21148" s="2" t="str">
        <f ca="1">IFERROR(__xludf.DUMMYFUNCTION("GOOGLETRANSLATE(A21148,""auto"",""en"")"),"don't be too knowledgeable")</f>
        <v>don't be too knowledgeable</v>
      </c>
    </row>
    <row r="21149" spans="1:2" ht="14.25" customHeight="1">
      <c r="A21149" s="6" t="s">
        <v>19966</v>
      </c>
      <c r="B21149" s="2" t="str">
        <f ca="1">IFERROR(__xludf.DUMMYFUNCTION("GOOGLETRANSLATE(A21149,""auto"",""en"")"),"Loading...")</f>
        <v>Loading...</v>
      </c>
    </row>
    <row r="21150" spans="1:2" ht="14.25" customHeight="1">
      <c r="A21150" s="2" t="s">
        <v>19967</v>
      </c>
      <c r="B21150" s="2" t="str">
        <f ca="1">IFERROR(__xludf.DUMMYFUNCTION("GOOGLETRANSLATE(A21150,""auto"",""en"")"),"Loading...")</f>
        <v>Loading...</v>
      </c>
    </row>
    <row r="21151" spans="1:2" ht="14.25" customHeight="1">
      <c r="A21151" s="2" t="s">
        <v>19968</v>
      </c>
      <c r="B21151" s="2" t="str">
        <f ca="1">IFERROR(__xludf.DUMMYFUNCTION("GOOGLETRANSLATE(A21151,""auto"",""en"")"),"Loading...")</f>
        <v>Loading...</v>
      </c>
    </row>
    <row r="21152" spans="1:2" ht="14.25" customHeight="1">
      <c r="A21152" s="2" t="s">
        <v>19969</v>
      </c>
      <c r="B21152" s="2" t="str">
        <f ca="1">IFERROR(__xludf.DUMMYFUNCTION("GOOGLETRANSLATE(A21152,""auto"",""en"")"),"Loading...")</f>
        <v>Loading...</v>
      </c>
    </row>
    <row r="21153" spans="1:2" ht="14.25" customHeight="1">
      <c r="A21153" s="2" t="s">
        <v>19970</v>
      </c>
      <c r="B21153" s="2" t="str">
        <f ca="1">IFERROR(__xludf.DUMMYFUNCTION("GOOGLETRANSLATE(A21153,""auto"",""en"")"),"Loading...")</f>
        <v>Loading...</v>
      </c>
    </row>
    <row r="21154" spans="1:2" ht="14.25" customHeight="1">
      <c r="A21154" s="2" t="s">
        <v>19971</v>
      </c>
      <c r="B21154" s="2" t="str">
        <f ca="1">IFERROR(__xludf.DUMMYFUNCTION("GOOGLETRANSLATE(A21154,""auto"",""en"")"),"Dhruve rathe is much more better analysis than mohak mangal")</f>
        <v>Dhruve rathe is much more better analysis than mohak mangal</v>
      </c>
    </row>
    <row r="21155" spans="1:2" ht="14.25" customHeight="1">
      <c r="A21155" s="6" t="s">
        <v>19972</v>
      </c>
      <c r="B21155" s="2" t="str">
        <f ca="1">IFERROR(__xludf.DUMMYFUNCTION("GOOGLETRANSLATE(A21155,""auto"",""en"")"),"Loading...")</f>
        <v>Loading...</v>
      </c>
    </row>
    <row r="21156" spans="1:2" ht="14.25" customHeight="1">
      <c r="A21156" s="6" t="s">
        <v>19973</v>
      </c>
      <c r="B21156" s="2" t="str">
        <f ca="1">IFERROR(__xludf.DUMMYFUNCTION("GOOGLETRANSLATE(A21156,""auto"",""en"")"),"Loading...")</f>
        <v>Loading...</v>
      </c>
    </row>
    <row r="21157" spans="1:2" ht="14.25" customHeight="1">
      <c r="A21157" s="6" t="s">
        <v>19974</v>
      </c>
      <c r="B21157" s="2" t="str">
        <f ca="1">IFERROR(__xludf.DUMMYFUNCTION("GOOGLETRANSLATE(A21157,""auto"",""en"")"),"Loading...")</f>
        <v>Loading...</v>
      </c>
    </row>
    <row r="21158" spans="1:2" ht="14.25" customHeight="1">
      <c r="A21158" s="6" t="s">
        <v>19975</v>
      </c>
      <c r="B21158" s="2" t="str">
        <f ca="1">IFERROR(__xludf.DUMMYFUNCTION("GOOGLETRANSLATE(A21158,""auto"",""en"")"),"Loading...")</f>
        <v>Loading...</v>
      </c>
    </row>
    <row r="21159" spans="1:2" ht="14.25" customHeight="1">
      <c r="A21159" s="2" t="s">
        <v>19976</v>
      </c>
      <c r="B21159" s="2" t="str">
        <f ca="1">IFERROR(__xludf.DUMMYFUNCTION("GOOGLETRANSLATE(A21159,""auto"",""en"")"),"Loading...")</f>
        <v>Loading...</v>
      </c>
    </row>
    <row r="21160" spans="1:2" ht="14.25" customHeight="1">
      <c r="A21160" s="2" t="s">
        <v>19977</v>
      </c>
      <c r="B21160" s="2" t="str">
        <f ca="1">IFERROR(__xludf.DUMMYFUNCTION("GOOGLETRANSLATE(A21160,""auto"",""en"")"),"Loading...")</f>
        <v>Loading...</v>
      </c>
    </row>
    <row r="21161" spans="1:2" ht="14.25" customHeight="1">
      <c r="A21161" s="2" t="s">
        <v>19978</v>
      </c>
      <c r="B21161" s="2" t="str">
        <f ca="1">IFERROR(__xludf.DUMMYFUNCTION("GOOGLETRANSLATE(A21161,""auto"",""en"")"),"Loading...")</f>
        <v>Loading...</v>
      </c>
    </row>
    <row r="21162" spans="1:2" ht="14.25" customHeight="1">
      <c r="A21162" s="2" t="s">
        <v>19979</v>
      </c>
      <c r="B21162" s="2" t="str">
        <f ca="1">IFERROR(__xludf.DUMMYFUNCTION("GOOGLETRANSLATE(A21162,""auto"",""en"")"),"Narendra Modi worst Prime Minister in Indian History.😂")</f>
        <v>Narendra Modi worst Prime Minister in Indian History.😂</v>
      </c>
    </row>
    <row r="21163" spans="1:2" ht="14.25" customHeight="1">
      <c r="A21163" s="6" t="s">
        <v>19980</v>
      </c>
      <c r="B21163" s="2" t="str">
        <f ca="1">IFERROR(__xludf.DUMMYFUNCTION("GOOGLETRANSLATE(A21163,""auto"",""en"")"),"Loading...")</f>
        <v>Loading...</v>
      </c>
    </row>
    <row r="21164" spans="1:2" ht="14.25" customHeight="1">
      <c r="A21164" s="4" t="s">
        <v>19981</v>
      </c>
      <c r="B21164" s="2" t="str">
        <f ca="1">IFERROR(__xludf.DUMMYFUNCTION("GOOGLETRANSLATE(A21164,""auto"",""en"")"),"Loading...")</f>
        <v>Loading...</v>
      </c>
    </row>
    <row r="21165" spans="1:2" ht="14.25" customHeight="1">
      <c r="A21165" s="2" t="s">
        <v>19982</v>
      </c>
      <c r="B21165" s="2" t="str">
        <f ca="1">IFERROR(__xludf.DUMMYFUNCTION("GOOGLETRANSLATE(A21165,""auto"",""en"")"),"did you call Mohak bhaiya also?")</f>
        <v>did you call Mohak bhaiya also?</v>
      </c>
    </row>
    <row r="21166" spans="1:2" ht="14.25" customHeight="1">
      <c r="A21166" s="2" t="s">
        <v>19983</v>
      </c>
      <c r="B21166" s="2" t="str">
        <f ca="1">IFERROR(__xludf.DUMMYFUNCTION("GOOGLETRANSLATE(A21166,""auto"",""en"")"),"Loading...")</f>
        <v>Loading...</v>
      </c>
    </row>
    <row r="21167" spans="1:2" ht="14.25" customHeight="1">
      <c r="A21167" s="6" t="s">
        <v>19984</v>
      </c>
      <c r="B21167" s="2" t="str">
        <f ca="1">IFERROR(__xludf.DUMMYFUNCTION("GOOGLETRANSLATE(A21167,""auto"",""en"")"),"Loading...")</f>
        <v>Loading...</v>
      </c>
    </row>
    <row r="21168" spans="1:2" ht="14.25" customHeight="1">
      <c r="A21168" s="6" t="s">
        <v>19985</v>
      </c>
      <c r="B21168" s="2" t="str">
        <f ca="1">IFERROR(__xludf.DUMMYFUNCTION("GOOGLETRANSLATE(A21168,""auto"",""en"")"),"Loading...")</f>
        <v>Loading...</v>
      </c>
    </row>
    <row r="21169" spans="1:2" ht="14.25" customHeight="1">
      <c r="A21169" s="2" t="s">
        <v>19986</v>
      </c>
      <c r="B21169" s="2" t="str">
        <f ca="1">IFERROR(__xludf.DUMMYFUNCTION("GOOGLETRANSLATE(A21169,""auto"",""en"")"),"Loading...")</f>
        <v>Loading...</v>
      </c>
    </row>
    <row r="21170" spans="1:2" ht="14.25" customHeight="1">
      <c r="A21170" s="2" t="s">
        <v>19987</v>
      </c>
      <c r="B21170" s="2" t="str">
        <f ca="1">IFERROR(__xludf.DUMMYFUNCTION("GOOGLETRANSLATE(A21170,""auto"",""en"")"),"Loading...")</f>
        <v>Loading...</v>
      </c>
    </row>
    <row r="21171" spans="1:2" ht="14.25" customHeight="1">
      <c r="A21171" s="2" t="s">
        <v>19988</v>
      </c>
      <c r="B21171" s="2" t="str">
        <f ca="1">IFERROR(__xludf.DUMMYFUNCTION("GOOGLETRANSLATE(A21171,""auto"",""en"")"),"Loading...")</f>
        <v>Loading...</v>
      </c>
    </row>
    <row r="21172" spans="1:2" ht="14.25" customHeight="1">
      <c r="A21172" s="2" t="s">
        <v>19989</v>
      </c>
      <c r="B21172" s="2" t="str">
        <f ca="1">IFERROR(__xludf.DUMMYFUNCTION("GOOGLETRANSLATE(A21172,""auto"",""en"")"),"Loading...")</f>
        <v>Loading...</v>
      </c>
    </row>
    <row r="21173" spans="1:2" ht="14.25" customHeight="1">
      <c r="A21173" s="2" t="s">
        <v>19990</v>
      </c>
      <c r="B21173" s="2" t="str">
        <f ca="1">IFERROR(__xludf.DUMMYFUNCTION("GOOGLETRANSLATE(A21173,""auto"",""en"")"),"BJP is trying to sweep the entire election by giving only guarantee, you are analyzing the manifesto of Congress. Janata Bhakti is the religion of religion, apart from this nothing is being heard of it, on top of that, you are throwing rumors every day. M"&amp;"oney is not available to them, Congress and Sangathan's work is being done for every penny, only the young people are in the pool of working profession, they are looking forward to making their inclination or making it effective, to improve the condition "&amp;"of Congress. I am capable.")</f>
        <v>BJP is trying to sweep the entire election by giving only guarantee, you are analyzing the manifesto of Congress. Janata Bhakti is the religion of religion, apart from this nothing is being heard of it, on top of that, you are throwing rumors every day. Money is not available to them, Congress and Sangathan's work is being done for every penny, only the young people are in the pool of working profession, they are looking forward to making their inclination or making it effective, to improve the condition of Congress. I am capable.</v>
      </c>
    </row>
    <row r="21174" spans="1:2" ht="14.25" customHeight="1">
      <c r="A21174" s="2" t="s">
        <v>19991</v>
      </c>
      <c r="B21174" s="2" t="str">
        <f ca="1">IFERROR(__xludf.DUMMYFUNCTION("GOOGLETRANSLATE(A21174,""auto"",""en"")"),"Loading...")</f>
        <v>Loading...</v>
      </c>
    </row>
    <row r="21175" spans="1:2" ht="14.25" customHeight="1">
      <c r="A21175" s="2" t="s">
        <v>19992</v>
      </c>
      <c r="B21175" s="2" t="str">
        <f ca="1">IFERROR(__xludf.DUMMYFUNCTION("GOOGLETRANSLATE(A21175,""auto"",""en"")"),"Loading...")</f>
        <v>Loading...</v>
      </c>
    </row>
    <row r="21176" spans="1:2" ht="14.25" customHeight="1">
      <c r="A21176" s="2" t="s">
        <v>19993</v>
      </c>
      <c r="B21176" s="2" t="str">
        <f ca="1">IFERROR(__xludf.DUMMYFUNCTION("GOOGLETRANSLATE(A21176,""auto"",""en"")"),"Loading...")</f>
        <v>Loading...</v>
      </c>
    </row>
    <row r="21177" spans="1:2" ht="14.25" customHeight="1">
      <c r="A21177" s="2" t="s">
        <v>19994</v>
      </c>
      <c r="B21177" s="2" t="str">
        <f ca="1">IFERROR(__xludf.DUMMYFUNCTION("GOOGLETRANSLATE(A21177,""auto"",""en"")"),"Loading...")</f>
        <v>Loading...</v>
      </c>
    </row>
    <row r="21178" spans="1:2" ht="14.25" customHeight="1">
      <c r="A21178" s="6" t="s">
        <v>19995</v>
      </c>
      <c r="B21178" s="2" t="str">
        <f ca="1">IFERROR(__xludf.DUMMYFUNCTION("GOOGLETRANSLATE(A21178,""auto"",""en"")"),"Loading...")</f>
        <v>Loading...</v>
      </c>
    </row>
    <row r="21179" spans="1:2" ht="14.25" customHeight="1">
      <c r="A21179" s="2" t="s">
        <v>19996</v>
      </c>
      <c r="B21179" s="2" t="str">
        <f ca="1">IFERROR(__xludf.DUMMYFUNCTION("GOOGLETRANSLATE(A21179,""auto"",""en"")"),"Loading...")</f>
        <v>Loading...</v>
      </c>
    </row>
    <row r="21180" spans="1:2" ht="14.25" customHeight="1">
      <c r="A21180" s="2" t="s">
        <v>19997</v>
      </c>
      <c r="B21180" s="2" t="str">
        <f ca="1">IFERROR(__xludf.DUMMYFUNCTION("GOOGLETRANSLATE(A21180,""auto"",""en"")"),"Brother, I have made a video like this for the politician...")</f>
        <v>Brother, I have made a video like this for the politician...</v>
      </c>
    </row>
    <row r="21181" spans="1:2" ht="14.25" customHeight="1">
      <c r="A21181" s="2" t="s">
        <v>19998</v>
      </c>
      <c r="B21181" s="2" t="str">
        <f ca="1">IFERROR(__xludf.DUMMYFUNCTION("GOOGLETRANSLATE(A21181,""auto"",""en"")"),"Loading...")</f>
        <v>Loading...</v>
      </c>
    </row>
    <row r="21182" spans="1:2" ht="14.25" customHeight="1">
      <c r="A21182" s="2" t="s">
        <v>19999</v>
      </c>
      <c r="B21182" s="2" t="str">
        <f ca="1">IFERROR(__xludf.DUMMYFUNCTION("GOOGLETRANSLATE(A21182,""auto"",""en"")"),"Loading...")</f>
        <v>Loading...</v>
      </c>
    </row>
    <row r="21183" spans="1:2" ht="14.25" customHeight="1">
      <c r="A21183" s="2" t="s">
        <v>20000</v>
      </c>
      <c r="B21183" s="2" t="str">
        <f ca="1">IFERROR(__xludf.DUMMYFUNCTION("GOOGLETRANSLATE(A21183,""auto"",""en"")"),"Loading...")</f>
        <v>Loading...</v>
      </c>
    </row>
    <row r="21184" spans="1:2" ht="14.25" customHeight="1">
      <c r="A21184" s="2" t="s">
        <v>20001</v>
      </c>
      <c r="B21184" s="2" t="str">
        <f ca="1">IFERROR(__xludf.DUMMYFUNCTION("GOOGLETRANSLATE(A21184,""auto"",""en"")"),"Support this Unibiased youtuber")</f>
        <v>Support this Unibiased youtuber</v>
      </c>
    </row>
    <row r="21185" spans="1:2" ht="14.25" customHeight="1">
      <c r="A21185" s="2" t="s">
        <v>20002</v>
      </c>
      <c r="B21185" s="2" t="str">
        <f ca="1">IFERROR(__xludf.DUMMYFUNCTION("GOOGLETRANSLATE(A21185,""auto"",""en"")"),"Loading...")</f>
        <v>Loading...</v>
      </c>
    </row>
    <row r="21186" spans="1:2" ht="14.25" customHeight="1">
      <c r="A21186" s="6" t="s">
        <v>20003</v>
      </c>
      <c r="B21186" s="2" t="str">
        <f ca="1">IFERROR(__xludf.DUMMYFUNCTION("GOOGLETRANSLATE(A21186,""auto"",""en"")"),"Loading...")</f>
        <v>Loading...</v>
      </c>
    </row>
    <row r="21187" spans="1:2" ht="14.25" customHeight="1">
      <c r="A21187" s="5" t="s">
        <v>20004</v>
      </c>
      <c r="B21187" s="2" t="str">
        <f ca="1">IFERROR(__xludf.DUMMYFUNCTION("GOOGLETRANSLATE(A21187,""auto"",""en"")"),"Loading...")</f>
        <v>Loading...</v>
      </c>
    </row>
    <row r="21188" spans="1:2" ht="14.25" customHeight="1">
      <c r="A21188" s="2" t="s">
        <v>20005</v>
      </c>
      <c r="B21188" s="2" t="str">
        <f ca="1">IFERROR(__xludf.DUMMYFUNCTION("GOOGLETRANSLATE(A21188,""auto"",""en"")"),"Loading...")</f>
        <v>Loading...</v>
      </c>
    </row>
    <row r="21189" spans="1:2" ht="14.25" customHeight="1">
      <c r="A21189" s="2" t="s">
        <v>5076</v>
      </c>
      <c r="B21189" s="2" t="str">
        <f ca="1">IFERROR(__xludf.DUMMYFUNCTION("GOOGLETRANSLATE(A21189,""auto"",""en"")"),"Loading...")</f>
        <v>Loading...</v>
      </c>
    </row>
    <row r="21190" spans="1:2" ht="14.25" customHeight="1">
      <c r="A21190" s="2" t="s">
        <v>20006</v>
      </c>
      <c r="B21190" s="2" t="str">
        <f ca="1">IFERROR(__xludf.DUMMYFUNCTION("GOOGLETRANSLATE(A21190,""auto"",""en"")"),"Loading...")</f>
        <v>Loading...</v>
      </c>
    </row>
    <row r="21191" spans="1:2" ht="14.25" customHeight="1">
      <c r="A21191" s="2" t="s">
        <v>20007</v>
      </c>
      <c r="B21191" s="2" t="str">
        <f ca="1">IFERROR(__xludf.DUMMYFUNCTION("GOOGLETRANSLATE(A21191,""auto"",""en"")"),"Loading...")</f>
        <v>Loading...</v>
      </c>
    </row>
    <row r="21192" spans="1:2" ht="14.25" customHeight="1">
      <c r="A21192" s="6" t="s">
        <v>20008</v>
      </c>
      <c r="B21192" s="2" t="str">
        <f ca="1">IFERROR(__xludf.DUMMYFUNCTION("GOOGLETRANSLATE(A21192,""auto"",""en"")"),"Loading...")</f>
        <v>Loading...</v>
      </c>
    </row>
    <row r="21193" spans="1:2" ht="14.25" customHeight="1">
      <c r="A21193" s="2" t="s">
        <v>17720</v>
      </c>
      <c r="B21193" s="2" t="str">
        <f ca="1">IFERROR(__xludf.DUMMYFUNCTION("GOOGLETRANSLATE(A21193,""auto"",""en"")"),"Loading...")</f>
        <v>Loading...</v>
      </c>
    </row>
    <row r="21194" spans="1:2" ht="14.25" customHeight="1">
      <c r="A21194" s="2" t="s">
        <v>20009</v>
      </c>
      <c r="B21194" s="2" t="str">
        <f ca="1">IFERROR(__xludf.DUMMYFUNCTION("GOOGLETRANSLATE(A21194,""auto"",""en"")"),"Loading...")</f>
        <v>Loading...</v>
      </c>
    </row>
    <row r="21195" spans="1:2" ht="14.25" customHeight="1">
      <c r="A21195" s="6" t="s">
        <v>20010</v>
      </c>
      <c r="B21195" s="2" t="str">
        <f ca="1">IFERROR(__xludf.DUMMYFUNCTION("GOOGLETRANSLATE(A21195,""auto"",""en"")"),"Loading...")</f>
        <v>Loading...</v>
      </c>
    </row>
    <row r="21196" spans="1:2" ht="14.25" customHeight="1">
      <c r="A21196" s="5" t="s">
        <v>20011</v>
      </c>
      <c r="B21196" s="2" t="str">
        <f ca="1">IFERROR(__xludf.DUMMYFUNCTION("GOOGLETRANSLATE(A21196,""auto"",""en"")"),"Loading...")</f>
        <v>Loading...</v>
      </c>
    </row>
    <row r="21197" spans="1:2" ht="14.25" customHeight="1">
      <c r="A21197" s="2" t="s">
        <v>20012</v>
      </c>
      <c r="B21197" s="2" t="str">
        <f ca="1">IFERROR(__xludf.DUMMYFUNCTION("GOOGLETRANSLATE(A21197,""auto"",""en"")"),"Loading...")</f>
        <v>Loading...</v>
      </c>
    </row>
    <row r="21198" spans="1:2" ht="14.25" customHeight="1">
      <c r="A21198" s="2" t="s">
        <v>133</v>
      </c>
      <c r="B21198" s="2" t="str">
        <f ca="1">IFERROR(__xludf.DUMMYFUNCTION("GOOGLETRANSLATE(A21198,""auto"",""en"")"),"Loading...")</f>
        <v>Loading...</v>
      </c>
    </row>
    <row r="21199" spans="1:2" ht="14.25" customHeight="1">
      <c r="A21199" s="2" t="s">
        <v>20013</v>
      </c>
      <c r="B21199" s="2" t="str">
        <f ca="1">IFERROR(__xludf.DUMMYFUNCTION("GOOGLETRANSLATE(A21199,""auto"",""en"")"),"Loading...")</f>
        <v>Loading...</v>
      </c>
    </row>
    <row r="21200" spans="1:2" ht="14.25" customHeight="1">
      <c r="A21200" s="2" t="s">
        <v>20014</v>
      </c>
      <c r="B21200" s="2" t="str">
        <f ca="1">IFERROR(__xludf.DUMMYFUNCTION("GOOGLETRANSLATE(A21200,""auto"",""en"")"),"Loading...")</f>
        <v>Loading...</v>
      </c>
    </row>
    <row r="21201" spans="1:2" ht="14.25" customHeight="1">
      <c r="A21201" s="2" t="s">
        <v>20015</v>
      </c>
      <c r="B21201" s="2" t="str">
        <f ca="1">IFERROR(__xludf.DUMMYFUNCTION("GOOGLETRANSLATE(A21201,""auto"",""en"")"),"Loading...")</f>
        <v>Loading...</v>
      </c>
    </row>
    <row r="21202" spans="1:2" ht="14.25" customHeight="1">
      <c r="A21202" s="2" t="s">
        <v>20016</v>
      </c>
      <c r="B21202" s="2" t="str">
        <f ca="1">IFERROR(__xludf.DUMMYFUNCTION("GOOGLETRANSLATE(A21202,""auto"",""en"")"),"Loading...")</f>
        <v>Loading...</v>
      </c>
    </row>
    <row r="21203" spans="1:2" ht="14.25" customHeight="1">
      <c r="A21203" s="2" t="s">
        <v>20017</v>
      </c>
      <c r="B21203" s="2" t="str">
        <f ca="1">IFERROR(__xludf.DUMMYFUNCTION("GOOGLETRANSLATE(A21203,""auto"",""en"")"),"Loading...")</f>
        <v>Loading...</v>
      </c>
    </row>
    <row r="21204" spans="1:2" ht="14.25" customHeight="1">
      <c r="A21204" s="2" t="s">
        <v>20018</v>
      </c>
      <c r="B21204" s="2" t="str">
        <f ca="1">IFERROR(__xludf.DUMMYFUNCTION("GOOGLETRANSLATE(A21204,""auto"",""en"")"),"The biggest difference between Modi and Rahul is Modi is taking common people for granted and full of egoistic whereas Rahul Gandhi is living between the common people and he is honest.")</f>
        <v>The biggest difference between Modi and Rahul is Modi is taking common people for granted and full of egoistic whereas Rahul Gandhi is living between the common people and he is honest.</v>
      </c>
    </row>
    <row r="21205" spans="1:2" ht="14.25" customHeight="1">
      <c r="A21205" s="2" t="s">
        <v>20019</v>
      </c>
      <c r="B21205" s="2" t="str">
        <f ca="1">IFERROR(__xludf.DUMMYFUNCTION("GOOGLETRANSLATE(A21205,""auto"",""en"")"),"Which position does Modi hold in BJP? He is only in the parliamentary board. Still Modiji's face is seen everywhere in BJP. Why is Modi a vote attractor and that's how Rahul Gandhi is.")</f>
        <v>Which position does Modi hold in BJP? He is only in the parliamentary board. Still Modiji's face is seen everywhere in BJP. Why is Modi a vote attractor and that's how Rahul Gandhi is.</v>
      </c>
    </row>
    <row r="21206" spans="1:2" ht="14.25" customHeight="1">
      <c r="A21206" s="2" t="s">
        <v>20020</v>
      </c>
      <c r="B21206" s="2" t="str">
        <f ca="1">IFERROR(__xludf.DUMMYFUNCTION("GOOGLETRANSLATE(A21206,""auto"",""en"")"),"Loading...")</f>
        <v>Loading...</v>
      </c>
    </row>
    <row r="21207" spans="1:2" ht="14.25" customHeight="1">
      <c r="A21207" s="2" t="s">
        <v>20021</v>
      </c>
      <c r="B21207" s="2" t="str">
        <f ca="1">IFERROR(__xludf.DUMMYFUNCTION("GOOGLETRANSLATE(A21207,""auto"",""en"")"),"Sir atleast they are talking about employment bjp.just doing hindu muslim 😢")</f>
        <v>Sir atleast they are talking about employment bjp.just doing hindu muslim 😢</v>
      </c>
    </row>
    <row r="21208" spans="1:2" ht="14.25" customHeight="1">
      <c r="A21208" s="2" t="s">
        <v>20022</v>
      </c>
      <c r="B21208" s="2" t="str">
        <f ca="1">IFERROR(__xludf.DUMMYFUNCTION("GOOGLETRANSLATE(A21208,""auto"",""en"")"),"Loading...")</f>
        <v>Loading...</v>
      </c>
    </row>
    <row r="21209" spans="1:2" ht="14.25" customHeight="1">
      <c r="A21209" s="2" t="s">
        <v>20023</v>
      </c>
      <c r="B21209" s="2" t="str">
        <f ca="1">IFERROR(__xludf.DUMMYFUNCTION("GOOGLETRANSLATE(A21209,""auto"",""en"")"),"Loading...")</f>
        <v>Loading...</v>
      </c>
    </row>
    <row r="21210" spans="1:2" ht="14.25" customHeight="1">
      <c r="A21210" s="6" t="s">
        <v>20024</v>
      </c>
      <c r="B21210" s="2" t="str">
        <f ca="1">IFERROR(__xludf.DUMMYFUNCTION("GOOGLETRANSLATE(A21210,""auto"",""en"")"),"1 point I disagree is, ""elect MP &amp; not PM"".
If I'm not happy with Congress's manifesto, why would I choose Congress MP? He would do the same thing after he wins")</f>
        <v>1 point I disagree is, "elect MP &amp; not PM".
If I'm not happy with Congress's manifesto, why would I choose Congress MP? He would do the same thing after he wins</v>
      </c>
    </row>
    <row r="21211" spans="1:2" ht="14.25" customHeight="1">
      <c r="A21211" s="2" t="s">
        <v>20025</v>
      </c>
      <c r="B21211" s="2" t="str">
        <f ca="1">IFERROR(__xludf.DUMMYFUNCTION("GOOGLETRANSLATE(A21211,""auto"",""en"")"),"Loading...")</f>
        <v>Loading...</v>
      </c>
    </row>
    <row r="21212" spans="1:2" ht="14.25" customHeight="1">
      <c r="A21212" s="2" t="s">
        <v>20026</v>
      </c>
      <c r="B21212" s="2" t="str">
        <f ca="1">IFERROR(__xludf.DUMMYFUNCTION("GOOGLETRANSLATE(A21212,""auto"",""en"")"),"bjp has filled his bank account")</f>
        <v>bjp has filled his bank account</v>
      </c>
    </row>
    <row r="21213" spans="1:2" ht="14.25" customHeight="1">
      <c r="A21213" s="2" t="s">
        <v>20027</v>
      </c>
      <c r="B21213" s="2" t="str">
        <f ca="1">IFERROR(__xludf.DUMMYFUNCTION("GOOGLETRANSLATE(A21213,""auto"",""en"")"),"Loading...")</f>
        <v>Loading...</v>
      </c>
    </row>
    <row r="21214" spans="1:2" ht="14.25" customHeight="1">
      <c r="A21214" s="2" t="s">
        <v>20028</v>
      </c>
      <c r="B21214" s="2" t="str">
        <f ca="1">IFERROR(__xludf.DUMMYFUNCTION("GOOGLETRANSLATE(A21214,""auto"",""en"")"),"Loading...")</f>
        <v>Loading...</v>
      </c>
    </row>
    <row r="21215" spans="1:2" ht="14.25" customHeight="1">
      <c r="A21215" s="2" t="s">
        <v>20029</v>
      </c>
      <c r="B21215" s="2" t="str">
        <f ca="1">IFERROR(__xludf.DUMMYFUNCTION("GOOGLETRANSLATE(A21215,""auto"",""en"")"),"Loading...")</f>
        <v>Loading...</v>
      </c>
    </row>
    <row r="21216" spans="1:2" ht="14.25" customHeight="1">
      <c r="A21216" s="2" t="s">
        <v>20030</v>
      </c>
      <c r="B21216" s="2" t="str">
        <f ca="1">IFERROR(__xludf.DUMMYFUNCTION("GOOGLETRANSLATE(A21216,""auto"",""en"")"),"Loading...")</f>
        <v>Loading...</v>
      </c>
    </row>
    <row r="21217" spans="1:2" ht="14.25" customHeight="1">
      <c r="A21217" s="2" t="s">
        <v>20031</v>
      </c>
      <c r="B21217" s="2" t="str">
        <f ca="1">IFERROR(__xludf.DUMMYFUNCTION("GOOGLETRANSLATE(A21217,""auto"",""en"")"),"Loading...")</f>
        <v>Loading...</v>
      </c>
    </row>
    <row r="21218" spans="1:2" ht="14.25" customHeight="1">
      <c r="A21218" s="2" t="s">
        <v>20032</v>
      </c>
      <c r="B21218" s="2" t="str">
        <f ca="1">IFERROR(__xludf.DUMMYFUNCTION("GOOGLETRANSLATE(A21218,""auto"",""en"")"),"This position of BJP was attained by spreading lies,whatsapp University ,false election manifesto, BJP IT cell, sold out media, and  spending thousands of crores  in creating brand image while ragul gandhi did not take that route. He is truly working for "&amp;"the welfare of the country and its people!!!")</f>
        <v>This position of BJP was attained by spreading lies,whatsapp University ,false election manifesto, BJP IT cell, sold out media, and  spending thousands of crores  in creating brand image while ragul gandhi did not take that route. He is truly working for the welfare of the country and its people!!!</v>
      </c>
    </row>
    <row r="21219" spans="1:2" ht="14.25" customHeight="1">
      <c r="A21219" s="2" t="s">
        <v>20033</v>
      </c>
      <c r="B21219" s="2" t="str">
        <f ca="1">IFERROR(__xludf.DUMMYFUNCTION("GOOGLETRANSLATE(A21219,""auto"",""en"")"),"Loading...")</f>
        <v>Loading...</v>
      </c>
    </row>
    <row r="21220" spans="1:2" ht="14.25" customHeight="1">
      <c r="A21220" s="2" t="s">
        <v>20034</v>
      </c>
      <c r="B21220" s="2" t="str">
        <f ca="1">IFERROR(__xludf.DUMMYFUNCTION("GOOGLETRANSLATE(A21220,""auto"",""en"")"),"How many miles are there for BJP's campaign?")</f>
        <v>How many miles are there for BJP's campaign?</v>
      </c>
    </row>
    <row r="21221" spans="1:2" ht="14.25" customHeight="1">
      <c r="A21221" s="6" t="s">
        <v>20035</v>
      </c>
      <c r="B21221" s="2" t="str">
        <f ca="1">IFERROR(__xludf.DUMMYFUNCTION("GOOGLETRANSLATE(A21221,""auto"",""en"")"),"Loading...")</f>
        <v>Loading...</v>
      </c>
    </row>
    <row r="21222" spans="1:2" ht="14.25" customHeight="1">
      <c r="A21222" s="2" t="s">
        <v>20036</v>
      </c>
      <c r="B21222" s="2" t="str">
        <f ca="1">IFERROR(__xludf.DUMMYFUNCTION("GOOGLETRANSLATE(A21222,""auto"",""en"")"),"Loading...")</f>
        <v>Loading...</v>
      </c>
    </row>
    <row r="21223" spans="1:2" ht="14.25" customHeight="1">
      <c r="A21223" s="2" t="s">
        <v>20037</v>
      </c>
      <c r="B21223" s="2" t="str">
        <f ca="1">IFERROR(__xludf.DUMMYFUNCTION("GOOGLETRANSLATE(A21223,""auto"",""en"")"),"Loading...")</f>
        <v>Loading...</v>
      </c>
    </row>
    <row r="21224" spans="1:2" ht="14.25" customHeight="1">
      <c r="A21224" s="2" t="s">
        <v>20038</v>
      </c>
      <c r="B21224" s="2" t="str">
        <f ca="1">IFERROR(__xludf.DUMMYFUNCTION("GOOGLETRANSLATE(A21224,""auto"",""en"")"),"Loading...")</f>
        <v>Loading...</v>
      </c>
    </row>
    <row r="21225" spans="1:2" ht="14.25" customHeight="1">
      <c r="A21225" s="2" t="s">
        <v>20039</v>
      </c>
      <c r="B21225" s="2" t="str">
        <f ca="1">IFERROR(__xludf.DUMMYFUNCTION("GOOGLETRANSLATE(A21225,""auto"",""en"")"),"Loading...")</f>
        <v>Loading...</v>
      </c>
    </row>
    <row r="21226" spans="1:2" ht="14.25" customHeight="1">
      <c r="A21226" s="2" t="s">
        <v>20040</v>
      </c>
      <c r="B21226" s="2" t="str">
        <f ca="1">IFERROR(__xludf.DUMMYFUNCTION("GOOGLETRANSLATE(A21226,""auto"",""en"")"),"Say something about .. electoral bond")</f>
        <v>Say something about .. electoral bond</v>
      </c>
    </row>
    <row r="21227" spans="1:2" ht="14.25" customHeight="1">
      <c r="A21227" s="2" t="s">
        <v>20041</v>
      </c>
      <c r="B21227" s="2" t="str">
        <f ca="1">IFERROR(__xludf.DUMMYFUNCTION("GOOGLETRANSLATE(A21227,""auto"",""en"")"),"Loading...")</f>
        <v>Loading...</v>
      </c>
    </row>
    <row r="21228" spans="1:2" ht="14.25" customHeight="1">
      <c r="A21228" s="6" t="s">
        <v>20042</v>
      </c>
      <c r="B21228" s="2" t="str">
        <f ca="1">IFERROR(__xludf.DUMMYFUNCTION("GOOGLETRANSLATE(A21228,""auto"",""en"")"),"Loading...")</f>
        <v>Loading...</v>
      </c>
    </row>
    <row r="21229" spans="1:2" ht="14.25" customHeight="1">
      <c r="A21229" s="2" t="s">
        <v>20043</v>
      </c>
      <c r="B21229" s="2" t="str">
        <f ca="1">IFERROR(__xludf.DUMMYFUNCTION("GOOGLETRANSLATE(A21229,""auto"",""en"")"),"Loading...")</f>
        <v>Loading...</v>
      </c>
    </row>
    <row r="21230" spans="1:2" ht="14.25" customHeight="1">
      <c r="A21230" s="2" t="s">
        <v>20044</v>
      </c>
      <c r="B21230" s="2" t="str">
        <f ca="1">IFERROR(__xludf.DUMMYFUNCTION("GOOGLETRANSLATE(A21230,""auto"",""en"")"),"Loading...")</f>
        <v>Loading...</v>
      </c>
    </row>
    <row r="21231" spans="1:2" ht="14.25" customHeight="1">
      <c r="A21231" s="2" t="s">
        <v>20045</v>
      </c>
      <c r="B21231" s="2" t="str">
        <f ca="1">IFERROR(__xludf.DUMMYFUNCTION("GOOGLETRANSLATE(A21231,""auto"",""en"")"),"Still congress is better than bjp")</f>
        <v>Still congress is better than bjp</v>
      </c>
    </row>
    <row r="21232" spans="1:2" ht="14.25" customHeight="1">
      <c r="A21232" s="2" t="s">
        <v>20046</v>
      </c>
      <c r="B21232" s="2" t="str">
        <f ca="1">IFERROR(__xludf.DUMMYFUNCTION("GOOGLETRANSLATE(A21232,""auto"",""en"")"),"You have a problem with Rahul ji, why are you making noise on his video?")</f>
        <v>You have a problem with Rahul ji, why are you making noise on his video?</v>
      </c>
    </row>
    <row r="21233" spans="1:2" ht="14.25" customHeight="1">
      <c r="A21233" s="2" t="s">
        <v>20047</v>
      </c>
      <c r="B21233" s="2" t="str">
        <f ca="1">IFERROR(__xludf.DUMMYFUNCTION("GOOGLETRANSLATE(A21233,""auto"",""en"")"),"Loading...")</f>
        <v>Loading...</v>
      </c>
    </row>
    <row r="21234" spans="1:2" ht="14.25" customHeight="1">
      <c r="A21234" s="6" t="s">
        <v>20048</v>
      </c>
      <c r="B21234" s="2" t="str">
        <f ca="1">IFERROR(__xludf.DUMMYFUNCTION("GOOGLETRANSLATE(A21234,""auto"",""en"")"),"Loading...")</f>
        <v>Loading...</v>
      </c>
    </row>
    <row r="21235" spans="1:2" ht="14.25" customHeight="1">
      <c r="A21235" s="2" t="s">
        <v>20049</v>
      </c>
      <c r="B21235" s="2" t="str">
        <f ca="1">IFERROR(__xludf.DUMMYFUNCTION("GOOGLETRANSLATE(A21235,""auto"",""en"")"),"Loading...")</f>
        <v>Loading...</v>
      </c>
    </row>
    <row r="21236" spans="1:2" ht="14.25" customHeight="1">
      <c r="A21236" s="2" t="s">
        <v>20050</v>
      </c>
      <c r="B21236" s="2" t="str">
        <f ca="1">IFERROR(__xludf.DUMMYFUNCTION("GOOGLETRANSLATE(A21236,""auto"",""en"")"),"Loading...")</f>
        <v>Loading...</v>
      </c>
    </row>
    <row r="21237" spans="1:2" ht="14.25" customHeight="1">
      <c r="A21237" s="2" t="s">
        <v>20051</v>
      </c>
      <c r="B21237" s="2" t="str">
        <f ca="1">IFERROR(__xludf.DUMMYFUNCTION("GOOGLETRANSLATE(A21237,""auto"",""en"")"),"Loading...")</f>
        <v>Loading...</v>
      </c>
    </row>
    <row r="21238" spans="1:2" ht="14.25" customHeight="1">
      <c r="A21238" s="2" t="s">
        <v>20052</v>
      </c>
      <c r="B21238" s="2" t="str">
        <f ca="1">IFERROR(__xludf.DUMMYFUNCTION("GOOGLETRANSLATE(A21238,""auto"",""en"")"),"Loading...")</f>
        <v>Loading...</v>
      </c>
    </row>
    <row r="21239" spans="1:2" ht="14.25" customHeight="1">
      <c r="A21239" s="2" t="s">
        <v>20053</v>
      </c>
      <c r="B21239" s="2" t="str">
        <f ca="1">IFERROR(__xludf.DUMMYFUNCTION("GOOGLETRANSLATE(A21239,""auto"",""en"")"),"Loading...")</f>
        <v>Loading...</v>
      </c>
    </row>
    <row r="21240" spans="1:2" ht="14.25" customHeight="1">
      <c r="A21240" s="2" t="s">
        <v>20054</v>
      </c>
      <c r="B21240" s="2" t="str">
        <f ca="1">IFERROR(__xludf.DUMMYFUNCTION("GOOGLETRANSLATE(A21240,""auto"",""en"")"),"Over time you have become a soft supporter pf BJP. Even when you make videos questioning the government you only tell the half picture and not talk about the blatant facts")</f>
        <v>Over time you have become a soft supporter pf BJP. Even when you make videos questioning the government you only tell the half picture and not talk about the blatant facts</v>
      </c>
    </row>
    <row r="21241" spans="1:2" ht="14.25" customHeight="1">
      <c r="A21241" s="6" t="s">
        <v>20055</v>
      </c>
      <c r="B21241" s="2" t="str">
        <f ca="1">IFERROR(__xludf.DUMMYFUNCTION("GOOGLETRANSLATE(A21241,""auto"",""en"")"),"You felt exactly like this, Rahul Gandhi came under the supremacy of Rahul Gandhi. 
Why don't you see the media or other institutions, how are they doing? 
mtlb hadd h bas one side")</f>
        <v>You felt exactly like this, Rahul Gandhi came under the supremacy of Rahul Gandhi. 
Why don't you see the media or other institutions, how are they doing? 
mtlb hadd h bas one side</v>
      </c>
    </row>
    <row r="21242" spans="1:2" ht="14.25" customHeight="1">
      <c r="A21242" s="2" t="s">
        <v>20056</v>
      </c>
      <c r="B21242" s="2" t="str">
        <f ca="1">IFERROR(__xludf.DUMMYFUNCTION("GOOGLETRANSLATE(A21242,""auto"",""en"")"),"Loading...")</f>
        <v>Loading...</v>
      </c>
    </row>
    <row r="21243" spans="1:2" ht="14.25" customHeight="1">
      <c r="A21243" s="2" t="s">
        <v>20057</v>
      </c>
      <c r="B21243" s="2" t="str">
        <f ca="1">IFERROR(__xludf.DUMMYFUNCTION("GOOGLETRANSLATE(A21243,""auto"",""en"")"),"Loading...")</f>
        <v>Loading...</v>
      </c>
    </row>
    <row r="21244" spans="1:2" ht="14.25" customHeight="1">
      <c r="A21244" s="2" t="s">
        <v>20058</v>
      </c>
      <c r="B21244" s="2" t="str">
        <f ca="1">IFERROR(__xludf.DUMMYFUNCTION("GOOGLETRANSLATE(A21244,""auto"",""en"")"),"Loading...")</f>
        <v>Loading...</v>
      </c>
    </row>
    <row r="21245" spans="1:2" ht="14.25" customHeight="1">
      <c r="A21245" s="2" t="s">
        <v>20059</v>
      </c>
      <c r="B21245" s="2" t="str">
        <f ca="1">IFERROR(__xludf.DUMMYFUNCTION("GOOGLETRANSLATE(A21245,""auto"",""en"")"),"Loading...")</f>
        <v>Loading...</v>
      </c>
    </row>
    <row r="21246" spans="1:2" ht="14.25" customHeight="1">
      <c r="A21246" s="2" t="s">
        <v>20060</v>
      </c>
      <c r="B21246" s="2" t="str">
        <f ca="1">IFERROR(__xludf.DUMMYFUNCTION("GOOGLETRANSLATE(A21246,""auto"",""en"")"),"Loading...")</f>
        <v>Loading...</v>
      </c>
    </row>
    <row r="21247" spans="1:2" ht="14.25" customHeight="1">
      <c r="A21247" s="2" t="s">
        <v>20061</v>
      </c>
      <c r="B21247" s="2" t="str">
        <f ca="1">IFERROR(__xludf.DUMMYFUNCTION("GOOGLETRANSLATE(A21247,""auto"",""en"")"),"Loading...")</f>
        <v>Loading...</v>
      </c>
    </row>
    <row r="21248" spans="1:2" ht="14.25" customHeight="1">
      <c r="A21248" s="6" t="s">
        <v>20062</v>
      </c>
      <c r="B21248" s="2" t="str">
        <f ca="1">IFERROR(__xludf.DUMMYFUNCTION("GOOGLETRANSLATE(A21248,""auto"",""en"")"),"Loading...")</f>
        <v>Loading...</v>
      </c>
    </row>
    <row r="21249" spans="1:2" ht="14.25" customHeight="1">
      <c r="A21249" s="2" t="s">
        <v>20063</v>
      </c>
      <c r="B21249" s="2" t="str">
        <f ca="1">IFERROR(__xludf.DUMMYFUNCTION("GOOGLETRANSLATE(A21249,""auto"",""en"")"),"Loading...")</f>
        <v>Loading...</v>
      </c>
    </row>
    <row r="21250" spans="1:2" ht="14.25" customHeight="1">
      <c r="A21250" s="6" t="s">
        <v>20064</v>
      </c>
      <c r="B21250" s="2" t="str">
        <f ca="1">IFERROR(__xludf.DUMMYFUNCTION("GOOGLETRANSLATE(A21250,""auto"",""en"")"),"Cowards are screaming
Yelling to the point of
Loosing their identity
A big massive fright
An outside subjection
To terror polarization hate
Bring the wake-up calls
Don't wait
India needs love &amp; pride 
400 become 40")</f>
        <v>Cowards are screaming
Yelling to the point of
Loosing their identity
A big massive fright
An outside subjection
To terror polarization hate
Bring the wake-up calls
Don't wait
India needs love &amp; pride 
400 become 40</v>
      </c>
    </row>
    <row r="21251" spans="1:2" ht="14.25" customHeight="1">
      <c r="A21251" s="2" t="s">
        <v>20065</v>
      </c>
      <c r="B21251" s="2" t="str">
        <f ca="1">IFERROR(__xludf.DUMMYFUNCTION("GOOGLETRANSLATE(A21251,""auto"",""en"")"),"Loading...")</f>
        <v>Loading...</v>
      </c>
    </row>
    <row r="21252" spans="1:2" ht="14.25" customHeight="1">
      <c r="A21252" s="6" t="s">
        <v>20066</v>
      </c>
      <c r="B21252" s="2" t="str">
        <f ca="1">IFERROR(__xludf.DUMMYFUNCTION("GOOGLETRANSLATE(A21252,""auto"",""en"")"),"I think the main problem is not caste, unemployment, injustice
The real issue is over population
No matter how hard you try, you cannot ban 15 lakh+ doctors every year.")</f>
        <v>I think the main problem is not caste, unemployment, injustice
The real issue is over population
No matter how hard you try, you cannot ban 15 lakh+ doctors every year.</v>
      </c>
    </row>
    <row r="21253" spans="1:2" ht="14.25" customHeight="1">
      <c r="A21253" s="2" t="s">
        <v>20067</v>
      </c>
      <c r="B21253" s="2" t="str">
        <f ca="1">IFERROR(__xludf.DUMMYFUNCTION("GOOGLETRANSLATE(A21253,""auto"",""en"")"),"Loading...")</f>
        <v>Loading...</v>
      </c>
    </row>
    <row r="21254" spans="1:2" ht="14.25" customHeight="1">
      <c r="A21254" s="2" t="s">
        <v>20068</v>
      </c>
      <c r="B21254" s="2" t="str">
        <f ca="1">IFERROR(__xludf.DUMMYFUNCTION("GOOGLETRANSLATE(A21254,""auto"",""en"")"),"Loading...")</f>
        <v>Loading...</v>
      </c>
    </row>
    <row r="21255" spans="1:2" ht="14.25" customHeight="1">
      <c r="A21255" s="2" t="s">
        <v>20069</v>
      </c>
      <c r="B21255" s="2" t="str">
        <f ca="1">IFERROR(__xludf.DUMMYFUNCTION("GOOGLETRANSLATE(A21255,""auto"",""en"")"),"Nice explanation")</f>
        <v>Nice explanation</v>
      </c>
    </row>
    <row r="21256" spans="1:2" ht="14.25" customHeight="1">
      <c r="A21256" s="4" t="s">
        <v>20070</v>
      </c>
      <c r="B21256" s="2" t="str">
        <f ca="1">IFERROR(__xludf.DUMMYFUNCTION("GOOGLETRANSLATE(A21256,""auto"",""en"")"),"Loading...")</f>
        <v>Loading...</v>
      </c>
    </row>
    <row r="21257" spans="1:2" ht="14.25" customHeight="1">
      <c r="A21257" s="2" t="s">
        <v>20071</v>
      </c>
      <c r="B21257" s="2" t="str">
        <f ca="1">IFERROR(__xludf.DUMMYFUNCTION("GOOGLETRANSLATE(A21257,""auto"",""en"")"),"Loading...")</f>
        <v>Loading...</v>
      </c>
    </row>
    <row r="21258" spans="1:2" ht="14.25" customHeight="1">
      <c r="A21258" s="2" t="s">
        <v>20072</v>
      </c>
      <c r="B21258" s="2" t="str">
        <f ca="1">IFERROR(__xludf.DUMMYFUNCTION("GOOGLETRANSLATE(A21258,""auto"",""en"")"),"Loading...")</f>
        <v>Loading...</v>
      </c>
    </row>
    <row r="21259" spans="1:2" ht="14.25" customHeight="1">
      <c r="A21259" s="2" t="s">
        <v>20073</v>
      </c>
      <c r="B21259" s="2" t="str">
        <f ca="1">IFERROR(__xludf.DUMMYFUNCTION("GOOGLETRANSLATE(A21259,""auto"",""en"")"),"Loading...")</f>
        <v>Loading...</v>
      </c>
    </row>
    <row r="21260" spans="1:2" ht="14.25" customHeight="1">
      <c r="A21260" s="2" t="s">
        <v>20074</v>
      </c>
      <c r="B21260" s="2" t="str">
        <f ca="1">IFERROR(__xludf.DUMMYFUNCTION("GOOGLETRANSLATE(A21260,""auto"",""en"")"),"Loading...")</f>
        <v>Loading...</v>
      </c>
    </row>
    <row r="21261" spans="1:2" ht="14.25" customHeight="1">
      <c r="A21261" s="4" t="s">
        <v>20075</v>
      </c>
      <c r="B21261" s="2" t="str">
        <f ca="1">IFERROR(__xludf.DUMMYFUNCTION("GOOGLETRANSLATE(A21261,""auto"",""en"")"),"Loading...")</f>
        <v>Loading...</v>
      </c>
    </row>
    <row r="21262" spans="1:2" ht="14.25" customHeight="1">
      <c r="A21262" s="2" t="s">
        <v>20076</v>
      </c>
      <c r="B21262" s="2" t="str">
        <f ca="1">IFERROR(__xludf.DUMMYFUNCTION("GOOGLETRANSLATE(A21262,""auto"",""en"")"),"Loading...")</f>
        <v>Loading...</v>
      </c>
    </row>
    <row r="21263" spans="1:2" ht="14.25" customHeight="1">
      <c r="A21263" s="2" t="s">
        <v>20077</v>
      </c>
      <c r="B21263" s="2" t="str">
        <f ca="1">IFERROR(__xludf.DUMMYFUNCTION("GOOGLETRANSLATE(A21263,""auto"",""en"")"),"Loading...")</f>
        <v>Loading...</v>
      </c>
    </row>
    <row r="21264" spans="1:2" ht="14.25" customHeight="1">
      <c r="A21264" s="2" t="s">
        <v>20078</v>
      </c>
      <c r="B21264" s="2" t="str">
        <f ca="1">IFERROR(__xludf.DUMMYFUNCTION("GOOGLETRANSLATE(A21264,""auto"",""en"")"),"Loading...")</f>
        <v>Loading...</v>
      </c>
    </row>
    <row r="21265" spans="1:2" ht="14.25" customHeight="1">
      <c r="A21265" s="2" t="s">
        <v>20079</v>
      </c>
      <c r="B21265" s="2" t="str">
        <f ca="1">IFERROR(__xludf.DUMMYFUNCTION("GOOGLETRANSLATE(A21265,""auto"",""en"")"),"Loading...")</f>
        <v>Loading...</v>
      </c>
    </row>
    <row r="21266" spans="1:2" ht="14.25" customHeight="1">
      <c r="A21266" s="2" t="s">
        <v>20080</v>
      </c>
      <c r="B21266" s="2" t="str">
        <f ca="1">IFERROR(__xludf.DUMMYFUNCTION("GOOGLETRANSLATE(A21266,""auto"",""en"")"),"Loading...")</f>
        <v>Loading...</v>
      </c>
    </row>
    <row r="21267" spans="1:2" ht="14.25" customHeight="1">
      <c r="A21267" s="2" t="s">
        <v>20081</v>
      </c>
      <c r="B21267" s="2" t="str">
        <f ca="1">IFERROR(__xludf.DUMMYFUNCTION("GOOGLETRANSLATE(A21267,""auto"",""en"")"),"Loading...")</f>
        <v>Loading...</v>
      </c>
    </row>
    <row r="21268" spans="1:2" ht="14.25" customHeight="1">
      <c r="A21268" s="2" t="s">
        <v>20082</v>
      </c>
      <c r="B21268" s="2" t="str">
        <f ca="1">IFERROR(__xludf.DUMMYFUNCTION("GOOGLETRANSLATE(A21268,""auto"",""en"")"),"Loading...")</f>
        <v>Loading...</v>
      </c>
    </row>
    <row r="21269" spans="1:2" ht="14.25" customHeight="1">
      <c r="A21269" s="2" t="s">
        <v>20083</v>
      </c>
      <c r="B21269" s="2" t="str">
        <f ca="1">IFERROR(__xludf.DUMMYFUNCTION("GOOGLETRANSLATE(A21269,""auto"",""en"")"),"Loading...")</f>
        <v>Loading...</v>
      </c>
    </row>
    <row r="21270" spans="1:2" ht="14.25" customHeight="1">
      <c r="A21270" s="2" t="s">
        <v>20084</v>
      </c>
      <c r="B21270" s="2" t="str">
        <f ca="1">IFERROR(__xludf.DUMMYFUNCTION("GOOGLETRANSLATE(A21270,""auto"",""en"")"),"Loading...")</f>
        <v>Loading...</v>
      </c>
    </row>
    <row r="21271" spans="1:2" ht="14.25" customHeight="1">
      <c r="A21271" s="6" t="s">
        <v>20085</v>
      </c>
      <c r="B21271" s="2" t="str">
        <f ca="1">IFERROR(__xludf.DUMMYFUNCTION("GOOGLETRANSLATE(A21271,""auto"",""en"")"),"Loading...")</f>
        <v>Loading...</v>
      </c>
    </row>
    <row r="21272" spans="1:2" ht="14.25" customHeight="1">
      <c r="A21272" s="2" t="s">
        <v>20086</v>
      </c>
      <c r="B21272" s="2" t="str">
        <f ca="1">IFERROR(__xludf.DUMMYFUNCTION("GOOGLETRANSLATE(A21272,""auto"",""en"")"),"Loading...")</f>
        <v>Loading...</v>
      </c>
    </row>
    <row r="21273" spans="1:2" ht="14.25" customHeight="1">
      <c r="A21273" s="6" t="s">
        <v>20087</v>
      </c>
      <c r="B21273" s="2" t="str">
        <f ca="1">IFERROR(__xludf.DUMMYFUNCTION("GOOGLETRANSLATE(A21273,""auto"",""en"")"),"Loading...")</f>
        <v>Loading...</v>
      </c>
    </row>
    <row r="21274" spans="1:2" ht="14.25" customHeight="1">
      <c r="A21274" s="6" t="s">
        <v>20088</v>
      </c>
      <c r="B21274" s="2" t="str">
        <f ca="1">IFERROR(__xludf.DUMMYFUNCTION("GOOGLETRANSLATE(A21274,""auto"",""en"")"),"Loading...")</f>
        <v>Loading...</v>
      </c>
    </row>
    <row r="21275" spans="1:2" ht="14.25" customHeight="1">
      <c r="A21275" s="2" t="s">
        <v>20089</v>
      </c>
      <c r="B21275" s="2" t="str">
        <f ca="1">IFERROR(__xludf.DUMMYFUNCTION("GOOGLETRANSLATE(A21275,""auto"",""en"")"),"Loading...")</f>
        <v>Loading...</v>
      </c>
    </row>
    <row r="21276" spans="1:2" ht="14.25" customHeight="1">
      <c r="A21276" s="2" t="s">
        <v>20090</v>
      </c>
      <c r="B21276" s="2" t="str">
        <f ca="1">IFERROR(__xludf.DUMMYFUNCTION("GOOGLETRANSLATE(A21276,""auto"",""en"")"),"Loading...")</f>
        <v>Loading...</v>
      </c>
    </row>
    <row r="21277" spans="1:2" ht="14.25" customHeight="1">
      <c r="A21277" s="2" t="s">
        <v>20091</v>
      </c>
      <c r="B21277" s="2" t="str">
        <f ca="1">IFERROR(__xludf.DUMMYFUNCTION("GOOGLETRANSLATE(A21277,""auto"",""en"")"),"Loading...")</f>
        <v>Loading...</v>
      </c>
    </row>
    <row r="21278" spans="1:2" ht="14.25" customHeight="1">
      <c r="A21278" s="2" t="s">
        <v>20092</v>
      </c>
      <c r="B21278" s="2" t="str">
        <f ca="1">IFERROR(__xludf.DUMMYFUNCTION("GOOGLETRANSLATE(A21278,""auto"",""en"")"),"Loading...")</f>
        <v>Loading...</v>
      </c>
    </row>
    <row r="21279" spans="1:2" ht="14.25" customHeight="1">
      <c r="A21279" s="2" t="s">
        <v>7938</v>
      </c>
      <c r="B21279" s="2" t="str">
        <f ca="1">IFERROR(__xludf.DUMMYFUNCTION("GOOGLETRANSLATE(A21279,""auto"",""en"")"),"Loading...")</f>
        <v>Loading...</v>
      </c>
    </row>
    <row r="21280" spans="1:2" ht="14.25" customHeight="1">
      <c r="A21280" s="2" t="s">
        <v>20093</v>
      </c>
      <c r="B21280" s="2" t="str">
        <f ca="1">IFERROR(__xludf.DUMMYFUNCTION("GOOGLETRANSLATE(A21280,""auto"",""en"")"),"Loading...")</f>
        <v>Loading...</v>
      </c>
    </row>
    <row r="21281" spans="1:2" ht="14.25" customHeight="1">
      <c r="A21281" s="2" t="s">
        <v>20094</v>
      </c>
      <c r="B21281" s="2" t="str">
        <f ca="1">IFERROR(__xludf.DUMMYFUNCTION("GOOGLETRANSLATE(A21281,""auto"",""en"")"),"Loading...")</f>
        <v>Loading...</v>
      </c>
    </row>
    <row r="21282" spans="1:2" ht="14.25" customHeight="1">
      <c r="A21282" s="6" t="s">
        <v>20095</v>
      </c>
      <c r="B21282" s="2" t="str">
        <f ca="1">IFERROR(__xludf.DUMMYFUNCTION("GOOGLETRANSLATE(A21282,""auto"",""en"")"),"Loading...")</f>
        <v>Loading...</v>
      </c>
    </row>
    <row r="21283" spans="1:2" ht="14.25" customHeight="1">
      <c r="A21283" s="6" t="s">
        <v>20096</v>
      </c>
      <c r="B21283" s="2" t="str">
        <f ca="1">IFERROR(__xludf.DUMMYFUNCTION("GOOGLETRANSLATE(A21283,""auto"",""en"")"),"Loading...")</f>
        <v>Loading...</v>
      </c>
    </row>
    <row r="21284" spans="1:2" ht="14.25" customHeight="1">
      <c r="A21284" s="2" t="s">
        <v>20097</v>
      </c>
      <c r="B21284" s="2" t="str">
        <f ca="1">IFERROR(__xludf.DUMMYFUNCTION("GOOGLETRANSLATE(A21284,""auto"",""en"")"),"Loading...")</f>
        <v>Loading...</v>
      </c>
    </row>
    <row r="21285" spans="1:2" ht="14.25" customHeight="1">
      <c r="A21285" s="2" t="s">
        <v>20098</v>
      </c>
      <c r="B21285" s="2" t="str">
        <f ca="1">IFERROR(__xludf.DUMMYFUNCTION("GOOGLETRANSLATE(A21285,""auto"",""en"")"),"Loading...")</f>
        <v>Loading...</v>
      </c>
    </row>
    <row r="21286" spans="1:2" ht="14.25" customHeight="1">
      <c r="A21286" s="2" t="s">
        <v>20099</v>
      </c>
      <c r="B21286" s="2" t="str">
        <f ca="1">IFERROR(__xludf.DUMMYFUNCTION("GOOGLETRANSLATE(A21286,""auto"",""en"")"),"Loading...")</f>
        <v>Loading...</v>
      </c>
    </row>
    <row r="21287" spans="1:2" ht="14.25" customHeight="1">
      <c r="A21287" s="2" t="s">
        <v>20100</v>
      </c>
      <c r="B21287" s="2" t="str">
        <f ca="1">IFERROR(__xludf.DUMMYFUNCTION("GOOGLETRANSLATE(A21287,""auto"",""en"")"),"Loading...")</f>
        <v>Loading...</v>
      </c>
    </row>
    <row r="21288" spans="1:2" ht="14.25" customHeight="1">
      <c r="A21288" s="2" t="s">
        <v>20101</v>
      </c>
      <c r="B21288" s="2" t="str">
        <f ca="1">IFERROR(__xludf.DUMMYFUNCTION("GOOGLETRANSLATE(A21288,""auto"",""en"")"),"Loading...")</f>
        <v>Loading...</v>
      </c>
    </row>
    <row r="21289" spans="1:2" ht="14.25" customHeight="1">
      <c r="A21289" s="2" t="s">
        <v>19854</v>
      </c>
      <c r="B21289" s="2" t="str">
        <f ca="1">IFERROR(__xludf.DUMMYFUNCTION("GOOGLETRANSLATE(A21289,""auto"",""en"")"),"Vote for BJP ❤")</f>
        <v>Vote for BJP ❤</v>
      </c>
    </row>
    <row r="21290" spans="1:2" ht="14.25" customHeight="1">
      <c r="A21290" s="2" t="s">
        <v>20102</v>
      </c>
      <c r="B21290" s="2" t="str">
        <f ca="1">IFERROR(__xludf.DUMMYFUNCTION("GOOGLETRANSLATE(A21290,""auto"",""en"")"),"Loading...")</f>
        <v>Loading...</v>
      </c>
    </row>
    <row r="21291" spans="1:2" ht="14.25" customHeight="1">
      <c r="A21291" s="6" t="s">
        <v>20103</v>
      </c>
      <c r="B21291" s="2" t="str">
        <f ca="1">IFERROR(__xludf.DUMMYFUNCTION("GOOGLETRANSLATE(A21291,""auto"",""en"")"),"Loading...")</f>
        <v>Loading...</v>
      </c>
    </row>
    <row r="21292" spans="1:2" ht="14.25" customHeight="1">
      <c r="A21292" s="2" t="s">
        <v>20104</v>
      </c>
      <c r="B21292" s="2" t="str">
        <f ca="1">IFERROR(__xludf.DUMMYFUNCTION("GOOGLETRANSLATE(A21292,""auto"",""en"")"),"Loading...")</f>
        <v>Loading...</v>
      </c>
    </row>
    <row r="21293" spans="1:2" ht="14.25" customHeight="1">
      <c r="A21293" s="2" t="s">
        <v>20105</v>
      </c>
      <c r="B21293" s="2" t="str">
        <f ca="1">IFERROR(__xludf.DUMMYFUNCTION("GOOGLETRANSLATE(A21293,""auto"",""en"")"),"Loading...")</f>
        <v>Loading...</v>
      </c>
    </row>
    <row r="21294" spans="1:2" ht="14.25" customHeight="1">
      <c r="A21294" s="2" t="s">
        <v>20106</v>
      </c>
      <c r="B21294" s="2" t="str">
        <f ca="1">IFERROR(__xludf.DUMMYFUNCTION("GOOGLETRANSLATE(A21294,""auto"",""en"")"),"Loading...")</f>
        <v>Loading...</v>
      </c>
    </row>
    <row r="21295" spans="1:2" ht="14.25" customHeight="1">
      <c r="A21295" s="2" t="s">
        <v>20107</v>
      </c>
      <c r="B21295" s="2" t="str">
        <f ca="1">IFERROR(__xludf.DUMMYFUNCTION("GOOGLETRANSLATE(A21295,""auto"",""en"")"),"Loading...")</f>
        <v>Loading...</v>
      </c>
    </row>
    <row r="21296" spans="1:2" ht="14.25" customHeight="1">
      <c r="A21296" s="2" t="s">
        <v>20108</v>
      </c>
      <c r="B21296" s="2" t="str">
        <f ca="1">IFERROR(__xludf.DUMMYFUNCTION("GOOGLETRANSLATE(A21296,""auto"",""en"")"),"Loading...")</f>
        <v>Loading...</v>
      </c>
    </row>
    <row r="21297" spans="1:2" ht="14.25" customHeight="1">
      <c r="A21297" s="2" t="s">
        <v>20109</v>
      </c>
      <c r="B21297" s="2" t="str">
        <f ca="1">IFERROR(__xludf.DUMMYFUNCTION("GOOGLETRANSLATE(A21297,""auto"",""en"")"),"Loading...")</f>
        <v>Loading...</v>
      </c>
    </row>
    <row r="21298" spans="1:2" ht="14.25" customHeight="1">
      <c r="A21298" s="6" t="s">
        <v>20110</v>
      </c>
      <c r="B21298" s="2" t="str">
        <f ca="1">IFERROR(__xludf.DUMMYFUNCTION("GOOGLETRANSLATE(A21298,""auto"",""en"")"),"Loading...")</f>
        <v>Loading...</v>
      </c>
    </row>
    <row r="21299" spans="1:2" ht="14.25" customHeight="1">
      <c r="A21299" s="2" t="s">
        <v>20111</v>
      </c>
      <c r="B21299" s="2" t="str">
        <f ca="1">IFERROR(__xludf.DUMMYFUNCTION("GOOGLETRANSLATE(A21299,""auto"",""en"")"),"Please go and watch what progress Amethi people as whole ( not only a single person) is experiencing by Smriti Irani. People did want change but they dis change in 2019, but that does not mean Rahul is a failure. Its democracy har jit hoti rehati he. Peop"&amp;"le are asking for purane din. 😅 and seriously you think Wayanad people are against Rahul? 😂 please watch people’s opinions and not opinion of BJp worker/s 😅")</f>
        <v>Please go and watch what progress Amethi people as whole ( not only a single person) is experiencing by Smriti Irani. People did want change but they dis change in 2019, but that does not mean Rahul is a failure. Its democracy har jit hoti rehati he. People are asking for purane din. 😅 and seriously you think Wayanad people are against Rahul? 😂 please watch people’s opinions and not opinion of BJp worker/s 😅</v>
      </c>
    </row>
    <row r="21300" spans="1:2" ht="14.25" customHeight="1">
      <c r="A21300" s="2" t="s">
        <v>20112</v>
      </c>
      <c r="B21300" s="2" t="str">
        <f ca="1">IFERROR(__xludf.DUMMYFUNCTION("GOOGLETRANSLATE(A21300,""auto"",""en"")"),"Loading...")</f>
        <v>Loading...</v>
      </c>
    </row>
    <row r="21301" spans="1:2" ht="14.25" customHeight="1">
      <c r="A21301" s="2" t="s">
        <v>20113</v>
      </c>
      <c r="B21301" s="2" t="str">
        <f ca="1">IFERROR(__xludf.DUMMYFUNCTION("GOOGLETRANSLATE(A21301,""auto"",""en"")"),"Seems like he have made this video on gun point")</f>
        <v>Seems like he have made this video on gun point</v>
      </c>
    </row>
    <row r="21302" spans="1:2" ht="14.25" customHeight="1">
      <c r="A21302" s="2" t="s">
        <v>20114</v>
      </c>
      <c r="B21302" s="2" t="str">
        <f ca="1">IFERROR(__xludf.DUMMYFUNCTION("GOOGLETRANSLATE(A21302,""auto"",""en"")"),"I watched this video to develop my critical thinking ability. Great video")</f>
        <v>I watched this video to develop my critical thinking ability. Great video</v>
      </c>
    </row>
    <row r="21303" spans="1:2" ht="14.25" customHeight="1">
      <c r="A21303" s="2" t="s">
        <v>20115</v>
      </c>
      <c r="B21303" s="2" t="str">
        <f ca="1">IFERROR(__xludf.DUMMYFUNCTION("GOOGLETRANSLATE(A21303,""auto"",""en"")"),"Loading...")</f>
        <v>Loading...</v>
      </c>
    </row>
    <row r="21304" spans="1:2" ht="14.25" customHeight="1">
      <c r="A21304" s="2" t="s">
        <v>20116</v>
      </c>
      <c r="B21304" s="2" t="str">
        <f ca="1">IFERROR(__xludf.DUMMYFUNCTION("GOOGLETRANSLATE(A21304,""auto"",""en"")"),"Loading...")</f>
        <v>Loading...</v>
      </c>
    </row>
    <row r="21305" spans="1:2" ht="14.25" customHeight="1">
      <c r="A21305" s="2" t="s">
        <v>20117</v>
      </c>
      <c r="B21305" s="2" t="str">
        <f ca="1">IFERROR(__xludf.DUMMYFUNCTION("GOOGLETRANSLATE(A21305,""auto"",""en"")"),"Loading...")</f>
        <v>Loading...</v>
      </c>
    </row>
    <row r="21306" spans="1:2" ht="14.25" customHeight="1">
      <c r="A21306" s="2" t="s">
        <v>20118</v>
      </c>
      <c r="B21306" s="2" t="str">
        <f ca="1">IFERROR(__xludf.DUMMYFUNCTION("GOOGLETRANSLATE(A21306,""auto"",""en"")"),"Loading...")</f>
        <v>Loading...</v>
      </c>
    </row>
    <row r="21307" spans="1:2" ht="14.25" customHeight="1">
      <c r="A21307" s="2" t="s">
        <v>20119</v>
      </c>
      <c r="B21307" s="2" t="str">
        <f ca="1">IFERROR(__xludf.DUMMYFUNCTION("GOOGLETRANSLATE(A21307,""auto"",""en"")"),"Loading...")</f>
        <v>Loading...</v>
      </c>
    </row>
    <row r="21308" spans="1:2" ht="14.25" customHeight="1">
      <c r="A21308" s="2" t="s">
        <v>20120</v>
      </c>
      <c r="B21308" s="2" t="str">
        <f ca="1">IFERROR(__xludf.DUMMYFUNCTION("GOOGLETRANSLATE(A21308,""auto"",""en"")"),"Loading...")</f>
        <v>Loading...</v>
      </c>
    </row>
    <row r="21309" spans="1:2" ht="14.25" customHeight="1">
      <c r="A21309" s="2" t="s">
        <v>20121</v>
      </c>
      <c r="B21309" s="2" t="str">
        <f ca="1">IFERROR(__xludf.DUMMYFUNCTION("GOOGLETRANSLATE(A21309,""auto"",""en"")"),"Loading...")</f>
        <v>Loading...</v>
      </c>
    </row>
    <row r="21310" spans="1:2" ht="14.25" customHeight="1">
      <c r="A21310" s="2" t="s">
        <v>20122</v>
      </c>
      <c r="B21310" s="2" t="str">
        <f ca="1">IFERROR(__xludf.DUMMYFUNCTION("GOOGLETRANSLATE(A21310,""auto"",""en"")"),"Loading...")</f>
        <v>Loading...</v>
      </c>
    </row>
    <row r="21311" spans="1:2" ht="14.25" customHeight="1">
      <c r="A21311" s="2" t="s">
        <v>20123</v>
      </c>
      <c r="B21311" s="2" t="str">
        <f ca="1">IFERROR(__xludf.DUMMYFUNCTION("GOOGLETRANSLATE(A21311,""auto"",""en"")"),"bro you so right VOTE based on reservation  in not good for india")</f>
        <v>bro you so right VOTE based on reservation  in not good for india</v>
      </c>
    </row>
    <row r="21312" spans="1:2" ht="14.25" customHeight="1">
      <c r="A21312" s="2" t="s">
        <v>20124</v>
      </c>
      <c r="B21312" s="2" t="str">
        <f ca="1">IFERROR(__xludf.DUMMYFUNCTION("GOOGLETRANSLATE(A21312,""auto"",""en"")"),"Loading...")</f>
        <v>Loading...</v>
      </c>
    </row>
    <row r="21313" spans="1:2" ht="14.25" customHeight="1">
      <c r="A21313" s="2" t="s">
        <v>20125</v>
      </c>
      <c r="B21313" s="2" t="str">
        <f ca="1">IFERROR(__xludf.DUMMYFUNCTION("GOOGLETRANSLATE(A21313,""auto"",""en"")"),"Loading...")</f>
        <v>Loading...</v>
      </c>
    </row>
    <row r="21314" spans="1:2" ht="14.25" customHeight="1">
      <c r="A21314" s="6" t="s">
        <v>20126</v>
      </c>
      <c r="B21314" s="2" t="str">
        <f ca="1">IFERROR(__xludf.DUMMYFUNCTION("GOOGLETRANSLATE(A21314,""auto"",""en"")"),"Loading...")</f>
        <v>Loading...</v>
      </c>
    </row>
    <row r="21315" spans="1:2" ht="14.25" customHeight="1">
      <c r="A21315" s="2" t="s">
        <v>20127</v>
      </c>
      <c r="B21315" s="2" t="str">
        <f ca="1">IFERROR(__xludf.DUMMYFUNCTION("GOOGLETRANSLATE(A21315,""auto"",""en"")"),"Loading...")</f>
        <v>Loading...</v>
      </c>
    </row>
    <row r="21316" spans="1:2" ht="14.25" customHeight="1">
      <c r="A21316" s="2" t="s">
        <v>20128</v>
      </c>
      <c r="B21316" s="2" t="str">
        <f ca="1">IFERROR(__xludf.DUMMYFUNCTION("GOOGLETRANSLATE(A21316,""auto"",""en"")"),"Loading...")</f>
        <v>Loading...</v>
      </c>
    </row>
    <row r="21317" spans="1:2" ht="14.25" customHeight="1">
      <c r="A21317" s="2" t="s">
        <v>20129</v>
      </c>
      <c r="B21317" s="2" t="str">
        <f ca="1">IFERROR(__xludf.DUMMYFUNCTION("GOOGLETRANSLATE(A21317,""auto"",""en"")"),"Loading...")</f>
        <v>Loading...</v>
      </c>
    </row>
    <row r="21318" spans="1:2" ht="14.25" customHeight="1">
      <c r="A21318" s="2" t="s">
        <v>20130</v>
      </c>
      <c r="B21318" s="2" t="str">
        <f ca="1">IFERROR(__xludf.DUMMYFUNCTION("GOOGLETRANSLATE(A21318,""auto"",""en"")"),"Loading...")</f>
        <v>Loading...</v>
      </c>
    </row>
    <row r="21319" spans="1:2" ht="14.25" customHeight="1">
      <c r="A21319" s="2" t="s">
        <v>20131</v>
      </c>
      <c r="B21319" s="2" t="str">
        <f ca="1">IFERROR(__xludf.DUMMYFUNCTION("GOOGLETRANSLATE(A21319,""auto"",""en"")"),"Loading...")</f>
        <v>Loading...</v>
      </c>
    </row>
    <row r="21320" spans="1:2" ht="14.25" customHeight="1">
      <c r="A21320" s="6" t="s">
        <v>20132</v>
      </c>
      <c r="B21320" s="2" t="str">
        <f ca="1">IFERROR(__xludf.DUMMYFUNCTION("GOOGLETRANSLATE(A21320,""auto"",""en"")"),"Loading...")</f>
        <v>Loading...</v>
      </c>
    </row>
    <row r="21321" spans="1:2" ht="14.25" customHeight="1">
      <c r="A21321" s="2" t="s">
        <v>20133</v>
      </c>
      <c r="B21321" s="2" t="str">
        <f ca="1">IFERROR(__xludf.DUMMYFUNCTION("GOOGLETRANSLATE(A21321,""auto"",""en"")"),"Loading...")</f>
        <v>Loading...</v>
      </c>
    </row>
    <row r="21322" spans="1:2" ht="14.25" customHeight="1">
      <c r="A21322" s="2" t="s">
        <v>20134</v>
      </c>
      <c r="B21322" s="2" t="str">
        <f ca="1">IFERROR(__xludf.DUMMYFUNCTION("GOOGLETRANSLATE(A21322,""auto"",""en"")"),"Bro why dont you adopt 60fps??!😅")</f>
        <v>Bro why dont you adopt 60fps??!😅</v>
      </c>
    </row>
    <row r="21323" spans="1:2" ht="14.25" customHeight="1">
      <c r="A21323" s="2" t="s">
        <v>20135</v>
      </c>
      <c r="B21323" s="2" t="str">
        <f ca="1">IFERROR(__xludf.DUMMYFUNCTION("GOOGLETRANSLATE(A21323,""auto"",""en"")"),"Loading...")</f>
        <v>Loading...</v>
      </c>
    </row>
    <row r="21324" spans="1:2" ht="14.25" customHeight="1">
      <c r="A21324" s="2" t="s">
        <v>20136</v>
      </c>
      <c r="B21324" s="2" t="str">
        <f ca="1">IFERROR(__xludf.DUMMYFUNCTION("GOOGLETRANSLATE(A21324,""auto"",""en"")"),"Loading...")</f>
        <v>Loading...</v>
      </c>
    </row>
    <row r="21325" spans="1:2" ht="14.25" customHeight="1">
      <c r="A21325" s="2" t="s">
        <v>20137</v>
      </c>
      <c r="B21325" s="2" t="str">
        <f ca="1">IFERROR(__xludf.DUMMYFUNCTION("GOOGLETRANSLATE(A21325,""auto"",""en"")"),"Loading...")</f>
        <v>Loading...</v>
      </c>
    </row>
    <row r="21326" spans="1:2" ht="14.25" customHeight="1">
      <c r="A21326" s="2" t="s">
        <v>20138</v>
      </c>
      <c r="B21326" s="2" t="str">
        <f ca="1">IFERROR(__xludf.DUMMYFUNCTION("GOOGLETRANSLATE(A21326,""auto"",""en"")"),"Loading...")</f>
        <v>Loading...</v>
      </c>
    </row>
    <row r="21327" spans="1:2" ht="14.25" customHeight="1">
      <c r="A21327" s="2" t="s">
        <v>20139</v>
      </c>
      <c r="B21327" s="2" t="str">
        <f ca="1">IFERROR(__xludf.DUMMYFUNCTION("GOOGLETRANSLATE(A21327,""auto"",""en"")"),"Loading...")</f>
        <v>Loading...</v>
      </c>
    </row>
    <row r="21328" spans="1:2" ht="14.25" customHeight="1">
      <c r="A21328" s="2" t="s">
        <v>20140</v>
      </c>
      <c r="B21328" s="2" t="str">
        <f ca="1">IFERROR(__xludf.DUMMYFUNCTION("GOOGLETRANSLATE(A21328,""auto"",""en"")"),"Vote for Congress, Vote for I.N.D.I.A")</f>
        <v>Vote for Congress, Vote for I.N.D.I.A</v>
      </c>
    </row>
    <row r="21329" spans="1:2" ht="14.25" customHeight="1">
      <c r="A21329" s="2" t="s">
        <v>20141</v>
      </c>
      <c r="B21329" s="2" t="str">
        <f ca="1">IFERROR(__xludf.DUMMYFUNCTION("GOOGLETRANSLATE(A21329,""auto"",""en"")"),"Loading...")</f>
        <v>Loading...</v>
      </c>
    </row>
    <row r="21330" spans="1:2" ht="14.25" customHeight="1">
      <c r="A21330" s="2" t="s">
        <v>20142</v>
      </c>
      <c r="B21330" s="2" t="str">
        <f ca="1">IFERROR(__xludf.DUMMYFUNCTION("GOOGLETRANSLATE(A21330,""auto"",""en"")"),"Loading...")</f>
        <v>Loading...</v>
      </c>
    </row>
    <row r="21331" spans="1:2" ht="14.25" customHeight="1">
      <c r="A21331" s="2" t="s">
        <v>20143</v>
      </c>
      <c r="B21331" s="2" t="str">
        <f ca="1">IFERROR(__xludf.DUMMYFUNCTION("GOOGLETRANSLATE(A21331,""auto"",""en"")"),"Loading...")</f>
        <v>Loading...</v>
      </c>
    </row>
    <row r="21332" spans="1:2" ht="14.25" customHeight="1">
      <c r="A21332" s="2" t="s">
        <v>20144</v>
      </c>
      <c r="B21332" s="2" t="str">
        <f ca="1">IFERROR(__xludf.DUMMYFUNCTION("GOOGLETRANSLATE(A21332,""auto"",""en"")"),"Loading...")</f>
        <v>Loading...</v>
      </c>
    </row>
    <row r="21333" spans="1:2" ht="14.25" customHeight="1">
      <c r="A21333" s="2" t="s">
        <v>20145</v>
      </c>
      <c r="B21333" s="2" t="str">
        <f ca="1">IFERROR(__xludf.DUMMYFUNCTION("GOOGLETRANSLATE(A21333,""auto"",""en"")"),"Loading...")</f>
        <v>Loading...</v>
      </c>
    </row>
    <row r="21334" spans="1:2" ht="14.25" customHeight="1">
      <c r="A21334" s="2" t="s">
        <v>20146</v>
      </c>
      <c r="B21334" s="2" t="str">
        <f ca="1">IFERROR(__xludf.DUMMYFUNCTION("GOOGLETRANSLATE(A21334,""auto"",""en"")"),"Loading...")</f>
        <v>Loading...</v>
      </c>
    </row>
    <row r="21335" spans="1:2" ht="14.25" customHeight="1">
      <c r="A21335" s="6" t="s">
        <v>20147</v>
      </c>
      <c r="B21335" s="2" t="str">
        <f ca="1">IFERROR(__xludf.DUMMYFUNCTION("GOOGLETRANSLATE(A21335,""auto"",""en"")"),"Loading...")</f>
        <v>Loading...</v>
      </c>
    </row>
    <row r="21336" spans="1:2" ht="14.25" customHeight="1">
      <c r="A21336" s="2" t="s">
        <v>20148</v>
      </c>
      <c r="B21336" s="2" t="str">
        <f ca="1">IFERROR(__xludf.DUMMYFUNCTION("GOOGLETRANSLATE(A21336,""auto"",""en"")"),"Loading...")</f>
        <v>Loading...</v>
      </c>
    </row>
    <row r="21337" spans="1:2" ht="14.25" customHeight="1">
      <c r="A21337" s="2" t="s">
        <v>20149</v>
      </c>
      <c r="B21337" s="2" t="str">
        <f ca="1">IFERROR(__xludf.DUMMYFUNCTION("GOOGLETRANSLATE(A21337,""auto"",""en"")"),"Sir ji, Please explain BJP manifesto in Detail.")</f>
        <v>Sir ji, Please explain BJP manifesto in Detail.</v>
      </c>
    </row>
    <row r="21338" spans="1:2" ht="14.25" customHeight="1">
      <c r="A21338" s="2" t="s">
        <v>20150</v>
      </c>
      <c r="B21338" s="2" t="str">
        <f ca="1">IFERROR(__xludf.DUMMYFUNCTION("GOOGLETRANSLATE(A21338,""auto"",""en"")"),"This time Rahul Sarkar❤❤❤❤❤")</f>
        <v>This time Rahul Sarkar❤❤❤❤❤</v>
      </c>
    </row>
    <row r="21339" spans="1:2" ht="14.25" customHeight="1">
      <c r="A21339" s="2" t="s">
        <v>20151</v>
      </c>
      <c r="B21339" s="2" t="str">
        <f ca="1">IFERROR(__xludf.DUMMYFUNCTION("GOOGLETRANSLATE(A21339,""auto"",""en"")"),"Loading...")</f>
        <v>Loading...</v>
      </c>
    </row>
    <row r="21340" spans="1:2" ht="14.25" customHeight="1">
      <c r="A21340" s="2" t="s">
        <v>20152</v>
      </c>
      <c r="B21340" s="2" t="str">
        <f ca="1">IFERROR(__xludf.DUMMYFUNCTION("GOOGLETRANSLATE(A21340,""auto"",""en"")"),"Loading...")</f>
        <v>Loading...</v>
      </c>
    </row>
    <row r="21341" spans="1:2" ht="14.25" customHeight="1">
      <c r="A21341" s="6" t="s">
        <v>20153</v>
      </c>
      <c r="B21341" s="2" t="str">
        <f ca="1">IFERROR(__xludf.DUMMYFUNCTION("GOOGLETRANSLATE(A21341,""auto"",""en"")"),"Loading...")</f>
        <v>Loading...</v>
      </c>
    </row>
    <row r="21342" spans="1:2" ht="14.25" customHeight="1">
      <c r="A21342" s="2" t="s">
        <v>20154</v>
      </c>
      <c r="B21342" s="2" t="str">
        <f ca="1">IFERROR(__xludf.DUMMYFUNCTION("GOOGLETRANSLATE(A21342,""auto"",""en"")"),"Congress bjp chhodo all bahujan samaj party vote.")</f>
        <v>Congress bjp chhodo all bahujan samaj party vote.</v>
      </c>
    </row>
    <row r="21343" spans="1:2" ht="14.25" customHeight="1">
      <c r="A21343" s="2" t="s">
        <v>20155</v>
      </c>
      <c r="B21343" s="2" t="str">
        <f ca="1">IFERROR(__xludf.DUMMYFUNCTION("GOOGLETRANSLATE(A21343,""auto"",""en"")"),"Loading...")</f>
        <v>Loading...</v>
      </c>
    </row>
    <row r="21344" spans="1:2" ht="14.25" customHeight="1">
      <c r="A21344" s="2" t="s">
        <v>20156</v>
      </c>
      <c r="B21344" s="2" t="str">
        <f ca="1">IFERROR(__xludf.DUMMYFUNCTION("GOOGLETRANSLATE(A21344,""auto"",""en"")"),"Loading...")</f>
        <v>Loading...</v>
      </c>
    </row>
    <row r="21345" spans="1:2" ht="14.25" customHeight="1">
      <c r="A21345" s="2" t="s">
        <v>20157</v>
      </c>
      <c r="B21345" s="2" t="str">
        <f ca="1">IFERROR(__xludf.DUMMYFUNCTION("GOOGLETRANSLATE(A21345,""auto"",""en"")"),"Loading...")</f>
        <v>Loading...</v>
      </c>
    </row>
    <row r="21346" spans="1:2" ht="14.25" customHeight="1">
      <c r="A21346" s="2" t="s">
        <v>20158</v>
      </c>
      <c r="B21346" s="2" t="str">
        <f ca="1">IFERROR(__xludf.DUMMYFUNCTION("GOOGLETRANSLATE(A21346,""auto"",""en"")"),"Loading...")</f>
        <v>Loading...</v>
      </c>
    </row>
    <row r="21347" spans="1:2" ht="14.25" customHeight="1">
      <c r="A21347" s="2" t="s">
        <v>20159</v>
      </c>
      <c r="B21347" s="2" t="str">
        <f ca="1">IFERROR(__xludf.DUMMYFUNCTION("GOOGLETRANSLATE(A21347,""auto"",""en"")"),"No govt thinks abt middle class. No one")</f>
        <v>No govt thinks abt middle class. No one</v>
      </c>
    </row>
    <row r="21348" spans="1:2" ht="14.25" customHeight="1">
      <c r="A21348" s="2" t="s">
        <v>20159</v>
      </c>
      <c r="B21348" s="2" t="str">
        <f ca="1">IFERROR(__xludf.DUMMYFUNCTION("GOOGLETRANSLATE(A21348,""auto"",""en"")"),"No govt thinks abt middle class. No one")</f>
        <v>No govt thinks abt middle class. No one</v>
      </c>
    </row>
    <row r="21349" spans="1:2" ht="14.25" customHeight="1">
      <c r="A21349" s="6" t="s">
        <v>20160</v>
      </c>
      <c r="B21349" s="2" t="str">
        <f ca="1">IFERROR(__xludf.DUMMYFUNCTION("GOOGLETRANSLATE(A21349,""auto"",""en"")"),"Loading...")</f>
        <v>Loading...</v>
      </c>
    </row>
    <row r="21350" spans="1:2" ht="14.25" customHeight="1">
      <c r="A21350" s="2" t="s">
        <v>20161</v>
      </c>
      <c r="B21350" s="2" t="str">
        <f ca="1">IFERROR(__xludf.DUMMYFUNCTION("GOOGLETRANSLATE(A21350,""auto"",""en"")"),"Loading...")</f>
        <v>Loading...</v>
      </c>
    </row>
    <row r="21351" spans="1:2" ht="14.25" customHeight="1">
      <c r="A21351" s="2" t="s">
        <v>20162</v>
      </c>
      <c r="B21351" s="2" t="str">
        <f ca="1">IFERROR(__xludf.DUMMYFUNCTION("GOOGLETRANSLATE(A21351,""auto"",""en"")"),"Loading...")</f>
        <v>Loading...</v>
      </c>
    </row>
    <row r="21352" spans="1:2" ht="14.25" customHeight="1">
      <c r="A21352" s="2" t="s">
        <v>20163</v>
      </c>
      <c r="B21352" s="2" t="str">
        <f ca="1">IFERROR(__xludf.DUMMYFUNCTION("GOOGLETRANSLATE(A21352,""auto"",""en"")"),"Loading...")</f>
        <v>Loading...</v>
      </c>
    </row>
    <row r="21353" spans="1:2" ht="14.25" customHeight="1">
      <c r="A21353" s="2" t="s">
        <v>20164</v>
      </c>
      <c r="B21353" s="2" t="str">
        <f ca="1">IFERROR(__xludf.DUMMYFUNCTION("GOOGLETRANSLATE(A21353,""auto"",""en"")"),"Loading...")</f>
        <v>Loading...</v>
      </c>
    </row>
    <row r="21354" spans="1:2" ht="14.25" customHeight="1">
      <c r="A21354" s="2" t="s">
        <v>20165</v>
      </c>
      <c r="B21354" s="2" t="str">
        <f ca="1">IFERROR(__xludf.DUMMYFUNCTION("GOOGLETRANSLATE(A21354,""auto"",""en"")"),"Loading...")</f>
        <v>Loading...</v>
      </c>
    </row>
    <row r="21355" spans="1:2" ht="14.25" customHeight="1">
      <c r="A21355" s="6" t="s">
        <v>20166</v>
      </c>
      <c r="B21355" s="2" t="str">
        <f ca="1">IFERROR(__xludf.DUMMYFUNCTION("GOOGLETRANSLATE(A21355,""auto"",""en"")"),"Loading...")</f>
        <v>Loading...</v>
      </c>
    </row>
    <row r="21356" spans="1:2" ht="14.25" customHeight="1">
      <c r="A21356" s="2" t="s">
        <v>20167</v>
      </c>
      <c r="B21356" s="2" t="str">
        <f ca="1">IFERROR(__xludf.DUMMYFUNCTION("GOOGLETRANSLATE(A21356,""auto"",""en"")"),"Loading...")</f>
        <v>Loading...</v>
      </c>
    </row>
    <row r="21357" spans="1:2" ht="14.25" customHeight="1">
      <c r="A21357" s="2" t="s">
        <v>20168</v>
      </c>
      <c r="B21357" s="2" t="str">
        <f ca="1">IFERROR(__xludf.DUMMYFUNCTION("GOOGLETRANSLATE(A21357,""auto"",""en"")"),"Loading...")</f>
        <v>Loading...</v>
      </c>
    </row>
    <row r="21358" spans="1:2" ht="14.25" customHeight="1">
      <c r="A21358" s="5" t="s">
        <v>20169</v>
      </c>
      <c r="B21358" s="2" t="str">
        <f ca="1">IFERROR(__xludf.DUMMYFUNCTION("GOOGLETRANSLATE(A21358,""auto"",""en"")"),"Loading...")</f>
        <v>Loading...</v>
      </c>
    </row>
    <row r="21359" spans="1:2" ht="14.25" customHeight="1">
      <c r="A21359" s="2" t="s">
        <v>386</v>
      </c>
      <c r="B21359" s="2" t="str">
        <f ca="1">IFERROR(__xludf.DUMMYFUNCTION("GOOGLETRANSLATE(A21359,""auto"",""en"")"),"Loading...")</f>
        <v>Loading...</v>
      </c>
    </row>
    <row r="21360" spans="1:2" ht="14.25" customHeight="1">
      <c r="A21360" s="2" t="s">
        <v>20170</v>
      </c>
      <c r="B21360" s="2" t="str">
        <f ca="1">IFERROR(__xludf.DUMMYFUNCTION("GOOGLETRANSLATE(A21360,""auto"",""en"")"),"Loading...")</f>
        <v>Loading...</v>
      </c>
    </row>
    <row r="21361" spans="1:2" ht="14.25" customHeight="1">
      <c r="A21361" s="6" t="s">
        <v>20171</v>
      </c>
      <c r="B21361" s="2" t="str">
        <f ca="1">IFERROR(__xludf.DUMMYFUNCTION("GOOGLETRANSLATE(A21361,""auto"",""en"")"),"Loading...")</f>
        <v>Loading...</v>
      </c>
    </row>
    <row r="21362" spans="1:2" ht="14.25" customHeight="1">
      <c r="A21362" s="2" t="s">
        <v>20172</v>
      </c>
      <c r="B21362" s="2" t="str">
        <f ca="1">IFERROR(__xludf.DUMMYFUNCTION("GOOGLETRANSLATE(A21362,""auto"",""en"")"),"Loading...")</f>
        <v>Loading...</v>
      </c>
    </row>
    <row r="21363" spans="1:2" ht="14.25" customHeight="1">
      <c r="A21363" s="2" t="s">
        <v>20173</v>
      </c>
      <c r="B21363" s="2" t="str">
        <f ca="1">IFERROR(__xludf.DUMMYFUNCTION("GOOGLETRANSLATE(A21363,""auto"",""en"")"),"Loading...")</f>
        <v>Loading...</v>
      </c>
    </row>
    <row r="21364" spans="1:2" ht="14.25" customHeight="1">
      <c r="A21364" s="2" t="s">
        <v>20174</v>
      </c>
      <c r="B21364" s="2" t="str">
        <f ca="1">IFERROR(__xludf.DUMMYFUNCTION("GOOGLETRANSLATE(A21364,""auto"",""en"")"),"Loading...")</f>
        <v>Loading...</v>
      </c>
    </row>
    <row r="21365" spans="1:2" ht="14.25" customHeight="1">
      <c r="A21365" s="2" t="s">
        <v>20175</v>
      </c>
      <c r="B21365" s="2" t="str">
        <f ca="1">IFERROR(__xludf.DUMMYFUNCTION("GOOGLETRANSLATE(A21365,""auto"",""en"")"),"I am from Gujarat...Maine to Kam dekha......Leadership dekhi hai...You have to unite because of poor leadership, Kam nahi hota...Modi leadership is not dictator but well managed. ...like private institutions without heads...that's why they manage well")</f>
        <v>I am from Gujarat...Maine to Kam dekha......Leadership dekhi hai...You have to unite because of poor leadership, Kam nahi hota...Modi leadership is not dictator but well managed. ...like private institutions without heads...that's why they manage well</v>
      </c>
    </row>
    <row r="21366" spans="1:2" ht="14.25" customHeight="1">
      <c r="A21366" s="2" t="s">
        <v>20176</v>
      </c>
      <c r="B21366" s="2" t="str">
        <f ca="1">IFERROR(__xludf.DUMMYFUNCTION("GOOGLETRANSLATE(A21366,""auto"",""en"")"),"Loading...")</f>
        <v>Loading...</v>
      </c>
    </row>
    <row r="21367" spans="1:2" ht="14.25" customHeight="1">
      <c r="A21367" s="2" t="s">
        <v>20177</v>
      </c>
      <c r="B21367" s="2" t="str">
        <f ca="1">IFERROR(__xludf.DUMMYFUNCTION("GOOGLETRANSLATE(A21367,""auto"",""en"")"),"Loading...")</f>
        <v>Loading...</v>
      </c>
    </row>
    <row r="21368" spans="1:2" ht="14.25" customHeight="1">
      <c r="A21368" s="2" t="s">
        <v>20178</v>
      </c>
      <c r="B21368" s="2" t="str">
        <f ca="1">IFERROR(__xludf.DUMMYFUNCTION("GOOGLETRANSLATE(A21368,""auto"",""en"")"),"Loading...")</f>
        <v>Loading...</v>
      </c>
    </row>
    <row r="21369" spans="1:2" ht="14.25" customHeight="1">
      <c r="A21369" s="2" t="s">
        <v>20179</v>
      </c>
      <c r="B21369" s="2" t="str">
        <f ca="1">IFERROR(__xludf.DUMMYFUNCTION("GOOGLETRANSLATE(A21369,""auto"",""en"")"),"Loading...")</f>
        <v>Loading...</v>
      </c>
    </row>
    <row r="21370" spans="1:2" ht="14.25" customHeight="1">
      <c r="A21370" s="2" t="s">
        <v>20180</v>
      </c>
      <c r="B21370" s="2" t="str">
        <f ca="1">IFERROR(__xludf.DUMMYFUNCTION("GOOGLETRANSLATE(A21370,""auto"",""en"")"),"Loading...")</f>
        <v>Loading...</v>
      </c>
    </row>
    <row r="21371" spans="1:2" ht="14.25" customHeight="1">
      <c r="A21371" s="2" t="s">
        <v>20181</v>
      </c>
      <c r="B21371" s="2" t="str">
        <f ca="1">IFERROR(__xludf.DUMMYFUNCTION("GOOGLETRANSLATE(A21371,""auto"",""en"")"),"Loading...")</f>
        <v>Loading...</v>
      </c>
    </row>
    <row r="21372" spans="1:2" ht="14.25" customHeight="1">
      <c r="A21372" s="2" t="s">
        <v>20182</v>
      </c>
      <c r="B21372" s="2" t="str">
        <f ca="1">IFERROR(__xludf.DUMMYFUNCTION("GOOGLETRANSLATE(A21372,""auto"",""en"")"),"Loading...")</f>
        <v>Loading...</v>
      </c>
    </row>
    <row r="21373" spans="1:2" ht="14.25" customHeight="1">
      <c r="A21373" s="2" t="s">
        <v>20183</v>
      </c>
      <c r="B21373" s="2" t="str">
        <f ca="1">IFERROR(__xludf.DUMMYFUNCTION("GOOGLETRANSLATE(A21373,""auto"",""en"")"),"Loading...")</f>
        <v>Loading...</v>
      </c>
    </row>
    <row r="21374" spans="1:2" ht="14.25" customHeight="1">
      <c r="A21374" s="2" t="s">
        <v>20184</v>
      </c>
      <c r="B21374" s="2" t="str">
        <f ca="1">IFERROR(__xludf.DUMMYFUNCTION("GOOGLETRANSLATE(A21374,""auto"",""en"")"),"Loading...")</f>
        <v>Loading...</v>
      </c>
    </row>
    <row r="21375" spans="1:2" ht="14.25" customHeight="1">
      <c r="A21375" s="2" t="s">
        <v>20185</v>
      </c>
      <c r="B21375" s="2" t="str">
        <f ca="1">IFERROR(__xludf.DUMMYFUNCTION("GOOGLETRANSLATE(A21375,""auto"",""en"")"),"Loading...")</f>
        <v>Loading...</v>
      </c>
    </row>
    <row r="21376" spans="1:2" ht="14.25" customHeight="1">
      <c r="A21376" s="6" t="s">
        <v>20186</v>
      </c>
      <c r="B21376" s="2" t="str">
        <f ca="1">IFERROR(__xludf.DUMMYFUNCTION("GOOGLETRANSLATE(A21376,""auto"",""en"")"),"Loading...")</f>
        <v>Loading...</v>
      </c>
    </row>
    <row r="21377" spans="1:2" ht="14.25" customHeight="1">
      <c r="A21377" s="6" t="s">
        <v>20187</v>
      </c>
      <c r="B21377" s="2" t="str">
        <f ca="1">IFERROR(__xludf.DUMMYFUNCTION("GOOGLETRANSLATE(A21377,""auto"",""en"")"),"Loading...")</f>
        <v>Loading...</v>
      </c>
    </row>
    <row r="21378" spans="1:2" ht="14.25" customHeight="1">
      <c r="A21378" s="2" t="s">
        <v>20188</v>
      </c>
      <c r="B21378" s="2" t="str">
        <f ca="1">IFERROR(__xludf.DUMMYFUNCTION("GOOGLETRANSLATE(A21378,""auto"",""en"")"),"Loading...")</f>
        <v>Loading...</v>
      </c>
    </row>
    <row r="21379" spans="1:2" ht="14.25" customHeight="1">
      <c r="A21379" s="2" t="s">
        <v>20189</v>
      </c>
      <c r="B21379" s="2" t="str">
        <f ca="1">IFERROR(__xludf.DUMMYFUNCTION("GOOGLETRANSLATE(A21379,""auto"",""en"")"),"Loading...")</f>
        <v>Loading...</v>
      </c>
    </row>
    <row r="21380" spans="1:2" ht="14.25" customHeight="1">
      <c r="A21380" s="2" t="s">
        <v>20190</v>
      </c>
      <c r="B21380" s="2" t="str">
        <f ca="1">IFERROR(__xludf.DUMMYFUNCTION("GOOGLETRANSLATE(A21380,""auto"",""en"")"),"Loading...")</f>
        <v>Loading...</v>
      </c>
    </row>
    <row r="21381" spans="1:2" ht="14.25" customHeight="1">
      <c r="A21381" s="2" t="s">
        <v>20191</v>
      </c>
      <c r="B21381" s="2" t="str">
        <f ca="1">IFERROR(__xludf.DUMMYFUNCTION("GOOGLETRANSLATE(A21381,""auto"",""en"")"),"Loading...")</f>
        <v>Loading...</v>
      </c>
    </row>
    <row r="21382" spans="1:2" ht="14.25" customHeight="1">
      <c r="A21382" s="2" t="s">
        <v>20192</v>
      </c>
      <c r="B21382" s="2" t="str">
        <f ca="1">IFERROR(__xludf.DUMMYFUNCTION("GOOGLETRANSLATE(A21382,""auto"",""en"")"),"Loading...")</f>
        <v>Loading...</v>
      </c>
    </row>
    <row r="21383" spans="1:2" ht="14.25" customHeight="1">
      <c r="A21383" s="6" t="s">
        <v>20193</v>
      </c>
      <c r="B21383" s="2" t="str">
        <f ca="1">IFERROR(__xludf.DUMMYFUNCTION("GOOGLETRANSLATE(A21383,""auto"",""en"")"),"Loading...")</f>
        <v>Loading...</v>
      </c>
    </row>
    <row r="21384" spans="1:2" ht="14.25" customHeight="1">
      <c r="A21384" s="2" t="s">
        <v>20194</v>
      </c>
      <c r="B21384" s="2" t="str">
        <f ca="1">IFERROR(__xludf.DUMMYFUNCTION("GOOGLETRANSLATE(A21384,""auto"",""en"")"),"Loading...")</f>
        <v>Loading...</v>
      </c>
    </row>
    <row r="21385" spans="1:2" ht="14.25" customHeight="1">
      <c r="A21385" s="6" t="s">
        <v>20195</v>
      </c>
      <c r="B21385" s="2" t="str">
        <f ca="1">IFERROR(__xludf.DUMMYFUNCTION("GOOGLETRANSLATE(A21385,""auto"",""en"")"),"Loading...")</f>
        <v>Loading...</v>
      </c>
    </row>
    <row r="21386" spans="1:2" ht="14.25" customHeight="1">
      <c r="A21386" s="2" t="s">
        <v>20196</v>
      </c>
      <c r="B21386" s="2" t="str">
        <f ca="1">IFERROR(__xludf.DUMMYFUNCTION("GOOGLETRANSLATE(A21386,""auto"",""en"")"),"Loading...")</f>
        <v>Loading...</v>
      </c>
    </row>
    <row r="21387" spans="1:2" ht="14.25" customHeight="1">
      <c r="A21387" s="2" t="s">
        <v>20197</v>
      </c>
      <c r="B21387" s="2" t="str">
        <f ca="1">IFERROR(__xludf.DUMMYFUNCTION("GOOGLETRANSLATE(A21387,""auto"",""en"")"),"Whoever wins the election but this election will be remembered in history as failure of mainstream media and the rise of Youtubers or content creators for news.")</f>
        <v>Whoever wins the election but this election will be remembered in history as failure of mainstream media and the rise of Youtubers or content creators for news.</v>
      </c>
    </row>
    <row r="21388" spans="1:2" ht="14.25" customHeight="1">
      <c r="A21388" s="2" t="s">
        <v>20198</v>
      </c>
      <c r="B21388" s="2" t="str">
        <f ca="1">IFERROR(__xludf.DUMMYFUNCTION("GOOGLETRANSLATE(A21388,""auto"",""en"")"),"Loading...")</f>
        <v>Loading...</v>
      </c>
    </row>
    <row r="21389" spans="1:2" ht="14.25" customHeight="1">
      <c r="A21389" s="4" t="s">
        <v>20199</v>
      </c>
      <c r="B21389" s="2" t="str">
        <f ca="1">IFERROR(__xludf.DUMMYFUNCTION("GOOGLETRANSLATE(A21389,""auto"",""en"")"),"Loading...")</f>
        <v>Loading...</v>
      </c>
    </row>
    <row r="21390" spans="1:2" ht="14.25" customHeight="1">
      <c r="A21390" s="2" t="s">
        <v>20200</v>
      </c>
      <c r="B21390" s="2" t="str">
        <f ca="1">IFERROR(__xludf.DUMMYFUNCTION("GOOGLETRANSLATE(A21390,""auto"",""en"")"),"Loading...")</f>
        <v>Loading...</v>
      </c>
    </row>
    <row r="21391" spans="1:2" ht="14.25" customHeight="1">
      <c r="A21391" s="6" t="s">
        <v>20201</v>
      </c>
      <c r="B21391" s="2" t="str">
        <f ca="1">IFERROR(__xludf.DUMMYFUNCTION("GOOGLETRANSLATE(A21391,""auto"",""en"")"),"Loading...")</f>
        <v>Loading...</v>
      </c>
    </row>
    <row r="21392" spans="1:2" ht="14.25" customHeight="1">
      <c r="A21392" s="2" t="s">
        <v>20202</v>
      </c>
      <c r="B21392" s="2" t="str">
        <f ca="1">IFERROR(__xludf.DUMMYFUNCTION("GOOGLETRANSLATE(A21392,""auto"",""en"")"),"Loading...")</f>
        <v>Loading...</v>
      </c>
    </row>
    <row r="21393" spans="1:2" ht="14.25" customHeight="1">
      <c r="A21393" s="6" t="s">
        <v>20203</v>
      </c>
      <c r="B21393" s="2" t="str">
        <f ca="1">IFERROR(__xludf.DUMMYFUNCTION("GOOGLETRANSLATE(A21393,""auto"",""en"")"),"Loading...")</f>
        <v>Loading...</v>
      </c>
    </row>
    <row r="21394" spans="1:2" ht="14.25" customHeight="1">
      <c r="A21394" s="2" t="s">
        <v>20204</v>
      </c>
      <c r="B21394" s="2" t="str">
        <f ca="1">IFERROR(__xludf.DUMMYFUNCTION("GOOGLETRANSLATE(A21394,""auto"",""en"")"),"Loading...")</f>
        <v>Loading...</v>
      </c>
    </row>
    <row r="21395" spans="1:2" ht="14.25" customHeight="1">
      <c r="A21395" s="6" t="s">
        <v>20205</v>
      </c>
      <c r="B21395" s="2" t="str">
        <f ca="1">IFERROR(__xludf.DUMMYFUNCTION("GOOGLETRANSLATE(A21395,""auto"",""en"")"),"Loading...")</f>
        <v>Loading...</v>
      </c>
    </row>
    <row r="21396" spans="1:2" ht="14.25" customHeight="1">
      <c r="A21396" s="2" t="s">
        <v>20206</v>
      </c>
      <c r="B21396" s="2" t="str">
        <f ca="1">IFERROR(__xludf.DUMMYFUNCTION("GOOGLETRANSLATE(A21396,""auto"",""en"")"),"Loading...")</f>
        <v>Loading...</v>
      </c>
    </row>
    <row r="21397" spans="1:2" ht="14.25" customHeight="1">
      <c r="A21397" s="2" t="s">
        <v>20207</v>
      </c>
      <c r="B21397" s="2" t="str">
        <f ca="1">IFERROR(__xludf.DUMMYFUNCTION("GOOGLETRANSLATE(A21397,""auto"",""en"")"),"Loading...")</f>
        <v>Loading...</v>
      </c>
    </row>
    <row r="21398" spans="1:2" ht="14.25" customHeight="1">
      <c r="A21398" s="2" t="s">
        <v>20208</v>
      </c>
      <c r="B21398" s="2" t="str">
        <f ca="1">IFERROR(__xludf.DUMMYFUNCTION("GOOGLETRANSLATE(A21398,""auto"",""en"")"),"Loading...")</f>
        <v>Loading...</v>
      </c>
    </row>
    <row r="21399" spans="1:2" ht="14.25" customHeight="1">
      <c r="A21399" s="2" t="s">
        <v>20209</v>
      </c>
      <c r="B21399" s="2" t="str">
        <f ca="1">IFERROR(__xludf.DUMMYFUNCTION("GOOGLETRANSLATE(A21399,""auto"",""en"")"),"Loading...")</f>
        <v>Loading...</v>
      </c>
    </row>
    <row r="21400" spans="1:2" ht="14.25" customHeight="1">
      <c r="A21400" s="6" t="s">
        <v>20210</v>
      </c>
      <c r="B21400" s="2" t="str">
        <f ca="1">IFERROR(__xludf.DUMMYFUNCTION("GOOGLETRANSLATE(A21400,""auto"",""en"")"),"Loading...")</f>
        <v>Loading...</v>
      </c>
    </row>
    <row r="21401" spans="1:2" ht="14.25" customHeight="1">
      <c r="A21401" s="2" t="s">
        <v>20211</v>
      </c>
      <c r="B21401" s="2" t="str">
        <f ca="1">IFERROR(__xludf.DUMMYFUNCTION("GOOGLETRANSLATE(A21401,""auto"",""en"")"),"Loading...")</f>
        <v>Loading...</v>
      </c>
    </row>
    <row r="21402" spans="1:2" ht="14.25" customHeight="1">
      <c r="A21402" s="2" t="s">
        <v>20212</v>
      </c>
      <c r="B21402" s="2" t="str">
        <f ca="1">IFERROR(__xludf.DUMMYFUNCTION("GOOGLETRANSLATE(A21402,""auto"",""en"")"),"Loading...")</f>
        <v>Loading...</v>
      </c>
    </row>
    <row r="21403" spans="1:2" ht="14.25" customHeight="1">
      <c r="A21403" s="2" t="s">
        <v>20213</v>
      </c>
      <c r="B21403" s="2" t="str">
        <f ca="1">IFERROR(__xludf.DUMMYFUNCTION("GOOGLETRANSLATE(A21403,""auto"",""en"")"),"Loading...")</f>
        <v>Loading...</v>
      </c>
    </row>
    <row r="21404" spans="1:2" ht="14.25" customHeight="1">
      <c r="A21404" s="2" t="s">
        <v>20214</v>
      </c>
      <c r="B21404" s="2" t="str">
        <f ca="1">IFERROR(__xludf.DUMMYFUNCTION("GOOGLETRANSLATE(A21404,""auto"",""en"")"),"Loading...")</f>
        <v>Loading...</v>
      </c>
    </row>
    <row r="21405" spans="1:2" ht="14.25" customHeight="1">
      <c r="A21405" s="2" t="s">
        <v>20215</v>
      </c>
      <c r="B21405" s="2" t="str">
        <f ca="1">IFERROR(__xludf.DUMMYFUNCTION("GOOGLETRANSLATE(A21405,""auto"",""en"")"),"Loading...")</f>
        <v>Loading...</v>
      </c>
    </row>
    <row r="21406" spans="1:2" ht="14.25" customHeight="1">
      <c r="A21406" s="2" t="s">
        <v>20216</v>
      </c>
      <c r="B21406" s="2" t="str">
        <f ca="1">IFERROR(__xludf.DUMMYFUNCTION("GOOGLETRANSLATE(A21406,""auto"",""en"")"),"Loading...")</f>
        <v>Loading...</v>
      </c>
    </row>
    <row r="21407" spans="1:2" ht="14.25" customHeight="1">
      <c r="A21407" s="2" t="s">
        <v>20217</v>
      </c>
      <c r="B21407" s="2" t="str">
        <f ca="1">IFERROR(__xludf.DUMMYFUNCTION("GOOGLETRANSLATE(A21407,""auto"",""en"")"),"Loading...")</f>
        <v>Loading...</v>
      </c>
    </row>
    <row r="21408" spans="1:2" ht="14.25" customHeight="1">
      <c r="A21408" s="2" t="s">
        <v>20218</v>
      </c>
      <c r="B21408" s="2" t="str">
        <f ca="1">IFERROR(__xludf.DUMMYFUNCTION("GOOGLETRANSLATE(A21408,""auto"",""en"")"),"500 Credited to your Account 😂😂😂")</f>
        <v>500 Credited to your Account 😂😂😂</v>
      </c>
    </row>
    <row r="21409" spans="1:2" ht="14.25" customHeight="1">
      <c r="A21409" s="2" t="s">
        <v>20219</v>
      </c>
      <c r="B21409" s="2" t="str">
        <f ca="1">IFERROR(__xludf.DUMMYFUNCTION("GOOGLETRANSLATE(A21409,""auto"",""en"")"),"Loading...")</f>
        <v>Loading...</v>
      </c>
    </row>
    <row r="21410" spans="1:2" ht="14.25" customHeight="1">
      <c r="A21410" s="2" t="s">
        <v>20220</v>
      </c>
      <c r="B21410" s="2" t="str">
        <f ca="1">IFERROR(__xludf.DUMMYFUNCTION("GOOGLETRANSLATE(A21410,""auto"",""en"")"),"Loading...")</f>
        <v>Loading...</v>
      </c>
    </row>
    <row r="21411" spans="1:2" ht="14.25" customHeight="1">
      <c r="A21411" s="4" t="s">
        <v>20221</v>
      </c>
      <c r="B21411" s="2" t="str">
        <f ca="1">IFERROR(__xludf.DUMMYFUNCTION("GOOGLETRANSLATE(A21411,""auto"",""en"")"),"Loading...")</f>
        <v>Loading...</v>
      </c>
    </row>
    <row r="21412" spans="1:2" ht="14.25" customHeight="1">
      <c r="A21412" s="6" t="s">
        <v>20222</v>
      </c>
      <c r="B21412" s="2" t="str">
        <f ca="1">IFERROR(__xludf.DUMMYFUNCTION("GOOGLETRANSLATE(A21412,""auto"",""en"")"),"Loading...")</f>
        <v>Loading...</v>
      </c>
    </row>
    <row r="21413" spans="1:2" ht="14.25" customHeight="1">
      <c r="A21413" s="2" t="s">
        <v>20223</v>
      </c>
      <c r="B21413" s="2" t="str">
        <f ca="1">IFERROR(__xludf.DUMMYFUNCTION("GOOGLETRANSLATE(A21413,""auto"",""en"")"),"We want Rahul as PM")</f>
        <v>We want Rahul as PM</v>
      </c>
    </row>
    <row r="21414" spans="1:2" ht="14.25" customHeight="1">
      <c r="A21414" s="2" t="s">
        <v>20224</v>
      </c>
      <c r="B21414" s="2" t="str">
        <f ca="1">IFERROR(__xludf.DUMMYFUNCTION("GOOGLETRANSLATE(A21414,""auto"",""en"")"),"Loading...")</f>
        <v>Loading...</v>
      </c>
    </row>
    <row r="21415" spans="1:2" ht="14.25" customHeight="1">
      <c r="A21415" s="2" t="s">
        <v>20225</v>
      </c>
      <c r="B21415" s="2" t="str">
        <f ca="1">IFERROR(__xludf.DUMMYFUNCTION("GOOGLETRANSLATE(A21415,""auto"",""en"")"),"Loading...")</f>
        <v>Loading...</v>
      </c>
    </row>
    <row r="21416" spans="1:2" ht="14.25" customHeight="1">
      <c r="A21416" s="2" t="s">
        <v>20226</v>
      </c>
      <c r="B21416" s="2" t="str">
        <f ca="1">IFERROR(__xludf.DUMMYFUNCTION("GOOGLETRANSLATE(A21416,""auto"",""en"")"),"Loading...")</f>
        <v>Loading...</v>
      </c>
    </row>
    <row r="21417" spans="1:2" ht="14.25" customHeight="1">
      <c r="A21417" s="2" t="s">
        <v>20227</v>
      </c>
      <c r="B21417" s="2" t="str">
        <f ca="1">IFERROR(__xludf.DUMMYFUNCTION("GOOGLETRANSLATE(A21417,""auto"",""en"")"),"Loading...")</f>
        <v>Loading...</v>
      </c>
    </row>
    <row r="21418" spans="1:2" ht="14.25" customHeight="1">
      <c r="A21418" s="2" t="s">
        <v>20228</v>
      </c>
      <c r="B21418" s="2" t="str">
        <f ca="1">IFERROR(__xludf.DUMMYFUNCTION("GOOGLETRANSLATE(A21418,""auto"",""en"")"),"Loading...")</f>
        <v>Loading...</v>
      </c>
    </row>
    <row r="21419" spans="1:2" ht="14.25" customHeight="1">
      <c r="A21419" s="2" t="s">
        <v>20229</v>
      </c>
      <c r="B21419" s="2" t="str">
        <f ca="1">IFERROR(__xludf.DUMMYFUNCTION("GOOGLETRANSLATE(A21419,""auto"",""en"")"),"Loading...")</f>
        <v>Loading...</v>
      </c>
    </row>
    <row r="21420" spans="1:2" ht="14.25" customHeight="1">
      <c r="A21420" s="2" t="s">
        <v>20230</v>
      </c>
      <c r="B21420" s="2" t="str">
        <f ca="1">IFERROR(__xludf.DUMMYFUNCTION("GOOGLETRANSLATE(A21420,""auto"",""en"")"),"Loading...")</f>
        <v>Loading...</v>
      </c>
    </row>
    <row r="21421" spans="1:2" ht="14.25" customHeight="1">
      <c r="A21421" s="2" t="s">
        <v>20231</v>
      </c>
      <c r="B21421" s="2" t="str">
        <f ca="1">IFERROR(__xludf.DUMMYFUNCTION("GOOGLETRANSLATE(A21421,""auto"",""en"")"),"Rahul Gandhi is a part time politician. He is not serious about politics He already had a fortune of money and family heritage to enjoy so he can never be serious about politics he was forced by Family obligation to join politics because after so many yea"&amp;"rs he has not evolved as a politician even Modi Shah and other political took much less time than him to understand how the politics works. And Congress is not a democratic party their entire decision is controlled by Gandhi Family BJP is well structured "&amp;"and well formed organization as compared to congress. That is the reason congress is the most weakest opposition in India and no other political party wants to share their seat with them.")</f>
        <v>Rahul Gandhi is a part time politician. He is not serious about politics He already had a fortune of money and family heritage to enjoy so he can never be serious about politics he was forced by Family obligation to join politics because after so many years he has not evolved as a politician even Modi Shah and other political took much less time than him to understand how the politics works. And Congress is not a democratic party their entire decision is controlled by Gandhi Family BJP is well structured and well formed organization as compared to congress. That is the reason congress is the most weakest opposition in India and no other political party wants to share their seat with them.</v>
      </c>
    </row>
    <row r="21422" spans="1:2" ht="14.25" customHeight="1">
      <c r="A21422" s="2" t="s">
        <v>20232</v>
      </c>
      <c r="B21422" s="2" t="str">
        <f ca="1">IFERROR(__xludf.DUMMYFUNCTION("GOOGLETRANSLATE(A21422,""auto"",""en"")"),"Loading...")</f>
        <v>Loading...</v>
      </c>
    </row>
    <row r="21423" spans="1:2" ht="14.25" customHeight="1">
      <c r="A21423" s="2" t="s">
        <v>20233</v>
      </c>
      <c r="B21423" s="2" t="str">
        <f ca="1">IFERROR(__xludf.DUMMYFUNCTION("GOOGLETRANSLATE(A21423,""auto"",""en"")"),"Loading...")</f>
        <v>Loading...</v>
      </c>
    </row>
    <row r="21424" spans="1:2" ht="14.25" customHeight="1">
      <c r="A21424" s="6" t="s">
        <v>20234</v>
      </c>
      <c r="B21424" s="2" t="str">
        <f ca="1">IFERROR(__xludf.DUMMYFUNCTION("GOOGLETRANSLATE(A21424,""auto"",""en"")"),"Loading...")</f>
        <v>Loading...</v>
      </c>
    </row>
    <row r="21425" spans="1:2" ht="14.25" customHeight="1">
      <c r="A21425" s="2" t="s">
        <v>1435</v>
      </c>
      <c r="B21425" s="2" t="str">
        <f ca="1">IFERROR(__xludf.DUMMYFUNCTION("GOOGLETRANSLATE(A21425,""auto"",""en"")"),"Loading...")</f>
        <v>Loading...</v>
      </c>
    </row>
    <row r="21426" spans="1:2" ht="14.25" customHeight="1">
      <c r="A21426" s="6" t="s">
        <v>20235</v>
      </c>
      <c r="B21426" s="2" t="str">
        <f ca="1">IFERROR(__xludf.DUMMYFUNCTION("GOOGLETRANSLATE(A21426,""auto"",""en"")"),"Loading...")</f>
        <v>Loading...</v>
      </c>
    </row>
    <row r="21427" spans="1:2" ht="14.25" customHeight="1">
      <c r="A21427" s="2" t="s">
        <v>20236</v>
      </c>
      <c r="B21427" s="2" t="str">
        <f ca="1">IFERROR(__xludf.DUMMYFUNCTION("GOOGLETRANSLATE(A21427,""auto"",""en"")"),"Loading...")</f>
        <v>Loading...</v>
      </c>
    </row>
    <row r="21428" spans="1:2" ht="14.25" customHeight="1">
      <c r="A21428" s="2" t="s">
        <v>20237</v>
      </c>
      <c r="B21428" s="2" t="str">
        <f ca="1">IFERROR(__xludf.DUMMYFUNCTION("GOOGLETRANSLATE(A21428,""auto"",""en"")"),"Loading...")</f>
        <v>Loading...</v>
      </c>
    </row>
    <row r="21429" spans="1:2" ht="14.25" customHeight="1">
      <c r="A21429" s="2" t="s">
        <v>20238</v>
      </c>
      <c r="B21429" s="2" t="str">
        <f ca="1">IFERROR(__xludf.DUMMYFUNCTION("GOOGLETRANSLATE(A21429,""auto"",""en"")"),"Loading...")</f>
        <v>Loading...</v>
      </c>
    </row>
    <row r="21430" spans="1:2" ht="14.25" customHeight="1">
      <c r="A21430" s="2" t="s">
        <v>20239</v>
      </c>
      <c r="B21430" s="2" t="str">
        <f ca="1">IFERROR(__xludf.DUMMYFUNCTION("GOOGLETRANSLATE(A21430,""auto"",""en"")"),"Loading...")</f>
        <v>Loading...</v>
      </c>
    </row>
    <row r="21431" spans="1:2" ht="14.25" customHeight="1">
      <c r="A21431" s="2" t="s">
        <v>20240</v>
      </c>
      <c r="B21431" s="2" t="str">
        <f ca="1">IFERROR(__xludf.DUMMYFUNCTION("GOOGLETRANSLATE(A21431,""auto"",""en"")"),"Loading...")</f>
        <v>Loading...</v>
      </c>
    </row>
    <row r="21432" spans="1:2" ht="14.25" customHeight="1">
      <c r="A21432" s="2" t="s">
        <v>20241</v>
      </c>
      <c r="B21432" s="2" t="str">
        <f ca="1">IFERROR(__xludf.DUMMYFUNCTION("GOOGLETRANSLATE(A21432,""auto"",""en"")"),"Loading...")</f>
        <v>Loading...</v>
      </c>
    </row>
    <row r="21433" spans="1:2" ht="14.25" customHeight="1">
      <c r="A21433" s="2" t="s">
        <v>20242</v>
      </c>
      <c r="B21433" s="2" t="str">
        <f ca="1">IFERROR(__xludf.DUMMYFUNCTION("GOOGLETRANSLATE(A21433,""auto"",""en"")"),"Loading...")</f>
        <v>Loading...</v>
      </c>
    </row>
    <row r="21434" spans="1:2" ht="14.25" customHeight="1">
      <c r="A21434" s="2" t="s">
        <v>20243</v>
      </c>
      <c r="B21434" s="2" t="str">
        <f ca="1">IFERROR(__xludf.DUMMYFUNCTION("GOOGLETRANSLATE(A21434,""auto"",""en"")"),"Loading...")</f>
        <v>Loading...</v>
      </c>
    </row>
    <row r="21435" spans="1:2" ht="14.25" customHeight="1">
      <c r="A21435" s="2" t="s">
        <v>20244</v>
      </c>
      <c r="B21435" s="2" t="str">
        <f ca="1">IFERROR(__xludf.DUMMYFUNCTION("GOOGLETRANSLATE(A21435,""auto"",""en"")"),"Loading...")</f>
        <v>Loading...</v>
      </c>
    </row>
    <row r="21436" spans="1:2" ht="14.25" customHeight="1">
      <c r="A21436" s="2" t="s">
        <v>13435</v>
      </c>
      <c r="B21436" s="2" t="str">
        <f ca="1">IFERROR(__xludf.DUMMYFUNCTION("GOOGLETRANSLATE(A21436,""auto"",""en"")"),"Loading...")</f>
        <v>Loading...</v>
      </c>
    </row>
    <row r="21437" spans="1:2" ht="14.25" customHeight="1">
      <c r="A21437" s="2" t="s">
        <v>20245</v>
      </c>
      <c r="B21437" s="2" t="str">
        <f ca="1">IFERROR(__xludf.DUMMYFUNCTION("GOOGLETRANSLATE(A21437,""auto"",""en"")"),"Loading...")</f>
        <v>Loading...</v>
      </c>
    </row>
    <row r="21438" spans="1:2" ht="14.25" customHeight="1">
      <c r="A21438" s="2" t="s">
        <v>594</v>
      </c>
      <c r="B21438" s="2" t="str">
        <f ca="1">IFERROR(__xludf.DUMMYFUNCTION("GOOGLETRANSLATE(A21438,""auto"",""en"")"),"❤")</f>
        <v>❤</v>
      </c>
    </row>
    <row r="21439" spans="1:2" ht="14.25" customHeight="1">
      <c r="A21439" s="2" t="s">
        <v>20246</v>
      </c>
      <c r="B21439" s="2" t="str">
        <f ca="1">IFERROR(__xludf.DUMMYFUNCTION("GOOGLETRANSLATE(A21439,""auto"",""en"")"),"Loading...")</f>
        <v>Loading...</v>
      </c>
    </row>
    <row r="21440" spans="1:2" ht="14.25" customHeight="1">
      <c r="A21440" s="2" t="s">
        <v>20247</v>
      </c>
      <c r="B21440" s="2" t="str">
        <f ca="1">IFERROR(__xludf.DUMMYFUNCTION("GOOGLETRANSLATE(A21440,""auto"",""en"")"),"Loading...")</f>
        <v>Loading...</v>
      </c>
    </row>
    <row r="21441" spans="1:2" ht="14.25" customHeight="1">
      <c r="A21441" s="2" t="s">
        <v>20248</v>
      </c>
      <c r="B21441" s="2" t="str">
        <f ca="1">IFERROR(__xludf.DUMMYFUNCTION("GOOGLETRANSLATE(A21441,""auto"",""en"")"),"Loading...")</f>
        <v>Loading...</v>
      </c>
    </row>
    <row r="21442" spans="1:2" ht="14.25" customHeight="1">
      <c r="A21442" s="2" t="s">
        <v>20249</v>
      </c>
      <c r="B21442" s="2" t="str">
        <f ca="1">IFERROR(__xludf.DUMMYFUNCTION("GOOGLETRANSLATE(A21442,""auto"",""en"")"),"Loading...")</f>
        <v>Loading...</v>
      </c>
    </row>
    <row r="21443" spans="1:2" ht="14.25" customHeight="1">
      <c r="A21443" s="2" t="s">
        <v>20250</v>
      </c>
      <c r="B21443" s="2" t="str">
        <f ca="1">IFERROR(__xludf.DUMMYFUNCTION("GOOGLETRANSLATE(A21443,""auto"",""en"")"),"Loading...")</f>
        <v>Loading...</v>
      </c>
    </row>
    <row r="21444" spans="1:2" ht="14.25" customHeight="1">
      <c r="A21444" s="2" t="s">
        <v>1541</v>
      </c>
      <c r="B21444" s="2" t="str">
        <f ca="1">IFERROR(__xludf.DUMMYFUNCTION("GOOGLETRANSLATE(A21444,""auto"",""en"")"),"Loading...")</f>
        <v>Loading...</v>
      </c>
    </row>
    <row r="21445" spans="1:2" ht="14.25" customHeight="1">
      <c r="A21445" s="2" t="s">
        <v>594</v>
      </c>
      <c r="B21445" s="2" t="str">
        <f ca="1">IFERROR(__xludf.DUMMYFUNCTION("GOOGLETRANSLATE(A21445,""auto"",""en"")"),"❤")</f>
        <v>❤</v>
      </c>
    </row>
    <row r="21446" spans="1:2" ht="14.25" customHeight="1">
      <c r="A21446" s="2" t="s">
        <v>20251</v>
      </c>
      <c r="B21446" s="2" t="str">
        <f ca="1">IFERROR(__xludf.DUMMYFUNCTION("GOOGLETRANSLATE(A21446,""auto"",""en"")"),"Whenever rahul speaks, bjp leaders come together to attack him by teasing him or countering him. The only opposition sound that comes louder other than from some social media influencers, is only from rahul gandhi.")</f>
        <v>Whenever rahul speaks, bjp leaders come together to attack him by teasing him or countering him. The only opposition sound that comes louder other than from some social media influencers, is only from rahul gandhi.</v>
      </c>
    </row>
    <row r="21447" spans="1:2" ht="14.25" customHeight="1">
      <c r="A21447" s="2" t="s">
        <v>20252</v>
      </c>
      <c r="B21447" s="2" t="str">
        <f ca="1">IFERROR(__xludf.DUMMYFUNCTION("GOOGLETRANSLATE(A21447,""auto"",""en"")"),"Loading...")</f>
        <v>Loading...</v>
      </c>
    </row>
    <row r="21448" spans="1:2" ht="14.25" customHeight="1">
      <c r="A21448" s="2" t="s">
        <v>20253</v>
      </c>
      <c r="B21448" s="2" t="str">
        <f ca="1">IFERROR(__xludf.DUMMYFUNCTION("GOOGLETRANSLATE(A21448,""auto"",""en"")"),"what Rahul Gandi is advocating is Minimum support income, it's a concept ,that as industrialists embrace automation and AI , labor and even skilled labor jobs will not come in industry. it is the governments responsibility to provide minimum support incom"&amp;"e to maintain human dignity for the poor. If anyone can't come up with plan in so called "" fifth largest economy"" shame on ruling governments.")</f>
        <v>what Rahul Gandi is advocating is Minimum support income, it's a concept ,that as industrialists embrace automation and AI , labor and even skilled labor jobs will not come in industry. it is the governments responsibility to provide minimum support income to maintain human dignity for the poor. If anyone can't come up with plan in so called " fifth largest economy" shame on ruling governments.</v>
      </c>
    </row>
    <row r="21449" spans="1:2" ht="14.25" customHeight="1">
      <c r="A21449" s="2" t="s">
        <v>20254</v>
      </c>
      <c r="B21449" s="2" t="str">
        <f ca="1">IFERROR(__xludf.DUMMYFUNCTION("GOOGLETRANSLATE(A21449,""auto"",""en"")"),"With Congress you might praise them for short term because they only want votes they dont care about the future.")</f>
        <v>With Congress you might praise them for short term because they only want votes they dont care about the future.</v>
      </c>
    </row>
    <row r="21450" spans="1:2" ht="14.25" customHeight="1">
      <c r="A21450" s="2" t="s">
        <v>20255</v>
      </c>
      <c r="B21450" s="2" t="str">
        <f ca="1">IFERROR(__xludf.DUMMYFUNCTION("GOOGLETRANSLATE(A21450,""auto"",""en"")"),"Loading...")</f>
        <v>Loading...</v>
      </c>
    </row>
    <row r="21451" spans="1:2" ht="14.25" customHeight="1">
      <c r="A21451" s="2" t="s">
        <v>20256</v>
      </c>
      <c r="B21451" s="2" t="str">
        <f ca="1">IFERROR(__xludf.DUMMYFUNCTION("GOOGLETRANSLATE(A21451,""auto"",""en"")"),"Loading...")</f>
        <v>Loading...</v>
      </c>
    </row>
    <row r="21452" spans="1:2" ht="14.25" customHeight="1">
      <c r="A21452" s="2" t="s">
        <v>20257</v>
      </c>
      <c r="B21452" s="2" t="str">
        <f ca="1">IFERROR(__xludf.DUMMYFUNCTION("GOOGLETRANSLATE(A21452,""auto"",""en"")"),"Loading...")</f>
        <v>Loading...</v>
      </c>
    </row>
    <row r="21453" spans="1:2" ht="14.25" customHeight="1">
      <c r="A21453" s="2" t="s">
        <v>20258</v>
      </c>
      <c r="B21453" s="2" t="str">
        <f ca="1">IFERROR(__xludf.DUMMYFUNCTION("GOOGLETRANSLATE(A21453,""auto"",""en"")"),"Loading...")</f>
        <v>Loading...</v>
      </c>
    </row>
    <row r="21454" spans="1:2" ht="14.25" customHeight="1">
      <c r="A21454" s="4" t="s">
        <v>20259</v>
      </c>
      <c r="B21454" s="2" t="str">
        <f ca="1">IFERROR(__xludf.DUMMYFUNCTION("GOOGLETRANSLATE(A21454,""auto"",""en"")"),"Loading...")</f>
        <v>Loading...</v>
      </c>
    </row>
    <row r="21455" spans="1:2" ht="14.25" customHeight="1">
      <c r="A21455" s="2" t="s">
        <v>20260</v>
      </c>
      <c r="B21455" s="2" t="str">
        <f ca="1">IFERROR(__xludf.DUMMYFUNCTION("GOOGLETRANSLATE(A21455,""auto"",""en"")"),"Loading...")</f>
        <v>Loading...</v>
      </c>
    </row>
    <row r="21456" spans="1:2" ht="14.25" customHeight="1">
      <c r="A21456" s="2" t="s">
        <v>20261</v>
      </c>
      <c r="B21456" s="2" t="str">
        <f ca="1">IFERROR(__xludf.DUMMYFUNCTION("GOOGLETRANSLATE(A21456,""auto"",""en"")"),"Loading...")</f>
        <v>Loading...</v>
      </c>
    </row>
    <row r="21457" spans="1:2" ht="14.25" customHeight="1">
      <c r="A21457" s="2" t="s">
        <v>20262</v>
      </c>
      <c r="B21457" s="2" t="str">
        <f ca="1">IFERROR(__xludf.DUMMYFUNCTION("GOOGLETRANSLATE(A21457,""auto"",""en"")"),"Loading...")</f>
        <v>Loading...</v>
      </c>
    </row>
    <row r="21458" spans="1:2" ht="14.25" customHeight="1">
      <c r="A21458" s="2" t="s">
        <v>20263</v>
      </c>
      <c r="B21458" s="2" t="str">
        <f ca="1">IFERROR(__xludf.DUMMYFUNCTION("GOOGLETRANSLATE(A21458,""auto"",""en"")"),"Loading...")</f>
        <v>Loading...</v>
      </c>
    </row>
    <row r="21459" spans="1:2" ht="14.25" customHeight="1">
      <c r="A21459" s="2" t="s">
        <v>20264</v>
      </c>
      <c r="B21459" s="2" t="str">
        <f ca="1">IFERROR(__xludf.DUMMYFUNCTION("GOOGLETRANSLATE(A21459,""auto"",""en"")"),"Loading...")</f>
        <v>Loading...</v>
      </c>
    </row>
    <row r="21460" spans="1:2" ht="14.25" customHeight="1">
      <c r="A21460" s="2" t="s">
        <v>20265</v>
      </c>
      <c r="B21460" s="2" t="str">
        <f ca="1">IFERROR(__xludf.DUMMYFUNCTION("GOOGLETRANSLATE(A21460,""auto"",""en"")"),"Loading...")</f>
        <v>Loading...</v>
      </c>
    </row>
    <row r="21461" spans="1:2" ht="14.25" customHeight="1">
      <c r="A21461" s="2" t="s">
        <v>20266</v>
      </c>
      <c r="B21461" s="2" t="str">
        <f ca="1">IFERROR(__xludf.DUMMYFUNCTION("GOOGLETRANSLATE(A21461,""auto"",""en"")"),"Loading...")</f>
        <v>Loading...</v>
      </c>
    </row>
    <row r="21462" spans="1:2" ht="14.25" customHeight="1">
      <c r="A21462" s="2" t="s">
        <v>20267</v>
      </c>
      <c r="B21462" s="2" t="str">
        <f ca="1">IFERROR(__xludf.DUMMYFUNCTION("GOOGLETRANSLATE(A21462,""auto"",""en"")"),"Loading...")</f>
        <v>Loading...</v>
      </c>
    </row>
    <row r="21463" spans="1:2" ht="14.25" customHeight="1">
      <c r="A21463" s="2" t="s">
        <v>20268</v>
      </c>
      <c r="B21463" s="2" t="str">
        <f ca="1">IFERROR(__xludf.DUMMYFUNCTION("GOOGLETRANSLATE(A21463,""auto"",""en"")"),"Loading...")</f>
        <v>Loading...</v>
      </c>
    </row>
    <row r="21464" spans="1:2" ht="14.25" customHeight="1">
      <c r="A21464" s="6" t="s">
        <v>20269</v>
      </c>
      <c r="B21464" s="2" t="str">
        <f ca="1">IFERROR(__xludf.DUMMYFUNCTION("GOOGLETRANSLATE(A21464,""auto"",""en"")"),"Loading...")</f>
        <v>Loading...</v>
      </c>
    </row>
    <row r="21465" spans="1:2" ht="14.25" customHeight="1">
      <c r="A21465" s="2" t="s">
        <v>20270</v>
      </c>
      <c r="B21465" s="2" t="str">
        <f ca="1">IFERROR(__xludf.DUMMYFUNCTION("GOOGLETRANSLATE(A21465,""auto"",""en"")"),"Loading...")</f>
        <v>Loading...</v>
      </c>
    </row>
    <row r="21466" spans="1:2" ht="14.25" customHeight="1">
      <c r="A21466" s="2" t="s">
        <v>20271</v>
      </c>
      <c r="B21466" s="2" t="str">
        <f ca="1">IFERROR(__xludf.DUMMYFUNCTION("GOOGLETRANSLATE(A21466,""auto"",""en"")"),"Loading...")</f>
        <v>Loading...</v>
      </c>
    </row>
    <row r="21467" spans="1:2" ht="14.25" customHeight="1">
      <c r="A21467" s="6" t="s">
        <v>20272</v>
      </c>
      <c r="B21467" s="2" t="str">
        <f ca="1">IFERROR(__xludf.DUMMYFUNCTION("GOOGLETRANSLATE(A21467,""auto"",""en"")"),"Loading...")</f>
        <v>Loading...</v>
      </c>
    </row>
    <row r="21468" spans="1:2" ht="14.25" customHeight="1">
      <c r="A21468" s="4" t="s">
        <v>20273</v>
      </c>
      <c r="B21468" s="2" t="str">
        <f ca="1">IFERROR(__xludf.DUMMYFUNCTION("GOOGLETRANSLATE(A21468,""auto"",""en"")"),"Loading...")</f>
        <v>Loading...</v>
      </c>
    </row>
    <row r="21469" spans="1:2" ht="14.25" customHeight="1">
      <c r="A21469" s="2" t="s">
        <v>20274</v>
      </c>
      <c r="B21469" s="2" t="str">
        <f ca="1">IFERROR(__xludf.DUMMYFUNCTION("GOOGLETRANSLATE(A21469,""auto"",""en"")"),"Loading...")</f>
        <v>Loading...</v>
      </c>
    </row>
    <row r="21470" spans="1:2" ht="14.25" customHeight="1">
      <c r="A21470" s="2" t="s">
        <v>20275</v>
      </c>
      <c r="B21470" s="2" t="str">
        <f ca="1">IFERROR(__xludf.DUMMYFUNCTION("GOOGLETRANSLATE(A21470,""auto"",""en"")"),"Loading...")</f>
        <v>Loading...</v>
      </c>
    </row>
    <row r="21471" spans="1:2" ht="14.25" customHeight="1">
      <c r="A21471" s="2" t="s">
        <v>20276</v>
      </c>
      <c r="B21471" s="2" t="str">
        <f ca="1">IFERROR(__xludf.DUMMYFUNCTION("GOOGLETRANSLATE(A21471,""auto"",""en"")"),"Loading...")</f>
        <v>Loading...</v>
      </c>
    </row>
    <row r="21472" spans="1:2" ht="14.25" customHeight="1">
      <c r="A21472" s="2" t="s">
        <v>20277</v>
      </c>
      <c r="B21472" s="2" t="str">
        <f ca="1">IFERROR(__xludf.DUMMYFUNCTION("GOOGLETRANSLATE(A21472,""auto"",""en"")"),"Loading...")</f>
        <v>Loading...</v>
      </c>
    </row>
    <row r="21473" spans="1:2" ht="14.25" customHeight="1">
      <c r="A21473" s="2" t="s">
        <v>20278</v>
      </c>
      <c r="B21473" s="2" t="str">
        <f ca="1">IFERROR(__xludf.DUMMYFUNCTION("GOOGLETRANSLATE(A21473,""auto"",""en"")"),"Loading...")</f>
        <v>Loading...</v>
      </c>
    </row>
    <row r="21474" spans="1:2" ht="14.25" customHeight="1">
      <c r="A21474" s="2" t="s">
        <v>20279</v>
      </c>
      <c r="B21474" s="2" t="str">
        <f ca="1">IFERROR(__xludf.DUMMYFUNCTION("GOOGLETRANSLATE(A21474,""auto"",""en"")"),"Loading...")</f>
        <v>Loading...</v>
      </c>
    </row>
    <row r="21475" spans="1:2" ht="14.25" customHeight="1">
      <c r="A21475" s="2" t="s">
        <v>20280</v>
      </c>
      <c r="B21475" s="2" t="str">
        <f ca="1">IFERROR(__xludf.DUMMYFUNCTION("GOOGLETRANSLATE(A21475,""auto"",""en"")"),"Loading...")</f>
        <v>Loading...</v>
      </c>
    </row>
    <row r="21476" spans="1:2" ht="14.25" customHeight="1">
      <c r="A21476" s="2" t="s">
        <v>20281</v>
      </c>
      <c r="B21476" s="2" t="str">
        <f ca="1">IFERROR(__xludf.DUMMYFUNCTION("GOOGLETRANSLATE(A21476,""auto"",""en"")"),"Loading...")</f>
        <v>Loading...</v>
      </c>
    </row>
    <row r="21477" spans="1:2" ht="14.25" customHeight="1">
      <c r="A21477" s="6" t="s">
        <v>20282</v>
      </c>
      <c r="B21477" s="2" t="str">
        <f ca="1">IFERROR(__xludf.DUMMYFUNCTION("GOOGLETRANSLATE(A21477,""auto"",""en"")"),"Loading...")</f>
        <v>Loading...</v>
      </c>
    </row>
    <row r="21478" spans="1:2" ht="14.25" customHeight="1">
      <c r="A21478" s="2" t="s">
        <v>20283</v>
      </c>
      <c r="B21478" s="2" t="str">
        <f ca="1">IFERROR(__xludf.DUMMYFUNCTION("GOOGLETRANSLATE(A21478,""auto"",""en"")"),"Loading...")</f>
        <v>Loading...</v>
      </c>
    </row>
    <row r="21479" spans="1:2" ht="14.25" customHeight="1">
      <c r="A21479" s="2" t="s">
        <v>13435</v>
      </c>
      <c r="B21479" s="2" t="str">
        <f ca="1">IFERROR(__xludf.DUMMYFUNCTION("GOOGLETRANSLATE(A21479,""auto"",""en"")"),"Loading...")</f>
        <v>Loading...</v>
      </c>
    </row>
    <row r="21480" spans="1:2" ht="14.25" customHeight="1">
      <c r="A21480" s="2" t="s">
        <v>20284</v>
      </c>
      <c r="B21480" s="2" t="str">
        <f ca="1">IFERROR(__xludf.DUMMYFUNCTION("GOOGLETRANSLATE(A21480,""auto"",""en"")"),"Loading...")</f>
        <v>Loading...</v>
      </c>
    </row>
    <row r="21481" spans="1:2" ht="14.25" customHeight="1">
      <c r="A21481" s="2" t="s">
        <v>20285</v>
      </c>
      <c r="B21481" s="2" t="str">
        <f ca="1">IFERROR(__xludf.DUMMYFUNCTION("GOOGLETRANSLATE(A21481,""auto"",""en"")"),"Loading...")</f>
        <v>Loading...</v>
      </c>
    </row>
    <row r="21482" spans="1:2" ht="14.25" customHeight="1">
      <c r="A21482" s="2" t="s">
        <v>20286</v>
      </c>
      <c r="B21482" s="2" t="str">
        <f ca="1">IFERROR(__xludf.DUMMYFUNCTION("GOOGLETRANSLATE(A21482,""auto"",""en"")"),"Loading...")</f>
        <v>Loading...</v>
      </c>
    </row>
    <row r="21483" spans="1:2" ht="14.25" customHeight="1">
      <c r="A21483" s="6" t="s">
        <v>20287</v>
      </c>
      <c r="B21483" s="2" t="str">
        <f ca="1">IFERROR(__xludf.DUMMYFUNCTION("GOOGLETRANSLATE(A21483,""auto"",""en"")"),"Loading...")</f>
        <v>Loading...</v>
      </c>
    </row>
    <row r="21484" spans="1:2" ht="14.25" customHeight="1">
      <c r="A21484" s="6" t="s">
        <v>20288</v>
      </c>
      <c r="B21484" s="2" t="str">
        <f ca="1">IFERROR(__xludf.DUMMYFUNCTION("GOOGLETRANSLATE(A21484,""auto"",""en"")"),"Loading...")</f>
        <v>Loading...</v>
      </c>
    </row>
    <row r="21485" spans="1:2" ht="14.25" customHeight="1">
      <c r="A21485" s="6" t="s">
        <v>20289</v>
      </c>
      <c r="B21485" s="2" t="str">
        <f ca="1">IFERROR(__xludf.DUMMYFUNCTION("GOOGLETRANSLATE(A21485,""auto"",""en"")"),"Loading...")</f>
        <v>Loading...</v>
      </c>
    </row>
    <row r="21486" spans="1:2" ht="14.25" customHeight="1">
      <c r="A21486" s="4" t="s">
        <v>20290</v>
      </c>
      <c r="B21486" s="2" t="str">
        <f ca="1">IFERROR(__xludf.DUMMYFUNCTION("GOOGLETRANSLATE(A21486,""auto"",""en"")"),"Rahul Gandhi is a good and honest leader")</f>
        <v>Rahul Gandhi is a good and honest leader</v>
      </c>
    </row>
    <row r="21487" spans="1:2" ht="14.25" customHeight="1">
      <c r="A21487" s="4" t="s">
        <v>20291</v>
      </c>
      <c r="B21487" s="2" t="str">
        <f ca="1">IFERROR(__xludf.DUMMYFUNCTION("GOOGLETRANSLATE(A21487,""auto"",""en"")"),"Loading...")</f>
        <v>Loading...</v>
      </c>
    </row>
    <row r="21488" spans="1:2" ht="14.25" customHeight="1">
      <c r="A21488" s="2" t="s">
        <v>20292</v>
      </c>
      <c r="B21488" s="2" t="str">
        <f ca="1">IFERROR(__xludf.DUMMYFUNCTION("GOOGLETRANSLATE(A21488,""auto"",""en"")"),"Loading...")</f>
        <v>Loading...</v>
      </c>
    </row>
    <row r="21489" spans="1:2" ht="14.25" customHeight="1">
      <c r="A21489" s="6" t="s">
        <v>20293</v>
      </c>
      <c r="B21489" s="2" t="str">
        <f ca="1">IFERROR(__xludf.DUMMYFUNCTION("GOOGLETRANSLATE(A21489,""auto"",""en"")"),"Loading...")</f>
        <v>Loading...</v>
      </c>
    </row>
    <row r="21490" spans="1:2" ht="14.25" customHeight="1">
      <c r="A21490" s="2" t="s">
        <v>20294</v>
      </c>
      <c r="B21490" s="2" t="str">
        <f ca="1">IFERROR(__xludf.DUMMYFUNCTION("GOOGLETRANSLATE(A21490,""auto"",""en"")"),"Loading...")</f>
        <v>Loading...</v>
      </c>
    </row>
    <row r="21491" spans="1:2" ht="14.25" customHeight="1">
      <c r="A21491" s="2" t="s">
        <v>20295</v>
      </c>
      <c r="B21491" s="2" t="str">
        <f ca="1">IFERROR(__xludf.DUMMYFUNCTION("GOOGLETRANSLATE(A21491,""auto"",""en"")"),"Loading...")</f>
        <v>Loading...</v>
      </c>
    </row>
    <row r="21492" spans="1:2" ht="14.25" customHeight="1">
      <c r="A21492" s="2" t="s">
        <v>20296</v>
      </c>
      <c r="B21492" s="2" t="str">
        <f ca="1">IFERROR(__xludf.DUMMYFUNCTION("GOOGLETRANSLATE(A21492,""auto"",""en"")"),"Loading...")</f>
        <v>Loading...</v>
      </c>
    </row>
    <row r="21493" spans="1:2" ht="14.25" customHeight="1">
      <c r="A21493" s="2" t="s">
        <v>20297</v>
      </c>
      <c r="B21493" s="2" t="str">
        <f ca="1">IFERROR(__xludf.DUMMYFUNCTION("GOOGLETRANSLATE(A21493,""auto"",""en"")"),"Loading...")</f>
        <v>Loading...</v>
      </c>
    </row>
    <row r="21494" spans="1:2" ht="14.25" customHeight="1">
      <c r="A21494" s="2" t="s">
        <v>7226</v>
      </c>
      <c r="B21494" s="2" t="str">
        <f ca="1">IFERROR(__xludf.DUMMYFUNCTION("GOOGLETRANSLATE(A21494,""auto"",""en"")"),"Loading...")</f>
        <v>Loading...</v>
      </c>
    </row>
    <row r="21495" spans="1:2" ht="14.25" customHeight="1">
      <c r="A21495" s="2" t="s">
        <v>20298</v>
      </c>
      <c r="B21495" s="2" t="str">
        <f ca="1">IFERROR(__xludf.DUMMYFUNCTION("GOOGLETRANSLATE(A21495,""auto"",""en"")"),"Loading...")</f>
        <v>Loading...</v>
      </c>
    </row>
    <row r="21496" spans="1:2" ht="14.25" customHeight="1">
      <c r="A21496" s="2" t="s">
        <v>20299</v>
      </c>
      <c r="B21496" s="2" t="str">
        <f ca="1">IFERROR(__xludf.DUMMYFUNCTION("GOOGLETRANSLATE(A21496,""auto"",""en"")"),"Loading...")</f>
        <v>Loading...</v>
      </c>
    </row>
    <row r="21497" spans="1:2" ht="14.25" customHeight="1">
      <c r="A21497" s="2" t="s">
        <v>20300</v>
      </c>
      <c r="B21497" s="2" t="str">
        <f ca="1">IFERROR(__xludf.DUMMYFUNCTION("GOOGLETRANSLATE(A21497,""auto"",""en"")"),"Loading...")</f>
        <v>Loading...</v>
      </c>
    </row>
    <row r="21498" spans="1:2" ht="14.25" customHeight="1">
      <c r="A21498" s="2" t="s">
        <v>20301</v>
      </c>
      <c r="B21498" s="2" t="str">
        <f ca="1">IFERROR(__xludf.DUMMYFUNCTION("GOOGLETRANSLATE(A21498,""auto"",""en"")"),"Loading...")</f>
        <v>Loading...</v>
      </c>
    </row>
    <row r="21499" spans="1:2" ht="14.25" customHeight="1">
      <c r="A21499" s="2" t="s">
        <v>20302</v>
      </c>
      <c r="B21499" s="2" t="str">
        <f ca="1">IFERROR(__xludf.DUMMYFUNCTION("GOOGLETRANSLATE(A21499,""auto"",""en"")"),"Loading...")</f>
        <v>Loading...</v>
      </c>
    </row>
    <row r="21500" spans="1:2" ht="14.25" customHeight="1">
      <c r="A21500" s="6" t="s">
        <v>20303</v>
      </c>
      <c r="B21500" s="2" t="str">
        <f ca="1">IFERROR(__xludf.DUMMYFUNCTION("GOOGLETRANSLATE(A21500,""auto"",""en"")"),"Loading...")</f>
        <v>Loading...</v>
      </c>
    </row>
    <row r="21501" spans="1:2" ht="14.25" customHeight="1">
      <c r="A21501" s="2" t="s">
        <v>20304</v>
      </c>
      <c r="B21501" s="2" t="str">
        <f ca="1">IFERROR(__xludf.DUMMYFUNCTION("GOOGLETRANSLATE(A21501,""auto"",""en"")"),"Loading...")</f>
        <v>Loading...</v>
      </c>
    </row>
    <row r="21502" spans="1:2" ht="14.25" customHeight="1">
      <c r="A21502" s="2" t="s">
        <v>20305</v>
      </c>
      <c r="B21502" s="2" t="str">
        <f ca="1">IFERROR(__xludf.DUMMYFUNCTION("GOOGLETRANSLATE(A21502,""auto"",""en"")"),"Loading...")</f>
        <v>Loading...</v>
      </c>
    </row>
    <row r="21503" spans="1:2" ht="14.25" customHeight="1">
      <c r="A21503" s="2" t="s">
        <v>20306</v>
      </c>
      <c r="B21503" s="2" t="str">
        <f ca="1">IFERROR(__xludf.DUMMYFUNCTION("GOOGLETRANSLATE(A21503,""auto"",""en"")"),"In India leaders don't work for people but they work for themselves 😢.")</f>
        <v>In India leaders don't work for people but they work for themselves 😢.</v>
      </c>
    </row>
    <row r="21504" spans="1:2" ht="14.25" customHeight="1">
      <c r="A21504" s="2" t="s">
        <v>20307</v>
      </c>
      <c r="B21504" s="2" t="str">
        <f ca="1">IFERROR(__xludf.DUMMYFUNCTION("GOOGLETRANSLATE(A21504,""auto"",""en"")"),"Loading...")</f>
        <v>Loading...</v>
      </c>
    </row>
    <row r="21505" spans="1:2" ht="14.25" customHeight="1">
      <c r="A21505" s="2" t="s">
        <v>20308</v>
      </c>
      <c r="B21505" s="2" t="str">
        <f ca="1">IFERROR(__xludf.DUMMYFUNCTION("GOOGLETRANSLATE(A21505,""auto"",""en"")"),"Loading...")</f>
        <v>Loading...</v>
      </c>
    </row>
    <row r="21506" spans="1:2" ht="14.25" customHeight="1">
      <c r="A21506" s="4" t="s">
        <v>20309</v>
      </c>
      <c r="B21506" s="2" t="str">
        <f ca="1">IFERROR(__xludf.DUMMYFUNCTION("GOOGLETRANSLATE(A21506,""auto"",""en"")"),"Loading...")</f>
        <v>Loading...</v>
      </c>
    </row>
    <row r="21507" spans="1:2" ht="14.25" customHeight="1">
      <c r="A21507" s="2" t="s">
        <v>20310</v>
      </c>
      <c r="B21507" s="2" t="str">
        <f ca="1">IFERROR(__xludf.DUMMYFUNCTION("GOOGLETRANSLATE(A21507,""auto"",""en"")"),"Loading...")</f>
        <v>Loading...</v>
      </c>
    </row>
    <row r="21508" spans="1:2" ht="14.25" customHeight="1">
      <c r="A21508" s="2" t="s">
        <v>20311</v>
      </c>
      <c r="B21508" s="2" t="str">
        <f ca="1">IFERROR(__xludf.DUMMYFUNCTION("GOOGLETRANSLATE(A21508,""auto"",""en"")"),"Loading...")</f>
        <v>Loading...</v>
      </c>
    </row>
    <row r="21509" spans="1:2" ht="14.25" customHeight="1">
      <c r="A21509" s="2" t="s">
        <v>20312</v>
      </c>
      <c r="B21509" s="2" t="str">
        <f ca="1">IFERROR(__xludf.DUMMYFUNCTION("GOOGLETRANSLATE(A21509,""auto"",""en"")"),"Loading...")</f>
        <v>Loading...</v>
      </c>
    </row>
    <row r="21510" spans="1:2" ht="14.25" customHeight="1">
      <c r="A21510" s="2" t="s">
        <v>19404</v>
      </c>
      <c r="B21510" s="2" t="str">
        <f ca="1">IFERROR(__xludf.DUMMYFUNCTION("GOOGLETRANSLATE(A21510,""auto"",""en"")"),"Loading...")</f>
        <v>Loading...</v>
      </c>
    </row>
    <row r="21511" spans="1:2" ht="14.25" customHeight="1">
      <c r="A21511" s="2" t="s">
        <v>20313</v>
      </c>
      <c r="B21511" s="2" t="str">
        <f ca="1">IFERROR(__xludf.DUMMYFUNCTION("GOOGLETRANSLATE(A21511,""auto"",""en"")"),"Loading...")</f>
        <v>Loading...</v>
      </c>
    </row>
    <row r="21512" spans="1:2" ht="14.25" customHeight="1">
      <c r="A21512" s="2" t="s">
        <v>20314</v>
      </c>
      <c r="B21512" s="2" t="str">
        <f ca="1">IFERROR(__xludf.DUMMYFUNCTION("GOOGLETRANSLATE(A21512,""auto"",""en"")"),"Loading...")</f>
        <v>Loading...</v>
      </c>
    </row>
    <row r="21513" spans="1:2" ht="14.25" customHeight="1">
      <c r="A21513" s="2" t="s">
        <v>20315</v>
      </c>
      <c r="B21513" s="2" t="str">
        <f ca="1">IFERROR(__xludf.DUMMYFUNCTION("GOOGLETRANSLATE(A21513,""auto"",""en"")"),"Loading...")</f>
        <v>Loading...</v>
      </c>
    </row>
    <row r="21514" spans="1:2" ht="14.25" customHeight="1">
      <c r="A21514" s="2" t="s">
        <v>20316</v>
      </c>
      <c r="B21514" s="2" t="str">
        <f ca="1">IFERROR(__xludf.DUMMYFUNCTION("GOOGLETRANSLATE(A21514,""auto"",""en"")"),"Loading...")</f>
        <v>Loading...</v>
      </c>
    </row>
    <row r="21515" spans="1:2" ht="14.25" customHeight="1">
      <c r="A21515" s="2" t="s">
        <v>20317</v>
      </c>
      <c r="B21515" s="2" t="str">
        <f ca="1">IFERROR(__xludf.DUMMYFUNCTION("GOOGLETRANSLATE(A21515,""auto"",""en"")"),"Very informative thankyou")</f>
        <v>Very informative thankyou</v>
      </c>
    </row>
    <row r="21516" spans="1:2" ht="14.25" customHeight="1">
      <c r="A21516" s="2" t="s">
        <v>20318</v>
      </c>
      <c r="B21516" s="2" t="str">
        <f ca="1">IFERROR(__xludf.DUMMYFUNCTION("GOOGLETRANSLATE(A21516,""auto"",""en"")"),"Loading...")</f>
        <v>Loading...</v>
      </c>
    </row>
    <row r="21517" spans="1:2" ht="14.25" customHeight="1">
      <c r="A21517" s="6" t="s">
        <v>20319</v>
      </c>
      <c r="B21517" s="2" t="str">
        <f ca="1">IFERROR(__xludf.DUMMYFUNCTION("GOOGLETRANSLATE(A21517,""auto"",""en"")"),"Loading...")</f>
        <v>Loading...</v>
      </c>
    </row>
    <row r="21518" spans="1:2" ht="14.25" customHeight="1">
      <c r="A21518" s="4" t="s">
        <v>20320</v>
      </c>
      <c r="B21518" s="2" t="str">
        <f ca="1">IFERROR(__xludf.DUMMYFUNCTION("GOOGLETRANSLATE(A21518,""auto"",""en"")"),"Loading...")</f>
        <v>Loading...</v>
      </c>
    </row>
    <row r="21519" spans="1:2" ht="14.25" customHeight="1">
      <c r="A21519" s="2" t="s">
        <v>20321</v>
      </c>
      <c r="B21519" s="2" t="str">
        <f ca="1">IFERROR(__xludf.DUMMYFUNCTION("GOOGLETRANSLATE(A21519,""auto"",""en"")"),"Loading...")</f>
        <v>Loading...</v>
      </c>
    </row>
    <row r="21520" spans="1:2" ht="14.25" customHeight="1">
      <c r="A21520" s="2" t="s">
        <v>20322</v>
      </c>
      <c r="B21520" s="2" t="str">
        <f ca="1">IFERROR(__xludf.DUMMYFUNCTION("GOOGLETRANSLATE(A21520,""auto"",""en"")"),"Loading...")</f>
        <v>Loading...</v>
      </c>
    </row>
    <row r="21521" spans="1:2" ht="14.25" customHeight="1">
      <c r="A21521" s="2" t="s">
        <v>20323</v>
      </c>
      <c r="B21521" s="2" t="str">
        <f ca="1">IFERROR(__xludf.DUMMYFUNCTION("GOOGLETRANSLATE(A21521,""auto"",""en"")"),"Loading...")</f>
        <v>Loading...</v>
      </c>
    </row>
    <row r="21522" spans="1:2" ht="14.25" customHeight="1">
      <c r="A21522" s="6" t="s">
        <v>20324</v>
      </c>
      <c r="B21522" s="2" t="str">
        <f ca="1">IFERROR(__xludf.DUMMYFUNCTION("GOOGLETRANSLATE(A21522,""auto"",""en"")"),"Loading...")</f>
        <v>Loading...</v>
      </c>
    </row>
    <row r="21523" spans="1:2" ht="14.25" customHeight="1">
      <c r="A21523" s="2" t="s">
        <v>20325</v>
      </c>
      <c r="B21523" s="2" t="str">
        <f ca="1">IFERROR(__xludf.DUMMYFUNCTION("GOOGLETRANSLATE(A21523,""auto"",""en"")"),"Loading...")</f>
        <v>Loading...</v>
      </c>
    </row>
    <row r="21524" spans="1:2" ht="14.25" customHeight="1">
      <c r="A21524" s="2" t="s">
        <v>20326</v>
      </c>
      <c r="B21524" s="2" t="str">
        <f ca="1">IFERROR(__xludf.DUMMYFUNCTION("GOOGLETRANSLATE(A21524,""auto"",""en"")"),"Loading...")</f>
        <v>Loading...</v>
      </c>
    </row>
    <row r="21525" spans="1:2" ht="14.25" customHeight="1">
      <c r="A21525" s="2" t="s">
        <v>5437</v>
      </c>
      <c r="B21525" s="2" t="str">
        <f ca="1">IFERROR(__xludf.DUMMYFUNCTION("GOOGLETRANSLATE(A21525,""auto"",""en"")"),"Loading...")</f>
        <v>Loading...</v>
      </c>
    </row>
    <row r="21526" spans="1:2" ht="14.25" customHeight="1">
      <c r="A21526" s="2" t="s">
        <v>20327</v>
      </c>
      <c r="B21526" s="2" t="str">
        <f ca="1">IFERROR(__xludf.DUMMYFUNCTION("GOOGLETRANSLATE(A21526,""auto"",""en"")"),"Loading...")</f>
        <v>Loading...</v>
      </c>
    </row>
    <row r="21527" spans="1:2" ht="14.25" customHeight="1">
      <c r="A21527" s="6" t="s">
        <v>20328</v>
      </c>
      <c r="B21527" s="2" t="str">
        <f ca="1">IFERROR(__xludf.DUMMYFUNCTION("GOOGLETRANSLATE(A21527,""auto"",""en"")"),"Loading...")</f>
        <v>Loading...</v>
      </c>
    </row>
    <row r="21528" spans="1:2" ht="14.25" customHeight="1">
      <c r="A21528" s="2" t="s">
        <v>20329</v>
      </c>
      <c r="B21528" s="2" t="str">
        <f ca="1">IFERROR(__xludf.DUMMYFUNCTION("GOOGLETRANSLATE(A21528,""auto"",""en"")"),"Loading...")</f>
        <v>Loading...</v>
      </c>
    </row>
    <row r="21529" spans="1:2" ht="14.25" customHeight="1">
      <c r="A21529" s="2" t="s">
        <v>20330</v>
      </c>
      <c r="B21529" s="2" t="str">
        <f ca="1">IFERROR(__xludf.DUMMYFUNCTION("GOOGLETRANSLATE(A21529,""auto"",""en"")"),"Loading...")</f>
        <v>Loading...</v>
      </c>
    </row>
    <row r="21530" spans="1:2" ht="14.25" customHeight="1">
      <c r="A21530" s="2" t="s">
        <v>20331</v>
      </c>
      <c r="B21530" s="2" t="str">
        <f ca="1">IFERROR(__xludf.DUMMYFUNCTION("GOOGLETRANSLATE(A21530,""auto"",""en"")"),"Loading...")</f>
        <v>Loading...</v>
      </c>
    </row>
    <row r="21531" spans="1:2" ht="14.25" customHeight="1">
      <c r="A21531" s="2" t="s">
        <v>20332</v>
      </c>
      <c r="B21531" s="2" t="str">
        <f ca="1">IFERROR(__xludf.DUMMYFUNCTION("GOOGLETRANSLATE(A21531,""auto"",""en"")"),"Loading...")</f>
        <v>Loading...</v>
      </c>
    </row>
    <row r="21532" spans="1:2" ht="14.25" customHeight="1">
      <c r="A21532" s="2" t="s">
        <v>20333</v>
      </c>
      <c r="B21532" s="2" t="str">
        <f ca="1">IFERROR(__xludf.DUMMYFUNCTION("GOOGLETRANSLATE(A21532,""auto"",""en"")"),"Loading...")</f>
        <v>Loading...</v>
      </c>
    </row>
    <row r="21533" spans="1:2" ht="14.25" customHeight="1">
      <c r="A21533" s="2" t="s">
        <v>20334</v>
      </c>
      <c r="B21533" s="2" t="str">
        <f ca="1">IFERROR(__xludf.DUMMYFUNCTION("GOOGLETRANSLATE(A21533,""auto"",""en"")"),"Loading...")</f>
        <v>Loading...</v>
      </c>
    </row>
    <row r="21534" spans="1:2" ht="14.25" customHeight="1">
      <c r="A21534" s="2" t="s">
        <v>20335</v>
      </c>
      <c r="B21534" s="2" t="str">
        <f ca="1">IFERROR(__xludf.DUMMYFUNCTION("GOOGLETRANSLATE(A21534,""auto"",""en"")"),"Loading...")</f>
        <v>Loading...</v>
      </c>
    </row>
    <row r="21535" spans="1:2" ht="14.25" customHeight="1">
      <c r="A21535" s="2" t="s">
        <v>20336</v>
      </c>
      <c r="B21535" s="2" t="str">
        <f ca="1">IFERROR(__xludf.DUMMYFUNCTION("GOOGLETRANSLATE(A21535,""auto"",""en"")"),"Loading...")</f>
        <v>Loading...</v>
      </c>
    </row>
    <row r="21536" spans="1:2" ht="14.25" customHeight="1">
      <c r="A21536" s="2" t="s">
        <v>20337</v>
      </c>
      <c r="B21536" s="2" t="str">
        <f ca="1">IFERROR(__xludf.DUMMYFUNCTION("GOOGLETRANSLATE(A21536,""auto"",""en"")"),"In my constituency there is no good candidate appearing then whom should i vote....this is my first time that i will vote nd i think even if i vote i would go for NOTA...coz given it is a opposition party or a ruling party now both the candidates are corr"&amp;"upt are in power from long back years....the powers from them only shift alternatively....")</f>
        <v>In my constituency there is no good candidate appearing then whom should i vote....this is my first time that i will vote nd i think even if i vote i would go for NOTA...coz given it is a opposition party or a ruling party now both the candidates are corrupt are in power from long back years....the powers from them only shift alternatively....</v>
      </c>
    </row>
    <row r="21537" spans="1:2" ht="14.25" customHeight="1">
      <c r="A21537" s="2" t="s">
        <v>20338</v>
      </c>
      <c r="B21537" s="2" t="str">
        <f ca="1">IFERROR(__xludf.DUMMYFUNCTION("GOOGLETRANSLATE(A21537,""auto"",""en"")"),"Loading...")</f>
        <v>Loading...</v>
      </c>
    </row>
    <row r="21538" spans="1:2" ht="14.25" customHeight="1">
      <c r="A21538" s="2" t="s">
        <v>20339</v>
      </c>
      <c r="B21538" s="2" t="str">
        <f ca="1">IFERROR(__xludf.DUMMYFUNCTION("GOOGLETRANSLATE(A21538,""auto"",""en"")"),"Loading...")</f>
        <v>Loading...</v>
      </c>
    </row>
    <row r="21539" spans="1:2" ht="14.25" customHeight="1">
      <c r="A21539" s="2" t="s">
        <v>20340</v>
      </c>
      <c r="B21539" s="2" t="str">
        <f ca="1">IFERROR(__xludf.DUMMYFUNCTION("GOOGLETRANSLATE(A21539,""auto"",""en"")"),"Loading...")</f>
        <v>Loading...</v>
      </c>
    </row>
    <row r="21540" spans="1:2" ht="14.25" customHeight="1">
      <c r="A21540" s="2" t="s">
        <v>20341</v>
      </c>
      <c r="B21540" s="2" t="str">
        <f ca="1">IFERROR(__xludf.DUMMYFUNCTION("GOOGLETRANSLATE(A21540,""auto"",""en"")"),"Loading...")</f>
        <v>Loading...</v>
      </c>
    </row>
    <row r="21541" spans="1:2" ht="14.25" customHeight="1">
      <c r="A21541" s="2" t="s">
        <v>20342</v>
      </c>
      <c r="B21541" s="2" t="str">
        <f ca="1">IFERROR(__xludf.DUMMYFUNCTION("GOOGLETRANSLATE(A21541,""auto"",""en"")"),"Loading...")</f>
        <v>Loading...</v>
      </c>
    </row>
    <row r="21542" spans="1:2" ht="14.25" customHeight="1">
      <c r="A21542" s="2" t="s">
        <v>20343</v>
      </c>
      <c r="B21542" s="2" t="str">
        <f ca="1">IFERROR(__xludf.DUMMYFUNCTION("GOOGLETRANSLATE(A21542,""auto"",""en"")"),"Loading...")</f>
        <v>Loading...</v>
      </c>
    </row>
    <row r="21543" spans="1:2" ht="14.25" customHeight="1">
      <c r="A21543" s="2" t="s">
        <v>20344</v>
      </c>
      <c r="B21543" s="2" t="str">
        <f ca="1">IFERROR(__xludf.DUMMYFUNCTION("GOOGLETRANSLATE(A21543,""auto"",""en"")"),"Loading...")</f>
        <v>Loading...</v>
      </c>
    </row>
    <row r="21544" spans="1:2" ht="14.25" customHeight="1">
      <c r="A21544" s="2" t="s">
        <v>20345</v>
      </c>
      <c r="B21544" s="2" t="str">
        <f ca="1">IFERROR(__xludf.DUMMYFUNCTION("GOOGLETRANSLATE(A21544,""auto"",""en"")"),"Is it necessary to get educated in a private factory or whether a factory band has been formed or people have lost their employment?")</f>
        <v>Is it necessary to get educated in a private factory or whether a factory band has been formed or people have lost their employment?</v>
      </c>
    </row>
    <row r="21545" spans="1:2" ht="14.25" customHeight="1">
      <c r="A21545" s="4" t="s">
        <v>20346</v>
      </c>
      <c r="B21545" s="2" t="str">
        <f ca="1">IFERROR(__xludf.DUMMYFUNCTION("GOOGLETRANSLATE(A21545,""auto"",""en"")"),"Loading...")</f>
        <v>Loading...</v>
      </c>
    </row>
    <row r="21546" spans="1:2" ht="14.25" customHeight="1">
      <c r="A21546" s="2" t="s">
        <v>20347</v>
      </c>
      <c r="B21546" s="2" t="str">
        <f ca="1">IFERROR(__xludf.DUMMYFUNCTION("GOOGLETRANSLATE(A21546,""auto"",""en"")"),"Loading...")</f>
        <v>Loading...</v>
      </c>
    </row>
    <row r="21547" spans="1:2" ht="14.25" customHeight="1">
      <c r="A21547" s="2" t="s">
        <v>20348</v>
      </c>
      <c r="B21547" s="2" t="str">
        <f ca="1">IFERROR(__xludf.DUMMYFUNCTION("GOOGLETRANSLATE(A21547,""auto"",""en"")"),"Loading...")</f>
        <v>Loading...</v>
      </c>
    </row>
    <row r="21548" spans="1:2" ht="14.25" customHeight="1">
      <c r="A21548" s="2" t="s">
        <v>20349</v>
      </c>
      <c r="B21548" s="2" t="str">
        <f ca="1">IFERROR(__xludf.DUMMYFUNCTION("GOOGLETRANSLATE(A21548,""auto"",""en"")"),"Loading...")</f>
        <v>Loading...</v>
      </c>
    </row>
    <row r="21549" spans="1:2" ht="14.25" customHeight="1">
      <c r="A21549" s="2" t="s">
        <v>20350</v>
      </c>
      <c r="B21549" s="2" t="str">
        <f ca="1">IFERROR(__xludf.DUMMYFUNCTION("GOOGLETRANSLATE(A21549,""auto"",""en"")"),"Loading...")</f>
        <v>Loading...</v>
      </c>
    </row>
    <row r="21550" spans="1:2" ht="14.25" customHeight="1">
      <c r="A21550" s="2" t="s">
        <v>20351</v>
      </c>
      <c r="B21550" s="2" t="str">
        <f ca="1">IFERROR(__xludf.DUMMYFUNCTION("GOOGLETRANSLATE(A21550,""auto"",""en"")"),"Loading...")</f>
        <v>Loading...</v>
      </c>
    </row>
    <row r="21551" spans="1:2" ht="14.25" customHeight="1">
      <c r="A21551" s="2" t="s">
        <v>20352</v>
      </c>
      <c r="B21551" s="2" t="str">
        <f ca="1">IFERROR(__xludf.DUMMYFUNCTION("GOOGLETRANSLATE(A21551,""auto"",""en"")"),"Loading...")</f>
        <v>Loading...</v>
      </c>
    </row>
    <row r="21552" spans="1:2" ht="14.25" customHeight="1">
      <c r="A21552" s="6" t="s">
        <v>20353</v>
      </c>
      <c r="B21552" s="2" t="str">
        <f ca="1">IFERROR(__xludf.DUMMYFUNCTION("GOOGLETRANSLATE(A21552,""auto"",""en"")"),"Loading...")</f>
        <v>Loading...</v>
      </c>
    </row>
    <row r="21553" spans="1:2" ht="14.25" customHeight="1">
      <c r="A21553" s="2" t="s">
        <v>20354</v>
      </c>
      <c r="B21553" s="2" t="str">
        <f ca="1">IFERROR(__xludf.DUMMYFUNCTION("GOOGLETRANSLATE(A21553,""auto"",""en"")"),"Loading...")</f>
        <v>Loading...</v>
      </c>
    </row>
    <row r="21554" spans="1:2" ht="14.25" customHeight="1">
      <c r="A21554" s="2" t="s">
        <v>20355</v>
      </c>
      <c r="B21554" s="2" t="str">
        <f ca="1">IFERROR(__xludf.DUMMYFUNCTION("GOOGLETRANSLATE(A21554,""auto"",""en"")"),"Ye sab sonia gandhi kan khela hai she controls all. We must their her out to Italy and see how Congress flourish")</f>
        <v>Ye sab sonia gandhi kan khela hai she controls all. We must their her out to Italy and see how Congress flourish</v>
      </c>
    </row>
    <row r="21555" spans="1:2" ht="14.25" customHeight="1">
      <c r="A21555" s="6" t="s">
        <v>20356</v>
      </c>
      <c r="B21555" s="2" t="str">
        <f ca="1">IFERROR(__xludf.DUMMYFUNCTION("GOOGLETRANSLATE(A21555,""auto"",""en"")"),"Loading...")</f>
        <v>Loading...</v>
      </c>
    </row>
    <row r="21556" spans="1:2" ht="14.25" customHeight="1">
      <c r="A21556" s="2" t="s">
        <v>20357</v>
      </c>
      <c r="B21556" s="2" t="str">
        <f ca="1">IFERROR(__xludf.DUMMYFUNCTION("GOOGLETRANSLATE(A21556,""auto"",""en"")"),"Rahul should watch this video 1000 times.")</f>
        <v>Rahul should watch this video 1000 times.</v>
      </c>
    </row>
    <row r="21557" spans="1:2" ht="14.25" customHeight="1">
      <c r="A21557" s="6" t="s">
        <v>20358</v>
      </c>
      <c r="B21557" s="2" t="str">
        <f ca="1">IFERROR(__xludf.DUMMYFUNCTION("GOOGLETRANSLATE(A21557,""auto"",""en"")"),"Loading...")</f>
        <v>Loading...</v>
      </c>
    </row>
    <row r="21558" spans="1:2" ht="14.25" customHeight="1">
      <c r="A21558" s="2" t="s">
        <v>20359</v>
      </c>
      <c r="B21558" s="2" t="str">
        <f ca="1">IFERROR(__xludf.DUMMYFUNCTION("GOOGLETRANSLATE(A21558,""auto"",""en"")"),"Can't believe this content is free.")</f>
        <v>Can't believe this content is free.</v>
      </c>
    </row>
    <row r="21559" spans="1:2" ht="14.25" customHeight="1">
      <c r="A21559" s="2" t="s">
        <v>20360</v>
      </c>
      <c r="B21559" s="2" t="str">
        <f ca="1">IFERROR(__xludf.DUMMYFUNCTION("GOOGLETRANSLATE(A21559,""auto"",""en"")"),"A far more mature take on things than a certain someone's fairly childish meltdown. Appreciate your video.")</f>
        <v>A far more mature take on things than a certain someone's fairly childish meltdown. Appreciate your video.</v>
      </c>
    </row>
    <row r="21560" spans="1:2" ht="14.25" customHeight="1">
      <c r="A21560" s="2" t="s">
        <v>20361</v>
      </c>
      <c r="B21560" s="2" t="str">
        <f ca="1">IFERROR(__xludf.DUMMYFUNCTION("GOOGLETRANSLATE(A21560,""auto"",""en"")"),"Loading...")</f>
        <v>Loading...</v>
      </c>
    </row>
    <row r="21561" spans="1:2" ht="14.25" customHeight="1">
      <c r="A21561" s="2" t="s">
        <v>20362</v>
      </c>
      <c r="B21561" s="2" t="str">
        <f ca="1">IFERROR(__xludf.DUMMYFUNCTION("GOOGLETRANSLATE(A21561,""auto"",""en"")"),"Loading...")</f>
        <v>Loading...</v>
      </c>
    </row>
    <row r="21562" spans="1:2" ht="14.25" customHeight="1">
      <c r="A21562" s="6" t="s">
        <v>20363</v>
      </c>
      <c r="B21562" s="2" t="str">
        <f ca="1">IFERROR(__xludf.DUMMYFUNCTION("GOOGLETRANSLATE(A21562,""auto"",""en"")"),"Loading...")</f>
        <v>Loading...</v>
      </c>
    </row>
    <row r="21563" spans="1:2" ht="14.25" customHeight="1">
      <c r="A21563" s="2" t="s">
        <v>20364</v>
      </c>
      <c r="B21563" s="2" t="str">
        <f ca="1">IFERROR(__xludf.DUMMYFUNCTION("GOOGLETRANSLATE(A21563,""auto"",""en"")"),"Loading...")</f>
        <v>Loading...</v>
      </c>
    </row>
    <row r="21564" spans="1:2" ht="14.25" customHeight="1">
      <c r="A21564" s="2" t="s">
        <v>20365</v>
      </c>
      <c r="B21564" s="2" t="str">
        <f ca="1">IFERROR(__xludf.DUMMYFUNCTION("GOOGLETRANSLATE(A21564,""auto"",""en"")"),"Loading...")</f>
        <v>Loading...</v>
      </c>
    </row>
    <row r="21565" spans="1:2" ht="14.25" customHeight="1">
      <c r="A21565" s="2" t="s">
        <v>742</v>
      </c>
      <c r="B21565" s="2" t="str">
        <f ca="1">IFERROR(__xludf.DUMMYFUNCTION("GOOGLETRANSLATE(A21565,""auto"",""en"")"),"Pappu")</f>
        <v>Pappu</v>
      </c>
    </row>
    <row r="21566" spans="1:2" ht="14.25" customHeight="1">
      <c r="A21566" s="2" t="s">
        <v>20366</v>
      </c>
      <c r="B21566" s="2" t="str">
        <f ca="1">IFERROR(__xludf.DUMMYFUNCTION("GOOGLETRANSLATE(A21566,""auto"",""en"")"),"Loading...")</f>
        <v>Loading...</v>
      </c>
    </row>
    <row r="21567" spans="1:2" ht="14.25" customHeight="1">
      <c r="A21567" s="2" t="s">
        <v>20367</v>
      </c>
      <c r="B21567" s="2" t="str">
        <f ca="1">IFERROR(__xludf.DUMMYFUNCTION("GOOGLETRANSLATE(A21567,""auto"",""en"")"),"Loading...")</f>
        <v>Loading...</v>
      </c>
    </row>
    <row r="21568" spans="1:2" ht="14.25" customHeight="1">
      <c r="A21568" s="2" t="s">
        <v>20368</v>
      </c>
      <c r="B21568" s="2" t="str">
        <f ca="1">IFERROR(__xludf.DUMMYFUNCTION("GOOGLETRANSLATE(A21568,""auto"",""en"")"),"Loading...")</f>
        <v>Loading...</v>
      </c>
    </row>
    <row r="21569" spans="1:2" ht="14.25" customHeight="1">
      <c r="A21569" s="2" t="s">
        <v>20369</v>
      </c>
      <c r="B21569" s="2" t="str">
        <f ca="1">IFERROR(__xludf.DUMMYFUNCTION("GOOGLETRANSLATE(A21569,""auto"",""en"")"),"Mohak bhai best video ➡️")</f>
        <v>Mohak bhai best video ➡️</v>
      </c>
    </row>
    <row r="21570" spans="1:2" ht="14.25" customHeight="1">
      <c r="A21570" s="2" t="s">
        <v>20370</v>
      </c>
      <c r="B21570" s="2" t="str">
        <f ca="1">IFERROR(__xludf.DUMMYFUNCTION("GOOGLETRANSLATE(A21570,""auto"",""en"")"),"Loading...")</f>
        <v>Loading...</v>
      </c>
    </row>
    <row r="21571" spans="1:2" ht="14.25" customHeight="1">
      <c r="A21571" s="2" t="s">
        <v>17378</v>
      </c>
      <c r="B21571" s="2" t="str">
        <f ca="1">IFERROR(__xludf.DUMMYFUNCTION("GOOGLETRANSLATE(A21571,""auto"",""en"")"),"Loading...")</f>
        <v>Loading...</v>
      </c>
    </row>
    <row r="21572" spans="1:2" ht="14.25" customHeight="1">
      <c r="A21572" s="2" t="s">
        <v>20371</v>
      </c>
      <c r="B21572" s="2" t="str">
        <f ca="1">IFERROR(__xludf.DUMMYFUNCTION("GOOGLETRANSLATE(A21572,""auto"",""en"")"),"Loading...")</f>
        <v>Loading...</v>
      </c>
    </row>
    <row r="21573" spans="1:2" ht="14.25" customHeight="1">
      <c r="A21573" s="2" t="s">
        <v>20372</v>
      </c>
      <c r="B21573" s="2" t="str">
        <f ca="1">IFERROR(__xludf.DUMMYFUNCTION("GOOGLETRANSLATE(A21573,""auto"",""en"")"),"Loading...")</f>
        <v>Loading...</v>
      </c>
    </row>
    <row r="21574" spans="1:2" ht="14.25" customHeight="1">
      <c r="A21574" s="2" t="s">
        <v>20373</v>
      </c>
      <c r="B21574" s="2" t="str">
        <f ca="1">IFERROR(__xludf.DUMMYFUNCTION("GOOGLETRANSLATE(A21574,""auto"",""en"")"),"Loading...")</f>
        <v>Loading...</v>
      </c>
    </row>
    <row r="21575" spans="1:2" ht="14.25" customHeight="1">
      <c r="A21575" s="6" t="s">
        <v>20374</v>
      </c>
      <c r="B21575" s="2" t="str">
        <f ca="1">IFERROR(__xludf.DUMMYFUNCTION("GOOGLETRANSLATE(A21575,""auto"",""en"")"),"Loading...")</f>
        <v>Loading...</v>
      </c>
    </row>
    <row r="21576" spans="1:2" ht="14.25" customHeight="1">
      <c r="A21576" s="5" t="s">
        <v>20375</v>
      </c>
      <c r="B21576" s="2" t="str">
        <f ca="1">IFERROR(__xludf.DUMMYFUNCTION("GOOGLETRANSLATE(A21576,""auto"",""en"")"),"Loading...")</f>
        <v>Loading...</v>
      </c>
    </row>
    <row r="21577" spans="1:2" ht="14.25" customHeight="1">
      <c r="A21577" s="2" t="s">
        <v>17207</v>
      </c>
      <c r="B21577" s="2" t="str">
        <f ca="1">IFERROR(__xludf.DUMMYFUNCTION("GOOGLETRANSLATE(A21577,""auto"",""en"")"),"Loading...")</f>
        <v>Loading...</v>
      </c>
    </row>
    <row r="21578" spans="1:2" ht="14.25" customHeight="1">
      <c r="A21578" s="2" t="s">
        <v>20376</v>
      </c>
      <c r="B21578" s="2" t="str">
        <f ca="1">IFERROR(__xludf.DUMMYFUNCTION("GOOGLETRANSLATE(A21578,""auto"",""en"")"),"Loading...")</f>
        <v>Loading...</v>
      </c>
    </row>
    <row r="21579" spans="1:2" ht="14.25" customHeight="1">
      <c r="A21579" s="2" t="s">
        <v>20377</v>
      </c>
      <c r="B21579" s="2" t="str">
        <f ca="1">IFERROR(__xludf.DUMMYFUNCTION("GOOGLETRANSLATE(A21579,""auto"",""en"")"),"Loading...")</f>
        <v>Loading...</v>
      </c>
    </row>
    <row r="21580" spans="1:2" ht="14.25" customHeight="1">
      <c r="A21580" s="2" t="s">
        <v>20378</v>
      </c>
      <c r="B21580" s="2" t="str">
        <f ca="1">IFERROR(__xludf.DUMMYFUNCTION("GOOGLETRANSLATE(A21580,""auto"",""en"")"),"Loading...")</f>
        <v>Loading...</v>
      </c>
    </row>
    <row r="21581" spans="1:2" ht="14.25" customHeight="1">
      <c r="A21581" s="6" t="s">
        <v>20379</v>
      </c>
      <c r="B21581" s="2" t="str">
        <f ca="1">IFERROR(__xludf.DUMMYFUNCTION("GOOGLETRANSLATE(A21581,""auto"",""en"")"),"Loading...")</f>
        <v>Loading...</v>
      </c>
    </row>
    <row r="21582" spans="1:2" ht="14.25" customHeight="1">
      <c r="A21582" s="2" t="s">
        <v>20380</v>
      </c>
      <c r="B21582" s="2" t="str">
        <f ca="1">IFERROR(__xludf.DUMMYFUNCTION("GOOGLETRANSLATE(A21582,""auto"",""en"")"),"Loading...")</f>
        <v>Loading...</v>
      </c>
    </row>
    <row r="21583" spans="1:2" ht="14.25" customHeight="1">
      <c r="A21583" s="6" t="s">
        <v>20381</v>
      </c>
      <c r="B21583" s="2" t="str">
        <f ca="1">IFERROR(__xludf.DUMMYFUNCTION("GOOGLETRANSLATE(A21583,""auto"",""en"")"),"Loading...")</f>
        <v>Loading...</v>
      </c>
    </row>
    <row r="21584" spans="1:2" ht="14.25" customHeight="1">
      <c r="A21584" s="2" t="s">
        <v>20382</v>
      </c>
      <c r="B21584" s="2" t="str">
        <f ca="1">IFERROR(__xludf.DUMMYFUNCTION("GOOGLETRANSLATE(A21584,""auto"",""en"")"),"Loading...")</f>
        <v>Loading...</v>
      </c>
    </row>
    <row r="21585" spans="1:2" ht="14.25" customHeight="1">
      <c r="A21585" s="2" t="s">
        <v>20383</v>
      </c>
      <c r="B21585" s="2" t="str">
        <f ca="1">IFERROR(__xludf.DUMMYFUNCTION("GOOGLETRANSLATE(A21585,""auto"",""en"")"),"Loading...")</f>
        <v>Loading...</v>
      </c>
    </row>
    <row r="21586" spans="1:2" ht="14.25" customHeight="1">
      <c r="A21586" s="4" t="s">
        <v>20384</v>
      </c>
      <c r="B21586" s="2" t="str">
        <f ca="1">IFERROR(__xludf.DUMMYFUNCTION("GOOGLETRANSLATE(A21586,""auto"",""en"")"),"The watchman is the thief who talks about lakhs!")</f>
        <v>The watchman is the thief who talks about lakhs!</v>
      </c>
    </row>
    <row r="21587" spans="1:2" ht="14.25" customHeight="1">
      <c r="A21587" s="2" t="s">
        <v>20385</v>
      </c>
      <c r="B21587" s="2" t="str">
        <f ca="1">IFERROR(__xludf.DUMMYFUNCTION("GOOGLETRANSLATE(A21587,""auto"",""en"")"),"Loading...")</f>
        <v>Loading...</v>
      </c>
    </row>
    <row r="21588" spans="1:2" ht="14.25" customHeight="1">
      <c r="A21588" s="2" t="s">
        <v>20386</v>
      </c>
      <c r="B21588" s="2" t="str">
        <f ca="1">IFERROR(__xludf.DUMMYFUNCTION("GOOGLETRANSLATE(A21588,""auto"",""en"")"),"Finnaly aadmi ban gye hai 😂😂")</f>
        <v>Finnaly aadmi ban gye hai 😂😂</v>
      </c>
    </row>
    <row r="21589" spans="1:2" ht="14.25" customHeight="1">
      <c r="A21589" s="6" t="s">
        <v>20387</v>
      </c>
      <c r="B21589" s="2" t="str">
        <f ca="1">IFERROR(__xludf.DUMMYFUNCTION("GOOGLETRANSLATE(A21589,""auto"",""en"")"),"Details of education in the Congress manifesto.
● We will amend the RTE Act to make education from Class I to Class XII
in public schools compulsory and free
● End the practice of charging special fees for different purposes in public
school
● Encourage "&amp;"state governments to establish fee regulation committees
● Accelerate the integration of pre-primary and primary education
● Increase the number of Kendriya Vidyalayas, Navodya Vidyalayas and
Kasturba Gandhi Balika Vidyalayas
● Assist state governments to"&amp;" establish one Government Community College
in every tehsil/taluka
● Provide free and unlimited Internet on college and school campuses
● Ensure that all students of classes IX to XII have mobile phones to ensure
equitable access to learning.
● Scholarshi"&amp;"p Funds for OBC, SC and ST students - 2X especially for higher
education
● Aid SC and ST students to study abroad; and will double the number of
scholarships for them to pursue a Ph.D.
● Sports scholarships of 10,000 per month
● Restore the Maulana Azad S"&amp;"cholarships for study abroad and increase the
number of scholarships.
● Ensure that pre-matric and higher education scholarships for
disadvantaged groups including SC, ST, OBC, EWS, denotified tribes and
minorities are restored
● one Skills Training Insti"&amp;"tute in each district to impart skills through short-
and long-term courses
● Free education to Kids of Nomadic Tribes
● Expand the mid-day meal scheme up to Class XII.
● Establish a National Centre of Research and Excellence for Special
Education
● Estab"&amp;"lish a network of residential schools for the poor
● Expand the budget for and scale up government programmes for
foundational learning.
● Emphasise the study of STEM subjects in order to develop a scientific temper
● Revisit and amend the NEP
● Restore t"&amp;"he autonomy of colleges and universities
● Ensure that serving teachers are represented in the governing bodies of
colleges and universities.
● Establish a National Sports Science Institute to promote research and
development
● Establish Ambedkar Bhavans-"&amp;"cum-Libraries in every district
● Establish state-of-the-art Internet-enabled public libraries in state, district
and taluk headquarters.
● Revisit the policy of centrally-conducted qualifying examinations such as
NEET, CUET, etc. and make it optional for"&amp;" state governments to adopt
these examinations
● Establish one government medical college-cum-hospital in each district.
● one-time measure of relief, the amount due including unpaid interest as on
15 March 2024 in respect of all student educational loans"&amp;" will be written of
● Revive the Education Loan programme to college students implemented
under the UPA government
● Provide fast-track courts to adjudicate cases of leaking question papers for
job examinations
● Discourage the use of teachers for non-tea"&amp;"ching activities.")</f>
        <v>Details of education in the Congress manifesto.
● We will amend the RTE Act to make education from Class I to Class XII
in public schools compulsory and free
● End the practice of charging special fees for different purposes in public
school
● Encourage state governments to establish fee regulation committees
● Accelerate the integration of pre-primary and primary education
● Increase the number of Kendriya Vidyalayas, Navodya Vidyalayas and
Kasturba Gandhi Balika Vidyalayas
● Assist state governments to establish one Government Community College
in every tehsil/taluka
● Provide free and unlimited Internet on college and school campuses
● Ensure that all students of classes IX to XII have mobile phones to ensure
equitable access to learning.
● Scholarship Funds for OBC, SC and ST students - 2X especially for higher
education
● Aid SC and ST students to study abroad; and will double the number of
scholarships for them to pursue a Ph.D.
● Sports scholarships of 10,000 per month
● Restore the Maulana Azad Scholarships for study abroad and increase the
number of scholarships.
● Ensure that pre-matric and higher education scholarships for
disadvantaged groups including SC, ST, OBC, EWS, denotified tribes and
minorities are restored
● one Skills Training Institute in each district to impart skills through short-
and long-term courses
● Free education to Kids of Nomadic Tribes
● Expand the mid-day meal scheme up to Class XII.
● Establish a National Centre of Research and Excellence for Special
Education
● Establish a network of residential schools for the poor
● Expand the budget for and scale up government programmes for
foundational learning.
● Emphasise the study of STEM subjects in order to develop a scientific temper
● Revisit and amend the NEP
● Restore the autonomy of colleges and universities
● Ensure that serving teachers are represented in the governing bodies of
colleges and universities.
● Establish a National Sports Science Institute to promote research and
development
● Establish Ambedkar Bhavans-cum-Libraries in every district
● Establish state-of-the-art Internet-enabled public libraries in state, district
and taluk headquarters.
● Revisit the policy of centrally-conducted qualifying examinations such as
NEET, CUET, etc. and make it optional for state governments to adopt
these examinations
● Establish one government medical college-cum-hospital in each district.
● one-time measure of relief, the amount due including unpaid interest as on
15 March 2024 in respect of all student educational loans will be written of
● Revive the Education Loan programme to college students implemented
under the UPA government
● Provide fast-track courts to adjudicate cases of leaking question papers for
job examinations
● Discourage the use of teachers for non-teaching activities.</v>
      </c>
    </row>
    <row r="21590" spans="1:2" ht="14.25" customHeight="1">
      <c r="A21590" s="2" t="s">
        <v>3417</v>
      </c>
      <c r="B21590" s="2" t="str">
        <f ca="1">IFERROR(__xludf.DUMMYFUNCTION("GOOGLETRANSLATE(A21590,""auto"",""en"")"),"Loading...")</f>
        <v>Loading...</v>
      </c>
    </row>
    <row r="21591" spans="1:2" ht="14.25" customHeight="1">
      <c r="A21591" s="2" t="s">
        <v>20388</v>
      </c>
      <c r="B21591" s="2" t="str">
        <f ca="1">IFERROR(__xludf.DUMMYFUNCTION("GOOGLETRANSLATE(A21591,""auto"",""en"")"),"Loading...")</f>
        <v>Loading...</v>
      </c>
    </row>
    <row r="21592" spans="1:2" ht="14.25" customHeight="1">
      <c r="A21592" s="2" t="s">
        <v>7017</v>
      </c>
      <c r="B21592" s="2" t="str">
        <f ca="1">IFERROR(__xludf.DUMMYFUNCTION("GOOGLETRANSLATE(A21592,""auto"",""en"")"),"Rahul Gandhi zindabad")</f>
        <v>Rahul Gandhi zindabad</v>
      </c>
    </row>
    <row r="21593" spans="1:2" ht="14.25" customHeight="1">
      <c r="A21593" s="6" t="s">
        <v>20389</v>
      </c>
      <c r="B21593" s="2" t="str">
        <f ca="1">IFERROR(__xludf.DUMMYFUNCTION("GOOGLETRANSLATE(A21593,""auto"",""en"")"),"Loading...")</f>
        <v>Loading...</v>
      </c>
    </row>
    <row r="21594" spans="1:2" ht="14.25" customHeight="1">
      <c r="A21594" s="2" t="s">
        <v>20390</v>
      </c>
      <c r="B21594" s="2" t="str">
        <f ca="1">IFERROR(__xludf.DUMMYFUNCTION("GOOGLETRANSLATE(A21594,""auto"",""en"")"),"Loading...")</f>
        <v>Loading...</v>
      </c>
    </row>
    <row r="21595" spans="1:2" ht="14.25" customHeight="1">
      <c r="A21595" s="2" t="s">
        <v>20391</v>
      </c>
      <c r="B21595" s="2" t="str">
        <f ca="1">IFERROR(__xludf.DUMMYFUNCTION("GOOGLETRANSLATE(A21595,""auto"",""en"")"),"Loading...")</f>
        <v>Loading...</v>
      </c>
    </row>
    <row r="21596" spans="1:2" ht="14.25" customHeight="1">
      <c r="A21596" s="2" t="s">
        <v>20392</v>
      </c>
      <c r="B21596" s="2" t="str">
        <f ca="1">IFERROR(__xludf.DUMMYFUNCTION("GOOGLETRANSLATE(A21596,""auto"",""en"")"),"Loading...")</f>
        <v>Loading...</v>
      </c>
    </row>
    <row r="21597" spans="1:2" ht="14.25" customHeight="1">
      <c r="A21597" s="6" t="s">
        <v>20393</v>
      </c>
      <c r="B21597" s="2" t="str">
        <f ca="1">IFERROR(__xludf.DUMMYFUNCTION("GOOGLETRANSLATE(A21597,""auto"",""en"")"),"Axa tu judge bangya kaona kitna mature hai tu judge karega vai ???
Rahul at least do press conference but your jumla waj modi always keep on speaking about religions ...over the past 10 years have had not even a single press conference 😂😂😂")</f>
        <v>Axa tu judge bangya kaona kitna mature hai tu judge karega vai ???
Rahul at least do press conference but your jumla waj modi always keep on speaking about religions ...over the past 10 years have had not even a single press conference 😂😂😂</v>
      </c>
    </row>
    <row r="21598" spans="1:2" ht="14.25" customHeight="1">
      <c r="A21598" s="2" t="s">
        <v>20394</v>
      </c>
      <c r="B21598" s="2" t="str">
        <f ca="1">IFERROR(__xludf.DUMMYFUNCTION("GOOGLETRANSLATE(A21598,""auto"",""en"")"),"Loading...")</f>
        <v>Loading...</v>
      </c>
    </row>
    <row r="21599" spans="1:2" ht="14.25" customHeight="1">
      <c r="A21599" s="6" t="s">
        <v>20395</v>
      </c>
      <c r="B21599" s="2" t="str">
        <f ca="1">IFERROR(__xludf.DUMMYFUNCTION("GOOGLETRANSLATE(A21599,""auto"",""en"")"),"Loading...")</f>
        <v>Loading...</v>
      </c>
    </row>
    <row r="21600" spans="1:2" ht="14.25" customHeight="1">
      <c r="A21600" s="2" t="s">
        <v>4826</v>
      </c>
      <c r="B21600" s="2" t="str">
        <f ca="1">IFERROR(__xludf.DUMMYFUNCTION("GOOGLETRANSLATE(A21600,""auto"",""en"")"),"everybody is crying")</f>
        <v>everybody is crying</v>
      </c>
    </row>
    <row r="21601" spans="1:2" ht="14.25" customHeight="1">
      <c r="A21601" s="2" t="s">
        <v>20396</v>
      </c>
      <c r="B21601" s="2" t="str">
        <f ca="1">IFERROR(__xludf.DUMMYFUNCTION("GOOGLETRANSLATE(A21601,""auto"",""en"")"),"Loading...")</f>
        <v>Loading...</v>
      </c>
    </row>
    <row r="21602" spans="1:2" ht="14.25" customHeight="1">
      <c r="A21602" s="6" t="s">
        <v>20397</v>
      </c>
      <c r="B21602" s="2" t="str">
        <f ca="1">IFERROR(__xludf.DUMMYFUNCTION("GOOGLETRANSLATE(A21602,""auto"",""en"")"),"Loading...")</f>
        <v>Loading...</v>
      </c>
    </row>
    <row r="21603" spans="1:2" ht="14.25" customHeight="1">
      <c r="A21603" s="2" t="s">
        <v>20398</v>
      </c>
      <c r="B21603" s="2" t="str">
        <f ca="1">IFERROR(__xludf.DUMMYFUNCTION("GOOGLETRANSLATE(A21603,""auto"",""en"")"),"Loading...")</f>
        <v>Loading...</v>
      </c>
    </row>
    <row r="21604" spans="1:2" ht="14.25" customHeight="1">
      <c r="A21604" s="2" t="s">
        <v>20399</v>
      </c>
      <c r="B21604" s="2" t="str">
        <f ca="1">IFERROR(__xludf.DUMMYFUNCTION("GOOGLETRANSLATE(A21604,""auto"",""en"")"),"Loading...")</f>
        <v>Loading...</v>
      </c>
    </row>
    <row r="21605" spans="1:2" ht="14.25" customHeight="1">
      <c r="A21605" s="2" t="s">
        <v>20400</v>
      </c>
      <c r="B21605" s="2" t="str">
        <f ca="1">IFERROR(__xludf.DUMMYFUNCTION("GOOGLETRANSLATE(A21605,""auto"",""en"")"),"Loading...")</f>
        <v>Loading...</v>
      </c>
    </row>
    <row r="21606" spans="1:2" ht="14.25" customHeight="1">
      <c r="A21606" s="6" t="s">
        <v>20401</v>
      </c>
      <c r="B21606" s="2" t="str">
        <f ca="1">IFERROR(__xludf.DUMMYFUNCTION("GOOGLETRANSLATE(A21606,""auto"",""en"")"),"Problem is not with Rahul but people's hindutva ideology and their keen interest in jumlebaaji. Had the Indians been educated, the situation would have been different.
Translation in Hindi: ""If Indians had been educated, the situation would have been di"&amp;"fferent.""")</f>
        <v>Problem is not with Rahul but people's hindutva ideology and their keen interest in jumlebaaji. Had the Indians been educated, the situation would have been different.
Translation in Hindi: "If Indians had been educated, the situation would have been different."</v>
      </c>
    </row>
    <row r="21607" spans="1:2" ht="14.25" customHeight="1">
      <c r="A21607" s="6" t="s">
        <v>20402</v>
      </c>
      <c r="B21607" s="2" t="str">
        <f ca="1">IFERROR(__xludf.DUMMYFUNCTION("GOOGLETRANSLATE(A21607,""auto"",""en"")"),"Loading...")</f>
        <v>Loading...</v>
      </c>
    </row>
    <row r="21608" spans="1:2" ht="14.25" customHeight="1">
      <c r="A21608" s="2" t="s">
        <v>20403</v>
      </c>
      <c r="B21608" s="2" t="str">
        <f ca="1">IFERROR(__xludf.DUMMYFUNCTION("GOOGLETRANSLATE(A21608,""auto"",""en"")"),"Loading...")</f>
        <v>Loading...</v>
      </c>
    </row>
    <row r="21609" spans="1:2" ht="14.25" customHeight="1">
      <c r="A21609" s="2" t="s">
        <v>20404</v>
      </c>
      <c r="B21609" s="2" t="str">
        <f ca="1">IFERROR(__xludf.DUMMYFUNCTION("GOOGLETRANSLATE(A21609,""auto"",""en"")"),"Loading...")</f>
        <v>Loading...</v>
      </c>
    </row>
    <row r="21610" spans="1:2" ht="14.25" customHeight="1">
      <c r="A21610" s="2" t="s">
        <v>20405</v>
      </c>
      <c r="B21610" s="2" t="str">
        <f ca="1">IFERROR(__xludf.DUMMYFUNCTION("GOOGLETRANSLATE(A21610,""auto"",""en"")"),"Loading...")</f>
        <v>Loading...</v>
      </c>
    </row>
    <row r="21611" spans="1:2" ht="14.25" customHeight="1">
      <c r="A21611" s="2" t="s">
        <v>20406</v>
      </c>
      <c r="B21611" s="2" t="str">
        <f ca="1">IFERROR(__xludf.DUMMYFUNCTION("GOOGLETRANSLATE(A21611,""auto"",""en"")"),"Loading...")</f>
        <v>Loading...</v>
      </c>
    </row>
    <row r="21612" spans="1:2" ht="14.25" customHeight="1">
      <c r="A21612" s="2" t="s">
        <v>20407</v>
      </c>
      <c r="B21612" s="2" t="str">
        <f ca="1">IFERROR(__xludf.DUMMYFUNCTION("GOOGLETRANSLATE(A21612,""auto"",""en"")"),"Loading...")</f>
        <v>Loading...</v>
      </c>
    </row>
    <row r="21613" spans="1:2" ht="14.25" customHeight="1">
      <c r="A21613" s="2" t="s">
        <v>20408</v>
      </c>
      <c r="B21613" s="2" t="str">
        <f ca="1">IFERROR(__xludf.DUMMYFUNCTION("GOOGLETRANSLATE(A21613,""auto"",""en"")"),"Loading...")</f>
        <v>Loading...</v>
      </c>
    </row>
    <row r="21614" spans="1:2" ht="14.25" customHeight="1">
      <c r="A21614" s="2" t="s">
        <v>20409</v>
      </c>
      <c r="B21614" s="2" t="str">
        <f ca="1">IFERROR(__xludf.DUMMYFUNCTION("GOOGLETRANSLATE(A21614,""auto"",""en"")"),"Flow of money I think they are banking on. When the people has money it will flow down to the exchequer in taxes.")</f>
        <v>Flow of money I think they are banking on. When the people has money it will flow down to the exchequer in taxes.</v>
      </c>
    </row>
    <row r="21615" spans="1:2" ht="14.25" customHeight="1">
      <c r="A21615" s="2" t="s">
        <v>20410</v>
      </c>
      <c r="B21615" s="2" t="str">
        <f ca="1">IFERROR(__xludf.DUMMYFUNCTION("GOOGLETRANSLATE(A21615,""auto"",""en"")"),"Loading...")</f>
        <v>Loading...</v>
      </c>
    </row>
    <row r="21616" spans="1:2" ht="14.25" customHeight="1">
      <c r="A21616" s="2" t="s">
        <v>20411</v>
      </c>
      <c r="B21616" s="2" t="str">
        <f ca="1">IFERROR(__xludf.DUMMYFUNCTION("GOOGLETRANSLATE(A21616,""auto"",""en"")"),"Loading...")</f>
        <v>Loading...</v>
      </c>
    </row>
    <row r="21617" spans="1:2" ht="14.25" customHeight="1">
      <c r="A21617" s="4" t="s">
        <v>20412</v>
      </c>
      <c r="B21617" s="2" t="str">
        <f ca="1">IFERROR(__xludf.DUMMYFUNCTION("GOOGLETRANSLATE(A21617,""auto"",""en"")"),"Loading...")</f>
        <v>Loading...</v>
      </c>
    </row>
    <row r="21618" spans="1:2" ht="14.25" customHeight="1">
      <c r="A21618" s="2" t="s">
        <v>20413</v>
      </c>
      <c r="B21618" s="2" t="str">
        <f ca="1">IFERROR(__xludf.DUMMYFUNCTION("GOOGLETRANSLATE(A21618,""auto"",""en"")"),"Loading...")</f>
        <v>Loading...</v>
      </c>
    </row>
    <row r="21619" spans="1:2" ht="14.25" customHeight="1">
      <c r="A21619" s="2" t="s">
        <v>20414</v>
      </c>
      <c r="B21619" s="2" t="str">
        <f ca="1">IFERROR(__xludf.DUMMYFUNCTION("GOOGLETRANSLATE(A21619,""auto"",""en"")"),"Loading...")</f>
        <v>Loading...</v>
      </c>
    </row>
    <row r="21620" spans="1:2" ht="14.25" customHeight="1">
      <c r="A21620" s="2" t="s">
        <v>20415</v>
      </c>
      <c r="B21620" s="2" t="str">
        <f ca="1">IFERROR(__xludf.DUMMYFUNCTION("GOOGLETRANSLATE(A21620,""auto"",""en"")"),"Loading...")</f>
        <v>Loading...</v>
      </c>
    </row>
    <row r="21621" spans="1:2" ht="14.25" customHeight="1">
      <c r="A21621" s="2" t="s">
        <v>20416</v>
      </c>
      <c r="B21621" s="2" t="str">
        <f ca="1">IFERROR(__xludf.DUMMYFUNCTION("GOOGLETRANSLATE(A21621,""auto"",""en"")"),"Loading...")</f>
        <v>Loading...</v>
      </c>
    </row>
    <row r="21622" spans="1:2" ht="14.25" customHeight="1">
      <c r="A21622" s="2" t="s">
        <v>20417</v>
      </c>
      <c r="B21622" s="2" t="str">
        <f ca="1">IFERROR(__xludf.DUMMYFUNCTION("GOOGLETRANSLATE(A21622,""auto"",""en"")"),"Was expecting more breakdown on Manifesto, can you make a video on both parties breakdown?")</f>
        <v>Was expecting more breakdown on Manifesto, can you make a video on both parties breakdown?</v>
      </c>
    </row>
    <row r="21623" spans="1:2" ht="14.25" customHeight="1">
      <c r="A21623" s="2" t="s">
        <v>20418</v>
      </c>
      <c r="B21623" s="2" t="str">
        <f ca="1">IFERROR(__xludf.DUMMYFUNCTION("GOOGLETRANSLATE(A21623,""auto"",""en"")"),"Loading...")</f>
        <v>Loading...</v>
      </c>
    </row>
    <row r="21624" spans="1:2" ht="14.25" customHeight="1">
      <c r="A21624" s="2" t="s">
        <v>20419</v>
      </c>
      <c r="B21624" s="2" t="str">
        <f ca="1">IFERROR(__xludf.DUMMYFUNCTION("GOOGLETRANSLATE(A21624,""auto"",""en"")"),"Loading...")</f>
        <v>Loading...</v>
      </c>
    </row>
    <row r="21625" spans="1:2" ht="14.25" customHeight="1">
      <c r="A21625" s="2" t="s">
        <v>20420</v>
      </c>
      <c r="B21625" s="2" t="str">
        <f ca="1">IFERROR(__xludf.DUMMYFUNCTION("GOOGLETRANSLATE(A21625,""auto"",""en"")"),"Loading...")</f>
        <v>Loading...</v>
      </c>
    </row>
    <row r="21626" spans="1:2" ht="14.25" customHeight="1">
      <c r="A21626" s="2" t="s">
        <v>20421</v>
      </c>
      <c r="B21626" s="2" t="str">
        <f ca="1">IFERROR(__xludf.DUMMYFUNCTION("GOOGLETRANSLATE(A21626,""auto"",""en"")"),"Vote for Congress save India, giving second chance to BJP is suicidal")</f>
        <v>Vote for Congress save India, giving second chance to BJP is suicidal</v>
      </c>
    </row>
    <row r="21627" spans="1:2" ht="14.25" customHeight="1">
      <c r="A21627" s="2" t="s">
        <v>20422</v>
      </c>
      <c r="B21627" s="2" t="str">
        <f ca="1">IFERROR(__xludf.DUMMYFUNCTION("GOOGLETRANSLATE(A21627,""auto"",""en"")"),"Stop lying bought media team of BJP government")</f>
        <v>Stop lying bought media team of BJP government</v>
      </c>
    </row>
    <row r="21628" spans="1:2" ht="14.25" customHeight="1">
      <c r="A21628" s="2" t="s">
        <v>20423</v>
      </c>
      <c r="B21628" s="2" t="str">
        <f ca="1">IFERROR(__xludf.DUMMYFUNCTION("GOOGLETRANSLATE(A21628,""auto"",""en"")"),"Loading...")</f>
        <v>Loading...</v>
      </c>
    </row>
    <row r="21629" spans="1:2" ht="14.25" customHeight="1">
      <c r="A21629" s="2" t="s">
        <v>20424</v>
      </c>
      <c r="B21629" s="2" t="str">
        <f ca="1">IFERROR(__xludf.DUMMYFUNCTION("GOOGLETRANSLATE(A21629,""auto"",""en"")"),"Loading...")</f>
        <v>Loading...</v>
      </c>
    </row>
    <row r="21630" spans="1:2" ht="14.25" customHeight="1">
      <c r="A21630" s="2" t="s">
        <v>20425</v>
      </c>
      <c r="B21630" s="2" t="str">
        <f ca="1">IFERROR(__xludf.DUMMYFUNCTION("GOOGLETRANSLATE(A21630,""auto"",""en"")"),"Loading...")</f>
        <v>Loading...</v>
      </c>
    </row>
    <row r="21631" spans="1:2" ht="14.25" customHeight="1">
      <c r="A21631" s="2" t="s">
        <v>20426</v>
      </c>
      <c r="B21631" s="2" t="str">
        <f ca="1">IFERROR(__xludf.DUMMYFUNCTION("GOOGLETRANSLATE(A21631,""auto"",""en"")"),"You are misguiding people by your narrative about Modi's BJP which is a disaster. The BJP government has created an economic crisis and joblessness skyrocketing prices. India is in much larger debt than in the Congress regime. People like you are responsi"&amp;"ble to keep this despotic dictatorship government in power. What will you samjhao  when you are a BJP government bought media person.")</f>
        <v>You are misguiding people by your narrative about Modi's BJP which is a disaster. The BJP government has created an economic crisis and joblessness skyrocketing prices. India is in much larger debt than in the Congress regime. People like you are responsible to keep this despotic dictatorship government in power. What will you samjhao  when you are a BJP government bought media person.</v>
      </c>
    </row>
    <row r="21632" spans="1:2" ht="14.25" customHeight="1">
      <c r="A21632" s="2" t="s">
        <v>20427</v>
      </c>
      <c r="B21632" s="2" t="str">
        <f ca="1">IFERROR(__xludf.DUMMYFUNCTION("GOOGLETRANSLATE(A21632,""auto"",""en"")"),"Loading...")</f>
        <v>Loading...</v>
      </c>
    </row>
    <row r="21633" spans="1:2" ht="14.25" customHeight="1">
      <c r="A21633" s="2" t="s">
        <v>20428</v>
      </c>
      <c r="B21633" s="2" t="str">
        <f ca="1">IFERROR(__xludf.DUMMYFUNCTION("GOOGLETRANSLATE(A21633,""auto"",""en"")"),"Loading...")</f>
        <v>Loading...</v>
      </c>
    </row>
    <row r="21634" spans="1:2" ht="14.25" customHeight="1">
      <c r="A21634" s="6" t="s">
        <v>20429</v>
      </c>
      <c r="B21634" s="2" t="str">
        <f ca="1">IFERROR(__xludf.DUMMYFUNCTION("GOOGLETRANSLATE(A21634,""auto"",""en"")"),"Loading...")</f>
        <v>Loading...</v>
      </c>
    </row>
    <row r="21635" spans="1:2" ht="14.25" customHeight="1">
      <c r="A21635" s="2" t="s">
        <v>20430</v>
      </c>
      <c r="B21635" s="2" t="str">
        <f ca="1">IFERROR(__xludf.DUMMYFUNCTION("GOOGLETRANSLATE(A21635,""auto"",""en"")"),"This has to the millionth video explaining what's wrong with Rahul Gandhi 😂😂😂😂")</f>
        <v>This has to the millionth video explaining what's wrong with Rahul Gandhi 😂😂😂😂</v>
      </c>
    </row>
    <row r="21636" spans="1:2" ht="14.25" customHeight="1">
      <c r="A21636" s="2" t="s">
        <v>20431</v>
      </c>
      <c r="B21636" s="2" t="str">
        <f ca="1">IFERROR(__xludf.DUMMYFUNCTION("GOOGLETRANSLATE(A21636,""auto"",""en"")"),"Loading...")</f>
        <v>Loading...</v>
      </c>
    </row>
    <row r="21637" spans="1:2" ht="14.25" customHeight="1">
      <c r="A21637" s="2" t="s">
        <v>20432</v>
      </c>
      <c r="B21637" s="2" t="str">
        <f ca="1">IFERROR(__xludf.DUMMYFUNCTION("GOOGLETRANSLATE(A21637,""auto"",""en"")"),"Loading...")</f>
        <v>Loading...</v>
      </c>
    </row>
    <row r="21638" spans="1:2" ht="14.25" customHeight="1">
      <c r="A21638" s="2" t="s">
        <v>20433</v>
      </c>
      <c r="B21638" s="2" t="str">
        <f ca="1">IFERROR(__xludf.DUMMYFUNCTION("GOOGLETRANSLATE(A21638,""auto"",""en"")"),"Loading...")</f>
        <v>Loading...</v>
      </c>
    </row>
    <row r="21639" spans="1:2" ht="14.25" customHeight="1">
      <c r="A21639" s="2" t="s">
        <v>20434</v>
      </c>
      <c r="B21639" s="2" t="str">
        <f ca="1">IFERROR(__xludf.DUMMYFUNCTION("GOOGLETRANSLATE(A21639,""auto"",""en"")"),"Loading...")</f>
        <v>Loading...</v>
      </c>
    </row>
    <row r="21640" spans="1:2" ht="14.25" customHeight="1">
      <c r="A21640" s="2" t="s">
        <v>20435</v>
      </c>
      <c r="B21640" s="2" t="str">
        <f ca="1">IFERROR(__xludf.DUMMYFUNCTION("GOOGLETRANSLATE(A21640,""auto"",""en"")"),"Loading...")</f>
        <v>Loading...</v>
      </c>
    </row>
    <row r="21641" spans="1:2" ht="14.25" customHeight="1">
      <c r="A21641" s="2" t="s">
        <v>20436</v>
      </c>
      <c r="B21641" s="2" t="str">
        <f ca="1">IFERROR(__xludf.DUMMYFUNCTION("GOOGLETRANSLATE(A21641,""auto"",""en"")"),"Loading...")</f>
        <v>Loading...</v>
      </c>
    </row>
    <row r="21642" spans="1:2" ht="14.25" customHeight="1">
      <c r="A21642" s="2" t="s">
        <v>20437</v>
      </c>
      <c r="B21642" s="2" t="str">
        <f ca="1">IFERROR(__xludf.DUMMYFUNCTION("GOOGLETRANSLATE(A21642,""auto"",""en"")"),"Loading...")</f>
        <v>Loading...</v>
      </c>
    </row>
    <row r="21643" spans="1:2" ht="14.25" customHeight="1">
      <c r="A21643" s="4" t="s">
        <v>20438</v>
      </c>
      <c r="B21643" s="2" t="str">
        <f ca="1">IFERROR(__xludf.DUMMYFUNCTION("GOOGLETRANSLATE(A21643,""auto"",""en"")"),"Loading...")</f>
        <v>Loading...</v>
      </c>
    </row>
    <row r="21644" spans="1:2" ht="14.25" customHeight="1">
      <c r="A21644" s="2" t="s">
        <v>20439</v>
      </c>
      <c r="B21644" s="2" t="str">
        <f ca="1">IFERROR(__xludf.DUMMYFUNCTION("GOOGLETRANSLATE(A21644,""auto"",""en"")"),"Loading...")</f>
        <v>Loading...</v>
      </c>
    </row>
    <row r="21645" spans="1:2" ht="14.25" customHeight="1">
      <c r="A21645" s="2" t="s">
        <v>20440</v>
      </c>
      <c r="B21645" s="2" t="str">
        <f ca="1">IFERROR(__xludf.DUMMYFUNCTION("GOOGLETRANSLATE(A21645,""auto"",""en"")"),"Loading...")</f>
        <v>Loading...</v>
      </c>
    </row>
    <row r="21646" spans="1:2" ht="14.25" customHeight="1">
      <c r="A21646" s="6" t="s">
        <v>20441</v>
      </c>
      <c r="B21646" s="2" t="str">
        <f ca="1">IFERROR(__xludf.DUMMYFUNCTION("GOOGLETRANSLATE(A21646,""auto"",""en"")"),"Loading...")</f>
        <v>Loading...</v>
      </c>
    </row>
    <row r="21647" spans="1:2" ht="14.25" customHeight="1">
      <c r="A21647" s="2" t="s">
        <v>20442</v>
      </c>
      <c r="B21647" s="2" t="str">
        <f ca="1">IFERROR(__xludf.DUMMYFUNCTION("GOOGLETRANSLATE(A21647,""auto"",""en"")"),"This country's youth does not like the country's youth, employment, education, healthy development, good media, it does not seem good to the media, brother.")</f>
        <v>This country's youth does not like the country's youth, employment, education, healthy development, good media, it does not seem good to the media, brother.</v>
      </c>
    </row>
    <row r="21648" spans="1:2" ht="14.25" customHeight="1">
      <c r="A21648" s="2" t="s">
        <v>20443</v>
      </c>
      <c r="B21648" s="2" t="str">
        <f ca="1">IFERROR(__xludf.DUMMYFUNCTION("GOOGLETRANSLATE(A21648,""auto"",""en"")"),"Loading...")</f>
        <v>Loading...</v>
      </c>
    </row>
    <row r="21649" spans="1:2" ht="14.25" customHeight="1">
      <c r="A21649" s="2" t="s">
        <v>20444</v>
      </c>
      <c r="B21649" s="2" t="str">
        <f ca="1">IFERROR(__xludf.DUMMYFUNCTION("GOOGLETRANSLATE(A21649,""auto"",""en"")"),"Loading...")</f>
        <v>Loading...</v>
      </c>
    </row>
    <row r="21650" spans="1:2" ht="14.25" customHeight="1">
      <c r="A21650" s="2" t="s">
        <v>20445</v>
      </c>
      <c r="B21650" s="2" t="str">
        <f ca="1">IFERROR(__xludf.DUMMYFUNCTION("GOOGLETRANSLATE(A21650,""auto"",""en"")"),"Loading...")</f>
        <v>Loading...</v>
      </c>
    </row>
    <row r="21651" spans="1:2" ht="14.25" customHeight="1">
      <c r="A21651" s="2" t="s">
        <v>20446</v>
      </c>
      <c r="B21651" s="2" t="str">
        <f ca="1">IFERROR(__xludf.DUMMYFUNCTION("GOOGLETRANSLATE(A21651,""auto"",""en"")"),"Loading...")</f>
        <v>Loading...</v>
      </c>
    </row>
    <row r="21652" spans="1:2" ht="14.25" customHeight="1">
      <c r="A21652" s="2" t="s">
        <v>20447</v>
      </c>
      <c r="B21652" s="2" t="str">
        <f ca="1">IFERROR(__xludf.DUMMYFUNCTION("GOOGLETRANSLATE(A21652,""auto"",""en"")"),"Loading...")</f>
        <v>Loading...</v>
      </c>
    </row>
    <row r="21653" spans="1:2" ht="14.25" customHeight="1">
      <c r="A21653" s="6" t="s">
        <v>20448</v>
      </c>
      <c r="B21653" s="2" t="str">
        <f ca="1">IFERROR(__xludf.DUMMYFUNCTION("GOOGLETRANSLATE(A21653,""auto"",""en"")"),"Loading...")</f>
        <v>Loading...</v>
      </c>
    </row>
    <row r="21654" spans="1:2" ht="14.25" customHeight="1">
      <c r="A21654" s="2" t="s">
        <v>20449</v>
      </c>
      <c r="B21654" s="2" t="str">
        <f ca="1">IFERROR(__xludf.DUMMYFUNCTION("GOOGLETRANSLATE(A21654,""auto"",""en"")"),"Loading...")</f>
        <v>Loading...</v>
      </c>
    </row>
    <row r="21655" spans="1:2" ht="14.25" customHeight="1">
      <c r="A21655" s="2" t="s">
        <v>20450</v>
      </c>
      <c r="B21655" s="2" t="str">
        <f ca="1">IFERROR(__xludf.DUMMYFUNCTION("GOOGLETRANSLATE(A21655,""auto"",""en"")"),"Loading...")</f>
        <v>Loading...</v>
      </c>
    </row>
    <row r="21656" spans="1:2" ht="14.25" customHeight="1">
      <c r="A21656" s="2" t="s">
        <v>20451</v>
      </c>
      <c r="B21656" s="2" t="str">
        <f ca="1">IFERROR(__xludf.DUMMYFUNCTION("GOOGLETRANSLATE(A21656,""auto"",""en"")"),"Loading...")</f>
        <v>Loading...</v>
      </c>
    </row>
    <row r="21657" spans="1:2" ht="14.25" customHeight="1">
      <c r="A21657" s="6" t="s">
        <v>20452</v>
      </c>
      <c r="B21657" s="2" t="str">
        <f ca="1">IFERROR(__xludf.DUMMYFUNCTION("GOOGLETRANSLATE(A21657,""auto"",""en"")"),"Loading...")</f>
        <v>Loading...</v>
      </c>
    </row>
    <row r="21658" spans="1:2" ht="14.25" customHeight="1">
      <c r="A21658" s="2" t="s">
        <v>20453</v>
      </c>
      <c r="B21658" s="2" t="str">
        <f ca="1">IFERROR(__xludf.DUMMYFUNCTION("GOOGLETRANSLATE(A21658,""auto"",""en"")"),"Loading...")</f>
        <v>Loading...</v>
      </c>
    </row>
    <row r="21659" spans="1:2" ht="14.25" customHeight="1">
      <c r="A21659" s="2" t="s">
        <v>20454</v>
      </c>
      <c r="B21659" s="2" t="str">
        <f ca="1">IFERROR(__xludf.DUMMYFUNCTION("GOOGLETRANSLATE(A21659,""auto"",""en"")"),"Loading...")</f>
        <v>Loading...</v>
      </c>
    </row>
    <row r="21660" spans="1:2" ht="14.25" customHeight="1">
      <c r="A21660" s="6" t="s">
        <v>20455</v>
      </c>
      <c r="B21660" s="2" t="str">
        <f ca="1">IFERROR(__xludf.DUMMYFUNCTION("GOOGLETRANSLATE(A21660,""auto"",""en"")"),"Loading...")</f>
        <v>Loading...</v>
      </c>
    </row>
    <row r="21661" spans="1:2" ht="14.25" customHeight="1">
      <c r="A21661" s="2" t="s">
        <v>20456</v>
      </c>
      <c r="B21661" s="2" t="str">
        <f ca="1">IFERROR(__xludf.DUMMYFUNCTION("GOOGLETRANSLATE(A21661,""auto"",""en"")"),"Loading...")</f>
        <v>Loading...</v>
      </c>
    </row>
    <row r="21662" spans="1:2" ht="14.25" customHeight="1">
      <c r="A21662" s="2" t="s">
        <v>20457</v>
      </c>
      <c r="B21662" s="2" t="str">
        <f ca="1">IFERROR(__xludf.DUMMYFUNCTION("GOOGLETRANSLATE(A21662,""auto"",""en"")"),"INDIA IS ALREADY FALLING DOWN. NEED SOMEONE WHO CARES FOR COUNTRY AND PEOPLE. NOT FOR JUST HIS PARTY DEVELOPMENT. IF THIS CONTINUES ONLY RICH WILL BE ABLE TO SURVIVE. ALL OTHERS HAVE TO EVEN BEG FOR PACKET OF MILK . THINK AND VOTE. INDIA NEED CHANGE. FOR "&amp;"OUR FUTURE TO BE SECURE")</f>
        <v>INDIA IS ALREADY FALLING DOWN. NEED SOMEONE WHO CARES FOR COUNTRY AND PEOPLE. NOT FOR JUST HIS PARTY DEVELOPMENT. IF THIS CONTINUES ONLY RICH WILL BE ABLE TO SURVIVE. ALL OTHERS HAVE TO EVEN BEG FOR PACKET OF MILK . THINK AND VOTE. INDIA NEED CHANGE. FOR OUR FUTURE TO BE SECURE</v>
      </c>
    </row>
    <row r="21663" spans="1:2" ht="14.25" customHeight="1">
      <c r="A21663" s="6" t="s">
        <v>20458</v>
      </c>
      <c r="B21663" s="2" t="str">
        <f ca="1">IFERROR(__xludf.DUMMYFUNCTION("GOOGLETRANSLATE(A21663,""auto"",""en"")"),"Loading...")</f>
        <v>Loading...</v>
      </c>
    </row>
    <row r="21664" spans="1:2" ht="14.25" customHeight="1">
      <c r="A21664" s="2" t="s">
        <v>20459</v>
      </c>
      <c r="B21664" s="2" t="str">
        <f ca="1">IFERROR(__xludf.DUMMYFUNCTION("GOOGLETRANSLATE(A21664,""auto"",""en"")"),"Loading...")</f>
        <v>Loading...</v>
      </c>
    </row>
    <row r="21665" spans="1:2" ht="14.25" customHeight="1">
      <c r="A21665" s="2" t="s">
        <v>20460</v>
      </c>
      <c r="B21665" s="2" t="str">
        <f ca="1">IFERROR(__xludf.DUMMYFUNCTION("GOOGLETRANSLATE(A21665,""auto"",""en"")"),"Loading...")</f>
        <v>Loading...</v>
      </c>
    </row>
    <row r="21666" spans="1:2" ht="14.25" customHeight="1">
      <c r="A21666" s="2" t="s">
        <v>20461</v>
      </c>
      <c r="B21666" s="2" t="str">
        <f ca="1">IFERROR(__xludf.DUMMYFUNCTION("GOOGLETRANSLATE(A21666,""auto"",""en"")"),"Loading...")</f>
        <v>Loading...</v>
      </c>
    </row>
    <row r="21667" spans="1:2" ht="14.25" customHeight="1">
      <c r="A21667" s="2" t="s">
        <v>20462</v>
      </c>
      <c r="B21667" s="2" t="str">
        <f ca="1">IFERROR(__xludf.DUMMYFUNCTION("GOOGLETRANSLATE(A21667,""auto"",""en"")"),"Loading...")</f>
        <v>Loading...</v>
      </c>
    </row>
    <row r="21668" spans="1:2" ht="14.25" customHeight="1">
      <c r="A21668" s="2" t="s">
        <v>20463</v>
      </c>
      <c r="B21668" s="2" t="str">
        <f ca="1">IFERROR(__xludf.DUMMYFUNCTION("GOOGLETRANSLATE(A21668,""auto"",""en"")"),"Loading...")</f>
        <v>Loading...</v>
      </c>
    </row>
    <row r="21669" spans="1:2" ht="14.25" customHeight="1">
      <c r="A21669" s="2" t="s">
        <v>20464</v>
      </c>
      <c r="B21669" s="2" t="str">
        <f ca="1">IFERROR(__xludf.DUMMYFUNCTION("GOOGLETRANSLATE(A21669,""auto"",""en"")"),"Loading...")</f>
        <v>Loading...</v>
      </c>
    </row>
    <row r="21670" spans="1:2" ht="14.25" customHeight="1">
      <c r="A21670" s="2" t="s">
        <v>20465</v>
      </c>
      <c r="B21670" s="2" t="str">
        <f ca="1">IFERROR(__xludf.DUMMYFUNCTION("GOOGLETRANSLATE(A21670,""auto"",""en"")"),"26:32 😢😢😢 Even in ""Panwar"" its pronunciation is not pan-war 😭😭 n is silent and (•) ki bindu in Hindi..but in (SAAnP) 😭😭😭")</f>
        <v>26:32 😢😢😢 Even in "Panwar" its pronunciation is not pan-war 😭😭 n is silent and (•) ki bindu in Hindi..but in (SAAnP) 😭😭😭</v>
      </c>
    </row>
    <row r="21671" spans="1:2" ht="14.25" customHeight="1">
      <c r="A21671" s="2" t="s">
        <v>20466</v>
      </c>
      <c r="B21671" s="2" t="str">
        <f ca="1">IFERROR(__xludf.DUMMYFUNCTION("GOOGLETRANSLATE(A21671,""auto"",""en"")"),"If Rahul Gandhi is declared prime minister candidate and he loses, then he will be automatically accountable. Prince does not want accountability. He only want credit")</f>
        <v>If Rahul Gandhi is declared prime minister candidate and he loses, then he will be automatically accountable. Prince does not want accountability. He only want credit</v>
      </c>
    </row>
    <row r="21672" spans="1:2" ht="14.25" customHeight="1">
      <c r="A21672" s="2" t="s">
        <v>20467</v>
      </c>
      <c r="B21672" s="2" t="str">
        <f ca="1">IFERROR(__xludf.DUMMYFUNCTION("GOOGLETRANSLATE(A21672,""auto"",""en"")"),"Loading...")</f>
        <v>Loading...</v>
      </c>
    </row>
    <row r="21673" spans="1:2" ht="14.25" customHeight="1">
      <c r="A21673" s="2" t="s">
        <v>20468</v>
      </c>
      <c r="B21673" s="2" t="str">
        <f ca="1">IFERROR(__xludf.DUMMYFUNCTION("GOOGLETRANSLATE(A21673,""auto"",""en"")"),"Loading...")</f>
        <v>Loading...</v>
      </c>
    </row>
    <row r="21674" spans="1:2" ht="14.25" customHeight="1">
      <c r="A21674" s="2" t="s">
        <v>20469</v>
      </c>
      <c r="B21674" s="2" t="str">
        <f ca="1">IFERROR(__xludf.DUMMYFUNCTION("GOOGLETRANSLATE(A21674,""auto"",""en"")"),"Loading...")</f>
        <v>Loading...</v>
      </c>
    </row>
    <row r="21675" spans="1:2" ht="14.25" customHeight="1">
      <c r="A21675" s="4" t="s">
        <v>20470</v>
      </c>
      <c r="B21675" s="2" t="str">
        <f ca="1">IFERROR(__xludf.DUMMYFUNCTION("GOOGLETRANSLATE(A21675,""auto"",""en"")"),"Loading...")</f>
        <v>Loading...</v>
      </c>
    </row>
    <row r="21676" spans="1:2" ht="14.25" customHeight="1">
      <c r="A21676" s="2" t="s">
        <v>20471</v>
      </c>
      <c r="B21676" s="2" t="str">
        <f ca="1">IFERROR(__xludf.DUMMYFUNCTION("GOOGLETRANSLATE(A21676,""auto"",""en"")"),"Loading...")</f>
        <v>Loading...</v>
      </c>
    </row>
    <row r="21677" spans="1:2" ht="14.25" customHeight="1">
      <c r="A21677" s="2" t="s">
        <v>20472</v>
      </c>
      <c r="B21677" s="2" t="str">
        <f ca="1">IFERROR(__xludf.DUMMYFUNCTION("GOOGLETRANSLATE(A21677,""auto"",""en"")"),"Loading...")</f>
        <v>Loading...</v>
      </c>
    </row>
    <row r="21678" spans="1:2" ht="14.25" customHeight="1">
      <c r="A21678" s="6" t="s">
        <v>20473</v>
      </c>
      <c r="B21678" s="2" t="str">
        <f ca="1">IFERROR(__xludf.DUMMYFUNCTION("GOOGLETRANSLATE(A21678,""auto"",""en"")"),"Loading...")</f>
        <v>Loading...</v>
      </c>
    </row>
    <row r="21679" spans="1:2" ht="14.25" customHeight="1">
      <c r="A21679" s="2" t="s">
        <v>20474</v>
      </c>
      <c r="B21679" s="2" t="str">
        <f ca="1">IFERROR(__xludf.DUMMYFUNCTION("GOOGLETRANSLATE(A21679,""auto"",""en"")"),"Loading...")</f>
        <v>Loading...</v>
      </c>
    </row>
    <row r="21680" spans="1:2" ht="14.25" customHeight="1">
      <c r="A21680" s="2" t="s">
        <v>20475</v>
      </c>
      <c r="B21680" s="2" t="str">
        <f ca="1">IFERROR(__xludf.DUMMYFUNCTION("GOOGLETRANSLATE(A21680,""auto"",""en"")"),"Loading...")</f>
        <v>Loading...</v>
      </c>
    </row>
    <row r="21681" spans="1:2" ht="14.25" customHeight="1">
      <c r="A21681" s="2" t="s">
        <v>20476</v>
      </c>
      <c r="B21681" s="2" t="str">
        <f ca="1">IFERROR(__xludf.DUMMYFUNCTION("GOOGLETRANSLATE(A21681,""auto"",""en"")"),"Shit full godi media 😡 bjp chamacha")</f>
        <v>Shit full godi media 😡 bjp chamacha</v>
      </c>
    </row>
    <row r="21682" spans="1:2" ht="14.25" customHeight="1">
      <c r="A21682" s="2" t="s">
        <v>20477</v>
      </c>
      <c r="B21682" s="2" t="str">
        <f ca="1">IFERROR(__xludf.DUMMYFUNCTION("GOOGLETRANSLATE(A21682,""auto"",""en"")"),"Make video from your heart, don't be based on it.")</f>
        <v>Make video from your heart, don't be based on it.</v>
      </c>
    </row>
    <row r="21683" spans="1:2" ht="14.25" customHeight="1">
      <c r="A21683" s="2" t="s">
        <v>20478</v>
      </c>
      <c r="B21683" s="2" t="str">
        <f ca="1">IFERROR(__xludf.DUMMYFUNCTION("GOOGLETRANSLATE(A21683,""auto"",""en"")"),"Loading...")</f>
        <v>Loading...</v>
      </c>
    </row>
    <row r="21684" spans="1:2" ht="14.25" customHeight="1">
      <c r="A21684" s="2" t="s">
        <v>20479</v>
      </c>
      <c r="B21684" s="2" t="str">
        <f ca="1">IFERROR(__xludf.DUMMYFUNCTION("GOOGLETRANSLATE(A21684,""auto"",""en"")"),"Loading...")</f>
        <v>Loading...</v>
      </c>
    </row>
    <row r="21685" spans="1:2" ht="14.25" customHeight="1">
      <c r="A21685" s="2" t="s">
        <v>20480</v>
      </c>
      <c r="B21685" s="2" t="str">
        <f ca="1">IFERROR(__xludf.DUMMYFUNCTION("GOOGLETRANSLATE(A21685,""auto"",""en"")"),"Loading...")</f>
        <v>Loading...</v>
      </c>
    </row>
    <row r="21686" spans="1:2" ht="14.25" customHeight="1">
      <c r="A21686" s="2" t="s">
        <v>20481</v>
      </c>
      <c r="B21686" s="2" t="str">
        <f ca="1">IFERROR(__xludf.DUMMYFUNCTION("GOOGLETRANSLATE(A21686,""auto"",""en"")"),"Loading...")</f>
        <v>Loading...</v>
      </c>
    </row>
    <row r="21687" spans="1:2" ht="14.25" customHeight="1">
      <c r="A21687" s="2" t="s">
        <v>594</v>
      </c>
      <c r="B21687" s="2" t="str">
        <f ca="1">IFERROR(__xludf.DUMMYFUNCTION("GOOGLETRANSLATE(A21687,""auto"",""en"")"),"❤")</f>
        <v>❤</v>
      </c>
    </row>
    <row r="21688" spans="1:2" ht="14.25" customHeight="1">
      <c r="A21688" s="2" t="s">
        <v>20482</v>
      </c>
      <c r="B21688" s="2" t="str">
        <f ca="1">IFERROR(__xludf.DUMMYFUNCTION("GOOGLETRANSLATE(A21688,""auto"",""en"")"),"Loading...")</f>
        <v>Loading...</v>
      </c>
    </row>
    <row r="21689" spans="1:2" ht="14.25" customHeight="1">
      <c r="A21689" s="2" t="s">
        <v>20483</v>
      </c>
      <c r="B21689" s="2" t="str">
        <f ca="1">IFERROR(__xludf.DUMMYFUNCTION("GOOGLETRANSLATE(A21689,""auto"",""en"")"),"Loading...")</f>
        <v>Loading...</v>
      </c>
    </row>
    <row r="21690" spans="1:2" ht="14.25" customHeight="1">
      <c r="A21690" s="2" t="s">
        <v>20484</v>
      </c>
      <c r="B21690" s="2" t="str">
        <f ca="1">IFERROR(__xludf.DUMMYFUNCTION("GOOGLETRANSLATE(A21690,""auto"",""en"")"),"Loading...")</f>
        <v>Loading...</v>
      </c>
    </row>
    <row r="21691" spans="1:2" ht="14.25" customHeight="1">
      <c r="A21691" s="2" t="s">
        <v>20485</v>
      </c>
      <c r="B21691" s="2" t="str">
        <f ca="1">IFERROR(__xludf.DUMMYFUNCTION("GOOGLETRANSLATE(A21691,""auto"",""en"")"),"Loading...")</f>
        <v>Loading...</v>
      </c>
    </row>
    <row r="21692" spans="1:2" ht="14.25" customHeight="1">
      <c r="A21692" s="2" t="s">
        <v>20486</v>
      </c>
      <c r="B21692" s="2" t="str">
        <f ca="1">IFERROR(__xludf.DUMMYFUNCTION("GOOGLETRANSLATE(A21692,""auto"",""en"")"),"thanks for covering both parties sir! awesome content sir!")</f>
        <v>thanks for covering both parties sir! awesome content sir!</v>
      </c>
    </row>
    <row r="21693" spans="1:2" ht="14.25" customHeight="1">
      <c r="A21693" s="2" t="s">
        <v>20487</v>
      </c>
      <c r="B21693" s="2" t="str">
        <f ca="1">IFERROR(__xludf.DUMMYFUNCTION("GOOGLETRANSLATE(A21693,""auto"",""en"")"),"Loading...")</f>
        <v>Loading...</v>
      </c>
    </row>
    <row r="21694" spans="1:2" ht="14.25" customHeight="1">
      <c r="A21694" s="2" t="s">
        <v>20488</v>
      </c>
      <c r="B21694" s="2" t="str">
        <f ca="1">IFERROR(__xludf.DUMMYFUNCTION("GOOGLETRANSLATE(A21694,""auto"",""en"")"),"Please make one video on BJP manifesto also so we'll have complete knowledge of both biggest party.")</f>
        <v>Please make one video on BJP manifesto also so we'll have complete knowledge of both biggest party.</v>
      </c>
    </row>
    <row r="21695" spans="1:2" ht="14.25" customHeight="1">
      <c r="A21695" s="2" t="s">
        <v>20489</v>
      </c>
      <c r="B21695" s="2" t="str">
        <f ca="1">IFERROR(__xludf.DUMMYFUNCTION("GOOGLETRANSLATE(A21695,""auto"",""en"")"),"Loading...")</f>
        <v>Loading...</v>
      </c>
    </row>
    <row r="21696" spans="1:2" ht="14.25" customHeight="1">
      <c r="A21696" s="2" t="s">
        <v>20490</v>
      </c>
      <c r="B21696" s="2" t="str">
        <f ca="1">IFERROR(__xludf.DUMMYFUNCTION("GOOGLETRANSLATE(A21696,""auto"",""en"")"),"Loading...")</f>
        <v>Loading...</v>
      </c>
    </row>
    <row r="21697" spans="1:2" ht="14.25" customHeight="1">
      <c r="A21697" s="2" t="s">
        <v>20491</v>
      </c>
      <c r="B21697" s="2" t="str">
        <f ca="1">IFERROR(__xludf.DUMMYFUNCTION("GOOGLETRANSLATE(A21697,""auto"",""en"")"),"Loading...")</f>
        <v>Loading...</v>
      </c>
    </row>
    <row r="21698" spans="1:2" ht="14.25" customHeight="1">
      <c r="A21698" s="2" t="s">
        <v>20492</v>
      </c>
      <c r="B21698" s="2" t="str">
        <f ca="1">IFERROR(__xludf.DUMMYFUNCTION("GOOGLETRANSLATE(A21698,""auto"",""en"")"),"Loading...")</f>
        <v>Loading...</v>
      </c>
    </row>
    <row r="21699" spans="1:2" ht="14.25" customHeight="1">
      <c r="A21699" s="2" t="s">
        <v>6760</v>
      </c>
      <c r="B21699" s="2" t="str">
        <f ca="1">IFERROR(__xludf.DUMMYFUNCTION("GOOGLETRANSLATE(A21699,""auto"",""en"")"),"Loading...")</f>
        <v>Loading...</v>
      </c>
    </row>
    <row r="21700" spans="1:2" ht="14.25" customHeight="1">
      <c r="A21700" s="4" t="s">
        <v>20493</v>
      </c>
      <c r="B21700" s="2" t="str">
        <f ca="1">IFERROR(__xludf.DUMMYFUNCTION("GOOGLETRANSLATE(A21700,""auto"",""en"")"),"Loading...")</f>
        <v>Loading...</v>
      </c>
    </row>
    <row r="21701" spans="1:2" ht="14.25" customHeight="1">
      <c r="A21701" s="6" t="s">
        <v>20494</v>
      </c>
      <c r="B21701" s="2" t="str">
        <f ca="1">IFERROR(__xludf.DUMMYFUNCTION("GOOGLETRANSLATE(A21701,""auto"",""en"")"),"Loading...")</f>
        <v>Loading...</v>
      </c>
    </row>
    <row r="21702" spans="1:2" ht="14.25" customHeight="1">
      <c r="A21702" s="2" t="s">
        <v>20495</v>
      </c>
      <c r="B21702" s="2" t="str">
        <f ca="1">IFERROR(__xludf.DUMMYFUNCTION("GOOGLETRANSLATE(A21702,""auto"",""en"")"),"Loading...")</f>
        <v>Loading...</v>
      </c>
    </row>
    <row r="21703" spans="1:2" ht="14.25" customHeight="1">
      <c r="A21703" s="2" t="s">
        <v>20496</v>
      </c>
      <c r="B21703" s="2" t="str">
        <f ca="1">IFERROR(__xludf.DUMMYFUNCTION("GOOGLETRANSLATE(A21703,""auto"",""en"")"),"Loading...")</f>
        <v>Loading...</v>
      </c>
    </row>
    <row r="21704" spans="1:2" ht="14.25" customHeight="1">
      <c r="A21704" s="6" t="s">
        <v>20497</v>
      </c>
      <c r="B21704" s="2" t="str">
        <f ca="1">IFERROR(__xludf.DUMMYFUNCTION("GOOGLETRANSLATE(A21704,""auto"",""en"")"),"Loading...")</f>
        <v>Loading...</v>
      </c>
    </row>
    <row r="21705" spans="1:2" ht="14.25" customHeight="1">
      <c r="A21705" s="2" t="s">
        <v>20498</v>
      </c>
      <c r="B21705" s="2" t="str">
        <f ca="1">IFERROR(__xludf.DUMMYFUNCTION("GOOGLETRANSLATE(A21705,""auto"",""en"")"),"Loading...")</f>
        <v>Loading...</v>
      </c>
    </row>
    <row r="21706" spans="1:2" ht="14.25" customHeight="1">
      <c r="A21706" s="4" t="s">
        <v>20499</v>
      </c>
      <c r="B21706" s="2" t="str">
        <f ca="1">IFERROR(__xludf.DUMMYFUNCTION("GOOGLETRANSLATE(A21706,""auto"",""en"")"),"Loading...")</f>
        <v>Loading...</v>
      </c>
    </row>
    <row r="21707" spans="1:2" ht="14.25" customHeight="1">
      <c r="A21707" s="6" t="s">
        <v>20500</v>
      </c>
      <c r="B21707" s="2" t="str">
        <f ca="1">IFERROR(__xludf.DUMMYFUNCTION("GOOGLETRANSLATE(A21707,""auto"",""en"")"),"Loading...")</f>
        <v>Loading...</v>
      </c>
    </row>
    <row r="21708" spans="1:2" ht="14.25" customHeight="1">
      <c r="A21708" s="2" t="s">
        <v>20501</v>
      </c>
      <c r="B21708" s="2" t="str">
        <f ca="1">IFERROR(__xludf.DUMMYFUNCTION("GOOGLETRANSLATE(A21708,""auto"",""en"")"),"Loading...")</f>
        <v>Loading...</v>
      </c>
    </row>
    <row r="21709" spans="1:2" ht="14.25" customHeight="1">
      <c r="A21709" s="2" t="s">
        <v>20502</v>
      </c>
      <c r="B21709" s="2" t="str">
        <f ca="1">IFERROR(__xludf.DUMMYFUNCTION("GOOGLETRANSLATE(A21709,""auto"",""en"")"),"Loading...")</f>
        <v>Loading...</v>
      </c>
    </row>
    <row r="21710" spans="1:2" ht="14.25" customHeight="1">
      <c r="A21710" s="2" t="s">
        <v>2748</v>
      </c>
      <c r="B21710" s="2" t="str">
        <f ca="1">IFERROR(__xludf.DUMMYFUNCTION("GOOGLETRANSLATE(A21710,""auto"",""en"")"),"Loading...")</f>
        <v>Loading...</v>
      </c>
    </row>
    <row r="21711" spans="1:2" ht="14.25" customHeight="1">
      <c r="A21711" s="2" t="s">
        <v>20503</v>
      </c>
      <c r="B21711" s="2" t="str">
        <f ca="1">IFERROR(__xludf.DUMMYFUNCTION("GOOGLETRANSLATE(A21711,""auto"",""en"")"),"save democracy run away Modi")</f>
        <v>save democracy run away Modi</v>
      </c>
    </row>
    <row r="21712" spans="1:2" ht="14.25" customHeight="1">
      <c r="A21712" s="2" t="s">
        <v>20504</v>
      </c>
      <c r="B21712" s="2" t="str">
        <f ca="1">IFERROR(__xludf.DUMMYFUNCTION("GOOGLETRANSLATE(A21712,""auto"",""en"")"),"Loading...")</f>
        <v>Loading...</v>
      </c>
    </row>
    <row r="21713" spans="1:2" ht="14.25" customHeight="1">
      <c r="A21713" s="2" t="s">
        <v>20505</v>
      </c>
      <c r="B21713" s="2" t="str">
        <f ca="1">IFERROR(__xludf.DUMMYFUNCTION("GOOGLETRANSLATE(A21713,""auto"",""en"")"),"Loading...")</f>
        <v>Loading...</v>
      </c>
    </row>
    <row r="21714" spans="1:2" ht="14.25" customHeight="1">
      <c r="A21714" s="2" t="s">
        <v>20506</v>
      </c>
      <c r="B21714" s="2" t="str">
        <f ca="1">IFERROR(__xludf.DUMMYFUNCTION("GOOGLETRANSLATE(A21714,""auto"",""en"")"),"Loading...")</f>
        <v>Loading...</v>
      </c>
    </row>
    <row r="21715" spans="1:2" ht="14.25" customHeight="1">
      <c r="A21715" s="2" t="s">
        <v>20507</v>
      </c>
      <c r="B21715" s="2" t="str">
        <f ca="1">IFERROR(__xludf.DUMMYFUNCTION("GOOGLETRANSLATE(A21715,""auto"",""en"")"),"Loading...")</f>
        <v>Loading...</v>
      </c>
    </row>
    <row r="21716" spans="1:2" ht="14.25" customHeight="1">
      <c r="A21716" s="2" t="s">
        <v>20508</v>
      </c>
      <c r="B21716" s="2" t="str">
        <f ca="1">IFERROR(__xludf.DUMMYFUNCTION("GOOGLETRANSLATE(A21716,""auto"",""en"")"),"Loading...")</f>
        <v>Loading...</v>
      </c>
    </row>
    <row r="21717" spans="1:2" ht="14.25" customHeight="1">
      <c r="A21717" s="2" t="s">
        <v>20509</v>
      </c>
      <c r="B21717" s="2" t="str">
        <f ca="1">IFERROR(__xludf.DUMMYFUNCTION("GOOGLETRANSLATE(A21717,""auto"",""en"")"),"Loading...")</f>
        <v>Loading...</v>
      </c>
    </row>
    <row r="21718" spans="1:2" ht="14.25" customHeight="1">
      <c r="A21718" s="6" t="s">
        <v>20510</v>
      </c>
      <c r="B21718" s="2" t="str">
        <f ca="1">IFERROR(__xludf.DUMMYFUNCTION("GOOGLETRANSLATE(A21718,""auto"",""en"")"),"Loading...")</f>
        <v>Loading...</v>
      </c>
    </row>
    <row r="21719" spans="1:2" ht="14.25" customHeight="1">
      <c r="A21719" s="6" t="s">
        <v>20511</v>
      </c>
      <c r="B21719" s="2" t="str">
        <f ca="1">IFERROR(__xludf.DUMMYFUNCTION("GOOGLETRANSLATE(A21719,""auto"",""en"")"),"Loading...")</f>
        <v>Loading...</v>
      </c>
    </row>
    <row r="21720" spans="1:2" ht="14.25" customHeight="1">
      <c r="A21720" s="2" t="s">
        <v>20512</v>
      </c>
      <c r="B21720" s="2" t="str">
        <f ca="1">IFERROR(__xludf.DUMMYFUNCTION("GOOGLETRANSLATE(A21720,""auto"",""en"")"),"Loading...")</f>
        <v>Loading...</v>
      </c>
    </row>
    <row r="21721" spans="1:2" ht="14.25" customHeight="1">
      <c r="A21721" s="2" t="s">
        <v>20513</v>
      </c>
      <c r="B21721" s="2" t="str">
        <f ca="1">IFERROR(__xludf.DUMMYFUNCTION("GOOGLETRANSLATE(A21721,""auto"",""en"")"),"Loading...")</f>
        <v>Loading...</v>
      </c>
    </row>
    <row r="21722" spans="1:2" ht="14.25" customHeight="1">
      <c r="A21722" s="2" t="s">
        <v>20514</v>
      </c>
      <c r="B21722" s="2" t="str">
        <f ca="1">IFERROR(__xludf.DUMMYFUNCTION("GOOGLETRANSLATE(A21722,""auto"",""en"")"),"If Modi gave 2.5 lakh rupees to 4 crore people to build a house, why does Congress also talk about it?")</f>
        <v>If Modi gave 2.5 lakh rupees to 4 crore people to build a house, why does Congress also talk about it?</v>
      </c>
    </row>
    <row r="21723" spans="1:2" ht="14.25" customHeight="1">
      <c r="A21723" s="2" t="s">
        <v>20515</v>
      </c>
      <c r="B21723" s="2" t="str">
        <f ca="1">IFERROR(__xludf.DUMMYFUNCTION("GOOGLETRANSLATE(A21723,""auto"",""en"")"),"Loading...")</f>
        <v>Loading...</v>
      </c>
    </row>
    <row r="21724" spans="1:2" ht="14.25" customHeight="1">
      <c r="A21724" s="2" t="s">
        <v>20516</v>
      </c>
      <c r="B21724" s="2" t="str">
        <f ca="1">IFERROR(__xludf.DUMMYFUNCTION("GOOGLETRANSLATE(A21724,""auto"",""en"")"),"Loading...")</f>
        <v>Loading...</v>
      </c>
    </row>
    <row r="21725" spans="1:2" ht="14.25" customHeight="1">
      <c r="A21725" s="6" t="s">
        <v>20517</v>
      </c>
      <c r="B21725" s="2" t="str">
        <f ca="1">IFERROR(__xludf.DUMMYFUNCTION("GOOGLETRANSLATE(A21725,""auto"",""en"")"),"Loading...")</f>
        <v>Loading...</v>
      </c>
    </row>
    <row r="21726" spans="1:2" ht="14.25" customHeight="1">
      <c r="A21726" s="2" t="s">
        <v>20518</v>
      </c>
      <c r="B21726" s="2" t="str">
        <f ca="1">IFERROR(__xludf.DUMMYFUNCTION("GOOGLETRANSLATE(A21726,""auto"",""en"")"),"Loading...")</f>
        <v>Loading...</v>
      </c>
    </row>
    <row r="21727" spans="1:2" ht="14.25" customHeight="1">
      <c r="A21727" s="2" t="s">
        <v>20519</v>
      </c>
      <c r="B21727" s="2" t="str">
        <f ca="1">IFERROR(__xludf.DUMMYFUNCTION("GOOGLETRANSLATE(A21727,""auto"",""en"")"),"Loading...")</f>
        <v>Loading...</v>
      </c>
    </row>
    <row r="21728" spans="1:2" ht="14.25" customHeight="1">
      <c r="A21728" s="2" t="s">
        <v>20520</v>
      </c>
      <c r="B21728" s="2" t="str">
        <f ca="1">IFERROR(__xludf.DUMMYFUNCTION("GOOGLETRANSLATE(A21728,""auto"",""en"")"),"Loading...")</f>
        <v>Loading...</v>
      </c>
    </row>
    <row r="21729" spans="1:2" ht="14.25" customHeight="1">
      <c r="A21729" s="2" t="s">
        <v>20521</v>
      </c>
      <c r="B21729" s="2" t="str">
        <f ca="1">IFERROR(__xludf.DUMMYFUNCTION("GOOGLETRANSLATE(A21729,""auto"",""en"")"),"Loading...")</f>
        <v>Loading...</v>
      </c>
    </row>
    <row r="21730" spans="1:2" ht="14.25" customHeight="1">
      <c r="A21730" s="2" t="s">
        <v>20522</v>
      </c>
      <c r="B21730" s="2" t="str">
        <f ca="1">IFERROR(__xludf.DUMMYFUNCTION("GOOGLETRANSLATE(A21730,""auto"",""en"")"),"Loading...")</f>
        <v>Loading...</v>
      </c>
    </row>
    <row r="21731" spans="1:2" ht="14.25" customHeight="1">
      <c r="A21731" s="2" t="s">
        <v>20523</v>
      </c>
      <c r="B21731" s="2" t="str">
        <f ca="1">IFERROR(__xludf.DUMMYFUNCTION("GOOGLETRANSLATE(A21731,""auto"",""en"")"),"Who knows Rahul Gandhi? How can BHI politicians make people suffer from humanity? ❤❤")</f>
        <v>Who knows Rahul Gandhi? How can BHI politicians make people suffer from humanity? ❤❤</v>
      </c>
    </row>
    <row r="21732" spans="1:2" ht="14.25" customHeight="1">
      <c r="A21732" s="2" t="s">
        <v>20524</v>
      </c>
      <c r="B21732" s="2" t="str">
        <f ca="1">IFERROR(__xludf.DUMMYFUNCTION("GOOGLETRANSLATE(A21732,""auto"",""en"")"),"The best horror book in the world is the congress manifesto 😂😢")</f>
        <v>The best horror book in the world is the congress manifesto 😂😢</v>
      </c>
    </row>
    <row r="21733" spans="1:2" ht="14.25" customHeight="1">
      <c r="A21733" s="2" t="s">
        <v>20525</v>
      </c>
      <c r="B21733" s="2" t="str">
        <f ca="1">IFERROR(__xludf.DUMMYFUNCTION("GOOGLETRANSLATE(A21733,""auto"",""en"")"),"Loading...")</f>
        <v>Loading...</v>
      </c>
    </row>
    <row r="21734" spans="1:2" ht="14.25" customHeight="1">
      <c r="A21734" s="2" t="s">
        <v>20526</v>
      </c>
      <c r="B21734" s="2" t="str">
        <f ca="1">IFERROR(__xludf.DUMMYFUNCTION("GOOGLETRANSLATE(A21734,""auto"",""en"")"),"Loading...")</f>
        <v>Loading...</v>
      </c>
    </row>
    <row r="21735" spans="1:2" ht="14.25" customHeight="1">
      <c r="A21735" s="2" t="s">
        <v>20527</v>
      </c>
      <c r="B21735" s="2" t="str">
        <f ca="1">IFERROR(__xludf.DUMMYFUNCTION("GOOGLETRANSLATE(A21735,""auto"",""en"")"),"Loading...")</f>
        <v>Loading...</v>
      </c>
    </row>
    <row r="21736" spans="1:2" ht="14.25" customHeight="1">
      <c r="A21736" s="2" t="s">
        <v>20528</v>
      </c>
      <c r="B21736" s="2" t="str">
        <f ca="1">IFERROR(__xludf.DUMMYFUNCTION("GOOGLETRANSLATE(A21736,""auto"",""en"")"),"Loading...")</f>
        <v>Loading...</v>
      </c>
    </row>
    <row r="21737" spans="1:2" ht="14.25" customHeight="1">
      <c r="A21737" s="2" t="s">
        <v>20529</v>
      </c>
      <c r="B21737" s="2" t="str">
        <f ca="1">IFERROR(__xludf.DUMMYFUNCTION("GOOGLETRANSLATE(A21737,""auto"",""en"")"),"Loading...")</f>
        <v>Loading...</v>
      </c>
    </row>
    <row r="21738" spans="1:2" ht="14.25" customHeight="1">
      <c r="A21738" s="2" t="s">
        <v>20530</v>
      </c>
      <c r="B21738" s="2" t="str">
        <f ca="1">IFERROR(__xludf.DUMMYFUNCTION("GOOGLETRANSLATE(A21738,""auto"",""en"")"),"Loading...")</f>
        <v>Loading...</v>
      </c>
    </row>
    <row r="21739" spans="1:2" ht="14.25" customHeight="1">
      <c r="A21739" s="2" t="s">
        <v>20531</v>
      </c>
      <c r="B21739" s="2" t="str">
        <f ca="1">IFERROR(__xludf.DUMMYFUNCTION("GOOGLETRANSLATE(A21739,""auto"",""en"")"),"Loading...")</f>
        <v>Loading...</v>
      </c>
    </row>
    <row r="21740" spans="1:2" ht="14.25" customHeight="1">
      <c r="A21740" s="6" t="s">
        <v>20532</v>
      </c>
      <c r="B21740" s="2" t="str">
        <f ca="1">IFERROR(__xludf.DUMMYFUNCTION("GOOGLETRANSLATE(A21740,""auto"",""en"")"),"Loading...")</f>
        <v>Loading...</v>
      </c>
    </row>
    <row r="21741" spans="1:2" ht="14.25" customHeight="1">
      <c r="A21741" s="2" t="s">
        <v>20533</v>
      </c>
      <c r="B21741" s="2" t="str">
        <f ca="1">IFERROR(__xludf.DUMMYFUNCTION("GOOGLETRANSLATE(A21741,""auto"",""en"")"),"Loading...")</f>
        <v>Loading...</v>
      </c>
    </row>
    <row r="21742" spans="1:2" ht="14.25" customHeight="1">
      <c r="A21742" s="2" t="s">
        <v>20534</v>
      </c>
      <c r="B21742" s="2" t="str">
        <f ca="1">IFERROR(__xludf.DUMMYFUNCTION("GOOGLETRANSLATE(A21742,""auto"",""en"")"),"Loading...")</f>
        <v>Loading...</v>
      </c>
    </row>
    <row r="21743" spans="1:2" ht="14.25" customHeight="1">
      <c r="A21743" s="2" t="s">
        <v>20535</v>
      </c>
      <c r="B21743" s="2" t="str">
        <f ca="1">IFERROR(__xludf.DUMMYFUNCTION("GOOGLETRANSLATE(A21743,""auto"",""en"")"),"Please figure out WHY? Problely he not Indian citizen.")</f>
        <v>Please figure out WHY? Problely he not Indian citizen.</v>
      </c>
    </row>
    <row r="21744" spans="1:2" ht="14.25" customHeight="1">
      <c r="A21744" s="2" t="s">
        <v>20536</v>
      </c>
      <c r="B21744" s="2" t="str">
        <f ca="1">IFERROR(__xludf.DUMMYFUNCTION("GOOGLETRANSLATE(A21744,""auto"",""en"")"),"Vote for Independent😊")</f>
        <v>Vote for Independent😊</v>
      </c>
    </row>
    <row r="21745" spans="1:2" ht="14.25" customHeight="1">
      <c r="A21745" s="2" t="s">
        <v>20537</v>
      </c>
      <c r="B21745" s="2" t="str">
        <f ca="1">IFERROR(__xludf.DUMMYFUNCTION("GOOGLETRANSLATE(A21745,""auto"",""en"")"),"Loading...")</f>
        <v>Loading...</v>
      </c>
    </row>
    <row r="21746" spans="1:2" ht="14.25" customHeight="1">
      <c r="A21746" s="2" t="s">
        <v>20538</v>
      </c>
      <c r="B21746" s="2" t="str">
        <f ca="1">IFERROR(__xludf.DUMMYFUNCTION("GOOGLETRANSLATE(A21746,""auto"",""en"")"),"Loading...")</f>
        <v>Loading...</v>
      </c>
    </row>
    <row r="21747" spans="1:2" ht="14.25" customHeight="1">
      <c r="A21747" s="2" t="s">
        <v>20539</v>
      </c>
      <c r="B21747" s="2" t="str">
        <f ca="1">IFERROR(__xludf.DUMMYFUNCTION("GOOGLETRANSLATE(A21747,""auto"",""en"")"),"Loading...")</f>
        <v>Loading...</v>
      </c>
    </row>
    <row r="21748" spans="1:2" ht="14.25" customHeight="1">
      <c r="A21748" s="2" t="s">
        <v>20540</v>
      </c>
      <c r="B21748" s="2" t="str">
        <f ca="1">IFERROR(__xludf.DUMMYFUNCTION("GOOGLETRANSLATE(A21748,""auto"",""en"")"),"Loading...")</f>
        <v>Loading...</v>
      </c>
    </row>
    <row r="21749" spans="1:2" ht="14.25" customHeight="1">
      <c r="A21749" s="2" t="s">
        <v>20541</v>
      </c>
      <c r="B21749" s="2" t="str">
        <f ca="1">IFERROR(__xludf.DUMMYFUNCTION("GOOGLETRANSLATE(A21749,""auto"",""en"")"),"Loading...")</f>
        <v>Loading...</v>
      </c>
    </row>
    <row r="21750" spans="1:2" ht="14.25" customHeight="1">
      <c r="A21750" s="2" t="s">
        <v>20542</v>
      </c>
      <c r="B21750" s="2" t="str">
        <f ca="1">IFERROR(__xludf.DUMMYFUNCTION("GOOGLETRANSLATE(A21750,""auto"",""en"")"),"Loading...")</f>
        <v>Loading...</v>
      </c>
    </row>
    <row r="21751" spans="1:2" ht="14.25" customHeight="1">
      <c r="A21751" s="2" t="s">
        <v>20543</v>
      </c>
      <c r="B21751" s="2" t="str">
        <f ca="1">IFERROR(__xludf.DUMMYFUNCTION("GOOGLETRANSLATE(A21751,""auto"",""en"")"),"Loading...")</f>
        <v>Loading...</v>
      </c>
    </row>
    <row r="21752" spans="1:2" ht="14.25" customHeight="1">
      <c r="A21752" s="2" t="s">
        <v>20544</v>
      </c>
      <c r="B21752" s="2" t="str">
        <f ca="1">IFERROR(__xludf.DUMMYFUNCTION("GOOGLETRANSLATE(A21752,""auto"",""en"")"),"Loading...")</f>
        <v>Loading...</v>
      </c>
    </row>
    <row r="21753" spans="1:2" ht="14.25" customHeight="1">
      <c r="A21753" s="2" t="s">
        <v>20545</v>
      </c>
      <c r="B21753" s="2" t="str">
        <f ca="1">IFERROR(__xludf.DUMMYFUNCTION("GOOGLETRANSLATE(A21753,""auto"",""en"")"),"Loading...")</f>
        <v>Loading...</v>
      </c>
    </row>
    <row r="21754" spans="1:2" ht="14.25" customHeight="1">
      <c r="A21754" s="2" t="s">
        <v>20546</v>
      </c>
      <c r="B21754" s="2" t="str">
        <f ca="1">IFERROR(__xludf.DUMMYFUNCTION("GOOGLETRANSLATE(A21754,""auto"",""en"")"),"Loading...")</f>
        <v>Loading...</v>
      </c>
    </row>
    <row r="21755" spans="1:2" ht="14.25" customHeight="1">
      <c r="A21755" s="6" t="s">
        <v>20547</v>
      </c>
      <c r="B21755" s="2" t="str">
        <f ca="1">IFERROR(__xludf.DUMMYFUNCTION("GOOGLETRANSLATE(A21755,""auto"",""en"")"),"Loading...")</f>
        <v>Loading...</v>
      </c>
    </row>
    <row r="21756" spans="1:2" ht="14.25" customHeight="1">
      <c r="A21756" s="2" t="s">
        <v>20548</v>
      </c>
      <c r="B21756" s="2" t="str">
        <f ca="1">IFERROR(__xludf.DUMMYFUNCTION("GOOGLETRANSLATE(A21756,""auto"",""en"")"),"Loading...")</f>
        <v>Loading...</v>
      </c>
    </row>
    <row r="21757" spans="1:2" ht="14.25" customHeight="1">
      <c r="A21757" s="2" t="s">
        <v>20549</v>
      </c>
      <c r="B21757" s="2" t="str">
        <f ca="1">IFERROR(__xludf.DUMMYFUNCTION("GOOGLETRANSLATE(A21757,""auto"",""en"")"),"Loading...")</f>
        <v>Loading...</v>
      </c>
    </row>
    <row r="21758" spans="1:2" ht="14.25" customHeight="1">
      <c r="A21758" s="2" t="s">
        <v>20550</v>
      </c>
      <c r="B21758" s="2" t="str">
        <f ca="1">IFERROR(__xludf.DUMMYFUNCTION("GOOGLETRANSLATE(A21758,""auto"",""en"")"),"Loading...")</f>
        <v>Loading...</v>
      </c>
    </row>
    <row r="21759" spans="1:2" ht="14.25" customHeight="1">
      <c r="A21759" s="2" t="s">
        <v>20551</v>
      </c>
      <c r="B21759" s="2" t="str">
        <f ca="1">IFERROR(__xludf.DUMMYFUNCTION("GOOGLETRANSLATE(A21759,""auto"",""en"")"),"Loading...")</f>
        <v>Loading...</v>
      </c>
    </row>
    <row r="21760" spans="1:2" ht="14.25" customHeight="1">
      <c r="A21760" s="6" t="s">
        <v>20552</v>
      </c>
      <c r="B21760" s="2" t="str">
        <f ca="1">IFERROR(__xludf.DUMMYFUNCTION("GOOGLETRANSLATE(A21760,""auto"",""en"")"),"Rahul Gandhi has already given the answer. 
Modi Government has waived off Adani Ambani's loan of more than 10k Crore. 
If we keep money in our hands then this will happen.
and more about Apprenticeship
The more people work for us and generate revenue, t"&amp;"he more people will get the money for their work - 1 lakh/year.")</f>
        <v>Rahul Gandhi has already given the answer. 
Modi Government has waived off Adani Ambani's loan of more than 10k Crore. 
If we keep money in our hands then this will happen.
and more about Apprenticeship
The more people work for us and generate revenue, the more people will get the money for their work - 1 lakh/year.</v>
      </c>
    </row>
    <row r="21761" spans="1:2" ht="14.25" customHeight="1">
      <c r="A21761" s="2" t="s">
        <v>20553</v>
      </c>
      <c r="B21761" s="2" t="str">
        <f ca="1">IFERROR(__xludf.DUMMYFUNCTION("GOOGLETRANSLATE(A21761,""auto"",""en"")"),"Loading...")</f>
        <v>Loading...</v>
      </c>
    </row>
    <row r="21762" spans="1:2" ht="14.25" customHeight="1">
      <c r="A21762" s="2" t="s">
        <v>20554</v>
      </c>
      <c r="B21762" s="2" t="str">
        <f ca="1">IFERROR(__xludf.DUMMYFUNCTION("GOOGLETRANSLATE(A21762,""auto"",""en"")"),"Loading...")</f>
        <v>Loading...</v>
      </c>
    </row>
    <row r="21763" spans="1:2" ht="14.25" customHeight="1">
      <c r="A21763" s="2" t="s">
        <v>20555</v>
      </c>
      <c r="B21763" s="2" t="str">
        <f ca="1">IFERROR(__xludf.DUMMYFUNCTION("GOOGLETRANSLATE(A21763,""auto"",""en"")"),"The situation is really bad today, it's not abut Rahul's ability anymore. It's about humanity vs BJP, they want to change constitution what is your opinion on it?")</f>
        <v>The situation is really bad today, it's not abut Rahul's ability anymore. It's about humanity vs BJP, they want to change constitution what is your opinion on it?</v>
      </c>
    </row>
    <row r="21764" spans="1:2" ht="14.25" customHeight="1">
      <c r="A21764" s="2" t="s">
        <v>20556</v>
      </c>
      <c r="B21764" s="2" t="str">
        <f ca="1">IFERROR(__xludf.DUMMYFUNCTION("GOOGLETRANSLATE(A21764,""auto"",""en"")"),"Loading...")</f>
        <v>Loading...</v>
      </c>
    </row>
    <row r="21765" spans="1:2" ht="14.25" customHeight="1">
      <c r="A21765" s="6" t="s">
        <v>20557</v>
      </c>
      <c r="B21765" s="2" t="str">
        <f ca="1">IFERROR(__xludf.DUMMYFUNCTION("GOOGLETRANSLATE(A21765,""auto"",""en"")"),"Loading...")</f>
        <v>Loading...</v>
      </c>
    </row>
    <row r="21766" spans="1:2" ht="14.25" customHeight="1">
      <c r="A21766" s="2" t="s">
        <v>20558</v>
      </c>
      <c r="B21766" s="2" t="str">
        <f ca="1">IFERROR(__xludf.DUMMYFUNCTION("GOOGLETRANSLATE(A21766,""auto"",""en"")"),"Loading...")</f>
        <v>Loading...</v>
      </c>
    </row>
    <row r="21767" spans="1:2" ht="14.25" customHeight="1">
      <c r="A21767" s="2" t="s">
        <v>20559</v>
      </c>
      <c r="B21767" s="2" t="str">
        <f ca="1">IFERROR(__xludf.DUMMYFUNCTION("GOOGLETRANSLATE(A21767,""auto"",""en"")"),"Loading...")</f>
        <v>Loading...</v>
      </c>
    </row>
    <row r="21768" spans="1:2" ht="14.25" customHeight="1">
      <c r="A21768" s="6" t="s">
        <v>20560</v>
      </c>
      <c r="B21768" s="2" t="str">
        <f ca="1">IFERROR(__xludf.DUMMYFUNCTION("GOOGLETRANSLATE(A21768,""auto"",""en"")"),"Loading...")</f>
        <v>Loading...</v>
      </c>
    </row>
    <row r="21769" spans="1:2" ht="14.25" customHeight="1">
      <c r="A21769" s="2" t="s">
        <v>20561</v>
      </c>
      <c r="B21769" s="2" t="str">
        <f ca="1">IFERROR(__xludf.DUMMYFUNCTION("GOOGLETRANSLATE(A21769,""auto"",""en"")"),"Loading...")</f>
        <v>Loading...</v>
      </c>
    </row>
    <row r="21770" spans="1:2" ht="14.25" customHeight="1">
      <c r="A21770" s="6" t="s">
        <v>20562</v>
      </c>
      <c r="B21770" s="2" t="str">
        <f ca="1">IFERROR(__xludf.DUMMYFUNCTION("GOOGLETRANSLATE(A21770,""auto"",""en"")"),"Loading...")</f>
        <v>Loading...</v>
      </c>
    </row>
    <row r="21771" spans="1:2" ht="14.25" customHeight="1">
      <c r="A21771" s="2" t="s">
        <v>20563</v>
      </c>
      <c r="B21771" s="2" t="str">
        <f ca="1">IFERROR(__xludf.DUMMYFUNCTION("GOOGLETRANSLATE(A21771,""auto"",""en"")"),"Loading...")</f>
        <v>Loading...</v>
      </c>
    </row>
    <row r="21772" spans="1:2" ht="14.25" customHeight="1">
      <c r="A21772" s="2" t="s">
        <v>20564</v>
      </c>
      <c r="B21772" s="2" t="str">
        <f ca="1">IFERROR(__xludf.DUMMYFUNCTION("GOOGLETRANSLATE(A21772,""auto"",""en"")"),"Loading...")</f>
        <v>Loading...</v>
      </c>
    </row>
    <row r="21773" spans="1:2" ht="14.25" customHeight="1">
      <c r="A21773" s="2" t="s">
        <v>20565</v>
      </c>
      <c r="B21773" s="2" t="str">
        <f ca="1">IFERROR(__xludf.DUMMYFUNCTION("GOOGLETRANSLATE(A21773,""auto"",""en"")"),"Loading...")</f>
        <v>Loading...</v>
      </c>
    </row>
    <row r="21774" spans="1:2" ht="14.25" customHeight="1">
      <c r="A21774" s="2" t="s">
        <v>20566</v>
      </c>
      <c r="B21774" s="2" t="str">
        <f ca="1">IFERROR(__xludf.DUMMYFUNCTION("GOOGLETRANSLATE(A21774,""auto"",""en"")"),"Like the last line about voter responsibility the most. Good, constructive criticism of rg")</f>
        <v>Like the last line about voter responsibility the most. Good, constructive criticism of rg</v>
      </c>
    </row>
    <row r="21775" spans="1:2" ht="14.25" customHeight="1">
      <c r="A21775" s="2" t="s">
        <v>20567</v>
      </c>
      <c r="B21775" s="2" t="str">
        <f ca="1">IFERROR(__xludf.DUMMYFUNCTION("GOOGLETRANSLATE(A21775,""auto"",""en"")"),"Priyanka Gandhi has said that people do not do politics for power, and Rahul is such a good person, I am 100% sure that even if Congress elections are won this time, Rahul Gandhi will not become PM. Your analysis is also good, but maximum analysis is old."&amp;" Does it matter if not to whom? The simple answer is- ""Anyone"".. If Congress doesn't win on expectations then its people will also be thrown away.")</f>
        <v>Priyanka Gandhi has said that people do not do politics for power, and Rahul is such a good person, I am 100% sure that even if Congress elections are won this time, Rahul Gandhi will not become PM. Your analysis is also good, but maximum analysis is old. Does it matter if not to whom? The simple answer is- "Anyone".. If Congress doesn't win on expectations then its people will also be thrown away.</v>
      </c>
    </row>
    <row r="21776" spans="1:2" ht="14.25" customHeight="1">
      <c r="A21776" s="2" t="s">
        <v>20568</v>
      </c>
      <c r="B21776" s="2" t="str">
        <f ca="1">IFERROR(__xludf.DUMMYFUNCTION("GOOGLETRANSLATE(A21776,""auto"",""en"")"),"Bro, you are absolutely right, we have found out that both BJP and Congress are not ready to fulfill their manifesto promises...but you cannot rule any party for more than 10 years because at this time, dictatorship is formed which can be broken. India al"&amp;"liance will have to be defeated, give them one chance also, after 10 years they will also be defeated.")</f>
        <v>Bro, you are absolutely right, we have found out that both BJP and Congress are not ready to fulfill their manifesto promises...but you cannot rule any party for more than 10 years because at this time, dictatorship is formed which can be broken. India alliance will have to be defeated, give them one chance also, after 10 years they will also be defeated.</v>
      </c>
    </row>
    <row r="21777" spans="1:2" ht="14.25" customHeight="1">
      <c r="A21777" s="5" t="s">
        <v>20569</v>
      </c>
      <c r="B21777" s="2" t="str">
        <f ca="1">IFERROR(__xludf.DUMMYFUNCTION("GOOGLETRANSLATE(A21777,""auto"",""en"")"),"Babu Bhaiya, he also turned out to be a hidden devotee.
Baba is a mess")</f>
        <v>Babu Bhaiya, he also turned out to be a hidden devotee.
Baba is a mess</v>
      </c>
    </row>
    <row r="21778" spans="1:2" ht="14.25" customHeight="1">
      <c r="A21778" s="2" t="s">
        <v>20570</v>
      </c>
      <c r="B21778" s="2" t="str">
        <f ca="1">IFERROR(__xludf.DUMMYFUNCTION("GOOGLETRANSLATE(A21778,""auto"",""en"")"),"What problem do you have?")</f>
        <v>What problem do you have?</v>
      </c>
    </row>
    <row r="21779" spans="1:2" ht="14.25" customHeight="1">
      <c r="A21779" s="2" t="s">
        <v>20571</v>
      </c>
      <c r="B21779" s="2" t="str">
        <f ca="1">IFERROR(__xludf.DUMMYFUNCTION("GOOGLETRANSLATE(A21779,""auto"",""en"")"),"Loading...")</f>
        <v>Loading...</v>
      </c>
    </row>
    <row r="21780" spans="1:2" ht="14.25" customHeight="1">
      <c r="A21780" s="6" t="s">
        <v>20572</v>
      </c>
      <c r="B21780" s="2" t="str">
        <f ca="1">IFERROR(__xludf.DUMMYFUNCTION("GOOGLETRANSLATE(A21780,""auto"",""en"")"),"Loading...")</f>
        <v>Loading...</v>
      </c>
    </row>
    <row r="21781" spans="1:2" ht="14.25" customHeight="1">
      <c r="A21781" s="2" t="s">
        <v>20573</v>
      </c>
      <c r="B21781" s="2" t="str">
        <f ca="1">IFERROR(__xludf.DUMMYFUNCTION("GOOGLETRANSLATE(A21781,""auto"",""en"")"),"Loading...")</f>
        <v>Loading...</v>
      </c>
    </row>
    <row r="21782" spans="1:2" ht="14.25" customHeight="1">
      <c r="A21782" s="4" t="s">
        <v>20574</v>
      </c>
      <c r="B21782" s="2" t="str">
        <f ca="1">IFERROR(__xludf.DUMMYFUNCTION("GOOGLETRANSLATE(A21782,""auto"",""en"")"),"Loading...")</f>
        <v>Loading...</v>
      </c>
    </row>
    <row r="21783" spans="1:2" ht="14.25" customHeight="1">
      <c r="A21783" s="2" t="s">
        <v>20575</v>
      </c>
      <c r="B21783" s="2" t="str">
        <f ca="1">IFERROR(__xludf.DUMMYFUNCTION("GOOGLETRANSLATE(A21783,""auto"",""en"")"),"Loading...")</f>
        <v>Loading...</v>
      </c>
    </row>
    <row r="21784" spans="1:2" ht="14.25" customHeight="1">
      <c r="A21784" s="2" t="s">
        <v>20576</v>
      </c>
      <c r="B21784" s="2" t="str">
        <f ca="1">IFERROR(__xludf.DUMMYFUNCTION("GOOGLETRANSLATE(A21784,""auto"",""en"")"),"This caste based and divisive politics is still stinking country")</f>
        <v>This caste based and divisive politics is still stinking country</v>
      </c>
    </row>
    <row r="21785" spans="1:2" ht="14.25" customHeight="1">
      <c r="A21785" s="2" t="s">
        <v>20577</v>
      </c>
      <c r="B21785" s="2" t="str">
        <f ca="1">IFERROR(__xludf.DUMMYFUNCTION("GOOGLETRANSLATE(A21785,""auto"",""en"")"),"Loading...")</f>
        <v>Loading...</v>
      </c>
    </row>
    <row r="21786" spans="1:2" ht="14.25" customHeight="1">
      <c r="A21786" s="2" t="s">
        <v>20578</v>
      </c>
      <c r="B21786" s="2" t="str">
        <f ca="1">IFERROR(__xludf.DUMMYFUNCTION("GOOGLETRANSLATE(A21786,""auto"",""en"")"),"Loading...")</f>
        <v>Loading...</v>
      </c>
    </row>
    <row r="21787" spans="1:2" ht="14.25" customHeight="1">
      <c r="A21787" s="4" t="s">
        <v>20579</v>
      </c>
      <c r="B21787" s="2" t="str">
        <f ca="1">IFERROR(__xludf.DUMMYFUNCTION("GOOGLETRANSLATE(A21787,""auto"",""en"")"),"I had seen many blind devotees, today I also saw a devotee from within.")</f>
        <v>I had seen many blind devotees, today I also saw a devotee from within.</v>
      </c>
    </row>
    <row r="21788" spans="1:2" ht="14.25" customHeight="1">
      <c r="A21788" s="2" t="s">
        <v>20580</v>
      </c>
      <c r="B21788" s="2" t="str">
        <f ca="1">IFERROR(__xludf.DUMMYFUNCTION("GOOGLETRANSLATE(A21788,""auto"",""en"")"),"Loading...")</f>
        <v>Loading...</v>
      </c>
    </row>
    <row r="21789" spans="1:2" ht="14.25" customHeight="1">
      <c r="A21789" s="2" t="s">
        <v>20581</v>
      </c>
      <c r="B21789" s="2" t="str">
        <f ca="1">IFERROR(__xludf.DUMMYFUNCTION("GOOGLETRANSLATE(A21789,""auto"",""en"")"),"Loading...")</f>
        <v>Loading...</v>
      </c>
    </row>
    <row r="21790" spans="1:2" ht="14.25" customHeight="1">
      <c r="A21790" s="2" t="s">
        <v>20582</v>
      </c>
      <c r="B21790" s="2" t="str">
        <f ca="1">IFERROR(__xludf.DUMMYFUNCTION("GOOGLETRANSLATE(A21790,""auto"",""en"")"),"Loading...")</f>
        <v>Loading...</v>
      </c>
    </row>
    <row r="21791" spans="1:2" ht="14.25" customHeight="1">
      <c r="A21791" s="2" t="s">
        <v>594</v>
      </c>
      <c r="B21791" s="2" t="str">
        <f ca="1">IFERROR(__xludf.DUMMYFUNCTION("GOOGLETRANSLATE(A21791,""auto"",""en"")"),"❤")</f>
        <v>❤</v>
      </c>
    </row>
    <row r="21792" spans="1:2" ht="14.25" customHeight="1">
      <c r="A21792" s="2" t="s">
        <v>8189</v>
      </c>
      <c r="B21792" s="2" t="str">
        <f ca="1">IFERROR(__xludf.DUMMYFUNCTION("GOOGLETRANSLATE(A21792,""auto"",""en"")"),"Loading...")</f>
        <v>Loading...</v>
      </c>
    </row>
    <row r="21793" spans="1:2" ht="14.25" customHeight="1">
      <c r="A21793" s="2" t="s">
        <v>20583</v>
      </c>
      <c r="B21793" s="2" t="str">
        <f ca="1">IFERROR(__xludf.DUMMYFUNCTION("GOOGLETRANSLATE(A21793,""auto"",""en"")"),"Loading...")</f>
        <v>Loading...</v>
      </c>
    </row>
    <row r="21794" spans="1:2" ht="14.25" customHeight="1">
      <c r="A21794" s="2" t="s">
        <v>20584</v>
      </c>
      <c r="B21794" s="2" t="str">
        <f ca="1">IFERROR(__xludf.DUMMYFUNCTION("GOOGLETRANSLATE(A21794,""auto"",""en"")"),"Loading...")</f>
        <v>Loading...</v>
      </c>
    </row>
    <row r="21795" spans="1:2" ht="14.25" customHeight="1">
      <c r="A21795" s="2" t="s">
        <v>20585</v>
      </c>
      <c r="B21795" s="2" t="str">
        <f ca="1">IFERROR(__xludf.DUMMYFUNCTION("GOOGLETRANSLATE(A21795,""auto"",""en"")"),"Loading...")</f>
        <v>Loading...</v>
      </c>
    </row>
    <row r="21796" spans="1:2" ht="14.25" customHeight="1">
      <c r="A21796" s="2" t="s">
        <v>20586</v>
      </c>
      <c r="B21796" s="2" t="str">
        <f ca="1">IFERROR(__xludf.DUMMYFUNCTION("GOOGLETRANSLATE(A21796,""auto"",""en"")"),"Loading...")</f>
        <v>Loading...</v>
      </c>
    </row>
    <row r="21797" spans="1:2" ht="14.25" customHeight="1">
      <c r="A21797" s="2" t="s">
        <v>20587</v>
      </c>
      <c r="B21797" s="2" t="str">
        <f ca="1">IFERROR(__xludf.DUMMYFUNCTION("GOOGLETRANSLATE(A21797,""auto"",""en"")"),"Loading...")</f>
        <v>Loading...</v>
      </c>
    </row>
    <row r="21798" spans="1:2" ht="14.25" customHeight="1">
      <c r="A21798" s="6" t="s">
        <v>20588</v>
      </c>
      <c r="B21798" s="2" t="str">
        <f ca="1">IFERROR(__xludf.DUMMYFUNCTION("GOOGLETRANSLATE(A21798,""auto"",""en"")"),"Loading...")</f>
        <v>Loading...</v>
      </c>
    </row>
    <row r="21799" spans="1:2" ht="14.25" customHeight="1">
      <c r="A21799" s="2" t="s">
        <v>20589</v>
      </c>
      <c r="B21799" s="2" t="str">
        <f ca="1">IFERROR(__xludf.DUMMYFUNCTION("GOOGLETRANSLATE(A21799,""auto"",""en"")"),"Loading...")</f>
        <v>Loading...</v>
      </c>
    </row>
    <row r="21800" spans="1:2" ht="14.25" customHeight="1">
      <c r="A21800" s="2" t="s">
        <v>20590</v>
      </c>
      <c r="B21800" s="2" t="str">
        <f ca="1">IFERROR(__xludf.DUMMYFUNCTION("GOOGLETRANSLATE(A21800,""auto"",""en"")"),"Loading...")</f>
        <v>Loading...</v>
      </c>
    </row>
    <row r="21801" spans="1:2" ht="14.25" customHeight="1">
      <c r="A21801" s="2" t="s">
        <v>20591</v>
      </c>
      <c r="B21801" s="2" t="str">
        <f ca="1">IFERROR(__xludf.DUMMYFUNCTION("GOOGLETRANSLATE(A21801,""auto"",""en"")"),"Loading...")</f>
        <v>Loading...</v>
      </c>
    </row>
    <row r="21802" spans="1:2" ht="14.25" customHeight="1">
      <c r="A21802" s="2" t="s">
        <v>20592</v>
      </c>
      <c r="B21802" s="2" t="str">
        <f ca="1">IFERROR(__xludf.DUMMYFUNCTION("GOOGLETRANSLATE(A21802,""auto"",""en"")"),"That's the main problem here. Whom to vote! , I have two mindset one say don't do the mistake that will, help current govt in any causes. And other is don't vote for Pm vote for Mp 😮. If I think deeply, there is no 100% guarantee that, that selected Mp w"&amp;"ill do his works properly. If, it's like I am hungry but I am still deep in the river, I will think about the rest of the food before I see the river come out of spring. Why, people are more important than others… I think people who are confused as to why"&amp;" they should vote should understand this as an example.")</f>
        <v>That's the main problem here. Whom to vote! , I have two mindset one say don't do the mistake that will, help current govt in any causes. And other is don't vote for Pm vote for Mp 😮. If I think deeply, there is no 100% guarantee that, that selected Mp will do his works properly. If, it's like I am hungry but I am still deep in the river, I will think about the rest of the food before I see the river come out of spring. Why, people are more important than others… I think people who are confused as to why they should vote should understand this as an example.</v>
      </c>
    </row>
    <row r="21803" spans="1:2" ht="14.25" customHeight="1">
      <c r="A21803" s="6" t="s">
        <v>20593</v>
      </c>
      <c r="B21803" s="2" t="str">
        <f ca="1">IFERROR(__xludf.DUMMYFUNCTION("GOOGLETRANSLATE(A21803,""auto"",""en"")"),"Loading...")</f>
        <v>Loading...</v>
      </c>
    </row>
    <row r="21804" spans="1:2" ht="14.25" customHeight="1">
      <c r="A21804" s="2" t="s">
        <v>20594</v>
      </c>
      <c r="B21804" s="2" t="str">
        <f ca="1">IFERROR(__xludf.DUMMYFUNCTION("GOOGLETRANSLATE(A21804,""auto"",""en"")"),"Loading...")</f>
        <v>Loading...</v>
      </c>
    </row>
    <row r="21805" spans="1:2" ht="14.25" customHeight="1">
      <c r="A21805" s="6" t="s">
        <v>20595</v>
      </c>
      <c r="B21805" s="2" t="str">
        <f ca="1">IFERROR(__xludf.DUMMYFUNCTION("GOOGLETRANSLATE(A21805,""auto"",""en"")"),"Loading...")</f>
        <v>Loading...</v>
      </c>
    </row>
    <row r="21806" spans="1:2" ht="14.25" customHeight="1">
      <c r="A21806" s="6" t="s">
        <v>20596</v>
      </c>
      <c r="B21806" s="2" t="str">
        <f ca="1">IFERROR(__xludf.DUMMYFUNCTION("GOOGLETRANSLATE(A21806,""auto"",""en"")"),"Loading...")</f>
        <v>Loading...</v>
      </c>
    </row>
    <row r="21807" spans="1:2" ht="14.25" customHeight="1">
      <c r="A21807" s="2" t="s">
        <v>20597</v>
      </c>
      <c r="B21807" s="2" t="str">
        <f ca="1">IFERROR(__xludf.DUMMYFUNCTION("GOOGLETRANSLATE(A21807,""auto"",""en"")"),"Loading...")</f>
        <v>Loading...</v>
      </c>
    </row>
    <row r="21808" spans="1:2" ht="14.25" customHeight="1">
      <c r="A21808" s="2" t="s">
        <v>20598</v>
      </c>
      <c r="B21808" s="2" t="str">
        <f ca="1">IFERROR(__xludf.DUMMYFUNCTION("GOOGLETRANSLATE(A21808,""auto"",""en"")"),"Loading...")</f>
        <v>Loading...</v>
      </c>
    </row>
    <row r="21809" spans="1:2" ht="14.25" customHeight="1">
      <c r="A21809" s="2" t="s">
        <v>20599</v>
      </c>
      <c r="B21809" s="2" t="str">
        <f ca="1">IFERROR(__xludf.DUMMYFUNCTION("GOOGLETRANSLATE(A21809,""auto"",""en"")"),"Loading...")</f>
        <v>Loading...</v>
      </c>
    </row>
    <row r="21810" spans="1:2" ht="14.25" customHeight="1">
      <c r="A21810" s="2" t="s">
        <v>594</v>
      </c>
      <c r="B21810" s="2" t="str">
        <f ca="1">IFERROR(__xludf.DUMMYFUNCTION("GOOGLETRANSLATE(A21810,""auto"",""en"")"),"❤")</f>
        <v>❤</v>
      </c>
    </row>
    <row r="21811" spans="1:2" ht="14.25" customHeight="1">
      <c r="A21811" s="2" t="s">
        <v>20600</v>
      </c>
      <c r="B21811" s="2" t="str">
        <f ca="1">IFERROR(__xludf.DUMMYFUNCTION("GOOGLETRANSLATE(A21811,""auto"",""en"")"),"Loading...")</f>
        <v>Loading...</v>
      </c>
    </row>
    <row r="21812" spans="1:2" ht="14.25" customHeight="1">
      <c r="A21812" s="2" t="s">
        <v>20601</v>
      </c>
      <c r="B21812" s="2" t="str">
        <f ca="1">IFERROR(__xludf.DUMMYFUNCTION("GOOGLETRANSLATE(A21812,""auto"",""en"")"),"Loading...")</f>
        <v>Loading...</v>
      </c>
    </row>
    <row r="21813" spans="1:2" ht="14.25" customHeight="1">
      <c r="A21813" s="2" t="s">
        <v>20602</v>
      </c>
      <c r="B21813" s="2" t="str">
        <f ca="1">IFERROR(__xludf.DUMMYFUNCTION("GOOGLETRANSLATE(A21813,""auto"",""en"")"),"Loading...")</f>
        <v>Loading...</v>
      </c>
    </row>
    <row r="21814" spans="1:2" ht="14.25" customHeight="1">
      <c r="A21814" s="4" t="s">
        <v>20603</v>
      </c>
      <c r="B21814" s="2" t="str">
        <f ca="1">IFERROR(__xludf.DUMMYFUNCTION("GOOGLETRANSLATE(A21814,""auto"",""en"")"),"Loading...")</f>
        <v>Loading...</v>
      </c>
    </row>
    <row r="21815" spans="1:2" ht="14.25" customHeight="1">
      <c r="A21815" s="2" t="s">
        <v>20604</v>
      </c>
      <c r="B21815" s="2" t="str">
        <f ca="1">IFERROR(__xludf.DUMMYFUNCTION("GOOGLETRANSLATE(A21815,""auto"",""en"")"),"Loading...")</f>
        <v>Loading...</v>
      </c>
    </row>
    <row r="21816" spans="1:2" ht="14.25" customHeight="1">
      <c r="A21816" s="2" t="s">
        <v>20605</v>
      </c>
      <c r="B21816" s="2" t="str">
        <f ca="1">IFERROR(__xludf.DUMMYFUNCTION("GOOGLETRANSLATE(A21816,""auto"",""en"")"),"Loading...")</f>
        <v>Loading...</v>
      </c>
    </row>
    <row r="21817" spans="1:2" ht="14.25" customHeight="1">
      <c r="A21817" s="2" t="s">
        <v>20606</v>
      </c>
      <c r="B21817" s="2" t="str">
        <f ca="1">IFERROR(__xludf.DUMMYFUNCTION("GOOGLETRANSLATE(A21817,""auto"",""en"")"),"Loading...")</f>
        <v>Loading...</v>
      </c>
    </row>
    <row r="21818" spans="1:2" ht="14.25" customHeight="1">
      <c r="A21818" s="2" t="s">
        <v>20607</v>
      </c>
      <c r="B21818" s="2" t="str">
        <f ca="1">IFERROR(__xludf.DUMMYFUNCTION("GOOGLETRANSLATE(A21818,""auto"",""en"")"),"Loading...")</f>
        <v>Loading...</v>
      </c>
    </row>
    <row r="21819" spans="1:2" ht="14.25" customHeight="1">
      <c r="A21819" s="2" t="s">
        <v>20608</v>
      </c>
      <c r="B21819" s="2" t="str">
        <f ca="1">IFERROR(__xludf.DUMMYFUNCTION("GOOGLETRANSLATE(A21819,""auto"",""en"")"),"Loading...")</f>
        <v>Loading...</v>
      </c>
    </row>
    <row r="21820" spans="1:2" ht="14.25" customHeight="1">
      <c r="A21820" s="2" t="s">
        <v>20609</v>
      </c>
      <c r="B21820" s="2" t="str">
        <f ca="1">IFERROR(__xludf.DUMMYFUNCTION("GOOGLETRANSLATE(A21820,""auto"",""en"")"),"Loading...")</f>
        <v>Loading...</v>
      </c>
    </row>
    <row r="21821" spans="1:2" ht="14.25" customHeight="1">
      <c r="A21821" s="2" t="s">
        <v>20610</v>
      </c>
      <c r="B21821" s="2" t="str">
        <f ca="1">IFERROR(__xludf.DUMMYFUNCTION("GOOGLETRANSLATE(A21821,""auto"",""en"")"),"Loading...")</f>
        <v>Loading...</v>
      </c>
    </row>
    <row r="21822" spans="1:2" ht="14.25" customHeight="1">
      <c r="A21822" s="2" t="s">
        <v>20611</v>
      </c>
      <c r="B21822" s="2" t="str">
        <f ca="1">IFERROR(__xludf.DUMMYFUNCTION("GOOGLETRANSLATE(A21822,""auto"",""en"")"),"Loading...")</f>
        <v>Loading...</v>
      </c>
    </row>
    <row r="21823" spans="1:2" ht="14.25" customHeight="1">
      <c r="A21823" s="2" t="s">
        <v>20612</v>
      </c>
      <c r="B21823" s="2" t="str">
        <f ca="1">IFERROR(__xludf.DUMMYFUNCTION("GOOGLETRANSLATE(A21823,""auto"",""en"")"),"Loading...")</f>
        <v>Loading...</v>
      </c>
    </row>
    <row r="21824" spans="1:2" ht="14.25" customHeight="1">
      <c r="A21824" s="2" t="s">
        <v>20613</v>
      </c>
      <c r="B21824" s="2" t="str">
        <f ca="1">IFERROR(__xludf.DUMMYFUNCTION("GOOGLETRANSLATE(A21824,""auto"",""en"")"),"Loading...")</f>
        <v>Loading...</v>
      </c>
    </row>
    <row r="21825" spans="1:2" ht="14.25" customHeight="1">
      <c r="A21825" s="2" t="s">
        <v>20614</v>
      </c>
      <c r="B21825" s="2" t="str">
        <f ca="1">IFERROR(__xludf.DUMMYFUNCTION("GOOGLETRANSLATE(A21825,""auto"",""en"")"),"Loading...")</f>
        <v>Loading...</v>
      </c>
    </row>
    <row r="21826" spans="1:2" ht="14.25" customHeight="1">
      <c r="A21826" s="2" t="s">
        <v>20615</v>
      </c>
      <c r="B21826" s="2" t="str">
        <f ca="1">IFERROR(__xludf.DUMMYFUNCTION("GOOGLETRANSLATE(A21826,""auto"",""en"")"),"Loading...")</f>
        <v>Loading...</v>
      </c>
    </row>
    <row r="21827" spans="1:2" ht="14.25" customHeight="1">
      <c r="A21827" s="2" t="s">
        <v>20616</v>
      </c>
      <c r="B21827" s="2" t="str">
        <f ca="1">IFERROR(__xludf.DUMMYFUNCTION("GOOGLETRANSLATE(A21827,""auto"",""en"")"),"Loading...")</f>
        <v>Loading...</v>
      </c>
    </row>
    <row r="21828" spans="1:2" ht="14.25" customHeight="1">
      <c r="A21828" s="2" t="s">
        <v>20617</v>
      </c>
      <c r="B21828" s="2" t="str">
        <f ca="1">IFERROR(__xludf.DUMMYFUNCTION("GOOGLETRANSLATE(A21828,""auto"",""en"")"),"Loading...")</f>
        <v>Loading...</v>
      </c>
    </row>
    <row r="21829" spans="1:2" ht="14.25" customHeight="1">
      <c r="A21829" s="2" t="s">
        <v>20618</v>
      </c>
      <c r="B21829" s="2" t="str">
        <f ca="1">IFERROR(__xludf.DUMMYFUNCTION("GOOGLETRANSLATE(A21829,""auto"",""en"")"),"Loading...")</f>
        <v>Loading...</v>
      </c>
    </row>
    <row r="21830" spans="1:2" ht="14.25" customHeight="1">
      <c r="A21830" s="2" t="s">
        <v>20619</v>
      </c>
      <c r="B21830" s="2" t="str">
        <f ca="1">IFERROR(__xludf.DUMMYFUNCTION("GOOGLETRANSLATE(A21830,""auto"",""en"")"),"Any party is better than the BJP in my opinion")</f>
        <v>Any party is better than the BJP in my opinion</v>
      </c>
    </row>
    <row r="21831" spans="1:2" ht="14.25" customHeight="1">
      <c r="A21831" s="6" t="s">
        <v>20620</v>
      </c>
      <c r="B21831" s="2" t="str">
        <f ca="1">IFERROR(__xludf.DUMMYFUNCTION("GOOGLETRANSLATE(A21831,""auto"",""en"")"),"Loading...")</f>
        <v>Loading...</v>
      </c>
    </row>
    <row r="21832" spans="1:2" ht="14.25" customHeight="1">
      <c r="A21832" s="2" t="s">
        <v>20621</v>
      </c>
      <c r="B21832" s="2" t="str">
        <f ca="1">IFERROR(__xludf.DUMMYFUNCTION("GOOGLETRANSLATE(A21832,""auto"",""en"")"),"Loading...")</f>
        <v>Loading...</v>
      </c>
    </row>
    <row r="21833" spans="1:2" ht="14.25" customHeight="1">
      <c r="A21833" s="2" t="s">
        <v>20622</v>
      </c>
      <c r="B21833" s="2" t="str">
        <f ca="1">IFERROR(__xludf.DUMMYFUNCTION("GOOGLETRANSLATE(A21833,""auto"",""en"")"),"Loading...")</f>
        <v>Loading...</v>
      </c>
    </row>
    <row r="21834" spans="1:2" ht="14.25" customHeight="1">
      <c r="A21834" s="2" t="s">
        <v>20623</v>
      </c>
      <c r="B21834" s="2" t="str">
        <f ca="1">IFERROR(__xludf.DUMMYFUNCTION("GOOGLETRANSLATE(A21834,""auto"",""en"")"),"Loading...")</f>
        <v>Loading...</v>
      </c>
    </row>
    <row r="21835" spans="1:2" ht="14.25" customHeight="1">
      <c r="A21835" s="6" t="s">
        <v>20624</v>
      </c>
      <c r="B21835" s="2" t="str">
        <f ca="1">IFERROR(__xludf.DUMMYFUNCTION("GOOGLETRANSLATE(A21835,""auto"",""en"")"),"Loading...")</f>
        <v>Loading...</v>
      </c>
    </row>
    <row r="21836" spans="1:2" ht="14.25" customHeight="1">
      <c r="A21836" s="2" t="s">
        <v>20625</v>
      </c>
      <c r="B21836" s="2" t="str">
        <f ca="1">IFERROR(__xludf.DUMMYFUNCTION("GOOGLETRANSLATE(A21836,""auto"",""en"")"),"Loading...")</f>
        <v>Loading...</v>
      </c>
    </row>
    <row r="21837" spans="1:2" ht="14.25" customHeight="1">
      <c r="A21837" s="2" t="s">
        <v>20626</v>
      </c>
      <c r="B21837" s="2" t="str">
        <f ca="1">IFERROR(__xludf.DUMMYFUNCTION("GOOGLETRANSLATE(A21837,""auto"",""en"")"),"Loading...")</f>
        <v>Loading...</v>
      </c>
    </row>
    <row r="21838" spans="1:2" ht="14.25" customHeight="1">
      <c r="A21838" s="2" t="s">
        <v>20627</v>
      </c>
      <c r="B21838" s="2" t="str">
        <f ca="1">IFERROR(__xludf.DUMMYFUNCTION("GOOGLETRANSLATE(A21838,""auto"",""en"")"),"Loading...")</f>
        <v>Loading...</v>
      </c>
    </row>
    <row r="21839" spans="1:2" ht="14.25" customHeight="1">
      <c r="A21839" s="2" t="s">
        <v>20628</v>
      </c>
      <c r="B21839" s="2" t="str">
        <f ca="1">IFERROR(__xludf.DUMMYFUNCTION("GOOGLETRANSLATE(A21839,""auto"",""en"")"),"Loading...")</f>
        <v>Loading...</v>
      </c>
    </row>
    <row r="21840" spans="1:2" ht="14.25" customHeight="1">
      <c r="A21840" s="6" t="s">
        <v>20629</v>
      </c>
      <c r="B21840" s="2" t="str">
        <f ca="1">IFERROR(__xludf.DUMMYFUNCTION("GOOGLETRANSLATE(A21840,""auto"",""en"")"),"Loading...")</f>
        <v>Loading...</v>
      </c>
    </row>
    <row r="21841" spans="1:2" ht="14.25" customHeight="1">
      <c r="A21841" s="2" t="s">
        <v>20630</v>
      </c>
      <c r="B21841" s="2" t="str">
        <f ca="1">IFERROR(__xludf.DUMMYFUNCTION("GOOGLETRANSLATE(A21841,""auto"",""en"")"),"Great work on showing Congress promises as usual very useless!!")</f>
        <v>Great work on showing Congress promises as usual very useless!!</v>
      </c>
    </row>
    <row r="21842" spans="1:2" ht="14.25" customHeight="1">
      <c r="A21842" s="2" t="s">
        <v>20631</v>
      </c>
      <c r="B21842" s="2" t="str">
        <f ca="1">IFERROR(__xludf.DUMMYFUNCTION("GOOGLETRANSLATE(A21842,""auto"",""en"")"),"Loading...")</f>
        <v>Loading...</v>
      </c>
    </row>
    <row r="21843" spans="1:2" ht="14.25" customHeight="1">
      <c r="A21843" s="2" t="s">
        <v>20632</v>
      </c>
      <c r="B21843" s="2" t="str">
        <f ca="1">IFERROR(__xludf.DUMMYFUNCTION("GOOGLETRANSLATE(A21843,""auto"",""en"")"),"Loading...")</f>
        <v>Loading...</v>
      </c>
    </row>
    <row r="21844" spans="1:2" ht="14.25" customHeight="1">
      <c r="A21844" s="4" t="s">
        <v>20633</v>
      </c>
      <c r="B21844" s="2" t="str">
        <f ca="1">IFERROR(__xludf.DUMMYFUNCTION("GOOGLETRANSLATE(A21844,""auto"",""en"")"),"Loading...")</f>
        <v>Loading...</v>
      </c>
    </row>
    <row r="21845" spans="1:2" ht="14.25" customHeight="1">
      <c r="A21845" s="2" t="s">
        <v>20634</v>
      </c>
      <c r="B21845" s="2" t="str">
        <f ca="1">IFERROR(__xludf.DUMMYFUNCTION("GOOGLETRANSLATE(A21845,""auto"",""en"")"),"Loading...")</f>
        <v>Loading...</v>
      </c>
    </row>
    <row r="21846" spans="1:2" ht="14.25" customHeight="1">
      <c r="A21846" s="2" t="s">
        <v>20635</v>
      </c>
      <c r="B21846" s="2" t="str">
        <f ca="1">IFERROR(__xludf.DUMMYFUNCTION("GOOGLETRANSLATE(A21846,""auto"",""en"")"),"Loading...")</f>
        <v>Loading...</v>
      </c>
    </row>
    <row r="21847" spans="1:2" ht="14.25" customHeight="1">
      <c r="A21847" s="2" t="s">
        <v>16597</v>
      </c>
      <c r="B21847" s="2" t="str">
        <f ca="1">IFERROR(__xludf.DUMMYFUNCTION("GOOGLETRANSLATE(A21847,""auto"",""en"")"),"Loading...")</f>
        <v>Loading...</v>
      </c>
    </row>
    <row r="21848" spans="1:2" ht="14.25" customHeight="1">
      <c r="A21848" s="2" t="s">
        <v>20636</v>
      </c>
      <c r="B21848" s="2" t="str">
        <f ca="1">IFERROR(__xludf.DUMMYFUNCTION("GOOGLETRANSLATE(A21848,""auto"",""en"")"),"Loading...")</f>
        <v>Loading...</v>
      </c>
    </row>
    <row r="21849" spans="1:2" ht="14.25" customHeight="1">
      <c r="A21849" s="2" t="s">
        <v>20637</v>
      </c>
      <c r="B21849" s="2" t="str">
        <f ca="1">IFERROR(__xludf.DUMMYFUNCTION("GOOGLETRANSLATE(A21849,""auto"",""en"")"),"Loading...")</f>
        <v>Loading...</v>
      </c>
    </row>
    <row r="21850" spans="1:2" ht="14.25" customHeight="1">
      <c r="A21850" s="2" t="s">
        <v>20638</v>
      </c>
      <c r="B21850" s="2" t="str">
        <f ca="1">IFERROR(__xludf.DUMMYFUNCTION("GOOGLETRANSLATE(A21850,""auto"",""en"")"),"Loading...")</f>
        <v>Loading...</v>
      </c>
    </row>
    <row r="21851" spans="1:2" ht="14.25" customHeight="1">
      <c r="A21851" s="2" t="s">
        <v>20639</v>
      </c>
      <c r="B21851" s="2" t="str">
        <f ca="1">IFERROR(__xludf.DUMMYFUNCTION("GOOGLETRANSLATE(A21851,""auto"",""en"")"),"Loading...")</f>
        <v>Loading...</v>
      </c>
    </row>
    <row r="21852" spans="1:2" ht="14.25" customHeight="1">
      <c r="A21852" s="2" t="s">
        <v>20640</v>
      </c>
      <c r="B21852" s="2" t="str">
        <f ca="1">IFERROR(__xludf.DUMMYFUNCTION("GOOGLETRANSLATE(A21852,""auto"",""en"")"),"A great video, makes me question the ongoing existential crisis, secularism may sound like a Gali today but for me living outside India I see how other countries are secular yet follow their religion peacefully. I fear that I will be discriminated against"&amp;" coz I'm a dalit maybe dunno...😅 keep up the good work mohak❤")</f>
        <v>A great video, makes me question the ongoing existential crisis, secularism may sound like a Gali today but for me living outside India I see how other countries are secular yet follow their religion peacefully. I fear that I will be discriminated against coz I'm a dalit maybe dunno...😅 keep up the good work mohak❤</v>
      </c>
    </row>
    <row r="21853" spans="1:2" ht="14.25" customHeight="1">
      <c r="A21853" s="2" t="s">
        <v>20641</v>
      </c>
      <c r="B21853" s="2" t="str">
        <f ca="1">IFERROR(__xludf.DUMMYFUNCTION("GOOGLETRANSLATE(A21853,""auto"",""en"")"),"Loading...")</f>
        <v>Loading...</v>
      </c>
    </row>
    <row r="21854" spans="1:2" ht="14.25" customHeight="1">
      <c r="A21854" s="2" t="s">
        <v>20642</v>
      </c>
      <c r="B21854" s="2" t="str">
        <f ca="1">IFERROR(__xludf.DUMMYFUNCTION("GOOGLETRANSLATE(A21854,""auto"",""en"")"),"Loading...")</f>
        <v>Loading...</v>
      </c>
    </row>
    <row r="21855" spans="1:2" ht="14.25" customHeight="1">
      <c r="A21855" s="6" t="s">
        <v>20643</v>
      </c>
      <c r="B21855" s="2" t="str">
        <f ca="1">IFERROR(__xludf.DUMMYFUNCTION("GOOGLETRANSLATE(A21855,""auto"",""en"")"),"Loading...")</f>
        <v>Loading...</v>
      </c>
    </row>
    <row r="21856" spans="1:2" ht="14.25" customHeight="1">
      <c r="A21856" s="2" t="s">
        <v>20644</v>
      </c>
      <c r="B21856" s="2" t="str">
        <f ca="1">IFERROR(__xludf.DUMMYFUNCTION("GOOGLETRANSLATE(A21856,""auto"",""en"")"),"Loading...")</f>
        <v>Loading...</v>
      </c>
    </row>
    <row r="21857" spans="1:2" ht="14.25" customHeight="1">
      <c r="A21857" s="2" t="s">
        <v>20645</v>
      </c>
      <c r="B21857" s="2" t="str">
        <f ca="1">IFERROR(__xludf.DUMMYFUNCTION("GOOGLETRANSLATE(A21857,""auto"",""en"")"),"Loading...")</f>
        <v>Loading...</v>
      </c>
    </row>
    <row r="21858" spans="1:2" ht="14.25" customHeight="1">
      <c r="A21858" s="2" t="s">
        <v>20646</v>
      </c>
      <c r="B21858" s="2" t="str">
        <f ca="1">IFERROR(__xludf.DUMMYFUNCTION("GOOGLETRANSLATE(A21858,""auto"",""en"")"),"Loading...")</f>
        <v>Loading...</v>
      </c>
    </row>
    <row r="21859" spans="1:2" ht="14.25" customHeight="1">
      <c r="A21859" s="2" t="s">
        <v>20647</v>
      </c>
      <c r="B21859" s="2" t="str">
        <f ca="1">IFERROR(__xludf.DUMMYFUNCTION("GOOGLETRANSLATE(A21859,""auto"",""en"")"),"Loading...")</f>
        <v>Loading...</v>
      </c>
    </row>
    <row r="21860" spans="1:2" ht="14.25" customHeight="1">
      <c r="A21860" s="2" t="s">
        <v>20648</v>
      </c>
      <c r="B21860" s="2" t="str">
        <f ca="1">IFERROR(__xludf.DUMMYFUNCTION("GOOGLETRANSLATE(A21860,""auto"",""en"")"),"Loading...")</f>
        <v>Loading...</v>
      </c>
    </row>
    <row r="21861" spans="1:2" ht="14.25" customHeight="1">
      <c r="A21861" s="2" t="s">
        <v>20649</v>
      </c>
      <c r="B21861" s="2" t="str">
        <f ca="1">IFERROR(__xludf.DUMMYFUNCTION("GOOGLETRANSLATE(A21861,""auto"",""en"")"),"Loading...")</f>
        <v>Loading...</v>
      </c>
    </row>
    <row r="21862" spans="1:2" ht="14.25" customHeight="1">
      <c r="A21862" s="2" t="s">
        <v>20650</v>
      </c>
      <c r="B21862" s="2" t="str">
        <f ca="1">IFERROR(__xludf.DUMMYFUNCTION("GOOGLETRANSLATE(A21862,""auto"",""en"")"),"10thousand crore is not big amout for central government that unemployment youth 1 lack rupes is very good decision thank you rahul")</f>
        <v>10thousand crore is not big amout for central government that unemployment youth 1 lack rupes is very good decision thank you rahul</v>
      </c>
    </row>
    <row r="21863" spans="1:2" ht="14.25" customHeight="1">
      <c r="A21863" s="2" t="s">
        <v>20651</v>
      </c>
      <c r="B21863" s="2" t="str">
        <f ca="1">IFERROR(__xludf.DUMMYFUNCTION("GOOGLETRANSLATE(A21863,""auto"",""en"")"),"Loading...")</f>
        <v>Loading...</v>
      </c>
    </row>
    <row r="21864" spans="1:2" ht="14.25" customHeight="1">
      <c r="A21864" s="2" t="s">
        <v>20651</v>
      </c>
      <c r="B21864" s="2" t="str">
        <f ca="1">IFERROR(__xludf.DUMMYFUNCTION("GOOGLETRANSLATE(A21864,""auto"",""en"")"),"Loading...")</f>
        <v>Loading...</v>
      </c>
    </row>
    <row r="21865" spans="1:2" ht="14.25" customHeight="1">
      <c r="A21865" s="2" t="s">
        <v>20652</v>
      </c>
      <c r="B21865" s="2" t="str">
        <f ca="1">IFERROR(__xludf.DUMMYFUNCTION("GOOGLETRANSLATE(A21865,""auto"",""en"")"),"Rahul nahi rukega....he completely missed the important things that rahul did...both paidal yatra that he did...completely missed all the important issues that rahul raised....missed about the guarantee jobs that they have promised along with reservation."&amp;"..do not forget that it is INDIA  is an alliance ...kejriwal has done it in delhi so centre also can fulfill their promises ....tejaswi gave so many jobs in bihar...so centre also can do it...congresa party have capable pple to do all these things that th"&amp;"ey have promised...dont expect rahul gandhi to do all the things...modi doesnt do anything ...its their team...modi is just a face to do the acting...it takes thousands of crores to project as if modi is doing everything ...modi is so knowledgeable...no h"&amp;"e is not...its all the work of godi media and pple like u")</f>
        <v>Rahul nahi rukega....he completely missed the important things that rahul did...both paidal yatra that he did...completely missed all the important issues that rahul raised....missed about the guarantee jobs that they have promised along with reservation...do not forget that it is INDIA  is an alliance ...kejriwal has done it in delhi so centre also can fulfill their promises ....tejaswi gave so many jobs in bihar...so centre also can do it...congresa party have capable pple to do all these things that they have promised...dont expect rahul gandhi to do all the things...modi doesnt do anything ...its their team...modi is just a face to do the acting...it takes thousands of crores to project as if modi is doing everything ...modi is so knowledgeable...no he is not...its all the work of godi media and pple like u</v>
      </c>
    </row>
    <row r="21866" spans="1:2" ht="14.25" customHeight="1">
      <c r="A21866" s="6" t="s">
        <v>20653</v>
      </c>
      <c r="B21866" s="2" t="str">
        <f ca="1">IFERROR(__xludf.DUMMYFUNCTION("GOOGLETRANSLATE(A21866,""auto"",""en"")"),"Loading...")</f>
        <v>Loading...</v>
      </c>
    </row>
    <row r="21867" spans="1:2" ht="14.25" customHeight="1">
      <c r="A21867" s="6" t="s">
        <v>20654</v>
      </c>
      <c r="B21867" s="2" t="str">
        <f ca="1">IFERROR(__xludf.DUMMYFUNCTION("GOOGLETRANSLATE(A21867,""auto"",""en"")"),"Loading...")</f>
        <v>Loading...</v>
      </c>
    </row>
    <row r="21868" spans="1:2" ht="14.25" customHeight="1">
      <c r="A21868" s="2" t="s">
        <v>20655</v>
      </c>
      <c r="B21868" s="2" t="str">
        <f ca="1">IFERROR(__xludf.DUMMYFUNCTION("GOOGLETRANSLATE(A21868,""auto"",""en"")"),"Loading...")</f>
        <v>Loading...</v>
      </c>
    </row>
    <row r="21869" spans="1:2" ht="14.25" customHeight="1">
      <c r="A21869" s="2" t="s">
        <v>20656</v>
      </c>
      <c r="B21869" s="2" t="str">
        <f ca="1">IFERROR(__xludf.DUMMYFUNCTION("GOOGLETRANSLATE(A21869,""auto"",""en"")"),"Loading...")</f>
        <v>Loading...</v>
      </c>
    </row>
    <row r="21870" spans="1:2" ht="14.25" customHeight="1">
      <c r="A21870" s="2" t="s">
        <v>20657</v>
      </c>
      <c r="B21870" s="2" t="str">
        <f ca="1">IFERROR(__xludf.DUMMYFUNCTION("GOOGLETRANSLATE(A21870,""auto"",""en"")"),"Loading...")</f>
        <v>Loading...</v>
      </c>
    </row>
    <row r="21871" spans="1:2" ht="14.25" customHeight="1">
      <c r="A21871" s="2" t="s">
        <v>20658</v>
      </c>
      <c r="B21871" s="2" t="str">
        <f ca="1">IFERROR(__xludf.DUMMYFUNCTION("GOOGLETRANSLATE(A21871,""auto"",""en"")"),"Loading...")</f>
        <v>Loading...</v>
      </c>
    </row>
    <row r="21872" spans="1:2" ht="14.25" customHeight="1">
      <c r="A21872" s="2" t="s">
        <v>20659</v>
      </c>
      <c r="B21872" s="2" t="str">
        <f ca="1">IFERROR(__xludf.DUMMYFUNCTION("GOOGLETRANSLATE(A21872,""auto"",""en"")"),"Best video 🔥")</f>
        <v>Best video 🔥</v>
      </c>
    </row>
    <row r="21873" spans="1:2" ht="14.25" customHeight="1">
      <c r="A21873" s="2" t="s">
        <v>20660</v>
      </c>
      <c r="B21873" s="2" t="str">
        <f ca="1">IFERROR(__xludf.DUMMYFUNCTION("GOOGLETRANSLATE(A21873,""auto"",""en"")"),"Loading...")</f>
        <v>Loading...</v>
      </c>
    </row>
    <row r="21874" spans="1:2" ht="14.25" customHeight="1">
      <c r="A21874" s="2" t="s">
        <v>20661</v>
      </c>
      <c r="B21874" s="2" t="str">
        <f ca="1">IFERROR(__xludf.DUMMYFUNCTION("GOOGLETRANSLATE(A21874,""auto"",""en"")"),"Loading...")</f>
        <v>Loading...</v>
      </c>
    </row>
    <row r="21875" spans="1:2" ht="14.25" customHeight="1">
      <c r="A21875" s="6" t="s">
        <v>20662</v>
      </c>
      <c r="B21875" s="2" t="str">
        <f ca="1">IFERROR(__xludf.DUMMYFUNCTION("GOOGLETRANSLATE(A21875,""auto"",""en"")"),"Loading...")</f>
        <v>Loading...</v>
      </c>
    </row>
    <row r="21876" spans="1:2" ht="14.25" customHeight="1">
      <c r="A21876" s="6" t="s">
        <v>20663</v>
      </c>
      <c r="B21876" s="2" t="str">
        <f ca="1">IFERROR(__xludf.DUMMYFUNCTION("GOOGLETRANSLATE(A21876,""auto"",""en"")"),"Why not you make a same type of video on the"" Biggest Problem with Narendra Modi""??
I think its not so easy!!😅😅")</f>
        <v>Why not you make a same type of video on the" Biggest Problem with Narendra Modi"??
I think its not so easy!!😅😅</v>
      </c>
    </row>
    <row r="21877" spans="1:2" ht="14.25" customHeight="1">
      <c r="A21877" s="6" t="s">
        <v>20653</v>
      </c>
      <c r="B21877" s="2" t="str">
        <f ca="1">IFERROR(__xludf.DUMMYFUNCTION("GOOGLETRANSLATE(A21877,""auto"",""en"")"),"Loading...")</f>
        <v>Loading...</v>
      </c>
    </row>
    <row r="21878" spans="1:2" ht="14.25" customHeight="1">
      <c r="A21878" s="6" t="s">
        <v>20664</v>
      </c>
      <c r="B21878" s="2" t="str">
        <f ca="1">IFERROR(__xludf.DUMMYFUNCTION("GOOGLETRANSLATE(A21878,""auto"",""en"")"),"Loading...")</f>
        <v>Loading...</v>
      </c>
    </row>
    <row r="21879" spans="1:2" ht="14.25" customHeight="1">
      <c r="A21879" s="2" t="s">
        <v>20665</v>
      </c>
      <c r="B21879" s="2" t="str">
        <f ca="1">IFERROR(__xludf.DUMMYFUNCTION("GOOGLETRANSLATE(A21879,""auto"",""en"")"),"Loading...")</f>
        <v>Loading...</v>
      </c>
    </row>
    <row r="21880" spans="1:2" ht="14.25" customHeight="1">
      <c r="A21880" s="2" t="s">
        <v>20666</v>
      </c>
      <c r="B21880" s="2" t="str">
        <f ca="1">IFERROR(__xludf.DUMMYFUNCTION("GOOGLETRANSLATE(A21880,""auto"",""en"")"),"Loading...")</f>
        <v>Loading...</v>
      </c>
    </row>
    <row r="21881" spans="1:2" ht="14.25" customHeight="1">
      <c r="A21881" s="2" t="s">
        <v>20667</v>
      </c>
      <c r="B21881" s="2" t="str">
        <f ca="1">IFERROR(__xludf.DUMMYFUNCTION("GOOGLETRANSLATE(A21881,""auto"",""en"")"),"Loading...")</f>
        <v>Loading...</v>
      </c>
    </row>
    <row r="21882" spans="1:2" ht="14.25" customHeight="1">
      <c r="A21882" s="2" t="s">
        <v>2645</v>
      </c>
      <c r="B21882" s="2" t="str">
        <f ca="1">IFERROR(__xludf.DUMMYFUNCTION("GOOGLETRANSLATE(A21882,""auto"",""en"")"),"Loading...")</f>
        <v>Loading...</v>
      </c>
    </row>
    <row r="21883" spans="1:2" ht="14.25" customHeight="1">
      <c r="A21883" s="2" t="s">
        <v>20668</v>
      </c>
      <c r="B21883" s="2" t="str">
        <f ca="1">IFERROR(__xludf.DUMMYFUNCTION("GOOGLETRANSLATE(A21883,""auto"",""en"")"),"Loading...")</f>
        <v>Loading...</v>
      </c>
    </row>
    <row r="21884" spans="1:2" ht="14.25" customHeight="1">
      <c r="A21884" s="2" t="s">
        <v>20669</v>
      </c>
      <c r="B21884" s="2" t="str">
        <f ca="1">IFERROR(__xludf.DUMMYFUNCTION("GOOGLETRANSLATE(A21884,""auto"",""en"")"),"Loading...")</f>
        <v>Loading...</v>
      </c>
    </row>
    <row r="21885" spans="1:2" ht="14.25" customHeight="1">
      <c r="A21885" s="2" t="s">
        <v>20670</v>
      </c>
      <c r="B21885" s="2" t="str">
        <f ca="1">IFERROR(__xludf.DUMMYFUNCTION("GOOGLETRANSLATE(A21885,""auto"",""en"")"),"Loading...")</f>
        <v>Loading...</v>
      </c>
    </row>
    <row r="21886" spans="1:2" ht="14.25" customHeight="1">
      <c r="A21886" s="2" t="s">
        <v>20671</v>
      </c>
      <c r="B21886" s="2" t="str">
        <f ca="1">IFERROR(__xludf.DUMMYFUNCTION("GOOGLETRANSLATE(A21886,""auto"",""en"")"),"Loading...")</f>
        <v>Loading...</v>
      </c>
    </row>
    <row r="21887" spans="1:2" ht="14.25" customHeight="1">
      <c r="A21887" s="2" t="s">
        <v>20672</v>
      </c>
      <c r="B21887" s="2" t="str">
        <f ca="1">IFERROR(__xludf.DUMMYFUNCTION("GOOGLETRANSLATE(A21887,""auto"",""en"")"),"Loading...")</f>
        <v>Loading...</v>
      </c>
    </row>
    <row r="21888" spans="1:2" ht="14.25" customHeight="1">
      <c r="A21888" s="2" t="s">
        <v>20673</v>
      </c>
      <c r="B21888" s="2" t="str">
        <f ca="1">IFERROR(__xludf.DUMMYFUNCTION("GOOGLETRANSLATE(A21888,""auto"",""en"")"),"Loading...")</f>
        <v>Loading...</v>
      </c>
    </row>
    <row r="21889" spans="1:2" ht="14.25" customHeight="1">
      <c r="A21889" s="2" t="s">
        <v>20674</v>
      </c>
      <c r="B21889" s="2" t="str">
        <f ca="1">IFERROR(__xludf.DUMMYFUNCTION("GOOGLETRANSLATE(A21889,""auto"",""en"")"),"Loading...")</f>
        <v>Loading...</v>
      </c>
    </row>
    <row r="21890" spans="1:2" ht="14.25" customHeight="1">
      <c r="A21890" s="6" t="s">
        <v>20675</v>
      </c>
      <c r="B21890" s="2" t="str">
        <f ca="1">IFERROR(__xludf.DUMMYFUNCTION("GOOGLETRANSLATE(A21890,""auto"",""en"")"),"Loading...")</f>
        <v>Loading...</v>
      </c>
    </row>
    <row r="21891" spans="1:2" ht="14.25" customHeight="1">
      <c r="A21891" s="2" t="s">
        <v>20676</v>
      </c>
      <c r="B21891" s="2" t="str">
        <f ca="1">IFERROR(__xludf.DUMMYFUNCTION("GOOGLETRANSLATE(A21891,""auto"",""en"")"),"Loading...")</f>
        <v>Loading...</v>
      </c>
    </row>
    <row r="21892" spans="1:2" ht="14.25" customHeight="1">
      <c r="A21892" s="2" t="s">
        <v>20677</v>
      </c>
      <c r="B21892" s="2" t="str">
        <f ca="1">IFERROR(__xludf.DUMMYFUNCTION("GOOGLETRANSLATE(A21892,""auto"",""en"")"),"Loading...")</f>
        <v>Loading...</v>
      </c>
    </row>
    <row r="21893" spans="1:2" ht="14.25" customHeight="1">
      <c r="A21893" s="2" t="s">
        <v>20678</v>
      </c>
      <c r="B21893" s="2" t="str">
        <f ca="1">IFERROR(__xludf.DUMMYFUNCTION("GOOGLETRANSLATE(A21893,""auto"",""en"")"),"Loading...")</f>
        <v>Loading...</v>
      </c>
    </row>
    <row r="21894" spans="1:2" ht="14.25" customHeight="1">
      <c r="A21894" s="2" t="s">
        <v>20679</v>
      </c>
      <c r="B21894" s="2" t="str">
        <f ca="1">IFERROR(__xludf.DUMMYFUNCTION("GOOGLETRANSLATE(A21894,""auto"",""en"")"),"Loading...")</f>
        <v>Loading...</v>
      </c>
    </row>
    <row r="21895" spans="1:2" ht="14.25" customHeight="1">
      <c r="A21895" s="2" t="s">
        <v>20680</v>
      </c>
      <c r="B21895" s="2" t="str">
        <f ca="1">IFERROR(__xludf.DUMMYFUNCTION("GOOGLETRANSLATE(A21895,""auto"",""en"")"),"Loading...")</f>
        <v>Loading...</v>
      </c>
    </row>
    <row r="21896" spans="1:2" ht="14.25" customHeight="1">
      <c r="A21896" s="6" t="s">
        <v>20681</v>
      </c>
      <c r="B21896" s="2" t="str">
        <f ca="1">IFERROR(__xludf.DUMMYFUNCTION("GOOGLETRANSLATE(A21896,""auto"",""en"")"),"I hope you will make a vdo on Modi.
And raise the question why Modi have no courage to hold a PC.
I can debate with u.")</f>
        <v>I hope you will make a vdo on Modi.
And raise the question why Modi have no courage to hold a PC.
I can debate with u.</v>
      </c>
    </row>
    <row r="21897" spans="1:2" ht="14.25" customHeight="1">
      <c r="A21897" s="5" t="s">
        <v>20682</v>
      </c>
      <c r="B21897" s="2" t="str">
        <f ca="1">IFERROR(__xludf.DUMMYFUNCTION("GOOGLETRANSLATE(A21897,""auto"",""en"")"),"Loading...")</f>
        <v>Loading...</v>
      </c>
    </row>
    <row r="21898" spans="1:2" ht="14.25" customHeight="1">
      <c r="A21898" s="2" t="s">
        <v>20683</v>
      </c>
      <c r="B21898" s="2" t="str">
        <f ca="1">IFERROR(__xludf.DUMMYFUNCTION("GOOGLETRANSLATE(A21898,""auto"",""en"")"),"Loading...")</f>
        <v>Loading...</v>
      </c>
    </row>
    <row r="21899" spans="1:2" ht="14.25" customHeight="1">
      <c r="A21899" s="6" t="s">
        <v>20684</v>
      </c>
      <c r="B21899" s="2" t="str">
        <f ca="1">IFERROR(__xludf.DUMMYFUNCTION("GOOGLETRANSLATE(A21899,""auto"",""en"")"),"Loading...")</f>
        <v>Loading...</v>
      </c>
    </row>
    <row r="21900" spans="1:2" ht="14.25" customHeight="1">
      <c r="A21900" s="2" t="s">
        <v>20685</v>
      </c>
      <c r="B21900" s="2" t="str">
        <f ca="1">IFERROR(__xludf.DUMMYFUNCTION("GOOGLETRANSLATE(A21900,""auto"",""en"")"),"Loading...")</f>
        <v>Loading...</v>
      </c>
    </row>
    <row r="21901" spans="1:2" ht="14.25" customHeight="1">
      <c r="A21901" s="2" t="s">
        <v>20686</v>
      </c>
      <c r="B21901" s="2" t="str">
        <f ca="1">IFERROR(__xludf.DUMMYFUNCTION("GOOGLETRANSLATE(A21901,""auto"",""en"")"),"Loading...")</f>
        <v>Loading...</v>
      </c>
    </row>
    <row r="21902" spans="1:2" ht="14.25" customHeight="1">
      <c r="A21902" s="2" t="s">
        <v>20687</v>
      </c>
      <c r="B21902" s="2" t="str">
        <f ca="1">IFERROR(__xludf.DUMMYFUNCTION("GOOGLETRANSLATE(A21902,""auto"",""en"")"),"Loading...")</f>
        <v>Loading...</v>
      </c>
    </row>
    <row r="21903" spans="1:2" ht="14.25" customHeight="1">
      <c r="A21903" s="2" t="s">
        <v>20688</v>
      </c>
      <c r="B21903" s="2" t="str">
        <f ca="1">IFERROR(__xludf.DUMMYFUNCTION("GOOGLETRANSLATE(A21903,""auto"",""en"")"),"Loading...")</f>
        <v>Loading...</v>
      </c>
    </row>
    <row r="21904" spans="1:2" ht="14.25" customHeight="1">
      <c r="A21904" s="2" t="s">
        <v>20689</v>
      </c>
      <c r="B21904" s="2" t="str">
        <f ca="1">IFERROR(__xludf.DUMMYFUNCTION("GOOGLETRANSLATE(A21904,""auto"",""en"")"),"Loading...")</f>
        <v>Loading...</v>
      </c>
    </row>
    <row r="21905" spans="1:2" ht="14.25" customHeight="1">
      <c r="A21905" s="2" t="s">
        <v>20690</v>
      </c>
      <c r="B21905" s="2" t="str">
        <f ca="1">IFERROR(__xludf.DUMMYFUNCTION("GOOGLETRANSLATE(A21905,""auto"",""en"")"),"Loading...")</f>
        <v>Loading...</v>
      </c>
    </row>
    <row r="21906" spans="1:2" ht="14.25" customHeight="1">
      <c r="A21906" s="2" t="s">
        <v>20691</v>
      </c>
      <c r="B21906" s="2" t="str">
        <f ca="1">IFERROR(__xludf.DUMMYFUNCTION("GOOGLETRANSLATE(A21906,""auto"",""en"")"),"Loading...")</f>
        <v>Loading...</v>
      </c>
    </row>
    <row r="21907" spans="1:2" ht="14.25" customHeight="1">
      <c r="A21907" s="2" t="s">
        <v>20692</v>
      </c>
      <c r="B21907" s="2" t="str">
        <f ca="1">IFERROR(__xludf.DUMMYFUNCTION("GOOGLETRANSLATE(A21907,""auto"",""en"")"),"Loading...")</f>
        <v>Loading...</v>
      </c>
    </row>
    <row r="21908" spans="1:2" ht="14.25" customHeight="1">
      <c r="A21908" s="2" t="s">
        <v>20693</v>
      </c>
      <c r="B21908" s="2" t="str">
        <f ca="1">IFERROR(__xludf.DUMMYFUNCTION("GOOGLETRANSLATE(A21908,""auto"",""en"")"),"Loading...")</f>
        <v>Loading...</v>
      </c>
    </row>
    <row r="21909" spans="1:2" ht="14.25" customHeight="1">
      <c r="A21909" s="2" t="s">
        <v>20694</v>
      </c>
      <c r="B21909" s="2" t="str">
        <f ca="1">IFERROR(__xludf.DUMMYFUNCTION("GOOGLETRANSLATE(A21909,""auto"",""en"")"),"Loading...")</f>
        <v>Loading...</v>
      </c>
    </row>
    <row r="21910" spans="1:2" ht="14.25" customHeight="1">
      <c r="A21910" s="2" t="s">
        <v>20695</v>
      </c>
      <c r="B21910" s="2" t="str">
        <f ca="1">IFERROR(__xludf.DUMMYFUNCTION("GOOGLETRANSLATE(A21910,""auto"",""en"")"),"Loading...")</f>
        <v>Loading...</v>
      </c>
    </row>
    <row r="21911" spans="1:2" ht="14.25" customHeight="1">
      <c r="A21911" s="6" t="s">
        <v>20696</v>
      </c>
      <c r="B21911" s="2" t="str">
        <f ca="1">IFERROR(__xludf.DUMMYFUNCTION("GOOGLETRANSLATE(A21911,""auto"",""en"")"),"Ek hee thali ke chatte batte hai!!!!
It's simple
You dont have to choose between good or bad.
You have to choose who is less bad. But the bad thing here is politicians are degrading and being more bad than the previous. 😢")</f>
        <v>Ek hee thali ke chatte batte hai!!!!
It's simple
You dont have to choose between good or bad.
You have to choose who is less bad. But the bad thing here is politicians are degrading and being more bad than the previous. 😢</v>
      </c>
    </row>
    <row r="21912" spans="1:2" ht="14.25" customHeight="1">
      <c r="A21912" s="2" t="s">
        <v>20697</v>
      </c>
      <c r="B21912" s="2" t="str">
        <f ca="1">IFERROR(__xludf.DUMMYFUNCTION("GOOGLETRANSLATE(A21912,""auto"",""en"")"),"Loading...")</f>
        <v>Loading...</v>
      </c>
    </row>
    <row r="21913" spans="1:2" ht="14.25" customHeight="1">
      <c r="A21913" s="2" t="s">
        <v>20698</v>
      </c>
      <c r="B21913" s="2" t="str">
        <f ca="1">IFERROR(__xludf.DUMMYFUNCTION("GOOGLETRANSLATE(A21913,""auto"",""en"")"),"Loading...")</f>
        <v>Loading...</v>
      </c>
    </row>
    <row r="21914" spans="1:2" ht="14.25" customHeight="1">
      <c r="A21914" s="4" t="s">
        <v>20699</v>
      </c>
      <c r="B21914" s="2" t="str">
        <f ca="1">IFERROR(__xludf.DUMMYFUNCTION("GOOGLETRANSLATE(A21914,""auto"",""en"")"),"Loading...")</f>
        <v>Loading...</v>
      </c>
    </row>
    <row r="21915" spans="1:2" ht="14.25" customHeight="1">
      <c r="A21915" s="2" t="s">
        <v>20700</v>
      </c>
      <c r="B21915" s="2" t="str">
        <f ca="1">IFERROR(__xludf.DUMMYFUNCTION("GOOGLETRANSLATE(A21915,""auto"",""en"")"),"Loading...")</f>
        <v>Loading...</v>
      </c>
    </row>
    <row r="21916" spans="1:2" ht="14.25" customHeight="1">
      <c r="A21916" s="6" t="s">
        <v>20701</v>
      </c>
      <c r="B21916" s="2" t="str">
        <f ca="1">IFERROR(__xludf.DUMMYFUNCTION("GOOGLETRANSLATE(A21916,""auto"",""en"")"),"Loading...")</f>
        <v>Loading...</v>
      </c>
    </row>
    <row r="21917" spans="1:2" ht="14.25" customHeight="1">
      <c r="A21917" s="2" t="s">
        <v>1268</v>
      </c>
      <c r="B21917" s="2" t="str">
        <f ca="1">IFERROR(__xludf.DUMMYFUNCTION("GOOGLETRANSLATE(A21917,""auto"",""en"")"),"Loading...")</f>
        <v>Loading...</v>
      </c>
    </row>
    <row r="21918" spans="1:2" ht="14.25" customHeight="1">
      <c r="A21918" s="2" t="s">
        <v>20702</v>
      </c>
      <c r="B21918" s="2" t="str">
        <f ca="1">IFERROR(__xludf.DUMMYFUNCTION("GOOGLETRANSLATE(A21918,""auto"",""en"")"),"Loading...")</f>
        <v>Loading...</v>
      </c>
    </row>
    <row r="21919" spans="1:2" ht="14.25" customHeight="1">
      <c r="A21919" s="2" t="s">
        <v>20703</v>
      </c>
      <c r="B21919" s="2" t="str">
        <f ca="1">IFERROR(__xludf.DUMMYFUNCTION("GOOGLETRANSLATE(A21919,""auto"",""en"")"),"Loading...")</f>
        <v>Loading...</v>
      </c>
    </row>
    <row r="21920" spans="1:2" ht="14.25" customHeight="1">
      <c r="A21920" s="2" t="s">
        <v>20704</v>
      </c>
      <c r="B21920" s="2" t="str">
        <f ca="1">IFERROR(__xludf.DUMMYFUNCTION("GOOGLETRANSLATE(A21920,""auto"",""en"")"),"Loading...")</f>
        <v>Loading...</v>
      </c>
    </row>
    <row r="21921" spans="1:2" ht="14.25" customHeight="1">
      <c r="A21921" s="2" t="s">
        <v>20705</v>
      </c>
      <c r="B21921" s="2" t="str">
        <f ca="1">IFERROR(__xludf.DUMMYFUNCTION("GOOGLETRANSLATE(A21921,""auto"",""en"")"),"Loading...")</f>
        <v>Loading...</v>
      </c>
    </row>
    <row r="21922" spans="1:2" ht="14.25" customHeight="1">
      <c r="A21922" s="2" t="s">
        <v>20706</v>
      </c>
      <c r="B21922" s="2" t="str">
        <f ca="1">IFERROR(__xludf.DUMMYFUNCTION("GOOGLETRANSLATE(A21922,""auto"",""en"")"),"You teach many things wrong bro....😂😂😂 Don't make people fool")</f>
        <v>You teach many things wrong bro....😂😂😂 Don't make people fool</v>
      </c>
    </row>
    <row r="21923" spans="1:2" ht="14.25" customHeight="1">
      <c r="A21923" s="2" t="s">
        <v>20707</v>
      </c>
      <c r="B21923" s="2" t="str">
        <f ca="1">IFERROR(__xludf.DUMMYFUNCTION("GOOGLETRANSLATE(A21923,""auto"",""en"")"),"Loading...")</f>
        <v>Loading...</v>
      </c>
    </row>
    <row r="21924" spans="1:2" ht="14.25" customHeight="1">
      <c r="A21924" s="2" t="s">
        <v>20708</v>
      </c>
      <c r="B21924" s="2" t="str">
        <f ca="1">IFERROR(__xludf.DUMMYFUNCTION("GOOGLETRANSLATE(A21924,""auto"",""en"")"),"Loading...")</f>
        <v>Loading...</v>
      </c>
    </row>
    <row r="21925" spans="1:2" ht="14.25" customHeight="1">
      <c r="A21925" s="2" t="s">
        <v>20709</v>
      </c>
      <c r="B21925" s="2" t="str">
        <f ca="1">IFERROR(__xludf.DUMMYFUNCTION("GOOGLETRANSLATE(A21925,""auto"",""en"")"),"Loading...")</f>
        <v>Loading...</v>
      </c>
    </row>
    <row r="21926" spans="1:2" ht="14.25" customHeight="1">
      <c r="A21926" s="2" t="s">
        <v>20710</v>
      </c>
      <c r="B21926" s="2" t="str">
        <f ca="1">IFERROR(__xludf.DUMMYFUNCTION("GOOGLETRANSLATE(A21926,""auto"",""en"")"),"Loading...")</f>
        <v>Loading...</v>
      </c>
    </row>
    <row r="21927" spans="1:2" ht="14.25" customHeight="1">
      <c r="A21927" s="2" t="s">
        <v>20711</v>
      </c>
      <c r="B21927" s="2" t="str">
        <f ca="1">IFERROR(__xludf.DUMMYFUNCTION("GOOGLETRANSLATE(A21927,""auto"",""en"")"),"Loading...")</f>
        <v>Loading...</v>
      </c>
    </row>
    <row r="21928" spans="1:2" ht="14.25" customHeight="1">
      <c r="A21928" s="2" t="s">
        <v>20712</v>
      </c>
      <c r="B21928" s="2" t="str">
        <f ca="1">IFERROR(__xludf.DUMMYFUNCTION("GOOGLETRANSLATE(A21928,""auto"",""en"")"),"Loading...")</f>
        <v>Loading...</v>
      </c>
    </row>
    <row r="21929" spans="1:2" ht="14.25" customHeight="1">
      <c r="A21929" s="2" t="s">
        <v>20713</v>
      </c>
      <c r="B21929" s="2" t="str">
        <f ca="1">IFERROR(__xludf.DUMMYFUNCTION("GOOGLETRANSLATE(A21929,""auto"",""en"")"),"Loading...")</f>
        <v>Loading...</v>
      </c>
    </row>
    <row r="21930" spans="1:2" ht="14.25" customHeight="1">
      <c r="A21930" s="2" t="s">
        <v>20714</v>
      </c>
      <c r="B21930" s="2" t="str">
        <f ca="1">IFERROR(__xludf.DUMMYFUNCTION("GOOGLETRANSLATE(A21930,""auto"",""en"")"),"Loading...")</f>
        <v>Loading...</v>
      </c>
    </row>
    <row r="21931" spans="1:2" ht="14.25" customHeight="1">
      <c r="A21931" s="2" t="s">
        <v>20715</v>
      </c>
      <c r="B21931" s="2" t="str">
        <f ca="1">IFERROR(__xludf.DUMMYFUNCTION("GOOGLETRANSLATE(A21931,""auto"",""en"")"),"Loading...")</f>
        <v>Loading...</v>
      </c>
    </row>
    <row r="21932" spans="1:2" ht="14.25" customHeight="1">
      <c r="A21932" s="2" t="s">
        <v>20716</v>
      </c>
      <c r="B21932" s="2" t="str">
        <f ca="1">IFERROR(__xludf.DUMMYFUNCTION("GOOGLETRANSLATE(A21932,""auto"",""en"")"),"Loading...")</f>
        <v>Loading...</v>
      </c>
    </row>
    <row r="21933" spans="1:2" ht="14.25" customHeight="1">
      <c r="A21933" s="2" t="s">
        <v>20717</v>
      </c>
      <c r="B21933" s="2" t="str">
        <f ca="1">IFERROR(__xludf.DUMMYFUNCTION("GOOGLETRANSLATE(A21933,""auto"",""en"")"),"Loading...")</f>
        <v>Loading...</v>
      </c>
    </row>
    <row r="21934" spans="1:2" ht="14.25" customHeight="1">
      <c r="A21934" s="2" t="s">
        <v>20718</v>
      </c>
      <c r="B21934" s="2" t="str">
        <f ca="1">IFERROR(__xludf.DUMMYFUNCTION("GOOGLETRANSLATE(A21934,""auto"",""en"")"),"10000 Crore becomes 10 lakh x 1 lakh, still it is much less than the 16 lakh Crore which has been waived off the loan.")</f>
        <v>10000 Crore becomes 10 lakh x 1 lakh, still it is much less than the 16 lakh Crore which has been waived off the loan.</v>
      </c>
    </row>
    <row r="21935" spans="1:2" ht="14.25" customHeight="1">
      <c r="A21935" s="2" t="s">
        <v>20719</v>
      </c>
      <c r="B21935" s="2" t="str">
        <f ca="1">IFERROR(__xludf.DUMMYFUNCTION("GOOGLETRANSLATE(A21935,""auto"",""en"")"),"Loading...")</f>
        <v>Loading...</v>
      </c>
    </row>
    <row r="21936" spans="1:2" ht="14.25" customHeight="1">
      <c r="A21936" s="2" t="s">
        <v>20720</v>
      </c>
      <c r="B21936" s="2" t="str">
        <f ca="1">IFERROR(__xludf.DUMMYFUNCTION("GOOGLETRANSLATE(A21936,""auto"",""en"")"),"Loading...")</f>
        <v>Loading...</v>
      </c>
    </row>
    <row r="21937" spans="1:2" ht="14.25" customHeight="1">
      <c r="A21937" s="2" t="s">
        <v>20721</v>
      </c>
      <c r="B21937" s="2" t="str">
        <f ca="1">IFERROR(__xludf.DUMMYFUNCTION("GOOGLETRANSLATE(A21937,""auto"",""en"")"),"GG")</f>
        <v>GG</v>
      </c>
    </row>
    <row r="21938" spans="1:2" ht="14.25" customHeight="1">
      <c r="A21938" s="2" t="s">
        <v>2068</v>
      </c>
      <c r="B21938" s="2" t="str">
        <f ca="1">IFERROR(__xludf.DUMMYFUNCTION("GOOGLETRANSLATE(A21938,""auto"",""en"")"),"Loading...")</f>
        <v>Loading...</v>
      </c>
    </row>
    <row r="21939" spans="1:2" ht="14.25" customHeight="1">
      <c r="A21939" s="6" t="s">
        <v>20722</v>
      </c>
      <c r="B21939" s="2" t="str">
        <f ca="1">IFERROR(__xludf.DUMMYFUNCTION("GOOGLETRANSLATE(A21939,""auto"",""en"")"),"Loading...")</f>
        <v>Loading...</v>
      </c>
    </row>
    <row r="21940" spans="1:2" ht="14.25" customHeight="1">
      <c r="A21940" s="2" t="s">
        <v>20723</v>
      </c>
      <c r="B21940" s="2" t="str">
        <f ca="1">IFERROR(__xludf.DUMMYFUNCTION("GOOGLETRANSLATE(A21940,""auto"",""en"")"),"The video clip is poor to show, and the main thing about the dog that was eating is also shown to.")</f>
        <v>The video clip is poor to show, and the main thing about the dog that was eating is also shown to.</v>
      </c>
    </row>
    <row r="21941" spans="1:2" ht="14.25" customHeight="1">
      <c r="A21941" s="2" t="s">
        <v>20724</v>
      </c>
      <c r="B21941" s="2" t="str">
        <f ca="1">IFERROR(__xludf.DUMMYFUNCTION("GOOGLETRANSLATE(A21941,""auto"",""en"")"),"Loading...")</f>
        <v>Loading...</v>
      </c>
    </row>
    <row r="21942" spans="1:2" ht="14.25" customHeight="1">
      <c r="A21942" s="2" t="s">
        <v>20725</v>
      </c>
      <c r="B21942" s="2" t="str">
        <f ca="1">IFERROR(__xludf.DUMMYFUNCTION("GOOGLETRANSLATE(A21942,""auto"",""en"")"),"Loading...")</f>
        <v>Loading...</v>
      </c>
    </row>
    <row r="21943" spans="1:2" ht="14.25" customHeight="1">
      <c r="A21943" s="2" t="s">
        <v>20726</v>
      </c>
      <c r="B21943" s="2" t="str">
        <f ca="1">IFERROR(__xludf.DUMMYFUNCTION("GOOGLETRANSLATE(A21943,""auto"",""en"")"),"Loading...")</f>
        <v>Loading...</v>
      </c>
    </row>
    <row r="21944" spans="1:2" ht="14.25" customHeight="1">
      <c r="A21944" s="2" t="s">
        <v>20727</v>
      </c>
      <c r="B21944" s="2" t="str">
        <f ca="1">IFERROR(__xludf.DUMMYFUNCTION("GOOGLETRANSLATE(A21944,""auto"",""en"")"),"Loading...")</f>
        <v>Loading...</v>
      </c>
    </row>
    <row r="21945" spans="1:2" ht="14.25" customHeight="1">
      <c r="A21945" s="2" t="s">
        <v>20728</v>
      </c>
      <c r="B21945" s="2" t="str">
        <f ca="1">IFERROR(__xludf.DUMMYFUNCTION("GOOGLETRANSLATE(A21945,""auto"",""en"")"),"Excellent video!")</f>
        <v>Excellent video!</v>
      </c>
    </row>
    <row r="21946" spans="1:2" ht="14.25" customHeight="1">
      <c r="A21946" s="2" t="s">
        <v>20729</v>
      </c>
      <c r="B21946" s="2" t="str">
        <f ca="1">IFERROR(__xludf.DUMMYFUNCTION("GOOGLETRANSLATE(A21946,""auto"",""en"")"),"Loading...")</f>
        <v>Loading...</v>
      </c>
    </row>
    <row r="21947" spans="1:2" ht="14.25" customHeight="1">
      <c r="A21947" s="2" t="s">
        <v>20730</v>
      </c>
      <c r="B21947" s="2" t="str">
        <f ca="1">IFERROR(__xludf.DUMMYFUNCTION("GOOGLETRANSLATE(A21947,""auto"",""en"")"),"Loading...")</f>
        <v>Loading...</v>
      </c>
    </row>
    <row r="21948" spans="1:2" ht="14.25" customHeight="1">
      <c r="A21948" s="2" t="s">
        <v>20731</v>
      </c>
      <c r="B21948" s="2" t="str">
        <f ca="1">IFERROR(__xludf.DUMMYFUNCTION("GOOGLETRANSLATE(A21948,""auto"",""en"")"),"@mohak_mangal sch bolna bjp ka phone aaya tha naa😅")</f>
        <v>@mohak_mangal sch bolna bjp ka phone aaya tha naa😅</v>
      </c>
    </row>
    <row r="21949" spans="1:2" ht="14.25" customHeight="1">
      <c r="A21949" s="2" t="s">
        <v>47</v>
      </c>
      <c r="B21949" s="2" t="str">
        <f ca="1">IFERROR(__xludf.DUMMYFUNCTION("GOOGLETRANSLATE(A21949,""auto"",""en"")"),"Loading...")</f>
        <v>Loading...</v>
      </c>
    </row>
    <row r="21950" spans="1:2" ht="14.25" customHeight="1">
      <c r="A21950" s="2" t="s">
        <v>20732</v>
      </c>
      <c r="B21950" s="2" t="str">
        <f ca="1">IFERROR(__xludf.DUMMYFUNCTION("GOOGLETRANSLATE(A21950,""auto"",""en"")"),"Loading...")</f>
        <v>Loading...</v>
      </c>
    </row>
    <row r="21951" spans="1:2" ht="14.25" customHeight="1">
      <c r="A21951" s="6" t="s">
        <v>20733</v>
      </c>
      <c r="B21951" s="2" t="str">
        <f ca="1">IFERROR(__xludf.DUMMYFUNCTION("GOOGLETRANSLATE(A21951,""auto"",""en"")"),"Ye sab to baad mai ayega save democracy first , bjp haven’t fulfilled the promises yet .  media was sold , Ladakh , Manipur  there is no denial that bjp  government is leading to dictatorship  . Pls choose a good MP 🙏 
Vote wisely before it’s too late……."&amp;".")</f>
        <v>Ye sab to baad mai ayega save democracy first , bjp haven’t fulfilled the promises yet .  media was sold , Ladakh , Manipur  there is no denial that bjp  government is leading to dictatorship  . Pls choose a good MP 🙏 
Vote wisely before it’s too late……..</v>
      </c>
    </row>
    <row r="21952" spans="1:2" ht="14.25" customHeight="1">
      <c r="A21952" s="2" t="s">
        <v>20734</v>
      </c>
      <c r="B21952" s="2" t="str">
        <f ca="1">IFERROR(__xludf.DUMMYFUNCTION("GOOGLETRANSLATE(A21952,""auto"",""en"")"),"Loading...")</f>
        <v>Loading...</v>
      </c>
    </row>
    <row r="21953" spans="1:2" ht="14.25" customHeight="1">
      <c r="A21953" s="2" t="s">
        <v>20735</v>
      </c>
      <c r="B21953" s="2" t="str">
        <f ca="1">IFERROR(__xludf.DUMMYFUNCTION("GOOGLETRANSLATE(A21953,""auto"",""en"")"),"Loading...")</f>
        <v>Loading...</v>
      </c>
    </row>
    <row r="21954" spans="1:2" ht="14.25" customHeight="1">
      <c r="A21954" s="2" t="s">
        <v>20736</v>
      </c>
      <c r="B21954" s="2" t="str">
        <f ca="1">IFERROR(__xludf.DUMMYFUNCTION("GOOGLETRANSLATE(A21954,""auto"",""en"")"),"Loading...")</f>
        <v>Loading...</v>
      </c>
    </row>
    <row r="21955" spans="1:2" ht="14.25" customHeight="1">
      <c r="A21955" s="2" t="s">
        <v>20737</v>
      </c>
      <c r="B21955" s="2" t="str">
        <f ca="1">IFERROR(__xludf.DUMMYFUNCTION("GOOGLETRANSLATE(A21955,""auto"",""en"")"),"Loading...")</f>
        <v>Loading...</v>
      </c>
    </row>
    <row r="21956" spans="1:2" ht="14.25" customHeight="1">
      <c r="A21956" s="2" t="s">
        <v>20738</v>
      </c>
      <c r="B21956" s="2" t="str">
        <f ca="1">IFERROR(__xludf.DUMMYFUNCTION("GOOGLETRANSLATE(A21956,""auto"",""en"")"),"Well researched. Choice is between mediocre governance and descent into absolute dictatorship.  Vote for the lesser of the evils.")</f>
        <v>Well researched. Choice is between mediocre governance and descent into absolute dictatorship.  Vote for the lesser of the evils.</v>
      </c>
    </row>
    <row r="21957" spans="1:2" ht="14.25" customHeight="1">
      <c r="A21957" s="2" t="s">
        <v>20739</v>
      </c>
      <c r="B21957" s="2" t="str">
        <f ca="1">IFERROR(__xludf.DUMMYFUNCTION("GOOGLETRANSLATE(A21957,""auto"",""en"")"),"As of now, INDIA is far far better choice than NDA.")</f>
        <v>As of now, INDIA is far far better choice than NDA.</v>
      </c>
    </row>
    <row r="21958" spans="1:2" ht="14.25" customHeight="1">
      <c r="A21958" s="2" t="s">
        <v>20740</v>
      </c>
      <c r="B21958" s="2" t="str">
        <f ca="1">IFERROR(__xludf.DUMMYFUNCTION("GOOGLETRANSLATE(A21958,""auto"",""en"")"),"Loading...")</f>
        <v>Loading...</v>
      </c>
    </row>
    <row r="21959" spans="1:2" ht="14.25" customHeight="1">
      <c r="A21959" s="2" t="s">
        <v>20741</v>
      </c>
      <c r="B21959" s="2" t="str">
        <f ca="1">IFERROR(__xludf.DUMMYFUNCTION("GOOGLETRANSLATE(A21959,""auto"",""en"")"),"Loading...")</f>
        <v>Loading...</v>
      </c>
    </row>
    <row r="21960" spans="1:2" ht="14.25" customHeight="1">
      <c r="A21960" s="6" t="s">
        <v>20742</v>
      </c>
      <c r="B21960" s="2" t="str">
        <f ca="1">IFERROR(__xludf.DUMMYFUNCTION("GOOGLETRANSLATE(A21960,""auto"",""en"")"),"Loading...")</f>
        <v>Loading...</v>
      </c>
    </row>
    <row r="21961" spans="1:2" ht="14.25" customHeight="1">
      <c r="A21961" s="2" t="s">
        <v>20743</v>
      </c>
      <c r="B21961" s="2" t="str">
        <f ca="1">IFERROR(__xludf.DUMMYFUNCTION("GOOGLETRANSLATE(A21961,""auto"",""en"")"),"Loading...")</f>
        <v>Loading...</v>
      </c>
    </row>
    <row r="21962" spans="1:2" ht="14.25" customHeight="1">
      <c r="A21962" s="2" t="s">
        <v>20744</v>
      </c>
      <c r="B21962" s="2" t="str">
        <f ca="1">IFERROR(__xludf.DUMMYFUNCTION("GOOGLETRANSLATE(A21962,""auto"",""en"")"),"Congress does talk about unemployment and inflation. Bjp has been the worst in these matters compared to other parties.")</f>
        <v>Congress does talk about unemployment and inflation. Bjp has been the worst in these matters compared to other parties.</v>
      </c>
    </row>
    <row r="21963" spans="1:2" ht="14.25" customHeight="1">
      <c r="A21963" s="2" t="s">
        <v>20745</v>
      </c>
      <c r="B21963" s="2" t="str">
        <f ca="1">IFERROR(__xludf.DUMMYFUNCTION("GOOGLETRANSLATE(A21963,""auto"",""en"")"),"Loading...")</f>
        <v>Loading...</v>
      </c>
    </row>
    <row r="21964" spans="1:2" ht="14.25" customHeight="1">
      <c r="A21964" s="2" t="s">
        <v>20746</v>
      </c>
      <c r="B21964" s="2" t="str">
        <f ca="1">IFERROR(__xludf.DUMMYFUNCTION("GOOGLETRANSLATE(A21964,""auto"",""en"")"),"Loading...")</f>
        <v>Loading...</v>
      </c>
    </row>
    <row r="21965" spans="1:2" ht="14.25" customHeight="1">
      <c r="A21965" s="6" t="s">
        <v>20747</v>
      </c>
      <c r="B21965" s="2" t="str">
        <f ca="1">IFERROR(__xludf.DUMMYFUNCTION("GOOGLETRANSLATE(A21965,""auto"",""en"")"),"Loading...")</f>
        <v>Loading...</v>
      </c>
    </row>
    <row r="21966" spans="1:2" ht="14.25" customHeight="1">
      <c r="A21966" s="2" t="s">
        <v>20748</v>
      </c>
      <c r="B21966" s="2" t="str">
        <f ca="1">IFERROR(__xludf.DUMMYFUNCTION("GOOGLETRANSLATE(A21966,""auto"",""en"")"),"Loading...")</f>
        <v>Loading...</v>
      </c>
    </row>
    <row r="21967" spans="1:2" ht="14.25" customHeight="1">
      <c r="A21967" s="2" t="s">
        <v>20749</v>
      </c>
      <c r="B21967" s="2" t="str">
        <f ca="1">IFERROR(__xludf.DUMMYFUNCTION("GOOGLETRANSLATE(A21967,""auto"",""en"")"),"23:48 look like Khan sir 😂😅😂")</f>
        <v>23:48 look like Khan sir 😂😅😂</v>
      </c>
    </row>
    <row r="21968" spans="1:2" ht="14.25" customHeight="1">
      <c r="A21968" s="2" t="s">
        <v>20750</v>
      </c>
      <c r="B21968" s="2" t="str">
        <f ca="1">IFERROR(__xludf.DUMMYFUNCTION("GOOGLETRANSLATE(A21968,""auto"",""en"")"),"Loading...")</f>
        <v>Loading...</v>
      </c>
    </row>
    <row r="21969" spans="1:2" ht="14.25" customHeight="1">
      <c r="A21969" s="6" t="s">
        <v>20751</v>
      </c>
      <c r="B21969" s="2" t="str">
        <f ca="1">IFERROR(__xludf.DUMMYFUNCTION("GOOGLETRANSLATE(A21969,""auto"",""en"")"),"Loading...")</f>
        <v>Loading...</v>
      </c>
    </row>
    <row r="21970" spans="1:2" ht="14.25" customHeight="1">
      <c r="A21970" s="2" t="s">
        <v>20752</v>
      </c>
      <c r="B21970" s="2" t="str">
        <f ca="1">IFERROR(__xludf.DUMMYFUNCTION("GOOGLETRANSLATE(A21970,""auto"",""en"")"),"Loading...")</f>
        <v>Loading...</v>
      </c>
    </row>
    <row r="21971" spans="1:2" ht="14.25" customHeight="1">
      <c r="A21971" s="6" t="s">
        <v>20753</v>
      </c>
      <c r="B21971" s="2" t="str">
        <f ca="1">IFERROR(__xludf.DUMMYFUNCTION("GOOGLETRANSLATE(A21971,""auto"",""en"")"),"Loading...")</f>
        <v>Loading...</v>
      </c>
    </row>
    <row r="21972" spans="1:2" ht="14.25" customHeight="1">
      <c r="A21972" s="2" t="s">
        <v>20754</v>
      </c>
      <c r="B21972" s="2" t="str">
        <f ca="1">IFERROR(__xludf.DUMMYFUNCTION("GOOGLETRANSLATE(A21972,""auto"",""en"")"),"Loading...")</f>
        <v>Loading...</v>
      </c>
    </row>
    <row r="21973" spans="1:2" ht="14.25" customHeight="1">
      <c r="A21973" s="6" t="s">
        <v>20755</v>
      </c>
      <c r="B21973" s="2" t="str">
        <f ca="1">IFERROR(__xludf.DUMMYFUNCTION("GOOGLETRANSLATE(A21973,""auto"",""en"")"),"Loading...")</f>
        <v>Loading...</v>
      </c>
    </row>
    <row r="21974" spans="1:2" ht="14.25" customHeight="1">
      <c r="A21974" s="2" t="s">
        <v>20756</v>
      </c>
      <c r="B21974" s="2" t="str">
        <f ca="1">IFERROR(__xludf.DUMMYFUNCTION("GOOGLETRANSLATE(A21974,""auto"",""en"")"),"Loading...")</f>
        <v>Loading...</v>
      </c>
    </row>
    <row r="21975" spans="1:2" ht="14.25" customHeight="1">
      <c r="A21975" s="2" t="s">
        <v>20757</v>
      </c>
      <c r="B21975" s="2" t="str">
        <f ca="1">IFERROR(__xludf.DUMMYFUNCTION("GOOGLETRANSLATE(A21975,""auto"",""en"")"),"Loading...")</f>
        <v>Loading...</v>
      </c>
    </row>
    <row r="21976" spans="1:2" ht="14.25" customHeight="1">
      <c r="A21976" s="2" t="s">
        <v>20758</v>
      </c>
      <c r="B21976" s="2" t="str">
        <f ca="1">IFERROR(__xludf.DUMMYFUNCTION("GOOGLETRANSLATE(A21976,""auto"",""en"")"),"Loading...")</f>
        <v>Loading...</v>
      </c>
    </row>
    <row r="21977" spans="1:2" ht="14.25" customHeight="1">
      <c r="A21977" s="2" t="s">
        <v>20759</v>
      </c>
      <c r="B21977" s="2" t="str">
        <f ca="1">IFERROR(__xludf.DUMMYFUNCTION("GOOGLETRANSLATE(A21977,""auto"",""en"")"),"Loading...")</f>
        <v>Loading...</v>
      </c>
    </row>
    <row r="21978" spans="1:2" ht="14.25" customHeight="1">
      <c r="A21978" s="2" t="s">
        <v>20760</v>
      </c>
      <c r="B21978" s="2" t="str">
        <f ca="1">IFERROR(__xludf.DUMMYFUNCTION("GOOGLETRANSLATE(A21978,""auto"",""en"")"),"Loading...")</f>
        <v>Loading...</v>
      </c>
    </row>
    <row r="21979" spans="1:2" ht="14.25" customHeight="1">
      <c r="A21979" s="2" t="s">
        <v>20761</v>
      </c>
      <c r="B21979" s="2" t="str">
        <f ca="1">IFERROR(__xludf.DUMMYFUNCTION("GOOGLETRANSLATE(A21979,""auto"",""en"")"),"Loading...")</f>
        <v>Loading...</v>
      </c>
    </row>
    <row r="21980" spans="1:2" ht="14.25" customHeight="1">
      <c r="A21980" s="2" t="s">
        <v>20762</v>
      </c>
      <c r="B21980" s="2" t="str">
        <f ca="1">IFERROR(__xludf.DUMMYFUNCTION("GOOGLETRANSLATE(A21980,""auto"",""en"")"),"Loading...")</f>
        <v>Loading...</v>
      </c>
    </row>
    <row r="21981" spans="1:2" ht="14.25" customHeight="1">
      <c r="A21981" s="2" t="s">
        <v>20763</v>
      </c>
      <c r="B21981" s="2" t="str">
        <f ca="1">IFERROR(__xludf.DUMMYFUNCTION("GOOGLETRANSLATE(A21981,""auto"",""en"")"),"Dude Surendran the Kerala BJP president is running against in Wayanad. Drop the myopic lens of being northie.")</f>
        <v>Dude Surendran the Kerala BJP president is running against in Wayanad. Drop the myopic lens of being northie.</v>
      </c>
    </row>
    <row r="21982" spans="1:2" ht="14.25" customHeight="1">
      <c r="A21982" s="2" t="s">
        <v>20764</v>
      </c>
      <c r="B21982" s="2" t="str">
        <f ca="1">IFERROR(__xludf.DUMMYFUNCTION("GOOGLETRANSLATE(A21982,""auto"",""en"")"),"Loading...")</f>
        <v>Loading...</v>
      </c>
    </row>
    <row r="21983" spans="1:2" ht="14.25" customHeight="1">
      <c r="A21983" s="2" t="s">
        <v>20765</v>
      </c>
      <c r="B21983" s="2" t="str">
        <f ca="1">IFERROR(__xludf.DUMMYFUNCTION("GOOGLETRANSLATE(A21983,""auto"",""en"")"),"Loading...")</f>
        <v>Loading...</v>
      </c>
    </row>
    <row r="21984" spans="1:2" ht="14.25" customHeight="1">
      <c r="A21984" s="6" t="s">
        <v>20766</v>
      </c>
      <c r="B21984" s="2" t="str">
        <f ca="1">IFERROR(__xludf.DUMMYFUNCTION("GOOGLETRANSLATE(A21984,""auto"",""en"")"),"Loading...")</f>
        <v>Loading...</v>
      </c>
    </row>
    <row r="21985" spans="1:2" ht="14.25" customHeight="1">
      <c r="A21985" s="2" t="s">
        <v>20767</v>
      </c>
      <c r="B21985" s="2" t="str">
        <f ca="1">IFERROR(__xludf.DUMMYFUNCTION("GOOGLETRANSLATE(A21985,""auto"",""en"")"),"Rahul Gandhi best")</f>
        <v>Rahul Gandhi best</v>
      </c>
    </row>
    <row r="21986" spans="1:2" ht="14.25" customHeight="1">
      <c r="A21986" s="6" t="s">
        <v>20768</v>
      </c>
      <c r="B21986" s="2" t="str">
        <f ca="1">IFERROR(__xludf.DUMMYFUNCTION("GOOGLETRANSLATE(A21986,""auto"",""en"")"),"Loading...")</f>
        <v>Loading...</v>
      </c>
    </row>
    <row r="21987" spans="1:2" ht="14.25" customHeight="1">
      <c r="A21987" s="4" t="s">
        <v>20769</v>
      </c>
      <c r="B21987" s="2" t="str">
        <f ca="1">IFERROR(__xludf.DUMMYFUNCTION("GOOGLETRANSLATE(A21987,""auto"",""en"")"),"Go and learn something from Dhruv Rathi Bhai, that brother speaks the truth, his videos are made with honesty and are full of tricks.")</f>
        <v>Go and learn something from Dhruv Rathi Bhai, that brother speaks the truth, his videos are made with honesty and are full of tricks.</v>
      </c>
    </row>
    <row r="21988" spans="1:2" ht="14.25" customHeight="1">
      <c r="A21988" s="2" t="s">
        <v>20770</v>
      </c>
      <c r="B21988" s="2" t="str">
        <f ca="1">IFERROR(__xludf.DUMMYFUNCTION("GOOGLETRANSLATE(A21988,""auto"",""en"")"),"Loading...")</f>
        <v>Loading...</v>
      </c>
    </row>
    <row r="21989" spans="1:2" ht="14.25" customHeight="1">
      <c r="A21989" s="2" t="s">
        <v>20771</v>
      </c>
      <c r="B21989" s="2" t="str">
        <f ca="1">IFERROR(__xludf.DUMMYFUNCTION("GOOGLETRANSLATE(A21989,""auto"",""en"")"),"Loading...")</f>
        <v>Loading...</v>
      </c>
    </row>
    <row r="21990" spans="1:2" ht="14.25" customHeight="1">
      <c r="A21990" s="2" t="s">
        <v>20772</v>
      </c>
      <c r="B21990" s="2" t="str">
        <f ca="1">IFERROR(__xludf.DUMMYFUNCTION("GOOGLETRANSLATE(A21990,""auto"",""en"")"),"Loading...")</f>
        <v>Loading...</v>
      </c>
    </row>
    <row r="21991" spans="1:2" ht="14.25" customHeight="1">
      <c r="A21991" s="2" t="s">
        <v>20773</v>
      </c>
      <c r="B21991" s="2" t="str">
        <f ca="1">IFERROR(__xludf.DUMMYFUNCTION("GOOGLETRANSLATE(A21991,""auto"",""en"")"),"Loading...")</f>
        <v>Loading...</v>
      </c>
    </row>
    <row r="21992" spans="1:2" ht="14.25" customHeight="1">
      <c r="A21992" s="2" t="s">
        <v>20774</v>
      </c>
      <c r="B21992" s="2" t="str">
        <f ca="1">IFERROR(__xludf.DUMMYFUNCTION("GOOGLETRANSLATE(A21992,""auto"",""en"")"),"Loading...")</f>
        <v>Loading...</v>
      </c>
    </row>
    <row r="21993" spans="1:2" ht="14.25" customHeight="1">
      <c r="A21993" s="4" t="s">
        <v>20775</v>
      </c>
      <c r="B21993" s="2" t="str">
        <f ca="1">IFERROR(__xludf.DUMMYFUNCTION("GOOGLETRANSLATE(A21993,""auto"",""en"")"),"Loading...")</f>
        <v>Loading...</v>
      </c>
    </row>
    <row r="21994" spans="1:2" ht="14.25" customHeight="1">
      <c r="A21994" s="2" t="s">
        <v>20776</v>
      </c>
      <c r="B21994" s="2" t="str">
        <f ca="1">IFERROR(__xludf.DUMMYFUNCTION("GOOGLETRANSLATE(A21994,""auto"",""en"")"),"Loading...")</f>
        <v>Loading...</v>
      </c>
    </row>
    <row r="21995" spans="1:2" ht="14.25" customHeight="1">
      <c r="A21995" s="2" t="s">
        <v>20777</v>
      </c>
      <c r="B21995" s="2" t="str">
        <f ca="1">IFERROR(__xludf.DUMMYFUNCTION("GOOGLETRANSLATE(A21995,""auto"",""en"")"),"Loading...")</f>
        <v>Loading...</v>
      </c>
    </row>
    <row r="21996" spans="1:2" ht="14.25" customHeight="1">
      <c r="A21996" s="2" t="s">
        <v>20778</v>
      </c>
      <c r="B21996" s="2" t="str">
        <f ca="1">IFERROR(__xludf.DUMMYFUNCTION("GOOGLETRANSLATE(A21996,""auto"",""en"")"),"Mohak is more credible than any other youtuber since he criticizes every party, irrespective of their ideology. Thank you for your work!")</f>
        <v>Mohak is more credible than any other youtuber since he criticizes every party, irrespective of their ideology. Thank you for your work!</v>
      </c>
    </row>
    <row r="21997" spans="1:2" ht="14.25" customHeight="1">
      <c r="A21997" s="2" t="s">
        <v>20779</v>
      </c>
      <c r="B21997" s="2" t="str">
        <f ca="1">IFERROR(__xludf.DUMMYFUNCTION("GOOGLETRANSLATE(A21997,""auto"",""en"")"),"Loading...")</f>
        <v>Loading...</v>
      </c>
    </row>
    <row r="21998" spans="1:2" ht="14.25" customHeight="1">
      <c r="A21998" s="2" t="s">
        <v>20780</v>
      </c>
      <c r="B21998" s="2" t="str">
        <f ca="1">IFERROR(__xludf.DUMMYFUNCTION("GOOGLETRANSLATE(A21998,""auto"",""en"")"),"Loading...")</f>
        <v>Loading...</v>
      </c>
    </row>
    <row r="21999" spans="1:2" ht="14.25" customHeight="1">
      <c r="A21999" s="2" t="s">
        <v>20781</v>
      </c>
      <c r="B21999" s="2" t="str">
        <f ca="1">IFERROR(__xludf.DUMMYFUNCTION("GOOGLETRANSLATE(A21999,""auto"",""en"")"),"Loading...")</f>
        <v>Loading...</v>
      </c>
    </row>
    <row r="22000" spans="1:2" ht="14.25" customHeight="1">
      <c r="A22000" s="2" t="s">
        <v>20782</v>
      </c>
      <c r="B22000" s="2" t="str">
        <f ca="1">IFERROR(__xludf.DUMMYFUNCTION("GOOGLETRANSLATE(A22000,""auto"",""en"")"),"I still want to see the PM as modi but definitely want a better opposition than Rahul Gandhi")</f>
        <v>I still want to see the PM as modi but definitely want a better opposition than Rahul Gandhi</v>
      </c>
    </row>
    <row r="22001" spans="1:2" ht="14.25" customHeight="1">
      <c r="A22001" s="2" t="s">
        <v>20783</v>
      </c>
      <c r="B22001" s="2" t="str">
        <f ca="1">IFERROR(__xludf.DUMMYFUNCTION("GOOGLETRANSLATE(A22001,""auto"",""en"")"),"Loading...")</f>
        <v>Loading...</v>
      </c>
    </row>
    <row r="22002" spans="1:2" ht="14.25" customHeight="1">
      <c r="A22002" s="2" t="s">
        <v>20784</v>
      </c>
      <c r="B22002" s="2" t="str">
        <f ca="1">IFERROR(__xludf.DUMMYFUNCTION("GOOGLETRANSLATE(A22002,""auto"",""en"")"),"Loading...")</f>
        <v>Loading...</v>
      </c>
    </row>
    <row r="22003" spans="1:2" ht="14.25" customHeight="1">
      <c r="A22003" s="2" t="s">
        <v>20785</v>
      </c>
      <c r="B22003" s="2" t="str">
        <f ca="1">IFERROR(__xludf.DUMMYFUNCTION("GOOGLETRANSLATE(A22003,""auto"",""en"")"),"Loading...")</f>
        <v>Loading...</v>
      </c>
    </row>
    <row r="22004" spans="1:2" ht="14.25" customHeight="1">
      <c r="A22004" s="6" t="s">
        <v>20786</v>
      </c>
      <c r="B22004" s="2" t="str">
        <f ca="1">IFERROR(__xludf.DUMMYFUNCTION("GOOGLETRANSLATE(A22004,""auto"",""en"")"),"Loading...")</f>
        <v>Loading...</v>
      </c>
    </row>
    <row r="22005" spans="1:2" ht="14.25" customHeight="1">
      <c r="A22005" s="4" t="s">
        <v>20787</v>
      </c>
      <c r="B22005" s="2" t="str">
        <f ca="1">IFERROR(__xludf.DUMMYFUNCTION("GOOGLETRANSLATE(A22005,""auto"",""en"")"),"Loading...")</f>
        <v>Loading...</v>
      </c>
    </row>
    <row r="22006" spans="1:2" ht="14.25" customHeight="1">
      <c r="A22006" s="2" t="s">
        <v>20788</v>
      </c>
      <c r="B22006" s="2" t="str">
        <f ca="1">IFERROR(__xludf.DUMMYFUNCTION("GOOGLETRANSLATE(A22006,""auto"",""en"")"),"The biggest problem with Rahul gandhi n c●ngr€ss ,this is not Nehru n indira gandhi's C●ngr€ss it has become become centre of left n he doesn't pick issues of majority n shows minorities very fearful deprived n marginalized which they re not...")</f>
        <v>The biggest problem with Rahul gandhi n c●ngr€ss ,this is not Nehru n indira gandhi's C●ngr€ss it has become become centre of left n he doesn't pick issues of majority n shows minorities very fearful deprived n marginalized which they re not...</v>
      </c>
    </row>
    <row r="22007" spans="1:2" ht="14.25" customHeight="1">
      <c r="A22007" s="2" t="s">
        <v>20789</v>
      </c>
      <c r="B22007" s="2" t="str">
        <f ca="1">IFERROR(__xludf.DUMMYFUNCTION("GOOGLETRANSLATE(A22007,""auto"",""en"")"),"Loading...")</f>
        <v>Loading...</v>
      </c>
    </row>
    <row r="22008" spans="1:2" ht="14.25" customHeight="1">
      <c r="A22008" s="2" t="s">
        <v>20790</v>
      </c>
      <c r="B22008" s="2" t="str">
        <f ca="1">IFERROR(__xludf.DUMMYFUNCTION("GOOGLETRANSLATE(A22008,""auto"",""en"")"),"Why did you vote for BJP?...the last election has happened.")</f>
        <v>Why did you vote for BJP?...the last election has happened.</v>
      </c>
    </row>
    <row r="22009" spans="1:2" ht="14.25" customHeight="1">
      <c r="A22009" s="2" t="s">
        <v>20791</v>
      </c>
      <c r="B22009" s="2" t="str">
        <f ca="1">IFERROR(__xludf.DUMMYFUNCTION("GOOGLETRANSLATE(A22009,""auto"",""en"")"),"Loading...")</f>
        <v>Loading...</v>
      </c>
    </row>
    <row r="22010" spans="1:2" ht="14.25" customHeight="1">
      <c r="A22010" s="2" t="s">
        <v>20792</v>
      </c>
      <c r="B22010" s="2" t="str">
        <f ca="1">IFERROR(__xludf.DUMMYFUNCTION("GOOGLETRANSLATE(A22010,""auto"",""en"")"),"Loading...")</f>
        <v>Loading...</v>
      </c>
    </row>
    <row r="22011" spans="1:2" ht="14.25" customHeight="1">
      <c r="A22011" s="2" t="s">
        <v>20793</v>
      </c>
      <c r="B22011" s="2" t="str">
        <f ca="1">IFERROR(__xludf.DUMMYFUNCTION("GOOGLETRANSLATE(A22011,""auto"",""en"")"),"Loading...")</f>
        <v>Loading...</v>
      </c>
    </row>
    <row r="22012" spans="1:2" ht="14.25" customHeight="1">
      <c r="A22012" s="2" t="s">
        <v>20794</v>
      </c>
      <c r="B22012" s="2" t="str">
        <f ca="1">IFERROR(__xludf.DUMMYFUNCTION("GOOGLETRANSLATE(A22012,""auto"",""en"")"),"Loading...")</f>
        <v>Loading...</v>
      </c>
    </row>
    <row r="22013" spans="1:2" ht="14.25" customHeight="1">
      <c r="A22013" s="2" t="s">
        <v>20795</v>
      </c>
      <c r="B22013" s="2" t="str">
        <f ca="1">IFERROR(__xludf.DUMMYFUNCTION("GOOGLETRANSLATE(A22013,""auto"",""en"")"),"Loading...")</f>
        <v>Loading...</v>
      </c>
    </row>
    <row r="22014" spans="1:2" ht="14.25" customHeight="1">
      <c r="A22014" s="2" t="s">
        <v>20796</v>
      </c>
      <c r="B22014" s="2" t="str">
        <f ca="1">IFERROR(__xludf.DUMMYFUNCTION("GOOGLETRANSLATE(A22014,""auto"",""en"")"),"Loading...")</f>
        <v>Loading...</v>
      </c>
    </row>
    <row r="22015" spans="1:2" ht="14.25" customHeight="1">
      <c r="A22015" s="2" t="s">
        <v>20797</v>
      </c>
      <c r="B22015" s="2" t="str">
        <f ca="1">IFERROR(__xludf.DUMMYFUNCTION("GOOGLETRANSLATE(A22015,""auto"",""en"")"),"Loading...")</f>
        <v>Loading...</v>
      </c>
    </row>
    <row r="22016" spans="1:2" ht="14.25" customHeight="1">
      <c r="A22016" s="2" t="s">
        <v>20798</v>
      </c>
      <c r="B22016" s="2" t="str">
        <f ca="1">IFERROR(__xludf.DUMMYFUNCTION("GOOGLETRANSLATE(A22016,""auto"",""en"")"),"You are right. You have nicely flagged the dangers of the Congress promises. They should  worked out the economics. Otherwise the county's economy can be endangered.")</f>
        <v>You are right. You have nicely flagged the dangers of the Congress promises. They should  worked out the economics. Otherwise the county's economy can be endangered.</v>
      </c>
    </row>
    <row r="22017" spans="1:2" ht="14.25" customHeight="1">
      <c r="A22017" s="2" t="s">
        <v>20799</v>
      </c>
      <c r="B22017" s="2" t="str">
        <f ca="1">IFERROR(__xludf.DUMMYFUNCTION("GOOGLETRANSLATE(A22017,""auto"",""en"")"),"Loading...")</f>
        <v>Loading...</v>
      </c>
    </row>
    <row r="22018" spans="1:2" ht="14.25" customHeight="1">
      <c r="A22018" s="6" t="s">
        <v>20800</v>
      </c>
      <c r="B22018" s="2" t="str">
        <f ca="1">IFERROR(__xludf.DUMMYFUNCTION("GOOGLETRANSLATE(A22018,""auto"",""en"")"),"What is ours, we will take the American Tourister bag and go to the airport and furrrrrrrrrrr 🛫 to the first world (Netherlands) Your sister-in-law is a citizen of that place but is a desi...
After all you all look at yourself brother.")</f>
        <v>What is ours, we will take the American Tourister bag and go to the airport and furrrrrrrrrrr 🛫 to the first world (Netherlands) Your sister-in-law is a citizen of that place but is a desi...
After all you all look at yourself brother.</v>
      </c>
    </row>
    <row r="22019" spans="1:2" ht="14.25" customHeight="1">
      <c r="A22019" s="2" t="s">
        <v>20801</v>
      </c>
      <c r="B22019" s="2" t="str">
        <f ca="1">IFERROR(__xludf.DUMMYFUNCTION("GOOGLETRANSLATE(A22019,""auto"",""en"")"),"Loading...")</f>
        <v>Loading...</v>
      </c>
    </row>
    <row r="22020" spans="1:2" ht="14.25" customHeight="1">
      <c r="A22020" s="2" t="s">
        <v>20802</v>
      </c>
      <c r="B22020" s="2" t="str">
        <f ca="1">IFERROR(__xludf.DUMMYFUNCTION("GOOGLETRANSLATE(A22020,""auto"",""en"")"),"Loading...")</f>
        <v>Loading...</v>
      </c>
    </row>
    <row r="22021" spans="1:2" ht="14.25" customHeight="1">
      <c r="A22021" s="2" t="s">
        <v>20803</v>
      </c>
      <c r="B22021" s="2" t="str">
        <f ca="1">IFERROR(__xludf.DUMMYFUNCTION("GOOGLETRANSLATE(A22021,""auto"",""en"")"),"Loading...")</f>
        <v>Loading...</v>
      </c>
    </row>
    <row r="22022" spans="1:2" ht="14.25" customHeight="1">
      <c r="A22022" s="2" t="s">
        <v>20804</v>
      </c>
      <c r="B22022" s="2" t="str">
        <f ca="1">IFERROR(__xludf.DUMMYFUNCTION("GOOGLETRANSLATE(A22022,""auto"",""en"")"),"Loading...")</f>
        <v>Loading...</v>
      </c>
    </row>
    <row r="22023" spans="1:2" ht="14.25" customHeight="1">
      <c r="A22023" s="2" t="s">
        <v>20805</v>
      </c>
      <c r="B22023" s="2" t="str">
        <f ca="1">IFERROR(__xludf.DUMMYFUNCTION("GOOGLETRANSLATE(A22023,""auto"",""en"")"),"Loading...")</f>
        <v>Loading...</v>
      </c>
    </row>
    <row r="22024" spans="1:2" ht="14.25" customHeight="1">
      <c r="A22024" s="2" t="s">
        <v>20806</v>
      </c>
      <c r="B22024" s="2" t="str">
        <f ca="1">IFERROR(__xludf.DUMMYFUNCTION("GOOGLETRANSLATE(A22024,""auto"",""en"")"),"Loading...")</f>
        <v>Loading...</v>
      </c>
    </row>
    <row r="22025" spans="1:2" ht="14.25" customHeight="1">
      <c r="A22025" s="2" t="s">
        <v>20807</v>
      </c>
      <c r="B22025" s="2" t="str">
        <f ca="1">IFERROR(__xludf.DUMMYFUNCTION("GOOGLETRANSLATE(A22025,""auto"",""en"")"),"Loading...")</f>
        <v>Loading...</v>
      </c>
    </row>
    <row r="22026" spans="1:2" ht="14.25" customHeight="1">
      <c r="A22026" s="2" t="s">
        <v>20808</v>
      </c>
      <c r="B22026" s="2" t="str">
        <f ca="1">IFERROR(__xludf.DUMMYFUNCTION("GOOGLETRANSLATE(A22026,""auto"",""en"")"),"Loading...")</f>
        <v>Loading...</v>
      </c>
    </row>
    <row r="22027" spans="1:2" ht="14.25" customHeight="1">
      <c r="A22027" s="2" t="s">
        <v>20809</v>
      </c>
      <c r="B22027" s="2" t="str">
        <f ca="1">IFERROR(__xludf.DUMMYFUNCTION("GOOGLETRANSLATE(A22027,""auto"",""en"")"),"Loading...")</f>
        <v>Loading...</v>
      </c>
    </row>
    <row r="22028" spans="1:2" ht="14.25" customHeight="1">
      <c r="A22028" s="2" t="s">
        <v>20810</v>
      </c>
      <c r="B22028" s="2" t="str">
        <f ca="1">IFERROR(__xludf.DUMMYFUNCTION("GOOGLETRANSLATE(A22028,""auto"",""en"")"),"Loading...")</f>
        <v>Loading...</v>
      </c>
    </row>
    <row r="22029" spans="1:2" ht="14.25" customHeight="1">
      <c r="A22029" s="2" t="s">
        <v>20811</v>
      </c>
      <c r="B22029" s="2" t="str">
        <f ca="1">IFERROR(__xludf.DUMMYFUNCTION("GOOGLETRANSLATE(A22029,""auto"",""en"")"),"Loading...")</f>
        <v>Loading...</v>
      </c>
    </row>
    <row r="22030" spans="1:2" ht="14.25" customHeight="1">
      <c r="A22030" s="6" t="s">
        <v>20812</v>
      </c>
      <c r="B22030" s="2" t="str">
        <f ca="1">IFERROR(__xludf.DUMMYFUNCTION("GOOGLETRANSLATE(A22030,""auto"",""en"")"),"Loading...")</f>
        <v>Loading...</v>
      </c>
    </row>
    <row r="22031" spans="1:2" ht="14.25" customHeight="1">
      <c r="A22031" s="2" t="s">
        <v>20813</v>
      </c>
      <c r="B22031" s="2" t="str">
        <f ca="1">IFERROR(__xludf.DUMMYFUNCTION("GOOGLETRANSLATE(A22031,""auto"",""en"")"),"Loading...")</f>
        <v>Loading...</v>
      </c>
    </row>
    <row r="22032" spans="1:2" ht="14.25" customHeight="1">
      <c r="A22032" s="2" t="s">
        <v>20814</v>
      </c>
      <c r="B22032" s="2" t="str">
        <f ca="1">IFERROR(__xludf.DUMMYFUNCTION("GOOGLETRANSLATE(A22032,""auto"",""en"")"),"Loading...")</f>
        <v>Loading...</v>
      </c>
    </row>
    <row r="22033" spans="1:2" ht="14.25" customHeight="1">
      <c r="A22033" s="6" t="s">
        <v>20815</v>
      </c>
      <c r="B22033" s="2" t="str">
        <f ca="1">IFERROR(__xludf.DUMMYFUNCTION("GOOGLETRANSLATE(A22033,""auto"",""en"")"),"Loading...")</f>
        <v>Loading...</v>
      </c>
    </row>
    <row r="22034" spans="1:2" ht="14.25" customHeight="1">
      <c r="A22034" s="2" t="s">
        <v>20816</v>
      </c>
      <c r="B22034" s="2" t="str">
        <f ca="1">IFERROR(__xludf.DUMMYFUNCTION("GOOGLETRANSLATE(A22034,""auto"",""en"")"),"Loading...")</f>
        <v>Loading...</v>
      </c>
    </row>
    <row r="22035" spans="1:2" ht="14.25" customHeight="1">
      <c r="A22035" s="2" t="s">
        <v>20817</v>
      </c>
      <c r="B22035" s="2" t="str">
        <f ca="1">IFERROR(__xludf.DUMMYFUNCTION("GOOGLETRANSLATE(A22035,""auto"",""en"")"),"I have already voted for BJP hey")</f>
        <v>I have already voted for BJP hey</v>
      </c>
    </row>
    <row r="22036" spans="1:2" ht="14.25" customHeight="1">
      <c r="A22036" s="6" t="s">
        <v>20818</v>
      </c>
      <c r="B22036" s="2" t="str">
        <f ca="1">IFERROR(__xludf.DUMMYFUNCTION("GOOGLETRANSLATE(A22036,""auto"",""en"")"),"Loading...")</f>
        <v>Loading...</v>
      </c>
    </row>
    <row r="22037" spans="1:2" ht="14.25" customHeight="1">
      <c r="A22037" s="2" t="s">
        <v>20819</v>
      </c>
      <c r="B22037" s="2" t="str">
        <f ca="1">IFERROR(__xludf.DUMMYFUNCTION("GOOGLETRANSLATE(A22037,""auto"",""en"")"),"Loading...")</f>
        <v>Loading...</v>
      </c>
    </row>
    <row r="22038" spans="1:2" ht="14.25" customHeight="1">
      <c r="A22038" s="2" t="s">
        <v>20820</v>
      </c>
      <c r="B22038" s="2" t="str">
        <f ca="1">IFERROR(__xludf.DUMMYFUNCTION("GOOGLETRANSLATE(A22038,""auto"",""en"")"),"Loading...")</f>
        <v>Loading...</v>
      </c>
    </row>
    <row r="22039" spans="1:2" ht="14.25" customHeight="1">
      <c r="A22039" s="2" t="s">
        <v>20821</v>
      </c>
      <c r="B22039" s="2" t="str">
        <f ca="1">IFERROR(__xludf.DUMMYFUNCTION("GOOGLETRANSLATE(A22039,""auto"",""en"")"),"Loading...")</f>
        <v>Loading...</v>
      </c>
    </row>
    <row r="22040" spans="1:2" ht="14.25" customHeight="1">
      <c r="A22040" s="2" t="s">
        <v>20822</v>
      </c>
      <c r="B22040" s="2" t="str">
        <f ca="1">IFERROR(__xludf.DUMMYFUNCTION("GOOGLETRANSLATE(A22040,""auto"",""en"")"),"Loading...")</f>
        <v>Loading...</v>
      </c>
    </row>
    <row r="22041" spans="1:2" ht="14.25" customHeight="1">
      <c r="A22041" s="2" t="s">
        <v>20823</v>
      </c>
      <c r="B22041" s="2" t="str">
        <f ca="1">IFERROR(__xludf.DUMMYFUNCTION("GOOGLETRANSLATE(A22041,""auto"",""en"")"),"Loading...")</f>
        <v>Loading...</v>
      </c>
    </row>
    <row r="22042" spans="1:2" ht="14.25" customHeight="1">
      <c r="A22042" s="2" t="s">
        <v>20824</v>
      </c>
      <c r="B22042" s="2" t="str">
        <f ca="1">IFERROR(__xludf.DUMMYFUNCTION("GOOGLETRANSLATE(A22042,""auto"",""en"")"),"Loading...")</f>
        <v>Loading...</v>
      </c>
    </row>
    <row r="22043" spans="1:2" ht="14.25" customHeight="1">
      <c r="A22043" s="2" t="s">
        <v>20825</v>
      </c>
      <c r="B22043" s="2" t="str">
        <f ca="1">IFERROR(__xludf.DUMMYFUNCTION("GOOGLETRANSLATE(A22043,""auto"",""en"")"),"Loading...")</f>
        <v>Loading...</v>
      </c>
    </row>
    <row r="22044" spans="1:2" ht="14.25" customHeight="1">
      <c r="A22044" s="2" t="s">
        <v>742</v>
      </c>
      <c r="B22044" s="2" t="str">
        <f ca="1">IFERROR(__xludf.DUMMYFUNCTION("GOOGLETRANSLATE(A22044,""auto"",""en"")"),"Pappu")</f>
        <v>Pappu</v>
      </c>
    </row>
    <row r="22045" spans="1:2" ht="14.25" customHeight="1">
      <c r="A22045" s="2" t="s">
        <v>20826</v>
      </c>
      <c r="B22045" s="2" t="str">
        <f ca="1">IFERROR(__xludf.DUMMYFUNCTION("GOOGLETRANSLATE(A22045,""auto"",""en"")"),"Loading...")</f>
        <v>Loading...</v>
      </c>
    </row>
    <row r="22046" spans="1:2" ht="14.25" customHeight="1">
      <c r="A22046" s="6" t="s">
        <v>20827</v>
      </c>
      <c r="B22046" s="2" t="str">
        <f ca="1">IFERROR(__xludf.DUMMYFUNCTION("GOOGLETRANSLATE(A22046,""auto"",""en"")"),"Loading...")</f>
        <v>Loading...</v>
      </c>
    </row>
    <row r="22047" spans="1:2" ht="14.25" customHeight="1">
      <c r="A22047" s="6" t="s">
        <v>20828</v>
      </c>
      <c r="B22047" s="2" t="str">
        <f ca="1">IFERROR(__xludf.DUMMYFUNCTION("GOOGLETRANSLATE(A22047,""auto"",""en"")"),"Loading...")</f>
        <v>Loading...</v>
      </c>
    </row>
    <row r="22048" spans="1:2" ht="14.25" customHeight="1">
      <c r="A22048" s="2" t="s">
        <v>20829</v>
      </c>
      <c r="B22048" s="2" t="str">
        <f ca="1">IFERROR(__xludf.DUMMYFUNCTION("GOOGLETRANSLATE(A22048,""auto"",""en"")"),"Loading...")</f>
        <v>Loading...</v>
      </c>
    </row>
    <row r="22049" spans="1:2" ht="14.25" customHeight="1">
      <c r="A22049" s="2" t="s">
        <v>20830</v>
      </c>
      <c r="B22049" s="2" t="str">
        <f ca="1">IFERROR(__xludf.DUMMYFUNCTION("GOOGLETRANSLATE(A22049,""auto"",""en"")"),"Loading...")</f>
        <v>Loading...</v>
      </c>
    </row>
    <row r="22050" spans="1:2" ht="14.25" customHeight="1">
      <c r="A22050" s="2" t="s">
        <v>20831</v>
      </c>
      <c r="B22050" s="2" t="str">
        <f ca="1">IFERROR(__xludf.DUMMYFUNCTION("GOOGLETRANSLATE(A22050,""auto"",""en"")"),"Loading...")</f>
        <v>Loading...</v>
      </c>
    </row>
    <row r="22051" spans="1:2" ht="14.25" customHeight="1">
      <c r="A22051" s="2" t="s">
        <v>20832</v>
      </c>
      <c r="B22051" s="2" t="str">
        <f ca="1">IFERROR(__xludf.DUMMYFUNCTION("GOOGLETRANSLATE(A22051,""auto"",""en"")"),"Loading...")</f>
        <v>Loading...</v>
      </c>
    </row>
    <row r="22052" spans="1:2" ht="14.25" customHeight="1">
      <c r="A22052" s="2" t="s">
        <v>20833</v>
      </c>
      <c r="B22052" s="2" t="str">
        <f ca="1">IFERROR(__xludf.DUMMYFUNCTION("GOOGLETRANSLATE(A22052,""auto"",""en"")"),"Loading...")</f>
        <v>Loading...</v>
      </c>
    </row>
    <row r="22053" spans="1:2" ht="14.25" customHeight="1">
      <c r="A22053" s="6" t="s">
        <v>20834</v>
      </c>
      <c r="B22053" s="2" t="str">
        <f ca="1">IFERROR(__xludf.DUMMYFUNCTION("GOOGLETRANSLATE(A22053,""auto"",""en"")"),"Loading...")</f>
        <v>Loading...</v>
      </c>
    </row>
    <row r="22054" spans="1:2" ht="14.25" customHeight="1">
      <c r="A22054" s="2" t="s">
        <v>20835</v>
      </c>
      <c r="B22054" s="2" t="str">
        <f ca="1">IFERROR(__xludf.DUMMYFUNCTION("GOOGLETRANSLATE(A22054,""auto"",""en"")"),"Loading...")</f>
        <v>Loading...</v>
      </c>
    </row>
    <row r="22055" spans="1:2" ht="14.25" customHeight="1">
      <c r="A22055" s="2" t="s">
        <v>20836</v>
      </c>
      <c r="B22055" s="2" t="str">
        <f ca="1">IFERROR(__xludf.DUMMYFUNCTION("GOOGLETRANSLATE(A22055,""auto"",""en"")"),"Loading...")</f>
        <v>Loading...</v>
      </c>
    </row>
    <row r="22056" spans="1:2" ht="14.25" customHeight="1">
      <c r="A22056" s="2" t="s">
        <v>20837</v>
      </c>
      <c r="B22056" s="2" t="str">
        <f ca="1">IFERROR(__xludf.DUMMYFUNCTION("GOOGLETRANSLATE(A22056,""auto"",""en"")"),"Loading...")</f>
        <v>Loading...</v>
      </c>
    </row>
    <row r="22057" spans="1:2" ht="14.25" customHeight="1">
      <c r="A22057" s="2" t="s">
        <v>2528</v>
      </c>
      <c r="B22057" s="2" t="str">
        <f ca="1">IFERROR(__xludf.DUMMYFUNCTION("GOOGLETRANSLATE(A22057,""auto"",""en"")"),"Loading...")</f>
        <v>Loading...</v>
      </c>
    </row>
    <row r="22058" spans="1:2" ht="14.25" customHeight="1">
      <c r="A22058" s="2" t="s">
        <v>20838</v>
      </c>
      <c r="B22058" s="2" t="str">
        <f ca="1">IFERROR(__xludf.DUMMYFUNCTION("GOOGLETRANSLATE(A22058,""auto"",""en"")"),"Loading...")</f>
        <v>Loading...</v>
      </c>
    </row>
    <row r="22059" spans="1:2" ht="14.25" customHeight="1">
      <c r="A22059" s="2" t="s">
        <v>20839</v>
      </c>
      <c r="B22059" s="2" t="str">
        <f ca="1">IFERROR(__xludf.DUMMYFUNCTION("GOOGLETRANSLATE(A22059,""auto"",""en"")"),"Loading...")</f>
        <v>Loading...</v>
      </c>
    </row>
    <row r="22060" spans="1:2" ht="14.25" customHeight="1">
      <c r="A22060" s="2" t="s">
        <v>20840</v>
      </c>
      <c r="B22060" s="2" t="str">
        <f ca="1">IFERROR(__xludf.DUMMYFUNCTION("GOOGLETRANSLATE(A22060,""auto"",""en"")"),"Please make video on bjp manifesto also")</f>
        <v>Please make video on bjp manifesto also</v>
      </c>
    </row>
    <row r="22061" spans="1:2" ht="14.25" customHeight="1">
      <c r="A22061" s="2" t="s">
        <v>20841</v>
      </c>
      <c r="B22061" s="2" t="str">
        <f ca="1">IFERROR(__xludf.DUMMYFUNCTION("GOOGLETRANSLATE(A22061,""auto"",""en"")"),"Come out and please vote. Every vote matters.")</f>
        <v>Come out and please vote. Every vote matters.</v>
      </c>
    </row>
    <row r="22062" spans="1:2" ht="14.25" customHeight="1">
      <c r="A22062" s="2" t="s">
        <v>20842</v>
      </c>
      <c r="B22062" s="2" t="str">
        <f ca="1">IFERROR(__xludf.DUMMYFUNCTION("GOOGLETRANSLATE(A22062,""auto"",""en"")"),"Loading...")</f>
        <v>Loading...</v>
      </c>
    </row>
    <row r="22063" spans="1:2" ht="14.25" customHeight="1">
      <c r="A22063" s="2" t="s">
        <v>20843</v>
      </c>
      <c r="B22063" s="2" t="str">
        <f ca="1">IFERROR(__xludf.DUMMYFUNCTION("GOOGLETRANSLATE(A22063,""auto"",""en"")"),"Loading...")</f>
        <v>Loading...</v>
      </c>
    </row>
    <row r="22064" spans="1:2" ht="14.25" customHeight="1">
      <c r="A22064" s="2" t="s">
        <v>20844</v>
      </c>
      <c r="B22064" s="2" t="str">
        <f ca="1">IFERROR(__xludf.DUMMYFUNCTION("GOOGLETRANSLATE(A22064,""auto"",""en"")"),"Also banal video on BJP manifesto")</f>
        <v>Also banal video on BJP manifesto</v>
      </c>
    </row>
    <row r="22065" spans="1:2" ht="14.25" customHeight="1">
      <c r="A22065" s="4" t="s">
        <v>20845</v>
      </c>
      <c r="B22065" s="2" t="str">
        <f ca="1">IFERROR(__xludf.DUMMYFUNCTION("GOOGLETRANSLATE(A22065,""auto"",""en"")"),"Loading...")</f>
        <v>Loading...</v>
      </c>
    </row>
    <row r="22066" spans="1:2" ht="14.25" customHeight="1">
      <c r="A22066" s="2" t="s">
        <v>20846</v>
      </c>
      <c r="B22066" s="2" t="str">
        <f ca="1">IFERROR(__xludf.DUMMYFUNCTION("GOOGLETRANSLATE(A22066,""auto"",""en"")"),"Loading...")</f>
        <v>Loading...</v>
      </c>
    </row>
    <row r="22067" spans="1:2" ht="14.25" customHeight="1">
      <c r="A22067" s="2" t="s">
        <v>20847</v>
      </c>
      <c r="B22067" s="2" t="str">
        <f ca="1">IFERROR(__xludf.DUMMYFUNCTION("GOOGLETRANSLATE(A22067,""auto"",""en"")"),"Loading...")</f>
        <v>Loading...</v>
      </c>
    </row>
    <row r="22068" spans="1:2" ht="14.25" customHeight="1">
      <c r="A22068" s="4" t="s">
        <v>20848</v>
      </c>
      <c r="B22068" s="2" t="str">
        <f ca="1">IFERROR(__xludf.DUMMYFUNCTION("GOOGLETRANSLATE(A22068,""auto"",""en"")"),"Loading...")</f>
        <v>Loading...</v>
      </c>
    </row>
    <row r="22069" spans="1:2" ht="14.25" customHeight="1">
      <c r="A22069" s="2" t="s">
        <v>3936</v>
      </c>
      <c r="B22069" s="2" t="str">
        <f ca="1">IFERROR(__xludf.DUMMYFUNCTION("GOOGLETRANSLATE(A22069,""auto"",""en"")"),"Loading...")</f>
        <v>Loading...</v>
      </c>
    </row>
    <row r="22070" spans="1:2" ht="14.25" customHeight="1">
      <c r="A22070" s="6" t="s">
        <v>20849</v>
      </c>
      <c r="B22070" s="2" t="str">
        <f ca="1">IFERROR(__xludf.DUMMYFUNCTION("GOOGLETRANSLATE(A22070,""auto"",""en"")"),"Loading...")</f>
        <v>Loading...</v>
      </c>
    </row>
    <row r="22071" spans="1:2" ht="14.25" customHeight="1">
      <c r="A22071" s="2" t="s">
        <v>20850</v>
      </c>
      <c r="B22071" s="2" t="str">
        <f ca="1">IFERROR(__xludf.DUMMYFUNCTION("GOOGLETRANSLATE(A22071,""auto"",""en"")"),"Loading...")</f>
        <v>Loading...</v>
      </c>
    </row>
    <row r="22072" spans="1:2" ht="14.25" customHeight="1">
      <c r="A22072" s="6" t="s">
        <v>20851</v>
      </c>
      <c r="B22072" s="2" t="str">
        <f ca="1">IFERROR(__xludf.DUMMYFUNCTION("GOOGLETRANSLATE(A22072,""auto"",""en"")"),"Loading...")</f>
        <v>Loading...</v>
      </c>
    </row>
    <row r="22073" spans="1:2" ht="14.25" customHeight="1">
      <c r="A22073" s="2" t="s">
        <v>20852</v>
      </c>
      <c r="B22073" s="2" t="str">
        <f ca="1">IFERROR(__xludf.DUMMYFUNCTION("GOOGLETRANSLATE(A22073,""auto"",""en"")"),"Rahul gandhi is the biggest supporter of BJP 😅😅")</f>
        <v>Rahul gandhi is the biggest supporter of BJP 😅😅</v>
      </c>
    </row>
    <row r="22074" spans="1:2" ht="14.25" customHeight="1">
      <c r="A22074" s="6" t="s">
        <v>20853</v>
      </c>
      <c r="B22074" s="2" t="str">
        <f ca="1">IFERROR(__xludf.DUMMYFUNCTION("GOOGLETRANSLATE(A22074,""auto"",""en"")"),"Loading...")</f>
        <v>Loading...</v>
      </c>
    </row>
    <row r="22075" spans="1:2" ht="14.25" customHeight="1">
      <c r="A22075" s="6" t="s">
        <v>20854</v>
      </c>
      <c r="B22075" s="2" t="str">
        <f ca="1">IFERROR(__xludf.DUMMYFUNCTION("GOOGLETRANSLATE(A22075,""auto"",""en"")"),"Loading...")</f>
        <v>Loading...</v>
      </c>
    </row>
    <row r="22076" spans="1:2" ht="14.25" customHeight="1">
      <c r="A22076" s="2" t="s">
        <v>20855</v>
      </c>
      <c r="B22076" s="2" t="str">
        <f ca="1">IFERROR(__xludf.DUMMYFUNCTION("GOOGLETRANSLATE(A22076,""auto"",""en"")"),"Loading...")</f>
        <v>Loading...</v>
      </c>
    </row>
    <row r="22077" spans="1:2" ht="14.25" customHeight="1">
      <c r="A22077" s="2" t="s">
        <v>20856</v>
      </c>
      <c r="B22077" s="2" t="str">
        <f ca="1">IFERROR(__xludf.DUMMYFUNCTION("GOOGLETRANSLATE(A22077,""auto"",""en"")"),"Please analyze Modi's business also brother 😊😊")</f>
        <v>Please analyze Modi's business also brother 😊😊</v>
      </c>
    </row>
    <row r="22078" spans="1:2" ht="14.25" customHeight="1">
      <c r="A22078" s="2" t="s">
        <v>20857</v>
      </c>
      <c r="B22078" s="2" t="str">
        <f ca="1">IFERROR(__xludf.DUMMYFUNCTION("GOOGLETRANSLATE(A22078,""auto"",""en"")"),"Loading...")</f>
        <v>Loading...</v>
      </c>
    </row>
    <row r="22079" spans="1:2" ht="14.25" customHeight="1">
      <c r="A22079" s="2" t="s">
        <v>20858</v>
      </c>
      <c r="B22079" s="2" t="str">
        <f ca="1">IFERROR(__xludf.DUMMYFUNCTION("GOOGLETRANSLATE(A22079,""auto"",""en"")"),"Loading...")</f>
        <v>Loading...</v>
      </c>
    </row>
    <row r="22080" spans="1:2" ht="14.25" customHeight="1">
      <c r="A22080" s="2" t="s">
        <v>20859</v>
      </c>
      <c r="B22080" s="2" t="str">
        <f ca="1">IFERROR(__xludf.DUMMYFUNCTION("GOOGLETRANSLATE(A22080,""auto"",""en"")"),"Loading...")</f>
        <v>Loading...</v>
      </c>
    </row>
    <row r="22081" spans="1:2" ht="14.25" customHeight="1">
      <c r="A22081" s="2" t="s">
        <v>20860</v>
      </c>
      <c r="B22081" s="2" t="str">
        <f ca="1">IFERROR(__xludf.DUMMYFUNCTION("GOOGLETRANSLATE(A22081,""auto"",""en"")"),"Boss. .. on reservation and govt jobs. Thanks for saying.. even today people want to secure and lazy work.. mindset change pls")</f>
        <v>Boss. .. on reservation and govt jobs. Thanks for saying.. even today people want to secure and lazy work.. mindset change pls</v>
      </c>
    </row>
    <row r="22082" spans="1:2" ht="14.25" customHeight="1">
      <c r="A22082" s="2" t="s">
        <v>20861</v>
      </c>
      <c r="B22082" s="2" t="str">
        <f ca="1">IFERROR(__xludf.DUMMYFUNCTION("GOOGLETRANSLATE(A22082,""auto"",""en"")"),"Loading...")</f>
        <v>Loading...</v>
      </c>
    </row>
    <row r="22083" spans="1:2" ht="14.25" customHeight="1">
      <c r="A22083" s="2" t="s">
        <v>20862</v>
      </c>
      <c r="B22083" s="2" t="str">
        <f ca="1">IFERROR(__xludf.DUMMYFUNCTION("GOOGLETRANSLATE(A22083,""auto"",""en"")"),"Loading...")</f>
        <v>Loading...</v>
      </c>
    </row>
    <row r="22084" spans="1:2" ht="14.25" customHeight="1">
      <c r="A22084" s="2" t="s">
        <v>20863</v>
      </c>
      <c r="B22084" s="2" t="str">
        <f ca="1">IFERROR(__xludf.DUMMYFUNCTION("GOOGLETRANSLATE(A22084,""auto"",""en"")"),"Loading...")</f>
        <v>Loading...</v>
      </c>
    </row>
    <row r="22085" spans="1:2" ht="14.25" customHeight="1">
      <c r="A22085" s="2" t="s">
        <v>20864</v>
      </c>
      <c r="B22085" s="2" t="str">
        <f ca="1">IFERROR(__xludf.DUMMYFUNCTION("GOOGLETRANSLATE(A22085,""auto"",""en"")"),"Loading...")</f>
        <v>Loading...</v>
      </c>
    </row>
    <row r="22086" spans="1:2" ht="14.25" customHeight="1">
      <c r="A22086" s="6" t="s">
        <v>20865</v>
      </c>
      <c r="B22086" s="2" t="str">
        <f ca="1">IFERROR(__xludf.DUMMYFUNCTION("GOOGLETRANSLATE(A22086,""auto"",""en"")"),"Loading...")</f>
        <v>Loading...</v>
      </c>
    </row>
    <row r="22087" spans="1:2" ht="14.25" customHeight="1">
      <c r="A22087" s="2" t="s">
        <v>20866</v>
      </c>
      <c r="B22087" s="2" t="str">
        <f ca="1">IFERROR(__xludf.DUMMYFUNCTION("GOOGLETRANSLATE(A22087,""auto"",""en"")"),"Loading...")</f>
        <v>Loading...</v>
      </c>
    </row>
    <row r="22088" spans="1:2" ht="14.25" customHeight="1">
      <c r="A22088" s="2" t="s">
        <v>20867</v>
      </c>
      <c r="B22088" s="2" t="str">
        <f ca="1">IFERROR(__xludf.DUMMYFUNCTION("GOOGLETRANSLATE(A22088,""auto"",""en"")"),"Loading...")</f>
        <v>Loading...</v>
      </c>
    </row>
    <row r="22089" spans="1:2" ht="14.25" customHeight="1">
      <c r="A22089" s="6" t="s">
        <v>20868</v>
      </c>
      <c r="B22089" s="2" t="str">
        <f ca="1">IFERROR(__xludf.DUMMYFUNCTION("GOOGLETRANSLATE(A22089,""auto"",""en"")"),"Loading...")</f>
        <v>Loading...</v>
      </c>
    </row>
    <row r="22090" spans="1:2" ht="14.25" customHeight="1">
      <c r="A22090" s="6" t="s">
        <v>20869</v>
      </c>
      <c r="B22090" s="2" t="str">
        <f ca="1">IFERROR(__xludf.DUMMYFUNCTION("GOOGLETRANSLATE(A22090,""auto"",""en"")"),"No one has the right to judge any party or any government without knowing the actual ground reality(even if so, it may differ from region to region). 
-this guy just googled some data on govt forums and made the video😂.")</f>
        <v>No one has the right to judge any party or any government without knowing the actual ground reality(even if so, it may differ from region to region). 
-this guy just googled some data on govt forums and made the video😂.</v>
      </c>
    </row>
    <row r="22091" spans="1:2" ht="14.25" customHeight="1">
      <c r="A22091" s="2" t="s">
        <v>14638</v>
      </c>
      <c r="B22091" s="2" t="str">
        <f ca="1">IFERROR(__xludf.DUMMYFUNCTION("GOOGLETRANSLATE(A22091,""auto"",""en"")"),"Loading...")</f>
        <v>Loading...</v>
      </c>
    </row>
    <row r="22092" spans="1:2" ht="14.25" customHeight="1">
      <c r="A22092" s="2" t="s">
        <v>20870</v>
      </c>
      <c r="B22092" s="2" t="str">
        <f ca="1">IFERROR(__xludf.DUMMYFUNCTION("GOOGLETRANSLATE(A22092,""auto"",""en"")"),"Loading...")</f>
        <v>Loading...</v>
      </c>
    </row>
    <row r="22093" spans="1:2" ht="14.25" customHeight="1">
      <c r="A22093" s="2" t="s">
        <v>20871</v>
      </c>
      <c r="B22093" s="2" t="str">
        <f ca="1">IFERROR(__xludf.DUMMYFUNCTION("GOOGLETRANSLATE(A22093,""auto"",""en"")"),"Loading...")</f>
        <v>Loading...</v>
      </c>
    </row>
    <row r="22094" spans="1:2" ht="14.25" customHeight="1">
      <c r="A22094" s="2" t="s">
        <v>20872</v>
      </c>
      <c r="B22094" s="2" t="str">
        <f ca="1">IFERROR(__xludf.DUMMYFUNCTION("GOOGLETRANSLATE(A22094,""auto"",""en"")"),"Loading...")</f>
        <v>Loading...</v>
      </c>
    </row>
    <row r="22095" spans="1:2" ht="14.25" customHeight="1">
      <c r="A22095" s="2" t="s">
        <v>20873</v>
      </c>
      <c r="B22095" s="2" t="str">
        <f ca="1">IFERROR(__xludf.DUMMYFUNCTION("GOOGLETRANSLATE(A22095,""auto"",""en"")"),"Loading...")</f>
        <v>Loading...</v>
      </c>
    </row>
    <row r="22096" spans="1:2" ht="14.25" customHeight="1">
      <c r="A22096" s="2" t="s">
        <v>20874</v>
      </c>
      <c r="B22096" s="2" t="str">
        <f ca="1">IFERROR(__xludf.DUMMYFUNCTION("GOOGLETRANSLATE(A22096,""auto"",""en"")"),"Loading...")</f>
        <v>Loading...</v>
      </c>
    </row>
    <row r="22097" spans="1:2" ht="14.25" customHeight="1">
      <c r="A22097" s="2" t="s">
        <v>20875</v>
      </c>
      <c r="B22097" s="2" t="str">
        <f ca="1">IFERROR(__xludf.DUMMYFUNCTION("GOOGLETRANSLATE(A22097,""auto"",""en"")"),"Loading...")</f>
        <v>Loading...</v>
      </c>
    </row>
    <row r="22098" spans="1:2" ht="14.25" customHeight="1">
      <c r="A22098" s="2" t="s">
        <v>20876</v>
      </c>
      <c r="B22098" s="2" t="str">
        <f ca="1">IFERROR(__xludf.DUMMYFUNCTION("GOOGLETRANSLATE(A22098,""auto"",""en"")"),"To kya kru Bjp ko b vote na du OT ❎")</f>
        <v>To kya kru Bjp ko b vote na du OT ❎</v>
      </c>
    </row>
    <row r="22099" spans="1:2" ht="14.25" customHeight="1">
      <c r="A22099" s="2" t="s">
        <v>20877</v>
      </c>
      <c r="B22099" s="2" t="str">
        <f ca="1">IFERROR(__xludf.DUMMYFUNCTION("GOOGLETRANSLATE(A22099,""auto"",""en"")"),"Loading...")</f>
        <v>Loading...</v>
      </c>
    </row>
    <row r="22100" spans="1:2" ht="14.25" customHeight="1">
      <c r="A22100" s="2" t="s">
        <v>20878</v>
      </c>
      <c r="B22100" s="2" t="str">
        <f ca="1">IFERROR(__xludf.DUMMYFUNCTION("GOOGLETRANSLATE(A22100,""auto"",""en"")"),"Now you are making fool,,,,,Target Rahul Gandhi")</f>
        <v>Now you are making fool,,,,,Target Rahul Gandhi</v>
      </c>
    </row>
    <row r="22101" spans="1:2" ht="14.25" customHeight="1">
      <c r="A22101" s="2" t="s">
        <v>20879</v>
      </c>
      <c r="B22101" s="2" t="str">
        <f ca="1">IFERROR(__xludf.DUMMYFUNCTION("GOOGLETRANSLATE(A22101,""auto"",""en"")"),"Show me Modi's false statements.")</f>
        <v>Show me Modi's false statements.</v>
      </c>
    </row>
    <row r="22102" spans="1:2" ht="14.25" customHeight="1">
      <c r="A22102" s="2" t="s">
        <v>20880</v>
      </c>
      <c r="B22102" s="2" t="str">
        <f ca="1">IFERROR(__xludf.DUMMYFUNCTION("GOOGLETRANSLATE(A22102,""auto"",""en"")"),"Loading...")</f>
        <v>Loading...</v>
      </c>
    </row>
    <row r="22103" spans="1:2" ht="14.25" customHeight="1">
      <c r="A22103" s="2" t="s">
        <v>20881</v>
      </c>
      <c r="B22103" s="2" t="str">
        <f ca="1">IFERROR(__xludf.DUMMYFUNCTION("GOOGLETRANSLATE(A22103,""auto"",""en"")"),"Loading...")</f>
        <v>Loading...</v>
      </c>
    </row>
    <row r="22104" spans="1:2" ht="14.25" customHeight="1">
      <c r="A22104" s="2" t="s">
        <v>20882</v>
      </c>
      <c r="B22104" s="2" t="str">
        <f ca="1">IFERROR(__xludf.DUMMYFUNCTION("GOOGLETRANSLATE(A22104,""auto"",""en"")"),"Voice over is sookthavagilla")</f>
        <v>Voice over is sookthavagilla</v>
      </c>
    </row>
    <row r="22105" spans="1:2" ht="14.25" customHeight="1">
      <c r="A22105" s="2" t="s">
        <v>20883</v>
      </c>
      <c r="B22105" s="2" t="str">
        <f ca="1">IFERROR(__xludf.DUMMYFUNCTION("GOOGLETRANSLATE(A22105,""auto"",""en"")"),"Loading...")</f>
        <v>Loading...</v>
      </c>
    </row>
    <row r="22106" spans="1:2" ht="14.25" customHeight="1">
      <c r="A22106" s="2" t="s">
        <v>20884</v>
      </c>
      <c r="B22106" s="2" t="str">
        <f ca="1">IFERROR(__xludf.DUMMYFUNCTION("GOOGLETRANSLATE(A22106,""auto"",""en"")"),"You can’t get Indian to read a 3 line slogan")</f>
        <v>You can’t get Indian to read a 3 line slogan</v>
      </c>
    </row>
    <row r="22107" spans="1:2" ht="14.25" customHeight="1">
      <c r="A22107" s="2" t="s">
        <v>20885</v>
      </c>
      <c r="B22107" s="2" t="str">
        <f ca="1">IFERROR(__xludf.DUMMYFUNCTION("GOOGLETRANSLATE(A22107,""auto"",""en"")"),"Loading...")</f>
        <v>Loading...</v>
      </c>
    </row>
    <row r="22108" spans="1:2" ht="14.25" customHeight="1">
      <c r="A22108" s="2" t="s">
        <v>20886</v>
      </c>
      <c r="B22108" s="2" t="str">
        <f ca="1">IFERROR(__xludf.DUMMYFUNCTION("GOOGLETRANSLATE(A22108,""auto"",""en"")"),"Loading...")</f>
        <v>Loading...</v>
      </c>
    </row>
    <row r="22109" spans="1:2" ht="14.25" customHeight="1">
      <c r="A22109" s="6" t="s">
        <v>20887</v>
      </c>
      <c r="B22109" s="2" t="str">
        <f ca="1">IFERROR(__xludf.DUMMYFUNCTION("GOOGLETRANSLATE(A22109,""auto"",""en"")"),"Loading...")</f>
        <v>Loading...</v>
      </c>
    </row>
    <row r="22110" spans="1:2" ht="14.25" customHeight="1">
      <c r="A22110" s="2" t="s">
        <v>20888</v>
      </c>
      <c r="B22110" s="2" t="str">
        <f ca="1">IFERROR(__xludf.DUMMYFUNCTION("GOOGLETRANSLATE(A22110,""auto"",""en"")"),"Loading...")</f>
        <v>Loading...</v>
      </c>
    </row>
    <row r="22111" spans="1:2" ht="14.25" customHeight="1">
      <c r="A22111" s="6" t="s">
        <v>20889</v>
      </c>
      <c r="B22111" s="2" t="str">
        <f ca="1">IFERROR(__xludf.DUMMYFUNCTION("GOOGLETRANSLATE(A22111,""auto"",""en"")"),"4:35 question 
If Congress has given the idea then that is it. BJP is making it a new scheme with a different name.")</f>
        <v>4:35 question 
If Congress has given the idea then that is it. BJP is making it a new scheme with a different name.</v>
      </c>
    </row>
    <row r="22112" spans="1:2" ht="14.25" customHeight="1">
      <c r="A22112" s="2" t="s">
        <v>20890</v>
      </c>
      <c r="B22112" s="2" t="str">
        <f ca="1">IFERROR(__xludf.DUMMYFUNCTION("GOOGLETRANSLATE(A22112,""auto"",""en"")"),"1 lakh to 10k crore for 10 lakh people")</f>
        <v>1 lakh to 10k crore for 10 lakh people</v>
      </c>
    </row>
    <row r="22113" spans="1:2" ht="14.25" customHeight="1">
      <c r="A22113" s="6" t="s">
        <v>20891</v>
      </c>
      <c r="B22113" s="2" t="str">
        <f ca="1">IFERROR(__xludf.DUMMYFUNCTION("GOOGLETRANSLATE(A22113,""auto"",""en"")"),"Loading...")</f>
        <v>Loading...</v>
      </c>
    </row>
    <row r="22114" spans="1:2" ht="14.25" customHeight="1">
      <c r="A22114" s="2" t="s">
        <v>20892</v>
      </c>
      <c r="B22114" s="2" t="str">
        <f ca="1">IFERROR(__xludf.DUMMYFUNCTION("GOOGLETRANSLATE(A22114,""auto"",""en"")"),"Loading...")</f>
        <v>Loading...</v>
      </c>
    </row>
    <row r="22115" spans="1:2" ht="14.25" customHeight="1">
      <c r="A22115" s="2" t="s">
        <v>20893</v>
      </c>
      <c r="B22115" s="2" t="str">
        <f ca="1">IFERROR(__xludf.DUMMYFUNCTION("GOOGLETRANSLATE(A22115,""auto"",""en"")"),"Loading...")</f>
        <v>Loading...</v>
      </c>
    </row>
    <row r="22116" spans="1:2" ht="14.25" customHeight="1">
      <c r="A22116" s="6" t="s">
        <v>20894</v>
      </c>
      <c r="B22116" s="2" t="str">
        <f ca="1">IFERROR(__xludf.DUMMYFUNCTION("GOOGLETRANSLATE(A22116,""auto"",""en"")"),"Loading...")</f>
        <v>Loading...</v>
      </c>
    </row>
    <row r="22117" spans="1:2" ht="14.25" customHeight="1">
      <c r="A22117" s="2" t="s">
        <v>20895</v>
      </c>
      <c r="B22117" s="2" t="str">
        <f ca="1">IFERROR(__xludf.DUMMYFUNCTION("GOOGLETRANSLATE(A22117,""auto"",""en"")"),"Loading...")</f>
        <v>Loading...</v>
      </c>
    </row>
    <row r="22118" spans="1:2" ht="14.25" customHeight="1">
      <c r="A22118" s="2" t="s">
        <v>20896</v>
      </c>
      <c r="B22118" s="2" t="str">
        <f ca="1">IFERROR(__xludf.DUMMYFUNCTION("GOOGLETRANSLATE(A22118,""auto"",""en"")"),"Loading...")</f>
        <v>Loading...</v>
      </c>
    </row>
    <row r="22119" spans="1:2" ht="14.25" customHeight="1">
      <c r="A22119" s="2" t="s">
        <v>20897</v>
      </c>
      <c r="B22119" s="2" t="str">
        <f ca="1">IFERROR(__xludf.DUMMYFUNCTION("GOOGLETRANSLATE(A22119,""auto"",""en"")"),"Loading...")</f>
        <v>Loading...</v>
      </c>
    </row>
    <row r="22120" spans="1:2" ht="14.25" customHeight="1">
      <c r="A22120" s="2" t="s">
        <v>20898</v>
      </c>
      <c r="B22120" s="2" t="str">
        <f ca="1">IFERROR(__xludf.DUMMYFUNCTION("GOOGLETRANSLATE(A22120,""auto"",""en"")"),"Loading...")</f>
        <v>Loading...</v>
      </c>
    </row>
    <row r="22121" spans="1:2" ht="14.25" customHeight="1">
      <c r="A22121" s="4" t="s">
        <v>20899</v>
      </c>
      <c r="B22121" s="2" t="str">
        <f ca="1">IFERROR(__xludf.DUMMYFUNCTION("GOOGLETRANSLATE(A22121,""auto"",""en"")"),"BJP has risen so much today with the support of Thakurs. If Thakur had given his support to his own party then today everyone from PM to CM would have been Thakur. Shivraj Chauhan was a good CM and he was also entitled to be PM.")</f>
        <v>BJP has risen so much today with the support of Thakurs. If Thakur had given his support to his own party then today everyone from PM to CM would have been Thakur. Shivraj Chauhan was a good CM and he was also entitled to be PM.</v>
      </c>
    </row>
    <row r="22122" spans="1:2" ht="14.25" customHeight="1">
      <c r="A22122" s="6" t="s">
        <v>20900</v>
      </c>
      <c r="B22122" s="2" t="str">
        <f ca="1">IFERROR(__xludf.DUMMYFUNCTION("GOOGLETRANSLATE(A22122,""auto"",""en"")"),"Loading...")</f>
        <v>Loading...</v>
      </c>
    </row>
    <row r="22123" spans="1:2" ht="14.25" customHeight="1">
      <c r="A22123" s="2" t="s">
        <v>20901</v>
      </c>
      <c r="B22123" s="2" t="str">
        <f ca="1">IFERROR(__xludf.DUMMYFUNCTION("GOOGLETRANSLATE(A22123,""auto"",""en"")"),"Loading...")</f>
        <v>Loading...</v>
      </c>
    </row>
    <row r="22124" spans="1:2" ht="14.25" customHeight="1">
      <c r="A22124" s="6" t="s">
        <v>20902</v>
      </c>
      <c r="B22124" s="2" t="str">
        <f ca="1">IFERROR(__xludf.DUMMYFUNCTION("GOOGLETRANSLATE(A22124,""auto"",""en"")"),"Loading...")</f>
        <v>Loading...</v>
      </c>
    </row>
    <row r="22125" spans="1:2" ht="14.25" customHeight="1">
      <c r="A22125" s="2" t="s">
        <v>20903</v>
      </c>
      <c r="B22125" s="2" t="str">
        <f ca="1">IFERROR(__xludf.DUMMYFUNCTION("GOOGLETRANSLATE(A22125,""auto"",""en"")"),"Loading...")</f>
        <v>Loading...</v>
      </c>
    </row>
    <row r="22126" spans="1:2" ht="14.25" customHeight="1">
      <c r="A22126" s="2" t="s">
        <v>20904</v>
      </c>
      <c r="B22126" s="2" t="str">
        <f ca="1">IFERROR(__xludf.DUMMYFUNCTION("GOOGLETRANSLATE(A22126,""auto"",""en"")"),"Loading...")</f>
        <v>Loading...</v>
      </c>
    </row>
    <row r="22127" spans="1:2" ht="14.25" customHeight="1">
      <c r="A22127" s="2" t="s">
        <v>20905</v>
      </c>
      <c r="B22127" s="2" t="str">
        <f ca="1">IFERROR(__xludf.DUMMYFUNCTION("GOOGLETRANSLATE(A22127,""auto"",""en"")"),"Loading...")</f>
        <v>Loading...</v>
      </c>
    </row>
    <row r="22128" spans="1:2" ht="14.25" customHeight="1">
      <c r="A22128" s="2" t="s">
        <v>20906</v>
      </c>
      <c r="B22128" s="2" t="str">
        <f ca="1">IFERROR(__xludf.DUMMYFUNCTION("GOOGLETRANSLATE(A22128,""auto"",""en"")"),"How much have you got?")</f>
        <v>How much have you got?</v>
      </c>
    </row>
    <row r="22129" spans="1:2" ht="14.25" customHeight="1">
      <c r="A22129" s="2" t="s">
        <v>20907</v>
      </c>
      <c r="B22129" s="2" t="str">
        <f ca="1">IFERROR(__xludf.DUMMYFUNCTION("GOOGLETRANSLATE(A22129,""auto"",""en"")"),"Loading...")</f>
        <v>Loading...</v>
      </c>
    </row>
    <row r="22130" spans="1:2" ht="14.25" customHeight="1">
      <c r="A22130" s="2" t="s">
        <v>20908</v>
      </c>
      <c r="B22130" s="2" t="str">
        <f ca="1">IFERROR(__xludf.DUMMYFUNCTION("GOOGLETRANSLATE(A22130,""auto"",""en"")"),"Loading...")</f>
        <v>Loading...</v>
      </c>
    </row>
    <row r="22131" spans="1:2" ht="14.25" customHeight="1">
      <c r="A22131" s="2" t="s">
        <v>20909</v>
      </c>
      <c r="B22131" s="2" t="str">
        <f ca="1">IFERROR(__xludf.DUMMYFUNCTION("GOOGLETRANSLATE(A22131,""auto"",""en"")"),"Loading...")</f>
        <v>Loading...</v>
      </c>
    </row>
    <row r="22132" spans="1:2" ht="14.25" customHeight="1">
      <c r="A22132" s="2" t="s">
        <v>20910</v>
      </c>
      <c r="B22132" s="2" t="str">
        <f ca="1">IFERROR(__xludf.DUMMYFUNCTION("GOOGLETRANSLATE(A22132,""auto"",""en"")"),"Loading...")</f>
        <v>Loading...</v>
      </c>
    </row>
    <row r="22133" spans="1:2" ht="14.25" customHeight="1">
      <c r="A22133" s="2" t="s">
        <v>20911</v>
      </c>
      <c r="B22133" s="2" t="str">
        <f ca="1">IFERROR(__xludf.DUMMYFUNCTION("GOOGLETRANSLATE(A22133,""auto"",""en"")"),"Loading...")</f>
        <v>Loading...</v>
      </c>
    </row>
    <row r="22134" spans="1:2" ht="14.25" customHeight="1">
      <c r="A22134" s="2" t="s">
        <v>20912</v>
      </c>
      <c r="B22134" s="2" t="str">
        <f ca="1">IFERROR(__xludf.DUMMYFUNCTION("GOOGLETRANSLATE(A22134,""auto"",""en"")"),"Loading...")</f>
        <v>Loading...</v>
      </c>
    </row>
    <row r="22135" spans="1:2" ht="14.25" customHeight="1">
      <c r="A22135" s="2" t="s">
        <v>20913</v>
      </c>
      <c r="B22135" s="2" t="str">
        <f ca="1">IFERROR(__xludf.DUMMYFUNCTION("GOOGLETRANSLATE(A22135,""auto"",""en"")"),"As long as caste system exist in the society backward caste people will never grow as politicians want them to be poor")</f>
        <v>As long as caste system exist in the society backward caste people will never grow as politicians want them to be poor</v>
      </c>
    </row>
    <row r="22136" spans="1:2" ht="14.25" customHeight="1">
      <c r="A22136" s="2" t="s">
        <v>20914</v>
      </c>
      <c r="B22136" s="2" t="str">
        <f ca="1">IFERROR(__xludf.DUMMYFUNCTION("GOOGLETRANSLATE(A22136,""auto"",""en"")"),"Loading...")</f>
        <v>Loading...</v>
      </c>
    </row>
    <row r="22137" spans="1:2" ht="14.25" customHeight="1">
      <c r="A22137" s="2" t="s">
        <v>20915</v>
      </c>
      <c r="B22137" s="2" t="str">
        <f ca="1">IFERROR(__xludf.DUMMYFUNCTION("GOOGLETRANSLATE(A22137,""auto"",""en"")"),"very impressive reaserch video mohak bro ✨")</f>
        <v>very impressive reaserch video mohak bro ✨</v>
      </c>
    </row>
    <row r="22138" spans="1:2" ht="14.25" customHeight="1">
      <c r="A22138" s="2" t="s">
        <v>20916</v>
      </c>
      <c r="B22138" s="2" t="str">
        <f ca="1">IFERROR(__xludf.DUMMYFUNCTION("GOOGLETRANSLATE(A22138,""auto"",""en"")"),"Loading...")</f>
        <v>Loading...</v>
      </c>
    </row>
    <row r="22139" spans="1:2" ht="14.25" customHeight="1">
      <c r="A22139" s="2" t="s">
        <v>20917</v>
      </c>
      <c r="B22139" s="2" t="str">
        <f ca="1">IFERROR(__xludf.DUMMYFUNCTION("GOOGLETRANSLATE(A22139,""auto"",""en"")"),"Crazy chenal")</f>
        <v>Crazy chenal</v>
      </c>
    </row>
    <row r="22140" spans="1:2" ht="14.25" customHeight="1">
      <c r="A22140" s="4" t="s">
        <v>20918</v>
      </c>
      <c r="B22140" s="2" t="str">
        <f ca="1">IFERROR(__xludf.DUMMYFUNCTION("GOOGLETRANSLATE(A22140,""auto"",""en"")"),"Loading...")</f>
        <v>Loading...</v>
      </c>
    </row>
    <row r="22141" spans="1:2" ht="14.25" customHeight="1">
      <c r="A22141" s="2" t="s">
        <v>20919</v>
      </c>
      <c r="B22141" s="2" t="str">
        <f ca="1">IFERROR(__xludf.DUMMYFUNCTION("GOOGLETRANSLATE(A22141,""auto"",""en"")"),"Loading...")</f>
        <v>Loading...</v>
      </c>
    </row>
    <row r="22142" spans="1:2" ht="14.25" customHeight="1">
      <c r="A22142" s="6" t="s">
        <v>20920</v>
      </c>
      <c r="B22142" s="2" t="str">
        <f ca="1">IFERROR(__xludf.DUMMYFUNCTION("GOOGLETRANSLATE(A22142,""auto"",""en"")"),"Loading...")</f>
        <v>Loading...</v>
      </c>
    </row>
    <row r="22143" spans="1:2" ht="14.25" customHeight="1">
      <c r="A22143" s="2" t="s">
        <v>20921</v>
      </c>
      <c r="B22143" s="2" t="str">
        <f ca="1">IFERROR(__xludf.DUMMYFUNCTION("GOOGLETRANSLATE(A22143,""auto"",""en"")"),"Loading...")</f>
        <v>Loading...</v>
      </c>
    </row>
    <row r="22144" spans="1:2" ht="14.25" customHeight="1">
      <c r="A22144" s="2" t="s">
        <v>20922</v>
      </c>
      <c r="B22144" s="2" t="str">
        <f ca="1">IFERROR(__xludf.DUMMYFUNCTION("GOOGLETRANSLATE(A22144,""auto"",""en"")"),"Loading...")</f>
        <v>Loading...</v>
      </c>
    </row>
    <row r="22145" spans="1:2" ht="14.25" customHeight="1">
      <c r="A22145" s="2" t="s">
        <v>20923</v>
      </c>
      <c r="B22145" s="2" t="str">
        <f ca="1">IFERROR(__xludf.DUMMYFUNCTION("GOOGLETRANSLATE(A22145,""auto"",""en"")"),"Loading...")</f>
        <v>Loading...</v>
      </c>
    </row>
    <row r="22146" spans="1:2" ht="14.25" customHeight="1">
      <c r="A22146" s="2" t="s">
        <v>20924</v>
      </c>
      <c r="B22146" s="2" t="str">
        <f ca="1">IFERROR(__xludf.DUMMYFUNCTION("GOOGLETRANSLATE(A22146,""auto"",""en"")"),"Loading...")</f>
        <v>Loading...</v>
      </c>
    </row>
    <row r="22147" spans="1:2" ht="14.25" customHeight="1">
      <c r="A22147" s="2" t="s">
        <v>20925</v>
      </c>
      <c r="B22147" s="2" t="str">
        <f ca="1">IFERROR(__xludf.DUMMYFUNCTION("GOOGLETRANSLATE(A22147,""auto"",""en"")"),"Loading...")</f>
        <v>Loading...</v>
      </c>
    </row>
    <row r="22148" spans="1:2" ht="14.25" customHeight="1">
      <c r="A22148" s="6" t="s">
        <v>20926</v>
      </c>
      <c r="B22148" s="2" t="str">
        <f ca="1">IFERROR(__xludf.DUMMYFUNCTION("GOOGLETRANSLATE(A22148,""auto"",""en"")"),"Loading...")</f>
        <v>Loading...</v>
      </c>
    </row>
    <row r="22149" spans="1:2" ht="14.25" customHeight="1">
      <c r="A22149" s="2" t="s">
        <v>20927</v>
      </c>
      <c r="B22149" s="2" t="str">
        <f ca="1">IFERROR(__xludf.DUMMYFUNCTION("GOOGLETRANSLATE(A22149,""auto"",""en"")"),"Loading...")</f>
        <v>Loading...</v>
      </c>
    </row>
    <row r="22150" spans="1:2" ht="14.25" customHeight="1">
      <c r="A22150" s="2" t="s">
        <v>20928</v>
      </c>
      <c r="B22150" s="2" t="str">
        <f ca="1">IFERROR(__xludf.DUMMYFUNCTION("GOOGLETRANSLATE(A22150,""auto"",""en"")"),"Loading...")</f>
        <v>Loading...</v>
      </c>
    </row>
    <row r="22151" spans="1:2" ht="14.25" customHeight="1">
      <c r="A22151" s="2" t="s">
        <v>20929</v>
      </c>
      <c r="B22151" s="2" t="str">
        <f ca="1">IFERROR(__xludf.DUMMYFUNCTION("GOOGLETRANSLATE(A22151,""auto"",""en"")"),"Loading...")</f>
        <v>Loading...</v>
      </c>
    </row>
    <row r="22152" spans="1:2" ht="14.25" customHeight="1">
      <c r="A22152" s="2" t="s">
        <v>20930</v>
      </c>
      <c r="B22152" s="2" t="str">
        <f ca="1">IFERROR(__xludf.DUMMYFUNCTION("GOOGLETRANSLATE(A22152,""auto"",""en"")"),"Loading...")</f>
        <v>Loading...</v>
      </c>
    </row>
    <row r="22153" spans="1:2" ht="14.25" customHeight="1">
      <c r="A22153" s="2" t="s">
        <v>20931</v>
      </c>
      <c r="B22153" s="2" t="str">
        <f ca="1">IFERROR(__xludf.DUMMYFUNCTION("GOOGLETRANSLATE(A22153,""auto"",""en"")"),"Loading...")</f>
        <v>Loading...</v>
      </c>
    </row>
    <row r="22154" spans="1:2" ht="14.25" customHeight="1">
      <c r="A22154" s="2" t="s">
        <v>20932</v>
      </c>
      <c r="B22154" s="2" t="str">
        <f ca="1">IFERROR(__xludf.DUMMYFUNCTION("GOOGLETRANSLATE(A22154,""auto"",""en"")"),"Loading...")</f>
        <v>Loading...</v>
      </c>
    </row>
    <row r="22155" spans="1:2" ht="14.25" customHeight="1">
      <c r="A22155" s="2" t="s">
        <v>20933</v>
      </c>
      <c r="B22155" s="2" t="str">
        <f ca="1">IFERROR(__xludf.DUMMYFUNCTION("GOOGLETRANSLATE(A22155,""auto"",""en"")"),"Loading...")</f>
        <v>Loading...</v>
      </c>
    </row>
    <row r="22156" spans="1:2" ht="14.25" customHeight="1">
      <c r="A22156" s="2" t="s">
        <v>20934</v>
      </c>
      <c r="B22156" s="2" t="str">
        <f ca="1">IFERROR(__xludf.DUMMYFUNCTION("GOOGLETRANSLATE(A22156,""auto"",""en"")"),"By defeating the political parties in 2/4 days, the bad election will be over, but we have to remain calm and on the day of voting, vote for BJP, the rest is left to you, you have to abuse us. tho fado par jeetega tho BJP hi🙏@ god bless you.")</f>
        <v>By defeating the political parties in 2/4 days, the bad election will be over, but we have to remain calm and on the day of voting, vote for BJP, the rest is left to you, you have to abuse us. tho fado par jeetega tho BJP hi🙏@ god bless you.</v>
      </c>
    </row>
    <row r="22157" spans="1:2" ht="14.25" customHeight="1">
      <c r="A22157" s="2" t="s">
        <v>20935</v>
      </c>
      <c r="B22157" s="2" t="str">
        <f ca="1">IFERROR(__xludf.DUMMYFUNCTION("GOOGLETRANSLATE(A22157,""auto"",""en"")"),"Loading...")</f>
        <v>Loading...</v>
      </c>
    </row>
    <row r="22158" spans="1:2" ht="14.25" customHeight="1">
      <c r="A22158" s="2" t="s">
        <v>20936</v>
      </c>
      <c r="B22158" s="2" t="str">
        <f ca="1">IFERROR(__xludf.DUMMYFUNCTION("GOOGLETRANSLATE(A22158,""auto"",""en"")"),"Loading...")</f>
        <v>Loading...</v>
      </c>
    </row>
    <row r="22159" spans="1:2" ht="14.25" customHeight="1">
      <c r="A22159" s="6" t="s">
        <v>20937</v>
      </c>
      <c r="B22159" s="2" t="str">
        <f ca="1">IFERROR(__xludf.DUMMYFUNCTION("GOOGLETRANSLATE(A22159,""auto"",""en"")"),"Loading...")</f>
        <v>Loading...</v>
      </c>
    </row>
    <row r="22160" spans="1:2" ht="14.25" customHeight="1">
      <c r="A22160" s="2" t="s">
        <v>20938</v>
      </c>
      <c r="B22160" s="2" t="str">
        <f ca="1">IFERROR(__xludf.DUMMYFUNCTION("GOOGLETRANSLATE(A22160,""auto"",""en"")"),"Loading...")</f>
        <v>Loading...</v>
      </c>
    </row>
    <row r="22161" spans="1:2" ht="14.25" customHeight="1">
      <c r="A22161" s="2" t="s">
        <v>20939</v>
      </c>
      <c r="B22161" s="2" t="str">
        <f ca="1">IFERROR(__xludf.DUMMYFUNCTION("GOOGLETRANSLATE(A22161,""auto"",""en"")"),"Loading...")</f>
        <v>Loading...</v>
      </c>
    </row>
    <row r="22162" spans="1:2" ht="14.25" customHeight="1">
      <c r="A22162" s="2" t="s">
        <v>20940</v>
      </c>
      <c r="B22162" s="2" t="str">
        <f ca="1">IFERROR(__xludf.DUMMYFUNCTION("GOOGLETRANSLATE(A22162,""auto"",""en"")"),"Loading...")</f>
        <v>Loading...</v>
      </c>
    </row>
    <row r="22163" spans="1:2" ht="14.25" customHeight="1">
      <c r="A22163" s="2" t="s">
        <v>20941</v>
      </c>
      <c r="B22163" s="2" t="str">
        <f ca="1">IFERROR(__xludf.DUMMYFUNCTION("GOOGLETRANSLATE(A22163,""auto"",""en"")"),"Loading...")</f>
        <v>Loading...</v>
      </c>
    </row>
    <row r="22164" spans="1:2" ht="14.25" customHeight="1">
      <c r="A22164" s="2" t="s">
        <v>20942</v>
      </c>
      <c r="B22164" s="2" t="str">
        <f ca="1">IFERROR(__xludf.DUMMYFUNCTION("GOOGLETRANSLATE(A22164,""auto"",""en"")"),"Loading...")</f>
        <v>Loading...</v>
      </c>
    </row>
    <row r="22165" spans="1:2" ht="14.25" customHeight="1">
      <c r="A22165" s="2" t="s">
        <v>20943</v>
      </c>
      <c r="B22165" s="2" t="str">
        <f ca="1">IFERROR(__xludf.DUMMYFUNCTION("GOOGLETRANSLATE(A22165,""auto"",""en"")"),"Loading...")</f>
        <v>Loading...</v>
      </c>
    </row>
    <row r="22166" spans="1:2" ht="14.25" customHeight="1">
      <c r="A22166" s="2" t="s">
        <v>2528</v>
      </c>
      <c r="B22166" s="2" t="str">
        <f ca="1">IFERROR(__xludf.DUMMYFUNCTION("GOOGLETRANSLATE(A22166,""auto"",""en"")"),"Loading...")</f>
        <v>Loading...</v>
      </c>
    </row>
    <row r="22167" spans="1:2" ht="14.25" customHeight="1">
      <c r="A22167" s="2" t="s">
        <v>20944</v>
      </c>
      <c r="B22167" s="2" t="str">
        <f ca="1">IFERROR(__xludf.DUMMYFUNCTION("GOOGLETRANSLATE(A22167,""auto"",""en"")"),"Loading...")</f>
        <v>Loading...</v>
      </c>
    </row>
    <row r="22168" spans="1:2" ht="14.25" customHeight="1">
      <c r="A22168" s="2" t="s">
        <v>20945</v>
      </c>
      <c r="B22168" s="2" t="str">
        <f ca="1">IFERROR(__xludf.DUMMYFUNCTION("GOOGLETRANSLATE(A22168,""auto"",""en"")"),"Loading...")</f>
        <v>Loading...</v>
      </c>
    </row>
    <row r="22169" spans="1:2" ht="14.25" customHeight="1">
      <c r="A22169" s="2" t="s">
        <v>20946</v>
      </c>
      <c r="B22169" s="2" t="str">
        <f ca="1">IFERROR(__xludf.DUMMYFUNCTION("GOOGLETRANSLATE(A22169,""auto"",""en"")"),"Loading...")</f>
        <v>Loading...</v>
      </c>
    </row>
    <row r="22170" spans="1:2" ht="14.25" customHeight="1">
      <c r="A22170" s="2" t="s">
        <v>20947</v>
      </c>
      <c r="B22170" s="2" t="str">
        <f ca="1">IFERROR(__xludf.DUMMYFUNCTION("GOOGLETRANSLATE(A22170,""auto"",""en"")"),"India really needs a worthy opposition but at this state of India, Congress is not an option.")</f>
        <v>India really needs a worthy opposition but at this state of India, Congress is not an option.</v>
      </c>
    </row>
    <row r="22171" spans="1:2" ht="14.25" customHeight="1">
      <c r="A22171" s="2" t="s">
        <v>20948</v>
      </c>
      <c r="B22171" s="2" t="str">
        <f ca="1">IFERROR(__xludf.DUMMYFUNCTION("GOOGLETRANSLATE(A22171,""auto"",""en"")"),"Loading...")</f>
        <v>Loading...</v>
      </c>
    </row>
    <row r="22172" spans="1:2" ht="14.25" customHeight="1">
      <c r="A22172" s="2" t="s">
        <v>20949</v>
      </c>
      <c r="B22172" s="2" t="str">
        <f ca="1">IFERROR(__xludf.DUMMYFUNCTION("GOOGLETRANSLATE(A22172,""auto"",""en"")"),"Loading...")</f>
        <v>Loading...</v>
      </c>
    </row>
    <row r="22173" spans="1:2" ht="14.25" customHeight="1">
      <c r="A22173" s="2" t="s">
        <v>20950</v>
      </c>
      <c r="B22173" s="2" t="str">
        <f ca="1">IFERROR(__xludf.DUMMYFUNCTION("GOOGLETRANSLATE(A22173,""auto"",""en"")"),"Loading...")</f>
        <v>Loading...</v>
      </c>
    </row>
    <row r="22174" spans="1:2" ht="14.25" customHeight="1">
      <c r="A22174" s="6" t="s">
        <v>20951</v>
      </c>
      <c r="B22174" s="2" t="str">
        <f ca="1">IFERROR(__xludf.DUMMYFUNCTION("GOOGLETRANSLATE(A22174,""auto"",""en"")"),"Loading...")</f>
        <v>Loading...</v>
      </c>
    </row>
    <row r="22175" spans="1:2" ht="14.25" customHeight="1">
      <c r="A22175" s="2" t="s">
        <v>20952</v>
      </c>
      <c r="B22175" s="2" t="str">
        <f ca="1">IFERROR(__xludf.DUMMYFUNCTION("GOOGLETRANSLATE(A22175,""auto"",""en"")"),"Waiting for BJPs Manifesto Analysis now")</f>
        <v>Waiting for BJPs Manifesto Analysis now</v>
      </c>
    </row>
    <row r="22176" spans="1:2" ht="14.25" customHeight="1">
      <c r="A22176" s="2" t="s">
        <v>20953</v>
      </c>
      <c r="B22176" s="2" t="str">
        <f ca="1">IFERROR(__xludf.DUMMYFUNCTION("GOOGLETRANSLATE(A22176,""auto"",""en"")"),"Loading...")</f>
        <v>Loading...</v>
      </c>
    </row>
    <row r="22177" spans="1:2" ht="14.25" customHeight="1">
      <c r="A22177" s="2" t="s">
        <v>20954</v>
      </c>
      <c r="B22177" s="2" t="str">
        <f ca="1">IFERROR(__xludf.DUMMYFUNCTION("GOOGLETRANSLATE(A22177,""auto"",""en"")"),"Loading...")</f>
        <v>Loading...</v>
      </c>
    </row>
    <row r="22178" spans="1:2" ht="14.25" customHeight="1">
      <c r="A22178" s="6" t="s">
        <v>20955</v>
      </c>
      <c r="B22178" s="2" t="str">
        <f ca="1">IFERROR(__xludf.DUMMYFUNCTION("GOOGLETRANSLATE(A22178,""auto"",""en"")"),"Loading...")</f>
        <v>Loading...</v>
      </c>
    </row>
    <row r="22179" spans="1:2" ht="14.25" customHeight="1">
      <c r="A22179" s="4" t="s">
        <v>20956</v>
      </c>
      <c r="B22179" s="2" t="str">
        <f ca="1">IFERROR(__xludf.DUMMYFUNCTION("GOOGLETRANSLATE(A22179,""auto"",""en"")"),"Loading...")</f>
        <v>Loading...</v>
      </c>
    </row>
    <row r="22180" spans="1:2" ht="14.25" customHeight="1">
      <c r="A22180" s="2" t="s">
        <v>20957</v>
      </c>
      <c r="B22180" s="2" t="str">
        <f ca="1">IFERROR(__xludf.DUMMYFUNCTION("GOOGLETRANSLATE(A22180,""auto"",""en"")"),"Thanks to Rahul Gandhi for making me vote BJP.....and i am a new voter")</f>
        <v>Thanks to Rahul Gandhi for making me vote BJP.....and i am a new voter</v>
      </c>
    </row>
    <row r="22181" spans="1:2" ht="14.25" customHeight="1">
      <c r="A22181" s="2" t="s">
        <v>20958</v>
      </c>
      <c r="B22181" s="2" t="str">
        <f ca="1">IFERROR(__xludf.DUMMYFUNCTION("GOOGLETRANSLATE(A22181,""auto"",""en"")"),"Reservation people run the country, make reservation from 50% to 70-80%, then move in, rest of the general people go out of the country.")</f>
        <v>Reservation people run the country, make reservation from 50% to 70-80%, then move in, rest of the general people go out of the country.</v>
      </c>
    </row>
    <row r="22182" spans="1:2" ht="14.25" customHeight="1">
      <c r="A22182" s="4" t="s">
        <v>20959</v>
      </c>
      <c r="B22182" s="2" t="str">
        <f ca="1">IFERROR(__xludf.DUMMYFUNCTION("GOOGLETRANSLATE(A22182,""auto"",""en"")"),"Loading...")</f>
        <v>Loading...</v>
      </c>
    </row>
    <row r="22183" spans="1:2" ht="14.25" customHeight="1">
      <c r="A22183" s="2" t="s">
        <v>20960</v>
      </c>
      <c r="B22183" s="2" t="str">
        <f ca="1">IFERROR(__xludf.DUMMYFUNCTION("GOOGLETRANSLATE(A22183,""auto"",""en"")"),"Loading...")</f>
        <v>Loading...</v>
      </c>
    </row>
    <row r="22184" spans="1:2" ht="14.25" customHeight="1">
      <c r="A22184" s="2" t="s">
        <v>20961</v>
      </c>
      <c r="B22184" s="2" t="str">
        <f ca="1">IFERROR(__xludf.DUMMYFUNCTION("GOOGLETRANSLATE(A22184,""auto"",""en"")"),"Loading...")</f>
        <v>Loading...</v>
      </c>
    </row>
    <row r="22185" spans="1:2" ht="14.25" customHeight="1">
      <c r="A22185" s="2" t="s">
        <v>20962</v>
      </c>
      <c r="B22185" s="2" t="str">
        <f ca="1">IFERROR(__xludf.DUMMYFUNCTION("GOOGLETRANSLATE(A22185,""auto"",""en"")"),"Loading...")</f>
        <v>Loading...</v>
      </c>
    </row>
    <row r="22186" spans="1:2" ht="14.25" customHeight="1">
      <c r="A22186" s="2" t="s">
        <v>20963</v>
      </c>
      <c r="B22186" s="2" t="str">
        <f ca="1">IFERROR(__xludf.DUMMYFUNCTION("GOOGLETRANSLATE(A22186,""auto"",""en"")"),"Loading...")</f>
        <v>Loading...</v>
      </c>
    </row>
    <row r="22187" spans="1:2" ht="14.25" customHeight="1">
      <c r="A22187" s="2" t="s">
        <v>20964</v>
      </c>
      <c r="B22187" s="2" t="str">
        <f ca="1">IFERROR(__xludf.DUMMYFUNCTION("GOOGLETRANSLATE(A22187,""auto"",""en"")"),"Already start ups are there in tier 2 &amp; 3 cities so don’t be surprised by BJP manifesto. Modi Jo kehte hain woh karte hain")</f>
        <v>Already start ups are there in tier 2 &amp; 3 cities so don’t be surprised by BJP manifesto. Modi Jo kehte hain woh karte hain</v>
      </c>
    </row>
    <row r="22188" spans="1:2" ht="14.25" customHeight="1">
      <c r="A22188" s="2" t="s">
        <v>20965</v>
      </c>
      <c r="B22188" s="2" t="str">
        <f ca="1">IFERROR(__xludf.DUMMYFUNCTION("GOOGLETRANSLATE(A22188,""auto"",""en"")"),"Loading...")</f>
        <v>Loading...</v>
      </c>
    </row>
    <row r="22189" spans="1:2" ht="14.25" customHeight="1">
      <c r="A22189" s="2" t="s">
        <v>20966</v>
      </c>
      <c r="B22189" s="2" t="str">
        <f ca="1">IFERROR(__xludf.DUMMYFUNCTION("GOOGLETRANSLATE(A22189,""auto"",""en"")"),"Loading...")</f>
        <v>Loading...</v>
      </c>
    </row>
    <row r="22190" spans="1:2" ht="14.25" customHeight="1">
      <c r="A22190" s="2" t="s">
        <v>20967</v>
      </c>
      <c r="B22190" s="2" t="str">
        <f ca="1">IFERROR(__xludf.DUMMYFUNCTION("GOOGLETRANSLATE(A22190,""auto"",""en"")"),"Loading...")</f>
        <v>Loading...</v>
      </c>
    </row>
    <row r="22191" spans="1:2" ht="14.25" customHeight="1">
      <c r="A22191" s="2" t="s">
        <v>20968</v>
      </c>
      <c r="B22191" s="2" t="str">
        <f ca="1">IFERROR(__xludf.DUMMYFUNCTION("GOOGLETRANSLATE(A22191,""auto"",""en"")"),"Loading...")</f>
        <v>Loading...</v>
      </c>
    </row>
    <row r="22192" spans="1:2" ht="14.25" customHeight="1">
      <c r="A22192" s="2" t="s">
        <v>20969</v>
      </c>
      <c r="B22192" s="2" t="str">
        <f ca="1">IFERROR(__xludf.DUMMYFUNCTION("GOOGLETRANSLATE(A22192,""auto"",""en"")"),"Loading...")</f>
        <v>Loading...</v>
      </c>
    </row>
    <row r="22193" spans="1:2" ht="14.25" customHeight="1">
      <c r="A22193" s="2" t="s">
        <v>20970</v>
      </c>
      <c r="B22193" s="2" t="str">
        <f ca="1">IFERROR(__xludf.DUMMYFUNCTION("GOOGLETRANSLATE(A22193,""auto"",""en"")"),"India needs educated pm.")</f>
        <v>India needs educated pm.</v>
      </c>
    </row>
    <row r="22194" spans="1:2" ht="14.25" customHeight="1">
      <c r="A22194" s="2" t="s">
        <v>20971</v>
      </c>
      <c r="B22194" s="2" t="str">
        <f ca="1">IFERROR(__xludf.DUMMYFUNCTION("GOOGLETRANSLATE(A22194,""auto"",""en"")"),"Loading...")</f>
        <v>Loading...</v>
      </c>
    </row>
    <row r="22195" spans="1:2" ht="14.25" customHeight="1">
      <c r="A22195" s="2" t="s">
        <v>20972</v>
      </c>
      <c r="B22195" s="2" t="str">
        <f ca="1">IFERROR(__xludf.DUMMYFUNCTION("GOOGLETRANSLATE(A22195,""auto"",""en"")"),"Loading...")</f>
        <v>Loading...</v>
      </c>
    </row>
    <row r="22196" spans="1:2" ht="14.25" customHeight="1">
      <c r="A22196" s="2" t="s">
        <v>20973</v>
      </c>
      <c r="B22196" s="2" t="str">
        <f ca="1">IFERROR(__xludf.DUMMYFUNCTION("GOOGLETRANSLATE(A22196,""auto"",""en"")"),"Loading...")</f>
        <v>Loading...</v>
      </c>
    </row>
    <row r="22197" spans="1:2" ht="14.25" customHeight="1">
      <c r="A22197" s="2" t="s">
        <v>20974</v>
      </c>
      <c r="B22197" s="2" t="str">
        <f ca="1">IFERROR(__xludf.DUMMYFUNCTION("GOOGLETRANSLATE(A22197,""auto"",""en"")"),"Loading...")</f>
        <v>Loading...</v>
      </c>
    </row>
    <row r="22198" spans="1:2" ht="14.25" customHeight="1">
      <c r="A22198" s="5" t="s">
        <v>20975</v>
      </c>
      <c r="B22198" s="2" t="str">
        <f ca="1">IFERROR(__xludf.DUMMYFUNCTION("GOOGLETRANSLATE(A22198,""auto"",""en"")"),"Loading...")</f>
        <v>Loading...</v>
      </c>
    </row>
    <row r="22199" spans="1:2" ht="14.25" customHeight="1">
      <c r="A22199" s="2" t="s">
        <v>20976</v>
      </c>
      <c r="B22199" s="2" t="str">
        <f ca="1">IFERROR(__xludf.DUMMYFUNCTION("GOOGLETRANSLATE(A22199,""auto"",""en"")"),"Loading...")</f>
        <v>Loading...</v>
      </c>
    </row>
    <row r="22200" spans="1:2" ht="14.25" customHeight="1">
      <c r="A22200" s="2" t="s">
        <v>20977</v>
      </c>
      <c r="B22200" s="2" t="str">
        <f ca="1">IFERROR(__xludf.DUMMYFUNCTION("GOOGLETRANSLATE(A22200,""auto"",""en"")"),"Disappointed")</f>
        <v>Disappointed</v>
      </c>
    </row>
    <row r="22201" spans="1:2" ht="14.25" customHeight="1">
      <c r="A22201" s="2" t="s">
        <v>20978</v>
      </c>
      <c r="B22201" s="2" t="str">
        <f ca="1">IFERROR(__xludf.DUMMYFUNCTION("GOOGLETRANSLATE(A22201,""auto"",""en"")"),"Loading...")</f>
        <v>Loading...</v>
      </c>
    </row>
    <row r="22202" spans="1:2" ht="14.25" customHeight="1">
      <c r="A22202" s="6" t="s">
        <v>20979</v>
      </c>
      <c r="B22202" s="2" t="str">
        <f ca="1">IFERROR(__xludf.DUMMYFUNCTION("GOOGLETRANSLATE(A22202,""auto"",""en"")"),"Loading...")</f>
        <v>Loading...</v>
      </c>
    </row>
    <row r="22203" spans="1:2" ht="14.25" customHeight="1">
      <c r="A22203" s="2" t="s">
        <v>20980</v>
      </c>
      <c r="B22203" s="2" t="str">
        <f ca="1">IFERROR(__xludf.DUMMYFUNCTION("GOOGLETRANSLATE(A22203,""auto"",""en"")"),"Loading...")</f>
        <v>Loading...</v>
      </c>
    </row>
    <row r="22204" spans="1:2" ht="14.25" customHeight="1">
      <c r="A22204" s="2" t="s">
        <v>20981</v>
      </c>
      <c r="B22204" s="2" t="str">
        <f ca="1">IFERROR(__xludf.DUMMYFUNCTION("GOOGLETRANSLATE(A22204,""auto"",""en"")"),"Loading...")</f>
        <v>Loading...</v>
      </c>
    </row>
    <row r="22205" spans="1:2" ht="14.25" customHeight="1">
      <c r="A22205" s="6" t="s">
        <v>20982</v>
      </c>
      <c r="B22205" s="2" t="str">
        <f ca="1">IFERROR(__xludf.DUMMYFUNCTION("GOOGLETRANSLATE(A22205,""auto"",""en"")"),"Loading...")</f>
        <v>Loading...</v>
      </c>
    </row>
    <row r="22206" spans="1:2" ht="14.25" customHeight="1">
      <c r="A22206" s="2" t="s">
        <v>20983</v>
      </c>
      <c r="B22206" s="2" t="str">
        <f ca="1">IFERROR(__xludf.DUMMYFUNCTION("GOOGLETRANSLATE(A22206,""auto"",""en"")"),"Loading...")</f>
        <v>Loading...</v>
      </c>
    </row>
    <row r="22207" spans="1:2" ht="14.25" customHeight="1">
      <c r="A22207" s="2" t="s">
        <v>20984</v>
      </c>
      <c r="B22207" s="2" t="str">
        <f ca="1">IFERROR(__xludf.DUMMYFUNCTION("GOOGLETRANSLATE(A22207,""auto"",""en"")"),"Loading...")</f>
        <v>Loading...</v>
      </c>
    </row>
    <row r="22208" spans="1:2" ht="14.25" customHeight="1">
      <c r="A22208" s="2" t="s">
        <v>20985</v>
      </c>
      <c r="B22208" s="2" t="str">
        <f ca="1">IFERROR(__xludf.DUMMYFUNCTION("GOOGLETRANSLATE(A22208,""auto"",""en"")"),"Loading...")</f>
        <v>Loading...</v>
      </c>
    </row>
    <row r="22209" spans="1:2" ht="14.25" customHeight="1">
      <c r="A22209" s="2" t="s">
        <v>20986</v>
      </c>
      <c r="B22209" s="2" t="str">
        <f ca="1">IFERROR(__xludf.DUMMYFUNCTION("GOOGLETRANSLATE(A22209,""auto"",""en"")"),"Loading...")</f>
        <v>Loading...</v>
      </c>
    </row>
    <row r="22210" spans="1:2" ht="14.25" customHeight="1">
      <c r="A22210" s="2" t="s">
        <v>20987</v>
      </c>
      <c r="B22210" s="2" t="str">
        <f ca="1">IFERROR(__xludf.DUMMYFUNCTION("GOOGLETRANSLATE(A22210,""auto"",""en"")"),"Loading...")</f>
        <v>Loading...</v>
      </c>
    </row>
    <row r="22211" spans="1:2" ht="14.25" customHeight="1">
      <c r="A22211" s="2" t="s">
        <v>20988</v>
      </c>
      <c r="B22211" s="2" t="str">
        <f ca="1">IFERROR(__xludf.DUMMYFUNCTION("GOOGLETRANSLATE(A22211,""auto"",""en"")"),"Loading...")</f>
        <v>Loading...</v>
      </c>
    </row>
    <row r="22212" spans="1:2" ht="14.25" customHeight="1">
      <c r="A22212" s="2" t="s">
        <v>20989</v>
      </c>
      <c r="B22212" s="2" t="str">
        <f ca="1">IFERROR(__xludf.DUMMYFUNCTION("GOOGLETRANSLATE(A22212,""auto"",""en"")"),"Thanks  for  your unbaised  report")</f>
        <v>Thanks  for  your unbaised  report</v>
      </c>
    </row>
    <row r="22213" spans="1:2" ht="14.25" customHeight="1">
      <c r="A22213" s="2" t="s">
        <v>20990</v>
      </c>
      <c r="B22213" s="2" t="str">
        <f ca="1">IFERROR(__xludf.DUMMYFUNCTION("GOOGLETRANSLATE(A22213,""auto"",""en"")"),"Loading...")</f>
        <v>Loading...</v>
      </c>
    </row>
    <row r="22214" spans="1:2" ht="14.25" customHeight="1">
      <c r="A22214" s="2" t="s">
        <v>20991</v>
      </c>
      <c r="B22214" s="2" t="str">
        <f ca="1">IFERROR(__xludf.DUMMYFUNCTION("GOOGLETRANSLATE(A22214,""auto"",""en"")"),"Loading...")</f>
        <v>Loading...</v>
      </c>
    </row>
    <row r="22215" spans="1:2" ht="14.25" customHeight="1">
      <c r="A22215" s="2" t="s">
        <v>20992</v>
      </c>
      <c r="B22215" s="2" t="str">
        <f ca="1">IFERROR(__xludf.DUMMYFUNCTION("GOOGLETRANSLATE(A22215,""auto"",""en"")"),"Loading...")</f>
        <v>Loading...</v>
      </c>
    </row>
    <row r="22216" spans="1:2" ht="14.25" customHeight="1">
      <c r="A22216" s="6" t="s">
        <v>20993</v>
      </c>
      <c r="B22216" s="2" t="str">
        <f ca="1">IFERROR(__xludf.DUMMYFUNCTION("GOOGLETRANSLATE(A22216,""auto"",""en"")"),"Loading...")</f>
        <v>Loading...</v>
      </c>
    </row>
    <row r="22217" spans="1:2" ht="14.25" customHeight="1">
      <c r="A22217" s="2" t="s">
        <v>20994</v>
      </c>
      <c r="B22217" s="2" t="str">
        <f ca="1">IFERROR(__xludf.DUMMYFUNCTION("GOOGLETRANSLATE(A22217,""auto"",""en"")"),"Loading...")</f>
        <v>Loading...</v>
      </c>
    </row>
    <row r="22218" spans="1:2" ht="14.25" customHeight="1">
      <c r="A22218" s="2" t="s">
        <v>20995</v>
      </c>
      <c r="B22218" s="2" t="str">
        <f ca="1">IFERROR(__xludf.DUMMYFUNCTION("GOOGLETRANSLATE(A22218,""auto"",""en"")"),"Loading...")</f>
        <v>Loading...</v>
      </c>
    </row>
    <row r="22219" spans="1:2" ht="14.25" customHeight="1">
      <c r="A22219" s="2" t="s">
        <v>20996</v>
      </c>
      <c r="B22219" s="2" t="str">
        <f ca="1">IFERROR(__xludf.DUMMYFUNCTION("GOOGLETRANSLATE(A22219,""auto"",""en"")"),"Loading...")</f>
        <v>Loading...</v>
      </c>
    </row>
    <row r="22220" spans="1:2" ht="14.25" customHeight="1">
      <c r="A22220" s="2" t="s">
        <v>20997</v>
      </c>
      <c r="B22220" s="2" t="str">
        <f ca="1">IFERROR(__xludf.DUMMYFUNCTION("GOOGLETRANSLATE(A22220,""auto"",""en"")"),"Loading...")</f>
        <v>Loading...</v>
      </c>
    </row>
    <row r="22221" spans="1:2" ht="14.25" customHeight="1">
      <c r="A22221" s="2" t="s">
        <v>16597</v>
      </c>
      <c r="B22221" s="2" t="str">
        <f ca="1">IFERROR(__xludf.DUMMYFUNCTION("GOOGLETRANSLATE(A22221,""auto"",""en"")"),"Loading...")</f>
        <v>Loading...</v>
      </c>
    </row>
    <row r="22222" spans="1:2" ht="14.25" customHeight="1">
      <c r="A22222" s="2" t="s">
        <v>20998</v>
      </c>
      <c r="B22222" s="2" t="str">
        <f ca="1">IFERROR(__xludf.DUMMYFUNCTION("GOOGLETRANSLATE(A22222,""auto"",""en"")"),"Loading...")</f>
        <v>Loading...</v>
      </c>
    </row>
    <row r="22223" spans="1:2" ht="14.25" customHeight="1">
      <c r="A22223" s="2" t="s">
        <v>20999</v>
      </c>
      <c r="B22223" s="2" t="str">
        <f ca="1">IFERROR(__xludf.DUMMYFUNCTION("GOOGLETRANSLATE(A22223,""auto"",""en"")"),"Loading...")</f>
        <v>Loading...</v>
      </c>
    </row>
    <row r="22224" spans="1:2" ht="14.25" customHeight="1">
      <c r="A22224" s="2" t="s">
        <v>21000</v>
      </c>
      <c r="B22224" s="2" t="str">
        <f ca="1">IFERROR(__xludf.DUMMYFUNCTION("GOOGLETRANSLATE(A22224,""auto"",""en"")"),"Loading...")</f>
        <v>Loading...</v>
      </c>
    </row>
    <row r="22225" spans="1:2" ht="14.25" customHeight="1">
      <c r="A22225" s="6" t="s">
        <v>21001</v>
      </c>
      <c r="B22225" s="2" t="str">
        <f ca="1">IFERROR(__xludf.DUMMYFUNCTION("GOOGLETRANSLATE(A22225,""auto"",""en"")"),"Loading...")</f>
        <v>Loading...</v>
      </c>
    </row>
    <row r="22226" spans="1:2" ht="14.25" customHeight="1">
      <c r="A22226" s="2" t="s">
        <v>21002</v>
      </c>
      <c r="B22226" s="2" t="str">
        <f ca="1">IFERROR(__xludf.DUMMYFUNCTION("GOOGLETRANSLATE(A22226,""auto"",""en"")"),"only problem with BJP is their gradual progression to become Congress, driven by Individual, they should immediately address this centralisation pf power.")</f>
        <v>only problem with BJP is their gradual progression to become Congress, driven by Individual, they should immediately address this centralisation pf power.</v>
      </c>
    </row>
    <row r="22227" spans="1:2" ht="14.25" customHeight="1">
      <c r="A22227" s="2" t="s">
        <v>21003</v>
      </c>
      <c r="B22227" s="2" t="str">
        <f ca="1">IFERROR(__xludf.DUMMYFUNCTION("GOOGLETRANSLATE(A22227,""auto"",""en"")"),"Loading...")</f>
        <v>Loading...</v>
      </c>
    </row>
    <row r="22228" spans="1:2" ht="14.25" customHeight="1">
      <c r="A22228" s="6" t="s">
        <v>21004</v>
      </c>
      <c r="B22228" s="2" t="str">
        <f ca="1">IFERROR(__xludf.DUMMYFUNCTION("GOOGLETRANSLATE(A22228,""auto"",""en"")"),"BJP Vs Cong and Modi Vs Manmohan Singh 
• Electoral Bonds Vs 2G scam
• Chowkidar chor Vs Dummy PM 
• GDP growth 4.3% Vs 7%
• OBC= Modi, Mysore Maharaja Vs OBC= Kisan, unemployed Yuva 
• Smart City nonstarter Vs CW games fiasco
• Direct rule Vs Remote cont"&amp;"rol
• ECI Vs CIC
• Match Fixing Vs Transparency &amp; accountability 
• Kisan aandolan Vs Bhrashtachaar aandolan
•  Free ration (= No MSP &amp; No work) Vs  MNREGA (= Work and earn)
• Jai Shri Ram Vs Jai Kisan &amp; Jai Hind 
• Hatrick rule Vs Dynastic rule
• Appease"&amp;"ment of rich Vs Appeasement of minorities 
• Zero tolerance to terrorism Vs zero tolerance to all forms of violence
• Bangla border Vs Katchateevu 
• India - Pak, China, Canada, Maldives (Qatar , Germany) Vs India - Pak. Rising hostility and conflicts
• G"&amp;"ujarat model Vs Karnataka model
• Double Engine guarantee failure Vs Delivering on promises success 
• Hostile - Competitive federalism to oppress non BJP states Vs Cordial -   Compassionate federalism to uplift backward states
• Cong nuclear policy Not O"&amp;"K Vs Cong laws for ED/CBI/IT etc are OK for misusing 
• Indian Master Political scientist Vs Oxford/Cambridge Economist
• Gadkari ji &amp; Rajnath ji are potential PM candidates Vs No such names available so far. Could it be Priyanka? 
Satyamev Jayate. 
Jai "&amp;"Hind 🫡")</f>
        <v>BJP Vs Cong and Modi Vs Manmohan Singh 
• Electoral Bonds Vs 2G scam
• Chowkidar chor Vs Dummy PM 
• GDP growth 4.3% Vs 7%
• OBC= Modi, Mysore Maharaja Vs OBC= Kisan, unemployed Yuva 
• Smart City nonstarter Vs CW games fiasco
• Direct rule Vs Remote control
• ECI Vs CIC
• Match Fixing Vs Transparency &amp; accountability 
• Kisan aandolan Vs Bhrashtachaar aandolan
•  Free ration (= No MSP &amp; No work) Vs  MNREGA (= Work and earn)
• Jai Shri Ram Vs Jai Kisan &amp; Jai Hind 
• Hatrick rule Vs Dynastic rule
• Appeasement of rich Vs Appeasement of minorities 
• Zero tolerance to terrorism Vs zero tolerance to all forms of violence
• Bangla border Vs Katchateevu 
• India - Pak, China, Canada, Maldives (Qatar , Germany) Vs India - Pak. Rising hostility and conflicts
• Gujarat model Vs Karnataka model
• Double Engine guarantee failure Vs Delivering on promises success 
• Hostile - Competitive federalism to oppress non BJP states Vs Cordial -   Compassionate federalism to uplift backward states
• Cong nuclear policy Not OK Vs Cong laws for ED/CBI/IT etc are OK for misusing 
• Indian Master Political scientist Vs Oxford/Cambridge Economist
• Gadkari ji &amp; Rajnath ji are potential PM candidates Vs No such names available so far. Could it be Priyanka? 
Satyamev Jayate. 
Jai Hind 🫡</v>
      </c>
    </row>
    <row r="22229" spans="1:2" ht="14.25" customHeight="1">
      <c r="A22229" s="2" t="s">
        <v>21005</v>
      </c>
      <c r="B22229" s="2" t="str">
        <f ca="1">IFERROR(__xludf.DUMMYFUNCTION("GOOGLETRANSLATE(A22229,""auto"",""en"")"),"Loading...")</f>
        <v>Loading...</v>
      </c>
    </row>
    <row r="22230" spans="1:2" ht="14.25" customHeight="1">
      <c r="A22230" s="2" t="s">
        <v>21006</v>
      </c>
      <c r="B22230" s="2" t="str">
        <f ca="1">IFERROR(__xludf.DUMMYFUNCTION("GOOGLETRANSLATE(A22230,""auto"",""en"")"),"Rahul Gandhi Zindabad ✅")</f>
        <v>Rahul Gandhi Zindabad ✅</v>
      </c>
    </row>
    <row r="22231" spans="1:2" ht="14.25" customHeight="1">
      <c r="A22231" s="2" t="s">
        <v>21007</v>
      </c>
      <c r="B22231" s="2" t="str">
        <f ca="1">IFERROR(__xludf.DUMMYFUNCTION("GOOGLETRANSLATE(A22231,""auto"",""en"")"),"My vote 🗳 for RAHUL GANDHI Long live ❤")</f>
        <v>My vote 🗳 for RAHUL GANDHI Long live ❤</v>
      </c>
    </row>
    <row r="22232" spans="1:2" ht="14.25" customHeight="1">
      <c r="A22232" s="6" t="s">
        <v>21008</v>
      </c>
      <c r="B22232" s="2" t="str">
        <f ca="1">IFERROR(__xludf.DUMMYFUNCTION("GOOGLETRANSLATE(A22232,""auto"",""en"")"),"Loading...")</f>
        <v>Loading...</v>
      </c>
    </row>
    <row r="22233" spans="1:2" ht="14.25" customHeight="1">
      <c r="A22233" s="2" t="s">
        <v>21009</v>
      </c>
      <c r="B22233" s="2" t="str">
        <f ca="1">IFERROR(__xludf.DUMMYFUNCTION("GOOGLETRANSLATE(A22233,""auto"",""en"")"),"Loading...")</f>
        <v>Loading...</v>
      </c>
    </row>
    <row r="22234" spans="1:2" ht="14.25" customHeight="1">
      <c r="A22234" s="2" t="s">
        <v>21010</v>
      </c>
      <c r="B22234" s="2" t="str">
        <f ca="1">IFERROR(__xludf.DUMMYFUNCTION("GOOGLETRANSLATE(A22234,""auto"",""en"")"),"Loading...")</f>
        <v>Loading...</v>
      </c>
    </row>
    <row r="22235" spans="1:2" ht="14.25" customHeight="1">
      <c r="A22235" s="2" t="s">
        <v>21011</v>
      </c>
      <c r="B22235" s="2" t="str">
        <f ca="1">IFERROR(__xludf.DUMMYFUNCTION("GOOGLETRANSLATE(A22235,""auto"",""en"")"),"Loading...")</f>
        <v>Loading...</v>
      </c>
    </row>
    <row r="22236" spans="1:2" ht="14.25" customHeight="1">
      <c r="A22236" s="4" t="s">
        <v>21012</v>
      </c>
      <c r="B22236" s="2" t="str">
        <f ca="1">IFERROR(__xludf.DUMMYFUNCTION("GOOGLETRANSLATE(A22236,""auto"",""en"")"),"Loading...")</f>
        <v>Loading...</v>
      </c>
    </row>
    <row r="22237" spans="1:2" ht="14.25" customHeight="1">
      <c r="A22237" s="6" t="s">
        <v>21013</v>
      </c>
      <c r="B22237" s="2" t="str">
        <f ca="1">IFERROR(__xludf.DUMMYFUNCTION("GOOGLETRANSLATE(A22237,""auto"",""en"")"),"Loading...")</f>
        <v>Loading...</v>
      </c>
    </row>
    <row r="22238" spans="1:2" ht="14.25" customHeight="1">
      <c r="A22238" s="2" t="s">
        <v>21014</v>
      </c>
      <c r="B22238" s="2" t="str">
        <f ca="1">IFERROR(__xludf.DUMMYFUNCTION("GOOGLETRANSLATE(A22238,""auto"",""en"")"),"Honestly, if Congress redistributes wealth, then a huge number of people from the trader/merchant community will eventually leave. And many people near even stated to discuss it.")</f>
        <v>Honestly, if Congress redistributes wealth, then a huge number of people from the trader/merchant community will eventually leave. And many people near even stated to discuss it.</v>
      </c>
    </row>
    <row r="22239" spans="1:2" ht="14.25" customHeight="1">
      <c r="A22239" s="2" t="s">
        <v>21015</v>
      </c>
      <c r="B22239" s="2" t="str">
        <f ca="1">IFERROR(__xludf.DUMMYFUNCTION("GOOGLETRANSLATE(A22239,""auto"",""en"")"),"Loading...")</f>
        <v>Loading...</v>
      </c>
    </row>
    <row r="22240" spans="1:2" ht="14.25" customHeight="1">
      <c r="A22240" s="2" t="s">
        <v>21016</v>
      </c>
      <c r="B22240" s="2" t="str">
        <f ca="1">IFERROR(__xludf.DUMMYFUNCTION("GOOGLETRANSLATE(A22240,""auto"",""en"")"),"B, J, P hatao desh bacho")</f>
        <v>B, J, P hatao desh bacho</v>
      </c>
    </row>
    <row r="22241" spans="1:2" ht="14.25" customHeight="1">
      <c r="A22241" s="2" t="s">
        <v>21017</v>
      </c>
      <c r="B22241" s="2" t="str">
        <f ca="1">IFERROR(__xludf.DUMMYFUNCTION("GOOGLETRANSLATE(A22241,""auto"",""en"")"),"Loading...")</f>
        <v>Loading...</v>
      </c>
    </row>
    <row r="22242" spans="1:2" ht="14.25" customHeight="1">
      <c r="A22242" s="2" t="s">
        <v>21018</v>
      </c>
      <c r="B22242" s="2" t="str">
        <f ca="1">IFERROR(__xludf.DUMMYFUNCTION("GOOGLETRANSLATE(A22242,""auto"",""en"")"),"Why did you make such a face?")</f>
        <v>Why did you make such a face?</v>
      </c>
    </row>
    <row r="22243" spans="1:2" ht="14.25" customHeight="1">
      <c r="A22243" s="2" t="s">
        <v>21019</v>
      </c>
      <c r="B22243" s="2" t="str">
        <f ca="1">IFERROR(__xludf.DUMMYFUNCTION("GOOGLETRANSLATE(A22243,""auto"",""en"")"),"Loading...")</f>
        <v>Loading...</v>
      </c>
    </row>
    <row r="22244" spans="1:2" ht="14.25" customHeight="1">
      <c r="A22244" s="2" t="s">
        <v>21020</v>
      </c>
      <c r="B22244" s="2" t="str">
        <f ca="1">IFERROR(__xludf.DUMMYFUNCTION("GOOGLETRANSLATE(A22244,""auto"",""en"")"),"Loading...")</f>
        <v>Loading...</v>
      </c>
    </row>
    <row r="22245" spans="1:2" ht="14.25" customHeight="1">
      <c r="A22245" s="6" t="s">
        <v>21021</v>
      </c>
      <c r="B22245" s="2" t="str">
        <f ca="1">IFERROR(__xludf.DUMMYFUNCTION("GOOGLETRANSLATE(A22245,""auto"",""en"")"),"Loading...")</f>
        <v>Loading...</v>
      </c>
    </row>
    <row r="22246" spans="1:2" ht="14.25" customHeight="1">
      <c r="A22246" s="6" t="s">
        <v>21022</v>
      </c>
      <c r="B22246" s="2" t="str">
        <f ca="1">IFERROR(__xludf.DUMMYFUNCTION("GOOGLETRANSLATE(A22246,""auto"",""en"")"),"Loading...")</f>
        <v>Loading...</v>
      </c>
    </row>
    <row r="22247" spans="1:2" ht="14.25" customHeight="1">
      <c r="A22247" s="2" t="s">
        <v>4707</v>
      </c>
      <c r="B22247" s="2" t="str">
        <f ca="1">IFERROR(__xludf.DUMMYFUNCTION("GOOGLETRANSLATE(A22247,""auto"",""en"")"),"Excellent")</f>
        <v>Excellent</v>
      </c>
    </row>
    <row r="22248" spans="1:2" ht="14.25" customHeight="1">
      <c r="A22248" s="2" t="s">
        <v>21023</v>
      </c>
      <c r="B22248" s="2" t="str">
        <f ca="1">IFERROR(__xludf.DUMMYFUNCTION("GOOGLETRANSLATE(A22248,""auto"",""en"")"),"Loading...")</f>
        <v>Loading...</v>
      </c>
    </row>
    <row r="22249" spans="1:2" ht="14.25" customHeight="1">
      <c r="A22249" s="2" t="s">
        <v>21024</v>
      </c>
      <c r="B22249" s="2" t="str">
        <f ca="1">IFERROR(__xludf.DUMMYFUNCTION("GOOGLETRANSLATE(A22249,""auto"",""en"")"),"Loading...")</f>
        <v>Loading...</v>
      </c>
    </row>
    <row r="22250" spans="1:2" ht="14.25" customHeight="1">
      <c r="A22250" s="2" t="s">
        <v>21025</v>
      </c>
      <c r="B22250" s="2" t="str">
        <f ca="1">IFERROR(__xludf.DUMMYFUNCTION("GOOGLETRANSLATE(A22250,""auto"",""en"")"),"Loading...")</f>
        <v>Loading...</v>
      </c>
    </row>
    <row r="22251" spans="1:2" ht="14.25" customHeight="1">
      <c r="A22251" s="2" t="s">
        <v>21026</v>
      </c>
      <c r="B22251" s="2" t="str">
        <f ca="1">IFERROR(__xludf.DUMMYFUNCTION("GOOGLETRANSLATE(A22251,""auto"",""en"")"),"Loading...")</f>
        <v>Loading...</v>
      </c>
    </row>
    <row r="22252" spans="1:2" ht="14.25" customHeight="1">
      <c r="A22252" s="2" t="s">
        <v>21027</v>
      </c>
      <c r="B22252" s="2" t="str">
        <f ca="1">IFERROR(__xludf.DUMMYFUNCTION("GOOGLETRANSLATE(A22252,""auto"",""en"")"),"Loading...")</f>
        <v>Loading...</v>
      </c>
    </row>
    <row r="22253" spans="1:2" ht="14.25" customHeight="1">
      <c r="A22253" s="2" t="s">
        <v>21028</v>
      </c>
      <c r="B22253" s="2" t="str">
        <f ca="1">IFERROR(__xludf.DUMMYFUNCTION("GOOGLETRANSLATE(A22253,""auto"",""en"")"),"Rahul is surrounded by Leftists Economist who suggest ideas like 100000 Rupees to every poor woman")</f>
        <v>Rahul is surrounded by Leftists Economist who suggest ideas like 100000 Rupees to every poor woman</v>
      </c>
    </row>
    <row r="22254" spans="1:2" ht="14.25" customHeight="1">
      <c r="A22254" s="2" t="s">
        <v>21029</v>
      </c>
      <c r="B22254" s="2" t="str">
        <f ca="1">IFERROR(__xludf.DUMMYFUNCTION("GOOGLETRANSLATE(A22254,""auto"",""en"")"),"Loading...")</f>
        <v>Loading...</v>
      </c>
    </row>
    <row r="22255" spans="1:2" ht="14.25" customHeight="1">
      <c r="A22255" s="2" t="s">
        <v>21030</v>
      </c>
      <c r="B22255" s="2" t="str">
        <f ca="1">IFERROR(__xludf.DUMMYFUNCTION("GOOGLETRANSLATE(A22255,""auto"",""en"")"),"Loading...")</f>
        <v>Loading...</v>
      </c>
    </row>
    <row r="22256" spans="1:2" ht="14.25" customHeight="1">
      <c r="A22256" s="2" t="s">
        <v>21031</v>
      </c>
      <c r="B22256" s="2" t="str">
        <f ca="1">IFERROR(__xludf.DUMMYFUNCTION("GOOGLETRANSLATE(A22256,""auto"",""en"")"),"Loading...")</f>
        <v>Loading...</v>
      </c>
    </row>
    <row r="22257" spans="1:2" ht="14.25" customHeight="1">
      <c r="A22257" s="6" t="s">
        <v>21032</v>
      </c>
      <c r="B22257" s="2" t="str">
        <f ca="1">IFERROR(__xludf.DUMMYFUNCTION("GOOGLETRANSLATE(A22257,""auto"",""en"")"),"Loading...")</f>
        <v>Loading...</v>
      </c>
    </row>
    <row r="22258" spans="1:2" ht="14.25" customHeight="1">
      <c r="A22258" s="2" t="s">
        <v>21033</v>
      </c>
      <c r="B22258" s="2" t="str">
        <f ca="1">IFERROR(__xludf.DUMMYFUNCTION("GOOGLETRANSLATE(A22258,""auto"",""en"")"),"Loading...")</f>
        <v>Loading...</v>
      </c>
    </row>
    <row r="22259" spans="1:2" ht="14.25" customHeight="1">
      <c r="A22259" s="2" t="s">
        <v>21034</v>
      </c>
      <c r="B22259" s="2" t="str">
        <f ca="1">IFERROR(__xludf.DUMMYFUNCTION("GOOGLETRANSLATE(A22259,""auto"",""en"")"),"Loading...")</f>
        <v>Loading...</v>
      </c>
    </row>
    <row r="22260" spans="1:2" ht="14.25" customHeight="1">
      <c r="A22260" s="2" t="s">
        <v>21035</v>
      </c>
      <c r="B22260" s="2" t="str">
        <f ca="1">IFERROR(__xludf.DUMMYFUNCTION("GOOGLETRANSLATE(A22260,""auto"",""en"")"),"Loading...")</f>
        <v>Loading...</v>
      </c>
    </row>
    <row r="22261" spans="1:2" ht="14.25" customHeight="1">
      <c r="A22261" s="2" t="s">
        <v>21036</v>
      </c>
      <c r="B22261" s="2" t="str">
        <f ca="1">IFERROR(__xludf.DUMMYFUNCTION("GOOGLETRANSLATE(A22261,""auto"",""en"")"),"Loading...")</f>
        <v>Loading...</v>
      </c>
    </row>
    <row r="22262" spans="1:2" ht="14.25" customHeight="1">
      <c r="A22262" s="2" t="s">
        <v>21037</v>
      </c>
      <c r="B22262" s="2" t="str">
        <f ca="1">IFERROR(__xludf.DUMMYFUNCTION("GOOGLETRANSLATE(A22262,""auto"",""en"")"),"Loading...")</f>
        <v>Loading...</v>
      </c>
    </row>
    <row r="22263" spans="1:2" ht="14.25" customHeight="1">
      <c r="A22263" s="6" t="s">
        <v>21038</v>
      </c>
      <c r="B22263" s="2" t="str">
        <f ca="1">IFERROR(__xludf.DUMMYFUNCTION("GOOGLETRANSLATE(A22263,""auto"",""en"")"),"Loading...")</f>
        <v>Loading...</v>
      </c>
    </row>
    <row r="22264" spans="1:2" ht="14.25" customHeight="1">
      <c r="A22264" s="2" t="s">
        <v>21039</v>
      </c>
      <c r="B22264" s="2" t="str">
        <f ca="1">IFERROR(__xludf.DUMMYFUNCTION("GOOGLETRANSLATE(A22264,""auto"",""en"")"),"Loading...")</f>
        <v>Loading...</v>
      </c>
    </row>
    <row r="22265" spans="1:2" ht="14.25" customHeight="1">
      <c r="A22265" s="2" t="s">
        <v>21040</v>
      </c>
      <c r="B22265" s="2" t="str">
        <f ca="1">IFERROR(__xludf.DUMMYFUNCTION("GOOGLETRANSLATE(A22265,""auto"",""en"")"),"Loading...")</f>
        <v>Loading...</v>
      </c>
    </row>
    <row r="22266" spans="1:2" ht="14.25" customHeight="1">
      <c r="A22266" s="2" t="s">
        <v>21041</v>
      </c>
      <c r="B22266" s="2" t="str">
        <f ca="1">IFERROR(__xludf.DUMMYFUNCTION("GOOGLETRANSLATE(A22266,""auto"",""en"")"),"Quoting from Sharmistha Mukherjee's book as facts shows a shitty quality of research. Looks like this channel is going the Shekhar Gupta way.... playing a balancing act for an acutely unbalanced situation. Also did not discuss the Bharat Jodo Yatra and it"&amp;"s importance when gov in power is doing an excellent job of dividing people")</f>
        <v>Quoting from Sharmistha Mukherjee's book as facts shows a shitty quality of research. Looks like this channel is going the Shekhar Gupta way.... playing a balancing act for an acutely unbalanced situation. Also did not discuss the Bharat Jodo Yatra and its importance when gov in power is doing an excellent job of dividing people</v>
      </c>
    </row>
    <row r="22267" spans="1:2" ht="14.25" customHeight="1">
      <c r="A22267" s="2" t="s">
        <v>21042</v>
      </c>
      <c r="B22267" s="2" t="str">
        <f ca="1">IFERROR(__xludf.DUMMYFUNCTION("GOOGLETRANSLATE(A22267,""auto"",""en"")"),"Loading...")</f>
        <v>Loading...</v>
      </c>
    </row>
    <row r="22268" spans="1:2" ht="14.25" customHeight="1">
      <c r="A22268" s="6" t="s">
        <v>21043</v>
      </c>
      <c r="B22268" s="2" t="str">
        <f ca="1">IFERROR(__xludf.DUMMYFUNCTION("GOOGLETRANSLATE(A22268,""auto"",""en"")"),"Loading...")</f>
        <v>Loading...</v>
      </c>
    </row>
    <row r="22269" spans="1:2" ht="14.25" customHeight="1">
      <c r="A22269" s="2" t="s">
        <v>21044</v>
      </c>
      <c r="B22269" s="2" t="str">
        <f ca="1">IFERROR(__xludf.DUMMYFUNCTION("GOOGLETRANSLATE(A22269,""auto"",""en"")"),"Loading...")</f>
        <v>Loading...</v>
      </c>
    </row>
    <row r="22270" spans="1:2" ht="14.25" customHeight="1">
      <c r="A22270" s="2" t="s">
        <v>21045</v>
      </c>
      <c r="B22270" s="2" t="str">
        <f ca="1">IFERROR(__xludf.DUMMYFUNCTION("GOOGLETRANSLATE(A22270,""auto"",""en"")"),"Loading...")</f>
        <v>Loading...</v>
      </c>
    </row>
    <row r="22271" spans="1:2" ht="14.25" customHeight="1">
      <c r="A22271" s="2" t="s">
        <v>21046</v>
      </c>
      <c r="B22271" s="2" t="str">
        <f ca="1">IFERROR(__xludf.DUMMYFUNCTION("GOOGLETRANSLATE(A22271,""auto"",""en"")"),"It's good to see that,  Mr Mohank has taken Name of Prashant Kishor 2 times in this Video.")</f>
        <v>It's good to see that,  Mr Mohank has taken Name of Prashant Kishor 2 times in this Video.</v>
      </c>
    </row>
    <row r="22272" spans="1:2" ht="14.25" customHeight="1">
      <c r="A22272" s="2" t="s">
        <v>21047</v>
      </c>
      <c r="B22272" s="2" t="str">
        <f ca="1">IFERROR(__xludf.DUMMYFUNCTION("GOOGLETRANSLATE(A22272,""auto"",""en"")"),"Loading...")</f>
        <v>Loading...</v>
      </c>
    </row>
    <row r="22273" spans="1:2" ht="14.25" customHeight="1">
      <c r="A22273" s="6" t="s">
        <v>21048</v>
      </c>
      <c r="B22273" s="2" t="str">
        <f ca="1">IFERROR(__xludf.DUMMYFUNCTION("GOOGLETRANSLATE(A22273,""auto"",""en"")"),"Very nice analysis, showing the truth and  we should not tag it as Anti congress or Anti Rahul.
We need and our democracy need a strong opposition but it should be as such that can keep the government alarmed and thus can maintain the balance to save our "&amp;"democracy..")</f>
        <v>Very nice analysis, showing the truth and  we should not tag it as Anti congress or Anti Rahul.
We need and our democracy need a strong opposition but it should be as such that can keep the government alarmed and thus can maintain the balance to save our democracy..</v>
      </c>
    </row>
    <row r="22274" spans="1:2" ht="14.25" customHeight="1">
      <c r="A22274" s="2" t="s">
        <v>21049</v>
      </c>
      <c r="B22274" s="2" t="str">
        <f ca="1">IFERROR(__xludf.DUMMYFUNCTION("GOOGLETRANSLATE(A22274,""auto"",""en"")"),"Loading...")</f>
        <v>Loading...</v>
      </c>
    </row>
    <row r="22275" spans="1:2" ht="14.25" customHeight="1">
      <c r="A22275" s="2" t="s">
        <v>21050</v>
      </c>
      <c r="B22275" s="2" t="str">
        <f ca="1">IFERROR(__xludf.DUMMYFUNCTION("GOOGLETRANSLATE(A22275,""auto"",""en"")"),"Loading...")</f>
        <v>Loading...</v>
      </c>
    </row>
    <row r="22276" spans="1:2" ht="14.25" customHeight="1">
      <c r="A22276" s="2" t="s">
        <v>21051</v>
      </c>
      <c r="B22276" s="2" t="str">
        <f ca="1">IFERROR(__xludf.DUMMYFUNCTION("GOOGLETRANSLATE(A22276,""auto"",""en"")"),"Loading...")</f>
        <v>Loading...</v>
      </c>
    </row>
    <row r="22277" spans="1:2" ht="14.25" customHeight="1">
      <c r="A22277" s="6" t="s">
        <v>21052</v>
      </c>
      <c r="B22277" s="2" t="str">
        <f ca="1">IFERROR(__xludf.DUMMYFUNCTION("GOOGLETRANSLATE(A22277,""auto"",""en"")"),"Loading...")</f>
        <v>Loading...</v>
      </c>
    </row>
    <row r="22278" spans="1:2" ht="14.25" customHeight="1">
      <c r="A22278" s="2" t="s">
        <v>21053</v>
      </c>
      <c r="B22278" s="2" t="str">
        <f ca="1">IFERROR(__xludf.DUMMYFUNCTION("GOOGLETRANSLATE(A22278,""auto"",""en"")"),"Loading...")</f>
        <v>Loading...</v>
      </c>
    </row>
    <row r="22279" spans="1:2" ht="14.25" customHeight="1">
      <c r="A22279" s="5" t="s">
        <v>21054</v>
      </c>
      <c r="B22279" s="2" t="str">
        <f ca="1">IFERROR(__xludf.DUMMYFUNCTION("GOOGLETRANSLATE(A22279,""auto"",""en"")"),"Loading...")</f>
        <v>Loading...</v>
      </c>
    </row>
    <row r="22280" spans="1:2" ht="14.25" customHeight="1">
      <c r="A22280" s="2" t="s">
        <v>21055</v>
      </c>
      <c r="B22280" s="2" t="str">
        <f ca="1">IFERROR(__xludf.DUMMYFUNCTION("GOOGLETRANSLATE(A22280,""auto"",""en"")"),"Loading...")</f>
        <v>Loading...</v>
      </c>
    </row>
    <row r="22281" spans="1:2" ht="14.25" customHeight="1">
      <c r="A22281" s="2" t="s">
        <v>21056</v>
      </c>
      <c r="B22281" s="2" t="str">
        <f ca="1">IFERROR(__xludf.DUMMYFUNCTION("GOOGLETRANSLATE(A22281,""auto"",""en"")"),"Loading...")</f>
        <v>Loading...</v>
      </c>
    </row>
    <row r="22282" spans="1:2" ht="14.25" customHeight="1">
      <c r="A22282" s="2" t="s">
        <v>21057</v>
      </c>
      <c r="B22282" s="2" t="str">
        <f ca="1">IFERROR(__xludf.DUMMYFUNCTION("GOOGLETRANSLATE(A22282,""auto"",""en"")"),"Loading...")</f>
        <v>Loading...</v>
      </c>
    </row>
    <row r="22283" spans="1:2" ht="14.25" customHeight="1">
      <c r="A22283" s="2" t="s">
        <v>21058</v>
      </c>
      <c r="B22283" s="2" t="str">
        <f ca="1">IFERROR(__xludf.DUMMYFUNCTION("GOOGLETRANSLATE(A22283,""auto"",""en"")"),"Loading...")</f>
        <v>Loading...</v>
      </c>
    </row>
    <row r="22284" spans="1:2" ht="14.25" customHeight="1">
      <c r="A22284" s="2" t="s">
        <v>21059</v>
      </c>
      <c r="B22284" s="2" t="str">
        <f ca="1">IFERROR(__xludf.DUMMYFUNCTION("GOOGLETRANSLATE(A22284,""auto"",""en"")"),"Loading...")</f>
        <v>Loading...</v>
      </c>
    </row>
    <row r="22285" spans="1:2" ht="14.25" customHeight="1">
      <c r="A22285" s="2" t="s">
        <v>21060</v>
      </c>
      <c r="B22285" s="2" t="str">
        <f ca="1">IFERROR(__xludf.DUMMYFUNCTION("GOOGLETRANSLATE(A22285,""auto"",""en"")"),"Loading...")</f>
        <v>Loading...</v>
      </c>
    </row>
    <row r="22286" spans="1:2" ht="14.25" customHeight="1">
      <c r="A22286" s="2" t="s">
        <v>21061</v>
      </c>
      <c r="B22286" s="2" t="str">
        <f ca="1">IFERROR(__xludf.DUMMYFUNCTION("GOOGLETRANSLATE(A22286,""auto"",""en"")"),"Loading...")</f>
        <v>Loading...</v>
      </c>
    </row>
    <row r="22287" spans="1:2" ht="14.25" customHeight="1">
      <c r="A22287" s="6" t="s">
        <v>21062</v>
      </c>
      <c r="B22287" s="2" t="str">
        <f ca="1">IFERROR(__xludf.DUMMYFUNCTION("GOOGLETRANSLATE(A22287,""auto"",""en"")"),"Loading...")</f>
        <v>Loading...</v>
      </c>
    </row>
    <row r="22288" spans="1:2" ht="14.25" customHeight="1">
      <c r="A22288" s="2" t="s">
        <v>21063</v>
      </c>
      <c r="B22288" s="2" t="str">
        <f ca="1">IFERROR(__xludf.DUMMYFUNCTION("GOOGLETRANSLATE(A22288,""auto"",""en"")"),"Loading...")</f>
        <v>Loading...</v>
      </c>
    </row>
    <row r="22289" spans="1:2" ht="14.25" customHeight="1">
      <c r="A22289" s="2" t="s">
        <v>21064</v>
      </c>
      <c r="B22289" s="2" t="str">
        <f ca="1">IFERROR(__xludf.DUMMYFUNCTION("GOOGLETRANSLATE(A22289,""auto"",""en"")"),"Loading...")</f>
        <v>Loading...</v>
      </c>
    </row>
    <row r="22290" spans="1:2" ht="14.25" customHeight="1">
      <c r="A22290" s="2" t="s">
        <v>21065</v>
      </c>
      <c r="B22290" s="2" t="str">
        <f ca="1">IFERROR(__xludf.DUMMYFUNCTION("GOOGLETRANSLATE(A22290,""auto"",""en"")"),"Loading...")</f>
        <v>Loading...</v>
      </c>
    </row>
    <row r="22291" spans="1:2" ht="14.25" customHeight="1">
      <c r="A22291" s="2" t="s">
        <v>21066</v>
      </c>
      <c r="B22291" s="2" t="str">
        <f ca="1">IFERROR(__xludf.DUMMYFUNCTION("GOOGLETRANSLATE(A22291,""auto"",""en"")"),"Loading...")</f>
        <v>Loading...</v>
      </c>
    </row>
    <row r="22292" spans="1:2" ht="14.25" customHeight="1">
      <c r="A22292" s="2" t="s">
        <v>21067</v>
      </c>
      <c r="B22292" s="2" t="str">
        <f ca="1">IFERROR(__xludf.DUMMYFUNCTION("GOOGLETRANSLATE(A22292,""auto"",""en"")"),"lol, bjp die heart fans you.")</f>
        <v>lol, bjp die heart fans you.</v>
      </c>
    </row>
    <row r="22293" spans="1:2" ht="14.25" customHeight="1">
      <c r="A22293" s="2" t="s">
        <v>21068</v>
      </c>
      <c r="B22293" s="2" t="str">
        <f ca="1">IFERROR(__xludf.DUMMYFUNCTION("GOOGLETRANSLATE(A22293,""auto"",""en"")"),"Loading...")</f>
        <v>Loading...</v>
      </c>
    </row>
    <row r="22294" spans="1:2" ht="14.25" customHeight="1">
      <c r="A22294" s="2" t="s">
        <v>21069</v>
      </c>
      <c r="B22294" s="2" t="str">
        <f ca="1">IFERROR(__xludf.DUMMYFUNCTION("GOOGLETRANSLATE(A22294,""auto"",""en"")"),"Loading...")</f>
        <v>Loading...</v>
      </c>
    </row>
    <row r="22295" spans="1:2" ht="14.25" customHeight="1">
      <c r="A22295" s="2" t="s">
        <v>21070</v>
      </c>
      <c r="B22295" s="2" t="str">
        <f ca="1">IFERROR(__xludf.DUMMYFUNCTION("GOOGLETRANSLATE(A22295,""auto"",""en"")"),"Loading...")</f>
        <v>Loading...</v>
      </c>
    </row>
    <row r="22296" spans="1:2" ht="14.25" customHeight="1">
      <c r="A22296" s="6" t="s">
        <v>21071</v>
      </c>
      <c r="B22296" s="2" t="str">
        <f ca="1">IFERROR(__xludf.DUMMYFUNCTION("GOOGLETRANSLATE(A22296,""auto"",""en"")"),"Loading...")</f>
        <v>Loading...</v>
      </c>
    </row>
    <row r="22297" spans="1:2" ht="14.25" customHeight="1">
      <c r="A22297" s="2" t="s">
        <v>21072</v>
      </c>
      <c r="B22297" s="2" t="str">
        <f ca="1">IFERROR(__xludf.DUMMYFUNCTION("GOOGLETRANSLATE(A22297,""auto"",""en"")"),"Loading...")</f>
        <v>Loading...</v>
      </c>
    </row>
    <row r="22298" spans="1:2" ht="14.25" customHeight="1">
      <c r="A22298" s="2" t="s">
        <v>21073</v>
      </c>
      <c r="B22298" s="2" t="str">
        <f ca="1">IFERROR(__xludf.DUMMYFUNCTION("GOOGLETRANSLATE(A22298,""auto"",""en"")"),"Loading...")</f>
        <v>Loading...</v>
      </c>
    </row>
    <row r="22299" spans="1:2" ht="14.25" customHeight="1">
      <c r="A22299" s="2" t="s">
        <v>21074</v>
      </c>
      <c r="B22299" s="2" t="str">
        <f ca="1">IFERROR(__xludf.DUMMYFUNCTION("GOOGLETRANSLATE(A22299,""auto"",""en"")"),"Loading...")</f>
        <v>Loading...</v>
      </c>
    </row>
    <row r="22300" spans="1:2" ht="14.25" customHeight="1">
      <c r="A22300" s="2" t="s">
        <v>21075</v>
      </c>
      <c r="B22300" s="2" t="str">
        <f ca="1">IFERROR(__xludf.DUMMYFUNCTION("GOOGLETRANSLATE(A22300,""auto"",""en"")"),"Congress's intention is good, not like BJP. This much money came from Adani Ambani's tax. This much money came from my taxes.")</f>
        <v>Congress's intention is good, not like BJP. This much money came from Adani Ambani's tax. This much money came from my taxes.</v>
      </c>
    </row>
    <row r="22301" spans="1:2" ht="14.25" customHeight="1">
      <c r="A22301" s="2" t="s">
        <v>21076</v>
      </c>
      <c r="B22301" s="2" t="str">
        <f ca="1">IFERROR(__xludf.DUMMYFUNCTION("GOOGLETRANSLATE(A22301,""auto"",""en"")"),"Loading...")</f>
        <v>Loading...</v>
      </c>
    </row>
    <row r="22302" spans="1:2" ht="14.25" customHeight="1">
      <c r="A22302" s="6" t="s">
        <v>21077</v>
      </c>
      <c r="B22302" s="2" t="str">
        <f ca="1">IFERROR(__xludf.DUMMYFUNCTION("GOOGLETRANSLATE(A22302,""auto"",""en"")"),"Rahul gandhi zindabad.
India alliance zindabad")</f>
        <v>Rahul gandhi zindabad.
India alliance zindabad</v>
      </c>
    </row>
    <row r="22303" spans="1:2" ht="14.25" customHeight="1">
      <c r="A22303" s="6" t="s">
        <v>21078</v>
      </c>
      <c r="B22303" s="2" t="str">
        <f ca="1">IFERROR(__xludf.DUMMYFUNCTION("GOOGLETRANSLATE(A22303,""auto"",""en"")"),"Loading...")</f>
        <v>Loading...</v>
      </c>
    </row>
    <row r="22304" spans="1:2" ht="14.25" customHeight="1">
      <c r="A22304" s="2" t="s">
        <v>21079</v>
      </c>
      <c r="B22304" s="2" t="str">
        <f ca="1">IFERROR(__xludf.DUMMYFUNCTION("GOOGLETRANSLATE(A22304,""auto"",""en"")"),"Loading...")</f>
        <v>Loading...</v>
      </c>
    </row>
    <row r="22305" spans="1:2" ht="14.25" customHeight="1">
      <c r="A22305" s="2" t="s">
        <v>21080</v>
      </c>
      <c r="B22305" s="2" t="str">
        <f ca="1">IFERROR(__xludf.DUMMYFUNCTION("GOOGLETRANSLATE(A22305,""auto"",""en"")"),"Loading...")</f>
        <v>Loading...</v>
      </c>
    </row>
    <row r="22306" spans="1:2" ht="14.25" customHeight="1">
      <c r="A22306" s="2" t="s">
        <v>21081</v>
      </c>
      <c r="B22306" s="2" t="str">
        <f ca="1">IFERROR(__xludf.DUMMYFUNCTION("GOOGLETRANSLATE(A22306,""auto"",""en"")"),"Loading...")</f>
        <v>Loading...</v>
      </c>
    </row>
    <row r="22307" spans="1:2" ht="14.25" customHeight="1">
      <c r="A22307" s="2" t="s">
        <v>21082</v>
      </c>
      <c r="B22307" s="2" t="str">
        <f ca="1">IFERROR(__xludf.DUMMYFUNCTION("GOOGLETRANSLATE(A22307,""auto"",""en"")"),"Loading...")</f>
        <v>Loading...</v>
      </c>
    </row>
    <row r="22308" spans="1:2" ht="14.25" customHeight="1">
      <c r="A22308" s="2" t="s">
        <v>21083</v>
      </c>
      <c r="B22308" s="2" t="str">
        <f ca="1">IFERROR(__xludf.DUMMYFUNCTION("GOOGLETRANSLATE(A22308,""auto"",""en"")"),"Loading...")</f>
        <v>Loading...</v>
      </c>
    </row>
    <row r="22309" spans="1:2" ht="14.25" customHeight="1">
      <c r="A22309" s="2" t="s">
        <v>21084</v>
      </c>
      <c r="B22309" s="2" t="str">
        <f ca="1">IFERROR(__xludf.DUMMYFUNCTION("GOOGLETRANSLATE(A22309,""auto"",""en"")"),"Loading...")</f>
        <v>Loading...</v>
      </c>
    </row>
    <row r="22310" spans="1:2" ht="14.25" customHeight="1">
      <c r="A22310" s="2" t="s">
        <v>21085</v>
      </c>
      <c r="B22310" s="2" t="str">
        <f ca="1">IFERROR(__xludf.DUMMYFUNCTION("GOOGLETRANSLATE(A22310,""auto"",""en"")"),"Loading...")</f>
        <v>Loading...</v>
      </c>
    </row>
    <row r="22311" spans="1:2" ht="14.25" customHeight="1">
      <c r="A22311" s="2" t="s">
        <v>21086</v>
      </c>
      <c r="B22311" s="2" t="str">
        <f ca="1">IFERROR(__xludf.DUMMYFUNCTION("GOOGLETRANSLATE(A22311,""auto"",""en"")"),"Loading...")</f>
        <v>Loading...</v>
      </c>
    </row>
    <row r="22312" spans="1:2" ht="14.25" customHeight="1">
      <c r="A22312" s="2" t="s">
        <v>21087</v>
      </c>
      <c r="B22312" s="2" t="str">
        <f ca="1">IFERROR(__xludf.DUMMYFUNCTION("GOOGLETRANSLATE(A22312,""auto"",""en"")"),"Loading...")</f>
        <v>Loading...</v>
      </c>
    </row>
    <row r="22313" spans="1:2" ht="14.25" customHeight="1">
      <c r="A22313" s="2" t="s">
        <v>21088</v>
      </c>
      <c r="B22313" s="2" t="str">
        <f ca="1">IFERROR(__xludf.DUMMYFUNCTION("GOOGLETRANSLATE(A22313,""auto"",""en"")"),"Loading...")</f>
        <v>Loading...</v>
      </c>
    </row>
    <row r="22314" spans="1:2" ht="14.25" customHeight="1">
      <c r="A22314" s="2" t="s">
        <v>21089</v>
      </c>
      <c r="B22314" s="2" t="str">
        <f ca="1">IFERROR(__xludf.DUMMYFUNCTION("GOOGLETRANSLATE(A22314,""auto"",""en"")"),"Loading...")</f>
        <v>Loading...</v>
      </c>
    </row>
    <row r="22315" spans="1:2" ht="14.25" customHeight="1">
      <c r="A22315" s="2" t="s">
        <v>21090</v>
      </c>
      <c r="B22315" s="2" t="str">
        <f ca="1">IFERROR(__xludf.DUMMYFUNCTION("GOOGLETRANSLATE(A22315,""auto"",""en"")"),"Loading...")</f>
        <v>Loading...</v>
      </c>
    </row>
    <row r="22316" spans="1:2" ht="14.25" customHeight="1">
      <c r="A22316" s="2" t="s">
        <v>21091</v>
      </c>
      <c r="B22316" s="2" t="str">
        <f ca="1">IFERROR(__xludf.DUMMYFUNCTION("GOOGLETRANSLATE(A22316,""auto"",""en"")"),"Loading...")</f>
        <v>Loading...</v>
      </c>
    </row>
    <row r="22317" spans="1:2" ht="14.25" customHeight="1">
      <c r="A22317" s="2" t="s">
        <v>21092</v>
      </c>
      <c r="B22317" s="2" t="str">
        <f ca="1">IFERROR(__xludf.DUMMYFUNCTION("GOOGLETRANSLATE(A22317,""auto"",""en"")"),"Loading...")</f>
        <v>Loading...</v>
      </c>
    </row>
    <row r="22318" spans="1:2" ht="14.25" customHeight="1">
      <c r="A22318" s="2" t="s">
        <v>21093</v>
      </c>
      <c r="B22318" s="2" t="str">
        <f ca="1">IFERROR(__xludf.DUMMYFUNCTION("GOOGLETRANSLATE(A22318,""auto"",""en"")"),"Loading...")</f>
        <v>Loading...</v>
      </c>
    </row>
    <row r="22319" spans="1:2" ht="14.25" customHeight="1">
      <c r="A22319" s="2" t="s">
        <v>21094</v>
      </c>
      <c r="B22319" s="2" t="str">
        <f ca="1">IFERROR(__xludf.DUMMYFUNCTION("GOOGLETRANSLATE(A22319,""auto"",""en"")"),"Loading...")</f>
        <v>Loading...</v>
      </c>
    </row>
    <row r="22320" spans="1:2" ht="14.25" customHeight="1">
      <c r="A22320" s="2" t="s">
        <v>21095</v>
      </c>
      <c r="B22320" s="2" t="str">
        <f ca="1">IFERROR(__xludf.DUMMYFUNCTION("GOOGLETRANSLATE(A22320,""auto"",""en"")"),"Loading...")</f>
        <v>Loading...</v>
      </c>
    </row>
    <row r="22321" spans="1:2" ht="14.25" customHeight="1">
      <c r="A22321" s="2" t="s">
        <v>21096</v>
      </c>
      <c r="B22321" s="2" t="str">
        <f ca="1">IFERROR(__xludf.DUMMYFUNCTION("GOOGLETRANSLATE(A22321,""auto"",""en"")"),"Loading...")</f>
        <v>Loading...</v>
      </c>
    </row>
    <row r="22322" spans="1:2" ht="14.25" customHeight="1">
      <c r="A22322" s="2" t="s">
        <v>21097</v>
      </c>
      <c r="B22322" s="2" t="str">
        <f ca="1">IFERROR(__xludf.DUMMYFUNCTION("GOOGLETRANSLATE(A22322,""auto"",""en"")"),"Bhai tu thoda jaag ja")</f>
        <v>Bhai tu thoda jaag ja</v>
      </c>
    </row>
    <row r="22323" spans="1:2" ht="14.25" customHeight="1">
      <c r="A22323" s="2" t="s">
        <v>21098</v>
      </c>
      <c r="B22323" s="2" t="str">
        <f ca="1">IFERROR(__xludf.DUMMYFUNCTION("GOOGLETRANSLATE(A22323,""auto"",""en"")"),"Loading...")</f>
        <v>Loading...</v>
      </c>
    </row>
    <row r="22324" spans="1:2" ht="14.25" customHeight="1">
      <c r="A22324" s="2" t="s">
        <v>21099</v>
      </c>
      <c r="B22324" s="2" t="str">
        <f ca="1">IFERROR(__xludf.DUMMYFUNCTION("GOOGLETRANSLATE(A22324,""auto"",""en"")"),"Loading...")</f>
        <v>Loading...</v>
      </c>
    </row>
    <row r="22325" spans="1:2" ht="14.25" customHeight="1">
      <c r="A22325" s="2" t="s">
        <v>21100</v>
      </c>
      <c r="B22325" s="2" t="str">
        <f ca="1">IFERROR(__xludf.DUMMYFUNCTION("GOOGLETRANSLATE(A22325,""auto"",""en"")"),"Loading...")</f>
        <v>Loading...</v>
      </c>
    </row>
    <row r="22326" spans="1:2" ht="14.25" customHeight="1">
      <c r="A22326" s="2" t="s">
        <v>21101</v>
      </c>
      <c r="B22326" s="2" t="str">
        <f ca="1">IFERROR(__xludf.DUMMYFUNCTION("GOOGLETRANSLATE(A22326,""auto"",""en"")"),"Loading...")</f>
        <v>Loading...</v>
      </c>
    </row>
    <row r="22327" spans="1:2" ht="14.25" customHeight="1">
      <c r="A22327" s="2" t="s">
        <v>21102</v>
      </c>
      <c r="B22327" s="2" t="str">
        <f ca="1">IFERROR(__xludf.DUMMYFUNCTION("GOOGLETRANSLATE(A22327,""auto"",""en"")"),"Loading...")</f>
        <v>Loading...</v>
      </c>
    </row>
    <row r="22328" spans="1:2" ht="14.25" customHeight="1">
      <c r="A22328" s="2" t="s">
        <v>21103</v>
      </c>
      <c r="B22328" s="2" t="str">
        <f ca="1">IFERROR(__xludf.DUMMYFUNCTION("GOOGLETRANSLATE(A22328,""auto"",""en"")"),"Loading...")</f>
        <v>Loading...</v>
      </c>
    </row>
    <row r="22329" spans="1:2" ht="14.25" customHeight="1">
      <c r="A22329" s="2" t="s">
        <v>21104</v>
      </c>
      <c r="B22329" s="2" t="str">
        <f ca="1">IFERROR(__xludf.DUMMYFUNCTION("GOOGLETRANSLATE(A22329,""auto"",""en"")"),"Loading...")</f>
        <v>Loading...</v>
      </c>
    </row>
    <row r="22330" spans="1:2" ht="14.25" customHeight="1">
      <c r="A22330" s="2" t="s">
        <v>21105</v>
      </c>
      <c r="B22330" s="2" t="str">
        <f ca="1">IFERROR(__xludf.DUMMYFUNCTION("GOOGLETRANSLATE(A22330,""auto"",""en"")"),"Loading...")</f>
        <v>Loading...</v>
      </c>
    </row>
    <row r="22331" spans="1:2" ht="14.25" customHeight="1">
      <c r="A22331" s="2" t="s">
        <v>21106</v>
      </c>
      <c r="B22331" s="2" t="str">
        <f ca="1">IFERROR(__xludf.DUMMYFUNCTION("GOOGLETRANSLATE(A22331,""auto"",""en"")"),"Loading...")</f>
        <v>Loading...</v>
      </c>
    </row>
    <row r="22332" spans="1:2" ht="14.25" customHeight="1">
      <c r="A22332" s="4" t="s">
        <v>21107</v>
      </c>
      <c r="B22332" s="2" t="str">
        <f ca="1">IFERROR(__xludf.DUMMYFUNCTION("GOOGLETRANSLATE(A22332,""auto"",""en"")"),"Loading...")</f>
        <v>Loading...</v>
      </c>
    </row>
    <row r="22333" spans="1:2" ht="14.25" customHeight="1">
      <c r="A22333" s="2" t="s">
        <v>16749</v>
      </c>
      <c r="B22333" s="2" t="str">
        <f ca="1">IFERROR(__xludf.DUMMYFUNCTION("GOOGLETRANSLATE(A22333,""auto"",""en"")"),"Vote for Congress")</f>
        <v>Vote for Congress</v>
      </c>
    </row>
    <row r="22334" spans="1:2" ht="14.25" customHeight="1">
      <c r="A22334" s="2" t="s">
        <v>21108</v>
      </c>
      <c r="B22334" s="2" t="str">
        <f ca="1">IFERROR(__xludf.DUMMYFUNCTION("GOOGLETRANSLATE(A22334,""auto"",""en"")"),"Loading...")</f>
        <v>Loading...</v>
      </c>
    </row>
    <row r="22335" spans="1:2" ht="14.25" customHeight="1">
      <c r="A22335" s="2" t="s">
        <v>21109</v>
      </c>
      <c r="B22335" s="2" t="str">
        <f ca="1">IFERROR(__xludf.DUMMYFUNCTION("GOOGLETRANSLATE(A22335,""auto"",""en"")"),"Loading...")</f>
        <v>Loading...</v>
      </c>
    </row>
    <row r="22336" spans="1:2" ht="14.25" customHeight="1">
      <c r="A22336" s="2" t="s">
        <v>21110</v>
      </c>
      <c r="B22336" s="2" t="str">
        <f ca="1">IFERROR(__xludf.DUMMYFUNCTION("GOOGLETRANSLATE(A22336,""auto"",""en"")"),"Loading...")</f>
        <v>Loading...</v>
      </c>
    </row>
    <row r="22337" spans="1:2" ht="14.25" customHeight="1">
      <c r="A22337" s="2" t="s">
        <v>21111</v>
      </c>
      <c r="B22337" s="2" t="str">
        <f ca="1">IFERROR(__xludf.DUMMYFUNCTION("GOOGLETRANSLATE(A22337,""auto"",""en"")"),"This video is masterclass in informative journalism, mohak not only criticizes current establishment but also pokes holes in opposition's tactics. This is much needed in today age of having clear biases in social commentary and journalism.")</f>
        <v>This video is masterclass in informative journalism, mohak not only criticizes current establishment but also pokes holes in opposition's tactics. This is much needed in today age of having clear biases in social commentary and journalism.</v>
      </c>
    </row>
    <row r="22338" spans="1:2" ht="14.25" customHeight="1">
      <c r="A22338" s="2" t="s">
        <v>21112</v>
      </c>
      <c r="B22338" s="2" t="str">
        <f ca="1">IFERROR(__xludf.DUMMYFUNCTION("GOOGLETRANSLATE(A22338,""auto"",""en"")"),"Loading...")</f>
        <v>Loading...</v>
      </c>
    </row>
    <row r="22339" spans="1:2" ht="14.25" customHeight="1">
      <c r="A22339" s="2" t="s">
        <v>21113</v>
      </c>
      <c r="B22339" s="2" t="str">
        <f ca="1">IFERROR(__xludf.DUMMYFUNCTION("GOOGLETRANSLATE(A22339,""auto"",""en"")"),"Loading...")</f>
        <v>Loading...</v>
      </c>
    </row>
    <row r="22340" spans="1:2" ht="14.25" customHeight="1">
      <c r="A22340" s="2" t="s">
        <v>21114</v>
      </c>
      <c r="B22340" s="2" t="str">
        <f ca="1">IFERROR(__xludf.DUMMYFUNCTION("GOOGLETRANSLATE(A22340,""auto"",""en"")"),"Loading...")</f>
        <v>Loading...</v>
      </c>
    </row>
    <row r="22341" spans="1:2" ht="14.25" customHeight="1">
      <c r="A22341" s="2" t="s">
        <v>21115</v>
      </c>
      <c r="B22341" s="2" t="str">
        <f ca="1">IFERROR(__xludf.DUMMYFUNCTION("GOOGLETRANSLATE(A22341,""auto"",""en"")"),"Loading...")</f>
        <v>Loading...</v>
      </c>
    </row>
    <row r="22342" spans="1:2" ht="14.25" customHeight="1">
      <c r="A22342" s="2" t="s">
        <v>21116</v>
      </c>
      <c r="B22342" s="2" t="str">
        <f ca="1">IFERROR(__xludf.DUMMYFUNCTION("GOOGLETRANSLATE(A22342,""auto"",""en"")"),"Loading...")</f>
        <v>Loading...</v>
      </c>
    </row>
    <row r="22343" spans="1:2" ht="14.25" customHeight="1">
      <c r="A22343" s="4" t="s">
        <v>21117</v>
      </c>
      <c r="B22343" s="2" t="str">
        <f ca="1">IFERROR(__xludf.DUMMYFUNCTION("GOOGLETRANSLATE(A22343,""auto"",""en"")"),"Loading...")</f>
        <v>Loading...</v>
      </c>
    </row>
    <row r="22344" spans="1:2" ht="14.25" customHeight="1">
      <c r="A22344" s="6" t="s">
        <v>21118</v>
      </c>
      <c r="B22344" s="2" t="str">
        <f ca="1">IFERROR(__xludf.DUMMYFUNCTION("GOOGLETRANSLATE(A22344,""auto"",""en"")"),"Loading...")</f>
        <v>Loading...</v>
      </c>
    </row>
    <row r="22345" spans="1:2" ht="14.25" customHeight="1">
      <c r="A22345" s="2" t="s">
        <v>21119</v>
      </c>
      <c r="B22345" s="2" t="str">
        <f ca="1">IFERROR(__xludf.DUMMYFUNCTION("GOOGLETRANSLATE(A22345,""auto"",""en"")"),"Loading...")</f>
        <v>Loading...</v>
      </c>
    </row>
    <row r="22346" spans="1:2" ht="14.25" customHeight="1">
      <c r="A22346" s="2" t="s">
        <v>21120</v>
      </c>
      <c r="B22346" s="2" t="str">
        <f ca="1">IFERROR(__xludf.DUMMYFUNCTION("GOOGLETRANSLATE(A22346,""auto"",""en"")"),"Loading...")</f>
        <v>Loading...</v>
      </c>
    </row>
    <row r="22347" spans="1:2" ht="14.25" customHeight="1">
      <c r="A22347" s="2" t="s">
        <v>21121</v>
      </c>
      <c r="B22347" s="2" t="str">
        <f ca="1">IFERROR(__xludf.DUMMYFUNCTION("GOOGLETRANSLATE(A22347,""auto"",""en"")"),"Loading...")</f>
        <v>Loading...</v>
      </c>
    </row>
    <row r="22348" spans="1:2" ht="14.25" customHeight="1">
      <c r="A22348" s="2" t="s">
        <v>21122</v>
      </c>
      <c r="B22348" s="2" t="str">
        <f ca="1">IFERROR(__xludf.DUMMYFUNCTION("GOOGLETRANSLATE(A22348,""auto"",""en"")"),"Right video but in a wrong time 😅")</f>
        <v>Right video but in a wrong time 😅</v>
      </c>
    </row>
    <row r="22349" spans="1:2" ht="14.25" customHeight="1">
      <c r="A22349" s="4" t="s">
        <v>21123</v>
      </c>
      <c r="B22349" s="2" t="str">
        <f ca="1">IFERROR(__xludf.DUMMYFUNCTION("GOOGLETRANSLATE(A22349,""auto"",""en"")"),"It makes sense to change both baby's diapers and leader type people equally. Otherwise bass starts coming from both. EPIC Line 🔥")</f>
        <v>It makes sense to change both baby's diapers and leader type people equally. Otherwise bass starts coming from both. EPIC Line 🔥</v>
      </c>
    </row>
    <row r="22350" spans="1:2" ht="14.25" customHeight="1">
      <c r="A22350" s="6" t="s">
        <v>21124</v>
      </c>
      <c r="B22350" s="2" t="str">
        <f ca="1">IFERROR(__xludf.DUMMYFUNCTION("GOOGLETRANSLATE(A22350,""auto"",""en"")"),"Hats off... You had all the points I thought of, already well analysed and well said !!
In a nutshell... There's an urgent need to conserve Congress party for a 'better opposition' but on central level, there exists no better option if not worse !!")</f>
        <v>Hats off... You had all the points I thought of, already well analysed and well said !!
In a nutshell... There's an urgent need to conserve Congress party for a 'better opposition' but on central level, there exists no better option if not worse !!</v>
      </c>
    </row>
    <row r="22351" spans="1:2" ht="14.25" customHeight="1">
      <c r="A22351" s="2" t="s">
        <v>21125</v>
      </c>
      <c r="B22351" s="2" t="str">
        <f ca="1">IFERROR(__xludf.DUMMYFUNCTION("GOOGLETRANSLATE(A22351,""auto"",""en"")"),"Loading...")</f>
        <v>Loading...</v>
      </c>
    </row>
    <row r="22352" spans="1:2" ht="14.25" customHeight="1">
      <c r="A22352" s="2" t="s">
        <v>21126</v>
      </c>
      <c r="B22352" s="2" t="str">
        <f ca="1">IFERROR(__xludf.DUMMYFUNCTION("GOOGLETRANSLATE(A22352,""auto"",""en"")"),"Loading...")</f>
        <v>Loading...</v>
      </c>
    </row>
    <row r="22353" spans="1:2" ht="14.25" customHeight="1">
      <c r="A22353" s="2" t="s">
        <v>21127</v>
      </c>
      <c r="B22353" s="2" t="str">
        <f ca="1">IFERROR(__xludf.DUMMYFUNCTION("GOOGLETRANSLATE(A22353,""auto"",""en"")"),"Loading...")</f>
        <v>Loading...</v>
      </c>
    </row>
    <row r="22354" spans="1:2" ht="14.25" customHeight="1">
      <c r="A22354" s="2" t="s">
        <v>21128</v>
      </c>
      <c r="B22354" s="2" t="str">
        <f ca="1">IFERROR(__xludf.DUMMYFUNCTION("GOOGLETRANSLATE(A22354,""auto"",""en"")"),"Loading...")</f>
        <v>Loading...</v>
      </c>
    </row>
    <row r="22355" spans="1:2" ht="14.25" customHeight="1">
      <c r="A22355" s="2" t="s">
        <v>21129</v>
      </c>
      <c r="B22355" s="2" t="str">
        <f ca="1">IFERROR(__xludf.DUMMYFUNCTION("GOOGLETRANSLATE(A22355,""auto"",""en"")"),"Loading...")</f>
        <v>Loading...</v>
      </c>
    </row>
    <row r="22356" spans="1:2" ht="14.25" customHeight="1">
      <c r="A22356" s="2" t="s">
        <v>148</v>
      </c>
      <c r="B22356" s="2" t="str">
        <f ca="1">IFERROR(__xludf.DUMMYFUNCTION("GOOGLETRANSLATE(A22356,""auto"",""en"")"),"Loading...")</f>
        <v>Loading...</v>
      </c>
    </row>
    <row r="22357" spans="1:2" ht="14.25" customHeight="1">
      <c r="A22357" s="2" t="s">
        <v>21130</v>
      </c>
      <c r="B22357" s="2" t="str">
        <f ca="1">IFERROR(__xludf.DUMMYFUNCTION("GOOGLETRANSLATE(A22357,""auto"",""en"")"),"Loading...")</f>
        <v>Loading...</v>
      </c>
    </row>
    <row r="22358" spans="1:2" ht="14.25" customHeight="1">
      <c r="A22358" s="2" t="s">
        <v>21131</v>
      </c>
      <c r="B22358" s="2" t="str">
        <f ca="1">IFERROR(__xludf.DUMMYFUNCTION("GOOGLETRANSLATE(A22358,""auto"",""en"")"),"Loading...")</f>
        <v>Loading...</v>
      </c>
    </row>
    <row r="22359" spans="1:2" ht="14.25" customHeight="1">
      <c r="A22359" s="2" t="s">
        <v>21132</v>
      </c>
      <c r="B22359" s="2" t="str">
        <f ca="1">IFERROR(__xludf.DUMMYFUNCTION("GOOGLETRANSLATE(A22359,""auto"",""en"")"),"Loading...")</f>
        <v>Loading...</v>
      </c>
    </row>
    <row r="22360" spans="1:2" ht="14.25" customHeight="1">
      <c r="A22360" s="2" t="s">
        <v>21133</v>
      </c>
      <c r="B22360" s="2" t="str">
        <f ca="1">IFERROR(__xludf.DUMMYFUNCTION("GOOGLETRANSLATE(A22360,""auto"",""en"")"),"Tell this idiot that the one who is in government has been given money by BJP.")</f>
        <v>Tell this idiot that the one who is in government has been given money by BJP.</v>
      </c>
    </row>
    <row r="22361" spans="1:2" ht="14.25" customHeight="1">
      <c r="A22361" s="2" t="s">
        <v>21134</v>
      </c>
      <c r="B22361" s="2" t="str">
        <f ca="1">IFERROR(__xludf.DUMMYFUNCTION("GOOGLETRANSLATE(A22361,""auto"",""en"")"),"Loading...")</f>
        <v>Loading...</v>
      </c>
    </row>
    <row r="22362" spans="1:2" ht="14.25" customHeight="1">
      <c r="A22362" s="6" t="s">
        <v>21135</v>
      </c>
      <c r="B22362" s="2" t="str">
        <f ca="1">IFERROR(__xludf.DUMMYFUNCTION("GOOGLETRANSLATE(A22362,""auto"",""en"")"),"Very well articulated video, thank you for highlighting the points that matter a lot.
 And yes we need a better opposition who talks sensibly and raises issues which matter a lot for the public and hope the next set of people getting elected irrespective "&amp;"of party doesn't shout and disrupt the assembly.")</f>
        <v>Very well articulated video, thank you for highlighting the points that matter a lot.
 And yes we need a better opposition who talks sensibly and raises issues which matter a lot for the public and hope the next set of people getting elected irrespective of party doesn't shout and disrupt the assembly.</v>
      </c>
    </row>
    <row r="22363" spans="1:2" ht="14.25" customHeight="1">
      <c r="A22363" s="2" t="s">
        <v>21136</v>
      </c>
      <c r="B22363" s="2" t="str">
        <f ca="1">IFERROR(__xludf.DUMMYFUNCTION("GOOGLETRANSLATE(A22363,""auto"",""en"")"),"Loading...")</f>
        <v>Loading...</v>
      </c>
    </row>
    <row r="22364" spans="1:2" ht="14.25" customHeight="1">
      <c r="A22364" s="2" t="s">
        <v>21137</v>
      </c>
      <c r="B22364" s="2" t="str">
        <f ca="1">IFERROR(__xludf.DUMMYFUNCTION("GOOGLETRANSLATE(A22364,""auto"",""en"")"),"Loading...")</f>
        <v>Loading...</v>
      </c>
    </row>
    <row r="22365" spans="1:2" ht="14.25" customHeight="1">
      <c r="A22365" s="2" t="s">
        <v>21138</v>
      </c>
      <c r="B22365" s="2" t="str">
        <f ca="1">IFERROR(__xludf.DUMMYFUNCTION("GOOGLETRANSLATE(A22365,""auto"",""en"")"),"Loading...")</f>
        <v>Loading...</v>
      </c>
    </row>
    <row r="22366" spans="1:2" ht="14.25" customHeight="1">
      <c r="A22366" s="2" t="s">
        <v>21139</v>
      </c>
      <c r="B22366" s="2" t="str">
        <f ca="1">IFERROR(__xludf.DUMMYFUNCTION("GOOGLETRANSLATE(A22366,""auto"",""en"")"),"Thanks buddy.")</f>
        <v>Thanks buddy.</v>
      </c>
    </row>
    <row r="22367" spans="1:2" ht="14.25" customHeight="1">
      <c r="A22367" s="2" t="s">
        <v>21140</v>
      </c>
      <c r="B22367" s="2" t="str">
        <f ca="1">IFERROR(__xludf.DUMMYFUNCTION("GOOGLETRANSLATE(A22367,""auto"",""en"")"),"Loading...")</f>
        <v>Loading...</v>
      </c>
    </row>
    <row r="22368" spans="1:2" ht="14.25" customHeight="1">
      <c r="A22368" s="2" t="s">
        <v>21141</v>
      </c>
      <c r="B22368" s="2" t="str">
        <f ca="1">IFERROR(__xludf.DUMMYFUNCTION("GOOGLETRANSLATE(A22368,""auto"",""en"")"),"Loading...")</f>
        <v>Loading...</v>
      </c>
    </row>
    <row r="22369" spans="1:2" ht="14.25" customHeight="1">
      <c r="A22369" s="2" t="s">
        <v>21142</v>
      </c>
      <c r="B22369" s="2" t="str">
        <f ca="1">IFERROR(__xludf.DUMMYFUNCTION("GOOGLETRANSLATE(A22369,""auto"",""en"")"),"You are ashamed of Modi's insult by making such a video, please do less..... Modi's unemployment scheme and full image drama nonsense created by main stream media too.")</f>
        <v>You are ashamed of Modi's insult by making such a video, please do less..... Modi's unemployment scheme and full image drama nonsense created by main stream media too.</v>
      </c>
    </row>
    <row r="22370" spans="1:2" ht="14.25" customHeight="1">
      <c r="A22370" s="4" t="s">
        <v>21143</v>
      </c>
      <c r="B22370" s="2" t="str">
        <f ca="1">IFERROR(__xludf.DUMMYFUNCTION("GOOGLETRANSLATE(A22370,""auto"",""en"")"),"Loading...")</f>
        <v>Loading...</v>
      </c>
    </row>
    <row r="22371" spans="1:2" ht="14.25" customHeight="1">
      <c r="A22371" s="2" t="s">
        <v>21144</v>
      </c>
      <c r="B22371" s="2" t="str">
        <f ca="1">IFERROR(__xludf.DUMMYFUNCTION("GOOGLETRANSLATE(A22371,""auto"",""en"")"),"Loading...")</f>
        <v>Loading...</v>
      </c>
    </row>
    <row r="22372" spans="1:2" ht="14.25" customHeight="1">
      <c r="A22372" s="2" t="s">
        <v>21145</v>
      </c>
      <c r="B22372" s="2" t="str">
        <f ca="1">IFERROR(__xludf.DUMMYFUNCTION("GOOGLETRANSLATE(A22372,""auto"",""en"")"),"Loading...")</f>
        <v>Loading...</v>
      </c>
    </row>
    <row r="22373" spans="1:2" ht="14.25" customHeight="1">
      <c r="A22373" s="2" t="s">
        <v>21146</v>
      </c>
      <c r="B22373" s="2" t="str">
        <f ca="1">IFERROR(__xludf.DUMMYFUNCTION("GOOGLETRANSLATE(A22373,""auto"",""en"")"),"Loading...")</f>
        <v>Loading...</v>
      </c>
    </row>
    <row r="22374" spans="1:2" ht="14.25" customHeight="1">
      <c r="A22374" s="2" t="s">
        <v>21147</v>
      </c>
      <c r="B22374" s="2" t="str">
        <f ca="1">IFERROR(__xludf.DUMMYFUNCTION("GOOGLETRANSLATE(A22374,""auto"",""en"")"),"Loading...")</f>
        <v>Loading...</v>
      </c>
    </row>
    <row r="22375" spans="1:2" ht="14.25" customHeight="1">
      <c r="A22375" s="2" t="s">
        <v>21148</v>
      </c>
      <c r="B22375" s="2" t="str">
        <f ca="1">IFERROR(__xludf.DUMMYFUNCTION("GOOGLETRANSLATE(A22375,""auto"",""en"")"),"Rahul Gandhi prime minister 2024 inshallah zindabad Mubarak")</f>
        <v>Rahul Gandhi prime minister 2024 inshallah zindabad Mubarak</v>
      </c>
    </row>
    <row r="22376" spans="1:2" ht="14.25" customHeight="1">
      <c r="A22376" s="2" t="s">
        <v>21149</v>
      </c>
      <c r="B22376" s="2" t="str">
        <f ca="1">IFERROR(__xludf.DUMMYFUNCTION("GOOGLETRANSLATE(A22376,""auto"",""en"")"),"Loading...")</f>
        <v>Loading...</v>
      </c>
    </row>
    <row r="22377" spans="1:2" ht="14.25" customHeight="1">
      <c r="A22377" s="6" t="s">
        <v>21150</v>
      </c>
      <c r="B22377" s="2" t="str">
        <f ca="1">IFERROR(__xludf.DUMMYFUNCTION("GOOGLETRANSLATE(A22377,""auto"",""en"")"),"Loading...")</f>
        <v>Loading...</v>
      </c>
    </row>
    <row r="22378" spans="1:2" ht="14.25" customHeight="1">
      <c r="A22378" s="2" t="s">
        <v>21151</v>
      </c>
      <c r="B22378" s="2" t="str">
        <f ca="1">IFERROR(__xludf.DUMMYFUNCTION("GOOGLETRANSLATE(A22378,""auto"",""en"")"),"Loading...")</f>
        <v>Loading...</v>
      </c>
    </row>
    <row r="22379" spans="1:2" ht="14.25" customHeight="1">
      <c r="A22379" s="2" t="s">
        <v>21152</v>
      </c>
      <c r="B22379" s="2" t="str">
        <f ca="1">IFERROR(__xludf.DUMMYFUNCTION("GOOGLETRANSLATE(A22379,""auto"",""en"")"),"Loading...")</f>
        <v>Loading...</v>
      </c>
    </row>
    <row r="22380" spans="1:2" ht="14.25" customHeight="1">
      <c r="A22380" s="2" t="s">
        <v>21153</v>
      </c>
      <c r="B22380" s="2" t="str">
        <f ca="1">IFERROR(__xludf.DUMMYFUNCTION("GOOGLETRANSLATE(A22380,""auto"",""en"")"),"Loading...")</f>
        <v>Loading...</v>
      </c>
    </row>
    <row r="22381" spans="1:2" ht="14.25" customHeight="1">
      <c r="A22381" s="2" t="s">
        <v>21154</v>
      </c>
      <c r="B22381" s="2" t="str">
        <f ca="1">IFERROR(__xludf.DUMMYFUNCTION("GOOGLETRANSLATE(A22381,""auto"",""en"")"),"Loading...")</f>
        <v>Loading...</v>
      </c>
    </row>
    <row r="22382" spans="1:2" ht="14.25" customHeight="1">
      <c r="A22382" s="2" t="s">
        <v>21155</v>
      </c>
      <c r="B22382" s="2" t="str">
        <f ca="1">IFERROR(__xludf.DUMMYFUNCTION("GOOGLETRANSLATE(A22382,""auto"",""en"")"),"Loading...")</f>
        <v>Loading...</v>
      </c>
    </row>
    <row r="22383" spans="1:2" ht="14.25" customHeight="1">
      <c r="A22383" s="2" t="s">
        <v>21156</v>
      </c>
      <c r="B22383" s="2" t="str">
        <f ca="1">IFERROR(__xludf.DUMMYFUNCTION("GOOGLETRANSLATE(A22383,""auto"",""en"")"),"Loading...")</f>
        <v>Loading...</v>
      </c>
    </row>
    <row r="22384" spans="1:2" ht="14.25" customHeight="1">
      <c r="A22384" s="2" t="s">
        <v>21157</v>
      </c>
      <c r="B22384" s="2" t="str">
        <f ca="1">IFERROR(__xludf.DUMMYFUNCTION("GOOGLETRANSLATE(A22384,""auto"",""en"")"),"Loading...")</f>
        <v>Loading...</v>
      </c>
    </row>
    <row r="22385" spans="1:2" ht="14.25" customHeight="1">
      <c r="A22385" s="6" t="s">
        <v>21158</v>
      </c>
      <c r="B22385" s="2" t="str">
        <f ca="1">IFERROR(__xludf.DUMMYFUNCTION("GOOGLETRANSLATE(A22385,""auto"",""en"")"),"Loading...")</f>
        <v>Loading...</v>
      </c>
    </row>
    <row r="22386" spans="1:2" ht="14.25" customHeight="1">
      <c r="A22386" s="2" t="s">
        <v>594</v>
      </c>
      <c r="B22386" s="2" t="str">
        <f ca="1">IFERROR(__xludf.DUMMYFUNCTION("GOOGLETRANSLATE(A22386,""auto"",""en"")"),"❤")</f>
        <v>❤</v>
      </c>
    </row>
    <row r="22387" spans="1:2" ht="14.25" customHeight="1">
      <c r="A22387" s="2" t="s">
        <v>21159</v>
      </c>
      <c r="B22387" s="2" t="str">
        <f ca="1">IFERROR(__xludf.DUMMYFUNCTION("GOOGLETRANSLATE(A22387,""auto"",""en"")"),"Loading...")</f>
        <v>Loading...</v>
      </c>
    </row>
    <row r="22388" spans="1:2" ht="14.25" customHeight="1">
      <c r="A22388" s="2" t="s">
        <v>21160</v>
      </c>
      <c r="B22388" s="2" t="str">
        <f ca="1">IFERROR(__xludf.DUMMYFUNCTION("GOOGLETRANSLATE(A22388,""auto"",""en"")"),"Make the situation worse for BJP at the time of elections, I request you...Brother, make a drama band of showing Rahul as non-serious.")</f>
        <v>Make the situation worse for BJP at the time of elections, I request you...Brother, make a drama band of showing Rahul as non-serious.</v>
      </c>
    </row>
    <row r="22389" spans="1:2" ht="14.25" customHeight="1">
      <c r="A22389" s="2" t="s">
        <v>11818</v>
      </c>
      <c r="B22389" s="2" t="str">
        <f ca="1">IFERROR(__xludf.DUMMYFUNCTION("GOOGLETRANSLATE(A22389,""auto"",""en"")"),"Loading...")</f>
        <v>Loading...</v>
      </c>
    </row>
    <row r="22390" spans="1:2" ht="14.25" customHeight="1">
      <c r="A22390" s="2" t="s">
        <v>21161</v>
      </c>
      <c r="B22390" s="2" t="str">
        <f ca="1">IFERROR(__xludf.DUMMYFUNCTION("GOOGLETRANSLATE(A22390,""auto"",""en"")"),"Loading...")</f>
        <v>Loading...</v>
      </c>
    </row>
    <row r="22391" spans="1:2" ht="14.25" customHeight="1">
      <c r="A22391" s="6" t="s">
        <v>21162</v>
      </c>
      <c r="B22391" s="2" t="str">
        <f ca="1">IFERROR(__xludf.DUMMYFUNCTION("GOOGLETRANSLATE(A22391,""auto"",""en"")"),"Loading...")</f>
        <v>Loading...</v>
      </c>
    </row>
    <row r="22392" spans="1:2" ht="14.25" customHeight="1">
      <c r="A22392" s="2" t="s">
        <v>21163</v>
      </c>
      <c r="B22392" s="2" t="str">
        <f ca="1">IFERROR(__xludf.DUMMYFUNCTION("GOOGLETRANSLATE(A22392,""auto"",""en"")"),"Loading...")</f>
        <v>Loading...</v>
      </c>
    </row>
    <row r="22393" spans="1:2" ht="14.25" customHeight="1">
      <c r="A22393" s="2" t="s">
        <v>21164</v>
      </c>
      <c r="B22393" s="2" t="str">
        <f ca="1">IFERROR(__xludf.DUMMYFUNCTION("GOOGLETRANSLATE(A22393,""auto"",""en"")"),"Loading...")</f>
        <v>Loading...</v>
      </c>
    </row>
    <row r="22394" spans="1:2" ht="14.25" customHeight="1">
      <c r="A22394" s="6" t="s">
        <v>21165</v>
      </c>
      <c r="B22394" s="2" t="str">
        <f ca="1">IFERROR(__xludf.DUMMYFUNCTION("GOOGLETRANSLATE(A22394,""auto"",""en"")"),"Loading...")</f>
        <v>Loading...</v>
      </c>
    </row>
    <row r="22395" spans="1:2" ht="14.25" customHeight="1">
      <c r="A22395" s="2" t="s">
        <v>21166</v>
      </c>
      <c r="B22395" s="2" t="str">
        <f ca="1">IFERROR(__xludf.DUMMYFUNCTION("GOOGLETRANSLATE(A22395,""auto"",""en"")"),"Loading...")</f>
        <v>Loading...</v>
      </c>
    </row>
    <row r="22396" spans="1:2" ht="14.25" customHeight="1">
      <c r="A22396" s="6" t="s">
        <v>21167</v>
      </c>
      <c r="B22396" s="2" t="str">
        <f ca="1">IFERROR(__xludf.DUMMYFUNCTION("GOOGLETRANSLATE(A22396,""auto"",""en"")"),"Loading...")</f>
        <v>Loading...</v>
      </c>
    </row>
    <row r="22397" spans="1:2" ht="14.25" customHeight="1">
      <c r="A22397" s="2" t="s">
        <v>21168</v>
      </c>
      <c r="B22397" s="2" t="str">
        <f ca="1">IFERROR(__xludf.DUMMYFUNCTION("GOOGLETRANSLATE(A22397,""auto"",""en"")"),"Loading...")</f>
        <v>Loading...</v>
      </c>
    </row>
    <row r="22398" spans="1:2" ht="14.25" customHeight="1">
      <c r="A22398" s="2" t="s">
        <v>21169</v>
      </c>
      <c r="B22398" s="2" t="str">
        <f ca="1">IFERROR(__xludf.DUMMYFUNCTION("GOOGLETRANSLATE(A22398,""auto"",""en"")"),"Loading...")</f>
        <v>Loading...</v>
      </c>
    </row>
    <row r="22399" spans="1:2" ht="14.25" customHeight="1">
      <c r="A22399" s="2" t="s">
        <v>21170</v>
      </c>
      <c r="B22399" s="2" t="str">
        <f ca="1">IFERROR(__xludf.DUMMYFUNCTION("GOOGLETRANSLATE(A22399,""auto"",""en"")"),"Loading...")</f>
        <v>Loading...</v>
      </c>
    </row>
    <row r="22400" spans="1:2" ht="14.25" customHeight="1">
      <c r="A22400" s="2" t="s">
        <v>21171</v>
      </c>
      <c r="B22400" s="2" t="str">
        <f ca="1">IFERROR(__xludf.DUMMYFUNCTION("GOOGLETRANSLATE(A22400,""auto"",""en"")"),"Loading...")</f>
        <v>Loading...</v>
      </c>
    </row>
    <row r="22401" spans="1:2" ht="14.25" customHeight="1">
      <c r="A22401" s="2" t="s">
        <v>21172</v>
      </c>
      <c r="B22401" s="2" t="str">
        <f ca="1">IFERROR(__xludf.DUMMYFUNCTION("GOOGLETRANSLATE(A22401,""auto"",""en"")"),"Loading...")</f>
        <v>Loading...</v>
      </c>
    </row>
    <row r="22402" spans="1:2" ht="14.25" customHeight="1">
      <c r="A22402" s="2" t="s">
        <v>21173</v>
      </c>
      <c r="B22402" s="2" t="str">
        <f ca="1">IFERROR(__xludf.DUMMYFUNCTION("GOOGLETRANSLATE(A22402,""auto"",""en"")"),"Loading...")</f>
        <v>Loading...</v>
      </c>
    </row>
    <row r="22403" spans="1:2" ht="14.25" customHeight="1">
      <c r="A22403" s="6" t="s">
        <v>21174</v>
      </c>
      <c r="B22403" s="2" t="str">
        <f ca="1">IFERROR(__xludf.DUMMYFUNCTION("GOOGLETRANSLATE(A22403,""auto"",""en"")"),"Loading...")</f>
        <v>Loading...</v>
      </c>
    </row>
    <row r="22404" spans="1:2" ht="14.25" customHeight="1">
      <c r="A22404" s="2" t="s">
        <v>21175</v>
      </c>
      <c r="B22404" s="2" t="str">
        <f ca="1">IFERROR(__xludf.DUMMYFUNCTION("GOOGLETRANSLATE(A22404,""auto"",""en"")"),"Loading...")</f>
        <v>Loading...</v>
      </c>
    </row>
    <row r="22405" spans="1:2" ht="14.25" customHeight="1">
      <c r="A22405" s="2" t="s">
        <v>21176</v>
      </c>
      <c r="B22405" s="2" t="str">
        <f ca="1">IFERROR(__xludf.DUMMYFUNCTION("GOOGLETRANSLATE(A22405,""auto"",""en"")"),"Vote for development and good governance not for freebies... Work hurd and earn actually what you deserve ❤ becouse india is doing good now days")</f>
        <v>Vote for development and good governance not for freebies... Work hurd and earn actually what you deserve ❤ becouse india is doing good now days</v>
      </c>
    </row>
    <row r="22406" spans="1:2" ht="14.25" customHeight="1">
      <c r="A22406" s="4" t="s">
        <v>21177</v>
      </c>
      <c r="B22406" s="2" t="str">
        <f ca="1">IFERROR(__xludf.DUMMYFUNCTION("GOOGLETRANSLATE(A22406,""auto"",""en"")"),"Loading...")</f>
        <v>Loading...</v>
      </c>
    </row>
    <row r="22407" spans="1:2" ht="14.25" customHeight="1">
      <c r="A22407" s="2" t="s">
        <v>21178</v>
      </c>
      <c r="B22407" s="2" t="str">
        <f ca="1">IFERROR(__xludf.DUMMYFUNCTION("GOOGLETRANSLATE(A22407,""auto"",""en"")"),"Loading...")</f>
        <v>Loading...</v>
      </c>
    </row>
    <row r="22408" spans="1:2" ht="14.25" customHeight="1">
      <c r="A22408" s="2" t="s">
        <v>21179</v>
      </c>
      <c r="B22408" s="2" t="str">
        <f ca="1">IFERROR(__xludf.DUMMYFUNCTION("GOOGLETRANSLATE(A22408,""auto"",""en"")"),"Loading...")</f>
        <v>Loading...</v>
      </c>
    </row>
    <row r="22409" spans="1:2" ht="14.25" customHeight="1">
      <c r="A22409" s="2" t="s">
        <v>21180</v>
      </c>
      <c r="B22409" s="2" t="str">
        <f ca="1">IFERROR(__xludf.DUMMYFUNCTION("GOOGLETRANSLATE(A22409,""auto"",""en"")"),"Loading...")</f>
        <v>Loading...</v>
      </c>
    </row>
    <row r="22410" spans="1:2" ht="14.25" customHeight="1">
      <c r="A22410" s="2" t="s">
        <v>21181</v>
      </c>
      <c r="B22410" s="2" t="str">
        <f ca="1">IFERROR(__xludf.DUMMYFUNCTION("GOOGLETRANSLATE(A22410,""auto"",""en"")"),"Loading...")</f>
        <v>Loading...</v>
      </c>
    </row>
    <row r="22411" spans="1:2" ht="14.25" customHeight="1">
      <c r="A22411" s="2" t="s">
        <v>21182</v>
      </c>
      <c r="B22411" s="2" t="str">
        <f ca="1">IFERROR(__xludf.DUMMYFUNCTION("GOOGLETRANSLATE(A22411,""auto"",""en"")"),"Loading...")</f>
        <v>Loading...</v>
      </c>
    </row>
    <row r="22412" spans="1:2" ht="14.25" customHeight="1">
      <c r="A22412" s="6" t="s">
        <v>21183</v>
      </c>
      <c r="B22412" s="2" t="str">
        <f ca="1">IFERROR(__xludf.DUMMYFUNCTION("GOOGLETRANSLATE(A22412,""auto"",""en"")"),"Loading...")</f>
        <v>Loading...</v>
      </c>
    </row>
    <row r="22413" spans="1:2" ht="14.25" customHeight="1">
      <c r="A22413" s="2" t="s">
        <v>21184</v>
      </c>
      <c r="B22413" s="2" t="str">
        <f ca="1">IFERROR(__xludf.DUMMYFUNCTION("GOOGLETRANSLATE(A22413,""auto"",""en"")"),"Loading...")</f>
        <v>Loading...</v>
      </c>
    </row>
    <row r="22414" spans="1:2" ht="14.25" customHeight="1">
      <c r="A22414" s="2" t="s">
        <v>21185</v>
      </c>
      <c r="B22414" s="2" t="str">
        <f ca="1">IFERROR(__xludf.DUMMYFUNCTION("GOOGLETRANSLATE(A22414,""auto"",""en"")"),"Loading...")</f>
        <v>Loading...</v>
      </c>
    </row>
    <row r="22415" spans="1:2" ht="14.25" customHeight="1">
      <c r="A22415" s="2" t="s">
        <v>21186</v>
      </c>
      <c r="B22415" s="2" t="str">
        <f ca="1">IFERROR(__xludf.DUMMYFUNCTION("GOOGLETRANSLATE(A22415,""auto"",""en"")"),"Loading...")</f>
        <v>Loading...</v>
      </c>
    </row>
    <row r="22416" spans="1:2" ht="14.25" customHeight="1">
      <c r="A22416" s="2" t="s">
        <v>21187</v>
      </c>
      <c r="B22416" s="2" t="str">
        <f ca="1">IFERROR(__xludf.DUMMYFUNCTION("GOOGLETRANSLATE(A22416,""auto"",""en"")"),"Congress ko vote do...wo reservation 100% krdega....and then india will become next sri lanka and Pakistan")</f>
        <v>Congress ko vote do...wo reservation 100% krdega....and then india will become next sri lanka and Pakistan</v>
      </c>
    </row>
    <row r="22417" spans="1:2" ht="14.25" customHeight="1">
      <c r="A22417" s="6" t="s">
        <v>21188</v>
      </c>
      <c r="B22417" s="2" t="str">
        <f ca="1">IFERROR(__xludf.DUMMYFUNCTION("GOOGLETRANSLATE(A22417,""auto"",""en"")"),"I didnt even try for a government job and focused all my energy on corporate jobs after passing out from college because I wanted to be treated equal in opportunities being a general cast. I dont know what will happen to people who passout when the reserv"&amp;"ation cancer reaches private sector. 
Most likely wages will drop leading to efficiency drop leading to MNCs leaving India for better countries.
People can debate all they want but if this is implied in corporate, I think India's future will take a hit")</f>
        <v>I didnt even try for a government job and focused all my energy on corporate jobs after passing out from college because I wanted to be treated equal in opportunities being a general cast. I dont know what will happen to people who passout when the reservation cancer reaches private sector. 
Most likely wages will drop leading to efficiency drop leading to MNCs leaving India for better countries.
People can debate all they want but if this is implied in corporate, I think India's future will take a hit</v>
      </c>
    </row>
    <row r="22418" spans="1:2" ht="14.25" customHeight="1">
      <c r="A22418" s="2" t="s">
        <v>21189</v>
      </c>
      <c r="B22418" s="2" t="str">
        <f ca="1">IFERROR(__xludf.DUMMYFUNCTION("GOOGLETRANSLATE(A22418,""auto"",""en"")"),"Loading...")</f>
        <v>Loading...</v>
      </c>
    </row>
    <row r="22419" spans="1:2" ht="14.25" customHeight="1">
      <c r="A22419" s="2" t="s">
        <v>21190</v>
      </c>
      <c r="B22419" s="2" t="str">
        <f ca="1">IFERROR(__xludf.DUMMYFUNCTION("GOOGLETRANSLATE(A22419,""auto"",""en"")"),"Loading...")</f>
        <v>Loading...</v>
      </c>
    </row>
    <row r="22420" spans="1:2" ht="14.25" customHeight="1">
      <c r="A22420" s="2" t="s">
        <v>21191</v>
      </c>
      <c r="B22420" s="2" t="str">
        <f ca="1">IFERROR(__xludf.DUMMYFUNCTION("GOOGLETRANSLATE(A22420,""auto"",""en"")"),"Loading...")</f>
        <v>Loading...</v>
      </c>
    </row>
    <row r="22421" spans="1:2" ht="14.25" customHeight="1">
      <c r="A22421" s="6" t="s">
        <v>21192</v>
      </c>
      <c r="B22421" s="2" t="str">
        <f ca="1">IFERROR(__xludf.DUMMYFUNCTION("GOOGLETRANSLATE(A22421,""auto"",""en"")"),"Loading...")</f>
        <v>Loading...</v>
      </c>
    </row>
    <row r="22422" spans="1:2" ht="14.25" customHeight="1">
      <c r="A22422" s="2" t="s">
        <v>21193</v>
      </c>
      <c r="B22422" s="2" t="str">
        <f ca="1">IFERROR(__xludf.DUMMYFUNCTION("GOOGLETRANSLATE(A22422,""auto"",""en"")"),"Loading...")</f>
        <v>Loading...</v>
      </c>
    </row>
    <row r="22423" spans="1:2" ht="14.25" customHeight="1">
      <c r="A22423" s="2" t="s">
        <v>21194</v>
      </c>
      <c r="B22423" s="2" t="str">
        <f ca="1">IFERROR(__xludf.DUMMYFUNCTION("GOOGLETRANSLATE(A22423,""auto"",""en"")"),"Loading...")</f>
        <v>Loading...</v>
      </c>
    </row>
    <row r="22424" spans="1:2" ht="14.25" customHeight="1">
      <c r="A22424" s="2" t="s">
        <v>21195</v>
      </c>
      <c r="B22424" s="2" t="str">
        <f ca="1">IFERROR(__xludf.DUMMYFUNCTION("GOOGLETRANSLATE(A22424,""auto"",""en"")"),"Loading...")</f>
        <v>Loading...</v>
      </c>
    </row>
    <row r="22425" spans="1:2" ht="14.25" customHeight="1">
      <c r="A22425" s="2" t="s">
        <v>21196</v>
      </c>
      <c r="B22425" s="2" t="str">
        <f ca="1">IFERROR(__xludf.DUMMYFUNCTION("GOOGLETRANSLATE(A22425,""auto"",""en"")"),"Loading...")</f>
        <v>Loading...</v>
      </c>
    </row>
    <row r="22426" spans="1:2" ht="14.25" customHeight="1">
      <c r="A22426" s="4" t="s">
        <v>21197</v>
      </c>
      <c r="B22426" s="2" t="str">
        <f ca="1">IFERROR(__xludf.DUMMYFUNCTION("GOOGLETRANSLATE(A22426,""auto"",""en"")"),"Loading...")</f>
        <v>Loading...</v>
      </c>
    </row>
    <row r="22427" spans="1:2" ht="14.25" customHeight="1">
      <c r="A22427" s="2" t="s">
        <v>21198</v>
      </c>
      <c r="B22427" s="2" t="str">
        <f ca="1">IFERROR(__xludf.DUMMYFUNCTION("GOOGLETRANSLATE(A22427,""auto"",""en"")"),"Loading...")</f>
        <v>Loading...</v>
      </c>
    </row>
    <row r="22428" spans="1:2" ht="14.25" customHeight="1">
      <c r="A22428" s="2" t="s">
        <v>16597</v>
      </c>
      <c r="B22428" s="2" t="str">
        <f ca="1">IFERROR(__xludf.DUMMYFUNCTION("GOOGLETRANSLATE(A22428,""auto"",""en"")"),"Loading...")</f>
        <v>Loading...</v>
      </c>
    </row>
    <row r="22429" spans="1:2" ht="14.25" customHeight="1">
      <c r="A22429" s="4" t="s">
        <v>21199</v>
      </c>
      <c r="B22429" s="2" t="str">
        <f ca="1">IFERROR(__xludf.DUMMYFUNCTION("GOOGLETRANSLATE(A22429,""auto"",""en"")"),"Loading...")</f>
        <v>Loading...</v>
      </c>
    </row>
    <row r="22430" spans="1:2" ht="14.25" customHeight="1">
      <c r="A22430" s="2" t="s">
        <v>21200</v>
      </c>
      <c r="B22430" s="2" t="str">
        <f ca="1">IFERROR(__xludf.DUMMYFUNCTION("GOOGLETRANSLATE(A22430,""auto"",""en"")"),"Loading...")</f>
        <v>Loading...</v>
      </c>
    </row>
    <row r="22431" spans="1:2" ht="14.25" customHeight="1">
      <c r="A22431" s="2" t="s">
        <v>21201</v>
      </c>
      <c r="B22431" s="2" t="str">
        <f ca="1">IFERROR(__xludf.DUMMYFUNCTION("GOOGLETRANSLATE(A22431,""auto"",""en"")"),"Loading...")</f>
        <v>Loading...</v>
      </c>
    </row>
    <row r="22432" spans="1:2" ht="14.25" customHeight="1">
      <c r="A22432" s="2" t="s">
        <v>21202</v>
      </c>
      <c r="B22432" s="2" t="str">
        <f ca="1">IFERROR(__xludf.DUMMYFUNCTION("GOOGLETRANSLATE(A22432,""auto"",""en"")"),"No matter what BJP does, this time the country will be ruined, Rahul Gandhi wants that.")</f>
        <v>No matter what BJP does, this time the country will be ruined, Rahul Gandhi wants that.</v>
      </c>
    </row>
    <row r="22433" spans="1:2" ht="14.25" customHeight="1">
      <c r="A22433" s="2" t="s">
        <v>21203</v>
      </c>
      <c r="B22433" s="2" t="str">
        <f ca="1">IFERROR(__xludf.DUMMYFUNCTION("GOOGLETRANSLATE(A22433,""auto"",""en"")"),"Loading...")</f>
        <v>Loading...</v>
      </c>
    </row>
    <row r="22434" spans="1:2" ht="14.25" customHeight="1">
      <c r="A22434" s="2" t="s">
        <v>21204</v>
      </c>
      <c r="B22434" s="2" t="str">
        <f ca="1">IFERROR(__xludf.DUMMYFUNCTION("GOOGLETRANSLATE(A22434,""auto"",""en"")"),"Loading...")</f>
        <v>Loading...</v>
      </c>
    </row>
    <row r="22435" spans="1:2" ht="14.25" customHeight="1">
      <c r="A22435" s="2" t="s">
        <v>21205</v>
      </c>
      <c r="B22435" s="2" t="str">
        <f ca="1">IFERROR(__xludf.DUMMYFUNCTION("GOOGLETRANSLATE(A22435,""auto"",""en"")"),"Loading...")</f>
        <v>Loading...</v>
      </c>
    </row>
    <row r="22436" spans="1:2" ht="14.25" customHeight="1">
      <c r="A22436" s="2" t="s">
        <v>21206</v>
      </c>
      <c r="B22436" s="2" t="str">
        <f ca="1">IFERROR(__xludf.DUMMYFUNCTION("GOOGLETRANSLATE(A22436,""auto"",""en"")"),"Loading...")</f>
        <v>Loading...</v>
      </c>
    </row>
    <row r="22437" spans="1:2" ht="14.25" customHeight="1">
      <c r="A22437" s="2" t="s">
        <v>21207</v>
      </c>
      <c r="B22437" s="2" t="str">
        <f ca="1">IFERROR(__xludf.DUMMYFUNCTION("GOOGLETRANSLATE(A22437,""auto"",""en"")"),"Loading...")</f>
        <v>Loading...</v>
      </c>
    </row>
    <row r="22438" spans="1:2" ht="14.25" customHeight="1">
      <c r="A22438" s="2" t="s">
        <v>21208</v>
      </c>
      <c r="B22438" s="2" t="str">
        <f ca="1">IFERROR(__xludf.DUMMYFUNCTION("GOOGLETRANSLATE(A22438,""auto"",""en"")"),"Loading...")</f>
        <v>Loading...</v>
      </c>
    </row>
    <row r="22439" spans="1:2" ht="14.25" customHeight="1">
      <c r="A22439" s="2" t="s">
        <v>21209</v>
      </c>
      <c r="B22439" s="2" t="str">
        <f ca="1">IFERROR(__xludf.DUMMYFUNCTION("GOOGLETRANSLATE(A22439,""auto"",""en"")"),"Sab samay ki baat hai..If INDIA performs well in the 2024 LSE...nothing else will matter..all these tongue slips of RG which becomes such a  big issues these days..not so noteworthy performance of congress inspite of RGs best efforts .. every thing is goi"&amp;"ng to take back stage.let's wait wat happens..ultimately it's all about peoples acceptance of a party and a leader or politician..and one thing is quite obvious..RGs acceptance amongst masses has increase manifolds in the  recent times.")</f>
        <v>Sab samay ki baat hai..If INDIA performs well in the 2024 LSE...nothing else will matter..all these tongue slips of RG which becomes such a  big issues these days..not so noteworthy performance of congress inspite of RGs best efforts .. every thing is going to take back stage.let's wait wat happens..ultimately it's all about peoples acceptance of a party and a leader or politician..and one thing is quite obvious..RGs acceptance amongst masses has increase manifolds in the  recent times.</v>
      </c>
    </row>
    <row r="22440" spans="1:2" ht="14.25" customHeight="1">
      <c r="A22440" s="2" t="s">
        <v>21210</v>
      </c>
      <c r="B22440" s="2" t="str">
        <f ca="1">IFERROR(__xludf.DUMMYFUNCTION("GOOGLETRANSLATE(A22440,""auto"",""en"")"),"Loading...")</f>
        <v>Loading...</v>
      </c>
    </row>
    <row r="22441" spans="1:2" ht="14.25" customHeight="1">
      <c r="A22441" s="2" t="s">
        <v>21211</v>
      </c>
      <c r="B22441" s="2" t="str">
        <f ca="1">IFERROR(__xludf.DUMMYFUNCTION("GOOGLETRANSLATE(A22441,""auto"",""en"")"),"We are brain washed on topic of 'reservation' and here problem is there...'no job is there'...when available jobs are only 15% and seekers are 100% where else to go..if there are reservations. Give or not give 😢When will we learn to see real problems..? "&amp;"Thank you Mohak🙏🏻")</f>
        <v>We are brain washed on topic of 'reservation' and here problem is there...'no job is there'...when available jobs are only 15% and seekers are 100% where else to go..if there are reservations. Give or not give 😢When will we learn to see real problems..? Thank you Mohak🙏🏻</v>
      </c>
    </row>
    <row r="22442" spans="1:2" ht="14.25" customHeight="1">
      <c r="A22442" s="2" t="s">
        <v>21212</v>
      </c>
      <c r="B22442" s="2" t="str">
        <f ca="1">IFERROR(__xludf.DUMMYFUNCTION("GOOGLETRANSLATE(A22442,""auto"",""en"")"),"Loading...")</f>
        <v>Loading...</v>
      </c>
    </row>
    <row r="22443" spans="1:2" ht="14.25" customHeight="1">
      <c r="A22443" s="2" t="s">
        <v>21213</v>
      </c>
      <c r="B22443" s="2" t="str">
        <f ca="1">IFERROR(__xludf.DUMMYFUNCTION("GOOGLETRANSLATE(A22443,""auto"",""en"")"),"I like Rahul Gandhi but ever since he started pushing reservation I dont feel like voting for Congress. You explained the problems perfectly. Thank you!")</f>
        <v>I like Rahul Gandhi but ever since he started pushing reservation I dont feel like voting for Congress. You explained the problems perfectly. Thank you!</v>
      </c>
    </row>
    <row r="22444" spans="1:2" ht="14.25" customHeight="1">
      <c r="A22444" s="2" t="s">
        <v>21214</v>
      </c>
      <c r="B22444" s="2" t="str">
        <f ca="1">IFERROR(__xludf.DUMMYFUNCTION("GOOGLETRANSLATE(A22444,""auto"",""en"")"),"Loading...")</f>
        <v>Loading...</v>
      </c>
    </row>
    <row r="22445" spans="1:2" ht="14.25" customHeight="1">
      <c r="A22445" s="2" t="s">
        <v>21215</v>
      </c>
      <c r="B22445" s="2" t="str">
        <f ca="1">IFERROR(__xludf.DUMMYFUNCTION("GOOGLETRANSLATE(A22445,""auto"",""en"")"),"Loading...")</f>
        <v>Loading...</v>
      </c>
    </row>
    <row r="22446" spans="1:2" ht="14.25" customHeight="1">
      <c r="A22446" s="2" t="s">
        <v>21216</v>
      </c>
      <c r="B22446" s="2" t="str">
        <f ca="1">IFERROR(__xludf.DUMMYFUNCTION("GOOGLETRANSLATE(A22446,""auto"",""en"")"),"Loading...")</f>
        <v>Loading...</v>
      </c>
    </row>
    <row r="22447" spans="1:2" ht="14.25" customHeight="1">
      <c r="A22447" s="2" t="s">
        <v>21217</v>
      </c>
      <c r="B22447" s="2" t="str">
        <f ca="1">IFERROR(__xludf.DUMMYFUNCTION("GOOGLETRANSLATE(A22447,""auto"",""en"")"),"Loading...")</f>
        <v>Loading...</v>
      </c>
    </row>
    <row r="22448" spans="1:2" ht="14.25" customHeight="1">
      <c r="A22448" s="6" t="s">
        <v>21218</v>
      </c>
      <c r="B22448" s="2" t="str">
        <f ca="1">IFERROR(__xludf.DUMMYFUNCTION("GOOGLETRANSLATE(A22448,""auto"",""en"")"),"Loading...")</f>
        <v>Loading...</v>
      </c>
    </row>
    <row r="22449" spans="1:2" ht="14.25" customHeight="1">
      <c r="A22449" s="2" t="s">
        <v>21219</v>
      </c>
      <c r="B22449" s="2" t="str">
        <f ca="1">IFERROR(__xludf.DUMMYFUNCTION("GOOGLETRANSLATE(A22449,""auto"",""en"")"),"Loading...")</f>
        <v>Loading...</v>
      </c>
    </row>
    <row r="22450" spans="1:2" ht="14.25" customHeight="1">
      <c r="A22450" s="6" t="s">
        <v>21220</v>
      </c>
      <c r="B22450" s="2" t="str">
        <f ca="1">IFERROR(__xludf.DUMMYFUNCTION("GOOGLETRANSLATE(A22450,""auto"",""en"")"),"I have finally decided. 
Aayega toh...... 
Nota hi.")</f>
        <v>I have finally decided. 
Aayega toh...... 
Nota hi.</v>
      </c>
    </row>
    <row r="22451" spans="1:2" ht="14.25" customHeight="1">
      <c r="A22451" s="2" t="s">
        <v>21221</v>
      </c>
      <c r="B22451" s="2" t="str">
        <f ca="1">IFERROR(__xludf.DUMMYFUNCTION("GOOGLETRANSLATE(A22451,""auto"",""en"")"),"Loading...")</f>
        <v>Loading...</v>
      </c>
    </row>
    <row r="22452" spans="1:2" ht="14.25" customHeight="1">
      <c r="A22452" s="6" t="s">
        <v>21222</v>
      </c>
      <c r="B22452" s="2" t="str">
        <f ca="1">IFERROR(__xludf.DUMMYFUNCTION("GOOGLETRANSLATE(A22452,""auto"",""en"")"),"Loading...")</f>
        <v>Loading...</v>
      </c>
    </row>
    <row r="22453" spans="1:2" ht="14.25" customHeight="1">
      <c r="A22453" s="2" t="s">
        <v>21223</v>
      </c>
      <c r="B22453" s="2" t="str">
        <f ca="1">IFERROR(__xludf.DUMMYFUNCTION("GOOGLETRANSLATE(A22453,""auto"",""en"")"),"Loading...")</f>
        <v>Loading...</v>
      </c>
    </row>
    <row r="22454" spans="1:2" ht="14.25" customHeight="1">
      <c r="A22454" s="2" t="s">
        <v>21224</v>
      </c>
      <c r="B22454" s="2" t="str">
        <f ca="1">IFERROR(__xludf.DUMMYFUNCTION("GOOGLETRANSLATE(A22454,""auto"",""en"")"),"Loading...")</f>
        <v>Loading...</v>
      </c>
    </row>
    <row r="22455" spans="1:2" ht="14.25" customHeight="1">
      <c r="A22455" s="2" t="s">
        <v>21225</v>
      </c>
      <c r="B22455" s="2" t="str">
        <f ca="1">IFERROR(__xludf.DUMMYFUNCTION("GOOGLETRANSLATE(A22455,""auto"",""en"")"),"You know what Sir, the best vote is ""No vote"".....")</f>
        <v>You know what Sir, the best vote is "No vote".....</v>
      </c>
    </row>
    <row r="22456" spans="1:2" ht="14.25" customHeight="1">
      <c r="A22456" s="2" t="s">
        <v>21226</v>
      </c>
      <c r="B22456" s="2" t="str">
        <f ca="1">IFERROR(__xludf.DUMMYFUNCTION("GOOGLETRANSLATE(A22456,""auto"",""en"")"),"Loading...")</f>
        <v>Loading...</v>
      </c>
    </row>
    <row r="22457" spans="1:2" ht="14.25" customHeight="1">
      <c r="A22457" s="2" t="s">
        <v>21227</v>
      </c>
      <c r="B22457" s="2" t="str">
        <f ca="1">IFERROR(__xludf.DUMMYFUNCTION("GOOGLETRANSLATE(A22457,""auto"",""en"")"),"Loading...")</f>
        <v>Loading...</v>
      </c>
    </row>
    <row r="22458" spans="1:2" ht="14.25" customHeight="1">
      <c r="A22458" s="2" t="s">
        <v>21228</v>
      </c>
      <c r="B22458" s="2" t="str">
        <f ca="1">IFERROR(__xludf.DUMMYFUNCTION("GOOGLETRANSLATE(A22458,""auto"",""en"")"),"Loading...")</f>
        <v>Loading...</v>
      </c>
    </row>
    <row r="22459" spans="1:2" ht="14.25" customHeight="1">
      <c r="A22459" s="2" t="s">
        <v>21229</v>
      </c>
      <c r="B22459" s="2" t="str">
        <f ca="1">IFERROR(__xludf.DUMMYFUNCTION("GOOGLETRANSLATE(A22459,""auto"",""en"")"),"rahul gandhi makes unreasonable promises to fool the poor and gain more seats knowing well he is not going to win so no need to fulfill them")</f>
        <v>rahul gandhi makes unreasonable promises to fool the poor and gain more seats knowing well he is not going to win so no need to fulfill them</v>
      </c>
    </row>
    <row r="22460" spans="1:2" ht="14.25" customHeight="1">
      <c r="A22460" s="2" t="s">
        <v>21230</v>
      </c>
      <c r="B22460" s="2" t="str">
        <f ca="1">IFERROR(__xludf.DUMMYFUNCTION("GOOGLETRANSLATE(A22460,""auto"",""en"")"),"Loading...")</f>
        <v>Loading...</v>
      </c>
    </row>
    <row r="22461" spans="1:2" ht="14.25" customHeight="1">
      <c r="A22461" s="2" t="s">
        <v>21231</v>
      </c>
      <c r="B22461" s="2" t="str">
        <f ca="1">IFERROR(__xludf.DUMMYFUNCTION("GOOGLETRANSLATE(A22461,""auto"",""en"")"),"Loading...")</f>
        <v>Loading...</v>
      </c>
    </row>
    <row r="22462" spans="1:2" ht="14.25" customHeight="1">
      <c r="A22462" s="2" t="s">
        <v>21232</v>
      </c>
      <c r="B22462" s="2" t="str">
        <f ca="1">IFERROR(__xludf.DUMMYFUNCTION("GOOGLETRANSLATE(A22462,""auto"",""en"")"),"Loading...")</f>
        <v>Loading...</v>
      </c>
    </row>
    <row r="22463" spans="1:2" ht="14.25" customHeight="1">
      <c r="A22463" s="2" t="s">
        <v>21233</v>
      </c>
      <c r="B22463" s="2" t="str">
        <f ca="1">IFERROR(__xludf.DUMMYFUNCTION("GOOGLETRANSLATE(A22463,""auto"",""en"")"),"Loading...")</f>
        <v>Loading...</v>
      </c>
    </row>
    <row r="22464" spans="1:2" ht="14.25" customHeight="1">
      <c r="A22464" s="2" t="s">
        <v>21234</v>
      </c>
      <c r="B22464" s="2" t="str">
        <f ca="1">IFERROR(__xludf.DUMMYFUNCTION("GOOGLETRANSLATE(A22464,""auto"",""en"")"),"BSP is also a national party.and can be better option.")</f>
        <v>BSP is also a national party.and can be better option.</v>
      </c>
    </row>
    <row r="22465" spans="1:2" ht="14.25" customHeight="1">
      <c r="A22465" s="2" t="s">
        <v>21235</v>
      </c>
      <c r="B22465" s="2" t="str">
        <f ca="1">IFERROR(__xludf.DUMMYFUNCTION("GOOGLETRANSLATE(A22465,""auto"",""en"")"),"Loading...")</f>
        <v>Loading...</v>
      </c>
    </row>
    <row r="22466" spans="1:2" ht="14.25" customHeight="1">
      <c r="A22466" s="2" t="s">
        <v>21236</v>
      </c>
      <c r="B22466" s="2" t="str">
        <f ca="1">IFERROR(__xludf.DUMMYFUNCTION("GOOGLETRANSLATE(A22466,""auto"",""en"")"),"He is Our Next PM....✋️✋️✋️✋️✊️✊️✊️✊️")</f>
        <v>He is Our Next PM....✋️✋️✋️✋️✊️✊️✊️✊️</v>
      </c>
    </row>
    <row r="22467" spans="1:2" ht="14.25" customHeight="1">
      <c r="A22467" s="4" t="s">
        <v>21237</v>
      </c>
      <c r="B22467" s="2" t="str">
        <f ca="1">IFERROR(__xludf.DUMMYFUNCTION("GOOGLETRANSLATE(A22467,""auto"",""en"")"),"Loading...")</f>
        <v>Loading...</v>
      </c>
    </row>
    <row r="22468" spans="1:2" ht="14.25" customHeight="1">
      <c r="A22468" s="2" t="s">
        <v>21238</v>
      </c>
      <c r="B22468" s="2" t="str">
        <f ca="1">IFERROR(__xludf.DUMMYFUNCTION("GOOGLETRANSLATE(A22468,""auto"",""en"")"),"Loading...")</f>
        <v>Loading...</v>
      </c>
    </row>
    <row r="22469" spans="1:2" ht="14.25" customHeight="1">
      <c r="A22469" s="2" t="s">
        <v>21239</v>
      </c>
      <c r="B22469" s="2" t="str">
        <f ca="1">IFERROR(__xludf.DUMMYFUNCTION("GOOGLETRANSLATE(A22469,""auto"",""en"")"),"Loading...")</f>
        <v>Loading...</v>
      </c>
    </row>
    <row r="22470" spans="1:2" ht="14.25" customHeight="1">
      <c r="A22470" s="2" t="s">
        <v>21240</v>
      </c>
      <c r="B22470" s="2" t="str">
        <f ca="1">IFERROR(__xludf.DUMMYFUNCTION("GOOGLETRANSLATE(A22470,""auto"",""en"")"),"Loading...")</f>
        <v>Loading...</v>
      </c>
    </row>
    <row r="22471" spans="1:2" ht="14.25" customHeight="1">
      <c r="A22471" s="4" t="s">
        <v>21241</v>
      </c>
      <c r="B22471" s="2" t="str">
        <f ca="1">IFERROR(__xludf.DUMMYFUNCTION("GOOGLETRANSLATE(A22471,""auto"",""en"")"),"Loading...")</f>
        <v>Loading...</v>
      </c>
    </row>
    <row r="22472" spans="1:2" ht="14.25" customHeight="1">
      <c r="A22472" s="2" t="s">
        <v>21242</v>
      </c>
      <c r="B22472" s="2" t="str">
        <f ca="1">IFERROR(__xludf.DUMMYFUNCTION("GOOGLETRANSLATE(A22472,""auto"",""en"")"),"Loading...")</f>
        <v>Loading...</v>
      </c>
    </row>
    <row r="22473" spans="1:2" ht="14.25" customHeight="1">
      <c r="A22473" s="6" t="s">
        <v>21243</v>
      </c>
      <c r="B22473" s="2" t="str">
        <f ca="1">IFERROR(__xludf.DUMMYFUNCTION("GOOGLETRANSLATE(A22473,""auto"",""en"")"),"Loading...")</f>
        <v>Loading...</v>
      </c>
    </row>
    <row r="22474" spans="1:2" ht="14.25" customHeight="1">
      <c r="A22474" s="2" t="s">
        <v>21244</v>
      </c>
      <c r="B22474" s="2" t="str">
        <f ca="1">IFERROR(__xludf.DUMMYFUNCTION("GOOGLETRANSLATE(A22474,""auto"",""en"")"),"Loading...")</f>
        <v>Loading...</v>
      </c>
    </row>
    <row r="22475" spans="1:2" ht="14.25" customHeight="1">
      <c r="A22475" s="2" t="s">
        <v>9500</v>
      </c>
      <c r="B22475" s="2" t="str">
        <f ca="1">IFERROR(__xludf.DUMMYFUNCTION("GOOGLETRANSLATE(A22475,""auto"",""en"")"),"Loading...")</f>
        <v>Loading...</v>
      </c>
    </row>
    <row r="22476" spans="1:2" ht="14.25" customHeight="1">
      <c r="A22476" s="2" t="s">
        <v>21245</v>
      </c>
      <c r="B22476" s="2" t="str">
        <f ca="1">IFERROR(__xludf.DUMMYFUNCTION("GOOGLETRANSLATE(A22476,""auto"",""en"")"),"Loading...")</f>
        <v>Loading...</v>
      </c>
    </row>
    <row r="22477" spans="1:2" ht="14.25" customHeight="1">
      <c r="A22477" s="2" t="s">
        <v>21246</v>
      </c>
      <c r="B22477" s="2" t="str">
        <f ca="1">IFERROR(__xludf.DUMMYFUNCTION("GOOGLETRANSLATE(A22477,""auto"",""en"")"),"Loading...")</f>
        <v>Loading...</v>
      </c>
    </row>
    <row r="22478" spans="1:2" ht="14.25" customHeight="1">
      <c r="A22478" s="2" t="s">
        <v>21247</v>
      </c>
      <c r="B22478" s="2" t="str">
        <f ca="1">IFERROR(__xludf.DUMMYFUNCTION("GOOGLETRANSLATE(A22478,""auto"",""en"")"),"Rahul gandhi next pm😊")</f>
        <v>Rahul gandhi next pm😊</v>
      </c>
    </row>
    <row r="22479" spans="1:2" ht="14.25" customHeight="1">
      <c r="A22479" s="2" t="s">
        <v>21248</v>
      </c>
      <c r="B22479" s="2" t="str">
        <f ca="1">IFERROR(__xludf.DUMMYFUNCTION("GOOGLETRANSLATE(A22479,""auto"",""en"")"),"Loading...")</f>
        <v>Loading...</v>
      </c>
    </row>
    <row r="22480" spans="1:2" ht="14.25" customHeight="1">
      <c r="A22480" s="2" t="s">
        <v>21249</v>
      </c>
      <c r="B22480" s="2" t="str">
        <f ca="1">IFERROR(__xludf.DUMMYFUNCTION("GOOGLETRANSLATE(A22480,""auto"",""en"")"),"Loading...")</f>
        <v>Loading...</v>
      </c>
    </row>
    <row r="22481" spans="1:2" ht="14.25" customHeight="1">
      <c r="A22481" s="2" t="s">
        <v>21250</v>
      </c>
      <c r="B22481" s="2" t="str">
        <f ca="1">IFERROR(__xludf.DUMMYFUNCTION("GOOGLETRANSLATE(A22481,""auto"",""en"")"),"Loading...")</f>
        <v>Loading...</v>
      </c>
    </row>
    <row r="22482" spans="1:2" ht="14.25" customHeight="1">
      <c r="A22482" s="2" t="s">
        <v>21251</v>
      </c>
      <c r="B22482" s="2" t="str">
        <f ca="1">IFERROR(__xludf.DUMMYFUNCTION("GOOGLETRANSLATE(A22482,""auto"",""en"")"),"Loading...")</f>
        <v>Loading...</v>
      </c>
    </row>
    <row r="22483" spans="1:2" ht="14.25" customHeight="1">
      <c r="A22483" s="2" t="s">
        <v>21252</v>
      </c>
      <c r="B22483" s="2" t="str">
        <f ca="1">IFERROR(__xludf.DUMMYFUNCTION("GOOGLETRANSLATE(A22483,""auto"",""en"")"),"Loading...")</f>
        <v>Loading...</v>
      </c>
    </row>
    <row r="22484" spans="1:2" ht="14.25" customHeight="1">
      <c r="A22484" s="2" t="s">
        <v>21253</v>
      </c>
      <c r="B22484" s="2" t="str">
        <f ca="1">IFERROR(__xludf.DUMMYFUNCTION("GOOGLETRANSLATE(A22484,""auto"",""en"")"),"Rahul gandhi press conference 105 2018-2023 naredra modi - 0")</f>
        <v>Rahul gandhi press conference 105 2018-2023 naredra modi - 0</v>
      </c>
    </row>
    <row r="22485" spans="1:2" ht="14.25" customHeight="1">
      <c r="A22485" s="2" t="s">
        <v>21254</v>
      </c>
      <c r="B22485" s="2" t="str">
        <f ca="1">IFERROR(__xludf.DUMMYFUNCTION("GOOGLETRANSLATE(A22485,""auto"",""en"")"),"Loading...")</f>
        <v>Loading...</v>
      </c>
    </row>
    <row r="22486" spans="1:2" ht="14.25" customHeight="1">
      <c r="A22486" s="6" t="s">
        <v>21255</v>
      </c>
      <c r="B22486" s="2" t="str">
        <f ca="1">IFERROR(__xludf.DUMMYFUNCTION("GOOGLETRANSLATE(A22486,""auto"",""en"")"),"Loading...")</f>
        <v>Loading...</v>
      </c>
    </row>
    <row r="22487" spans="1:2" ht="14.25" customHeight="1">
      <c r="A22487" s="2" t="s">
        <v>21256</v>
      </c>
      <c r="B22487" s="2" t="str">
        <f ca="1">IFERROR(__xludf.DUMMYFUNCTION("GOOGLETRANSLATE(A22487,""auto"",""en"")"),"Loading...")</f>
        <v>Loading...</v>
      </c>
    </row>
    <row r="22488" spans="1:2" ht="14.25" customHeight="1">
      <c r="A22488" s="2" t="s">
        <v>21257</v>
      </c>
      <c r="B22488" s="2" t="str">
        <f ca="1">IFERROR(__xludf.DUMMYFUNCTION("GOOGLETRANSLATE(A22488,""auto"",""en"")"),"Loading...")</f>
        <v>Loading...</v>
      </c>
    </row>
    <row r="22489" spans="1:2" ht="14.25" customHeight="1">
      <c r="A22489" s="6" t="s">
        <v>21258</v>
      </c>
      <c r="B22489" s="2" t="str">
        <f ca="1">IFERROR(__xludf.DUMMYFUNCTION("GOOGLETRANSLATE(A22489,""auto"",""en"")"),"Loading...")</f>
        <v>Loading...</v>
      </c>
    </row>
    <row r="22490" spans="1:2" ht="14.25" customHeight="1">
      <c r="A22490" s="2" t="s">
        <v>21259</v>
      </c>
      <c r="B22490" s="2" t="str">
        <f ca="1">IFERROR(__xludf.DUMMYFUNCTION("GOOGLETRANSLATE(A22490,""auto"",""en"")"),"Loading...")</f>
        <v>Loading...</v>
      </c>
    </row>
    <row r="22491" spans="1:2" ht="14.25" customHeight="1">
      <c r="A22491" s="2" t="s">
        <v>21260</v>
      </c>
      <c r="B22491" s="2" t="str">
        <f ca="1">IFERROR(__xludf.DUMMYFUNCTION("GOOGLETRANSLATE(A22491,""auto"",""en"")"),"Loading...")</f>
        <v>Loading...</v>
      </c>
    </row>
    <row r="22492" spans="1:2" ht="14.25" customHeight="1">
      <c r="A22492" s="2" t="s">
        <v>21261</v>
      </c>
      <c r="B22492" s="2" t="str">
        <f ca="1">IFERROR(__xludf.DUMMYFUNCTION("GOOGLETRANSLATE(A22492,""auto"",""en"")"),"Loading...")</f>
        <v>Loading...</v>
      </c>
    </row>
    <row r="22493" spans="1:2" ht="14.25" customHeight="1">
      <c r="A22493" s="2" t="s">
        <v>21262</v>
      </c>
      <c r="B22493" s="2" t="str">
        <f ca="1">IFERROR(__xludf.DUMMYFUNCTION("GOOGLETRANSLATE(A22493,""auto"",""en"")"),"Loading...")</f>
        <v>Loading...</v>
      </c>
    </row>
    <row r="22494" spans="1:2" ht="14.25" customHeight="1">
      <c r="A22494" s="2" t="s">
        <v>21263</v>
      </c>
      <c r="B22494" s="2" t="str">
        <f ca="1">IFERROR(__xludf.DUMMYFUNCTION("GOOGLETRANSLATE(A22494,""auto"",""en"")"),"Loading...")</f>
        <v>Loading...</v>
      </c>
    </row>
    <row r="22495" spans="1:2" ht="14.25" customHeight="1">
      <c r="A22495" s="6" t="s">
        <v>21264</v>
      </c>
      <c r="B22495" s="2" t="str">
        <f ca="1">IFERROR(__xludf.DUMMYFUNCTION("GOOGLETRANSLATE(A22495,""auto"",""en"")"),"Loading...")</f>
        <v>Loading...</v>
      </c>
    </row>
    <row r="22496" spans="1:2" ht="14.25" customHeight="1">
      <c r="A22496" s="2" t="s">
        <v>21265</v>
      </c>
      <c r="B22496" s="2" t="str">
        <f ca="1">IFERROR(__xludf.DUMMYFUNCTION("GOOGLETRANSLATE(A22496,""auto"",""en"")"),"Loading...")</f>
        <v>Loading...</v>
      </c>
    </row>
    <row r="22497" spans="1:2" ht="14.25" customHeight="1">
      <c r="A22497" s="2" t="s">
        <v>21266</v>
      </c>
      <c r="B22497" s="2" t="str">
        <f ca="1">IFERROR(__xludf.DUMMYFUNCTION("GOOGLETRANSLATE(A22497,""auto"",""en"")"),"Loading...")</f>
        <v>Loading...</v>
      </c>
    </row>
    <row r="22498" spans="1:2" ht="14.25" customHeight="1">
      <c r="A22498" s="2" t="s">
        <v>21267</v>
      </c>
      <c r="B22498" s="2" t="str">
        <f ca="1">IFERROR(__xludf.DUMMYFUNCTION("GOOGLETRANSLATE(A22498,""auto"",""en"")"),"Loading...")</f>
        <v>Loading...</v>
      </c>
    </row>
    <row r="22499" spans="1:2" ht="14.25" customHeight="1">
      <c r="A22499" s="2" t="s">
        <v>21268</v>
      </c>
      <c r="B22499" s="2" t="str">
        <f ca="1">IFERROR(__xludf.DUMMYFUNCTION("GOOGLETRANSLATE(A22499,""auto"",""en"")"),"Loading...")</f>
        <v>Loading...</v>
      </c>
    </row>
    <row r="22500" spans="1:2" ht="14.25" customHeight="1">
      <c r="A22500" s="2" t="s">
        <v>21269</v>
      </c>
      <c r="B22500" s="2" t="str">
        <f ca="1">IFERROR(__xludf.DUMMYFUNCTION("GOOGLETRANSLATE(A22500,""auto"",""en"")"),"Loading...")</f>
        <v>Loading...</v>
      </c>
    </row>
    <row r="22501" spans="1:2" ht="14.25" customHeight="1">
      <c r="A22501" s="2" t="s">
        <v>21270</v>
      </c>
      <c r="B22501" s="2" t="str">
        <f ca="1">IFERROR(__xludf.DUMMYFUNCTION("GOOGLETRANSLATE(A22501,""auto"",""en"")"),"Loading...")</f>
        <v>Loading...</v>
      </c>
    </row>
    <row r="22502" spans="1:2" ht="14.25" customHeight="1">
      <c r="A22502" s="2" t="s">
        <v>21271</v>
      </c>
      <c r="B22502" s="2" t="str">
        <f ca="1">IFERROR(__xludf.DUMMYFUNCTION("GOOGLETRANSLATE(A22502,""auto"",""en"")"),"Loading...")</f>
        <v>Loading...</v>
      </c>
    </row>
    <row r="22503" spans="1:2" ht="14.25" customHeight="1">
      <c r="A22503" s="2" t="s">
        <v>21272</v>
      </c>
      <c r="B22503" s="2" t="str">
        <f ca="1">IFERROR(__xludf.DUMMYFUNCTION("GOOGLETRANSLATE(A22503,""auto"",""en"")"),"Wow, Laurence Olivier ❤❤❤")</f>
        <v>Wow, Laurence Olivier ❤❤❤</v>
      </c>
    </row>
    <row r="22504" spans="1:2" ht="14.25" customHeight="1">
      <c r="A22504" s="2" t="s">
        <v>21273</v>
      </c>
      <c r="B22504" s="2" t="str">
        <f ca="1">IFERROR(__xludf.DUMMYFUNCTION("GOOGLETRANSLATE(A22504,""auto"",""en"")"),"Loading...")</f>
        <v>Loading...</v>
      </c>
    </row>
    <row r="22505" spans="1:2" ht="14.25" customHeight="1">
      <c r="A22505" s="2" t="s">
        <v>21274</v>
      </c>
      <c r="B22505" s="2" t="str">
        <f ca="1">IFERROR(__xludf.DUMMYFUNCTION("GOOGLETRANSLATE(A22505,""auto"",""en"")"),"Loading...")</f>
        <v>Loading...</v>
      </c>
    </row>
    <row r="22506" spans="1:2" ht="14.25" customHeight="1">
      <c r="A22506" s="2" t="s">
        <v>21275</v>
      </c>
      <c r="B22506" s="2" t="str">
        <f ca="1">IFERROR(__xludf.DUMMYFUNCTION("GOOGLETRANSLATE(A22506,""auto"",""en"")"),"Loading...")</f>
        <v>Loading...</v>
      </c>
    </row>
    <row r="22507" spans="1:2" ht="14.25" customHeight="1">
      <c r="A22507" s="2" t="s">
        <v>21276</v>
      </c>
      <c r="B22507" s="2" t="str">
        <f ca="1">IFERROR(__xludf.DUMMYFUNCTION("GOOGLETRANSLATE(A22507,""auto"",""en"")"),"The thing is people have started like rahul, ive voted modi twice just because bjp used a face. Party always need a face. Its problem but it is good for congress eventually.")</f>
        <v>The thing is people have started like rahul, ive voted modi twice just because bjp used a face. Party always need a face. Its problem but it is good for congress eventually.</v>
      </c>
    </row>
    <row r="22508" spans="1:2" ht="14.25" customHeight="1">
      <c r="A22508" s="2" t="s">
        <v>21277</v>
      </c>
      <c r="B22508" s="2" t="str">
        <f ca="1">IFERROR(__xludf.DUMMYFUNCTION("GOOGLETRANSLATE(A22508,""auto"",""en"")"),"VOTE FOR CONGRESSS")</f>
        <v>VOTE FOR CONGRESSS</v>
      </c>
    </row>
    <row r="22509" spans="1:2" ht="14.25" customHeight="1">
      <c r="A22509" s="6" t="s">
        <v>21278</v>
      </c>
      <c r="B22509" s="2" t="str">
        <f ca="1">IFERROR(__xludf.DUMMYFUNCTION("GOOGLETRANSLATE(A22509,""auto"",""en"")"),"Loading...")</f>
        <v>Loading...</v>
      </c>
    </row>
    <row r="22510" spans="1:2" ht="14.25" customHeight="1">
      <c r="A22510" s="2" t="s">
        <v>13435</v>
      </c>
      <c r="B22510" s="2" t="str">
        <f ca="1">IFERROR(__xludf.DUMMYFUNCTION("GOOGLETRANSLATE(A22510,""auto"",""en"")"),"Loading...")</f>
        <v>Loading...</v>
      </c>
    </row>
    <row r="22511" spans="1:2" ht="14.25" customHeight="1">
      <c r="A22511" s="2" t="s">
        <v>21279</v>
      </c>
      <c r="B22511" s="2" t="str">
        <f ca="1">IFERROR(__xludf.DUMMYFUNCTION("GOOGLETRANSLATE(A22511,""auto"",""en"")"),"Loading...")</f>
        <v>Loading...</v>
      </c>
    </row>
    <row r="22512" spans="1:2" ht="14.25" customHeight="1">
      <c r="A22512" s="6" t="s">
        <v>21280</v>
      </c>
      <c r="B22512" s="2" t="str">
        <f ca="1">IFERROR(__xludf.DUMMYFUNCTION("GOOGLETRANSLATE(A22512,""auto"",""en"")"),"Loading...")</f>
        <v>Loading...</v>
      </c>
    </row>
    <row r="22513" spans="1:2" ht="14.25" customHeight="1">
      <c r="A22513" s="2" t="s">
        <v>21281</v>
      </c>
      <c r="B22513" s="2" t="str">
        <f ca="1">IFERROR(__xludf.DUMMYFUNCTION("GOOGLETRANSLATE(A22513,""auto"",""en"")"),"Loading...")</f>
        <v>Loading...</v>
      </c>
    </row>
    <row r="22514" spans="1:2" ht="14.25" customHeight="1">
      <c r="A22514" s="6" t="s">
        <v>21282</v>
      </c>
      <c r="B22514" s="2" t="str">
        <f ca="1">IFERROR(__xludf.DUMMYFUNCTION("GOOGLETRANSLATE(A22514,""auto"",""en"")"),"Loading...")</f>
        <v>Loading...</v>
      </c>
    </row>
    <row r="22515" spans="1:2" ht="14.25" customHeight="1">
      <c r="A22515" s="2" t="s">
        <v>21283</v>
      </c>
      <c r="B22515" s="2" t="str">
        <f ca="1">IFERROR(__xludf.DUMMYFUNCTION("GOOGLETRANSLATE(A22515,""auto"",""en"")"),"Loading...")</f>
        <v>Loading...</v>
      </c>
    </row>
    <row r="22516" spans="1:2" ht="14.25" customHeight="1">
      <c r="A22516" s="2" t="s">
        <v>21284</v>
      </c>
      <c r="B22516" s="2" t="str">
        <f ca="1">IFERROR(__xludf.DUMMYFUNCTION("GOOGLETRANSLATE(A22516,""auto"",""en"")"),"Loading...")</f>
        <v>Loading...</v>
      </c>
    </row>
    <row r="22517" spans="1:2" ht="14.25" customHeight="1">
      <c r="A22517" s="2" t="s">
        <v>21285</v>
      </c>
      <c r="B22517" s="2" t="str">
        <f ca="1">IFERROR(__xludf.DUMMYFUNCTION("GOOGLETRANSLATE(A22517,""auto"",""en"")"),"Loading...")</f>
        <v>Loading...</v>
      </c>
    </row>
    <row r="22518" spans="1:2" ht="14.25" customHeight="1">
      <c r="A22518" s="2" t="s">
        <v>21286</v>
      </c>
      <c r="B22518" s="2" t="str">
        <f ca="1">IFERROR(__xludf.DUMMYFUNCTION("GOOGLETRANSLATE(A22518,""auto"",""en"")"),"Loading...")</f>
        <v>Loading...</v>
      </c>
    </row>
    <row r="22519" spans="1:2" ht="14.25" customHeight="1">
      <c r="A22519" s="2" t="s">
        <v>21287</v>
      </c>
      <c r="B22519" s="2" t="str">
        <f ca="1">IFERROR(__xludf.DUMMYFUNCTION("GOOGLETRANSLATE(A22519,""auto"",""en"")"),"Loading...")</f>
        <v>Loading...</v>
      </c>
    </row>
    <row r="22520" spans="1:2" ht="14.25" customHeight="1">
      <c r="A22520" s="2" t="s">
        <v>21288</v>
      </c>
      <c r="B22520" s="2" t="str">
        <f ca="1">IFERROR(__xludf.DUMMYFUNCTION("GOOGLETRANSLATE(A22520,""auto"",""en"")"),"Loading...")</f>
        <v>Loading...</v>
      </c>
    </row>
    <row r="22521" spans="1:2" ht="14.25" customHeight="1">
      <c r="A22521" s="2" t="s">
        <v>21289</v>
      </c>
      <c r="B22521" s="2" t="str">
        <f ca="1">IFERROR(__xludf.DUMMYFUNCTION("GOOGLETRANSLATE(A22521,""auto"",""en"")"),"Loading...")</f>
        <v>Loading...</v>
      </c>
    </row>
    <row r="22522" spans="1:2" ht="14.25" customHeight="1">
      <c r="A22522" s="2" t="s">
        <v>21290</v>
      </c>
      <c r="B22522" s="2" t="str">
        <f ca="1">IFERROR(__xludf.DUMMYFUNCTION("GOOGLETRANSLATE(A22522,""auto"",""en"")"),"Loading...")</f>
        <v>Loading...</v>
      </c>
    </row>
    <row r="22523" spans="1:2" ht="14.25" customHeight="1">
      <c r="A22523" s="2" t="s">
        <v>21291</v>
      </c>
      <c r="B22523" s="2" t="str">
        <f ca="1">IFERROR(__xludf.DUMMYFUNCTION("GOOGLETRANSLATE(A22523,""auto"",""en"")"),"Loading...")</f>
        <v>Loading...</v>
      </c>
    </row>
    <row r="22524" spans="1:2" ht="14.25" customHeight="1">
      <c r="A22524" s="2" t="s">
        <v>21292</v>
      </c>
      <c r="B22524" s="2" t="str">
        <f ca="1">IFERROR(__xludf.DUMMYFUNCTION("GOOGLETRANSLATE(A22524,""auto"",""en"")"),"Loading...")</f>
        <v>Loading...</v>
      </c>
    </row>
    <row r="22525" spans="1:2" ht="14.25" customHeight="1">
      <c r="A22525" s="2" t="s">
        <v>21293</v>
      </c>
      <c r="B22525" s="2" t="str">
        <f ca="1">IFERROR(__xludf.DUMMYFUNCTION("GOOGLETRANSLATE(A22525,""auto"",""en"")"),"Loading...")</f>
        <v>Loading...</v>
      </c>
    </row>
    <row r="22526" spans="1:2" ht="14.25" customHeight="1">
      <c r="A22526" s="2" t="s">
        <v>21294</v>
      </c>
      <c r="B22526" s="2" t="str">
        <f ca="1">IFERROR(__xludf.DUMMYFUNCTION("GOOGLETRANSLATE(A22526,""auto"",""en"")"),"Loading...")</f>
        <v>Loading...</v>
      </c>
    </row>
    <row r="22527" spans="1:2" ht="14.25" customHeight="1">
      <c r="A22527" s="2" t="s">
        <v>21295</v>
      </c>
      <c r="B22527" s="2" t="str">
        <f ca="1">IFERROR(__xludf.DUMMYFUNCTION("GOOGLETRANSLATE(A22527,""auto"",""en"")"),"Loading...")</f>
        <v>Loading...</v>
      </c>
    </row>
    <row r="22528" spans="1:2" ht="14.25" customHeight="1">
      <c r="A22528" s="6" t="s">
        <v>21296</v>
      </c>
      <c r="B22528" s="2" t="str">
        <f ca="1">IFERROR(__xludf.DUMMYFUNCTION("GOOGLETRANSLATE(A22528,""auto"",""en"")"),"Loading...")</f>
        <v>Loading...</v>
      </c>
    </row>
    <row r="22529" spans="1:2" ht="14.25" customHeight="1">
      <c r="A22529" s="2" t="s">
        <v>21297</v>
      </c>
      <c r="B22529" s="2" t="str">
        <f ca="1">IFERROR(__xludf.DUMMYFUNCTION("GOOGLETRANSLATE(A22529,""auto"",""en"")"),"Loading...")</f>
        <v>Loading...</v>
      </c>
    </row>
    <row r="22530" spans="1:2" ht="14.25" customHeight="1">
      <c r="A22530" s="2" t="s">
        <v>21298</v>
      </c>
      <c r="B22530" s="2" t="str">
        <f ca="1">IFERROR(__xludf.DUMMYFUNCTION("GOOGLETRANSLATE(A22530,""auto"",""en"")"),"What kind of video did you make?")</f>
        <v>What kind of video did you make?</v>
      </c>
    </row>
    <row r="22531" spans="1:2" ht="14.25" customHeight="1">
      <c r="A22531" s="2" t="s">
        <v>21299</v>
      </c>
      <c r="B22531" s="2" t="str">
        <f ca="1">IFERROR(__xludf.DUMMYFUNCTION("GOOGLETRANSLATE(A22531,""auto"",""en"")"),"Loading...")</f>
        <v>Loading...</v>
      </c>
    </row>
    <row r="22532" spans="1:2" ht="14.25" customHeight="1">
      <c r="A22532" s="2" t="s">
        <v>21300</v>
      </c>
      <c r="B22532" s="2" t="str">
        <f ca="1">IFERROR(__xludf.DUMMYFUNCTION("GOOGLETRANSLATE(A22532,""auto"",""en"")"),"Loading...")</f>
        <v>Loading...</v>
      </c>
    </row>
    <row r="22533" spans="1:2" ht="14.25" customHeight="1">
      <c r="A22533" s="2" t="s">
        <v>21301</v>
      </c>
      <c r="B22533" s="2" t="str">
        <f ca="1">IFERROR(__xludf.DUMMYFUNCTION("GOOGLETRANSLATE(A22533,""auto"",""en"")"),"Loading...")</f>
        <v>Loading...</v>
      </c>
    </row>
    <row r="22534" spans="1:2" ht="14.25" customHeight="1">
      <c r="A22534" s="2" t="s">
        <v>21302</v>
      </c>
      <c r="B22534" s="2" t="str">
        <f ca="1">IFERROR(__xludf.DUMMYFUNCTION("GOOGLETRANSLATE(A22534,""auto"",""en"")"),"Loading...")</f>
        <v>Loading...</v>
      </c>
    </row>
    <row r="22535" spans="1:2" ht="14.25" customHeight="1">
      <c r="A22535" s="2" t="s">
        <v>21303</v>
      </c>
      <c r="B22535" s="2" t="str">
        <f ca="1">IFERROR(__xludf.DUMMYFUNCTION("GOOGLETRANSLATE(A22535,""auto"",""en"")"),"Loading...")</f>
        <v>Loading...</v>
      </c>
    </row>
    <row r="22536" spans="1:2" ht="14.25" customHeight="1">
      <c r="A22536" s="2" t="s">
        <v>21304</v>
      </c>
      <c r="B22536" s="2" t="str">
        <f ca="1">IFERROR(__xludf.DUMMYFUNCTION("GOOGLETRANSLATE(A22536,""auto"",""en"")"),"Loading...")</f>
        <v>Loading...</v>
      </c>
    </row>
    <row r="22537" spans="1:2" ht="14.25" customHeight="1">
      <c r="A22537" s="2" t="s">
        <v>21305</v>
      </c>
      <c r="B22537" s="2" t="str">
        <f ca="1">IFERROR(__xludf.DUMMYFUNCTION("GOOGLETRANSLATE(A22537,""auto"",""en"")"),"Loading...")</f>
        <v>Loading...</v>
      </c>
    </row>
    <row r="22538" spans="1:2" ht="14.25" customHeight="1">
      <c r="A22538" s="2" t="s">
        <v>21306</v>
      </c>
      <c r="B22538" s="2" t="str">
        <f ca="1">IFERROR(__xludf.DUMMYFUNCTION("GOOGLETRANSLATE(A22538,""auto"",""en"")"),"Loading...")</f>
        <v>Loading...</v>
      </c>
    </row>
    <row r="22539" spans="1:2" ht="14.25" customHeight="1">
      <c r="A22539" s="2" t="s">
        <v>21307</v>
      </c>
      <c r="B22539" s="2" t="str">
        <f ca="1">IFERROR(__xludf.DUMMYFUNCTION("GOOGLETRANSLATE(A22539,""auto"",""en"")"),"Loading...")</f>
        <v>Loading...</v>
      </c>
    </row>
    <row r="22540" spans="1:2" ht="14.25" customHeight="1">
      <c r="A22540" s="4" t="s">
        <v>21308</v>
      </c>
      <c r="B22540" s="2" t="str">
        <f ca="1">IFERROR(__xludf.DUMMYFUNCTION("GOOGLETRANSLATE(A22540,""auto"",""en"")"),"Loading...")</f>
        <v>Loading...</v>
      </c>
    </row>
    <row r="22541" spans="1:2" ht="14.25" customHeight="1">
      <c r="A22541" s="2" t="s">
        <v>21309</v>
      </c>
      <c r="B22541" s="2" t="str">
        <f ca="1">IFERROR(__xludf.DUMMYFUNCTION("GOOGLETRANSLATE(A22541,""auto"",""en"")"),"Loading...")</f>
        <v>Loading...</v>
      </c>
    </row>
    <row r="22542" spans="1:2" ht="14.25" customHeight="1">
      <c r="A22542" s="4" t="s">
        <v>21310</v>
      </c>
      <c r="B22542" s="2" t="str">
        <f ca="1">IFERROR(__xludf.DUMMYFUNCTION("GOOGLETRANSLATE(A22542,""auto"",""en"")"),"Loading...")</f>
        <v>Loading...</v>
      </c>
    </row>
    <row r="22543" spans="1:2" ht="14.25" customHeight="1">
      <c r="A22543" s="2" t="s">
        <v>21311</v>
      </c>
      <c r="B22543" s="2" t="str">
        <f ca="1">IFERROR(__xludf.DUMMYFUNCTION("GOOGLETRANSLATE(A22543,""auto"",""en"")"),"Loading...")</f>
        <v>Loading...</v>
      </c>
    </row>
    <row r="22544" spans="1:2" ht="14.25" customHeight="1">
      <c r="A22544" s="2" t="s">
        <v>21312</v>
      </c>
      <c r="B22544" s="2" t="str">
        <f ca="1">IFERROR(__xludf.DUMMYFUNCTION("GOOGLETRANSLATE(A22544,""auto"",""en"")"),"Loading...")</f>
        <v>Loading...</v>
      </c>
    </row>
    <row r="22545" spans="1:2" ht="14.25" customHeight="1">
      <c r="A22545" s="2" t="s">
        <v>21313</v>
      </c>
      <c r="B22545" s="2" t="str">
        <f ca="1">IFERROR(__xludf.DUMMYFUNCTION("GOOGLETRANSLATE(A22545,""auto"",""en"")"),"Loading...")</f>
        <v>Loading...</v>
      </c>
    </row>
    <row r="22546" spans="1:2" ht="14.25" customHeight="1">
      <c r="A22546" s="6" t="s">
        <v>21314</v>
      </c>
      <c r="B22546" s="2" t="str">
        <f ca="1">IFERROR(__xludf.DUMMYFUNCTION("GOOGLETRANSLATE(A22546,""auto"",""en"")"),"Loading...")</f>
        <v>Loading...</v>
      </c>
    </row>
    <row r="22547" spans="1:2" ht="14.25" customHeight="1">
      <c r="A22547" s="6" t="s">
        <v>21315</v>
      </c>
      <c r="B22547" s="2" t="str">
        <f ca="1">IFERROR(__xludf.DUMMYFUNCTION("GOOGLETRANSLATE(A22547,""auto"",""en"")"),"Loading...")</f>
        <v>Loading...</v>
      </c>
    </row>
    <row r="22548" spans="1:2" ht="14.25" customHeight="1">
      <c r="A22548" s="2" t="s">
        <v>21316</v>
      </c>
      <c r="B22548" s="2" t="str">
        <f ca="1">IFERROR(__xludf.DUMMYFUNCTION("GOOGLETRANSLATE(A22548,""auto"",""en"")"),"Loading...")</f>
        <v>Loading...</v>
      </c>
    </row>
    <row r="22549" spans="1:2" ht="14.25" customHeight="1">
      <c r="A22549" s="2" t="s">
        <v>21317</v>
      </c>
      <c r="B22549" s="2" t="str">
        <f ca="1">IFERROR(__xludf.DUMMYFUNCTION("GOOGLETRANSLATE(A22549,""auto"",""en"")"),"Loading...")</f>
        <v>Loading...</v>
      </c>
    </row>
    <row r="22550" spans="1:2" ht="14.25" customHeight="1">
      <c r="A22550" s="2" t="s">
        <v>21317</v>
      </c>
      <c r="B22550" s="2" t="str">
        <f ca="1">IFERROR(__xludf.DUMMYFUNCTION("GOOGLETRANSLATE(A22550,""auto"",""en"")"),"Loading...")</f>
        <v>Loading...</v>
      </c>
    </row>
    <row r="22551" spans="1:2" ht="14.25" customHeight="1">
      <c r="A22551" s="2" t="s">
        <v>21318</v>
      </c>
      <c r="B22551" s="2" t="str">
        <f ca="1">IFERROR(__xludf.DUMMYFUNCTION("GOOGLETRANSLATE(A22551,""auto"",""en"")"),"Loading...")</f>
        <v>Loading...</v>
      </c>
    </row>
    <row r="22552" spans="1:2" ht="14.25" customHeight="1">
      <c r="A22552" s="2" t="s">
        <v>21319</v>
      </c>
      <c r="B22552" s="2" t="str">
        <f ca="1">IFERROR(__xludf.DUMMYFUNCTION("GOOGLETRANSLATE(A22552,""auto"",""en"")"),"Loading...")</f>
        <v>Loading...</v>
      </c>
    </row>
    <row r="22553" spans="1:2" ht="14.25" customHeight="1">
      <c r="A22553" s="2" t="s">
        <v>21320</v>
      </c>
      <c r="B22553" s="2" t="str">
        <f ca="1">IFERROR(__xludf.DUMMYFUNCTION("GOOGLETRANSLATE(A22553,""auto"",""en"")"),"Loading...")</f>
        <v>Loading...</v>
      </c>
    </row>
    <row r="22554" spans="1:2" ht="14.25" customHeight="1">
      <c r="A22554" s="2" t="s">
        <v>21321</v>
      </c>
      <c r="B22554" s="2" t="str">
        <f ca="1">IFERROR(__xludf.DUMMYFUNCTION("GOOGLETRANSLATE(A22554,""auto"",""en"")"),"Loading...")</f>
        <v>Loading...</v>
      </c>
    </row>
    <row r="22555" spans="1:2" ht="14.25" customHeight="1">
      <c r="A22555" s="2" t="s">
        <v>21322</v>
      </c>
      <c r="B22555" s="2" t="str">
        <f ca="1">IFERROR(__xludf.DUMMYFUNCTION("GOOGLETRANSLATE(A22555,""auto"",""en"")"),"Loading...")</f>
        <v>Loading...</v>
      </c>
    </row>
    <row r="22556" spans="1:2" ht="14.25" customHeight="1">
      <c r="A22556" s="2" t="s">
        <v>21323</v>
      </c>
      <c r="B22556" s="2" t="str">
        <f ca="1">IFERROR(__xludf.DUMMYFUNCTION("GOOGLETRANSLATE(A22556,""auto"",""en"")"),"Loading...")</f>
        <v>Loading...</v>
      </c>
    </row>
    <row r="22557" spans="1:2" ht="14.25" customHeight="1">
      <c r="A22557" s="2" t="s">
        <v>21324</v>
      </c>
      <c r="B22557" s="2" t="str">
        <f ca="1">IFERROR(__xludf.DUMMYFUNCTION("GOOGLETRANSLATE(A22557,""auto"",""en"")"),"Loading...")</f>
        <v>Loading...</v>
      </c>
    </row>
    <row r="22558" spans="1:2" ht="14.25" customHeight="1">
      <c r="A22558" s="2" t="s">
        <v>21325</v>
      </c>
      <c r="B22558" s="2" t="str">
        <f ca="1">IFERROR(__xludf.DUMMYFUNCTION("GOOGLETRANSLATE(A22558,""auto"",""en"")"),"Loading...")</f>
        <v>Loading...</v>
      </c>
    </row>
    <row r="22559" spans="1:2" ht="14.25" customHeight="1">
      <c r="A22559" s="2" t="s">
        <v>21326</v>
      </c>
      <c r="B22559" s="2" t="str">
        <f ca="1">IFERROR(__xludf.DUMMYFUNCTION("GOOGLETRANSLATE(A22559,""auto"",""en"")"),"Loading...")</f>
        <v>Loading...</v>
      </c>
    </row>
    <row r="22560" spans="1:2" ht="14.25" customHeight="1">
      <c r="A22560" s="2" t="s">
        <v>21327</v>
      </c>
      <c r="B22560" s="2" t="str">
        <f ca="1">IFERROR(__xludf.DUMMYFUNCTION("GOOGLETRANSLATE(A22560,""auto"",""en"")"),"Loading...")</f>
        <v>Loading...</v>
      </c>
    </row>
    <row r="22561" spans="1:2" ht="14.25" customHeight="1">
      <c r="A22561" s="2" t="s">
        <v>21328</v>
      </c>
      <c r="B22561" s="2" t="str">
        <f ca="1">IFERROR(__xludf.DUMMYFUNCTION("GOOGLETRANSLATE(A22561,""auto"",""en"")"),"Loading...")</f>
        <v>Loading...</v>
      </c>
    </row>
    <row r="22562" spans="1:2" ht="14.25" customHeight="1">
      <c r="A22562" s="4" t="s">
        <v>21329</v>
      </c>
      <c r="B22562" s="2" t="str">
        <f ca="1">IFERROR(__xludf.DUMMYFUNCTION("GOOGLETRANSLATE(A22562,""auto"",""en"")"),"He just has to choose which one is less bad.")</f>
        <v>He just has to choose which one is less bad.</v>
      </c>
    </row>
    <row r="22563" spans="1:2" ht="14.25" customHeight="1">
      <c r="A22563" s="2" t="s">
        <v>21330</v>
      </c>
      <c r="B22563" s="2" t="str">
        <f ca="1">IFERROR(__xludf.DUMMYFUNCTION("GOOGLETRANSLATE(A22563,""auto"",""en"")"),"Loading...")</f>
        <v>Loading...</v>
      </c>
    </row>
    <row r="22564" spans="1:2" ht="14.25" customHeight="1">
      <c r="A22564" s="2" t="s">
        <v>21331</v>
      </c>
      <c r="B22564" s="2" t="str">
        <f ca="1">IFERROR(__xludf.DUMMYFUNCTION("GOOGLETRANSLATE(A22564,""auto"",""en"")"),"Loading...")</f>
        <v>Loading...</v>
      </c>
    </row>
    <row r="22565" spans="1:2" ht="14.25" customHeight="1">
      <c r="A22565" s="2" t="s">
        <v>21332</v>
      </c>
      <c r="B22565" s="2" t="str">
        <f ca="1">IFERROR(__xludf.DUMMYFUNCTION("GOOGLETRANSLATE(A22565,""auto"",""en"")"),"Loading...")</f>
        <v>Loading...</v>
      </c>
    </row>
    <row r="22566" spans="1:2" ht="14.25" customHeight="1">
      <c r="A22566" s="2" t="s">
        <v>21333</v>
      </c>
      <c r="B22566" s="2" t="str">
        <f ca="1">IFERROR(__xludf.DUMMYFUNCTION("GOOGLETRANSLATE(A22566,""auto"",""en"")"),"Loading...")</f>
        <v>Loading...</v>
      </c>
    </row>
    <row r="22567" spans="1:2" ht="14.25" customHeight="1">
      <c r="A22567" s="2" t="s">
        <v>21334</v>
      </c>
      <c r="B22567" s="2" t="str">
        <f ca="1">IFERROR(__xludf.DUMMYFUNCTION("GOOGLETRANSLATE(A22567,""auto"",""en"")"),"Which line is this Mohak Bhai?")</f>
        <v>Which line is this Mohak Bhai?</v>
      </c>
    </row>
    <row r="22568" spans="1:2" ht="14.25" customHeight="1">
      <c r="A22568" s="2" t="s">
        <v>21335</v>
      </c>
      <c r="B22568" s="2" t="str">
        <f ca="1">IFERROR(__xludf.DUMMYFUNCTION("GOOGLETRANSLATE(A22568,""auto"",""en"")"),"Loading...")</f>
        <v>Loading...</v>
      </c>
    </row>
    <row r="22569" spans="1:2" ht="14.25" customHeight="1">
      <c r="A22569" s="2" t="s">
        <v>21336</v>
      </c>
      <c r="B22569" s="2" t="str">
        <f ca="1">IFERROR(__xludf.DUMMYFUNCTION("GOOGLETRANSLATE(A22569,""auto"",""en"")"),"Loading...")</f>
        <v>Loading...</v>
      </c>
    </row>
    <row r="22570" spans="1:2" ht="14.25" customHeight="1">
      <c r="A22570" s="4" t="s">
        <v>21337</v>
      </c>
      <c r="B22570" s="2" t="str">
        <f ca="1">IFERROR(__xludf.DUMMYFUNCTION("GOOGLETRANSLATE(A22570,""auto"",""en"")"),"Loading...")</f>
        <v>Loading...</v>
      </c>
    </row>
    <row r="22571" spans="1:2" ht="14.25" customHeight="1">
      <c r="A22571" s="6" t="s">
        <v>21338</v>
      </c>
      <c r="B22571" s="2" t="str">
        <f ca="1">IFERROR(__xludf.DUMMYFUNCTION("GOOGLETRANSLATE(A22571,""auto"",""en"")"),"Loading...")</f>
        <v>Loading...</v>
      </c>
    </row>
    <row r="22572" spans="1:2" ht="14.25" customHeight="1">
      <c r="A22572" s="2" t="s">
        <v>21339</v>
      </c>
      <c r="B22572" s="2" t="str">
        <f ca="1">IFERROR(__xludf.DUMMYFUNCTION("GOOGLETRANSLATE(A22572,""auto"",""en"")"),"Loading...")</f>
        <v>Loading...</v>
      </c>
    </row>
    <row r="22573" spans="1:2" ht="14.25" customHeight="1">
      <c r="A22573" s="6" t="s">
        <v>21340</v>
      </c>
      <c r="B22573" s="2" t="str">
        <f ca="1">IFERROR(__xludf.DUMMYFUNCTION("GOOGLETRANSLATE(A22573,""auto"",""en"")"),"I agree
India deserves a better opposition")</f>
        <v>I agree
India deserves a better opposition</v>
      </c>
    </row>
    <row r="22574" spans="1:2" ht="14.25" customHeight="1">
      <c r="A22574" s="2" t="s">
        <v>70</v>
      </c>
      <c r="B22574" s="2" t="str">
        <f ca="1">IFERROR(__xludf.DUMMYFUNCTION("GOOGLETRANSLATE(A22574,""auto"",""en"")"),"Loading...")</f>
        <v>Loading...</v>
      </c>
    </row>
    <row r="22575" spans="1:2" ht="14.25" customHeight="1">
      <c r="A22575" s="2" t="s">
        <v>21341</v>
      </c>
      <c r="B22575" s="2" t="str">
        <f ca="1">IFERROR(__xludf.DUMMYFUNCTION("GOOGLETRANSLATE(A22575,""auto"",""en"")"),"Loading...")</f>
        <v>Loading...</v>
      </c>
    </row>
    <row r="22576" spans="1:2" ht="14.25" customHeight="1">
      <c r="A22576" s="2" t="s">
        <v>21342</v>
      </c>
      <c r="B22576" s="2" t="str">
        <f ca="1">IFERROR(__xludf.DUMMYFUNCTION("GOOGLETRANSLATE(A22576,""auto"",""en"")"),"Loading...")</f>
        <v>Loading...</v>
      </c>
    </row>
    <row r="22577" spans="1:2" ht="14.25" customHeight="1">
      <c r="A22577" s="2" t="s">
        <v>21343</v>
      </c>
      <c r="B22577" s="2" t="str">
        <f ca="1">IFERROR(__xludf.DUMMYFUNCTION("GOOGLETRANSLATE(A22577,""auto"",""en"")"),"Loading...")</f>
        <v>Loading...</v>
      </c>
    </row>
    <row r="22578" spans="1:2" ht="14.25" customHeight="1">
      <c r="A22578" s="2" t="s">
        <v>21344</v>
      </c>
      <c r="B22578" s="2" t="str">
        <f ca="1">IFERROR(__xludf.DUMMYFUNCTION("GOOGLETRANSLATE(A22578,""auto"",""en"")"),"Loading...")</f>
        <v>Loading...</v>
      </c>
    </row>
    <row r="22579" spans="1:2" ht="14.25" customHeight="1">
      <c r="A22579" s="2" t="s">
        <v>21345</v>
      </c>
      <c r="B22579" s="2" t="str">
        <f ca="1">IFERROR(__xludf.DUMMYFUNCTION("GOOGLETRANSLATE(A22579,""auto"",""en"")"),"Loading...")</f>
        <v>Loading...</v>
      </c>
    </row>
    <row r="22580" spans="1:2" ht="14.25" customHeight="1">
      <c r="A22580" s="2" t="s">
        <v>21346</v>
      </c>
      <c r="B22580" s="2" t="str">
        <f ca="1">IFERROR(__xludf.DUMMYFUNCTION("GOOGLETRANSLATE(A22580,""auto"",""en"")"),"Lol every thing u said is😂.... Vote for democracy not for dictator")</f>
        <v>Lol every thing u said is😂.... Vote for democracy not for dictator</v>
      </c>
    </row>
    <row r="22581" spans="1:2" ht="14.25" customHeight="1">
      <c r="A22581" s="2" t="s">
        <v>21347</v>
      </c>
      <c r="B22581" s="2" t="str">
        <f ca="1">IFERROR(__xludf.DUMMYFUNCTION("GOOGLETRANSLATE(A22581,""auto"",""en"")"),"Loading...")</f>
        <v>Loading...</v>
      </c>
    </row>
    <row r="22582" spans="1:2" ht="14.25" customHeight="1">
      <c r="A22582" s="6" t="s">
        <v>21348</v>
      </c>
      <c r="B22582" s="2" t="str">
        <f ca="1">IFERROR(__xludf.DUMMYFUNCTION("GOOGLETRANSLATE(A22582,""auto"",""en"")"),"Loading...")</f>
        <v>Loading...</v>
      </c>
    </row>
    <row r="22583" spans="1:2" ht="14.25" customHeight="1">
      <c r="A22583" s="2" t="s">
        <v>21349</v>
      </c>
      <c r="B22583" s="2" t="str">
        <f ca="1">IFERROR(__xludf.DUMMYFUNCTION("GOOGLETRANSLATE(A22583,""auto"",""en"")"),"Loading...")</f>
        <v>Loading...</v>
      </c>
    </row>
    <row r="22584" spans="1:2" ht="14.25" customHeight="1">
      <c r="A22584" s="2" t="s">
        <v>21350</v>
      </c>
      <c r="B22584" s="2" t="str">
        <f ca="1">IFERROR(__xludf.DUMMYFUNCTION("GOOGLETRANSLATE(A22584,""auto"",""en"")"),"Loading...")</f>
        <v>Loading...</v>
      </c>
    </row>
    <row r="22585" spans="1:2" ht="14.25" customHeight="1">
      <c r="A22585" s="2" t="s">
        <v>21351</v>
      </c>
      <c r="B22585" s="2" t="str">
        <f ca="1">IFERROR(__xludf.DUMMYFUNCTION("GOOGLETRANSLATE(A22585,""auto"",""en"")"),"Loading...")</f>
        <v>Loading...</v>
      </c>
    </row>
    <row r="22586" spans="1:2" ht="14.25" customHeight="1">
      <c r="A22586" s="6" t="s">
        <v>21352</v>
      </c>
      <c r="B22586" s="2" t="str">
        <f ca="1">IFERROR(__xludf.DUMMYFUNCTION("GOOGLETRANSLATE(A22586,""auto"",""en"")"),"Power comes with Responsibility &amp; 
Responsibility must have Accountability 👍👍👍")</f>
        <v>Power comes with Responsibility &amp; 
Responsibility must have Accountability 👍👍👍</v>
      </c>
    </row>
    <row r="22587" spans="1:2" ht="14.25" customHeight="1">
      <c r="A22587" s="2" t="s">
        <v>21353</v>
      </c>
      <c r="B22587" s="2" t="str">
        <f ca="1">IFERROR(__xludf.DUMMYFUNCTION("GOOGLETRANSLATE(A22587,""auto"",""en"")"),"Loading...")</f>
        <v>Loading...</v>
      </c>
    </row>
    <row r="22588" spans="1:2" ht="14.25" customHeight="1">
      <c r="A22588" s="2" t="s">
        <v>21354</v>
      </c>
      <c r="B22588" s="2" t="str">
        <f ca="1">IFERROR(__xludf.DUMMYFUNCTION("GOOGLETRANSLATE(A22588,""auto"",""en"")"),"Man you need to get a life. Your centrist approach is the reason why you are not growing . you can possibly not speak about all thing that centre is doing wrong. and speak against congress as it is the easy target. Good for you")</f>
        <v>Man you need to get a life. Your centrist approach is the reason why you are not growing . you can possibly not speak about all thing that centre is doing wrong. and speak against congress as it is the easy target. Good for you</v>
      </c>
    </row>
    <row r="22589" spans="1:2" ht="14.25" customHeight="1">
      <c r="A22589" s="2" t="s">
        <v>21355</v>
      </c>
      <c r="B22589" s="2" t="str">
        <f ca="1">IFERROR(__xludf.DUMMYFUNCTION("GOOGLETRANSLATE(A22589,""auto"",""en"")"),"Loading...")</f>
        <v>Loading...</v>
      </c>
    </row>
    <row r="22590" spans="1:2" ht="14.25" customHeight="1">
      <c r="A22590" s="2" t="s">
        <v>21356</v>
      </c>
      <c r="B22590" s="2" t="str">
        <f ca="1">IFERROR(__xludf.DUMMYFUNCTION("GOOGLETRANSLATE(A22590,""auto"",""en"")"),"Loading...")</f>
        <v>Loading...</v>
      </c>
    </row>
    <row r="22591" spans="1:2" ht="14.25" customHeight="1">
      <c r="A22591" s="6" t="s">
        <v>21357</v>
      </c>
      <c r="B22591" s="2" t="str">
        <f ca="1">IFERROR(__xludf.DUMMYFUNCTION("GOOGLETRANSLATE(A22591,""auto"",""en"")"),"Loading...")</f>
        <v>Loading...</v>
      </c>
    </row>
    <row r="22592" spans="1:2" ht="14.25" customHeight="1">
      <c r="A22592" s="2" t="s">
        <v>21358</v>
      </c>
      <c r="B22592" s="2" t="str">
        <f ca="1">IFERROR(__xludf.DUMMYFUNCTION("GOOGLETRANSLATE(A22592,""auto"",""en"")"),"Loading...")</f>
        <v>Loading...</v>
      </c>
    </row>
    <row r="22593" spans="1:2" ht="14.25" customHeight="1">
      <c r="A22593" s="6" t="s">
        <v>21359</v>
      </c>
      <c r="B22593" s="2" t="str">
        <f ca="1">IFERROR(__xludf.DUMMYFUNCTION("GOOGLETRANSLATE(A22593,""auto"",""en"")"),"Loading...")</f>
        <v>Loading...</v>
      </c>
    </row>
    <row r="22594" spans="1:2" ht="14.25" customHeight="1">
      <c r="A22594" s="6" t="s">
        <v>21360</v>
      </c>
      <c r="B22594" s="2" t="str">
        <f ca="1">IFERROR(__xludf.DUMMYFUNCTION("GOOGLETRANSLATE(A22594,""auto"",""en"")"),"Loading...")</f>
        <v>Loading...</v>
      </c>
    </row>
    <row r="22595" spans="1:2" ht="14.25" customHeight="1">
      <c r="A22595" s="2" t="s">
        <v>21361</v>
      </c>
      <c r="B22595" s="2" t="str">
        <f ca="1">IFERROR(__xludf.DUMMYFUNCTION("GOOGLETRANSLATE(A22595,""auto"",""en"")"),"Loading...")</f>
        <v>Loading...</v>
      </c>
    </row>
    <row r="22596" spans="1:2" ht="14.25" customHeight="1">
      <c r="A22596" s="2" t="s">
        <v>21362</v>
      </c>
      <c r="B22596" s="2" t="str">
        <f ca="1">IFERROR(__xludf.DUMMYFUNCTION("GOOGLETRANSLATE(A22596,""auto"",""en"")"),"Loading...")</f>
        <v>Loading...</v>
      </c>
    </row>
    <row r="22597" spans="1:2" ht="14.25" customHeight="1">
      <c r="A22597" s="2" t="s">
        <v>21363</v>
      </c>
      <c r="B22597" s="2" t="str">
        <f ca="1">IFERROR(__xludf.DUMMYFUNCTION("GOOGLETRANSLATE(A22597,""auto"",""en"")"),"Loading...")</f>
        <v>Loading...</v>
      </c>
    </row>
    <row r="22598" spans="1:2" ht="14.25" customHeight="1">
      <c r="A22598" s="2" t="s">
        <v>21364</v>
      </c>
      <c r="B22598" s="2" t="str">
        <f ca="1">IFERROR(__xludf.DUMMYFUNCTION("GOOGLETRANSLATE(A22598,""auto"",""en"")"),"Loading...")</f>
        <v>Loading...</v>
      </c>
    </row>
    <row r="22599" spans="1:2" ht="14.25" customHeight="1">
      <c r="A22599" s="6" t="s">
        <v>21365</v>
      </c>
      <c r="B22599" s="2" t="str">
        <f ca="1">IFERROR(__xludf.DUMMYFUNCTION("GOOGLETRANSLATE(A22599,""auto"",""en"")"),"Loading...")</f>
        <v>Loading...</v>
      </c>
    </row>
    <row r="22600" spans="1:2" ht="14.25" customHeight="1">
      <c r="A22600" s="2" t="s">
        <v>21366</v>
      </c>
      <c r="B22600" s="2" t="str">
        <f ca="1">IFERROR(__xludf.DUMMYFUNCTION("GOOGLETRANSLATE(A22600,""auto"",""en"")"),"Loading...")</f>
        <v>Loading...</v>
      </c>
    </row>
    <row r="22601" spans="1:2" ht="14.25" customHeight="1">
      <c r="A22601" s="2" t="s">
        <v>21367</v>
      </c>
      <c r="B22601" s="2" t="str">
        <f ca="1">IFERROR(__xludf.DUMMYFUNCTION("GOOGLETRANSLATE(A22601,""auto"",""en"")"),"Loading...")</f>
        <v>Loading...</v>
      </c>
    </row>
    <row r="22602" spans="1:2" ht="14.25" customHeight="1">
      <c r="A22602" s="2" t="s">
        <v>21368</v>
      </c>
      <c r="B22602" s="2" t="str">
        <f ca="1">IFERROR(__xludf.DUMMYFUNCTION("GOOGLETRANSLATE(A22602,""auto"",""en"")"),"Loading...")</f>
        <v>Loading...</v>
      </c>
    </row>
    <row r="22603" spans="1:2" ht="14.25" customHeight="1">
      <c r="A22603" s="2" t="s">
        <v>21369</v>
      </c>
      <c r="B22603" s="2" t="str">
        <f ca="1">IFERROR(__xludf.DUMMYFUNCTION("GOOGLETRANSLATE(A22603,""auto"",""en"")"),"Loading...")</f>
        <v>Loading...</v>
      </c>
    </row>
    <row r="22604" spans="1:2" ht="14.25" customHeight="1">
      <c r="A22604" s="2" t="s">
        <v>21370</v>
      </c>
      <c r="B22604" s="2" t="str">
        <f ca="1">IFERROR(__xludf.DUMMYFUNCTION("GOOGLETRANSLATE(A22604,""auto"",""en"")"),"Loading...")</f>
        <v>Loading...</v>
      </c>
    </row>
    <row r="22605" spans="1:2" ht="14.25" customHeight="1">
      <c r="A22605" s="2" t="s">
        <v>21371</v>
      </c>
      <c r="B22605" s="2" t="str">
        <f ca="1">IFERROR(__xludf.DUMMYFUNCTION("GOOGLETRANSLATE(A22605,""auto"",""en"")"),"Loading...")</f>
        <v>Loading...</v>
      </c>
    </row>
    <row r="22606" spans="1:2" ht="14.25" customHeight="1">
      <c r="A22606" s="2" t="s">
        <v>21372</v>
      </c>
      <c r="B22606" s="2" t="str">
        <f ca="1">IFERROR(__xludf.DUMMYFUNCTION("GOOGLETRANSLATE(A22606,""auto"",""en"")"),"Loading...")</f>
        <v>Loading...</v>
      </c>
    </row>
    <row r="22607" spans="1:2" ht="14.25" customHeight="1">
      <c r="A22607" s="5" t="s">
        <v>21373</v>
      </c>
      <c r="B22607" s="2" t="str">
        <f ca="1">IFERROR(__xludf.DUMMYFUNCTION("GOOGLETRANSLATE(A22607,""auto"",""en"")"),"Loading...")</f>
        <v>Loading...</v>
      </c>
    </row>
    <row r="22608" spans="1:2" ht="14.25" customHeight="1">
      <c r="A22608" s="2" t="s">
        <v>21374</v>
      </c>
      <c r="B22608" s="2" t="str">
        <f ca="1">IFERROR(__xludf.DUMMYFUNCTION("GOOGLETRANSLATE(A22608,""auto"",""en"")"),"Loading...")</f>
        <v>Loading...</v>
      </c>
    </row>
    <row r="22609" spans="1:2" ht="14.25" customHeight="1">
      <c r="A22609" s="2" t="s">
        <v>21375</v>
      </c>
      <c r="B22609" s="2" t="str">
        <f ca="1">IFERROR(__xludf.DUMMYFUNCTION("GOOGLETRANSLATE(A22609,""auto"",""en"")"),"Loading...")</f>
        <v>Loading...</v>
      </c>
    </row>
    <row r="22610" spans="1:2" ht="14.25" customHeight="1">
      <c r="A22610" s="2" t="s">
        <v>21376</v>
      </c>
      <c r="B22610" s="2" t="str">
        <f ca="1">IFERROR(__xludf.DUMMYFUNCTION("GOOGLETRANSLATE(A22610,""auto"",""en"")"),"Loading...")</f>
        <v>Loading...</v>
      </c>
    </row>
    <row r="22611" spans="1:2" ht="14.25" customHeight="1">
      <c r="A22611" s="2" t="s">
        <v>21377</v>
      </c>
      <c r="B22611" s="2" t="str">
        <f ca="1">IFERROR(__xludf.DUMMYFUNCTION("GOOGLETRANSLATE(A22611,""auto"",""en"")"),"Loading...")</f>
        <v>Loading...</v>
      </c>
    </row>
    <row r="22612" spans="1:2" ht="14.25" customHeight="1">
      <c r="A22612" s="2" t="s">
        <v>21378</v>
      </c>
      <c r="B22612" s="2" t="str">
        <f ca="1">IFERROR(__xludf.DUMMYFUNCTION("GOOGLETRANSLATE(A22612,""auto"",""en"")"),"Loading...")</f>
        <v>Loading...</v>
      </c>
    </row>
    <row r="22613" spans="1:2" ht="14.25" customHeight="1">
      <c r="A22613" s="2" t="s">
        <v>21379</v>
      </c>
      <c r="B22613" s="2" t="str">
        <f ca="1">IFERROR(__xludf.DUMMYFUNCTION("GOOGLETRANSLATE(A22613,""auto"",""en"")"),"Loading...")</f>
        <v>Loading...</v>
      </c>
    </row>
    <row r="22614" spans="1:2" ht="14.25" customHeight="1">
      <c r="A22614" s="2" t="s">
        <v>21380</v>
      </c>
      <c r="B22614" s="2" t="str">
        <f ca="1">IFERROR(__xludf.DUMMYFUNCTION("GOOGLETRANSLATE(A22614,""auto"",""en"")"),"Loading...")</f>
        <v>Loading...</v>
      </c>
    </row>
    <row r="22615" spans="1:2" ht="14.25" customHeight="1">
      <c r="A22615" s="2" t="s">
        <v>21381</v>
      </c>
      <c r="B22615" s="2" t="str">
        <f ca="1">IFERROR(__xludf.DUMMYFUNCTION("GOOGLETRANSLATE(A22615,""auto"",""en"")"),"Loading...")</f>
        <v>Loading...</v>
      </c>
    </row>
    <row r="22616" spans="1:2" ht="14.25" customHeight="1">
      <c r="A22616" s="2" t="s">
        <v>21382</v>
      </c>
      <c r="B22616" s="2" t="str">
        <f ca="1">IFERROR(__xludf.DUMMYFUNCTION("GOOGLETRANSLATE(A22616,""auto"",""en"")"),"Loading...")</f>
        <v>Loading...</v>
      </c>
    </row>
    <row r="22617" spans="1:2" ht="14.25" customHeight="1">
      <c r="A22617" s="2" t="s">
        <v>21383</v>
      </c>
      <c r="B22617" s="2" t="str">
        <f ca="1">IFERROR(__xludf.DUMMYFUNCTION("GOOGLETRANSLATE(A22617,""auto"",""en"")"),"Loading...")</f>
        <v>Loading...</v>
      </c>
    </row>
    <row r="22618" spans="1:2" ht="14.25" customHeight="1">
      <c r="A22618" s="2" t="s">
        <v>21384</v>
      </c>
      <c r="B22618" s="2" t="str">
        <f ca="1">IFERROR(__xludf.DUMMYFUNCTION("GOOGLETRANSLATE(A22618,""auto"",""en"")"),"Loading...")</f>
        <v>Loading...</v>
      </c>
    </row>
    <row r="22619" spans="1:2" ht="14.25" customHeight="1">
      <c r="A22619" s="2" t="s">
        <v>21385</v>
      </c>
      <c r="B22619" s="2" t="str">
        <f ca="1">IFERROR(__xludf.DUMMYFUNCTION("GOOGLETRANSLATE(A22619,""auto"",""en"")"),"Loading...")</f>
        <v>Loading...</v>
      </c>
    </row>
    <row r="22620" spans="1:2" ht="14.25" customHeight="1">
      <c r="A22620" s="2" t="s">
        <v>21386</v>
      </c>
      <c r="B22620" s="2" t="str">
        <f ca="1">IFERROR(__xludf.DUMMYFUNCTION("GOOGLETRANSLATE(A22620,""auto"",""en"")"),"Loading...")</f>
        <v>Loading...</v>
      </c>
    </row>
    <row r="22621" spans="1:2" ht="14.25" customHeight="1">
      <c r="A22621" s="2" t="s">
        <v>21387</v>
      </c>
      <c r="B22621" s="2" t="str">
        <f ca="1">IFERROR(__xludf.DUMMYFUNCTION("GOOGLETRANSLATE(A22621,""auto"",""en"")"),"Loading...")</f>
        <v>Loading...</v>
      </c>
    </row>
    <row r="22622" spans="1:2" ht="14.25" customHeight="1">
      <c r="A22622" s="2" t="s">
        <v>21388</v>
      </c>
      <c r="B22622" s="2" t="str">
        <f ca="1">IFERROR(__xludf.DUMMYFUNCTION("GOOGLETRANSLATE(A22622,""auto"",""en"")"),"BJP told us how much money did it take to make the video? How much money did BJP make?")</f>
        <v>BJP told us how much money did it take to make the video? How much money did BJP make?</v>
      </c>
    </row>
    <row r="22623" spans="1:2" ht="14.25" customHeight="1">
      <c r="A22623" s="2" t="s">
        <v>21389</v>
      </c>
      <c r="B22623" s="2" t="str">
        <f ca="1">IFERROR(__xludf.DUMMYFUNCTION("GOOGLETRANSLATE(A22623,""auto"",""en"")"),"Loading...")</f>
        <v>Loading...</v>
      </c>
    </row>
    <row r="22624" spans="1:2" ht="14.25" customHeight="1">
      <c r="A22624" s="2" t="s">
        <v>9247</v>
      </c>
      <c r="B22624" s="2" t="str">
        <f ca="1">IFERROR(__xludf.DUMMYFUNCTION("GOOGLETRANSLATE(A22624,""auto"",""en"")"),"Loading...")</f>
        <v>Loading...</v>
      </c>
    </row>
    <row r="22625" spans="1:2" ht="14.25" customHeight="1">
      <c r="A22625" s="2" t="s">
        <v>21390</v>
      </c>
      <c r="B22625" s="2" t="str">
        <f ca="1">IFERROR(__xludf.DUMMYFUNCTION("GOOGLETRANSLATE(A22625,""auto"",""en"")"),"Loading...")</f>
        <v>Loading...</v>
      </c>
    </row>
    <row r="22626" spans="1:2" ht="14.25" customHeight="1">
      <c r="A22626" s="2" t="s">
        <v>21391</v>
      </c>
      <c r="B22626" s="2" t="str">
        <f ca="1">IFERROR(__xludf.DUMMYFUNCTION("GOOGLETRANSLATE(A22626,""auto"",""en"")"),"Loading...")</f>
        <v>Loading...</v>
      </c>
    </row>
    <row r="22627" spans="1:2" ht="14.25" customHeight="1">
      <c r="A22627" s="2" t="s">
        <v>21392</v>
      </c>
      <c r="B22627" s="2" t="str">
        <f ca="1">IFERROR(__xludf.DUMMYFUNCTION("GOOGLETRANSLATE(A22627,""auto"",""en"")"),"Loading...")</f>
        <v>Loading...</v>
      </c>
    </row>
    <row r="22628" spans="1:2" ht="14.25" customHeight="1">
      <c r="A22628" s="6" t="s">
        <v>21393</v>
      </c>
      <c r="B22628" s="2" t="str">
        <f ca="1">IFERROR(__xludf.DUMMYFUNCTION("GOOGLETRANSLATE(A22628,""auto"",""en"")"),"Loading...")</f>
        <v>Loading...</v>
      </c>
    </row>
    <row r="22629" spans="1:2" ht="14.25" customHeight="1">
      <c r="A22629" s="2" t="s">
        <v>21394</v>
      </c>
      <c r="B22629" s="2" t="str">
        <f ca="1">IFERROR(__xludf.DUMMYFUNCTION("GOOGLETRANSLATE(A22629,""auto"",""en"")"),"BJP aur Modi k khilaf video k banane k bad ye video to ani hi thi अगर दोनो का बराबर खता है वीडियो mt tb Manta. Unfollowed")</f>
        <v>BJP aur Modi k khilaf video k banane k bad ye video to ani hi thi अगर दोनो का बराबर खता है वीडियो mt tb Manta. Unfollowed</v>
      </c>
    </row>
    <row r="22630" spans="1:2" ht="14.25" customHeight="1">
      <c r="A22630" s="2" t="s">
        <v>21395</v>
      </c>
      <c r="B22630" s="2" t="str">
        <f ca="1">IFERROR(__xludf.DUMMYFUNCTION("GOOGLETRANSLATE(A22630,""auto"",""en"")"),"Loading...")</f>
        <v>Loading...</v>
      </c>
    </row>
    <row r="22631" spans="1:2" ht="14.25" customHeight="1">
      <c r="A22631" s="2" t="s">
        <v>21396</v>
      </c>
      <c r="B22631" s="2" t="str">
        <f ca="1">IFERROR(__xludf.DUMMYFUNCTION("GOOGLETRANSLATE(A22631,""auto"",""en"")"),"Loading...")</f>
        <v>Loading...</v>
      </c>
    </row>
    <row r="22632" spans="1:2" ht="14.25" customHeight="1">
      <c r="A22632" s="2" t="s">
        <v>21397</v>
      </c>
      <c r="B22632" s="2" t="str">
        <f ca="1">IFERROR(__xludf.DUMMYFUNCTION("GOOGLETRANSLATE(A22632,""auto"",""en"")"),"I want a shake in the hung politics so I will not vote BJP this time...")</f>
        <v>I want a shake in the hung politics so I will not vote BJP this time...</v>
      </c>
    </row>
    <row r="22633" spans="1:2" ht="14.25" customHeight="1">
      <c r="A22633" s="2" t="s">
        <v>18118</v>
      </c>
      <c r="B22633" s="2" t="str">
        <f ca="1">IFERROR(__xludf.DUMMYFUNCTION("GOOGLETRANSLATE(A22633,""auto"",""en"")"),"Loading...")</f>
        <v>Loading...</v>
      </c>
    </row>
    <row r="22634" spans="1:2" ht="14.25" customHeight="1">
      <c r="A22634" s="2" t="s">
        <v>21398</v>
      </c>
      <c r="B22634" s="2" t="str">
        <f ca="1">IFERROR(__xludf.DUMMYFUNCTION("GOOGLETRANSLATE(A22634,""auto"",""en"")"),"If Rahul Gandhi fails in this election, may be he will quit politics or try hard to be a better politician, both would be a plus to INC and our country.")</f>
        <v>If Rahul Gandhi fails in this election, may be he will quit politics or try hard to be a better politician, both would be a plus to INC and our country.</v>
      </c>
    </row>
    <row r="22635" spans="1:2" ht="14.25" customHeight="1">
      <c r="A22635" s="2" t="s">
        <v>1030</v>
      </c>
      <c r="B22635" s="2" t="str">
        <f ca="1">IFERROR(__xludf.DUMMYFUNCTION("GOOGLETRANSLATE(A22635,""auto"",""en"")"),"Loading...")</f>
        <v>Loading...</v>
      </c>
    </row>
    <row r="22636" spans="1:2" ht="14.25" customHeight="1">
      <c r="A22636" s="2" t="s">
        <v>21399</v>
      </c>
      <c r="B22636" s="2" t="str">
        <f ca="1">IFERROR(__xludf.DUMMYFUNCTION("GOOGLETRANSLATE(A22636,""auto"",""en"")"),"Loading...")</f>
        <v>Loading...</v>
      </c>
    </row>
    <row r="22637" spans="1:2" ht="14.25" customHeight="1">
      <c r="A22637" s="2" t="s">
        <v>21400</v>
      </c>
      <c r="B22637" s="2" t="str">
        <f ca="1">IFERROR(__xludf.DUMMYFUNCTION("GOOGLETRANSLATE(A22637,""auto"",""en"")"),"Loading...")</f>
        <v>Loading...</v>
      </c>
    </row>
    <row r="22638" spans="1:2" ht="14.25" customHeight="1">
      <c r="A22638" s="2" t="s">
        <v>21401</v>
      </c>
      <c r="B22638" s="2" t="str">
        <f ca="1">IFERROR(__xludf.DUMMYFUNCTION("GOOGLETRANSLATE(A22638,""auto"",""en"")"),"Loading...")</f>
        <v>Loading...</v>
      </c>
    </row>
    <row r="22639" spans="1:2" ht="14.25" customHeight="1">
      <c r="A22639" s="2" t="s">
        <v>21402</v>
      </c>
      <c r="B22639" s="2" t="str">
        <f ca="1">IFERROR(__xludf.DUMMYFUNCTION("GOOGLETRANSLATE(A22639,""auto"",""en"")"),"Loading...")</f>
        <v>Loading...</v>
      </c>
    </row>
    <row r="22640" spans="1:2" ht="14.25" customHeight="1">
      <c r="A22640" s="2" t="s">
        <v>21403</v>
      </c>
      <c r="B22640" s="2" t="str">
        <f ca="1">IFERROR(__xludf.DUMMYFUNCTION("GOOGLETRANSLATE(A22640,""auto"",""en"")"),"Loading...")</f>
        <v>Loading...</v>
      </c>
    </row>
    <row r="22641" spans="1:2" ht="14.25" customHeight="1">
      <c r="A22641" s="2" t="s">
        <v>21404</v>
      </c>
      <c r="B22641" s="2" t="str">
        <f ca="1">IFERROR(__xludf.DUMMYFUNCTION("GOOGLETRANSLATE(A22641,""auto"",""en"")"),"Loading...")</f>
        <v>Loading...</v>
      </c>
    </row>
    <row r="22642" spans="1:2" ht="14.25" customHeight="1">
      <c r="A22642" s="2" t="s">
        <v>21405</v>
      </c>
      <c r="B22642" s="2" t="str">
        <f ca="1">IFERROR(__xludf.DUMMYFUNCTION("GOOGLETRANSLATE(A22642,""auto"",""en"")"),"Loading...")</f>
        <v>Loading...</v>
      </c>
    </row>
    <row r="22643" spans="1:2" ht="14.25" customHeight="1">
      <c r="A22643" s="2" t="s">
        <v>21406</v>
      </c>
      <c r="B22643" s="2" t="str">
        <f ca="1">IFERROR(__xludf.DUMMYFUNCTION("GOOGLETRANSLATE(A22643,""auto"",""en"")"),"Loading...")</f>
        <v>Loading...</v>
      </c>
    </row>
    <row r="22644" spans="1:2" ht="14.25" customHeight="1">
      <c r="A22644" s="2" t="s">
        <v>21407</v>
      </c>
      <c r="B22644" s="2" t="str">
        <f ca="1">IFERROR(__xludf.DUMMYFUNCTION("GOOGLETRANSLATE(A22644,""auto"",""en"")"),"Indian politician &amp; their party are like Salaar movie teaser - Lion, Cheetah, Tiger ,Elephant &lt;  Common Man  &gt; Dinosaur    All dangerous")</f>
        <v>Indian politician &amp; their party are like Salaar movie teaser - Lion, Cheetah, Tiger ,Elephant &lt;  Common Man  &gt; Dinosaur    All dangerous</v>
      </c>
    </row>
    <row r="22645" spans="1:2" ht="14.25" customHeight="1">
      <c r="A22645" s="2" t="s">
        <v>21408</v>
      </c>
      <c r="B22645" s="2" t="str">
        <f ca="1">IFERROR(__xludf.DUMMYFUNCTION("GOOGLETRANSLATE(A22645,""auto"",""en"")"),"52 years for becoming matured😅😅😅")</f>
        <v>52 years for becoming matured😅😅😅</v>
      </c>
    </row>
    <row r="22646" spans="1:2" ht="14.25" customHeight="1">
      <c r="A22646" s="2" t="s">
        <v>21409</v>
      </c>
      <c r="B22646" s="2" t="str">
        <f ca="1">IFERROR(__xludf.DUMMYFUNCTION("GOOGLETRANSLATE(A22646,""auto"",""en"")"),"Loading...")</f>
        <v>Loading...</v>
      </c>
    </row>
    <row r="22647" spans="1:2" ht="14.25" customHeight="1">
      <c r="A22647" s="2" t="s">
        <v>21410</v>
      </c>
      <c r="B22647" s="2" t="str">
        <f ca="1">IFERROR(__xludf.DUMMYFUNCTION("GOOGLETRANSLATE(A22647,""auto"",""en"")"),"Loading...")</f>
        <v>Loading...</v>
      </c>
    </row>
    <row r="22648" spans="1:2" ht="14.25" customHeight="1">
      <c r="A22648" s="6" t="s">
        <v>21411</v>
      </c>
      <c r="B22648" s="2" t="str">
        <f ca="1">IFERROR(__xludf.DUMMYFUNCTION("GOOGLETRANSLATE(A22648,""auto"",""en"")"),"Loading...")</f>
        <v>Loading...</v>
      </c>
    </row>
    <row r="22649" spans="1:2" ht="14.25" customHeight="1">
      <c r="A22649" s="2" t="s">
        <v>21412</v>
      </c>
      <c r="B22649" s="2" t="str">
        <f ca="1">IFERROR(__xludf.DUMMYFUNCTION("GOOGLETRANSLATE(A22649,""auto"",""en"")"),"Loading...")</f>
        <v>Loading...</v>
      </c>
    </row>
    <row r="22650" spans="1:2" ht="14.25" customHeight="1">
      <c r="A22650" s="6" t="s">
        <v>21413</v>
      </c>
      <c r="B22650" s="2" t="str">
        <f ca="1">IFERROR(__xludf.DUMMYFUNCTION("GOOGLETRANSLATE(A22650,""auto"",""en"")"),"Loading...")</f>
        <v>Loading...</v>
      </c>
    </row>
    <row r="22651" spans="1:2" ht="14.25" customHeight="1">
      <c r="A22651" s="2" t="s">
        <v>21414</v>
      </c>
      <c r="B22651" s="2" t="str">
        <f ca="1">IFERROR(__xludf.DUMMYFUNCTION("GOOGLETRANSLATE(A22651,""auto"",""en"")"),"Loading...")</f>
        <v>Loading...</v>
      </c>
    </row>
    <row r="22652" spans="1:2" ht="14.25" customHeight="1">
      <c r="A22652" s="2" t="s">
        <v>21415</v>
      </c>
      <c r="B22652" s="2" t="str">
        <f ca="1">IFERROR(__xludf.DUMMYFUNCTION("GOOGLETRANSLATE(A22652,""auto"",""en"")"),"Loading...")</f>
        <v>Loading...</v>
      </c>
    </row>
    <row r="22653" spans="1:2" ht="14.25" customHeight="1">
      <c r="A22653" s="2" t="s">
        <v>21416</v>
      </c>
      <c r="B22653" s="2" t="str">
        <f ca="1">IFERROR(__xludf.DUMMYFUNCTION("GOOGLETRANSLATE(A22653,""auto"",""en"")"),"Biggest problem is he is from Gandhi family so people except him to be idiot whereas in reality he actually is")</f>
        <v>Biggest problem is he is from Gandhi family so people except him to be idiot whereas in reality he actually is</v>
      </c>
    </row>
    <row r="22654" spans="1:2" ht="14.25" customHeight="1">
      <c r="A22654" s="2" t="s">
        <v>21417</v>
      </c>
      <c r="B22654" s="2" t="str">
        <f ca="1">IFERROR(__xludf.DUMMYFUNCTION("GOOGLETRANSLATE(A22654,""auto"",""en"")"),"Loading...")</f>
        <v>Loading...</v>
      </c>
    </row>
    <row r="22655" spans="1:2" ht="14.25" customHeight="1">
      <c r="A22655" s="2" t="s">
        <v>21418</v>
      </c>
      <c r="B22655" s="2" t="str">
        <f ca="1">IFERROR(__xludf.DUMMYFUNCTION("GOOGLETRANSLATE(A22655,""auto"",""en"")"),"Loading...")</f>
        <v>Loading...</v>
      </c>
    </row>
    <row r="22656" spans="1:2" ht="14.25" customHeight="1">
      <c r="A22656" s="2" t="s">
        <v>21419</v>
      </c>
      <c r="B22656" s="2" t="str">
        <f ca="1">IFERROR(__xludf.DUMMYFUNCTION("GOOGLETRANSLATE(A22656,""auto"",""en"")"),"Loading...")</f>
        <v>Loading...</v>
      </c>
    </row>
    <row r="22657" spans="1:2" ht="14.25" customHeight="1">
      <c r="A22657" s="2" t="s">
        <v>21420</v>
      </c>
      <c r="B22657" s="2" t="str">
        <f ca="1">IFERROR(__xludf.DUMMYFUNCTION("GOOGLETRANSLATE(A22657,""auto"",""en"")"),"Loading...")</f>
        <v>Loading...</v>
      </c>
    </row>
    <row r="22658" spans="1:2" ht="14.25" customHeight="1">
      <c r="A22658" s="2" t="s">
        <v>21421</v>
      </c>
      <c r="B22658" s="2" t="str">
        <f ca="1">IFERROR(__xludf.DUMMYFUNCTION("GOOGLETRANSLATE(A22658,""auto"",""en"")"),"Loading...")</f>
        <v>Loading...</v>
      </c>
    </row>
    <row r="22659" spans="1:2" ht="14.25" customHeight="1">
      <c r="A22659" s="2" t="s">
        <v>21422</v>
      </c>
      <c r="B22659" s="2" t="str">
        <f ca="1">IFERROR(__xludf.DUMMYFUNCTION("GOOGLETRANSLATE(A22659,""auto"",""en"")"),"Loading...")</f>
        <v>Loading...</v>
      </c>
    </row>
    <row r="22660" spans="1:2" ht="14.25" customHeight="1">
      <c r="A22660" s="2" t="s">
        <v>21423</v>
      </c>
      <c r="B22660" s="2" t="str">
        <f ca="1">IFERROR(__xludf.DUMMYFUNCTION("GOOGLETRANSLATE(A22660,""auto"",""en"")"),"Loading...")</f>
        <v>Loading...</v>
      </c>
    </row>
    <row r="22661" spans="1:2" ht="14.25" customHeight="1">
      <c r="A22661" s="2" t="s">
        <v>21424</v>
      </c>
      <c r="B22661" s="2" t="str">
        <f ca="1">IFERROR(__xludf.DUMMYFUNCTION("GOOGLETRANSLATE(A22661,""auto"",""en"")"),"Rahul Gandhi is not an actor like Modi. We need to decide whether we need an actor or a real man who wants to help our nation.")</f>
        <v>Rahul Gandhi is not an actor like Modi. We need to decide whether we need an actor or a real man who wants to help our nation.</v>
      </c>
    </row>
    <row r="22662" spans="1:2" ht="14.25" customHeight="1">
      <c r="A22662" s="2" t="s">
        <v>21425</v>
      </c>
      <c r="B22662" s="2" t="str">
        <f ca="1">IFERROR(__xludf.DUMMYFUNCTION("GOOGLETRANSLATE(A22662,""auto"",""en"")"),"Loading...")</f>
        <v>Loading...</v>
      </c>
    </row>
    <row r="22663" spans="1:2" ht="14.25" customHeight="1">
      <c r="A22663" s="2" t="s">
        <v>21426</v>
      </c>
      <c r="B22663" s="2" t="str">
        <f ca="1">IFERROR(__xludf.DUMMYFUNCTION("GOOGLETRANSLATE(A22663,""auto"",""en"")"),"Loading...")</f>
        <v>Loading...</v>
      </c>
    </row>
    <row r="22664" spans="1:2" ht="14.25" customHeight="1">
      <c r="A22664" s="2" t="s">
        <v>21427</v>
      </c>
      <c r="B22664" s="2" t="str">
        <f ca="1">IFERROR(__xludf.DUMMYFUNCTION("GOOGLETRANSLATE(A22664,""auto"",""en"")"),"Loading...")</f>
        <v>Loading...</v>
      </c>
    </row>
    <row r="22665" spans="1:2" ht="14.25" customHeight="1">
      <c r="A22665" s="2" t="s">
        <v>21428</v>
      </c>
      <c r="B22665" s="2" t="str">
        <f ca="1">IFERROR(__xludf.DUMMYFUNCTION("GOOGLETRANSLATE(A22665,""auto"",""en"")"),"Loading...")</f>
        <v>Loading...</v>
      </c>
    </row>
    <row r="22666" spans="1:2" ht="14.25" customHeight="1">
      <c r="A22666" s="2" t="s">
        <v>21429</v>
      </c>
      <c r="B22666" s="2" t="str">
        <f ca="1">IFERROR(__xludf.DUMMYFUNCTION("GOOGLETRANSLATE(A22666,""auto"",""en"")"),"Loading...")</f>
        <v>Loading...</v>
      </c>
    </row>
    <row r="22667" spans="1:2" ht="14.25" customHeight="1">
      <c r="A22667" s="2" t="s">
        <v>21430</v>
      </c>
      <c r="B22667" s="2" t="str">
        <f ca="1">IFERROR(__xludf.DUMMYFUNCTION("GOOGLETRANSLATE(A22667,""auto"",""en"")"),"Loading...")</f>
        <v>Loading...</v>
      </c>
    </row>
    <row r="22668" spans="1:2" ht="14.25" customHeight="1">
      <c r="A22668" s="2" t="s">
        <v>21431</v>
      </c>
      <c r="B22668" s="2" t="str">
        <f ca="1">IFERROR(__xludf.DUMMYFUNCTION("GOOGLETRANSLATE(A22668,""auto"",""en"")"),"Loading...")</f>
        <v>Loading...</v>
      </c>
    </row>
    <row r="22669" spans="1:2" ht="14.25" customHeight="1">
      <c r="A22669" s="2" t="s">
        <v>21432</v>
      </c>
      <c r="B22669" s="2" t="str">
        <f ca="1">IFERROR(__xludf.DUMMYFUNCTION("GOOGLETRANSLATE(A22669,""auto"",""en"")"),"Loading...")</f>
        <v>Loading...</v>
      </c>
    </row>
    <row r="22670" spans="1:2" ht="14.25" customHeight="1">
      <c r="A22670" s="2" t="s">
        <v>21433</v>
      </c>
      <c r="B22670" s="2" t="str">
        <f ca="1">IFERROR(__xludf.DUMMYFUNCTION("GOOGLETRANSLATE(A22670,""auto"",""en"")"),"Loading...")</f>
        <v>Loading...</v>
      </c>
    </row>
    <row r="22671" spans="1:2" ht="14.25" customHeight="1">
      <c r="A22671" s="2" t="s">
        <v>21434</v>
      </c>
      <c r="B22671" s="2" t="str">
        <f ca="1">IFERROR(__xludf.DUMMYFUNCTION("GOOGLETRANSLATE(A22671,""auto"",""en"")"),"Loading...")</f>
        <v>Loading...</v>
      </c>
    </row>
    <row r="22672" spans="1:2" ht="14.25" customHeight="1">
      <c r="A22672" s="2" t="s">
        <v>21435</v>
      </c>
      <c r="B22672" s="2" t="str">
        <f ca="1">IFERROR(__xludf.DUMMYFUNCTION("GOOGLETRANSLATE(A22672,""auto"",""en"")"),"Loading...")</f>
        <v>Loading...</v>
      </c>
    </row>
    <row r="22673" spans="1:2" ht="14.25" customHeight="1">
      <c r="A22673" s="6" t="s">
        <v>21436</v>
      </c>
      <c r="B22673" s="2" t="str">
        <f ca="1">IFERROR(__xludf.DUMMYFUNCTION("GOOGLETRANSLATE(A22673,""auto"",""en"")"),"Loading...")</f>
        <v>Loading...</v>
      </c>
    </row>
    <row r="22674" spans="1:2" ht="14.25" customHeight="1">
      <c r="A22674" s="2" t="s">
        <v>21437</v>
      </c>
      <c r="B22674" s="2" t="str">
        <f ca="1">IFERROR(__xludf.DUMMYFUNCTION("GOOGLETRANSLATE(A22674,""auto"",""en"")"),"Loading...")</f>
        <v>Loading...</v>
      </c>
    </row>
    <row r="22675" spans="1:2" ht="14.25" customHeight="1">
      <c r="A22675" s="2" t="s">
        <v>21438</v>
      </c>
      <c r="B22675" s="2" t="str">
        <f ca="1">IFERROR(__xludf.DUMMYFUNCTION("GOOGLETRANSLATE(A22675,""auto"",""en"")"),"Loading...")</f>
        <v>Loading...</v>
      </c>
    </row>
    <row r="22676" spans="1:2" ht="14.25" customHeight="1">
      <c r="A22676" s="2" t="s">
        <v>21439</v>
      </c>
      <c r="B22676" s="2" t="str">
        <f ca="1">IFERROR(__xludf.DUMMYFUNCTION("GOOGLETRANSLATE(A22676,""auto"",""en"")"),"Loading...")</f>
        <v>Loading...</v>
      </c>
    </row>
    <row r="22677" spans="1:2" ht="14.25" customHeight="1">
      <c r="A22677" s="2" t="s">
        <v>21440</v>
      </c>
      <c r="B22677" s="2" t="str">
        <f ca="1">IFERROR(__xludf.DUMMYFUNCTION("GOOGLETRANSLATE(A22677,""auto"",""en"")"),"Loading...")</f>
        <v>Loading...</v>
      </c>
    </row>
    <row r="22678" spans="1:2" ht="14.25" customHeight="1">
      <c r="A22678" s="2" t="s">
        <v>21441</v>
      </c>
      <c r="B22678" s="2" t="str">
        <f ca="1">IFERROR(__xludf.DUMMYFUNCTION("GOOGLETRANSLATE(A22678,""auto"",""en"")"),"Brother, what is there to offer BJP's support.... Look at the world, if Modi is not there, then who is running here... Tomorrow, if Modiji is not there, then what is BJP's support itself?... The issue is manifesto. ki toh Most of the people found BJP and "&amp;"Congress both parties manifesto are illogical..... Youtuber news anchor no matter how much you say... Employment is the responsibility of the government only, whether through private or government... So please don 'Don't try to make the childish comments "&amp;"and keep expectations from government job... So tell your Modiji why don't you bring such a business policy where private companies go to Vietnam and Bangladesh because of India?")</f>
        <v>Brother, what is there to offer BJP's support.... Look at the world, if Modi is not there, then who is running here... Tomorrow, if Modiji is not there, then what is BJP's support itself?... The issue is manifesto. ki toh Most of the people found BJP and Congress both parties manifesto are illogical..... Youtuber news anchor no matter how much you say... Employment is the responsibility of the government only, whether through private or government... So please don 'Don't try to make the childish comments and keep expectations from government job... So tell your Modiji why don't you bring such a business policy where private companies go to Vietnam and Bangladesh because of India?</v>
      </c>
    </row>
    <row r="22679" spans="1:2" ht="14.25" customHeight="1">
      <c r="A22679" s="2" t="s">
        <v>21442</v>
      </c>
      <c r="B22679" s="2" t="str">
        <f ca="1">IFERROR(__xludf.DUMMYFUNCTION("GOOGLETRANSLATE(A22679,""auto"",""en"")"),"Loading...")</f>
        <v>Loading...</v>
      </c>
    </row>
    <row r="22680" spans="1:2" ht="14.25" customHeight="1">
      <c r="A22680" s="2" t="s">
        <v>21443</v>
      </c>
      <c r="B22680" s="2" t="str">
        <f ca="1">IFERROR(__xludf.DUMMYFUNCTION("GOOGLETRANSLATE(A22680,""auto"",""en"")"),"Agree")</f>
        <v>Agree</v>
      </c>
    </row>
    <row r="22681" spans="1:2" ht="14.25" customHeight="1">
      <c r="A22681" s="2" t="s">
        <v>21444</v>
      </c>
      <c r="B22681" s="2" t="str">
        <f ca="1">IFERROR(__xludf.DUMMYFUNCTION("GOOGLETRANSLATE(A22681,""auto"",""en"")"),"Loading...")</f>
        <v>Loading...</v>
      </c>
    </row>
    <row r="22682" spans="1:2" ht="14.25" customHeight="1">
      <c r="A22682" s="4" t="s">
        <v>21445</v>
      </c>
      <c r="B22682" s="2" t="str">
        <f ca="1">IFERROR(__xludf.DUMMYFUNCTION("GOOGLETRANSLATE(A22682,""auto"",""en"")"),"Loading...")</f>
        <v>Loading...</v>
      </c>
    </row>
    <row r="22683" spans="1:2" ht="14.25" customHeight="1">
      <c r="A22683" s="2" t="s">
        <v>21446</v>
      </c>
      <c r="B22683" s="2" t="str">
        <f ca="1">IFERROR(__xludf.DUMMYFUNCTION("GOOGLETRANSLATE(A22683,""auto"",""en"")"),"Loading...")</f>
        <v>Loading...</v>
      </c>
    </row>
    <row r="22684" spans="1:2" ht="14.25" customHeight="1">
      <c r="A22684" s="2" t="s">
        <v>21447</v>
      </c>
      <c r="B22684" s="2" t="str">
        <f ca="1">IFERROR(__xludf.DUMMYFUNCTION("GOOGLETRANSLATE(A22684,""auto"",""en"")"),"Loading...")</f>
        <v>Loading...</v>
      </c>
    </row>
    <row r="22685" spans="1:2" ht="14.25" customHeight="1">
      <c r="A22685" s="4" t="s">
        <v>21448</v>
      </c>
      <c r="B22685" s="2" t="str">
        <f ca="1">IFERROR(__xludf.DUMMYFUNCTION("GOOGLETRANSLATE(A22685,""auto"",""en"")"),"Loading...")</f>
        <v>Loading...</v>
      </c>
    </row>
    <row r="22686" spans="1:2" ht="14.25" customHeight="1">
      <c r="A22686" s="2" t="s">
        <v>21449</v>
      </c>
      <c r="B22686" s="2" t="str">
        <f ca="1">IFERROR(__xludf.DUMMYFUNCTION("GOOGLETRANSLATE(A22686,""auto"",""en"")"),"How much do you say on BJP manifesto?")</f>
        <v>How much do you say on BJP manifesto?</v>
      </c>
    </row>
    <row r="22687" spans="1:2" ht="14.25" customHeight="1">
      <c r="A22687" s="2" t="s">
        <v>21450</v>
      </c>
      <c r="B22687" s="2" t="str">
        <f ca="1">IFERROR(__xludf.DUMMYFUNCTION("GOOGLETRANSLATE(A22687,""auto"",""en"")"),"Loading...")</f>
        <v>Loading...</v>
      </c>
    </row>
    <row r="22688" spans="1:2" ht="14.25" customHeight="1">
      <c r="A22688" s="2" t="s">
        <v>21451</v>
      </c>
      <c r="B22688" s="2" t="str">
        <f ca="1">IFERROR(__xludf.DUMMYFUNCTION("GOOGLETRANSLATE(A22688,""auto"",""en"")"),"Loading...")</f>
        <v>Loading...</v>
      </c>
    </row>
    <row r="22689" spans="1:2" ht="14.25" customHeight="1">
      <c r="A22689" s="2" t="s">
        <v>21452</v>
      </c>
      <c r="B22689" s="2" t="str">
        <f ca="1">IFERROR(__xludf.DUMMYFUNCTION("GOOGLETRANSLATE(A22689,""auto"",""en"")"),"Loading...")</f>
        <v>Loading...</v>
      </c>
    </row>
    <row r="22690" spans="1:2" ht="14.25" customHeight="1">
      <c r="A22690" s="2" t="s">
        <v>21453</v>
      </c>
      <c r="B22690" s="2" t="str">
        <f ca="1">IFERROR(__xludf.DUMMYFUNCTION("GOOGLETRANSLATE(A22690,""auto"",""en"")"),"Loading...")</f>
        <v>Loading...</v>
      </c>
    </row>
    <row r="22691" spans="1:2" ht="14.25" customHeight="1">
      <c r="A22691" s="2" t="s">
        <v>21454</v>
      </c>
      <c r="B22691" s="2" t="str">
        <f ca="1">IFERROR(__xludf.DUMMYFUNCTION("GOOGLETRANSLATE(A22691,""auto"",""en"")"),"Loading...")</f>
        <v>Loading...</v>
      </c>
    </row>
    <row r="22692" spans="1:2" ht="14.25" customHeight="1">
      <c r="A22692" s="2" t="s">
        <v>21455</v>
      </c>
      <c r="B22692" s="2" t="str">
        <f ca="1">IFERROR(__xludf.DUMMYFUNCTION("GOOGLETRANSLATE(A22692,""auto"",""en"")"),"Under rated but valuables topic")</f>
        <v>Under rated but valuables topic</v>
      </c>
    </row>
    <row r="22693" spans="1:2" ht="14.25" customHeight="1">
      <c r="A22693" s="4" t="s">
        <v>21456</v>
      </c>
      <c r="B22693" s="2" t="str">
        <f ca="1">IFERROR(__xludf.DUMMYFUNCTION("GOOGLETRANSLATE(A22693,""auto"",""en"")"),"Loading...")</f>
        <v>Loading...</v>
      </c>
    </row>
    <row r="22694" spans="1:2" ht="14.25" customHeight="1">
      <c r="A22694" s="6" t="s">
        <v>21457</v>
      </c>
      <c r="B22694" s="2" t="str">
        <f ca="1">IFERROR(__xludf.DUMMYFUNCTION("GOOGLETRANSLATE(A22694,""auto"",""en"")"),"Loading...")</f>
        <v>Loading...</v>
      </c>
    </row>
    <row r="22695" spans="1:2" ht="14.25" customHeight="1">
      <c r="A22695" s="4" t="s">
        <v>21458</v>
      </c>
      <c r="B22695" s="2" t="str">
        <f ca="1">IFERROR(__xludf.DUMMYFUNCTION("GOOGLETRANSLATE(A22695,""auto"",""en"")"),"Loading...")</f>
        <v>Loading...</v>
      </c>
    </row>
    <row r="22696" spans="1:2" ht="14.25" customHeight="1">
      <c r="A22696" s="2" t="s">
        <v>21459</v>
      </c>
      <c r="B22696" s="2" t="str">
        <f ca="1">IFERROR(__xludf.DUMMYFUNCTION("GOOGLETRANSLATE(A22696,""auto"",""en"")"),"Loading...")</f>
        <v>Loading...</v>
      </c>
    </row>
    <row r="22697" spans="1:2" ht="14.25" customHeight="1">
      <c r="A22697" s="2" t="s">
        <v>21460</v>
      </c>
      <c r="B22697" s="2" t="str">
        <f ca="1">IFERROR(__xludf.DUMMYFUNCTION("GOOGLETRANSLATE(A22697,""auto"",""en"")"),"Loading...")</f>
        <v>Loading...</v>
      </c>
    </row>
    <row r="22698" spans="1:2" ht="14.25" customHeight="1">
      <c r="A22698" s="2" t="s">
        <v>21461</v>
      </c>
      <c r="B22698" s="2" t="str">
        <f ca="1">IFERROR(__xludf.DUMMYFUNCTION("GOOGLETRANSLATE(A22698,""auto"",""en"")"),"Loading...")</f>
        <v>Loading...</v>
      </c>
    </row>
    <row r="22699" spans="1:2" ht="14.25" customHeight="1">
      <c r="A22699" s="2" t="s">
        <v>21462</v>
      </c>
      <c r="B22699" s="2" t="str">
        <f ca="1">IFERROR(__xludf.DUMMYFUNCTION("GOOGLETRANSLATE(A22699,""auto"",""en"")"),"Loading...")</f>
        <v>Loading...</v>
      </c>
    </row>
    <row r="22700" spans="1:2" ht="14.25" customHeight="1">
      <c r="A22700" s="6" t="s">
        <v>21463</v>
      </c>
      <c r="B22700" s="2" t="str">
        <f ca="1">IFERROR(__xludf.DUMMYFUNCTION("GOOGLETRANSLATE(A22700,""auto"",""en"")"),"Loading...")</f>
        <v>Loading...</v>
      </c>
    </row>
    <row r="22701" spans="1:2" ht="14.25" customHeight="1">
      <c r="A22701" s="2" t="s">
        <v>21464</v>
      </c>
      <c r="B22701" s="2" t="str">
        <f ca="1">IFERROR(__xludf.DUMMYFUNCTION("GOOGLETRANSLATE(A22701,""auto"",""en"")"),"Loading...")</f>
        <v>Loading...</v>
      </c>
    </row>
    <row r="22702" spans="1:2" ht="14.25" customHeight="1">
      <c r="A22702" s="2" t="s">
        <v>21465</v>
      </c>
      <c r="B22702" s="2" t="str">
        <f ca="1">IFERROR(__xludf.DUMMYFUNCTION("GOOGLETRANSLATE(A22702,""auto"",""en"")"),"Loading...")</f>
        <v>Loading...</v>
      </c>
    </row>
    <row r="22703" spans="1:2" ht="14.25" customHeight="1">
      <c r="A22703" s="2" t="s">
        <v>21466</v>
      </c>
      <c r="B22703" s="2" t="str">
        <f ca="1">IFERROR(__xludf.DUMMYFUNCTION("GOOGLETRANSLATE(A22703,""auto"",""en"")"),"Loading...")</f>
        <v>Loading...</v>
      </c>
    </row>
    <row r="22704" spans="1:2" ht="14.25" customHeight="1">
      <c r="A22704" s="2" t="s">
        <v>21467</v>
      </c>
      <c r="B22704" s="2" t="str">
        <f ca="1">IFERROR(__xludf.DUMMYFUNCTION("GOOGLETRANSLATE(A22704,""auto"",""en"")"),"Loading...")</f>
        <v>Loading...</v>
      </c>
    </row>
    <row r="22705" spans="1:2" ht="14.25" customHeight="1">
      <c r="A22705" s="6" t="s">
        <v>21468</v>
      </c>
      <c r="B22705" s="2" t="str">
        <f ca="1">IFERROR(__xludf.DUMMYFUNCTION("GOOGLETRANSLATE(A22705,""auto"",""en"")"),"Loading...")</f>
        <v>Loading...</v>
      </c>
    </row>
    <row r="22706" spans="1:2" ht="14.25" customHeight="1">
      <c r="A22706" s="2" t="s">
        <v>21469</v>
      </c>
      <c r="B22706" s="2" t="str">
        <f ca="1">IFERROR(__xludf.DUMMYFUNCTION("GOOGLETRANSLATE(A22706,""auto"",""en"")"),"Loading...")</f>
        <v>Loading...</v>
      </c>
    </row>
    <row r="22707" spans="1:2" ht="14.25" customHeight="1">
      <c r="A22707" s="2" t="s">
        <v>21470</v>
      </c>
      <c r="B22707" s="2" t="str">
        <f ca="1">IFERROR(__xludf.DUMMYFUNCTION("GOOGLETRANSLATE(A22707,""auto"",""en"")"),"Please make seprate video on BJP manifesto")</f>
        <v>Please make seprate video on BJP manifesto</v>
      </c>
    </row>
    <row r="22708" spans="1:2" ht="14.25" customHeight="1">
      <c r="A22708" s="2" t="s">
        <v>21471</v>
      </c>
      <c r="B22708" s="2" t="str">
        <f ca="1">IFERROR(__xludf.DUMMYFUNCTION("GOOGLETRANSLATE(A22708,""auto"",""en"")"),"Loading...")</f>
        <v>Loading...</v>
      </c>
    </row>
    <row r="22709" spans="1:2" ht="14.25" customHeight="1">
      <c r="A22709" s="2" t="s">
        <v>20108</v>
      </c>
      <c r="B22709" s="2" t="str">
        <f ca="1">IFERROR(__xludf.DUMMYFUNCTION("GOOGLETRANSLATE(A22709,""auto"",""en"")"),"Loading...")</f>
        <v>Loading...</v>
      </c>
    </row>
    <row r="22710" spans="1:2" ht="14.25" customHeight="1">
      <c r="A22710" s="2" t="s">
        <v>21472</v>
      </c>
      <c r="B22710" s="2" t="str">
        <f ca="1">IFERROR(__xludf.DUMMYFUNCTION("GOOGLETRANSLATE(A22710,""auto"",""en"")"),"Am I Imagining It or Did You Actually Sound Angry ? 17:53")</f>
        <v>Am I Imagining It or Did You Actually Sound Angry ? 17:53</v>
      </c>
    </row>
    <row r="22711" spans="1:2" ht="14.25" customHeight="1">
      <c r="A22711" s="2" t="s">
        <v>21473</v>
      </c>
      <c r="B22711" s="2" t="str">
        <f ca="1">IFERROR(__xludf.DUMMYFUNCTION("GOOGLETRANSLATE(A22711,""auto"",""en"")"),"Loading...")</f>
        <v>Loading...</v>
      </c>
    </row>
    <row r="22712" spans="1:2" ht="14.25" customHeight="1">
      <c r="A22712" s="2" t="s">
        <v>21474</v>
      </c>
      <c r="B22712" s="2" t="str">
        <f ca="1">IFERROR(__xludf.DUMMYFUNCTION("GOOGLETRANSLATE(A22712,""auto"",""en"")"),"Loading...")</f>
        <v>Loading...</v>
      </c>
    </row>
    <row r="22713" spans="1:2" ht="14.25" customHeight="1">
      <c r="A22713" s="2" t="s">
        <v>21475</v>
      </c>
      <c r="B22713" s="2" t="str">
        <f ca="1">IFERROR(__xludf.DUMMYFUNCTION("GOOGLETRANSLATE(A22713,""auto"",""en"")"),"Their promise of give 1 lakh each and every to poor women and diploma holder can range from 1 lakh crore to 100 lakh crore. This is a rough estimate but it is obviously very huge amount. Even the gdp of the country is just about 45-50 lakh crore. They wan"&amp;"t to drown the national in debt😡😡😡")</f>
        <v>Their promise of give 1 lakh each and every to poor women and diploma holder can range from 1 lakh crore to 100 lakh crore. This is a rough estimate but it is obviously very huge amount. Even the gdp of the country is just about 45-50 lakh crore. They want to drown the national in debt😡😡😡</v>
      </c>
    </row>
    <row r="22714" spans="1:2" ht="14.25" customHeight="1">
      <c r="A22714" s="2" t="s">
        <v>21476</v>
      </c>
      <c r="B22714" s="2" t="str">
        <f ca="1">IFERROR(__xludf.DUMMYFUNCTION("GOOGLETRANSLATE(A22714,""auto"",""en"")"),"Loading...")</f>
        <v>Loading...</v>
      </c>
    </row>
    <row r="22715" spans="1:2" ht="14.25" customHeight="1">
      <c r="A22715" s="2" t="s">
        <v>21477</v>
      </c>
      <c r="B22715" s="2" t="str">
        <f ca="1">IFERROR(__xludf.DUMMYFUNCTION("GOOGLETRANSLATE(A22715,""auto"",""en"")"),"Loading...")</f>
        <v>Loading...</v>
      </c>
    </row>
    <row r="22716" spans="1:2" ht="14.25" customHeight="1">
      <c r="A22716" s="2" t="s">
        <v>21478</v>
      </c>
      <c r="B22716" s="2" t="str">
        <f ca="1">IFERROR(__xludf.DUMMYFUNCTION("GOOGLETRANSLATE(A22716,""auto"",""en"")"),"Loading...")</f>
        <v>Loading...</v>
      </c>
    </row>
    <row r="22717" spans="1:2" ht="14.25" customHeight="1">
      <c r="A22717" s="2" t="s">
        <v>21479</v>
      </c>
      <c r="B22717" s="2" t="str">
        <f ca="1">IFERROR(__xludf.DUMMYFUNCTION("GOOGLETRANSLATE(A22717,""auto"",""en"")"),"SOLD")</f>
        <v>SOLD</v>
      </c>
    </row>
    <row r="22718" spans="1:2" ht="14.25" customHeight="1">
      <c r="A22718" s="2" t="s">
        <v>21480</v>
      </c>
      <c r="B22718" s="2" t="str">
        <f ca="1">IFERROR(__xludf.DUMMYFUNCTION("GOOGLETRANSLATE(A22718,""auto"",""en"")"),"This is a very disturbing video, but the next video should also be made by BJP brother.")</f>
        <v>This is a very disturbing video, but the next video should also be made by BJP brother.</v>
      </c>
    </row>
    <row r="22719" spans="1:2" ht="14.25" customHeight="1">
      <c r="A22719" s="6" t="s">
        <v>21481</v>
      </c>
      <c r="B22719" s="2" t="str">
        <f ca="1">IFERROR(__xludf.DUMMYFUNCTION("GOOGLETRANSLATE(A22719,""auto"",""en"")"),"Loading...")</f>
        <v>Loading...</v>
      </c>
    </row>
    <row r="22720" spans="1:2" ht="14.25" customHeight="1">
      <c r="A22720" s="2" t="s">
        <v>21482</v>
      </c>
      <c r="B22720" s="2" t="str">
        <f ca="1">IFERROR(__xludf.DUMMYFUNCTION("GOOGLETRANSLATE(A22720,""auto"",""en"")"),"Ways... Ways... Ways")</f>
        <v>Ways... Ways... Ways</v>
      </c>
    </row>
    <row r="22721" spans="1:2" ht="14.25" customHeight="1">
      <c r="A22721" s="2" t="s">
        <v>21483</v>
      </c>
      <c r="B22721" s="2" t="str">
        <f ca="1">IFERROR(__xludf.DUMMYFUNCTION("GOOGLETRANSLATE(A22721,""auto"",""en"")"),"Loading...")</f>
        <v>Loading...</v>
      </c>
    </row>
    <row r="22722" spans="1:2" ht="14.25" customHeight="1">
      <c r="A22722" s="2" t="s">
        <v>21484</v>
      </c>
      <c r="B22722" s="2" t="str">
        <f ca="1">IFERROR(__xludf.DUMMYFUNCTION("GOOGLETRANSLATE(A22722,""auto"",""en"")"),"Next pm Rahul Gandhi 🎉🎉🎉🎉")</f>
        <v>Next pm Rahul Gandhi 🎉🎉🎉🎉</v>
      </c>
    </row>
    <row r="22723" spans="1:2" ht="14.25" customHeight="1">
      <c r="A22723" s="2" t="s">
        <v>21485</v>
      </c>
      <c r="B22723" s="2" t="str">
        <f ca="1">IFERROR(__xludf.DUMMYFUNCTION("GOOGLETRANSLATE(A22723,""auto"",""en"")"),"Loading...")</f>
        <v>Loading...</v>
      </c>
    </row>
    <row r="22724" spans="1:2" ht="14.25" customHeight="1">
      <c r="A22724" s="2" t="s">
        <v>21486</v>
      </c>
      <c r="B22724" s="2" t="str">
        <f ca="1">IFERROR(__xludf.DUMMYFUNCTION("GOOGLETRANSLATE(A22724,""auto"",""en"")"),"Waah beta waah friend, what game are you playing, exact voting time is paid, sad man sad one")</f>
        <v>Waah beta waah friend, what game are you playing, exact voting time is paid, sad man sad one</v>
      </c>
    </row>
    <row r="22725" spans="1:2" ht="14.25" customHeight="1">
      <c r="A22725" s="2" t="s">
        <v>21487</v>
      </c>
      <c r="B22725" s="2" t="str">
        <f ca="1">IFERROR(__xludf.DUMMYFUNCTION("GOOGLETRANSLATE(A22725,""auto"",""en"")"),"Loading...")</f>
        <v>Loading...</v>
      </c>
    </row>
    <row r="22726" spans="1:2" ht="14.25" customHeight="1">
      <c r="A22726" s="2" t="s">
        <v>21488</v>
      </c>
      <c r="B22726" s="2" t="str">
        <f ca="1">IFERROR(__xludf.DUMMYFUNCTION("GOOGLETRANSLATE(A22726,""auto"",""en"")"),"Loading...")</f>
        <v>Loading...</v>
      </c>
    </row>
    <row r="22727" spans="1:2" ht="14.25" customHeight="1">
      <c r="A22727" s="2" t="s">
        <v>21489</v>
      </c>
      <c r="B22727" s="2" t="str">
        <f ca="1">IFERROR(__xludf.DUMMYFUNCTION("GOOGLETRANSLATE(A22727,""auto"",""en"")"),"Mohak bhai always provides us those contents.. which We should watch ❤")</f>
        <v>Mohak bhai always provides us those contents.. which We should watch ❤</v>
      </c>
    </row>
    <row r="22728" spans="1:2" ht="14.25" customHeight="1">
      <c r="A22728" s="2" t="s">
        <v>21490</v>
      </c>
      <c r="B22728" s="2" t="str">
        <f ca="1">IFERROR(__xludf.DUMMYFUNCTION("GOOGLETRANSLATE(A22728,""auto"",""en"")"),"Our leader Shri Arvind Kejriwal went to jail, he did a lot of work in Delhi, anyways brought a common man I can't do much, I feel he was great leader, but now he went to jail for 7-8 years.")</f>
        <v>Our leader Shri Arvind Kejriwal went to jail, he did a lot of work in Delhi, anyways brought a common man I can't do much, I feel he was great leader, but now he went to jail for 7-8 years.</v>
      </c>
    </row>
    <row r="22729" spans="1:2" ht="14.25" customHeight="1">
      <c r="A22729" s="2" t="s">
        <v>21491</v>
      </c>
      <c r="B22729" s="2" t="str">
        <f ca="1">IFERROR(__xludf.DUMMYFUNCTION("GOOGLETRANSLATE(A22729,""auto"",""en"")"),"Loading...")</f>
        <v>Loading...</v>
      </c>
    </row>
    <row r="22730" spans="1:2" ht="14.25" customHeight="1">
      <c r="A22730" s="2" t="s">
        <v>21492</v>
      </c>
      <c r="B22730" s="2" t="str">
        <f ca="1">IFERROR(__xludf.DUMMYFUNCTION("GOOGLETRANSLATE(A22730,""auto"",""en"")"),"Loading...")</f>
        <v>Loading...</v>
      </c>
    </row>
    <row r="22731" spans="1:2" ht="14.25" customHeight="1">
      <c r="A22731" s="2" t="s">
        <v>21493</v>
      </c>
      <c r="B22731" s="2" t="str">
        <f ca="1">IFERROR(__xludf.DUMMYFUNCTION("GOOGLETRANSLATE(A22731,""auto"",""en"")"),"Loading...")</f>
        <v>Loading...</v>
      </c>
    </row>
    <row r="22732" spans="1:2" ht="14.25" customHeight="1">
      <c r="A22732" s="2" t="s">
        <v>21494</v>
      </c>
      <c r="B22732" s="2" t="str">
        <f ca="1">IFERROR(__xludf.DUMMYFUNCTION("GOOGLETRANSLATE(A22732,""auto"",""en"")"),"Loading...")</f>
        <v>Loading...</v>
      </c>
    </row>
    <row r="22733" spans="1:2" ht="14.25" customHeight="1">
      <c r="A22733" s="2" t="s">
        <v>21495</v>
      </c>
      <c r="B22733" s="2" t="str">
        <f ca="1">IFERROR(__xludf.DUMMYFUNCTION("GOOGLETRANSLATE(A22733,""auto"",""en"")"),"Loading...")</f>
        <v>Loading...</v>
      </c>
    </row>
    <row r="22734" spans="1:2" ht="14.25" customHeight="1">
      <c r="A22734" s="2" t="s">
        <v>21496</v>
      </c>
      <c r="B22734" s="2" t="str">
        <f ca="1">IFERROR(__xludf.DUMMYFUNCTION("GOOGLETRANSLATE(A22734,""auto"",""en"")"),"Loading...")</f>
        <v>Loading...</v>
      </c>
    </row>
    <row r="22735" spans="1:2" ht="14.25" customHeight="1">
      <c r="A22735" s="2" t="s">
        <v>21497</v>
      </c>
      <c r="B22735" s="2" t="str">
        <f ca="1">IFERROR(__xludf.DUMMYFUNCTION("GOOGLETRANSLATE(A22735,""auto"",""en"")"),"Loading...")</f>
        <v>Loading...</v>
      </c>
    </row>
    <row r="22736" spans="1:2" ht="14.25" customHeight="1">
      <c r="A22736" s="6" t="s">
        <v>21498</v>
      </c>
      <c r="B22736" s="2" t="str">
        <f ca="1">IFERROR(__xludf.DUMMYFUNCTION("GOOGLETRANSLATE(A22736,""auto"",""en"")"),"Loading...")</f>
        <v>Loading...</v>
      </c>
    </row>
    <row r="22737" spans="1:2" ht="14.25" customHeight="1">
      <c r="A22737" s="2" t="s">
        <v>21499</v>
      </c>
      <c r="B22737" s="2" t="str">
        <f ca="1">IFERROR(__xludf.DUMMYFUNCTION("GOOGLETRANSLATE(A22737,""auto"",""en"")"),"Loading...")</f>
        <v>Loading...</v>
      </c>
    </row>
    <row r="22738" spans="1:2" ht="14.25" customHeight="1">
      <c r="A22738" s="2" t="s">
        <v>21500</v>
      </c>
      <c r="B22738" s="2" t="str">
        <f ca="1">IFERROR(__xludf.DUMMYFUNCTION("GOOGLETRANSLATE(A22738,""auto"",""en"")"),"Loading...")</f>
        <v>Loading...</v>
      </c>
    </row>
    <row r="22739" spans="1:2" ht="14.25" customHeight="1">
      <c r="A22739" s="2" t="s">
        <v>21501</v>
      </c>
      <c r="B22739" s="2" t="str">
        <f ca="1">IFERROR(__xludf.DUMMYFUNCTION("GOOGLETRANSLATE(A22739,""auto"",""en"")"),"Loading...")</f>
        <v>Loading...</v>
      </c>
    </row>
    <row r="22740" spans="1:2" ht="14.25" customHeight="1">
      <c r="A22740" s="2" t="s">
        <v>21502</v>
      </c>
      <c r="B22740" s="2" t="str">
        <f ca="1">IFERROR(__xludf.DUMMYFUNCTION("GOOGLETRANSLATE(A22740,""auto"",""en"")"),"Loading...")</f>
        <v>Loading...</v>
      </c>
    </row>
    <row r="22741" spans="1:2" ht="14.25" customHeight="1">
      <c r="A22741" s="2" t="s">
        <v>21503</v>
      </c>
      <c r="B22741" s="2" t="str">
        <f ca="1">IFERROR(__xludf.DUMMYFUNCTION("GOOGLETRANSLATE(A22741,""auto"",""en"")"),"Loading...")</f>
        <v>Loading...</v>
      </c>
    </row>
    <row r="22742" spans="1:2" ht="14.25" customHeight="1">
      <c r="A22742" s="2" t="s">
        <v>21504</v>
      </c>
      <c r="B22742" s="2" t="str">
        <f ca="1">IFERROR(__xludf.DUMMYFUNCTION("GOOGLETRANSLATE(A22742,""auto"",""en"")"),"Loading...")</f>
        <v>Loading...</v>
      </c>
    </row>
    <row r="22743" spans="1:2" ht="14.25" customHeight="1">
      <c r="A22743" s="6" t="s">
        <v>21505</v>
      </c>
      <c r="B22743" s="2" t="str">
        <f ca="1">IFERROR(__xludf.DUMMYFUNCTION("GOOGLETRANSLATE(A22743,""auto"",""en"")"),"Loading...")</f>
        <v>Loading...</v>
      </c>
    </row>
    <row r="22744" spans="1:2" ht="14.25" customHeight="1">
      <c r="A22744" s="2" t="s">
        <v>21506</v>
      </c>
      <c r="B22744" s="2" t="str">
        <f ca="1">IFERROR(__xludf.DUMMYFUNCTION("GOOGLETRANSLATE(A22744,""auto"",""en"")"),"Loading...")</f>
        <v>Loading...</v>
      </c>
    </row>
    <row r="22745" spans="1:2" ht="14.25" customHeight="1">
      <c r="A22745" s="2" t="s">
        <v>21507</v>
      </c>
      <c r="B22745" s="2" t="str">
        <f ca="1">IFERROR(__xludf.DUMMYFUNCTION("GOOGLETRANSLATE(A22745,""auto"",""en"")"),"Very bad...")</f>
        <v>Very bad...</v>
      </c>
    </row>
    <row r="22746" spans="1:2" ht="14.25" customHeight="1">
      <c r="A22746" s="2" t="s">
        <v>21508</v>
      </c>
      <c r="B22746" s="2" t="str">
        <f ca="1">IFERROR(__xludf.DUMMYFUNCTION("GOOGLETRANSLATE(A22746,""auto"",""en"")"),"Loading...")</f>
        <v>Loading...</v>
      </c>
    </row>
    <row r="22747" spans="1:2" ht="14.25" customHeight="1">
      <c r="A22747" s="2" t="s">
        <v>21509</v>
      </c>
      <c r="B22747" s="2" t="str">
        <f ca="1">IFERROR(__xludf.DUMMYFUNCTION("GOOGLETRANSLATE(A22747,""auto"",""en"")"),"Loading...")</f>
        <v>Loading...</v>
      </c>
    </row>
    <row r="22748" spans="1:2" ht="14.25" customHeight="1">
      <c r="A22748" s="2" t="s">
        <v>21510</v>
      </c>
      <c r="B22748" s="2" t="str">
        <f ca="1">IFERROR(__xludf.DUMMYFUNCTION("GOOGLETRANSLATE(A22748,""auto"",""en"")"),"Loading...")</f>
        <v>Loading...</v>
      </c>
    </row>
    <row r="22749" spans="1:2" ht="14.25" customHeight="1">
      <c r="A22749" s="6" t="s">
        <v>21511</v>
      </c>
      <c r="B22749" s="2" t="str">
        <f ca="1">IFERROR(__xludf.DUMMYFUNCTION("GOOGLETRANSLATE(A22749,""auto"",""en"")"),"Loading...")</f>
        <v>Loading...</v>
      </c>
    </row>
    <row r="22750" spans="1:2" ht="14.25" customHeight="1">
      <c r="A22750" s="2" t="s">
        <v>21512</v>
      </c>
      <c r="B22750" s="2" t="str">
        <f ca="1">IFERROR(__xludf.DUMMYFUNCTION("GOOGLETRANSLATE(A22750,""auto"",""en"")"),"Loading...")</f>
        <v>Loading...</v>
      </c>
    </row>
    <row r="22751" spans="1:2" ht="14.25" customHeight="1">
      <c r="A22751" s="2" t="s">
        <v>21513</v>
      </c>
      <c r="B22751" s="2" t="str">
        <f ca="1">IFERROR(__xludf.DUMMYFUNCTION("GOOGLETRANSLATE(A22751,""auto"",""en"")"),"Loading...")</f>
        <v>Loading...</v>
      </c>
    </row>
    <row r="22752" spans="1:2" ht="14.25" customHeight="1">
      <c r="A22752" s="2" t="s">
        <v>21514</v>
      </c>
      <c r="B22752" s="2" t="str">
        <f ca="1">IFERROR(__xludf.DUMMYFUNCTION("GOOGLETRANSLATE(A22752,""auto"",""en"")"),"Loading...")</f>
        <v>Loading...</v>
      </c>
    </row>
    <row r="22753" spans="1:2" ht="14.25" customHeight="1">
      <c r="A22753" s="2" t="s">
        <v>21515</v>
      </c>
      <c r="B22753" s="2" t="str">
        <f ca="1">IFERROR(__xludf.DUMMYFUNCTION("GOOGLETRANSLATE(A22753,""auto"",""en"")"),"Loading...")</f>
        <v>Loading...</v>
      </c>
    </row>
    <row r="22754" spans="1:2" ht="14.25" customHeight="1">
      <c r="A22754" s="2" t="s">
        <v>21516</v>
      </c>
      <c r="B22754" s="2" t="str">
        <f ca="1">IFERROR(__xludf.DUMMYFUNCTION("GOOGLETRANSLATE(A22754,""auto"",""en"")"),"Loading...")</f>
        <v>Loading...</v>
      </c>
    </row>
    <row r="22755" spans="1:2" ht="14.25" customHeight="1">
      <c r="A22755" s="6" t="s">
        <v>21517</v>
      </c>
      <c r="B22755" s="2" t="str">
        <f ca="1">IFERROR(__xludf.DUMMYFUNCTION("GOOGLETRANSLATE(A22755,""auto"",""en"")"),"Is wayanad not in India?
or is it less valuable for  PM Seat?
all constituency are equally important
stop this dirty hate game
...... He has better vision for farmers
and Youth of this
nation..... # PMGandhi❤❤")</f>
        <v>Is wayanad not in India?
or is it less valuable for  PM Seat?
all constituency are equally important
stop this dirty hate game
...... He has better vision for farmers
and Youth of this
nation..... # PMGandhi❤❤</v>
      </c>
    </row>
    <row r="22756" spans="1:2" ht="14.25" customHeight="1">
      <c r="A22756" s="2" t="s">
        <v>21518</v>
      </c>
      <c r="B22756" s="2" t="str">
        <f ca="1">IFERROR(__xludf.DUMMYFUNCTION("GOOGLETRANSLATE(A22756,""auto"",""en"")"),"Loading...")</f>
        <v>Loading...</v>
      </c>
    </row>
    <row r="22757" spans="1:2" ht="14.25" customHeight="1">
      <c r="A22757" s="2" t="s">
        <v>21519</v>
      </c>
      <c r="B22757" s="2" t="str">
        <f ca="1">IFERROR(__xludf.DUMMYFUNCTION("GOOGLETRANSLATE(A22757,""auto"",""en"")"),"Guys I m making new political party.  I want u join me but don't ask questions me yet I will tell u all about it later")</f>
        <v>Guys I m making new political party.  I want u join me but don't ask questions me yet I will tell u all about it later</v>
      </c>
    </row>
    <row r="22758" spans="1:2" ht="14.25" customHeight="1">
      <c r="A22758" s="2" t="s">
        <v>21520</v>
      </c>
      <c r="B22758" s="2" t="str">
        <f ca="1">IFERROR(__xludf.DUMMYFUNCTION("GOOGLETRANSLATE(A22758,""auto"",""en"")"),"Loading...")</f>
        <v>Loading...</v>
      </c>
    </row>
    <row r="22759" spans="1:2" ht="14.25" customHeight="1">
      <c r="A22759" s="2" t="s">
        <v>21521</v>
      </c>
      <c r="B22759" s="2" t="str">
        <f ca="1">IFERROR(__xludf.DUMMYFUNCTION("GOOGLETRANSLATE(A22759,""auto"",""en"")"),"Loading...")</f>
        <v>Loading...</v>
      </c>
    </row>
    <row r="22760" spans="1:2" ht="14.25" customHeight="1">
      <c r="A22760" s="2" t="s">
        <v>21522</v>
      </c>
      <c r="B22760" s="2" t="str">
        <f ca="1">IFERROR(__xludf.DUMMYFUNCTION("GOOGLETRANSLATE(A22760,""auto"",""en"")"),"Loading...")</f>
        <v>Loading...</v>
      </c>
    </row>
    <row r="22761" spans="1:2" ht="14.25" customHeight="1">
      <c r="A22761" s="2" t="s">
        <v>21523</v>
      </c>
      <c r="B22761" s="2" t="str">
        <f ca="1">IFERROR(__xludf.DUMMYFUNCTION("GOOGLETRANSLATE(A22761,""auto"",""en"")"),"Loading...")</f>
        <v>Loading...</v>
      </c>
    </row>
    <row r="22762" spans="1:2" ht="14.25" customHeight="1">
      <c r="A22762" s="2" t="s">
        <v>21524</v>
      </c>
      <c r="B22762" s="2" t="str">
        <f ca="1">IFERROR(__xludf.DUMMYFUNCTION("GOOGLETRANSLATE(A22762,""auto"",""en"")"),"Weak or strong from both partys we have to change our leaders one party shouldn't be rules more than 10 years")</f>
        <v>Weak or strong from both partys we have to change our leaders one party shouldn't be rules more than 10 years</v>
      </c>
    </row>
    <row r="22763" spans="1:2" ht="14.25" customHeight="1">
      <c r="A22763" s="2" t="s">
        <v>21525</v>
      </c>
      <c r="B22763" s="2" t="str">
        <f ca="1">IFERROR(__xludf.DUMMYFUNCTION("GOOGLETRANSLATE(A22763,""auto"",""en"")"),"Loading...")</f>
        <v>Loading...</v>
      </c>
    </row>
    <row r="22764" spans="1:2" ht="14.25" customHeight="1">
      <c r="A22764" s="2" t="s">
        <v>21526</v>
      </c>
      <c r="B22764" s="2" t="str">
        <f ca="1">IFERROR(__xludf.DUMMYFUNCTION("GOOGLETRANSLATE(A22764,""auto"",""en"")"),"Today you have a video of yourself👎")</f>
        <v>Today you have a video of yourself👎</v>
      </c>
    </row>
    <row r="22765" spans="1:2" ht="14.25" customHeight="1">
      <c r="A22765" s="2" t="s">
        <v>21527</v>
      </c>
      <c r="B22765" s="2" t="str">
        <f ca="1">IFERROR(__xludf.DUMMYFUNCTION("GOOGLETRANSLATE(A22765,""auto"",""en"")"),"How many money that BJP feed u 😂😂😂")</f>
        <v>How many money that BJP feed u 😂😂😂</v>
      </c>
    </row>
    <row r="22766" spans="1:2" ht="14.25" customHeight="1">
      <c r="A22766" s="2" t="s">
        <v>21528</v>
      </c>
      <c r="B22766" s="2" t="str">
        <f ca="1">IFERROR(__xludf.DUMMYFUNCTION("GOOGLETRANSLATE(A22766,""auto"",""en"")"),"Loading...")</f>
        <v>Loading...</v>
      </c>
    </row>
    <row r="22767" spans="1:2" ht="14.25" customHeight="1">
      <c r="A22767" s="2" t="s">
        <v>21529</v>
      </c>
      <c r="B22767" s="2" t="str">
        <f ca="1">IFERROR(__xludf.DUMMYFUNCTION("GOOGLETRANSLATE(A22767,""auto"",""en"")"),"Loading...")</f>
        <v>Loading...</v>
      </c>
    </row>
    <row r="22768" spans="1:2" ht="14.25" customHeight="1">
      <c r="A22768" s="2" t="s">
        <v>21530</v>
      </c>
      <c r="B22768" s="2" t="str">
        <f ca="1">IFERROR(__xludf.DUMMYFUNCTION("GOOGLETRANSLATE(A22768,""auto"",""en"")"),"Loading...")</f>
        <v>Loading...</v>
      </c>
    </row>
    <row r="22769" spans="1:2" ht="14.25" customHeight="1">
      <c r="A22769" s="2" t="s">
        <v>21531</v>
      </c>
      <c r="B22769" s="2" t="str">
        <f ca="1">IFERROR(__xludf.DUMMYFUNCTION("GOOGLETRANSLATE(A22769,""auto"",""en"")"),"Loading...")</f>
        <v>Loading...</v>
      </c>
    </row>
    <row r="22770" spans="1:2" ht="14.25" customHeight="1">
      <c r="A22770" s="4" t="s">
        <v>21532</v>
      </c>
      <c r="B22770" s="2" t="str">
        <f ca="1">IFERROR(__xludf.DUMMYFUNCTION("GOOGLETRANSLATE(A22770,""auto"",""en"")"),"Loading...")</f>
        <v>Loading...</v>
      </c>
    </row>
    <row r="22771" spans="1:2" ht="14.25" customHeight="1">
      <c r="A22771" s="2" t="s">
        <v>21533</v>
      </c>
      <c r="B22771" s="2" t="str">
        <f ca="1">IFERROR(__xludf.DUMMYFUNCTION("GOOGLETRANSLATE(A22771,""auto"",""en"")"),"Loading...")</f>
        <v>Loading...</v>
      </c>
    </row>
    <row r="22772" spans="1:2" ht="14.25" customHeight="1">
      <c r="A22772" s="6" t="s">
        <v>21534</v>
      </c>
      <c r="B22772" s="2" t="str">
        <f ca="1">IFERROR(__xludf.DUMMYFUNCTION("GOOGLETRANSLATE(A22772,""auto"",""en"")"),"Loading...")</f>
        <v>Loading...</v>
      </c>
    </row>
    <row r="22773" spans="1:2" ht="14.25" customHeight="1">
      <c r="A22773" s="2" t="s">
        <v>21535</v>
      </c>
      <c r="B22773" s="2" t="str">
        <f ca="1">IFERROR(__xludf.DUMMYFUNCTION("GOOGLETRANSLATE(A22773,""auto"",""en"")"),"Loading...")</f>
        <v>Loading...</v>
      </c>
    </row>
    <row r="22774" spans="1:2" ht="14.25" customHeight="1">
      <c r="A22774" s="2" t="s">
        <v>21536</v>
      </c>
      <c r="B22774" s="2" t="str">
        <f ca="1">IFERROR(__xludf.DUMMYFUNCTION("GOOGLETRANSLATE(A22774,""auto"",""en"")"),"Loading...")</f>
        <v>Loading...</v>
      </c>
    </row>
    <row r="22775" spans="1:2" ht="14.25" customHeight="1">
      <c r="A22775" s="2" t="s">
        <v>21537</v>
      </c>
      <c r="B22775" s="2" t="str">
        <f ca="1">IFERROR(__xludf.DUMMYFUNCTION("GOOGLETRANSLATE(A22775,""auto"",""en"")"),"i never subscribe to channel so easily even it is free because i think the channel i subscribe are most of the video youtube suggest on my feed so to make my feed clear from bullshit videos in youtube but the day saw your first video i subscribed to your "&amp;"channel because of your unbaisedness and from that day i never regretted  it ❤")</f>
        <v>i never subscribe to channel so easily even it is free because i think the channel i subscribe are most of the video youtube suggest on my feed so to make my feed clear from bullshit videos in youtube but the day saw your first video i subscribed to your channel because of your unbaisedness and from that day i never regretted  it ❤</v>
      </c>
    </row>
    <row r="22776" spans="1:2" ht="14.25" customHeight="1">
      <c r="A22776" s="2" t="s">
        <v>21538</v>
      </c>
      <c r="B22776" s="2" t="str">
        <f ca="1">IFERROR(__xludf.DUMMYFUNCTION("GOOGLETRANSLATE(A22776,""auto"",""en"")"),"Loading...")</f>
        <v>Loading...</v>
      </c>
    </row>
    <row r="22777" spans="1:2" ht="14.25" customHeight="1">
      <c r="A22777" s="6" t="s">
        <v>21539</v>
      </c>
      <c r="B22777" s="2" t="str">
        <f ca="1">IFERROR(__xludf.DUMMYFUNCTION("GOOGLETRANSLATE(A22777,""auto"",""en"")"),"Loading...")</f>
        <v>Loading...</v>
      </c>
    </row>
    <row r="22778" spans="1:2" ht="14.25" customHeight="1">
      <c r="A22778" s="2" t="s">
        <v>21540</v>
      </c>
      <c r="B22778" s="2" t="str">
        <f ca="1">IFERROR(__xludf.DUMMYFUNCTION("GOOGLETRANSLATE(A22778,""auto"",""en"")"),"Loading...")</f>
        <v>Loading...</v>
      </c>
    </row>
    <row r="22779" spans="1:2" ht="14.25" customHeight="1">
      <c r="A22779" s="2" t="s">
        <v>21541</v>
      </c>
      <c r="B22779" s="2" t="str">
        <f ca="1">IFERROR(__xludf.DUMMYFUNCTION("GOOGLETRANSLATE(A22779,""auto"",""en"")"),"Loading...")</f>
        <v>Loading...</v>
      </c>
    </row>
    <row r="22780" spans="1:2" ht="14.25" customHeight="1">
      <c r="A22780" s="2" t="s">
        <v>21542</v>
      </c>
      <c r="B22780" s="2" t="str">
        <f ca="1">IFERROR(__xludf.DUMMYFUNCTION("GOOGLETRANSLATE(A22780,""auto"",""en"")"),"Loading...")</f>
        <v>Loading...</v>
      </c>
    </row>
    <row r="22781" spans="1:2" ht="14.25" customHeight="1">
      <c r="A22781" s="2" t="s">
        <v>21543</v>
      </c>
      <c r="B22781" s="2" t="str">
        <f ca="1">IFERROR(__xludf.DUMMYFUNCTION("GOOGLETRANSLATE(A22781,""auto"",""en"")"),"Loading...")</f>
        <v>Loading...</v>
      </c>
    </row>
    <row r="22782" spans="1:2" ht="14.25" customHeight="1">
      <c r="A22782" s="2" t="s">
        <v>21544</v>
      </c>
      <c r="B22782" s="2" t="str">
        <f ca="1">IFERROR(__xludf.DUMMYFUNCTION("GOOGLETRANSLATE(A22782,""auto"",""en"")"),"Loading...")</f>
        <v>Loading...</v>
      </c>
    </row>
    <row r="22783" spans="1:2" ht="14.25" customHeight="1">
      <c r="A22783" s="6" t="s">
        <v>21545</v>
      </c>
      <c r="B22783" s="2" t="str">
        <f ca="1">IFERROR(__xludf.DUMMYFUNCTION("GOOGLETRANSLATE(A22783,""auto"",""en"")"),"Loading...")</f>
        <v>Loading...</v>
      </c>
    </row>
    <row r="22784" spans="1:2" ht="14.25" customHeight="1">
      <c r="A22784" s="2" t="s">
        <v>21546</v>
      </c>
      <c r="B22784" s="2" t="str">
        <f ca="1">IFERROR(__xludf.DUMMYFUNCTION("GOOGLETRANSLATE(A22784,""auto"",""en"")"),"Loading...")</f>
        <v>Loading...</v>
      </c>
    </row>
    <row r="22785" spans="1:2" ht="14.25" customHeight="1">
      <c r="A22785" s="2" t="s">
        <v>21547</v>
      </c>
      <c r="B22785" s="2" t="str">
        <f ca="1">IFERROR(__xludf.DUMMYFUNCTION("GOOGLETRANSLATE(A22785,""auto"",""en"")"),"You are totally wrong. Congress is out to get power by hook or crook. Once in power he will kick the fools who would vote him")</f>
        <v>You are totally wrong. Congress is out to get power by hook or crook. Once in power he will kick the fools who would vote him</v>
      </c>
    </row>
    <row r="22786" spans="1:2" ht="14.25" customHeight="1">
      <c r="A22786" s="2" t="s">
        <v>21548</v>
      </c>
      <c r="B22786" s="2" t="str">
        <f ca="1">IFERROR(__xludf.DUMMYFUNCTION("GOOGLETRANSLATE(A22786,""auto"",""en"")"),"Loading...")</f>
        <v>Loading...</v>
      </c>
    </row>
    <row r="22787" spans="1:2" ht="14.25" customHeight="1">
      <c r="A22787" s="2" t="s">
        <v>21549</v>
      </c>
      <c r="B22787" s="2" t="str">
        <f ca="1">IFERROR(__xludf.DUMMYFUNCTION("GOOGLETRANSLATE(A22787,""auto"",""en"")"),"Loading...")</f>
        <v>Loading...</v>
      </c>
    </row>
    <row r="22788" spans="1:2" ht="14.25" customHeight="1">
      <c r="A22788" s="2" t="s">
        <v>21550</v>
      </c>
      <c r="B22788" s="2" t="str">
        <f ca="1">IFERROR(__xludf.DUMMYFUNCTION("GOOGLETRANSLATE(A22788,""auto"",""en"")"),"Loading...")</f>
        <v>Loading...</v>
      </c>
    </row>
    <row r="22789" spans="1:2" ht="14.25" customHeight="1">
      <c r="A22789" s="2" t="s">
        <v>21551</v>
      </c>
      <c r="B22789" s="2" t="str">
        <f ca="1">IFERROR(__xludf.DUMMYFUNCTION("GOOGLETRANSLATE(A22789,""auto"",""en"")"),"Loading...")</f>
        <v>Loading...</v>
      </c>
    </row>
    <row r="22790" spans="1:2" ht="14.25" customHeight="1">
      <c r="A22790" s="4" t="s">
        <v>21552</v>
      </c>
      <c r="B22790" s="2" t="str">
        <f ca="1">IFERROR(__xludf.DUMMYFUNCTION("GOOGLETRANSLATE(A22790,""auto"",""en"")"),"Loading...")</f>
        <v>Loading...</v>
      </c>
    </row>
    <row r="22791" spans="1:2" ht="14.25" customHeight="1">
      <c r="A22791" s="2" t="s">
        <v>21553</v>
      </c>
      <c r="B22791" s="2" t="str">
        <f ca="1">IFERROR(__xludf.DUMMYFUNCTION("GOOGLETRANSLATE(A22791,""auto"",""en"")"),"BJP is the only party I can imagine as face in the world politics, none other govt. has ability to perform how they are doing. The clear and boldness of BJP is the only enough reason to vote them(at least for me).")</f>
        <v>BJP is the only party I can imagine as face in the world politics, none other govt. has ability to perform how they are doing. The clear and boldness of BJP is the only enough reason to vote them(at least for me).</v>
      </c>
    </row>
    <row r="22792" spans="1:2" ht="14.25" customHeight="1">
      <c r="A22792" s="2" t="s">
        <v>21554</v>
      </c>
      <c r="B22792" s="2" t="str">
        <f ca="1">IFERROR(__xludf.DUMMYFUNCTION("GOOGLETRANSLATE(A22792,""auto"",""en"")"),"Loading...")</f>
        <v>Loading...</v>
      </c>
    </row>
    <row r="22793" spans="1:2" ht="14.25" customHeight="1">
      <c r="A22793" s="2" t="s">
        <v>21555</v>
      </c>
      <c r="B22793" s="2" t="str">
        <f ca="1">IFERROR(__xludf.DUMMYFUNCTION("GOOGLETRANSLATE(A22793,""auto"",""en"")"),"Loading...")</f>
        <v>Loading...</v>
      </c>
    </row>
    <row r="22794" spans="1:2" ht="14.25" customHeight="1">
      <c r="A22794" s="2" t="s">
        <v>21556</v>
      </c>
      <c r="B22794" s="2" t="str">
        <f ca="1">IFERROR(__xludf.DUMMYFUNCTION("GOOGLETRANSLATE(A22794,""auto"",""en"")"),"Loading...")</f>
        <v>Loading...</v>
      </c>
    </row>
    <row r="22795" spans="1:2" ht="14.25" customHeight="1">
      <c r="A22795" s="2" t="s">
        <v>21557</v>
      </c>
      <c r="B22795" s="2" t="str">
        <f ca="1">IFERROR(__xludf.DUMMYFUNCTION("GOOGLETRANSLATE(A22795,""auto"",""en"")"),"Loading...")</f>
        <v>Loading...</v>
      </c>
    </row>
    <row r="22796" spans="1:2" ht="14.25" customHeight="1">
      <c r="A22796" s="2" t="s">
        <v>21558</v>
      </c>
      <c r="B22796" s="2" t="str">
        <f ca="1">IFERROR(__xludf.DUMMYFUNCTION("GOOGLETRANSLATE(A22796,""auto"",""en"")"),"Loading...")</f>
        <v>Loading...</v>
      </c>
    </row>
    <row r="22797" spans="1:2" ht="14.25" customHeight="1">
      <c r="A22797" s="2" t="s">
        <v>388</v>
      </c>
      <c r="B22797" s="2" t="str">
        <f ca="1">IFERROR(__xludf.DUMMYFUNCTION("GOOGLETRANSLATE(A22797,""auto"",""en"")"),"Loading...")</f>
        <v>Loading...</v>
      </c>
    </row>
    <row r="22798" spans="1:2" ht="14.25" customHeight="1">
      <c r="A22798" s="2" t="s">
        <v>1534</v>
      </c>
      <c r="B22798" s="2" t="str">
        <f ca="1">IFERROR(__xludf.DUMMYFUNCTION("GOOGLETRANSLATE(A22798,""auto"",""en"")"),"Loading...")</f>
        <v>Loading...</v>
      </c>
    </row>
    <row r="22799" spans="1:2" ht="14.25" customHeight="1">
      <c r="A22799" s="2" t="s">
        <v>21559</v>
      </c>
      <c r="B22799" s="2" t="str">
        <f ca="1">IFERROR(__xludf.DUMMYFUNCTION("GOOGLETRANSLATE(A22799,""auto"",""en"")"),"Loading...")</f>
        <v>Loading...</v>
      </c>
    </row>
    <row r="22800" spans="1:2" ht="14.25" customHeight="1">
      <c r="A22800" s="2" t="s">
        <v>21560</v>
      </c>
      <c r="B22800" s="2" t="str">
        <f ca="1">IFERROR(__xludf.DUMMYFUNCTION("GOOGLETRANSLATE(A22800,""auto"",""en"")"),"Loading...")</f>
        <v>Loading...</v>
      </c>
    </row>
    <row r="22801" spans="1:2" ht="14.25" customHeight="1">
      <c r="A22801" s="2" t="s">
        <v>21561</v>
      </c>
      <c r="B22801" s="2" t="str">
        <f ca="1">IFERROR(__xludf.DUMMYFUNCTION("GOOGLETRANSLATE(A22801,""auto"",""en"")"),"Loading...")</f>
        <v>Loading...</v>
      </c>
    </row>
    <row r="22802" spans="1:2" ht="14.25" customHeight="1">
      <c r="A22802" s="2" t="s">
        <v>21562</v>
      </c>
      <c r="B22802" s="2" t="str">
        <f ca="1">IFERROR(__xludf.DUMMYFUNCTION("GOOGLETRANSLATE(A22802,""auto"",""en"")"),"Loading...")</f>
        <v>Loading...</v>
      </c>
    </row>
    <row r="22803" spans="1:2" ht="14.25" customHeight="1">
      <c r="A22803" s="6" t="s">
        <v>21563</v>
      </c>
      <c r="B22803" s="2" t="str">
        <f ca="1">IFERROR(__xludf.DUMMYFUNCTION("GOOGLETRANSLATE(A22803,""auto"",""en"")"),"Loading...")</f>
        <v>Loading...</v>
      </c>
    </row>
    <row r="22804" spans="1:2" ht="14.25" customHeight="1">
      <c r="A22804" s="6" t="s">
        <v>21564</v>
      </c>
      <c r="B22804" s="2" t="str">
        <f ca="1">IFERROR(__xludf.DUMMYFUNCTION("GOOGLETRANSLATE(A22804,""auto"",""en"")"),"Loading...")</f>
        <v>Loading...</v>
      </c>
    </row>
    <row r="22805" spans="1:2" ht="14.25" customHeight="1">
      <c r="A22805" s="2" t="s">
        <v>21565</v>
      </c>
      <c r="B22805" s="2" t="str">
        <f ca="1">IFERROR(__xludf.DUMMYFUNCTION("GOOGLETRANSLATE(A22805,""auto"",""en"")"),"Loading...")</f>
        <v>Loading...</v>
      </c>
    </row>
    <row r="22806" spans="1:2" ht="14.25" customHeight="1">
      <c r="A22806" s="2" t="s">
        <v>21566</v>
      </c>
      <c r="B22806" s="2" t="str">
        <f ca="1">IFERROR(__xludf.DUMMYFUNCTION("GOOGLETRANSLATE(A22806,""auto"",""en"")"),"Loading...")</f>
        <v>Loading...</v>
      </c>
    </row>
    <row r="22807" spans="1:2" ht="14.25" customHeight="1">
      <c r="A22807" s="2" t="s">
        <v>21567</v>
      </c>
      <c r="B22807" s="2" t="str">
        <f ca="1">IFERROR(__xludf.DUMMYFUNCTION("GOOGLETRANSLATE(A22807,""auto"",""en"")"),"Loading...")</f>
        <v>Loading...</v>
      </c>
    </row>
    <row r="22808" spans="1:2" ht="14.25" customHeight="1">
      <c r="A22808" s="6" t="s">
        <v>21568</v>
      </c>
      <c r="B22808" s="2" t="str">
        <f ca="1">IFERROR(__xludf.DUMMYFUNCTION("GOOGLETRANSLATE(A22808,""auto"",""en"")"),"Loading...")</f>
        <v>Loading...</v>
      </c>
    </row>
    <row r="22809" spans="1:2" ht="14.25" customHeight="1">
      <c r="A22809" s="2" t="s">
        <v>21569</v>
      </c>
      <c r="B22809" s="2" t="str">
        <f ca="1">IFERROR(__xludf.DUMMYFUNCTION("GOOGLETRANSLATE(A22809,""auto"",""en"")"),"Loading...")</f>
        <v>Loading...</v>
      </c>
    </row>
    <row r="22810" spans="1:2" ht="14.25" customHeight="1">
      <c r="A22810" s="5" t="s">
        <v>21570</v>
      </c>
      <c r="B22810" s="2" t="str">
        <f ca="1">IFERROR(__xludf.DUMMYFUNCTION("GOOGLETRANSLATE(A22810,""auto"",""en"")"),"Loading...")</f>
        <v>Loading...</v>
      </c>
    </row>
    <row r="22811" spans="1:2" ht="14.25" customHeight="1">
      <c r="A22811" s="2" t="s">
        <v>21571</v>
      </c>
      <c r="B22811" s="2" t="str">
        <f ca="1">IFERROR(__xludf.DUMMYFUNCTION("GOOGLETRANSLATE(A22811,""auto"",""en"")"),"Loading...")</f>
        <v>Loading...</v>
      </c>
    </row>
    <row r="22812" spans="1:2" ht="14.25" customHeight="1">
      <c r="A22812" s="2" t="s">
        <v>21572</v>
      </c>
      <c r="B22812" s="2" t="str">
        <f ca="1">IFERROR(__xludf.DUMMYFUNCTION("GOOGLETRANSLATE(A22812,""auto"",""en"")"),"Loading...")</f>
        <v>Loading...</v>
      </c>
    </row>
    <row r="22813" spans="1:2" ht="14.25" customHeight="1">
      <c r="A22813" s="2" t="s">
        <v>21573</v>
      </c>
      <c r="B22813" s="2" t="str">
        <f ca="1">IFERROR(__xludf.DUMMYFUNCTION("GOOGLETRANSLATE(A22813,""auto"",""en"")"),"Loading...")</f>
        <v>Loading...</v>
      </c>
    </row>
    <row r="22814" spans="1:2" ht="14.25" customHeight="1">
      <c r="A22814" s="6" t="s">
        <v>21574</v>
      </c>
      <c r="B22814" s="2" t="str">
        <f ca="1">IFERROR(__xludf.DUMMYFUNCTION("GOOGLETRANSLATE(A22814,""auto"",""en"")"),"Loading...")</f>
        <v>Loading...</v>
      </c>
    </row>
    <row r="22815" spans="1:2" ht="14.25" customHeight="1">
      <c r="A22815" s="2" t="s">
        <v>21575</v>
      </c>
      <c r="B22815" s="2" t="str">
        <f ca="1">IFERROR(__xludf.DUMMYFUNCTION("GOOGLETRANSLATE(A22815,""auto"",""en"")"),"Loading...")</f>
        <v>Loading...</v>
      </c>
    </row>
    <row r="22816" spans="1:2" ht="14.25" customHeight="1">
      <c r="A22816" s="6" t="s">
        <v>21576</v>
      </c>
      <c r="B22816" s="2" t="str">
        <f ca="1">IFERROR(__xludf.DUMMYFUNCTION("GOOGLETRANSLATE(A22816,""auto"",""en"")"),"Loading...")</f>
        <v>Loading...</v>
      </c>
    </row>
    <row r="22817" spans="1:2" ht="14.25" customHeight="1">
      <c r="A22817" s="2" t="s">
        <v>21577</v>
      </c>
      <c r="B22817" s="2" t="str">
        <f ca="1">IFERROR(__xludf.DUMMYFUNCTION("GOOGLETRANSLATE(A22817,""auto"",""en"")"),"Loading...")</f>
        <v>Loading...</v>
      </c>
    </row>
    <row r="22818" spans="1:2" ht="14.25" customHeight="1">
      <c r="A22818" s="6" t="s">
        <v>21578</v>
      </c>
      <c r="B22818" s="2" t="str">
        <f ca="1">IFERROR(__xludf.DUMMYFUNCTION("GOOGLETRANSLATE(A22818,""auto"",""en"")"),"Loading...")</f>
        <v>Loading...</v>
      </c>
    </row>
    <row r="22819" spans="1:2" ht="14.25" customHeight="1">
      <c r="A22819" s="6" t="s">
        <v>21579</v>
      </c>
      <c r="B22819" s="2" t="str">
        <f ca="1">IFERROR(__xludf.DUMMYFUNCTION("GOOGLETRANSLATE(A22819,""auto"",""en"")"),"Loading...")</f>
        <v>Loading...</v>
      </c>
    </row>
    <row r="22820" spans="1:2" ht="14.25" customHeight="1">
      <c r="A22820" s="2" t="s">
        <v>21580</v>
      </c>
      <c r="B22820" s="2" t="str">
        <f ca="1">IFERROR(__xludf.DUMMYFUNCTION("GOOGLETRANSLATE(A22820,""auto"",""en"")"),"Loading...")</f>
        <v>Loading...</v>
      </c>
    </row>
    <row r="22821" spans="1:2" ht="14.25" customHeight="1">
      <c r="A22821" s="6" t="s">
        <v>21581</v>
      </c>
      <c r="B22821" s="2" t="str">
        <f ca="1">IFERROR(__xludf.DUMMYFUNCTION("GOOGLETRANSLATE(A22821,""auto"",""en"")"),"Loading...")</f>
        <v>Loading...</v>
      </c>
    </row>
    <row r="22822" spans="1:2" ht="14.25" customHeight="1">
      <c r="A22822" s="4" t="s">
        <v>21582</v>
      </c>
      <c r="B22822" s="2" t="str">
        <f ca="1">IFERROR(__xludf.DUMMYFUNCTION("GOOGLETRANSLATE(A22822,""auto"",""en"")"),"Loading...")</f>
        <v>Loading...</v>
      </c>
    </row>
    <row r="22823" spans="1:2" ht="14.25" customHeight="1">
      <c r="A22823" s="2" t="s">
        <v>21583</v>
      </c>
      <c r="B22823" s="2" t="str">
        <f ca="1">IFERROR(__xludf.DUMMYFUNCTION("GOOGLETRANSLATE(A22823,""auto"",""en"")"),"Loading...")</f>
        <v>Loading...</v>
      </c>
    </row>
    <row r="22824" spans="1:2" ht="14.25" customHeight="1">
      <c r="A22824" s="2" t="s">
        <v>21584</v>
      </c>
      <c r="B22824" s="2" t="str">
        <f ca="1">IFERROR(__xludf.DUMMYFUNCTION("GOOGLETRANSLATE(A22824,""auto"",""en"")"),"Loading...")</f>
        <v>Loading...</v>
      </c>
    </row>
    <row r="22825" spans="1:2" ht="14.25" customHeight="1">
      <c r="A22825" s="2" t="s">
        <v>21585</v>
      </c>
      <c r="B22825" s="2" t="str">
        <f ca="1">IFERROR(__xludf.DUMMYFUNCTION("GOOGLETRANSLATE(A22825,""auto"",""en"")"),"Loading...")</f>
        <v>Loading...</v>
      </c>
    </row>
    <row r="22826" spans="1:2" ht="14.25" customHeight="1">
      <c r="A22826" s="2" t="s">
        <v>21586</v>
      </c>
      <c r="B22826" s="2" t="str">
        <f ca="1">IFERROR(__xludf.DUMMYFUNCTION("GOOGLETRANSLATE(A22826,""auto"",""en"")"),"Loading...")</f>
        <v>Loading...</v>
      </c>
    </row>
    <row r="22827" spans="1:2" ht="14.25" customHeight="1">
      <c r="A22827" s="6" t="s">
        <v>21587</v>
      </c>
      <c r="B22827" s="2" t="str">
        <f ca="1">IFERROR(__xludf.DUMMYFUNCTION("GOOGLETRANSLATE(A22827,""auto"",""en"")"),"Only Modijee will become our Prime Minister again in 2024.
It's Modijee Hattrick.")</f>
        <v>Only Modijee will become our Prime Minister again in 2024.
It's Modijee Hattrick.</v>
      </c>
    </row>
    <row r="22828" spans="1:2" ht="14.25" customHeight="1">
      <c r="A22828" s="2" t="s">
        <v>21588</v>
      </c>
      <c r="B22828" s="2" t="str">
        <f ca="1">IFERROR(__xludf.DUMMYFUNCTION("GOOGLETRANSLATE(A22828,""auto"",""en"")"),"Loading...")</f>
        <v>Loading...</v>
      </c>
    </row>
    <row r="22829" spans="1:2" ht="14.25" customHeight="1">
      <c r="A22829" s="2" t="s">
        <v>21589</v>
      </c>
      <c r="B22829" s="2" t="str">
        <f ca="1">IFERROR(__xludf.DUMMYFUNCTION("GOOGLETRANSLATE(A22829,""auto"",""en"")"),"Loading...")</f>
        <v>Loading...</v>
      </c>
    </row>
    <row r="22830" spans="1:2" ht="14.25" customHeight="1">
      <c r="A22830" s="2" t="s">
        <v>21590</v>
      </c>
      <c r="B22830" s="2" t="str">
        <f ca="1">IFERROR(__xludf.DUMMYFUNCTION("GOOGLETRANSLATE(A22830,""auto"",""en"")"),"Loading...")</f>
        <v>Loading...</v>
      </c>
    </row>
    <row r="22831" spans="1:2" ht="14.25" customHeight="1">
      <c r="A22831" s="2" t="s">
        <v>21591</v>
      </c>
      <c r="B22831" s="2" t="str">
        <f ca="1">IFERROR(__xludf.DUMMYFUNCTION("GOOGLETRANSLATE(A22831,""auto"",""en"")"),"‘’ Victory has many fathers but defeat is often orphan’’")</f>
        <v>‘’ Victory has many fathers but defeat is often orphan’’</v>
      </c>
    </row>
    <row r="22832" spans="1:2" ht="14.25" customHeight="1">
      <c r="A22832" s="6" t="s">
        <v>21592</v>
      </c>
      <c r="B22832" s="2" t="str">
        <f ca="1">IFERROR(__xludf.DUMMYFUNCTION("GOOGLETRANSLATE(A22832,""auto"",""en"")"),"Loading...")</f>
        <v>Loading...</v>
      </c>
    </row>
    <row r="22833" spans="1:2" ht="14.25" customHeight="1">
      <c r="A22833" s="2" t="s">
        <v>21593</v>
      </c>
      <c r="B22833" s="2" t="str">
        <f ca="1">IFERROR(__xludf.DUMMYFUNCTION("GOOGLETRANSLATE(A22833,""auto"",""en"")"),"Loading...")</f>
        <v>Loading...</v>
      </c>
    </row>
    <row r="22834" spans="1:2" ht="14.25" customHeight="1">
      <c r="A22834" s="2" t="s">
        <v>21594</v>
      </c>
      <c r="B22834" s="2" t="str">
        <f ca="1">IFERROR(__xludf.DUMMYFUNCTION("GOOGLETRANSLATE(A22834,""auto"",""en"")"),"Loading...")</f>
        <v>Loading...</v>
      </c>
    </row>
    <row r="22835" spans="1:2" ht="14.25" customHeight="1">
      <c r="A22835" s="2" t="s">
        <v>21595</v>
      </c>
      <c r="B22835" s="2" t="str">
        <f ca="1">IFERROR(__xludf.DUMMYFUNCTION("GOOGLETRANSLATE(A22835,""auto"",""en"")"),"Loading...")</f>
        <v>Loading...</v>
      </c>
    </row>
    <row r="22836" spans="1:2" ht="14.25" customHeight="1">
      <c r="A22836" s="2" t="s">
        <v>21596</v>
      </c>
      <c r="B22836" s="2" t="str">
        <f ca="1">IFERROR(__xludf.DUMMYFUNCTION("GOOGLETRANSLATE(A22836,""auto"",""en"")"),"Loading...")</f>
        <v>Loading...</v>
      </c>
    </row>
    <row r="22837" spans="1:2" ht="14.25" customHeight="1">
      <c r="A22837" s="6" t="s">
        <v>21597</v>
      </c>
      <c r="B22837" s="2" t="str">
        <f ca="1">IFERROR(__xludf.DUMMYFUNCTION("GOOGLETRANSLATE(A22837,""auto"",""en"")"),"Loading...")</f>
        <v>Loading...</v>
      </c>
    </row>
    <row r="22838" spans="1:2" ht="14.25" customHeight="1">
      <c r="A22838" s="2" t="s">
        <v>21598</v>
      </c>
      <c r="B22838" s="2" t="str">
        <f ca="1">IFERROR(__xludf.DUMMYFUNCTION("GOOGLETRANSLATE(A22838,""auto"",""en"")"),"Loading...")</f>
        <v>Loading...</v>
      </c>
    </row>
    <row r="22839" spans="1:2" ht="14.25" customHeight="1">
      <c r="A22839" s="2" t="s">
        <v>21599</v>
      </c>
      <c r="B22839" s="2" t="str">
        <f ca="1">IFERROR(__xludf.DUMMYFUNCTION("GOOGLETRANSLATE(A22839,""auto"",""en"")"),"Loading...")</f>
        <v>Loading...</v>
      </c>
    </row>
    <row r="22840" spans="1:2" ht="14.25" customHeight="1">
      <c r="A22840" s="6" t="s">
        <v>21600</v>
      </c>
      <c r="B22840" s="2" t="str">
        <f ca="1">IFERROR(__xludf.DUMMYFUNCTION("GOOGLETRANSLATE(A22840,""auto"",""en"")"),"Loading...")</f>
        <v>Loading...</v>
      </c>
    </row>
    <row r="22841" spans="1:2" ht="14.25" customHeight="1">
      <c r="A22841" s="2" t="s">
        <v>21601</v>
      </c>
      <c r="B22841" s="2" t="str">
        <f ca="1">IFERROR(__xludf.DUMMYFUNCTION("GOOGLETRANSLATE(A22841,""auto"",""en"")"),"Loading...")</f>
        <v>Loading...</v>
      </c>
    </row>
    <row r="22842" spans="1:2" ht="14.25" customHeight="1">
      <c r="A22842" s="2" t="s">
        <v>21602</v>
      </c>
      <c r="B22842" s="2" t="str">
        <f ca="1">IFERROR(__xludf.DUMMYFUNCTION("GOOGLETRANSLATE(A22842,""auto"",""en"")"),"Loading...")</f>
        <v>Loading...</v>
      </c>
    </row>
    <row r="22843" spans="1:2" ht="14.25" customHeight="1">
      <c r="A22843" s="2" t="s">
        <v>21603</v>
      </c>
      <c r="B22843" s="2" t="str">
        <f ca="1">IFERROR(__xludf.DUMMYFUNCTION("GOOGLETRANSLATE(A22843,""auto"",""en"")"),"Loading...")</f>
        <v>Loading...</v>
      </c>
    </row>
    <row r="22844" spans="1:2" ht="14.25" customHeight="1">
      <c r="A22844" s="2" t="s">
        <v>21604</v>
      </c>
      <c r="B22844" s="2" t="str">
        <f ca="1">IFERROR(__xludf.DUMMYFUNCTION("GOOGLETRANSLATE(A22844,""auto"",""en"")"),"Loading...")</f>
        <v>Loading...</v>
      </c>
    </row>
    <row r="22845" spans="1:2" ht="14.25" customHeight="1">
      <c r="A22845" s="6" t="s">
        <v>21605</v>
      </c>
      <c r="B22845" s="2" t="str">
        <f ca="1">IFERROR(__xludf.DUMMYFUNCTION("GOOGLETRANSLATE(A22845,""auto"",""en"")"),"Loading...")</f>
        <v>Loading...</v>
      </c>
    </row>
    <row r="22846" spans="1:2" ht="14.25" customHeight="1">
      <c r="A22846" s="2" t="s">
        <v>21606</v>
      </c>
      <c r="B22846" s="2" t="str">
        <f ca="1">IFERROR(__xludf.DUMMYFUNCTION("GOOGLETRANSLATE(A22846,""auto"",""en"")"),"Loading...")</f>
        <v>Loading...</v>
      </c>
    </row>
    <row r="22847" spans="1:2" ht="14.25" customHeight="1">
      <c r="A22847" s="2" t="s">
        <v>1534</v>
      </c>
      <c r="B22847" s="2" t="str">
        <f ca="1">IFERROR(__xludf.DUMMYFUNCTION("GOOGLETRANSLATE(A22847,""auto"",""en"")"),"Loading...")</f>
        <v>Loading...</v>
      </c>
    </row>
    <row r="22848" spans="1:2" ht="14.25" customHeight="1">
      <c r="A22848" s="2" t="s">
        <v>1268</v>
      </c>
      <c r="B22848" s="2" t="str">
        <f ca="1">IFERROR(__xludf.DUMMYFUNCTION("GOOGLETRANSLATE(A22848,""auto"",""en"")"),"Loading...")</f>
        <v>Loading...</v>
      </c>
    </row>
    <row r="22849" spans="1:2" ht="14.25" customHeight="1">
      <c r="A22849" s="2" t="s">
        <v>21607</v>
      </c>
      <c r="B22849" s="2" t="str">
        <f ca="1">IFERROR(__xludf.DUMMYFUNCTION("GOOGLETRANSLATE(A22849,""auto"",""en"")"),"Loading...")</f>
        <v>Loading...</v>
      </c>
    </row>
    <row r="22850" spans="1:2" ht="14.25" customHeight="1">
      <c r="A22850" s="2" t="s">
        <v>21608</v>
      </c>
      <c r="B22850" s="2" t="str">
        <f ca="1">IFERROR(__xludf.DUMMYFUNCTION("GOOGLETRANSLATE(A22850,""auto"",""en"")"),"Loading...")</f>
        <v>Loading...</v>
      </c>
    </row>
    <row r="22851" spans="1:2" ht="14.25" customHeight="1">
      <c r="A22851" s="2" t="s">
        <v>21609</v>
      </c>
      <c r="B22851" s="2" t="str">
        <f ca="1">IFERROR(__xludf.DUMMYFUNCTION("GOOGLETRANSLATE(A22851,""auto"",""en"")"),"Loading...")</f>
        <v>Loading...</v>
      </c>
    </row>
    <row r="22852" spans="1:2" ht="14.25" customHeight="1">
      <c r="A22852" s="2" t="s">
        <v>21610</v>
      </c>
      <c r="B22852" s="2" t="str">
        <f ca="1">IFERROR(__xludf.DUMMYFUNCTION("GOOGLETRANSLATE(A22852,""auto"",""en"")"),"Loading...")</f>
        <v>Loading...</v>
      </c>
    </row>
    <row r="22853" spans="1:2" ht="14.25" customHeight="1">
      <c r="A22853" s="2" t="s">
        <v>21611</v>
      </c>
      <c r="B22853" s="2" t="str">
        <f ca="1">IFERROR(__xludf.DUMMYFUNCTION("GOOGLETRANSLATE(A22853,""auto"",""en"")"),"Loading...")</f>
        <v>Loading...</v>
      </c>
    </row>
    <row r="22854" spans="1:2" ht="14.25" customHeight="1">
      <c r="A22854" s="2" t="s">
        <v>21612</v>
      </c>
      <c r="B22854" s="2" t="str">
        <f ca="1">IFERROR(__xludf.DUMMYFUNCTION("GOOGLETRANSLATE(A22854,""auto"",""en"")"),"Loading...")</f>
        <v>Loading...</v>
      </c>
    </row>
    <row r="22855" spans="1:2" ht="14.25" customHeight="1">
      <c r="A22855" s="2" t="s">
        <v>21613</v>
      </c>
      <c r="B22855" s="2" t="str">
        <f ca="1">IFERROR(__xludf.DUMMYFUNCTION("GOOGLETRANSLATE(A22855,""auto"",""en"")"),"Loading...")</f>
        <v>Loading...</v>
      </c>
    </row>
    <row r="22856" spans="1:2" ht="14.25" customHeight="1">
      <c r="A22856" s="2" t="s">
        <v>21614</v>
      </c>
      <c r="B22856" s="2" t="str">
        <f ca="1">IFERROR(__xludf.DUMMYFUNCTION("GOOGLETRANSLATE(A22856,""auto"",""en"")"),"Loading...")</f>
        <v>Loading...</v>
      </c>
    </row>
    <row r="22857" spans="1:2" ht="14.25" customHeight="1">
      <c r="A22857" s="2" t="s">
        <v>5437</v>
      </c>
      <c r="B22857" s="2" t="str">
        <f ca="1">IFERROR(__xludf.DUMMYFUNCTION("GOOGLETRANSLATE(A22857,""auto"",""en"")"),"Loading...")</f>
        <v>Loading...</v>
      </c>
    </row>
    <row r="22858" spans="1:2" ht="14.25" customHeight="1">
      <c r="A22858" s="2" t="s">
        <v>21615</v>
      </c>
      <c r="B22858" s="2" t="str">
        <f ca="1">IFERROR(__xludf.DUMMYFUNCTION("GOOGLETRANSLATE(A22858,""auto"",""en"")"),"Loading...")</f>
        <v>Loading...</v>
      </c>
    </row>
    <row r="22859" spans="1:2" ht="14.25" customHeight="1">
      <c r="A22859" s="2" t="s">
        <v>21616</v>
      </c>
      <c r="B22859" s="2" t="str">
        <f ca="1">IFERROR(__xludf.DUMMYFUNCTION("GOOGLETRANSLATE(A22859,""auto"",""en"")"),"Loading...")</f>
        <v>Loading...</v>
      </c>
    </row>
    <row r="22860" spans="1:2" ht="14.25" customHeight="1">
      <c r="A22860" s="2" t="s">
        <v>21617</v>
      </c>
      <c r="B22860" s="2" t="str">
        <f ca="1">IFERROR(__xludf.DUMMYFUNCTION("GOOGLETRANSLATE(A22860,""auto"",""en"")"),"Loading...")</f>
        <v>Loading...</v>
      </c>
    </row>
    <row r="22861" spans="1:2" ht="14.25" customHeight="1">
      <c r="A22861" s="2" t="s">
        <v>21618</v>
      </c>
      <c r="B22861" s="2" t="str">
        <f ca="1">IFERROR(__xludf.DUMMYFUNCTION("GOOGLETRANSLATE(A22861,""auto"",""en"")"),"Loading...")</f>
        <v>Loading...</v>
      </c>
    </row>
    <row r="22862" spans="1:2" ht="14.25" customHeight="1">
      <c r="A22862" s="2" t="s">
        <v>21619</v>
      </c>
      <c r="B22862" s="2" t="str">
        <f ca="1">IFERROR(__xludf.DUMMYFUNCTION("GOOGLETRANSLATE(A22862,""auto"",""en"")"),"Loading...")</f>
        <v>Loading...</v>
      </c>
    </row>
    <row r="22863" spans="1:2" ht="14.25" customHeight="1">
      <c r="A22863" s="2" t="s">
        <v>21620</v>
      </c>
      <c r="B22863" s="2" t="str">
        <f ca="1">IFERROR(__xludf.DUMMYFUNCTION("GOOGLETRANSLATE(A22863,""auto"",""en"")"),"Loading...")</f>
        <v>Loading...</v>
      </c>
    </row>
    <row r="22864" spans="1:2" ht="14.25" customHeight="1">
      <c r="A22864" s="6" t="s">
        <v>21621</v>
      </c>
      <c r="B22864" s="2" t="str">
        <f ca="1">IFERROR(__xludf.DUMMYFUNCTION("GOOGLETRANSLATE(A22864,""auto"",""en"")"),"Loading...")</f>
        <v>Loading...</v>
      </c>
    </row>
    <row r="22865" spans="1:2" ht="14.25" customHeight="1">
      <c r="A22865" s="6" t="s">
        <v>21622</v>
      </c>
      <c r="B22865" s="2" t="str">
        <f ca="1">IFERROR(__xludf.DUMMYFUNCTION("GOOGLETRANSLATE(A22865,""auto"",""en"")"),"Loading...")</f>
        <v>Loading...</v>
      </c>
    </row>
    <row r="22866" spans="1:2" ht="14.25" customHeight="1">
      <c r="A22866" s="2" t="s">
        <v>21623</v>
      </c>
      <c r="B22866" s="2" t="str">
        <f ca="1">IFERROR(__xludf.DUMMYFUNCTION("GOOGLETRANSLATE(A22866,""auto"",""en"")"),"Loading...")</f>
        <v>Loading...</v>
      </c>
    </row>
    <row r="22867" spans="1:2" ht="14.25" customHeight="1">
      <c r="A22867" s="6" t="s">
        <v>21624</v>
      </c>
      <c r="B22867" s="2" t="str">
        <f ca="1">IFERROR(__xludf.DUMMYFUNCTION("GOOGLETRANSLATE(A22867,""auto"",""en"")"),"Loading...")</f>
        <v>Loading...</v>
      </c>
    </row>
    <row r="22868" spans="1:2" ht="14.25" customHeight="1">
      <c r="A22868" s="2" t="s">
        <v>21625</v>
      </c>
      <c r="B22868" s="2" t="str">
        <f ca="1">IFERROR(__xludf.DUMMYFUNCTION("GOOGLETRANSLATE(A22868,""auto"",""en"")"),"Loading...")</f>
        <v>Loading...</v>
      </c>
    </row>
    <row r="22869" spans="1:2" ht="14.25" customHeight="1">
      <c r="A22869" s="2" t="s">
        <v>21626</v>
      </c>
      <c r="B22869" s="2" t="str">
        <f ca="1">IFERROR(__xludf.DUMMYFUNCTION("GOOGLETRANSLATE(A22869,""auto"",""en"")"),"Loading...")</f>
        <v>Loading...</v>
      </c>
    </row>
    <row r="22870" spans="1:2" ht="14.25" customHeight="1">
      <c r="A22870" s="2" t="s">
        <v>21627</v>
      </c>
      <c r="B22870" s="2" t="str">
        <f ca="1">IFERROR(__xludf.DUMMYFUNCTION("GOOGLETRANSLATE(A22870,""auto"",""en"")"),"Loading...")</f>
        <v>Loading...</v>
      </c>
    </row>
    <row r="22871" spans="1:2" ht="14.25" customHeight="1">
      <c r="A22871" s="2" t="s">
        <v>21628</v>
      </c>
      <c r="B22871" s="2" t="str">
        <f ca="1">IFERROR(__xludf.DUMMYFUNCTION("GOOGLETRANSLATE(A22871,""auto"",""en"")"),"Loading...")</f>
        <v>Loading...</v>
      </c>
    </row>
    <row r="22872" spans="1:2" ht="14.25" customHeight="1">
      <c r="A22872" s="2" t="s">
        <v>17374</v>
      </c>
      <c r="B22872" s="2" t="str">
        <f ca="1">IFERROR(__xludf.DUMMYFUNCTION("GOOGLETRANSLATE(A22872,""auto"",""en"")"),"Loading...")</f>
        <v>Loading...</v>
      </c>
    </row>
    <row r="22873" spans="1:2" ht="14.25" customHeight="1">
      <c r="A22873" s="2" t="s">
        <v>21629</v>
      </c>
      <c r="B22873" s="2" t="str">
        <f ca="1">IFERROR(__xludf.DUMMYFUNCTION("GOOGLETRANSLATE(A22873,""auto"",""en"")"),"Please make a video on Modi saying Jai shree ram, after when ECI said no campaigning on Religious name....but Bjp never afraid of neither constitution nor the rules")</f>
        <v>Please make a video on Modi saying Jai shree ram, after when ECI said no campaigning on Religious name....but Bjp never afraid of neither constitution nor the rules</v>
      </c>
    </row>
    <row r="22874" spans="1:2" ht="14.25" customHeight="1">
      <c r="A22874" s="2" t="s">
        <v>21630</v>
      </c>
      <c r="B22874" s="2" t="str">
        <f ca="1">IFERROR(__xludf.DUMMYFUNCTION("GOOGLETRANSLATE(A22874,""auto"",""en"")"),"Loading...")</f>
        <v>Loading...</v>
      </c>
    </row>
    <row r="22875" spans="1:2" ht="14.25" customHeight="1">
      <c r="A22875" s="2" t="s">
        <v>21631</v>
      </c>
      <c r="B22875" s="2" t="str">
        <f ca="1">IFERROR(__xludf.DUMMYFUNCTION("GOOGLETRANSLATE(A22875,""auto"",""en"")"),"Loading...")</f>
        <v>Loading...</v>
      </c>
    </row>
    <row r="22876" spans="1:2" ht="14.25" customHeight="1">
      <c r="A22876" s="2" t="s">
        <v>21632</v>
      </c>
      <c r="B22876" s="2" t="str">
        <f ca="1">IFERROR(__xludf.DUMMYFUNCTION("GOOGLETRANSLATE(A22876,""auto"",""en"")"),"Loading...")</f>
        <v>Loading...</v>
      </c>
    </row>
    <row r="22877" spans="1:2" ht="14.25" customHeight="1">
      <c r="A22877" s="2" t="s">
        <v>21633</v>
      </c>
      <c r="B22877" s="2" t="str">
        <f ca="1">IFERROR(__xludf.DUMMYFUNCTION("GOOGLETRANSLATE(A22877,""auto"",""en"")"),"Loading...")</f>
        <v>Loading...</v>
      </c>
    </row>
    <row r="22878" spans="1:2" ht="14.25" customHeight="1">
      <c r="A22878" s="4" t="s">
        <v>21634</v>
      </c>
      <c r="B22878" s="2" t="str">
        <f ca="1">IFERROR(__xludf.DUMMYFUNCTION("GOOGLETRANSLATE(A22878,""auto"",""en"")"),"Loading...")</f>
        <v>Loading...</v>
      </c>
    </row>
    <row r="22879" spans="1:2" ht="14.25" customHeight="1">
      <c r="A22879" s="2" t="s">
        <v>21635</v>
      </c>
      <c r="B22879" s="2" t="str">
        <f ca="1">IFERROR(__xludf.DUMMYFUNCTION("GOOGLETRANSLATE(A22879,""auto"",""en"")"),"Loading...")</f>
        <v>Loading...</v>
      </c>
    </row>
    <row r="22880" spans="1:2" ht="14.25" customHeight="1">
      <c r="A22880" s="2" t="s">
        <v>21636</v>
      </c>
      <c r="B22880" s="2" t="str">
        <f ca="1">IFERROR(__xludf.DUMMYFUNCTION("GOOGLETRANSLATE(A22880,""auto"",""en"")"),"At least in the manifesto of Congress, Unemployment and important issues are there but in BJP it is not talked about.")</f>
        <v>At least in the manifesto of Congress, Unemployment and important issues are there but in BJP it is not talked about.</v>
      </c>
    </row>
    <row r="22881" spans="1:2" ht="14.25" customHeight="1">
      <c r="A22881" s="2" t="s">
        <v>21637</v>
      </c>
      <c r="B22881" s="2" t="str">
        <f ca="1">IFERROR(__xludf.DUMMYFUNCTION("GOOGLETRANSLATE(A22881,""auto"",""en"")"),"Loading...")</f>
        <v>Loading...</v>
      </c>
    </row>
    <row r="22882" spans="1:2" ht="14.25" customHeight="1">
      <c r="A22882" s="4" t="s">
        <v>21638</v>
      </c>
      <c r="B22882" s="2" t="str">
        <f ca="1">IFERROR(__xludf.DUMMYFUNCTION("GOOGLETRANSLATE(A22882,""auto"",""en"")"),"Loading...")</f>
        <v>Loading...</v>
      </c>
    </row>
    <row r="22883" spans="1:2" ht="14.25" customHeight="1">
      <c r="A22883" s="2" t="s">
        <v>21639</v>
      </c>
      <c r="B22883" s="2" t="str">
        <f ca="1">IFERROR(__xludf.DUMMYFUNCTION("GOOGLETRANSLATE(A22883,""auto"",""en"")"),"Rahul gandhi biggest bjp sleeper agent")</f>
        <v>Rahul gandhi biggest bjp sleeper agent</v>
      </c>
    </row>
    <row r="22884" spans="1:2" ht="14.25" customHeight="1">
      <c r="A22884" s="2" t="s">
        <v>21640</v>
      </c>
      <c r="B22884" s="2" t="str">
        <f ca="1">IFERROR(__xludf.DUMMYFUNCTION("GOOGLETRANSLATE(A22884,""auto"",""en"")"),"Loading...")</f>
        <v>Loading...</v>
      </c>
    </row>
    <row r="22885" spans="1:2" ht="14.25" customHeight="1">
      <c r="A22885" s="2" t="s">
        <v>21641</v>
      </c>
      <c r="B22885" s="2" t="str">
        <f ca="1">IFERROR(__xludf.DUMMYFUNCTION("GOOGLETRANSLATE(A22885,""auto"",""en"")"),"Loading...")</f>
        <v>Loading...</v>
      </c>
    </row>
    <row r="22886" spans="1:2" ht="14.25" customHeight="1">
      <c r="A22886" s="6" t="s">
        <v>21642</v>
      </c>
      <c r="B22886" s="2" t="str">
        <f ca="1">IFERROR(__xludf.DUMMYFUNCTION("GOOGLETRANSLATE(A22886,""auto"",""en"")"),"Loading...")</f>
        <v>Loading...</v>
      </c>
    </row>
    <row r="22887" spans="1:2" ht="14.25" customHeight="1">
      <c r="A22887" s="6" t="s">
        <v>21643</v>
      </c>
      <c r="B22887" s="2" t="str">
        <f ca="1">IFERROR(__xludf.DUMMYFUNCTION("GOOGLETRANSLATE(A22887,""auto"",""en"")"),"Loading...")</f>
        <v>Loading...</v>
      </c>
    </row>
    <row r="22888" spans="1:2" ht="14.25" customHeight="1">
      <c r="A22888" s="2" t="s">
        <v>21644</v>
      </c>
      <c r="B22888" s="2" t="str">
        <f ca="1">IFERROR(__xludf.DUMMYFUNCTION("GOOGLETRANSLATE(A22888,""auto"",""en"")"),"Loading...")</f>
        <v>Loading...</v>
      </c>
    </row>
    <row r="22889" spans="1:2" ht="14.25" customHeight="1">
      <c r="A22889" s="2" t="s">
        <v>21645</v>
      </c>
      <c r="B22889" s="2" t="str">
        <f ca="1">IFERROR(__xludf.DUMMYFUNCTION("GOOGLETRANSLATE(A22889,""auto"",""en"")"),"Loading...")</f>
        <v>Loading...</v>
      </c>
    </row>
    <row r="22890" spans="1:2" ht="14.25" customHeight="1">
      <c r="A22890" s="5" t="s">
        <v>21646</v>
      </c>
      <c r="B22890" s="2" t="str">
        <f ca="1">IFERROR(__xludf.DUMMYFUNCTION("GOOGLETRANSLATE(A22890,""auto"",""en"")"),"Loading...")</f>
        <v>Loading...</v>
      </c>
    </row>
    <row r="22891" spans="1:2" ht="14.25" customHeight="1">
      <c r="A22891" s="2" t="s">
        <v>21647</v>
      </c>
      <c r="B22891" s="2" t="str">
        <f ca="1">IFERROR(__xludf.DUMMYFUNCTION("GOOGLETRANSLATE(A22891,""auto"",""en"")"),"Loading...")</f>
        <v>Loading...</v>
      </c>
    </row>
    <row r="22892" spans="1:2" ht="14.25" customHeight="1">
      <c r="A22892" s="2" t="s">
        <v>21648</v>
      </c>
      <c r="B22892" s="2" t="str">
        <f ca="1">IFERROR(__xludf.DUMMYFUNCTION("GOOGLETRANSLATE(A22892,""auto"",""en"")"),"Loading...")</f>
        <v>Loading...</v>
      </c>
    </row>
    <row r="22893" spans="1:2" ht="14.25" customHeight="1">
      <c r="A22893" s="2" t="s">
        <v>21649</v>
      </c>
      <c r="B22893" s="2" t="str">
        <f ca="1">IFERROR(__xludf.DUMMYFUNCTION("GOOGLETRANSLATE(A22893,""auto"",""en"")"),"Loading...")</f>
        <v>Loading...</v>
      </c>
    </row>
    <row r="22894" spans="1:2" ht="14.25" customHeight="1">
      <c r="A22894" s="2" t="s">
        <v>21650</v>
      </c>
      <c r="B22894" s="2" t="str">
        <f ca="1">IFERROR(__xludf.DUMMYFUNCTION("GOOGLETRANSLATE(A22894,""auto"",""en"")"),"Loading...")</f>
        <v>Loading...</v>
      </c>
    </row>
    <row r="22895" spans="1:2" ht="14.25" customHeight="1">
      <c r="A22895" s="2" t="s">
        <v>21651</v>
      </c>
      <c r="B22895" s="2" t="str">
        <f ca="1">IFERROR(__xludf.DUMMYFUNCTION("GOOGLETRANSLATE(A22895,""auto"",""en"")"),"Loading...")</f>
        <v>Loading...</v>
      </c>
    </row>
    <row r="22896" spans="1:2" ht="14.25" customHeight="1">
      <c r="A22896" s="2" t="s">
        <v>21652</v>
      </c>
      <c r="B22896" s="2" t="str">
        <f ca="1">IFERROR(__xludf.DUMMYFUNCTION("GOOGLETRANSLATE(A22896,""auto"",""en"")"),"Loading...")</f>
        <v>Loading...</v>
      </c>
    </row>
    <row r="22897" spans="1:2" ht="14.25" customHeight="1">
      <c r="A22897" s="2" t="s">
        <v>21653</v>
      </c>
      <c r="B22897" s="2" t="str">
        <f ca="1">IFERROR(__xludf.DUMMYFUNCTION("GOOGLETRANSLATE(A22897,""auto"",""en"")"),"Loading...")</f>
        <v>Loading...</v>
      </c>
    </row>
    <row r="22898" spans="1:2" ht="14.25" customHeight="1">
      <c r="A22898" s="6" t="s">
        <v>21654</v>
      </c>
      <c r="B22898" s="2" t="str">
        <f ca="1">IFERROR(__xludf.DUMMYFUNCTION("GOOGLETRANSLATE(A22898,""auto"",""en"")"),"Loading...")</f>
        <v>Loading...</v>
      </c>
    </row>
    <row r="22899" spans="1:2" ht="14.25" customHeight="1">
      <c r="A22899" s="2" t="s">
        <v>21655</v>
      </c>
      <c r="B22899" s="2" t="str">
        <f ca="1">IFERROR(__xludf.DUMMYFUNCTION("GOOGLETRANSLATE(A22899,""auto"",""en"")"),"Loading...")</f>
        <v>Loading...</v>
      </c>
    </row>
    <row r="22900" spans="1:2" ht="14.25" customHeight="1">
      <c r="A22900" s="2" t="s">
        <v>21656</v>
      </c>
      <c r="B22900" s="2" t="str">
        <f ca="1">IFERROR(__xludf.DUMMYFUNCTION("GOOGLETRANSLATE(A22900,""auto"",""en"")"),"Loading...")</f>
        <v>Loading...</v>
      </c>
    </row>
    <row r="22901" spans="1:2" ht="14.25" customHeight="1">
      <c r="A22901" s="2" t="s">
        <v>21657</v>
      </c>
      <c r="B22901" s="2" t="str">
        <f ca="1">IFERROR(__xludf.DUMMYFUNCTION("GOOGLETRANSLATE(A22901,""auto"",""en"")"),"Loading...")</f>
        <v>Loading...</v>
      </c>
    </row>
    <row r="22902" spans="1:2" ht="14.25" customHeight="1">
      <c r="A22902" s="2" t="s">
        <v>21657</v>
      </c>
      <c r="B22902" s="2" t="str">
        <f ca="1">IFERROR(__xludf.DUMMYFUNCTION("GOOGLETRANSLATE(A22902,""auto"",""en"")"),"Loading...")</f>
        <v>Loading...</v>
      </c>
    </row>
    <row r="22903" spans="1:2" ht="14.25" customHeight="1">
      <c r="A22903" s="2" t="s">
        <v>21658</v>
      </c>
      <c r="B22903" s="2" t="str">
        <f ca="1">IFERROR(__xludf.DUMMYFUNCTION("GOOGLETRANSLATE(A22903,""auto"",""en"")"),"biggest asset of BJP is Rahul")</f>
        <v>biggest asset of BJP is Rahul</v>
      </c>
    </row>
    <row r="22904" spans="1:2" ht="14.25" customHeight="1">
      <c r="A22904" s="2" t="s">
        <v>21659</v>
      </c>
      <c r="B22904" s="2" t="str">
        <f ca="1">IFERROR(__xludf.DUMMYFUNCTION("GOOGLETRANSLATE(A22904,""auto"",""en"")"),"Loading...")</f>
        <v>Loading...</v>
      </c>
    </row>
    <row r="22905" spans="1:2" ht="14.25" customHeight="1">
      <c r="A22905" s="2" t="s">
        <v>21657</v>
      </c>
      <c r="B22905" s="2" t="str">
        <f ca="1">IFERROR(__xludf.DUMMYFUNCTION("GOOGLETRANSLATE(A22905,""auto"",""en"")"),"Loading...")</f>
        <v>Loading...</v>
      </c>
    </row>
    <row r="22906" spans="1:2" ht="14.25" customHeight="1">
      <c r="A22906" s="2" t="s">
        <v>21660</v>
      </c>
      <c r="B22906" s="2" t="str">
        <f ca="1">IFERROR(__xludf.DUMMYFUNCTION("GOOGLETRANSLATE(A22906,""auto"",""en"")"),"Loading...")</f>
        <v>Loading...</v>
      </c>
    </row>
    <row r="22907" spans="1:2" ht="14.25" customHeight="1">
      <c r="A22907" s="2" t="s">
        <v>21661</v>
      </c>
      <c r="B22907" s="2" t="str">
        <f ca="1">IFERROR(__xludf.DUMMYFUNCTION("GOOGLETRANSLATE(A22907,""auto"",""en"")"),"Loading...")</f>
        <v>Loading...</v>
      </c>
    </row>
    <row r="22908" spans="1:2" ht="14.25" customHeight="1">
      <c r="A22908" s="6" t="s">
        <v>21662</v>
      </c>
      <c r="B22908" s="2" t="str">
        <f ca="1">IFERROR(__xludf.DUMMYFUNCTION("GOOGLETRANSLATE(A22908,""auto"",""en"")"),"Loading...")</f>
        <v>Loading...</v>
      </c>
    </row>
    <row r="22909" spans="1:2" ht="14.25" customHeight="1">
      <c r="A22909" s="2" t="s">
        <v>21663</v>
      </c>
      <c r="B22909" s="2" t="str">
        <f ca="1">IFERROR(__xludf.DUMMYFUNCTION("GOOGLETRANSLATE(A22909,""auto"",""en"")"),"You AI images are top quality. Very impressed.")</f>
        <v>You AI images are top quality. Very impressed.</v>
      </c>
    </row>
    <row r="22910" spans="1:2" ht="14.25" customHeight="1">
      <c r="A22910" s="2" t="s">
        <v>21664</v>
      </c>
      <c r="B22910" s="2" t="str">
        <f ca="1">IFERROR(__xludf.DUMMYFUNCTION("GOOGLETRANSLATE(A22910,""auto"",""en"")"),"Loading...")</f>
        <v>Loading...</v>
      </c>
    </row>
    <row r="22911" spans="1:2" ht="14.25" customHeight="1">
      <c r="A22911" s="2" t="s">
        <v>21665</v>
      </c>
      <c r="B22911" s="2" t="str">
        <f ca="1">IFERROR(__xludf.DUMMYFUNCTION("GOOGLETRANSLATE(A22911,""auto"",""en"")"),"Loading...")</f>
        <v>Loading...</v>
      </c>
    </row>
    <row r="22912" spans="1:2" ht="14.25" customHeight="1">
      <c r="A22912" s="2" t="s">
        <v>21666</v>
      </c>
      <c r="B22912" s="2" t="str">
        <f ca="1">IFERROR(__xludf.DUMMYFUNCTION("GOOGLETRANSLATE(A22912,""auto"",""en"")"),"Loading...")</f>
        <v>Loading...</v>
      </c>
    </row>
    <row r="22913" spans="1:2" ht="14.25" customHeight="1">
      <c r="A22913" s="2" t="s">
        <v>21667</v>
      </c>
      <c r="B22913" s="2" t="str">
        <f ca="1">IFERROR(__xludf.DUMMYFUNCTION("GOOGLETRANSLATE(A22913,""auto"",""en"")"),"Loading...")</f>
        <v>Loading...</v>
      </c>
    </row>
    <row r="22914" spans="1:2" ht="14.25" customHeight="1">
      <c r="A22914" s="2" t="s">
        <v>21668</v>
      </c>
      <c r="B22914" s="2" t="str">
        <f ca="1">IFERROR(__xludf.DUMMYFUNCTION("GOOGLETRANSLATE(A22914,""auto"",""en"")"),"Loading...")</f>
        <v>Loading...</v>
      </c>
    </row>
    <row r="22915" spans="1:2" ht="14.25" customHeight="1">
      <c r="A22915" s="6" t="s">
        <v>21669</v>
      </c>
      <c r="B22915" s="2" t="str">
        <f ca="1">IFERROR(__xludf.DUMMYFUNCTION("GOOGLETRANSLATE(A22915,""auto"",""en"")"),"Loading...")</f>
        <v>Loading...</v>
      </c>
    </row>
    <row r="22916" spans="1:2" ht="14.25" customHeight="1">
      <c r="A22916" s="2" t="s">
        <v>21670</v>
      </c>
      <c r="B22916" s="2" t="str">
        <f ca="1">IFERROR(__xludf.DUMMYFUNCTION("GOOGLETRANSLATE(A22916,""auto"",""en"")"),"Loading...")</f>
        <v>Loading...</v>
      </c>
    </row>
    <row r="22917" spans="1:2" ht="14.25" customHeight="1">
      <c r="A22917" s="2" t="s">
        <v>21671</v>
      </c>
      <c r="B22917" s="2" t="str">
        <f ca="1">IFERROR(__xludf.DUMMYFUNCTION("GOOGLETRANSLATE(A22917,""auto"",""en"")"),"Loading...")</f>
        <v>Loading...</v>
      </c>
    </row>
    <row r="22918" spans="1:2" ht="14.25" customHeight="1">
      <c r="A22918" s="2" t="s">
        <v>21672</v>
      </c>
      <c r="B22918" s="2" t="str">
        <f ca="1">IFERROR(__xludf.DUMMYFUNCTION("GOOGLETRANSLATE(A22918,""auto"",""en"")"),"Loading...")</f>
        <v>Loading...</v>
      </c>
    </row>
    <row r="22919" spans="1:2" ht="14.25" customHeight="1">
      <c r="A22919" s="2" t="s">
        <v>21673</v>
      </c>
      <c r="B22919" s="2" t="str">
        <f ca="1">IFERROR(__xludf.DUMMYFUNCTION("GOOGLETRANSLATE(A22919,""auto"",""en"")"),"Rahul Gandhi doesn't have practical knowledge at all he is saying he will give 8500 rs monthly to women but if they give that then 50 cr middle class will not have house maid and this 50 cr will vite against them")</f>
        <v>Rahul Gandhi doesn't have practical knowledge at all he is saying he will give 8500 rs monthly to women but if they give that then 50 cr middle class will not have house maid and this 50 cr will vite against them</v>
      </c>
    </row>
    <row r="22920" spans="1:2" ht="14.25" customHeight="1">
      <c r="A22920" s="2" t="s">
        <v>21674</v>
      </c>
      <c r="B22920" s="2" t="str">
        <f ca="1">IFERROR(__xludf.DUMMYFUNCTION("GOOGLETRANSLATE(A22920,""auto"",""en"")"),"Loading...")</f>
        <v>Loading...</v>
      </c>
    </row>
    <row r="22921" spans="1:2" ht="14.25" customHeight="1">
      <c r="A22921" s="2" t="s">
        <v>21675</v>
      </c>
      <c r="B22921" s="2" t="str">
        <f ca="1">IFERROR(__xludf.DUMMYFUNCTION("GOOGLETRANSLATE(A22921,""auto"",""en"")"),"Loading...")</f>
        <v>Loading...</v>
      </c>
    </row>
    <row r="22922" spans="1:2" ht="14.25" customHeight="1">
      <c r="A22922" s="2" t="s">
        <v>21676</v>
      </c>
      <c r="B22922" s="2" t="str">
        <f ca="1">IFERROR(__xludf.DUMMYFUNCTION("GOOGLETRANSLATE(A22922,""auto"",""en"")"),"Loading...")</f>
        <v>Loading...</v>
      </c>
    </row>
    <row r="22923" spans="1:2" ht="14.25" customHeight="1">
      <c r="A22923" s="2" t="s">
        <v>5905</v>
      </c>
      <c r="B22923" s="2" t="str">
        <f ca="1">IFERROR(__xludf.DUMMYFUNCTION("GOOGLETRANSLATE(A22923,""auto"",""en"")"),"Loading...")</f>
        <v>Loading...</v>
      </c>
    </row>
    <row r="22924" spans="1:2" ht="14.25" customHeight="1">
      <c r="A22924" s="2" t="s">
        <v>21677</v>
      </c>
      <c r="B22924" s="2" t="str">
        <f ca="1">IFERROR(__xludf.DUMMYFUNCTION("GOOGLETRANSLATE(A22924,""auto"",""en"")"),"This time Congress government ❤❤")</f>
        <v>This time Congress government ❤❤</v>
      </c>
    </row>
    <row r="22925" spans="1:2" ht="14.25" customHeight="1">
      <c r="A22925" s="2" t="s">
        <v>21678</v>
      </c>
      <c r="B22925" s="2" t="str">
        <f ca="1">IFERROR(__xludf.DUMMYFUNCTION("GOOGLETRANSLATE(A22925,""auto"",""en"")"),"Thanks Mohak &amp; team for this well-researched video, this will help us to decide in this Loksabha election 👍👍")</f>
        <v>Thanks Mohak &amp; team for this well-researched video, this will help us to decide in this Loksabha election 👍👍</v>
      </c>
    </row>
    <row r="22926" spans="1:2" ht="14.25" customHeight="1">
      <c r="A22926" s="2" t="s">
        <v>21679</v>
      </c>
      <c r="B22926" s="2" t="str">
        <f ca="1">IFERROR(__xludf.DUMMYFUNCTION("GOOGLETRANSLATE(A22926,""auto"",""en"")"),"Loading...")</f>
        <v>Loading...</v>
      </c>
    </row>
    <row r="22927" spans="1:2" ht="14.25" customHeight="1">
      <c r="A22927" s="2" t="s">
        <v>21680</v>
      </c>
      <c r="B22927" s="2" t="str">
        <f ca="1">IFERROR(__xludf.DUMMYFUNCTION("GOOGLETRANSLATE(A22927,""auto"",""en"")"),"Loading...")</f>
        <v>Loading...</v>
      </c>
    </row>
    <row r="22928" spans="1:2" ht="14.25" customHeight="1">
      <c r="A22928" s="2" t="s">
        <v>21681</v>
      </c>
      <c r="B22928" s="2" t="str">
        <f ca="1">IFERROR(__xludf.DUMMYFUNCTION("GOOGLETRANSLATE(A22928,""auto"",""en"")"),"Loading...")</f>
        <v>Loading...</v>
      </c>
    </row>
    <row r="22929" spans="1:2" ht="14.25" customHeight="1">
      <c r="A22929" s="2" t="s">
        <v>3417</v>
      </c>
      <c r="B22929" s="2" t="str">
        <f ca="1">IFERROR(__xludf.DUMMYFUNCTION("GOOGLETRANSLATE(A22929,""auto"",""en"")"),"Loading...")</f>
        <v>Loading...</v>
      </c>
    </row>
    <row r="22930" spans="1:2" ht="14.25" customHeight="1">
      <c r="A22930" s="2" t="s">
        <v>11238</v>
      </c>
      <c r="B22930" s="2" t="str">
        <f ca="1">IFERROR(__xludf.DUMMYFUNCTION("GOOGLETRANSLATE(A22930,""auto"",""en"")"),"Loading...")</f>
        <v>Loading...</v>
      </c>
    </row>
    <row r="22931" spans="1:2" ht="14.25" customHeight="1">
      <c r="A22931" s="2" t="s">
        <v>21682</v>
      </c>
      <c r="B22931" s="2" t="str">
        <f ca="1">IFERROR(__xludf.DUMMYFUNCTION("GOOGLETRANSLATE(A22931,""auto"",""en"")"),"Loading...")</f>
        <v>Loading...</v>
      </c>
    </row>
    <row r="22932" spans="1:2" ht="14.25" customHeight="1">
      <c r="A22932" s="2" t="s">
        <v>21683</v>
      </c>
      <c r="B22932" s="2" t="str">
        <f ca="1">IFERROR(__xludf.DUMMYFUNCTION("GOOGLETRANSLATE(A22932,""auto"",""en"")"),"Loading...")</f>
        <v>Loading...</v>
      </c>
    </row>
    <row r="22933" spans="1:2" ht="14.25" customHeight="1">
      <c r="A22933" s="2" t="s">
        <v>21684</v>
      </c>
      <c r="B22933" s="2" t="str">
        <f ca="1">IFERROR(__xludf.DUMMYFUNCTION("GOOGLETRANSLATE(A22933,""auto"",""en"")"),"Loading...")</f>
        <v>Loading...</v>
      </c>
    </row>
    <row r="22934" spans="1:2" ht="14.25" customHeight="1">
      <c r="A22934" s="2" t="s">
        <v>21685</v>
      </c>
      <c r="B22934" s="2" t="str">
        <f ca="1">IFERROR(__xludf.DUMMYFUNCTION("GOOGLETRANSLATE(A22934,""auto"",""en"")"),"What is wrong bro🤔is the ideaabout job justice that complicated. For the priviliged it certainly isnt. Butbof people get thw jobs they deserve and the privatization drive is stopped and the public sector is revitalizsd and run ethically and competently i"&amp;"ndia can be vrought back on track. Thebpotential for wealth creation in india is literally endless. We can be totally self sufficient endlessly. And sustain an open economy seamlessly. India 🇮🇳 is❤❤❤")</f>
        <v>What is wrong bro🤔is the ideaabout job justice that complicated. For the priviliged it certainly isnt. Butbof people get thw jobs they deserve and the privatization drive is stopped and the public sector is revitalizsd and run ethically and competently india can be vrought back on track. Thebpotential for wealth creation in india is literally endless. We can be totally self sufficient endlessly. And sustain an open economy seamlessly. India 🇮🇳 is❤❤❤</v>
      </c>
    </row>
    <row r="22935" spans="1:2" ht="14.25" customHeight="1">
      <c r="A22935" s="2" t="s">
        <v>21686</v>
      </c>
      <c r="B22935" s="2" t="str">
        <f ca="1">IFERROR(__xludf.DUMMYFUNCTION("GOOGLETRANSLATE(A22935,""auto"",""en"")"),"Loading...")</f>
        <v>Loading...</v>
      </c>
    </row>
    <row r="22936" spans="1:2" ht="14.25" customHeight="1">
      <c r="A22936" s="2" t="s">
        <v>21687</v>
      </c>
      <c r="B22936" s="2" t="str">
        <f ca="1">IFERROR(__xludf.DUMMYFUNCTION("GOOGLETRANSLATE(A22936,""auto"",""en"")"),"Tharoor or pilot should've been the pm candidate")</f>
        <v>Tharoor or pilot should've been the pm candidate</v>
      </c>
    </row>
    <row r="22937" spans="1:2" ht="14.25" customHeight="1">
      <c r="A22937" s="2" t="s">
        <v>21688</v>
      </c>
      <c r="B22937" s="2" t="str">
        <f ca="1">IFERROR(__xludf.DUMMYFUNCTION("GOOGLETRANSLATE(A22937,""auto"",""en"")"),"Loading...")</f>
        <v>Loading...</v>
      </c>
    </row>
    <row r="22938" spans="1:2" ht="14.25" customHeight="1">
      <c r="A22938" s="2" t="s">
        <v>21689</v>
      </c>
      <c r="B22938" s="2" t="str">
        <f ca="1">IFERROR(__xludf.DUMMYFUNCTION("GOOGLETRANSLATE(A22938,""auto"",""en"")"),"Loading...")</f>
        <v>Loading...</v>
      </c>
    </row>
    <row r="22939" spans="1:2" ht="14.25" customHeight="1">
      <c r="A22939" s="2" t="s">
        <v>21690</v>
      </c>
      <c r="B22939" s="2" t="str">
        <f ca="1">IFERROR(__xludf.DUMMYFUNCTION("GOOGLETRANSLATE(A22939,""auto"",""en"")"),"Loading...")</f>
        <v>Loading...</v>
      </c>
    </row>
    <row r="22940" spans="1:2" ht="14.25" customHeight="1">
      <c r="A22940" s="2" t="s">
        <v>21691</v>
      </c>
      <c r="B22940" s="2" t="str">
        <f ca="1">IFERROR(__xludf.DUMMYFUNCTION("GOOGLETRANSLATE(A22940,""auto"",""en"")"),"Loading...")</f>
        <v>Loading...</v>
      </c>
    </row>
    <row r="22941" spans="1:2" ht="14.25" customHeight="1">
      <c r="A22941" s="2" t="s">
        <v>21692</v>
      </c>
      <c r="B22941" s="2" t="str">
        <f ca="1">IFERROR(__xludf.DUMMYFUNCTION("GOOGLETRANSLATE(A22941,""auto"",""en"")"),"Loading...")</f>
        <v>Loading...</v>
      </c>
    </row>
    <row r="22942" spans="1:2" ht="14.25" customHeight="1">
      <c r="A22942" s="2" t="s">
        <v>21693</v>
      </c>
      <c r="B22942" s="2" t="str">
        <f ca="1">IFERROR(__xludf.DUMMYFUNCTION("GOOGLETRANSLATE(A22942,""auto"",""en"")"),"Loading...")</f>
        <v>Loading...</v>
      </c>
    </row>
    <row r="22943" spans="1:2" ht="14.25" customHeight="1">
      <c r="A22943" s="2" t="s">
        <v>21694</v>
      </c>
      <c r="B22943" s="2" t="str">
        <f ca="1">IFERROR(__xludf.DUMMYFUNCTION("GOOGLETRANSLATE(A22943,""auto"",""en"")"),"No matter how much the election is there, there is nothing for it or it can be done.")</f>
        <v>No matter how much the election is there, there is nothing for it or it can be done.</v>
      </c>
    </row>
    <row r="22944" spans="1:2" ht="14.25" customHeight="1">
      <c r="A22944" s="2" t="s">
        <v>21695</v>
      </c>
      <c r="B22944" s="2" t="str">
        <f ca="1">IFERROR(__xludf.DUMMYFUNCTION("GOOGLETRANSLATE(A22944,""auto"",""en"")"),"Loading...")</f>
        <v>Loading...</v>
      </c>
    </row>
    <row r="22945" spans="1:2" ht="14.25" customHeight="1">
      <c r="A22945" s="2" t="s">
        <v>21696</v>
      </c>
      <c r="B22945" s="2" t="str">
        <f ca="1">IFERROR(__xludf.DUMMYFUNCTION("GOOGLETRANSLATE(A22945,""auto"",""en"")"),"upper caste mohak,spitting venom against reservations")</f>
        <v>upper caste mohak,spitting venom against reservations</v>
      </c>
    </row>
    <row r="22946" spans="1:2" ht="14.25" customHeight="1">
      <c r="A22946" s="4" t="s">
        <v>21697</v>
      </c>
      <c r="B22946" s="2" t="str">
        <f ca="1">IFERROR(__xludf.DUMMYFUNCTION("GOOGLETRANSLATE(A22946,""auto"",""en"")"),"Loading...")</f>
        <v>Loading...</v>
      </c>
    </row>
    <row r="22947" spans="1:2" ht="14.25" customHeight="1">
      <c r="A22947" s="2" t="s">
        <v>1435</v>
      </c>
      <c r="B22947" s="2" t="str">
        <f ca="1">IFERROR(__xludf.DUMMYFUNCTION("GOOGLETRANSLATE(A22947,""auto"",""en"")"),"Loading...")</f>
        <v>Loading...</v>
      </c>
    </row>
    <row r="22948" spans="1:2" ht="14.25" customHeight="1">
      <c r="A22948" s="2" t="s">
        <v>21698</v>
      </c>
      <c r="B22948" s="2" t="str">
        <f ca="1">IFERROR(__xludf.DUMMYFUNCTION("GOOGLETRANSLATE(A22948,""auto"",""en"")"),"Loading...")</f>
        <v>Loading...</v>
      </c>
    </row>
    <row r="22949" spans="1:2" ht="14.25" customHeight="1">
      <c r="A22949" s="2" t="s">
        <v>21699</v>
      </c>
      <c r="B22949" s="2" t="str">
        <f ca="1">IFERROR(__xludf.DUMMYFUNCTION("GOOGLETRANSLATE(A22949,""auto"",""en"")"),"Loading...")</f>
        <v>Loading...</v>
      </c>
    </row>
    <row r="22950" spans="1:2" ht="14.25" customHeight="1">
      <c r="A22950" s="2" t="s">
        <v>21700</v>
      </c>
      <c r="B22950" s="2" t="str">
        <f ca="1">IFERROR(__xludf.DUMMYFUNCTION("GOOGLETRANSLATE(A22950,""auto"",""en"")"),"Loading...")</f>
        <v>Loading...</v>
      </c>
    </row>
    <row r="22951" spans="1:2" ht="14.25" customHeight="1">
      <c r="A22951" s="2" t="s">
        <v>21701</v>
      </c>
      <c r="B22951" s="2" t="str">
        <f ca="1">IFERROR(__xludf.DUMMYFUNCTION("GOOGLETRANSLATE(A22951,""auto"",""en"")"),"Loading...")</f>
        <v>Loading...</v>
      </c>
    </row>
    <row r="22952" spans="1:2" ht="14.25" customHeight="1">
      <c r="A22952" s="2" t="s">
        <v>21702</v>
      </c>
      <c r="B22952" s="2" t="str">
        <f ca="1">IFERROR(__xludf.DUMMYFUNCTION("GOOGLETRANSLATE(A22952,""auto"",""en"")"),"Loading...")</f>
        <v>Loading...</v>
      </c>
    </row>
    <row r="22953" spans="1:2" ht="14.25" customHeight="1">
      <c r="A22953" s="2" t="s">
        <v>21703</v>
      </c>
      <c r="B22953" s="2" t="str">
        <f ca="1">IFERROR(__xludf.DUMMYFUNCTION("GOOGLETRANSLATE(A22953,""auto"",""en"")"),"Loading...")</f>
        <v>Loading...</v>
      </c>
    </row>
    <row r="22954" spans="1:2" ht="14.25" customHeight="1">
      <c r="A22954" s="2" t="s">
        <v>21704</v>
      </c>
      <c r="B22954" s="2" t="str">
        <f ca="1">IFERROR(__xludf.DUMMYFUNCTION("GOOGLETRANSLATE(A22954,""auto"",""en"")"),"Loading...")</f>
        <v>Loading...</v>
      </c>
    </row>
    <row r="22955" spans="1:2" ht="14.25" customHeight="1">
      <c r="A22955" s="2" t="s">
        <v>21705</v>
      </c>
      <c r="B22955" s="2" t="str">
        <f ca="1">IFERROR(__xludf.DUMMYFUNCTION("GOOGLETRANSLATE(A22955,""auto"",""en"")"),"Loading...")</f>
        <v>Loading...</v>
      </c>
    </row>
    <row r="22956" spans="1:2" ht="14.25" customHeight="1">
      <c r="A22956" s="2" t="s">
        <v>21706</v>
      </c>
      <c r="B22956" s="2" t="str">
        <f ca="1">IFERROR(__xludf.DUMMYFUNCTION("GOOGLETRANSLATE(A22956,""auto"",""en"")"),"Loading...")</f>
        <v>Loading...</v>
      </c>
    </row>
    <row r="22957" spans="1:2" ht="14.25" customHeight="1">
      <c r="A22957" s="2" t="s">
        <v>21707</v>
      </c>
      <c r="B22957" s="2" t="str">
        <f ca="1">IFERROR(__xludf.DUMMYFUNCTION("GOOGLETRANSLATE(A22957,""auto"",""en"")"),"Next video is what are the problems for Narendra Modi as PM😅")</f>
        <v>Next video is what are the problems for Narendra Modi as PM😅</v>
      </c>
    </row>
    <row r="22958" spans="1:2" ht="14.25" customHeight="1">
      <c r="A22958" s="2" t="s">
        <v>21708</v>
      </c>
      <c r="B22958" s="2" t="str">
        <f ca="1">IFERROR(__xludf.DUMMYFUNCTION("GOOGLETRANSLATE(A22958,""auto"",""en"")"),"Loading...")</f>
        <v>Loading...</v>
      </c>
    </row>
    <row r="22959" spans="1:2" ht="14.25" customHeight="1">
      <c r="A22959" s="2" t="s">
        <v>21709</v>
      </c>
      <c r="B22959" s="2" t="str">
        <f ca="1">IFERROR(__xludf.DUMMYFUNCTION("GOOGLETRANSLATE(A22959,""auto"",""en"")"),"Vote for rahul 😂 pappu bhai")</f>
        <v>Vote for rahul 😂 pappu bhai</v>
      </c>
    </row>
    <row r="22960" spans="1:2" ht="14.25" customHeight="1">
      <c r="A22960" s="2" t="s">
        <v>11858</v>
      </c>
      <c r="B22960" s="2" t="str">
        <f ca="1">IFERROR(__xludf.DUMMYFUNCTION("GOOGLETRANSLATE(A22960,""auto"",""en"")"),"Loading...")</f>
        <v>Loading...</v>
      </c>
    </row>
    <row r="22961" spans="1:2" ht="14.25" customHeight="1">
      <c r="A22961" s="6" t="s">
        <v>21710</v>
      </c>
      <c r="B22961" s="2" t="str">
        <f ca="1">IFERROR(__xludf.DUMMYFUNCTION("GOOGLETRANSLATE(A22961,""auto"",""en"")"),"Loading...")</f>
        <v>Loading...</v>
      </c>
    </row>
    <row r="22962" spans="1:2" ht="14.25" customHeight="1">
      <c r="A22962" s="2" t="s">
        <v>21711</v>
      </c>
      <c r="B22962" s="2" t="str">
        <f ca="1">IFERROR(__xludf.DUMMYFUNCTION("GOOGLETRANSLATE(A22962,""auto"",""en"")"),"Loading...")</f>
        <v>Loading...</v>
      </c>
    </row>
    <row r="22963" spans="1:2" ht="14.25" customHeight="1">
      <c r="A22963" s="2" t="s">
        <v>21712</v>
      </c>
      <c r="B22963" s="2" t="str">
        <f ca="1">IFERROR(__xludf.DUMMYFUNCTION("GOOGLETRANSLATE(A22963,""auto"",""en"")"),"Loading...")</f>
        <v>Loading...</v>
      </c>
    </row>
    <row r="22964" spans="1:2" ht="14.25" customHeight="1">
      <c r="A22964" s="2" t="s">
        <v>21713</v>
      </c>
      <c r="B22964" s="2" t="str">
        <f ca="1">IFERROR(__xludf.DUMMYFUNCTION("GOOGLETRANSLATE(A22964,""auto"",""en"")"),"Loading...")</f>
        <v>Loading...</v>
      </c>
    </row>
    <row r="22965" spans="1:2" ht="14.25" customHeight="1">
      <c r="A22965" s="2" t="s">
        <v>21714</v>
      </c>
      <c r="B22965" s="2" t="str">
        <f ca="1">IFERROR(__xludf.DUMMYFUNCTION("GOOGLETRANSLATE(A22965,""auto"",""en"")"),"Loading...")</f>
        <v>Loading...</v>
      </c>
    </row>
    <row r="22966" spans="1:2" ht="14.25" customHeight="1">
      <c r="A22966" s="2" t="s">
        <v>21715</v>
      </c>
      <c r="B22966" s="2" t="str">
        <f ca="1">IFERROR(__xludf.DUMMYFUNCTION("GOOGLETRANSLATE(A22966,""auto"",""en"")"),"Loading...")</f>
        <v>Loading...</v>
      </c>
    </row>
    <row r="22967" spans="1:2" ht="14.25" customHeight="1">
      <c r="A22967" s="2" t="s">
        <v>21716</v>
      </c>
      <c r="B22967" s="2" t="str">
        <f ca="1">IFERROR(__xludf.DUMMYFUNCTION("GOOGLETRANSLATE(A22967,""auto"",""en"")"),"Loading...")</f>
        <v>Loading...</v>
      </c>
    </row>
    <row r="22968" spans="1:2" ht="14.25" customHeight="1">
      <c r="A22968" s="6" t="s">
        <v>21717</v>
      </c>
      <c r="B22968" s="2" t="str">
        <f ca="1">IFERROR(__xludf.DUMMYFUNCTION("GOOGLETRANSLATE(A22968,""auto"",""en"")"),"Loading...")</f>
        <v>Loading...</v>
      </c>
    </row>
    <row r="22969" spans="1:2" ht="14.25" customHeight="1">
      <c r="A22969" s="6" t="s">
        <v>21718</v>
      </c>
      <c r="B22969" s="2" t="str">
        <f ca="1">IFERROR(__xludf.DUMMYFUNCTION("GOOGLETRANSLATE(A22969,""auto"",""en"")"),"Loading...")</f>
        <v>Loading...</v>
      </c>
    </row>
    <row r="22970" spans="1:2" ht="14.25" customHeight="1">
      <c r="A22970" s="2" t="s">
        <v>21719</v>
      </c>
      <c r="B22970" s="2" t="str">
        <f ca="1">IFERROR(__xludf.DUMMYFUNCTION("GOOGLETRANSLATE(A22970,""auto"",""en"")"),"Vote for Congress party")</f>
        <v>Vote for Congress party</v>
      </c>
    </row>
    <row r="22971" spans="1:2" ht="14.25" customHeight="1">
      <c r="A22971" s="2" t="s">
        <v>21720</v>
      </c>
      <c r="B22971" s="2" t="str">
        <f ca="1">IFERROR(__xludf.DUMMYFUNCTION("GOOGLETRANSLATE(A22971,""auto"",""en"")"),"Loading...")</f>
        <v>Loading...</v>
      </c>
    </row>
    <row r="22972" spans="1:2" ht="14.25" customHeight="1">
      <c r="A22972" s="2" t="s">
        <v>21721</v>
      </c>
      <c r="B22972" s="2" t="str">
        <f ca="1">IFERROR(__xludf.DUMMYFUNCTION("GOOGLETRANSLATE(A22972,""auto"",""en"")"),"Loading...")</f>
        <v>Loading...</v>
      </c>
    </row>
    <row r="22973" spans="1:2" ht="14.25" customHeight="1">
      <c r="A22973" s="2" t="s">
        <v>21722</v>
      </c>
      <c r="B22973" s="2" t="str">
        <f ca="1">IFERROR(__xludf.DUMMYFUNCTION("GOOGLETRANSLATE(A22973,""auto"",""en"")"),"Loading...")</f>
        <v>Loading...</v>
      </c>
    </row>
    <row r="22974" spans="1:2" ht="14.25" customHeight="1">
      <c r="A22974" s="2" t="s">
        <v>21723</v>
      </c>
      <c r="B22974" s="2" t="str">
        <f ca="1">IFERROR(__xludf.DUMMYFUNCTION("GOOGLETRANSLATE(A22974,""auto"",""en"")"),"Loading...")</f>
        <v>Loading...</v>
      </c>
    </row>
    <row r="22975" spans="1:2" ht="14.25" customHeight="1">
      <c r="A22975" s="2" t="s">
        <v>21724</v>
      </c>
      <c r="B22975" s="2" t="str">
        <f ca="1">IFERROR(__xludf.DUMMYFUNCTION("GOOGLETRANSLATE(A22975,""auto"",""en"")"),"But Modi will come again.")</f>
        <v>But Modi will come again.</v>
      </c>
    </row>
    <row r="22976" spans="1:2" ht="14.25" customHeight="1">
      <c r="A22976" s="4" t="s">
        <v>21725</v>
      </c>
      <c r="B22976" s="2" t="str">
        <f ca="1">IFERROR(__xludf.DUMMYFUNCTION("GOOGLETRANSLATE(A22976,""auto"",""en"")"),"Loading...")</f>
        <v>Loading...</v>
      </c>
    </row>
    <row r="22977" spans="1:2" ht="14.25" customHeight="1">
      <c r="A22977" s="2" t="s">
        <v>21726</v>
      </c>
      <c r="B22977" s="2" t="str">
        <f ca="1">IFERROR(__xludf.DUMMYFUNCTION("GOOGLETRANSLATE(A22977,""auto"",""en"")"),"Loading...")</f>
        <v>Loading...</v>
      </c>
    </row>
    <row r="22978" spans="1:2" ht="14.25" customHeight="1">
      <c r="A22978" s="4" t="s">
        <v>21727</v>
      </c>
      <c r="B22978" s="2" t="str">
        <f ca="1">IFERROR(__xludf.DUMMYFUNCTION("GOOGLETRANSLATE(A22978,""auto"",""en"")"),"Loading...")</f>
        <v>Loading...</v>
      </c>
    </row>
    <row r="22979" spans="1:2" ht="14.25" customHeight="1">
      <c r="A22979" s="2" t="s">
        <v>21728</v>
      </c>
      <c r="B22979" s="2" t="str">
        <f ca="1">IFERROR(__xludf.DUMMYFUNCTION("GOOGLETRANSLATE(A22979,""auto"",""en"")"),"Loading...")</f>
        <v>Loading...</v>
      </c>
    </row>
    <row r="22980" spans="1:2" ht="14.25" customHeight="1">
      <c r="A22980" s="6" t="s">
        <v>21729</v>
      </c>
      <c r="B22980" s="2" t="str">
        <f ca="1">IFERROR(__xludf.DUMMYFUNCTION("GOOGLETRANSLATE(A22980,""auto"",""en"")"),"Loading...")</f>
        <v>Loading...</v>
      </c>
    </row>
    <row r="22981" spans="1:2" ht="14.25" customHeight="1">
      <c r="A22981" s="2" t="s">
        <v>21730</v>
      </c>
      <c r="B22981" s="2" t="str">
        <f ca="1">IFERROR(__xludf.DUMMYFUNCTION("GOOGLETRANSLATE(A22981,""auto"",""en"")"),"Loading...")</f>
        <v>Loading...</v>
      </c>
    </row>
    <row r="22982" spans="1:2" ht="14.25" customHeight="1">
      <c r="A22982" s="2" t="s">
        <v>21731</v>
      </c>
      <c r="B22982" s="2" t="str">
        <f ca="1">IFERROR(__xludf.DUMMYFUNCTION("GOOGLETRANSLATE(A22982,""auto"",""en"")"),"Loading...")</f>
        <v>Loading...</v>
      </c>
    </row>
    <row r="22983" spans="1:2" ht="14.25" customHeight="1">
      <c r="A22983" s="2" t="s">
        <v>21732</v>
      </c>
      <c r="B22983" s="2" t="str">
        <f ca="1">IFERROR(__xludf.DUMMYFUNCTION("GOOGLETRANSLATE(A22983,""auto"",""en"")"),"Loading...")</f>
        <v>Loading...</v>
      </c>
    </row>
    <row r="22984" spans="1:2" ht="14.25" customHeight="1">
      <c r="A22984" s="2" t="s">
        <v>21733</v>
      </c>
      <c r="B22984" s="2" t="str">
        <f ca="1">IFERROR(__xludf.DUMMYFUNCTION("GOOGLETRANSLATE(A22984,""auto"",""en"")"),"Loading...")</f>
        <v>Loading...</v>
      </c>
    </row>
    <row r="22985" spans="1:2" ht="14.25" customHeight="1">
      <c r="A22985" s="2" t="s">
        <v>21734</v>
      </c>
      <c r="B22985" s="2" t="str">
        <f ca="1">IFERROR(__xludf.DUMMYFUNCTION("GOOGLETRANSLATE(A22985,""auto"",""en"")"),"Loading...")</f>
        <v>Loading...</v>
      </c>
    </row>
    <row r="22986" spans="1:2" ht="14.25" customHeight="1">
      <c r="A22986" s="2" t="s">
        <v>21735</v>
      </c>
      <c r="B22986" s="2" t="str">
        <f ca="1">IFERROR(__xludf.DUMMYFUNCTION("GOOGLETRANSLATE(A22986,""auto"",""en"")"),"Good. Now make the next video about modi, with the same level of scrutiny.")</f>
        <v>Good. Now make the next video about modi, with the same level of scrutiny.</v>
      </c>
    </row>
    <row r="22987" spans="1:2" ht="14.25" customHeight="1">
      <c r="A22987" s="2" t="s">
        <v>21736</v>
      </c>
      <c r="B22987" s="2" t="str">
        <f ca="1">IFERROR(__xludf.DUMMYFUNCTION("GOOGLETRANSLATE(A22987,""auto"",""en"")"),"Loading...")</f>
        <v>Loading...</v>
      </c>
    </row>
    <row r="22988" spans="1:2" ht="14.25" customHeight="1">
      <c r="A22988" s="2" t="s">
        <v>21737</v>
      </c>
      <c r="B22988" s="2" t="str">
        <f ca="1">IFERROR(__xludf.DUMMYFUNCTION("GOOGLETRANSLATE(A22988,""auto"",""en"")"),"Loading...")</f>
        <v>Loading...</v>
      </c>
    </row>
    <row r="22989" spans="1:2" ht="14.25" customHeight="1">
      <c r="A22989" s="2" t="s">
        <v>21738</v>
      </c>
      <c r="B22989" s="2" t="str">
        <f ca="1">IFERROR(__xludf.DUMMYFUNCTION("GOOGLETRANSLATE(A22989,""auto"",""en"")"),"Loading...")</f>
        <v>Loading...</v>
      </c>
    </row>
    <row r="22990" spans="1:2" ht="14.25" customHeight="1">
      <c r="A22990" s="2" t="s">
        <v>21739</v>
      </c>
      <c r="B22990" s="2" t="str">
        <f ca="1">IFERROR(__xludf.DUMMYFUNCTION("GOOGLETRANSLATE(A22990,""auto"",""en"")"),"Loading...")</f>
        <v>Loading...</v>
      </c>
    </row>
    <row r="22991" spans="1:2" ht="14.25" customHeight="1">
      <c r="A22991" s="2" t="s">
        <v>21740</v>
      </c>
      <c r="B22991" s="2" t="str">
        <f ca="1">IFERROR(__xludf.DUMMYFUNCTION("GOOGLETRANSLATE(A22991,""auto"",""en"")"),"Loading...")</f>
        <v>Loading...</v>
      </c>
    </row>
    <row r="22992" spans="1:2" ht="14.25" customHeight="1">
      <c r="A22992" s="2" t="s">
        <v>21741</v>
      </c>
      <c r="B22992" s="2" t="str">
        <f ca="1">IFERROR(__xludf.DUMMYFUNCTION("GOOGLETRANSLATE(A22992,""auto"",""en"")"),"Loading...")</f>
        <v>Loading...</v>
      </c>
    </row>
    <row r="22993" spans="1:2" ht="14.25" customHeight="1">
      <c r="A22993" s="2" t="s">
        <v>21742</v>
      </c>
      <c r="B22993" s="2" t="str">
        <f ca="1">IFERROR(__xludf.DUMMYFUNCTION("GOOGLETRANSLATE(A22993,""auto"",""en"")"),"Loading...")</f>
        <v>Loading...</v>
      </c>
    </row>
    <row r="22994" spans="1:2" ht="14.25" customHeight="1">
      <c r="A22994" s="2" t="s">
        <v>21743</v>
      </c>
      <c r="B22994" s="2" t="str">
        <f ca="1">IFERROR(__xludf.DUMMYFUNCTION("GOOGLETRANSLATE(A22994,""auto"",""en"")"),"Loading...")</f>
        <v>Loading...</v>
      </c>
    </row>
    <row r="22995" spans="1:2" ht="14.25" customHeight="1">
      <c r="A22995" s="2" t="s">
        <v>21744</v>
      </c>
      <c r="B22995" s="2" t="str">
        <f ca="1">IFERROR(__xludf.DUMMYFUNCTION("GOOGLETRANSLATE(A22995,""auto"",""en"")"),"Loading...")</f>
        <v>Loading...</v>
      </c>
    </row>
    <row r="22996" spans="1:2" ht="14.25" customHeight="1">
      <c r="A22996" s="2" t="s">
        <v>21745</v>
      </c>
      <c r="B22996" s="2" t="str">
        <f ca="1">IFERROR(__xludf.DUMMYFUNCTION("GOOGLETRANSLATE(A22996,""auto"",""en"")"),"Loading...")</f>
        <v>Loading...</v>
      </c>
    </row>
    <row r="22997" spans="1:2" ht="14.25" customHeight="1">
      <c r="A22997" s="2" t="s">
        <v>21746</v>
      </c>
      <c r="B22997" s="2" t="str">
        <f ca="1">IFERROR(__xludf.DUMMYFUNCTION("GOOGLETRANSLATE(A22997,""auto"",""en"")"),"Loading...")</f>
        <v>Loading...</v>
      </c>
    </row>
    <row r="22998" spans="1:2" ht="14.25" customHeight="1">
      <c r="A22998" s="6" t="s">
        <v>21747</v>
      </c>
      <c r="B22998" s="2" t="str">
        <f ca="1">IFERROR(__xludf.DUMMYFUNCTION("GOOGLETRANSLATE(A22998,""auto"",""en"")"),"I appreciate his detail analysis on congress govt. But afraid about how bjp using all tactics to silence people speaking against them.
Hope no such things happened and warned against this youtube channel.")</f>
        <v>I appreciate his detail analysis on congress govt. But afraid about how bjp using all tactics to silence people speaking against them.
Hope no such things happened and warned against this youtube channel.</v>
      </c>
    </row>
    <row r="22999" spans="1:2" ht="14.25" customHeight="1">
      <c r="A22999" s="2" t="s">
        <v>21748</v>
      </c>
      <c r="B22999" s="2" t="str">
        <f ca="1">IFERROR(__xludf.DUMMYFUNCTION("GOOGLETRANSLATE(A22999,""auto"",""en"")"),"Loading...")</f>
        <v>Loading...</v>
      </c>
    </row>
    <row r="23000" spans="1:2" ht="14.25" customHeight="1">
      <c r="A23000" s="2" t="s">
        <v>21749</v>
      </c>
      <c r="B23000" s="2" t="str">
        <f ca="1">IFERROR(__xludf.DUMMYFUNCTION("GOOGLETRANSLATE(A23000,""auto"",""en"")"),"Loading...")</f>
        <v>Loading...</v>
      </c>
    </row>
    <row r="23001" spans="1:2" ht="14.25" customHeight="1">
      <c r="A23001" s="2" t="s">
        <v>21750</v>
      </c>
      <c r="B23001" s="2" t="str">
        <f ca="1">IFERROR(__xludf.DUMMYFUNCTION("GOOGLETRANSLATE(A23001,""auto"",""en"")"),"Loading...")</f>
        <v>Loading...</v>
      </c>
    </row>
    <row r="23002" spans="1:2" ht="14.25" customHeight="1">
      <c r="A23002" s="2" t="s">
        <v>21751</v>
      </c>
      <c r="B23002" s="2" t="str">
        <f ca="1">IFERROR(__xludf.DUMMYFUNCTION("GOOGLETRANSLATE(A23002,""auto"",""en"")"),"Loading...")</f>
        <v>Loading...</v>
      </c>
    </row>
    <row r="23003" spans="1:2" ht="14.25" customHeight="1">
      <c r="A23003" s="2" t="s">
        <v>21752</v>
      </c>
      <c r="B23003" s="2" t="str">
        <f ca="1">IFERROR(__xludf.DUMMYFUNCTION("GOOGLETRANSLATE(A23003,""auto"",""en"")"),"Loading...")</f>
        <v>Loading...</v>
      </c>
    </row>
    <row r="23004" spans="1:2" ht="14.25" customHeight="1">
      <c r="A23004" s="2" t="s">
        <v>21753</v>
      </c>
      <c r="B23004" s="2" t="str">
        <f ca="1">IFERROR(__xludf.DUMMYFUNCTION("GOOGLETRANSLATE(A23004,""auto"",""en"")"),"bad should be replaced with good not worst think and then vote because country your life your basic surrounding is by government and country runs by government not by youtubers reel and meme material  and journalists think and then vote for the country  n"&amp;"ot 70 years of peace and development or 10 years of anarchy")</f>
        <v>bad should be replaced with good not worst think and then vote because country your life your basic surrounding is by government and country runs by government not by youtubers reel and meme material  and journalists think and then vote for the country  not 70 years of peace and development or 10 years of anarchy</v>
      </c>
    </row>
    <row r="23005" spans="1:2" ht="14.25" customHeight="1">
      <c r="A23005" s="6" t="s">
        <v>21754</v>
      </c>
      <c r="B23005" s="2" t="str">
        <f ca="1">IFERROR(__xludf.DUMMYFUNCTION("GOOGLETRANSLATE(A23005,""auto"",""en"")"),"Loading...")</f>
        <v>Loading...</v>
      </c>
    </row>
    <row r="23006" spans="1:2" ht="14.25" customHeight="1">
      <c r="A23006" s="2" t="s">
        <v>21755</v>
      </c>
      <c r="B23006" s="2" t="str">
        <f ca="1">IFERROR(__xludf.DUMMYFUNCTION("GOOGLETRANSLATE(A23006,""auto"",""en"")"),"Loading...")</f>
        <v>Loading...</v>
      </c>
    </row>
    <row r="23007" spans="1:2" ht="14.25" customHeight="1">
      <c r="A23007" s="2" t="s">
        <v>21756</v>
      </c>
      <c r="B23007" s="2" t="str">
        <f ca="1">IFERROR(__xludf.DUMMYFUNCTION("GOOGLETRANSLATE(A23007,""auto"",""en"")"),"Loading...")</f>
        <v>Loading...</v>
      </c>
    </row>
    <row r="23008" spans="1:2" ht="14.25" customHeight="1">
      <c r="A23008" s="2" t="s">
        <v>21757</v>
      </c>
      <c r="B23008" s="2" t="str">
        <f ca="1">IFERROR(__xludf.DUMMYFUNCTION("GOOGLETRANSLATE(A23008,""auto"",""en"")"),"Loading...")</f>
        <v>Loading...</v>
      </c>
    </row>
    <row r="23009" spans="1:2" ht="14.25" customHeight="1">
      <c r="A23009" s="2" t="s">
        <v>21758</v>
      </c>
      <c r="B23009" s="2" t="str">
        <f ca="1">IFERROR(__xludf.DUMMYFUNCTION("GOOGLETRANSLATE(A23009,""auto"",""en"")"),"Loading...")</f>
        <v>Loading...</v>
      </c>
    </row>
    <row r="23010" spans="1:2" ht="14.25" customHeight="1">
      <c r="A23010" s="2" t="s">
        <v>21759</v>
      </c>
      <c r="B23010" s="2" t="str">
        <f ca="1">IFERROR(__xludf.DUMMYFUNCTION("GOOGLETRANSLATE(A23010,""auto"",""en"")"),"Loading...")</f>
        <v>Loading...</v>
      </c>
    </row>
    <row r="23011" spans="1:2" ht="14.25" customHeight="1">
      <c r="A23011" s="2" t="s">
        <v>21760</v>
      </c>
      <c r="B23011" s="2" t="str">
        <f ca="1">IFERROR(__xludf.DUMMYFUNCTION("GOOGLETRANSLATE(A23011,""auto"",""en"")"),"Loading...")</f>
        <v>Loading...</v>
      </c>
    </row>
    <row r="23012" spans="1:2" ht="14.25" customHeight="1">
      <c r="A23012" s="2" t="s">
        <v>21761</v>
      </c>
      <c r="B23012" s="2" t="str">
        <f ca="1">IFERROR(__xludf.DUMMYFUNCTION("GOOGLETRANSLATE(A23012,""auto"",""en"")"),"Loading...")</f>
        <v>Loading...</v>
      </c>
    </row>
    <row r="23013" spans="1:2" ht="14.25" customHeight="1">
      <c r="A23013" s="6" t="s">
        <v>21762</v>
      </c>
      <c r="B23013" s="2" t="str">
        <f ca="1">IFERROR(__xludf.DUMMYFUNCTION("GOOGLETRANSLATE(A23013,""auto"",""en"")"),"Loading...")</f>
        <v>Loading...</v>
      </c>
    </row>
    <row r="23014" spans="1:2" ht="14.25" customHeight="1">
      <c r="A23014" s="2" t="s">
        <v>21763</v>
      </c>
      <c r="B23014" s="2" t="str">
        <f ca="1">IFERROR(__xludf.DUMMYFUNCTION("GOOGLETRANSLATE(A23014,""auto"",""en"")"),"This video was needed! Proud of you Mohak!🖤")</f>
        <v>This video was needed! Proud of you Mohak!🖤</v>
      </c>
    </row>
    <row r="23015" spans="1:2" ht="14.25" customHeight="1">
      <c r="A23015" s="6" t="s">
        <v>21764</v>
      </c>
      <c r="B23015" s="2" t="str">
        <f ca="1">IFERROR(__xludf.DUMMYFUNCTION("GOOGLETRANSLATE(A23015,""auto"",""en"")"),"Loading...")</f>
        <v>Loading...</v>
      </c>
    </row>
    <row r="23016" spans="1:2" ht="14.25" customHeight="1">
      <c r="A23016" s="2" t="s">
        <v>21765</v>
      </c>
      <c r="B23016" s="2" t="str">
        <f ca="1">IFERROR(__xludf.DUMMYFUNCTION("GOOGLETRANSLATE(A23016,""auto"",""en"")"),"Loading...")</f>
        <v>Loading...</v>
      </c>
    </row>
    <row r="23017" spans="1:2" ht="14.25" customHeight="1">
      <c r="A23017" s="2" t="s">
        <v>21766</v>
      </c>
      <c r="B23017" s="2" t="str">
        <f ca="1">IFERROR(__xludf.DUMMYFUNCTION("GOOGLETRANSLATE(A23017,""auto"",""en"")"),"Loading...")</f>
        <v>Loading...</v>
      </c>
    </row>
    <row r="23018" spans="1:2" ht="14.25" customHeight="1">
      <c r="A23018" s="6" t="s">
        <v>21767</v>
      </c>
      <c r="B23018" s="2" t="str">
        <f ca="1">IFERROR(__xludf.DUMMYFUNCTION("GOOGLETRANSLATE(A23018,""auto"",""en"")"),"Loading...")</f>
        <v>Loading...</v>
      </c>
    </row>
    <row r="23019" spans="1:2" ht="14.25" customHeight="1">
      <c r="A23019" s="2" t="s">
        <v>21768</v>
      </c>
      <c r="B23019" s="2" t="str">
        <f ca="1">IFERROR(__xludf.DUMMYFUNCTION("GOOGLETRANSLATE(A23019,""auto"",""en"")"),"Loading...")</f>
        <v>Loading...</v>
      </c>
    </row>
    <row r="23020" spans="1:2" ht="14.25" customHeight="1">
      <c r="A23020" s="6" t="s">
        <v>21769</v>
      </c>
      <c r="B23020" s="2" t="str">
        <f ca="1">IFERROR(__xludf.DUMMYFUNCTION("GOOGLETRANSLATE(A23020,""auto"",""en"")"),"Biggest problem will be biggest success
Just needs victory")</f>
        <v>Biggest problem will be biggest success
Just needs victory</v>
      </c>
    </row>
    <row r="23021" spans="1:2" ht="14.25" customHeight="1">
      <c r="A23021" s="6" t="s">
        <v>21770</v>
      </c>
      <c r="B23021" s="2" t="str">
        <f ca="1">IFERROR(__xludf.DUMMYFUNCTION("GOOGLETRANSLATE(A23021,""auto"",""en"")"),"Loading...")</f>
        <v>Loading...</v>
      </c>
    </row>
    <row r="23022" spans="1:2" ht="14.25" customHeight="1">
      <c r="A23022" s="2" t="s">
        <v>21771</v>
      </c>
      <c r="B23022" s="2" t="str">
        <f ca="1">IFERROR(__xludf.DUMMYFUNCTION("GOOGLETRANSLATE(A23022,""auto"",""en"")"),"Loading...")</f>
        <v>Loading...</v>
      </c>
    </row>
    <row r="23023" spans="1:2" ht="14.25" customHeight="1">
      <c r="A23023" s="2" t="s">
        <v>21772</v>
      </c>
      <c r="B23023" s="2" t="str">
        <f ca="1">IFERROR(__xludf.DUMMYFUNCTION("GOOGLETRANSLATE(A23023,""auto"",""en"")"),"Loading...")</f>
        <v>Loading...</v>
      </c>
    </row>
    <row r="23024" spans="1:2" ht="14.25" customHeight="1">
      <c r="A23024" s="2" t="s">
        <v>21773</v>
      </c>
      <c r="B23024" s="2" t="str">
        <f ca="1">IFERROR(__xludf.DUMMYFUNCTION("GOOGLETRANSLATE(A23024,""auto"",""en"")"),"Loading...")</f>
        <v>Loading...</v>
      </c>
    </row>
    <row r="23025" spans="1:2" ht="14.25" customHeight="1">
      <c r="A23025" s="2" t="s">
        <v>1925</v>
      </c>
      <c r="B23025" s="2" t="str">
        <f ca="1">IFERROR(__xludf.DUMMYFUNCTION("GOOGLETRANSLATE(A23025,""auto"",""en"")"),"Loading...")</f>
        <v>Loading...</v>
      </c>
    </row>
    <row r="23026" spans="1:2" ht="14.25" customHeight="1">
      <c r="A23026" s="2" t="s">
        <v>21774</v>
      </c>
      <c r="B23026" s="2" t="str">
        <f ca="1">IFERROR(__xludf.DUMMYFUNCTION("GOOGLETRANSLATE(A23026,""auto"",""en"")"),"Loading...")</f>
        <v>Loading...</v>
      </c>
    </row>
    <row r="23027" spans="1:2" ht="14.25" customHeight="1">
      <c r="A23027" s="2" t="s">
        <v>1925</v>
      </c>
      <c r="B23027" s="2" t="str">
        <f ca="1">IFERROR(__xludf.DUMMYFUNCTION("GOOGLETRANSLATE(A23027,""auto"",""en"")"),"Loading...")</f>
        <v>Loading...</v>
      </c>
    </row>
    <row r="23028" spans="1:2" ht="14.25" customHeight="1">
      <c r="A23028" s="6" t="s">
        <v>21775</v>
      </c>
      <c r="B23028" s="2" t="str">
        <f ca="1">IFERROR(__xludf.DUMMYFUNCTION("GOOGLETRANSLATE(A23028,""auto"",""en"")"),"Loading...")</f>
        <v>Loading...</v>
      </c>
    </row>
    <row r="23029" spans="1:2" ht="14.25" customHeight="1">
      <c r="A23029" s="2" t="s">
        <v>21776</v>
      </c>
      <c r="B23029" s="2" t="str">
        <f ca="1">IFERROR(__xludf.DUMMYFUNCTION("GOOGLETRANSLATE(A23029,""auto"",""en"")"),"Lagta hai account main mall gaya hai.")</f>
        <v>Lagta hai account main mall gaya hai.</v>
      </c>
    </row>
    <row r="23030" spans="1:2" ht="14.25" customHeight="1">
      <c r="A23030" s="2" t="s">
        <v>20626</v>
      </c>
      <c r="B23030" s="2" t="str">
        <f ca="1">IFERROR(__xludf.DUMMYFUNCTION("GOOGLETRANSLATE(A23030,""auto"",""en"")"),"Loading...")</f>
        <v>Loading...</v>
      </c>
    </row>
    <row r="23031" spans="1:2" ht="14.25" customHeight="1">
      <c r="A23031" s="2" t="s">
        <v>21777</v>
      </c>
      <c r="B23031" s="2" t="str">
        <f ca="1">IFERROR(__xludf.DUMMYFUNCTION("GOOGLETRANSLATE(A23031,""auto"",""en"")"),"Loading...")</f>
        <v>Loading...</v>
      </c>
    </row>
    <row r="23032" spans="1:2" ht="14.25" customHeight="1">
      <c r="A23032" s="2" t="s">
        <v>21778</v>
      </c>
      <c r="B23032" s="2" t="str">
        <f ca="1">IFERROR(__xludf.DUMMYFUNCTION("GOOGLETRANSLATE(A23032,""auto"",""en"")"),"Loading...")</f>
        <v>Loading...</v>
      </c>
    </row>
    <row r="23033" spans="1:2" ht="14.25" customHeight="1">
      <c r="A23033" s="2" t="s">
        <v>21779</v>
      </c>
      <c r="B23033" s="2" t="str">
        <f ca="1">IFERROR(__xludf.DUMMYFUNCTION("GOOGLETRANSLATE(A23033,""auto"",""en"")"),"Loading...")</f>
        <v>Loading...</v>
      </c>
    </row>
    <row r="23034" spans="1:2" ht="14.25" customHeight="1">
      <c r="A23034" s="2" t="s">
        <v>21780</v>
      </c>
      <c r="B23034" s="2" t="str">
        <f ca="1">IFERROR(__xludf.DUMMYFUNCTION("GOOGLETRANSLATE(A23034,""auto"",""en"")"),"Loading...")</f>
        <v>Loading...</v>
      </c>
    </row>
    <row r="23035" spans="1:2" ht="14.25" customHeight="1">
      <c r="A23035" s="2" t="s">
        <v>21781</v>
      </c>
      <c r="B23035" s="2" t="str">
        <f ca="1">IFERROR(__xludf.DUMMYFUNCTION("GOOGLETRANSLATE(A23035,""auto"",""en"")"),"Loading...")</f>
        <v>Loading...</v>
      </c>
    </row>
    <row r="23036" spans="1:2" ht="14.25" customHeight="1">
      <c r="A23036" s="2" t="s">
        <v>21782</v>
      </c>
      <c r="B23036" s="2" t="str">
        <f ca="1">IFERROR(__xludf.DUMMYFUNCTION("GOOGLETRANSLATE(A23036,""auto"",""en"")"),"Loading...")</f>
        <v>Loading...</v>
      </c>
    </row>
    <row r="23037" spans="1:2" ht="14.25" customHeight="1">
      <c r="A23037" s="2" t="s">
        <v>21783</v>
      </c>
      <c r="B23037" s="2" t="str">
        <f ca="1">IFERROR(__xludf.DUMMYFUNCTION("GOOGLETRANSLATE(A23037,""auto"",""en"")"),"Loading...")</f>
        <v>Loading...</v>
      </c>
    </row>
    <row r="23038" spans="1:2" ht="14.25" customHeight="1">
      <c r="A23038" s="2" t="s">
        <v>21784</v>
      </c>
      <c r="B23038" s="2" t="str">
        <f ca="1">IFERROR(__xludf.DUMMYFUNCTION("GOOGLETRANSLATE(A23038,""auto"",""en"")"),"Loading...")</f>
        <v>Loading...</v>
      </c>
    </row>
    <row r="23039" spans="1:2" ht="14.25" customHeight="1">
      <c r="A23039" s="2" t="s">
        <v>21785</v>
      </c>
      <c r="B23039" s="2" t="str">
        <f ca="1">IFERROR(__xludf.DUMMYFUNCTION("GOOGLETRANSLATE(A23039,""auto"",""en"")"),"Loading...")</f>
        <v>Loading...</v>
      </c>
    </row>
    <row r="23040" spans="1:2" ht="14.25" customHeight="1">
      <c r="A23040" s="2" t="s">
        <v>21786</v>
      </c>
      <c r="B23040" s="2" t="str">
        <f ca="1">IFERROR(__xludf.DUMMYFUNCTION("GOOGLETRANSLATE(A23040,""auto"",""en"")"),"Loading...")</f>
        <v>Loading...</v>
      </c>
    </row>
    <row r="23041" spans="1:2" ht="14.25" customHeight="1">
      <c r="A23041" s="2" t="s">
        <v>21787</v>
      </c>
      <c r="B23041" s="2" t="str">
        <f ca="1">IFERROR(__xludf.DUMMYFUNCTION("GOOGLETRANSLATE(A23041,""auto"",""en"")"),"Loading...")</f>
        <v>Loading...</v>
      </c>
    </row>
    <row r="23042" spans="1:2" ht="14.25" customHeight="1">
      <c r="A23042" s="2" t="s">
        <v>21788</v>
      </c>
      <c r="B23042" s="2" t="str">
        <f ca="1">IFERROR(__xludf.DUMMYFUNCTION("GOOGLETRANSLATE(A23042,""auto"",""en"")"),"Loading...")</f>
        <v>Loading...</v>
      </c>
    </row>
    <row r="23043" spans="1:2" ht="14.25" customHeight="1">
      <c r="A23043" s="6" t="s">
        <v>21789</v>
      </c>
      <c r="B23043" s="2" t="str">
        <f ca="1">IFERROR(__xludf.DUMMYFUNCTION("GOOGLETRANSLATE(A23043,""auto"",""en"")"),"Loading...")</f>
        <v>Loading...</v>
      </c>
    </row>
    <row r="23044" spans="1:2" ht="14.25" customHeight="1">
      <c r="A23044" s="2" t="s">
        <v>21790</v>
      </c>
      <c r="B23044" s="2" t="str">
        <f ca="1">IFERROR(__xludf.DUMMYFUNCTION("GOOGLETRANSLATE(A23044,""auto"",""en"")"),"Loading...")</f>
        <v>Loading...</v>
      </c>
    </row>
    <row r="23045" spans="1:2" ht="14.25" customHeight="1">
      <c r="A23045" s="2" t="s">
        <v>1435</v>
      </c>
      <c r="B23045" s="2" t="str">
        <f ca="1">IFERROR(__xludf.DUMMYFUNCTION("GOOGLETRANSLATE(A23045,""auto"",""en"")"),"Loading...")</f>
        <v>Loading...</v>
      </c>
    </row>
    <row r="23046" spans="1:2" ht="14.25" customHeight="1">
      <c r="A23046" s="2" t="s">
        <v>21791</v>
      </c>
      <c r="B23046" s="2" t="str">
        <f ca="1">IFERROR(__xludf.DUMMYFUNCTION("GOOGLETRANSLATE(A23046,""auto"",""en"")"),"Loading...")</f>
        <v>Loading...</v>
      </c>
    </row>
    <row r="23047" spans="1:2" ht="14.25" customHeight="1">
      <c r="A23047" s="2" t="s">
        <v>21792</v>
      </c>
      <c r="B23047" s="2" t="str">
        <f ca="1">IFERROR(__xludf.DUMMYFUNCTION("GOOGLETRANSLATE(A23047,""auto"",""en"")"),"Loading...")</f>
        <v>Loading...</v>
      </c>
    </row>
    <row r="23048" spans="1:2" ht="14.25" customHeight="1">
      <c r="A23048" s="4" t="s">
        <v>21793</v>
      </c>
      <c r="B23048" s="2" t="str">
        <f ca="1">IFERROR(__xludf.DUMMYFUNCTION("GOOGLETRANSLATE(A23048,""auto"",""en"")"),"Loading...")</f>
        <v>Loading...</v>
      </c>
    </row>
    <row r="23049" spans="1:2" ht="14.25" customHeight="1">
      <c r="A23049" s="6" t="s">
        <v>21794</v>
      </c>
      <c r="B23049" s="2" t="str">
        <f ca="1">IFERROR(__xludf.DUMMYFUNCTION("GOOGLETRANSLATE(A23049,""auto"",""en"")"),"Loading...")</f>
        <v>Loading...</v>
      </c>
    </row>
    <row r="23050" spans="1:2" ht="14.25" customHeight="1">
      <c r="A23050" s="2" t="s">
        <v>764</v>
      </c>
      <c r="B23050" s="2" t="str">
        <f ca="1">IFERROR(__xludf.DUMMYFUNCTION("GOOGLETRANSLATE(A23050,""auto"",""en"")"),"Loading...")</f>
        <v>Loading...</v>
      </c>
    </row>
    <row r="23051" spans="1:2" ht="14.25" customHeight="1">
      <c r="A23051" s="2" t="s">
        <v>21795</v>
      </c>
      <c r="B23051" s="2" t="str">
        <f ca="1">IFERROR(__xludf.DUMMYFUNCTION("GOOGLETRANSLATE(A23051,""auto"",""en"")"),"Loading...")</f>
        <v>Loading...</v>
      </c>
    </row>
    <row r="23052" spans="1:2" ht="14.25" customHeight="1">
      <c r="A23052" s="6" t="s">
        <v>21796</v>
      </c>
      <c r="B23052" s="2" t="str">
        <f ca="1">IFERROR(__xludf.DUMMYFUNCTION("GOOGLETRANSLATE(A23052,""auto"",""en"")"),"Loading...")</f>
        <v>Loading...</v>
      </c>
    </row>
    <row r="23053" spans="1:2" ht="14.25" customHeight="1">
      <c r="A23053" s="6" t="s">
        <v>21797</v>
      </c>
      <c r="B23053" s="2" t="str">
        <f ca="1">IFERROR(__xludf.DUMMYFUNCTION("GOOGLETRANSLATE(A23053,""auto"",""en"")"),"Loading...")</f>
        <v>Loading...</v>
      </c>
    </row>
    <row r="23054" spans="1:2" ht="14.25" customHeight="1">
      <c r="A23054" s="2" t="s">
        <v>21798</v>
      </c>
      <c r="B23054" s="2" t="str">
        <f ca="1">IFERROR(__xludf.DUMMYFUNCTION("GOOGLETRANSLATE(A23054,""auto"",""en"")"),"Loading...")</f>
        <v>Loading...</v>
      </c>
    </row>
    <row r="23055" spans="1:2" ht="14.25" customHeight="1">
      <c r="A23055" s="2" t="s">
        <v>21799</v>
      </c>
      <c r="B23055" s="2" t="str">
        <f ca="1">IFERROR(__xludf.DUMMYFUNCTION("GOOGLETRANSLATE(A23055,""auto"",""en"")"),"Loading...")</f>
        <v>Loading...</v>
      </c>
    </row>
    <row r="23056" spans="1:2" ht="14.25" customHeight="1">
      <c r="A23056" s="2" t="s">
        <v>21800</v>
      </c>
      <c r="B23056" s="2" t="str">
        <f ca="1">IFERROR(__xludf.DUMMYFUNCTION("GOOGLETRANSLATE(A23056,""auto"",""en"")"),"Loading...")</f>
        <v>Loading...</v>
      </c>
    </row>
    <row r="23057" spans="1:2" ht="14.25" customHeight="1">
      <c r="A23057" s="6" t="s">
        <v>21801</v>
      </c>
      <c r="B23057" s="2" t="str">
        <f ca="1">IFERROR(__xludf.DUMMYFUNCTION("GOOGLETRANSLATE(A23057,""auto"",""en"")"),"Loading...")</f>
        <v>Loading...</v>
      </c>
    </row>
    <row r="23058" spans="1:2" ht="14.25" customHeight="1">
      <c r="A23058" s="2" t="s">
        <v>21802</v>
      </c>
      <c r="B23058" s="2" t="str">
        <f ca="1">IFERROR(__xludf.DUMMYFUNCTION("GOOGLETRANSLATE(A23058,""auto"",""en"")"),"Loading...")</f>
        <v>Loading...</v>
      </c>
    </row>
    <row r="23059" spans="1:2" ht="14.25" customHeight="1">
      <c r="A23059" s="2" t="s">
        <v>21803</v>
      </c>
      <c r="B23059" s="2" t="str">
        <f ca="1">IFERROR(__xludf.DUMMYFUNCTION("GOOGLETRANSLATE(A23059,""auto"",""en"")"),"Loading...")</f>
        <v>Loading...</v>
      </c>
    </row>
    <row r="23060" spans="1:2" ht="14.25" customHeight="1">
      <c r="A23060" s="4" t="s">
        <v>21804</v>
      </c>
      <c r="B23060" s="2" t="str">
        <f ca="1">IFERROR(__xludf.DUMMYFUNCTION("GOOGLETRANSLATE(A23060,""auto"",""en"")"),"Loading...")</f>
        <v>Loading...</v>
      </c>
    </row>
    <row r="23061" spans="1:2" ht="14.25" customHeight="1">
      <c r="A23061" s="2" t="s">
        <v>21805</v>
      </c>
      <c r="B23061" s="2" t="str">
        <f ca="1">IFERROR(__xludf.DUMMYFUNCTION("GOOGLETRANSLATE(A23061,""auto"",""en"")"),"Loading...")</f>
        <v>Loading...</v>
      </c>
    </row>
    <row r="23062" spans="1:2" ht="14.25" customHeight="1">
      <c r="A23062" s="4" t="s">
        <v>21806</v>
      </c>
      <c r="B23062" s="2" t="str">
        <f ca="1">IFERROR(__xludf.DUMMYFUNCTION("GOOGLETRANSLATE(A23062,""auto"",""en"")"),"Loading...")</f>
        <v>Loading...</v>
      </c>
    </row>
    <row r="23063" spans="1:2" ht="14.25" customHeight="1">
      <c r="A23063" s="2" t="s">
        <v>21807</v>
      </c>
      <c r="B23063" s="2" t="str">
        <f ca="1">IFERROR(__xludf.DUMMYFUNCTION("GOOGLETRANSLATE(A23063,""auto"",""en"")"),"Is this guy ok? Bhai we literally chose pm be a of diffraction laws. A MP WILL HAVE TO VOTE ON BASIS OF PARTY WHIP IF HE GOES AGAINST THAT IT MAY LEAD TO DISQUALIFYING. Your mp don’t represent your constituency. He or she is just a number.")</f>
        <v>Is this guy ok? Bhai we literally chose pm be a of diffraction laws. A MP WILL HAVE TO VOTE ON BASIS OF PARTY WHIP IF HE GOES AGAINST THAT IT MAY LEAD TO DISQUALIFYING. Your mp don’t represent your constituency. He or she is just a number.</v>
      </c>
    </row>
    <row r="23064" spans="1:2" ht="14.25" customHeight="1">
      <c r="A23064" s="2" t="s">
        <v>21808</v>
      </c>
      <c r="B23064" s="2" t="str">
        <f ca="1">IFERROR(__xludf.DUMMYFUNCTION("GOOGLETRANSLATE(A23064,""auto"",""en"")"),"Loading...")</f>
        <v>Loading...</v>
      </c>
    </row>
    <row r="23065" spans="1:2" ht="14.25" customHeight="1">
      <c r="A23065" s="6" t="s">
        <v>21809</v>
      </c>
      <c r="B23065" s="2" t="str">
        <f ca="1">IFERROR(__xludf.DUMMYFUNCTION("GOOGLETRANSLATE(A23065,""auto"",""en"")"),"Loading...")</f>
        <v>Loading...</v>
      </c>
    </row>
    <row r="23066" spans="1:2" ht="14.25" customHeight="1">
      <c r="A23066" s="2" t="s">
        <v>21810</v>
      </c>
      <c r="B23066" s="2" t="str">
        <f ca="1">IFERROR(__xludf.DUMMYFUNCTION("GOOGLETRANSLATE(A23066,""auto"",""en"")"),"Loading...")</f>
        <v>Loading...</v>
      </c>
    </row>
    <row r="23067" spans="1:2" ht="14.25" customHeight="1">
      <c r="A23067" s="5" t="s">
        <v>21811</v>
      </c>
      <c r="B23067" s="2" t="str">
        <f ca="1">IFERROR(__xludf.DUMMYFUNCTION("GOOGLETRANSLATE(A23067,""auto"",""en"")"),"Loading...")</f>
        <v>Loading...</v>
      </c>
    </row>
    <row r="23068" spans="1:2" ht="14.25" customHeight="1">
      <c r="A23068" s="4" t="s">
        <v>21812</v>
      </c>
      <c r="B23068" s="2" t="str">
        <f ca="1">IFERROR(__xludf.DUMMYFUNCTION("GOOGLETRANSLATE(A23068,""auto"",""en"")"),"Loading...")</f>
        <v>Loading...</v>
      </c>
    </row>
    <row r="23069" spans="1:2" ht="14.25" customHeight="1">
      <c r="A23069" s="4" t="s">
        <v>21813</v>
      </c>
      <c r="B23069" s="2" t="str">
        <f ca="1">IFERROR(__xludf.DUMMYFUNCTION("GOOGLETRANSLATE(A23069,""auto"",""en"")"),"Loading...")</f>
        <v>Loading...</v>
      </c>
    </row>
    <row r="23070" spans="1:2" ht="14.25" customHeight="1">
      <c r="A23070" s="2" t="s">
        <v>21814</v>
      </c>
      <c r="B23070" s="2" t="str">
        <f ca="1">IFERROR(__xludf.DUMMYFUNCTION("GOOGLETRANSLATE(A23070,""auto"",""en"")"),"The only thing I don’t like about Raga is he talk too much about reservations.")</f>
        <v>The only thing I don’t like about Raga is he talk too much about reservations.</v>
      </c>
    </row>
    <row r="23071" spans="1:2" ht="14.25" customHeight="1">
      <c r="A23071" s="6" t="s">
        <v>21815</v>
      </c>
      <c r="B23071" s="2" t="str">
        <f ca="1">IFERROR(__xludf.DUMMYFUNCTION("GOOGLETRANSLATE(A23071,""auto"",""en"")"),"Loading...")</f>
        <v>Loading...</v>
      </c>
    </row>
    <row r="23072" spans="1:2" ht="14.25" customHeight="1">
      <c r="A23072" s="2" t="s">
        <v>16652</v>
      </c>
      <c r="B23072" s="2" t="str">
        <f ca="1">IFERROR(__xludf.DUMMYFUNCTION("GOOGLETRANSLATE(A23072,""auto"",""en"")"),"Loading...")</f>
        <v>Loading...</v>
      </c>
    </row>
    <row r="23073" spans="1:2" ht="14.25" customHeight="1">
      <c r="A23073" s="2" t="s">
        <v>21816</v>
      </c>
      <c r="B23073" s="2" t="str">
        <f ca="1">IFERROR(__xludf.DUMMYFUNCTION("GOOGLETRANSLATE(A23073,""auto"",""en"")"),"Loading...")</f>
        <v>Loading...</v>
      </c>
    </row>
    <row r="23074" spans="1:2" ht="14.25" customHeight="1">
      <c r="A23074" s="2" t="s">
        <v>21817</v>
      </c>
      <c r="B23074" s="2" t="str">
        <f ca="1">IFERROR(__xludf.DUMMYFUNCTION("GOOGLETRANSLATE(A23074,""auto"",""en"")"),"Loading...")</f>
        <v>Loading...</v>
      </c>
    </row>
    <row r="23075" spans="1:2" ht="14.25" customHeight="1">
      <c r="A23075" s="2" t="s">
        <v>21818</v>
      </c>
      <c r="B23075" s="2" t="str">
        <f ca="1">IFERROR(__xludf.DUMMYFUNCTION("GOOGLETRANSLATE(A23075,""auto"",""en"")"),"Loading...")</f>
        <v>Loading...</v>
      </c>
    </row>
    <row r="23076" spans="1:2" ht="14.25" customHeight="1">
      <c r="A23076" s="2" t="s">
        <v>21819</v>
      </c>
      <c r="B23076" s="2" t="str">
        <f ca="1">IFERROR(__xludf.DUMMYFUNCTION("GOOGLETRANSLATE(A23076,""auto"",""en"")"),"Loading...")</f>
        <v>Loading...</v>
      </c>
    </row>
    <row r="23077" spans="1:2" ht="14.25" customHeight="1">
      <c r="A23077" s="2" t="s">
        <v>21820</v>
      </c>
      <c r="B23077" s="2" t="str">
        <f ca="1">IFERROR(__xludf.DUMMYFUNCTION("GOOGLETRANSLATE(A23077,""auto"",""en"")"),"The biggest achievement of BJP in 10 years Hindu Muslim")</f>
        <v>The biggest achievement of BJP in 10 years Hindu Muslim</v>
      </c>
    </row>
    <row r="23078" spans="1:2" ht="14.25" customHeight="1">
      <c r="A23078" s="6" t="s">
        <v>21821</v>
      </c>
      <c r="B23078" s="2" t="str">
        <f ca="1">IFERROR(__xludf.DUMMYFUNCTION("GOOGLETRANSLATE(A23078,""auto"",""en"")"),"You have spoken of truth that Congress is hiding in plane sight and failing again and again.
And as always you have chosen a general topic but you have provided excellent analysis.")</f>
        <v>You have spoken of truth that Congress is hiding in plane sight and failing again and again.
And as always you have chosen a general topic but you have provided excellent analysis.</v>
      </c>
    </row>
    <row r="23079" spans="1:2" ht="14.25" customHeight="1">
      <c r="A23079" s="6" t="s">
        <v>21822</v>
      </c>
      <c r="B23079" s="2" t="str">
        <f ca="1">IFERROR(__xludf.DUMMYFUNCTION("GOOGLETRANSLATE(A23079,""auto"",""en"")"),"Loading...")</f>
        <v>Loading...</v>
      </c>
    </row>
    <row r="23080" spans="1:2" ht="14.25" customHeight="1">
      <c r="A23080" s="2" t="s">
        <v>21823</v>
      </c>
      <c r="B23080" s="2" t="str">
        <f ca="1">IFERROR(__xludf.DUMMYFUNCTION("GOOGLETRANSLATE(A23080,""auto"",""en"")"),"Loading...")</f>
        <v>Loading...</v>
      </c>
    </row>
    <row r="23081" spans="1:2" ht="14.25" customHeight="1">
      <c r="A23081" s="4" t="s">
        <v>21824</v>
      </c>
      <c r="B23081" s="2" t="str">
        <f ca="1">IFERROR(__xludf.DUMMYFUNCTION("GOOGLETRANSLATE(A23081,""auto"",""en"")"),"Loading...")</f>
        <v>Loading...</v>
      </c>
    </row>
    <row r="23082" spans="1:2" ht="14.25" customHeight="1">
      <c r="A23082" s="2" t="s">
        <v>21825</v>
      </c>
      <c r="B23082" s="2" t="str">
        <f ca="1">IFERROR(__xludf.DUMMYFUNCTION("GOOGLETRANSLATE(A23082,""auto"",""en"")"),"Loading...")</f>
        <v>Loading...</v>
      </c>
    </row>
    <row r="23083" spans="1:2" ht="14.25" customHeight="1">
      <c r="A23083" s="4" t="s">
        <v>21826</v>
      </c>
      <c r="B23083" s="2" t="str">
        <f ca="1">IFERROR(__xludf.DUMMYFUNCTION("GOOGLETRANSLATE(A23083,""auto"",""en"")"),"Loading...")</f>
        <v>Loading...</v>
      </c>
    </row>
    <row r="23084" spans="1:2" ht="14.25" customHeight="1">
      <c r="A23084" s="2" t="s">
        <v>21827</v>
      </c>
      <c r="B23084" s="2" t="str">
        <f ca="1">IFERROR(__xludf.DUMMYFUNCTION("GOOGLETRANSLATE(A23084,""auto"",""en"")"),"Loading...")</f>
        <v>Loading...</v>
      </c>
    </row>
    <row r="23085" spans="1:2" ht="14.25" customHeight="1">
      <c r="A23085" s="2" t="s">
        <v>21828</v>
      </c>
      <c r="B23085" s="2" t="str">
        <f ca="1">IFERROR(__xludf.DUMMYFUNCTION("GOOGLETRANSLATE(A23085,""auto"",""en"")"),"Loading...")</f>
        <v>Loading...</v>
      </c>
    </row>
    <row r="23086" spans="1:2" ht="14.25" customHeight="1">
      <c r="A23086" s="2" t="s">
        <v>21829</v>
      </c>
      <c r="B23086" s="2" t="str">
        <f ca="1">IFERROR(__xludf.DUMMYFUNCTION("GOOGLETRANSLATE(A23086,""auto"",""en"")"),"Loading...")</f>
        <v>Loading...</v>
      </c>
    </row>
    <row r="23087" spans="1:2" ht="14.25" customHeight="1">
      <c r="A23087" s="6" t="s">
        <v>21830</v>
      </c>
      <c r="B23087" s="2" t="str">
        <f ca="1">IFERROR(__xludf.DUMMYFUNCTION("GOOGLETRANSLATE(A23087,""auto"",""en"")"),"Loading...")</f>
        <v>Loading...</v>
      </c>
    </row>
    <row r="23088" spans="1:2" ht="14.25" customHeight="1">
      <c r="A23088" s="2" t="s">
        <v>21831</v>
      </c>
      <c r="B23088" s="2" t="str">
        <f ca="1">IFERROR(__xludf.DUMMYFUNCTION("GOOGLETRANSLATE(A23088,""auto"",""en"")"),"Loading...")</f>
        <v>Loading...</v>
      </c>
    </row>
    <row r="23089" spans="1:2" ht="14.25" customHeight="1">
      <c r="A23089" s="2" t="s">
        <v>21832</v>
      </c>
      <c r="B23089" s="2" t="str">
        <f ca="1">IFERROR(__xludf.DUMMYFUNCTION("GOOGLETRANSLATE(A23089,""auto"",""en"")"),"Loading...")</f>
        <v>Loading...</v>
      </c>
    </row>
    <row r="23090" spans="1:2" ht="14.25" customHeight="1">
      <c r="A23090" s="2" t="s">
        <v>21833</v>
      </c>
      <c r="B23090" s="2" t="str">
        <f ca="1">IFERROR(__xludf.DUMMYFUNCTION("GOOGLETRANSLATE(A23090,""auto"",""en"")"),"Loading...")</f>
        <v>Loading...</v>
      </c>
    </row>
    <row r="23091" spans="1:2" ht="14.25" customHeight="1">
      <c r="A23091" s="2" t="s">
        <v>21834</v>
      </c>
      <c r="B23091" s="2" t="str">
        <f ca="1">IFERROR(__xludf.DUMMYFUNCTION("GOOGLETRANSLATE(A23091,""auto"",""en"")"),"Loading...")</f>
        <v>Loading...</v>
      </c>
    </row>
    <row r="23092" spans="1:2" ht="14.25" customHeight="1">
      <c r="A23092" s="6" t="s">
        <v>21835</v>
      </c>
      <c r="B23092" s="2" t="str">
        <f ca="1">IFERROR(__xludf.DUMMYFUNCTION("GOOGLETRANSLATE(A23092,""auto"",""en"")"),"Loading...")</f>
        <v>Loading...</v>
      </c>
    </row>
    <row r="23093" spans="1:2" ht="14.25" customHeight="1">
      <c r="A23093" s="2" t="s">
        <v>21836</v>
      </c>
      <c r="B23093" s="2" t="str">
        <f ca="1">IFERROR(__xludf.DUMMYFUNCTION("GOOGLETRANSLATE(A23093,""auto"",""en"")"),"Loading...")</f>
        <v>Loading...</v>
      </c>
    </row>
    <row r="23094" spans="1:2" ht="14.25" customHeight="1">
      <c r="A23094" s="2" t="s">
        <v>21837</v>
      </c>
      <c r="B23094" s="2" t="str">
        <f ca="1">IFERROR(__xludf.DUMMYFUNCTION("GOOGLETRANSLATE(A23094,""auto"",""en"")"),"Vote for climate change issue")</f>
        <v>Vote for climate change issue</v>
      </c>
    </row>
    <row r="23095" spans="1:2" ht="14.25" customHeight="1">
      <c r="A23095" s="2" t="s">
        <v>21838</v>
      </c>
      <c r="B23095" s="2" t="str">
        <f ca="1">IFERROR(__xludf.DUMMYFUNCTION("GOOGLETRANSLATE(A23095,""auto"",""en"")"),"Loading...")</f>
        <v>Loading...</v>
      </c>
    </row>
    <row r="23096" spans="1:2" ht="14.25" customHeight="1">
      <c r="A23096" s="2" t="s">
        <v>21839</v>
      </c>
      <c r="B23096" s="2" t="str">
        <f ca="1">IFERROR(__xludf.DUMMYFUNCTION("GOOGLETRANSLATE(A23096,""auto"",""en"")"),"Loading...")</f>
        <v>Loading...</v>
      </c>
    </row>
    <row r="23097" spans="1:2" ht="14.25" customHeight="1">
      <c r="A23097" s="2" t="s">
        <v>21840</v>
      </c>
      <c r="B23097" s="2" t="str">
        <f ca="1">IFERROR(__xludf.DUMMYFUNCTION("GOOGLETRANSLATE(A23097,""auto"",""en"")"),"Loading...")</f>
        <v>Loading...</v>
      </c>
    </row>
    <row r="23098" spans="1:2" ht="14.25" customHeight="1">
      <c r="A23098" s="6" t="s">
        <v>21841</v>
      </c>
      <c r="B23098" s="2" t="str">
        <f ca="1">IFERROR(__xludf.DUMMYFUNCTION("GOOGLETRANSLATE(A23098,""auto"",""en"")"),"BJP (Modi) is more dangerous for future indian Socio-Economic situation than comparatively having a bit dumb PM (aka Rahul Gandhi). 
When the total state &amp; media machinery is with Modi, in this battle of unequals, people need to choose the lesser evil. 
I"&amp;"MO it is clearly Rahul Gandhi.")</f>
        <v>BJP (Modi) is more dangerous for future indian Socio-Economic situation than comparatively having a bit dumb PM (aka Rahul Gandhi). 
When the total state &amp; media machinery is with Modi, in this battle of unequals, people need to choose the lesser evil. 
IMO it is clearly Rahul Gandhi.</v>
      </c>
    </row>
    <row r="23099" spans="1:2" ht="14.25" customHeight="1">
      <c r="A23099" s="2" t="s">
        <v>21842</v>
      </c>
      <c r="B23099" s="2" t="str">
        <f ca="1">IFERROR(__xludf.DUMMYFUNCTION("GOOGLETRANSLATE(A23099,""auto"",""en"")"),"Loading...")</f>
        <v>Loading...</v>
      </c>
    </row>
    <row r="23100" spans="1:2" ht="14.25" customHeight="1">
      <c r="A23100" s="2" t="s">
        <v>21843</v>
      </c>
      <c r="B23100" s="2" t="str">
        <f ca="1">IFERROR(__xludf.DUMMYFUNCTION("GOOGLETRANSLATE(A23100,""auto"",""en"")"),"Loading...")</f>
        <v>Loading...</v>
      </c>
    </row>
    <row r="23101" spans="1:2" ht="14.25" customHeight="1">
      <c r="A23101" s="2" t="s">
        <v>21844</v>
      </c>
      <c r="B23101" s="2" t="str">
        <f ca="1">IFERROR(__xludf.DUMMYFUNCTION("GOOGLETRANSLATE(A23101,""auto"",""en"")"),"Loading...")</f>
        <v>Loading...</v>
      </c>
    </row>
    <row r="23102" spans="1:2" ht="14.25" customHeight="1">
      <c r="A23102" s="2" t="s">
        <v>21845</v>
      </c>
      <c r="B23102" s="2" t="str">
        <f ca="1">IFERROR(__xludf.DUMMYFUNCTION("GOOGLETRANSLATE(A23102,""auto"",""en"")"),"Loading...")</f>
        <v>Loading...</v>
      </c>
    </row>
    <row r="23103" spans="1:2" ht="14.25" customHeight="1">
      <c r="A23103" s="2" t="s">
        <v>21846</v>
      </c>
      <c r="B23103" s="2" t="str">
        <f ca="1">IFERROR(__xludf.DUMMYFUNCTION("GOOGLETRANSLATE(A23103,""auto"",""en"")"),"Loading...")</f>
        <v>Loading...</v>
      </c>
    </row>
    <row r="23104" spans="1:2" ht="14.25" customHeight="1">
      <c r="A23104" s="2" t="s">
        <v>21847</v>
      </c>
      <c r="B23104" s="2" t="str">
        <f ca="1">IFERROR(__xludf.DUMMYFUNCTION("GOOGLETRANSLATE(A23104,""auto"",""en"")"),"Loading...")</f>
        <v>Loading...</v>
      </c>
    </row>
    <row r="23105" spans="1:2" ht="14.25" customHeight="1">
      <c r="A23105" s="2" t="s">
        <v>21848</v>
      </c>
      <c r="B23105" s="2" t="str">
        <f ca="1">IFERROR(__xludf.DUMMYFUNCTION("GOOGLETRANSLATE(A23105,""auto"",""en"")"),"Vote for financial freedom 💪")</f>
        <v>Vote for financial freedom 💪</v>
      </c>
    </row>
    <row r="23106" spans="1:2" ht="14.25" customHeight="1">
      <c r="A23106" s="2" t="s">
        <v>21849</v>
      </c>
      <c r="B23106" s="2" t="str">
        <f ca="1">IFERROR(__xludf.DUMMYFUNCTION("GOOGLETRANSLATE(A23106,""auto"",""en"")"),"Loading...")</f>
        <v>Loading...</v>
      </c>
    </row>
    <row r="23107" spans="1:2" ht="14.25" customHeight="1">
      <c r="A23107" s="6" t="s">
        <v>21850</v>
      </c>
      <c r="B23107" s="2" t="str">
        <f ca="1">IFERROR(__xludf.DUMMYFUNCTION("GOOGLETRANSLATE(A23107,""auto"",""en"")"),"Loading...")</f>
        <v>Loading...</v>
      </c>
    </row>
    <row r="23108" spans="1:2" ht="14.25" customHeight="1">
      <c r="A23108" s="2" t="s">
        <v>21851</v>
      </c>
      <c r="B23108" s="2" t="str">
        <f ca="1">IFERROR(__xludf.DUMMYFUNCTION("GOOGLETRANSLATE(A23108,""auto"",""en"")"),"Loading...")</f>
        <v>Loading...</v>
      </c>
    </row>
    <row r="23109" spans="1:2" ht="14.25" customHeight="1">
      <c r="A23109" s="2" t="s">
        <v>21852</v>
      </c>
      <c r="B23109" s="2" t="str">
        <f ca="1">IFERROR(__xludf.DUMMYFUNCTION("GOOGLETRANSLATE(A23109,""auto"",""en"")"),"Loading...")</f>
        <v>Loading...</v>
      </c>
    </row>
    <row r="23110" spans="1:2" ht="14.25" customHeight="1">
      <c r="A23110" s="2" t="s">
        <v>21853</v>
      </c>
      <c r="B23110" s="2" t="str">
        <f ca="1">IFERROR(__xludf.DUMMYFUNCTION("GOOGLETRANSLATE(A23110,""auto"",""en"")"),"Loading...")</f>
        <v>Loading...</v>
      </c>
    </row>
    <row r="23111" spans="1:2" ht="14.25" customHeight="1">
      <c r="A23111" s="6" t="s">
        <v>21854</v>
      </c>
      <c r="B23111" s="2" t="str">
        <f ca="1">IFERROR(__xludf.DUMMYFUNCTION("GOOGLETRANSLATE(A23111,""auto"",""en"")"),"Loading...")</f>
        <v>Loading...</v>
      </c>
    </row>
    <row r="23112" spans="1:2" ht="14.25" customHeight="1">
      <c r="A23112" s="6" t="s">
        <v>21855</v>
      </c>
      <c r="B23112" s="2" t="str">
        <f ca="1">IFERROR(__xludf.DUMMYFUNCTION("GOOGLETRANSLATE(A23112,""auto"",""en"")"),"Vote for INDIA 
vote for change")</f>
        <v>Vote for INDIA 
vote for change</v>
      </c>
    </row>
    <row r="23113" spans="1:2" ht="14.25" customHeight="1">
      <c r="A23113" s="6" t="s">
        <v>21856</v>
      </c>
      <c r="B23113" s="2" t="str">
        <f ca="1">IFERROR(__xludf.DUMMYFUNCTION("GOOGLETRANSLATE(A23113,""auto"",""en"")"),"Loading...")</f>
        <v>Loading...</v>
      </c>
    </row>
    <row r="23114" spans="1:2" ht="14.25" customHeight="1">
      <c r="A23114" s="2" t="s">
        <v>21857</v>
      </c>
      <c r="B23114" s="2" t="str">
        <f ca="1">IFERROR(__xludf.DUMMYFUNCTION("GOOGLETRANSLATE(A23114,""auto"",""en"")"),"Loading...")</f>
        <v>Loading...</v>
      </c>
    </row>
    <row r="23115" spans="1:2" ht="14.25" customHeight="1">
      <c r="A23115" s="2" t="s">
        <v>21858</v>
      </c>
      <c r="B23115" s="2" t="str">
        <f ca="1">IFERROR(__xludf.DUMMYFUNCTION("GOOGLETRANSLATE(A23115,""auto"",""en"")"),"Loading...")</f>
        <v>Loading...</v>
      </c>
    </row>
    <row r="23116" spans="1:2" ht="14.25" customHeight="1">
      <c r="A23116" s="2" t="s">
        <v>21859</v>
      </c>
      <c r="B23116" s="2" t="str">
        <f ca="1">IFERROR(__xludf.DUMMYFUNCTION("GOOGLETRANSLATE(A23116,""auto"",""en"")"),"Loading...")</f>
        <v>Loading...</v>
      </c>
    </row>
    <row r="23117" spans="1:2" ht="14.25" customHeight="1">
      <c r="A23117" s="6" t="s">
        <v>21860</v>
      </c>
      <c r="B23117" s="2" t="str">
        <f ca="1">IFERROR(__xludf.DUMMYFUNCTION("GOOGLETRANSLATE(A23117,""auto"",""en"")"),"Loading...")</f>
        <v>Loading...</v>
      </c>
    </row>
    <row r="23118" spans="1:2" ht="14.25" customHeight="1">
      <c r="A23118" s="2" t="s">
        <v>21861</v>
      </c>
      <c r="B23118" s="2" t="str">
        <f ca="1">IFERROR(__xludf.DUMMYFUNCTION("GOOGLETRANSLATE(A23118,""auto"",""en"")"),"Loading...")</f>
        <v>Loading...</v>
      </c>
    </row>
    <row r="23119" spans="1:2" ht="14.25" customHeight="1">
      <c r="A23119" s="2" t="s">
        <v>21862</v>
      </c>
      <c r="B23119" s="2" t="str">
        <f ca="1">IFERROR(__xludf.DUMMYFUNCTION("GOOGLETRANSLATE(A23119,""auto"",""en"")"),"Great work ✊️✊️✊️✊️✊️✊️✊️✊️✊️✊️✊️✊️✊️✊️")</f>
        <v>Great work ✊️✊️✊️✊️✊️✊️✊️✊️✊️✊️✊️✊️✊️✊️</v>
      </c>
    </row>
    <row r="23120" spans="1:2" ht="14.25" customHeight="1">
      <c r="A23120" s="2" t="s">
        <v>21863</v>
      </c>
      <c r="B23120" s="2" t="str">
        <f ca="1">IFERROR(__xludf.DUMMYFUNCTION("GOOGLETRANSLATE(A23120,""auto"",""en"")"),"Loading...")</f>
        <v>Loading...</v>
      </c>
    </row>
    <row r="23121" spans="1:2" ht="14.25" customHeight="1">
      <c r="A23121" s="2" t="s">
        <v>21864</v>
      </c>
      <c r="B23121" s="2" t="str">
        <f ca="1">IFERROR(__xludf.DUMMYFUNCTION("GOOGLETRANSLATE(A23121,""auto"",""en"")"),"Loading...")</f>
        <v>Loading...</v>
      </c>
    </row>
    <row r="23122" spans="1:2" ht="14.25" customHeight="1">
      <c r="A23122" s="2" t="s">
        <v>21865</v>
      </c>
      <c r="B23122" s="2" t="str">
        <f ca="1">IFERROR(__xludf.DUMMYFUNCTION("GOOGLETRANSLATE(A23122,""auto"",""en"")"),"Loading...")</f>
        <v>Loading...</v>
      </c>
    </row>
    <row r="23123" spans="1:2" ht="14.25" customHeight="1">
      <c r="A23123" s="6" t="s">
        <v>21866</v>
      </c>
      <c r="B23123" s="2" t="str">
        <f ca="1">IFERROR(__xludf.DUMMYFUNCTION("GOOGLETRANSLATE(A23123,""auto"",""en"")"),"Loading...")</f>
        <v>Loading...</v>
      </c>
    </row>
    <row r="23124" spans="1:2" ht="14.25" customHeight="1">
      <c r="A23124" s="6" t="s">
        <v>21867</v>
      </c>
      <c r="B23124" s="2" t="str">
        <f ca="1">IFERROR(__xludf.DUMMYFUNCTION("GOOGLETRANSLATE(A23124,""auto"",""en"")"),"Loading...")</f>
        <v>Loading...</v>
      </c>
    </row>
    <row r="23125" spans="1:2" ht="14.25" customHeight="1">
      <c r="A23125" s="2" t="s">
        <v>21868</v>
      </c>
      <c r="B23125" s="2" t="str">
        <f ca="1">IFERROR(__xludf.DUMMYFUNCTION("GOOGLETRANSLATE(A23125,""auto"",""en"")"),"Loading...")</f>
        <v>Loading...</v>
      </c>
    </row>
    <row r="23126" spans="1:2" ht="14.25" customHeight="1">
      <c r="A23126" s="6" t="s">
        <v>21869</v>
      </c>
      <c r="B23126" s="2" t="str">
        <f ca="1">IFERROR(__xludf.DUMMYFUNCTION("GOOGLETRANSLATE(A23126,""auto"",""en"")"),"You agree with tamilnadu is most devoleped state in india... Do you know y is it ?...
Becoz tamilnadu have 69% reservetion")</f>
        <v>You agree with tamilnadu is most devoleped state in india... Do you know y is it ?...
Becoz tamilnadu have 69% reservetion</v>
      </c>
    </row>
    <row r="23127" spans="1:2" ht="14.25" customHeight="1">
      <c r="A23127" s="2" t="s">
        <v>21870</v>
      </c>
      <c r="B23127" s="2" t="str">
        <f ca="1">IFERROR(__xludf.DUMMYFUNCTION("GOOGLETRANSLATE(A23127,""auto"",""en"")"),"Loading...")</f>
        <v>Loading...</v>
      </c>
    </row>
    <row r="23128" spans="1:2" ht="14.25" customHeight="1">
      <c r="A23128" s="6" t="s">
        <v>21871</v>
      </c>
      <c r="B23128" s="2" t="str">
        <f ca="1">IFERROR(__xludf.DUMMYFUNCTION("GOOGLETRANSLATE(A23128,""auto"",""en"")"),"Loading...")</f>
        <v>Loading...</v>
      </c>
    </row>
    <row r="23129" spans="1:2" ht="14.25" customHeight="1">
      <c r="A23129" s="2" t="s">
        <v>21872</v>
      </c>
      <c r="B23129" s="2" t="str">
        <f ca="1">IFERROR(__xludf.DUMMYFUNCTION("GOOGLETRANSLATE(A23129,""auto"",""en"")"),"Loading...")</f>
        <v>Loading...</v>
      </c>
    </row>
    <row r="23130" spans="1:2" ht="14.25" customHeight="1">
      <c r="A23130" s="6" t="s">
        <v>21873</v>
      </c>
      <c r="B23130" s="2" t="str">
        <f ca="1">IFERROR(__xludf.DUMMYFUNCTION("GOOGLETRANSLATE(A23130,""auto"",""en"")"),"Loading...")</f>
        <v>Loading...</v>
      </c>
    </row>
    <row r="23131" spans="1:2" ht="14.25" customHeight="1">
      <c r="A23131" s="2" t="s">
        <v>21874</v>
      </c>
      <c r="B23131" s="2" t="str">
        <f ca="1">IFERROR(__xludf.DUMMYFUNCTION("GOOGLETRANSLATE(A23131,""auto"",""en"")"),"Loading...")</f>
        <v>Loading...</v>
      </c>
    </row>
    <row r="23132" spans="1:2" ht="14.25" customHeight="1">
      <c r="A23132" s="2" t="s">
        <v>21875</v>
      </c>
      <c r="B23132" s="2" t="str">
        <f ca="1">IFERROR(__xludf.DUMMYFUNCTION("GOOGLETRANSLATE(A23132,""auto"",""en"")"),"Loading...")</f>
        <v>Loading...</v>
      </c>
    </row>
    <row r="23133" spans="1:2" ht="14.25" customHeight="1">
      <c r="A23133" s="2" t="s">
        <v>21876</v>
      </c>
      <c r="B23133" s="2" t="str">
        <f ca="1">IFERROR(__xludf.DUMMYFUNCTION("GOOGLETRANSLATE(A23133,""auto"",""en"")"),"Loading...")</f>
        <v>Loading...</v>
      </c>
    </row>
    <row r="23134" spans="1:2" ht="14.25" customHeight="1">
      <c r="A23134" s="2" t="s">
        <v>21877</v>
      </c>
      <c r="B23134" s="2" t="str">
        <f ca="1">IFERROR(__xludf.DUMMYFUNCTION("GOOGLETRANSLATE(A23134,""auto"",""en"")"),"Loading...")</f>
        <v>Loading...</v>
      </c>
    </row>
    <row r="23135" spans="1:2" ht="14.25" customHeight="1">
      <c r="A23135" s="2" t="s">
        <v>21878</v>
      </c>
      <c r="B23135" s="2" t="str">
        <f ca="1">IFERROR(__xludf.DUMMYFUNCTION("GOOGLETRANSLATE(A23135,""auto"",""en"")"),"Mohak they also going to increase Reservation too! It's Over for UCs no BJp and congress going to help us. 😞😞")</f>
        <v>Mohak they also going to increase Reservation too! It's Over for UCs no BJp and congress going to help us. 😞😞</v>
      </c>
    </row>
    <row r="23136" spans="1:2" ht="14.25" customHeight="1">
      <c r="A23136" s="2" t="s">
        <v>21879</v>
      </c>
      <c r="B23136" s="2" t="str">
        <f ca="1">IFERROR(__xludf.DUMMYFUNCTION("GOOGLETRANSLATE(A23136,""auto"",""en"")"),"Loading...")</f>
        <v>Loading...</v>
      </c>
    </row>
    <row r="23137" spans="1:2" ht="14.25" customHeight="1">
      <c r="A23137" s="2" t="s">
        <v>21880</v>
      </c>
      <c r="B23137" s="2" t="str">
        <f ca="1">IFERROR(__xludf.DUMMYFUNCTION("GOOGLETRANSLATE(A23137,""auto"",""en"")"),"Loading...")</f>
        <v>Loading...</v>
      </c>
    </row>
    <row r="23138" spans="1:2" ht="14.25" customHeight="1">
      <c r="A23138" s="2" t="s">
        <v>21881</v>
      </c>
      <c r="B23138" s="2" t="str">
        <f ca="1">IFERROR(__xludf.DUMMYFUNCTION("GOOGLETRANSLATE(A23138,""auto"",""en"")"),"Loading...")</f>
        <v>Loading...</v>
      </c>
    </row>
    <row r="23139" spans="1:2" ht="14.25" customHeight="1">
      <c r="A23139" s="2" t="s">
        <v>21882</v>
      </c>
      <c r="B23139" s="2" t="str">
        <f ca="1">IFERROR(__xludf.DUMMYFUNCTION("GOOGLETRANSLATE(A23139,""auto"",""en"")"),"Loading...")</f>
        <v>Loading...</v>
      </c>
    </row>
    <row r="23140" spans="1:2" ht="14.25" customHeight="1">
      <c r="A23140" s="2" t="s">
        <v>21883</v>
      </c>
      <c r="B23140" s="2" t="str">
        <f ca="1">IFERROR(__xludf.DUMMYFUNCTION("GOOGLETRANSLATE(A23140,""auto"",""en"")"),"Bde Bhai today for the first time I am commenting in the comment section of any youtuber, I am showing only the facts in your video and not flattering anyone.")</f>
        <v>Bde Bhai today for the first time I am commenting in the comment section of any youtuber, I am showing only the facts in your video and not flattering anyone.</v>
      </c>
    </row>
    <row r="23141" spans="1:2" ht="14.25" customHeight="1">
      <c r="A23141" s="6" t="s">
        <v>21884</v>
      </c>
      <c r="B23141" s="2" t="str">
        <f ca="1">IFERROR(__xludf.DUMMYFUNCTION("GOOGLETRANSLATE(A23141,""auto"",""en"")"),"Loading...")</f>
        <v>Loading...</v>
      </c>
    </row>
    <row r="23142" spans="1:2" ht="14.25" customHeight="1">
      <c r="A23142" s="2" t="s">
        <v>21885</v>
      </c>
      <c r="B23142" s="2" t="str">
        <f ca="1">IFERROR(__xludf.DUMMYFUNCTION("GOOGLETRANSLATE(A23142,""auto"",""en"")"),"Vote for climate changes")</f>
        <v>Vote for climate changes</v>
      </c>
    </row>
    <row r="23143" spans="1:2" ht="14.25" customHeight="1">
      <c r="A23143" s="2" t="s">
        <v>21886</v>
      </c>
      <c r="B23143" s="2" t="str">
        <f ca="1">IFERROR(__xludf.DUMMYFUNCTION("GOOGLETRANSLATE(A23143,""auto"",""en"")"),"Loading...")</f>
        <v>Loading...</v>
      </c>
    </row>
    <row r="23144" spans="1:2" ht="14.25" customHeight="1">
      <c r="A23144" s="2" t="s">
        <v>21887</v>
      </c>
      <c r="B23144" s="2" t="str">
        <f ca="1">IFERROR(__xludf.DUMMYFUNCTION("GOOGLETRANSLATE(A23144,""auto"",""en"")"),"Loading...")</f>
        <v>Loading...</v>
      </c>
    </row>
    <row r="23145" spans="1:2" ht="14.25" customHeight="1">
      <c r="A23145" s="2" t="s">
        <v>21888</v>
      </c>
      <c r="B23145" s="2" t="str">
        <f ca="1">IFERROR(__xludf.DUMMYFUNCTION("GOOGLETRANSLATE(A23145,""auto"",""en"")"),"Loading...")</f>
        <v>Loading...</v>
      </c>
    </row>
    <row r="23146" spans="1:2" ht="14.25" customHeight="1">
      <c r="A23146" s="2" t="s">
        <v>21889</v>
      </c>
      <c r="B23146" s="2" t="str">
        <f ca="1">IFERROR(__xludf.DUMMYFUNCTION("GOOGLETRANSLATE(A23146,""auto"",""en"")"),"Loading...")</f>
        <v>Loading...</v>
      </c>
    </row>
    <row r="23147" spans="1:2" ht="14.25" customHeight="1">
      <c r="A23147" s="2" t="s">
        <v>21890</v>
      </c>
      <c r="B23147" s="2" t="str">
        <f ca="1">IFERROR(__xludf.DUMMYFUNCTION("GOOGLETRANSLATE(A23147,""auto"",""en"")"),"Loading...")</f>
        <v>Loading...</v>
      </c>
    </row>
    <row r="23148" spans="1:2" ht="14.25" customHeight="1">
      <c r="A23148" s="2" t="s">
        <v>21891</v>
      </c>
      <c r="B23148" s="2" t="str">
        <f ca="1">IFERROR(__xludf.DUMMYFUNCTION("GOOGLETRANSLATE(A23148,""auto"",""en"")"),"Loading...")</f>
        <v>Loading...</v>
      </c>
    </row>
    <row r="23149" spans="1:2" ht="14.25" customHeight="1">
      <c r="A23149" s="2" t="s">
        <v>21892</v>
      </c>
      <c r="B23149" s="2" t="str">
        <f ca="1">IFERROR(__xludf.DUMMYFUNCTION("GOOGLETRANSLATE(A23149,""auto"",""en"")"),"Loading...")</f>
        <v>Loading...</v>
      </c>
    </row>
    <row r="23150" spans="1:2" ht="14.25" customHeight="1">
      <c r="A23150" s="2" t="s">
        <v>21893</v>
      </c>
      <c r="B23150" s="2" t="str">
        <f ca="1">IFERROR(__xludf.DUMMYFUNCTION("GOOGLETRANSLATE(A23150,""auto"",""en"")"),"Loading...")</f>
        <v>Loading...</v>
      </c>
    </row>
    <row r="23151" spans="1:2" ht="14.25" customHeight="1">
      <c r="A23151" s="2" t="s">
        <v>2456</v>
      </c>
      <c r="B23151" s="2" t="str">
        <f ca="1">IFERROR(__xludf.DUMMYFUNCTION("GOOGLETRANSLATE(A23151,""auto"",""en"")"),"Loading...")</f>
        <v>Loading...</v>
      </c>
    </row>
    <row r="23152" spans="1:2" ht="14.25" customHeight="1">
      <c r="A23152" s="2" t="s">
        <v>21894</v>
      </c>
      <c r="B23152" s="2" t="str">
        <f ca="1">IFERROR(__xludf.DUMMYFUNCTION("GOOGLETRANSLATE(A23152,""auto"",""en"")"),"Loading...")</f>
        <v>Loading...</v>
      </c>
    </row>
    <row r="23153" spans="1:2" ht="14.25" customHeight="1">
      <c r="A23153" s="2" t="s">
        <v>21895</v>
      </c>
      <c r="B23153" s="2" t="str">
        <f ca="1">IFERROR(__xludf.DUMMYFUNCTION("GOOGLETRANSLATE(A23153,""auto"",""en"")"),"Loading...")</f>
        <v>Loading...</v>
      </c>
    </row>
    <row r="23154" spans="1:2" ht="14.25" customHeight="1">
      <c r="A23154" s="2" t="s">
        <v>21896</v>
      </c>
      <c r="B23154" s="2" t="str">
        <f ca="1">IFERROR(__xludf.DUMMYFUNCTION("GOOGLETRANSLATE(A23154,""auto"",""en"")"),"If Rahul Gandhi can became prime minister, I can be Sachin Tendulkar…😂")</f>
        <v>If Rahul Gandhi can became prime minister, I can be Sachin Tendulkar…😂</v>
      </c>
    </row>
    <row r="23155" spans="1:2" ht="14.25" customHeight="1">
      <c r="A23155" s="2" t="s">
        <v>21897</v>
      </c>
      <c r="B23155" s="2" t="str">
        <f ca="1">IFERROR(__xludf.DUMMYFUNCTION("GOOGLETRANSLATE(A23155,""auto"",""en"")"),"Loading...")</f>
        <v>Loading...</v>
      </c>
    </row>
    <row r="23156" spans="1:2" ht="14.25" customHeight="1">
      <c r="A23156" s="2" t="s">
        <v>21898</v>
      </c>
      <c r="B23156" s="2" t="str">
        <f ca="1">IFERROR(__xludf.DUMMYFUNCTION("GOOGLETRANSLATE(A23156,""auto"",""en"")"),"Loading...")</f>
        <v>Loading...</v>
      </c>
    </row>
    <row r="23157" spans="1:2" ht="14.25" customHeight="1">
      <c r="A23157" s="2" t="s">
        <v>21899</v>
      </c>
      <c r="B23157" s="2" t="str">
        <f ca="1">IFERROR(__xludf.DUMMYFUNCTION("GOOGLETRANSLATE(A23157,""auto"",""en"")"),"Loading...")</f>
        <v>Loading...</v>
      </c>
    </row>
    <row r="23158" spans="1:2" ht="14.25" customHeight="1">
      <c r="A23158" s="2" t="s">
        <v>21900</v>
      </c>
      <c r="B23158" s="2" t="str">
        <f ca="1">IFERROR(__xludf.DUMMYFUNCTION("GOOGLETRANSLATE(A23158,""auto"",""en"")"),"Loading...")</f>
        <v>Loading...</v>
      </c>
    </row>
    <row r="23159" spans="1:2" ht="14.25" customHeight="1">
      <c r="A23159" s="2" t="s">
        <v>21901</v>
      </c>
      <c r="B23159" s="2" t="str">
        <f ca="1">IFERROR(__xludf.DUMMYFUNCTION("GOOGLETRANSLATE(A23159,""auto"",""en"")"),"Loading...")</f>
        <v>Loading...</v>
      </c>
    </row>
    <row r="23160" spans="1:2" ht="14.25" customHeight="1">
      <c r="A23160" s="2" t="s">
        <v>21902</v>
      </c>
      <c r="B23160" s="2" t="str">
        <f ca="1">IFERROR(__xludf.DUMMYFUNCTION("GOOGLETRANSLATE(A23160,""auto"",""en"")"),"Loading...")</f>
        <v>Loading...</v>
      </c>
    </row>
    <row r="23161" spans="1:2" ht="14.25" customHeight="1">
      <c r="A23161" s="2" t="s">
        <v>21903</v>
      </c>
      <c r="B23161" s="2" t="str">
        <f ca="1">IFERROR(__xludf.DUMMYFUNCTION("GOOGLETRANSLATE(A23161,""auto"",""en"")"),"Loading...")</f>
        <v>Loading...</v>
      </c>
    </row>
    <row r="23162" spans="1:2" ht="14.25" customHeight="1">
      <c r="A23162" s="2" t="s">
        <v>21904</v>
      </c>
      <c r="B23162" s="2" t="str">
        <f ca="1">IFERROR(__xludf.DUMMYFUNCTION("GOOGLETRANSLATE(A23162,""auto"",""en"")"),"Loading...")</f>
        <v>Loading...</v>
      </c>
    </row>
    <row r="23163" spans="1:2" ht="14.25" customHeight="1">
      <c r="A23163" s="2" t="s">
        <v>21905</v>
      </c>
      <c r="B23163" s="2" t="str">
        <f ca="1">IFERROR(__xludf.DUMMYFUNCTION("GOOGLETRANSLATE(A23163,""auto"",""en"")"),"Loading...")</f>
        <v>Loading...</v>
      </c>
    </row>
    <row r="23164" spans="1:2" ht="14.25" customHeight="1">
      <c r="A23164" s="2" t="s">
        <v>21906</v>
      </c>
      <c r="B23164" s="2" t="str">
        <f ca="1">IFERROR(__xludf.DUMMYFUNCTION("GOOGLETRANSLATE(A23164,""auto"",""en"")"),"Loading...")</f>
        <v>Loading...</v>
      </c>
    </row>
    <row r="23165" spans="1:2" ht="14.25" customHeight="1">
      <c r="A23165" s="2" t="s">
        <v>21907</v>
      </c>
      <c r="B23165" s="2" t="str">
        <f ca="1">IFERROR(__xludf.DUMMYFUNCTION("GOOGLETRANSLATE(A23165,""auto"",""en"")"),"Loading...")</f>
        <v>Loading...</v>
      </c>
    </row>
    <row r="23166" spans="1:2" ht="14.25" customHeight="1">
      <c r="A23166" s="2" t="s">
        <v>1541</v>
      </c>
      <c r="B23166" s="2" t="str">
        <f ca="1">IFERROR(__xludf.DUMMYFUNCTION("GOOGLETRANSLATE(A23166,""auto"",""en"")"),"Loading...")</f>
        <v>Loading...</v>
      </c>
    </row>
    <row r="23167" spans="1:2" ht="14.25" customHeight="1">
      <c r="A23167" s="2" t="s">
        <v>21908</v>
      </c>
      <c r="B23167" s="2" t="str">
        <f ca="1">IFERROR(__xludf.DUMMYFUNCTION("GOOGLETRANSLATE(A23167,""auto"",""en"")"),"18:53 Good point. Stop the reservation game.")</f>
        <v>18:53 Good point. Stop the reservation game.</v>
      </c>
    </row>
    <row r="23168" spans="1:2" ht="14.25" customHeight="1">
      <c r="A23168" s="6" t="s">
        <v>21909</v>
      </c>
      <c r="B23168" s="2" t="str">
        <f ca="1">IFERROR(__xludf.DUMMYFUNCTION("GOOGLETRANSLATE(A23168,""auto"",""en"")"),"Loading...")</f>
        <v>Loading...</v>
      </c>
    </row>
    <row r="23169" spans="1:2" ht="14.25" customHeight="1">
      <c r="A23169" s="2" t="s">
        <v>21910</v>
      </c>
      <c r="B23169" s="2" t="str">
        <f ca="1">IFERROR(__xludf.DUMMYFUNCTION("GOOGLETRANSLATE(A23169,""auto"",""en"")"),"Loading...")</f>
        <v>Loading...</v>
      </c>
    </row>
    <row r="23170" spans="1:2" ht="14.25" customHeight="1">
      <c r="A23170" s="2" t="s">
        <v>21911</v>
      </c>
      <c r="B23170" s="2" t="str">
        <f ca="1">IFERROR(__xludf.DUMMYFUNCTION("GOOGLETRANSLATE(A23170,""auto"",""en"")"),"Loading...")</f>
        <v>Loading...</v>
      </c>
    </row>
    <row r="23171" spans="1:2" ht="14.25" customHeight="1">
      <c r="A23171" s="2" t="s">
        <v>21912</v>
      </c>
      <c r="B23171" s="2" t="str">
        <f ca="1">IFERROR(__xludf.DUMMYFUNCTION("GOOGLETRANSLATE(A23171,""auto"",""en"")"),"Loading...")</f>
        <v>Loading...</v>
      </c>
    </row>
    <row r="23172" spans="1:2" ht="14.25" customHeight="1">
      <c r="A23172" s="2" t="s">
        <v>21913</v>
      </c>
      <c r="B23172" s="2" t="str">
        <f ca="1">IFERROR(__xludf.DUMMYFUNCTION("GOOGLETRANSLATE(A23172,""auto"",""en"")"),"Loading...")</f>
        <v>Loading...</v>
      </c>
    </row>
    <row r="23173" spans="1:2" ht="14.25" customHeight="1">
      <c r="A23173" s="2" t="s">
        <v>21914</v>
      </c>
      <c r="B23173" s="2" t="str">
        <f ca="1">IFERROR(__xludf.DUMMYFUNCTION("GOOGLETRANSLATE(A23173,""auto"",""en"")"),"My vote for NOTA")</f>
        <v>My vote for NOTA</v>
      </c>
    </row>
    <row r="23174" spans="1:2" ht="14.25" customHeight="1">
      <c r="A23174" s="2" t="s">
        <v>21915</v>
      </c>
      <c r="B23174" s="2" t="str">
        <f ca="1">IFERROR(__xludf.DUMMYFUNCTION("GOOGLETRANSLATE(A23174,""auto"",""en"")"),"Loading...")</f>
        <v>Loading...</v>
      </c>
    </row>
    <row r="23175" spans="1:2" ht="14.25" customHeight="1">
      <c r="A23175" s="2" t="s">
        <v>21916</v>
      </c>
      <c r="B23175" s="2" t="str">
        <f ca="1">IFERROR(__xludf.DUMMYFUNCTION("GOOGLETRANSLATE(A23175,""auto"",""en"")"),"Loading...")</f>
        <v>Loading...</v>
      </c>
    </row>
    <row r="23176" spans="1:2" ht="14.25" customHeight="1">
      <c r="A23176" s="6" t="s">
        <v>21917</v>
      </c>
      <c r="B23176" s="2" t="str">
        <f ca="1">IFERROR(__xludf.DUMMYFUNCTION("GOOGLETRANSLATE(A23176,""auto"",""en"")"),"Loading...")</f>
        <v>Loading...</v>
      </c>
    </row>
    <row r="23177" spans="1:2" ht="14.25" customHeight="1">
      <c r="A23177" s="2" t="s">
        <v>21918</v>
      </c>
      <c r="B23177" s="2" t="str">
        <f ca="1">IFERROR(__xludf.DUMMYFUNCTION("GOOGLETRANSLATE(A23177,""auto"",""en"")"),"Loading...")</f>
        <v>Loading...</v>
      </c>
    </row>
    <row r="23178" spans="1:2" ht="14.25" customHeight="1">
      <c r="A23178" s="2" t="s">
        <v>21919</v>
      </c>
      <c r="B23178" s="2" t="str">
        <f ca="1">IFERROR(__xludf.DUMMYFUNCTION("GOOGLETRANSLATE(A23178,""auto"",""en"")"),"Loading...")</f>
        <v>Loading...</v>
      </c>
    </row>
    <row r="23179" spans="1:2" ht="14.25" customHeight="1">
      <c r="A23179" s="2" t="s">
        <v>21920</v>
      </c>
      <c r="B23179" s="2" t="str">
        <f ca="1">IFERROR(__xludf.DUMMYFUNCTION("GOOGLETRANSLATE(A23179,""auto"",""en"")"),"Loading...")</f>
        <v>Loading...</v>
      </c>
    </row>
    <row r="23180" spans="1:2" ht="14.25" customHeight="1">
      <c r="A23180" s="2" t="s">
        <v>21921</v>
      </c>
      <c r="B23180" s="2" t="str">
        <f ca="1">IFERROR(__xludf.DUMMYFUNCTION("GOOGLETRANSLATE(A23180,""auto"",""en"")"),"Loading...")</f>
        <v>Loading...</v>
      </c>
    </row>
    <row r="23181" spans="1:2" ht="14.25" customHeight="1">
      <c r="A23181" s="2" t="s">
        <v>21922</v>
      </c>
      <c r="B23181" s="2" t="str">
        <f ca="1">IFERROR(__xludf.DUMMYFUNCTION("GOOGLETRANSLATE(A23181,""auto"",""en"")"),"Loading...")</f>
        <v>Loading...</v>
      </c>
    </row>
    <row r="23182" spans="1:2" ht="14.25" customHeight="1">
      <c r="A23182" s="2" t="s">
        <v>21923</v>
      </c>
      <c r="B23182" s="2" t="str">
        <f ca="1">IFERROR(__xludf.DUMMYFUNCTION("GOOGLETRANSLATE(A23182,""auto"",""en"")"),"Loading...")</f>
        <v>Loading...</v>
      </c>
    </row>
    <row r="23183" spans="1:2" ht="14.25" customHeight="1">
      <c r="A23183" s="6" t="s">
        <v>21924</v>
      </c>
      <c r="B23183" s="2" t="str">
        <f ca="1">IFERROR(__xludf.DUMMYFUNCTION("GOOGLETRANSLATE(A23183,""auto"",""en"")"),"Loading...")</f>
        <v>Loading...</v>
      </c>
    </row>
    <row r="23184" spans="1:2" ht="14.25" customHeight="1">
      <c r="A23184" s="4" t="s">
        <v>21925</v>
      </c>
      <c r="B23184" s="2" t="str">
        <f ca="1">IFERROR(__xludf.DUMMYFUNCTION("GOOGLETRANSLATE(A23184,""auto"",""en"")"),"Loading...")</f>
        <v>Loading...</v>
      </c>
    </row>
    <row r="23185" spans="1:2" ht="14.25" customHeight="1">
      <c r="A23185" s="6" t="s">
        <v>21926</v>
      </c>
      <c r="B23185" s="2" t="str">
        <f ca="1">IFERROR(__xludf.DUMMYFUNCTION("GOOGLETRANSLATE(A23185,""auto"",""en"")"),"Loading...")</f>
        <v>Loading...</v>
      </c>
    </row>
    <row r="23186" spans="1:2" ht="14.25" customHeight="1">
      <c r="A23186" s="2" t="s">
        <v>21927</v>
      </c>
      <c r="B23186" s="2" t="str">
        <f ca="1">IFERROR(__xludf.DUMMYFUNCTION("GOOGLETRANSLATE(A23186,""auto"",""en"")"),"Loading...")</f>
        <v>Loading...</v>
      </c>
    </row>
    <row r="23187" spans="1:2" ht="14.25" customHeight="1">
      <c r="A23187" s="2" t="s">
        <v>21928</v>
      </c>
      <c r="B23187" s="2" t="str">
        <f ca="1">IFERROR(__xludf.DUMMYFUNCTION("GOOGLETRANSLATE(A23187,""auto"",""en"")"),"Loading...")</f>
        <v>Loading...</v>
      </c>
    </row>
    <row r="23188" spans="1:2" ht="14.25" customHeight="1">
      <c r="A23188" s="2" t="s">
        <v>21929</v>
      </c>
      <c r="B23188" s="2" t="str">
        <f ca="1">IFERROR(__xludf.DUMMYFUNCTION("GOOGLETRANSLATE(A23188,""auto"",""en"")"),"Loading...")</f>
        <v>Loading...</v>
      </c>
    </row>
    <row r="23189" spans="1:2" ht="14.25" customHeight="1">
      <c r="A23189" s="2" t="s">
        <v>21930</v>
      </c>
      <c r="B23189" s="2" t="str">
        <f ca="1">IFERROR(__xludf.DUMMYFUNCTION("GOOGLETRANSLATE(A23189,""auto"",""en"")"),"Loading...")</f>
        <v>Loading...</v>
      </c>
    </row>
    <row r="23190" spans="1:2" ht="14.25" customHeight="1">
      <c r="A23190" s="2" t="s">
        <v>21931</v>
      </c>
      <c r="B23190" s="2" t="str">
        <f ca="1">IFERROR(__xludf.DUMMYFUNCTION("GOOGLETRANSLATE(A23190,""auto"",""en"")"),"Loading...")</f>
        <v>Loading...</v>
      </c>
    </row>
    <row r="23191" spans="1:2" ht="14.25" customHeight="1">
      <c r="A23191" s="6" t="s">
        <v>21932</v>
      </c>
      <c r="B23191" s="2" t="str">
        <f ca="1">IFERROR(__xludf.DUMMYFUNCTION("GOOGLETRANSLATE(A23191,""auto"",""en"")"),"Loading...")</f>
        <v>Loading...</v>
      </c>
    </row>
    <row r="23192" spans="1:2" ht="14.25" customHeight="1">
      <c r="A23192" s="2" t="s">
        <v>17374</v>
      </c>
      <c r="B23192" s="2" t="str">
        <f ca="1">IFERROR(__xludf.DUMMYFUNCTION("GOOGLETRANSLATE(A23192,""auto"",""en"")"),"Loading...")</f>
        <v>Loading...</v>
      </c>
    </row>
    <row r="23193" spans="1:2" ht="14.25" customHeight="1">
      <c r="A23193" s="2" t="s">
        <v>21933</v>
      </c>
      <c r="B23193" s="2" t="str">
        <f ca="1">IFERROR(__xludf.DUMMYFUNCTION("GOOGLETRANSLATE(A23193,""auto"",""en"")"),"Loading...")</f>
        <v>Loading...</v>
      </c>
    </row>
    <row r="23194" spans="1:2" ht="14.25" customHeight="1">
      <c r="A23194" s="2" t="s">
        <v>21934</v>
      </c>
      <c r="B23194" s="2" t="str">
        <f ca="1">IFERROR(__xludf.DUMMYFUNCTION("GOOGLETRANSLATE(A23194,""auto"",""en"")"),"Loading...")</f>
        <v>Loading...</v>
      </c>
    </row>
    <row r="23195" spans="1:2" ht="14.25" customHeight="1">
      <c r="A23195" s="2" t="s">
        <v>21905</v>
      </c>
      <c r="B23195" s="2" t="str">
        <f ca="1">IFERROR(__xludf.DUMMYFUNCTION("GOOGLETRANSLATE(A23195,""auto"",""en"")"),"Loading...")</f>
        <v>Loading...</v>
      </c>
    </row>
    <row r="23196" spans="1:2" ht="14.25" customHeight="1">
      <c r="A23196" s="2" t="s">
        <v>21935</v>
      </c>
      <c r="B23196" s="2" t="str">
        <f ca="1">IFERROR(__xludf.DUMMYFUNCTION("GOOGLETRANSLATE(A23196,""auto"",""en"")"),"Loading...")</f>
        <v>Loading...</v>
      </c>
    </row>
    <row r="23197" spans="1:2" ht="14.25" customHeight="1">
      <c r="A23197" s="2" t="s">
        <v>764</v>
      </c>
      <c r="B23197" s="2" t="str">
        <f ca="1">IFERROR(__xludf.DUMMYFUNCTION("GOOGLETRANSLATE(A23197,""auto"",""en"")"),"Loading...")</f>
        <v>Loading...</v>
      </c>
    </row>
    <row r="23198" spans="1:2" ht="14.25" customHeight="1">
      <c r="A23198" s="2" t="s">
        <v>21936</v>
      </c>
      <c r="B23198" s="2" t="str">
        <f ca="1">IFERROR(__xludf.DUMMYFUNCTION("GOOGLETRANSLATE(A23198,""auto"",""en"")"),"Loading...")</f>
        <v>Loading...</v>
      </c>
    </row>
    <row r="23199" spans="1:2" ht="14.25" customHeight="1">
      <c r="A23199" s="2" t="s">
        <v>21937</v>
      </c>
      <c r="B23199" s="2" t="str">
        <f ca="1">IFERROR(__xludf.DUMMYFUNCTION("GOOGLETRANSLATE(A23199,""auto"",""en"")"),"Loading...")</f>
        <v>Loading...</v>
      </c>
    </row>
    <row r="23200" spans="1:2" ht="14.25" customHeight="1">
      <c r="A23200" s="2" t="s">
        <v>21938</v>
      </c>
      <c r="B23200" s="2" t="str">
        <f ca="1">IFERROR(__xludf.DUMMYFUNCTION("GOOGLETRANSLATE(A23200,""auto"",""en"")"),"Loading...")</f>
        <v>Loading...</v>
      </c>
    </row>
    <row r="23201" spans="1:2" ht="14.25" customHeight="1">
      <c r="A23201" s="6" t="s">
        <v>21939</v>
      </c>
      <c r="B23201" s="2" t="str">
        <f ca="1">IFERROR(__xludf.DUMMYFUNCTION("GOOGLETRANSLATE(A23201,""auto"",""en"")"),"Loading...")</f>
        <v>Loading...</v>
      </c>
    </row>
    <row r="23202" spans="1:2" ht="14.25" customHeight="1">
      <c r="A23202" s="6" t="s">
        <v>21940</v>
      </c>
      <c r="B23202" s="2" t="str">
        <f ca="1">IFERROR(__xludf.DUMMYFUNCTION("GOOGLETRANSLATE(A23202,""auto"",""en"")"),"Loading...")</f>
        <v>Loading...</v>
      </c>
    </row>
    <row r="23203" spans="1:2" ht="14.25" customHeight="1">
      <c r="A23203" s="6" t="s">
        <v>21941</v>
      </c>
      <c r="B23203" s="2" t="str">
        <f ca="1">IFERROR(__xludf.DUMMYFUNCTION("GOOGLETRANSLATE(A23203,""auto"",""en"")"),"Loading...")</f>
        <v>Loading...</v>
      </c>
    </row>
    <row r="23204" spans="1:2" ht="14.25" customHeight="1">
      <c r="A23204" s="2" t="s">
        <v>21942</v>
      </c>
      <c r="B23204" s="2" t="str">
        <f ca="1">IFERROR(__xludf.DUMMYFUNCTION("GOOGLETRANSLATE(A23204,""auto"",""en"")"),"Loading...")</f>
        <v>Loading...</v>
      </c>
    </row>
    <row r="23205" spans="1:2" ht="14.25" customHeight="1">
      <c r="A23205" s="2" t="s">
        <v>21943</v>
      </c>
      <c r="B23205" s="2" t="str">
        <f ca="1">IFERROR(__xludf.DUMMYFUNCTION("GOOGLETRANSLATE(A23205,""auto"",""en"")"),"Loading...")</f>
        <v>Loading...</v>
      </c>
    </row>
    <row r="23206" spans="1:2" ht="14.25" customHeight="1">
      <c r="A23206" s="2" t="s">
        <v>21944</v>
      </c>
      <c r="B23206" s="2" t="str">
        <f ca="1">IFERROR(__xludf.DUMMYFUNCTION("GOOGLETRANSLATE(A23206,""auto"",""en"")"),"Pappu for a reason😂")</f>
        <v>Pappu for a reason😂</v>
      </c>
    </row>
    <row r="23207" spans="1:2" ht="14.25" customHeight="1">
      <c r="A23207" s="2" t="s">
        <v>21945</v>
      </c>
      <c r="B23207" s="2" t="str">
        <f ca="1">IFERROR(__xludf.DUMMYFUNCTION("GOOGLETRANSLATE(A23207,""auto"",""en"")"),"I like your finishing as you accept you dont know the position of tamil nadu.  I'm from tamil nadu.. i would like to say one thing. This time Rahul Gandhi have very good mentor who will guide him on right track. He is on the foot prints of Mr. M K Stalin."&amp;" Trust me congress will do wonders this time. But difficult to do all in 5 years. Not sure how they will manage. But DMK have great people now like Palanivel Thiagaran. I know one is not enough. Even congress give MP seat to Sasikath senthil in thiruvallu"&amp;"r. Lets hope for the best.")</f>
        <v>I like your finishing as you accept you dont know the position of tamil nadu.  I'm from tamil nadu.. i would like to say one thing. This time Rahul Gandhi have very good mentor who will guide him on right track. He is on the foot prints of Mr. M K Stalin. Trust me congress will do wonders this time. But difficult to do all in 5 years. Not sure how they will manage. But DMK have great people now like Palanivel Thiagaran. I know one is not enough. Even congress give MP seat to Sasikath senthil in thiruvallur. Lets hope for the best.</v>
      </c>
    </row>
    <row r="23208" spans="1:2" ht="14.25" customHeight="1">
      <c r="A23208" s="2" t="s">
        <v>21946</v>
      </c>
      <c r="B23208" s="2" t="str">
        <f ca="1">IFERROR(__xludf.DUMMYFUNCTION("GOOGLETRANSLATE(A23208,""auto"",""en"")"),"Make a video on throw and pond also. And you can also make a video on Gorakhpur's Gunda Dhonginath Takla.")</f>
        <v>Make a video on throw and pond also. And you can also make a video on Gorakhpur's Gunda Dhonginath Takla.</v>
      </c>
    </row>
    <row r="23209" spans="1:2" ht="14.25" customHeight="1">
      <c r="A23209" s="2" t="s">
        <v>21947</v>
      </c>
      <c r="B23209" s="2" t="str">
        <f ca="1">IFERROR(__xludf.DUMMYFUNCTION("GOOGLETRANSLATE(A23209,""auto"",""en"")"),"Loading...")</f>
        <v>Loading...</v>
      </c>
    </row>
    <row r="23210" spans="1:2" ht="14.25" customHeight="1">
      <c r="A23210" s="2" t="s">
        <v>21948</v>
      </c>
      <c r="B23210" s="2" t="str">
        <f ca="1">IFERROR(__xludf.DUMMYFUNCTION("GOOGLETRANSLATE(A23210,""auto"",""en"")"),"Loading...")</f>
        <v>Loading...</v>
      </c>
    </row>
    <row r="23211" spans="1:2" ht="14.25" customHeight="1">
      <c r="A23211" s="2" t="s">
        <v>21949</v>
      </c>
      <c r="B23211" s="2" t="str">
        <f ca="1">IFERROR(__xludf.DUMMYFUNCTION("GOOGLETRANSLATE(A23211,""auto"",""en"")"),"Loading...")</f>
        <v>Loading...</v>
      </c>
    </row>
    <row r="23212" spans="1:2" ht="14.25" customHeight="1">
      <c r="A23212" s="2" t="s">
        <v>21950</v>
      </c>
      <c r="B23212" s="2" t="str">
        <f ca="1">IFERROR(__xludf.DUMMYFUNCTION("GOOGLETRANSLATE(A23212,""auto"",""en"")"),"Loading...")</f>
        <v>Loading...</v>
      </c>
    </row>
    <row r="23213" spans="1:2" ht="14.25" customHeight="1">
      <c r="A23213" s="2" t="s">
        <v>21951</v>
      </c>
      <c r="B23213" s="2" t="str">
        <f ca="1">IFERROR(__xludf.DUMMYFUNCTION("GOOGLETRANSLATE(A23213,""auto"",""en"")"),"Loading...")</f>
        <v>Loading...</v>
      </c>
    </row>
    <row r="23214" spans="1:2" ht="14.25" customHeight="1">
      <c r="A23214" s="2" t="s">
        <v>21952</v>
      </c>
      <c r="B23214" s="2" t="str">
        <f ca="1">IFERROR(__xludf.DUMMYFUNCTION("GOOGLETRANSLATE(A23214,""auto"",""en"")"),"Loading...")</f>
        <v>Loading...</v>
      </c>
    </row>
    <row r="23215" spans="1:2" ht="14.25" customHeight="1">
      <c r="A23215" s="2" t="s">
        <v>21953</v>
      </c>
      <c r="B23215" s="2" t="str">
        <f ca="1">IFERROR(__xludf.DUMMYFUNCTION("GOOGLETRANSLATE(A23215,""auto"",""en"")"),"Loading...")</f>
        <v>Loading...</v>
      </c>
    </row>
    <row r="23216" spans="1:2" ht="14.25" customHeight="1">
      <c r="A23216" s="2" t="s">
        <v>21954</v>
      </c>
      <c r="B23216" s="2" t="str">
        <f ca="1">IFERROR(__xludf.DUMMYFUNCTION("GOOGLETRANSLATE(A23216,""auto"",""en"")"),"Loading...")</f>
        <v>Loading...</v>
      </c>
    </row>
    <row r="23217" spans="1:2" ht="14.25" customHeight="1">
      <c r="A23217" s="2" t="s">
        <v>21955</v>
      </c>
      <c r="B23217" s="2" t="str">
        <f ca="1">IFERROR(__xludf.DUMMYFUNCTION("GOOGLETRANSLATE(A23217,""auto"",""en"")"),"Mohak...you need to make a video on reservations")</f>
        <v>Mohak...you need to make a video on reservations</v>
      </c>
    </row>
    <row r="23218" spans="1:2" ht="14.25" customHeight="1">
      <c r="A23218" s="2" t="s">
        <v>21956</v>
      </c>
      <c r="B23218" s="2" t="str">
        <f ca="1">IFERROR(__xludf.DUMMYFUNCTION("GOOGLETRANSLATE(A23218,""auto"",""en"")"),"Loading...")</f>
        <v>Loading...</v>
      </c>
    </row>
    <row r="23219" spans="1:2" ht="14.25" customHeight="1">
      <c r="A23219" s="2" t="s">
        <v>21957</v>
      </c>
      <c r="B23219" s="2" t="str">
        <f ca="1">IFERROR(__xludf.DUMMYFUNCTION("GOOGLETRANSLATE(A23219,""auto"",""en"")"),"Loading...")</f>
        <v>Loading...</v>
      </c>
    </row>
    <row r="23220" spans="1:2" ht="14.25" customHeight="1">
      <c r="A23220" s="6" t="s">
        <v>21958</v>
      </c>
      <c r="B23220" s="2" t="str">
        <f ca="1">IFERROR(__xludf.DUMMYFUNCTION("GOOGLETRANSLATE(A23220,""auto"",""en"")"),"Loading...")</f>
        <v>Loading...</v>
      </c>
    </row>
    <row r="23221" spans="1:2" ht="14.25" customHeight="1">
      <c r="A23221" s="2" t="s">
        <v>21959</v>
      </c>
      <c r="B23221" s="2" t="str">
        <f ca="1">IFERROR(__xludf.DUMMYFUNCTION("GOOGLETRANSLATE(A23221,""auto"",""en"")"),"Loading...")</f>
        <v>Loading...</v>
      </c>
    </row>
    <row r="23222" spans="1:2" ht="14.25" customHeight="1">
      <c r="A23222" s="2" t="s">
        <v>21960</v>
      </c>
      <c r="B23222" s="2" t="str">
        <f ca="1">IFERROR(__xludf.DUMMYFUNCTION("GOOGLETRANSLATE(A23222,""auto"",""en"")"),"Loading...")</f>
        <v>Loading...</v>
      </c>
    </row>
    <row r="23223" spans="1:2" ht="14.25" customHeight="1">
      <c r="A23223" s="2" t="s">
        <v>21961</v>
      </c>
      <c r="B23223" s="2" t="str">
        <f ca="1">IFERROR(__xludf.DUMMYFUNCTION("GOOGLETRANSLATE(A23223,""auto"",""en"")"),"Loading...")</f>
        <v>Loading...</v>
      </c>
    </row>
    <row r="23224" spans="1:2" ht="14.25" customHeight="1">
      <c r="A23224" s="2" t="s">
        <v>21962</v>
      </c>
      <c r="B23224" s="2" t="str">
        <f ca="1">IFERROR(__xludf.DUMMYFUNCTION("GOOGLETRANSLATE(A23224,""auto"",""en"")"),"Loading...")</f>
        <v>Loading...</v>
      </c>
    </row>
    <row r="23225" spans="1:2" ht="14.25" customHeight="1">
      <c r="A23225" s="6" t="s">
        <v>21963</v>
      </c>
      <c r="B23225" s="2" t="str">
        <f ca="1">IFERROR(__xludf.DUMMYFUNCTION("GOOGLETRANSLATE(A23225,""auto"",""en"")"),"Loading...")</f>
        <v>Loading...</v>
      </c>
    </row>
    <row r="23226" spans="1:2" ht="14.25" customHeight="1">
      <c r="A23226" s="2" t="s">
        <v>21964</v>
      </c>
      <c r="B23226" s="2" t="str">
        <f ca="1">IFERROR(__xludf.DUMMYFUNCTION("GOOGLETRANSLATE(A23226,""auto"",""en"")"),"Loading...")</f>
        <v>Loading...</v>
      </c>
    </row>
    <row r="23227" spans="1:2" ht="14.25" customHeight="1">
      <c r="A23227" s="2" t="s">
        <v>21965</v>
      </c>
      <c r="B23227" s="2" t="str">
        <f ca="1">IFERROR(__xludf.DUMMYFUNCTION("GOOGLETRANSLATE(A23227,""auto"",""en"")"),"Loading...")</f>
        <v>Loading...</v>
      </c>
    </row>
    <row r="23228" spans="1:2" ht="14.25" customHeight="1">
      <c r="A23228" s="2" t="s">
        <v>21966</v>
      </c>
      <c r="B23228" s="2" t="str">
        <f ca="1">IFERROR(__xludf.DUMMYFUNCTION("GOOGLETRANSLATE(A23228,""auto"",""en"")"),"Loading...")</f>
        <v>Loading...</v>
      </c>
    </row>
    <row r="23229" spans="1:2" ht="14.25" customHeight="1">
      <c r="A23229" s="2" t="s">
        <v>21967</v>
      </c>
      <c r="B23229" s="2" t="str">
        <f ca="1">IFERROR(__xludf.DUMMYFUNCTION("GOOGLETRANSLATE(A23229,""auto"",""en"")"),"Loading...")</f>
        <v>Loading...</v>
      </c>
    </row>
    <row r="23230" spans="1:2" ht="14.25" customHeight="1">
      <c r="A23230" s="2" t="s">
        <v>21968</v>
      </c>
      <c r="B23230" s="2" t="str">
        <f ca="1">IFERROR(__xludf.DUMMYFUNCTION("GOOGLETRANSLATE(A23230,""auto"",""en"")"),"Loading...")</f>
        <v>Loading...</v>
      </c>
    </row>
    <row r="23231" spans="1:2" ht="14.25" customHeight="1">
      <c r="A23231" s="6" t="s">
        <v>21969</v>
      </c>
      <c r="B23231" s="2" t="str">
        <f ca="1">IFERROR(__xludf.DUMMYFUNCTION("GOOGLETRANSLATE(A23231,""auto"",""en"")"),"Loading...")</f>
        <v>Loading...</v>
      </c>
    </row>
    <row r="23232" spans="1:2" ht="14.25" customHeight="1">
      <c r="A23232" s="6" t="s">
        <v>21970</v>
      </c>
      <c r="B23232" s="2" t="str">
        <f ca="1">IFERROR(__xludf.DUMMYFUNCTION("GOOGLETRANSLATE(A23232,""auto"",""en"")"),"I am also disappointed with opposition &amp; the way they miss the point to put strong front whenever they have a chance.
But your pointers I was expecting better.....Rahul is obviously not the best one in the lot &amp; party/opposition needs some major changes b"&amp;"ut at the same time media criticises him the most even for the smallest of the thing where other political leaders were hailed for their serious problematic remarks. Recently our PM has also given some loose speeches during campaigning but no one highligh"&amp;"ts that.
Btw he is talking about ""berojgari"" &amp; ""mehngayi"" the most along with cast senses. But ""coverage"" makes the difference &amp; if I have read correctly there is no private sector reservation promised.
Definitely ModiJi has a certain kind of image"&amp;" but he is not alone running the gov. There are other ministers+ the bureaucracy. But as you say people go for idolsing one person &amp; at this point I don't think anyone in the Congress want to take the front seat when they are fighting to just survive. Whe"&amp;"ther Rahul takes official responsibility in the party or not in the people eye it's him only who is going to be blamed for the losses so it actually doesn't make any difference.")</f>
        <v>I am also disappointed with opposition &amp; the way they miss the point to put strong front whenever they have a chance.
But your pointers I was expecting better.....Rahul is obviously not the best one in the lot &amp; party/opposition needs some major changes but at the same time media criticises him the most even for the smallest of the thing where other political leaders were hailed for their serious problematic remarks. Recently our PM has also given some loose speeches during campaigning but no one highlights that.
Btw he is talking about "berojgari" &amp; "mehngayi" the most along with cast senses. But "coverage" makes the difference &amp; if I have read correctly there is no private sector reservation promised.
Definitely ModiJi has a certain kind of image but he is not alone running the gov. There are other ministers+ the bureaucracy. But as you say people go for idolsing one person &amp; at this point I don't think anyone in the Congress want to take the front seat when they are fighting to just survive. Whether Rahul takes official responsibility in the party or not in the people eye it's him only who is going to be blamed for the losses so it actually doesn't make any difference.</v>
      </c>
    </row>
    <row r="23233" spans="1:2" ht="14.25" customHeight="1">
      <c r="A23233" s="6" t="s">
        <v>21971</v>
      </c>
      <c r="B23233" s="2" t="str">
        <f ca="1">IFERROR(__xludf.DUMMYFUNCTION("GOOGLETRANSLATE(A23233,""auto"",""en"")"),"Loading...")</f>
        <v>Loading...</v>
      </c>
    </row>
    <row r="23234" spans="1:2" ht="14.25" customHeight="1">
      <c r="A23234" s="2" t="s">
        <v>21972</v>
      </c>
      <c r="B23234" s="2" t="str">
        <f ca="1">IFERROR(__xludf.DUMMYFUNCTION("GOOGLETRANSLATE(A23234,""auto"",""en"")"),"Loading...")</f>
        <v>Loading...</v>
      </c>
    </row>
    <row r="23235" spans="1:2" ht="14.25" customHeight="1">
      <c r="A23235" s="2" t="s">
        <v>21973</v>
      </c>
      <c r="B23235" s="2" t="str">
        <f ca="1">IFERROR(__xludf.DUMMYFUNCTION("GOOGLETRANSLATE(A23235,""auto"",""en"")"),"Loading...")</f>
        <v>Loading...</v>
      </c>
    </row>
    <row r="23236" spans="1:2" ht="14.25" customHeight="1">
      <c r="A23236" s="2" t="s">
        <v>21974</v>
      </c>
      <c r="B23236" s="2" t="str">
        <f ca="1">IFERROR(__xludf.DUMMYFUNCTION("GOOGLETRANSLATE(A23236,""auto"",""en"")"),"👏❤")</f>
        <v>👏❤</v>
      </c>
    </row>
    <row r="23237" spans="1:2" ht="14.25" customHeight="1">
      <c r="A23237" s="2" t="s">
        <v>21975</v>
      </c>
      <c r="B23237" s="2" t="str">
        <f ca="1">IFERROR(__xludf.DUMMYFUNCTION("GOOGLETRANSLATE(A23237,""auto"",""en"")"),"Loading...")</f>
        <v>Loading...</v>
      </c>
    </row>
    <row r="23238" spans="1:2" ht="14.25" customHeight="1">
      <c r="A23238" s="2" t="s">
        <v>21976</v>
      </c>
      <c r="B23238" s="2" t="str">
        <f ca="1">IFERROR(__xludf.DUMMYFUNCTION("GOOGLETRANSLATE(A23238,""auto"",""en"")"),"Loading...")</f>
        <v>Loading...</v>
      </c>
    </row>
    <row r="23239" spans="1:2" ht="14.25" customHeight="1">
      <c r="A23239" s="2" t="s">
        <v>21977</v>
      </c>
      <c r="B23239" s="2" t="str">
        <f ca="1">IFERROR(__xludf.DUMMYFUNCTION("GOOGLETRANSLATE(A23239,""auto"",""en"")"),"Modiji...bhai si baat hai bjp is not perfect but Congress will create worst scenario..so vote for bjp❤")</f>
        <v>Modiji...bhai si baat hai bjp is not perfect but Congress will create worst scenario..so vote for bjp❤</v>
      </c>
    </row>
    <row r="23240" spans="1:2" ht="14.25" customHeight="1">
      <c r="A23240" s="2" t="s">
        <v>21978</v>
      </c>
      <c r="B23240" s="2" t="str">
        <f ca="1">IFERROR(__xludf.DUMMYFUNCTION("GOOGLETRANSLATE(A23240,""auto"",""en"")"),"Loading...")</f>
        <v>Loading...</v>
      </c>
    </row>
    <row r="23241" spans="1:2" ht="14.25" customHeight="1">
      <c r="A23241" s="2" t="s">
        <v>21979</v>
      </c>
      <c r="B23241" s="2" t="str">
        <f ca="1">IFERROR(__xludf.DUMMYFUNCTION("GOOGLETRANSLATE(A23241,""auto"",""en"")"),"Loading...")</f>
        <v>Loading...</v>
      </c>
    </row>
    <row r="23242" spans="1:2" ht="14.25" customHeight="1">
      <c r="A23242" s="2" t="s">
        <v>21980</v>
      </c>
      <c r="B23242" s="2" t="str">
        <f ca="1">IFERROR(__xludf.DUMMYFUNCTION("GOOGLETRANSLATE(A23242,""auto"",""en"")"),"Brother, you have kept the thread of Rajneeti Party alive👏👍")</f>
        <v>Brother, you have kept the thread of Rajneeti Party alive👏👍</v>
      </c>
    </row>
    <row r="23243" spans="1:2" ht="14.25" customHeight="1">
      <c r="A23243" s="6" t="s">
        <v>21981</v>
      </c>
      <c r="B23243" s="2" t="str">
        <f ca="1">IFERROR(__xludf.DUMMYFUNCTION("GOOGLETRANSLATE(A23243,""auto"",""en"")"),"Loading...")</f>
        <v>Loading...</v>
      </c>
    </row>
    <row r="23244" spans="1:2" ht="14.25" customHeight="1">
      <c r="A23244" s="2" t="s">
        <v>21982</v>
      </c>
      <c r="B23244" s="2" t="str">
        <f ca="1">IFERROR(__xludf.DUMMYFUNCTION("GOOGLETRANSLATE(A23244,""auto"",""en"")"),"Loading...")</f>
        <v>Loading...</v>
      </c>
    </row>
    <row r="23245" spans="1:2" ht="14.25" customHeight="1">
      <c r="A23245" s="2" t="s">
        <v>21983</v>
      </c>
      <c r="B23245" s="2" t="str">
        <f ca="1">IFERROR(__xludf.DUMMYFUNCTION("GOOGLETRANSLATE(A23245,""auto"",""en"")"),"Loading...")</f>
        <v>Loading...</v>
      </c>
    </row>
    <row r="23246" spans="1:2" ht="14.25" customHeight="1">
      <c r="A23246" s="2" t="s">
        <v>21984</v>
      </c>
      <c r="B23246" s="2" t="str">
        <f ca="1">IFERROR(__xludf.DUMMYFUNCTION("GOOGLETRANSLATE(A23246,""auto"",""en"")"),"Loading...")</f>
        <v>Loading...</v>
      </c>
    </row>
    <row r="23247" spans="1:2" ht="14.25" customHeight="1">
      <c r="A23247" s="2" t="s">
        <v>21985</v>
      </c>
      <c r="B23247" s="2" t="str">
        <f ca="1">IFERROR(__xludf.DUMMYFUNCTION("GOOGLETRANSLATE(A23247,""auto"",""en"")"),"Loading...")</f>
        <v>Loading...</v>
      </c>
    </row>
    <row r="23248" spans="1:2" ht="14.25" customHeight="1">
      <c r="A23248" s="2" t="s">
        <v>21986</v>
      </c>
      <c r="B23248" s="2" t="str">
        <f ca="1">IFERROR(__xludf.DUMMYFUNCTION("GOOGLETRANSLATE(A23248,""auto"",""en"")"),"Loading...")</f>
        <v>Loading...</v>
      </c>
    </row>
    <row r="23249" spans="1:2" ht="14.25" customHeight="1">
      <c r="A23249" s="6" t="s">
        <v>21987</v>
      </c>
      <c r="B23249" s="2" t="str">
        <f ca="1">IFERROR(__xludf.DUMMYFUNCTION("GOOGLETRANSLATE(A23249,""auto"",""en"")"),"Loading...")</f>
        <v>Loading...</v>
      </c>
    </row>
    <row r="23250" spans="1:2" ht="14.25" customHeight="1">
      <c r="A23250" s="2" t="s">
        <v>21988</v>
      </c>
      <c r="B23250" s="2" t="str">
        <f ca="1">IFERROR(__xludf.DUMMYFUNCTION("GOOGLETRANSLATE(A23250,""auto"",""en"")"),"Loading...")</f>
        <v>Loading...</v>
      </c>
    </row>
    <row r="23251" spans="1:2" ht="14.25" customHeight="1">
      <c r="A23251" s="2" t="s">
        <v>16749</v>
      </c>
      <c r="B23251" s="2" t="str">
        <f ca="1">IFERROR(__xludf.DUMMYFUNCTION("GOOGLETRANSLATE(A23251,""auto"",""en"")"),"Vote for Congress")</f>
        <v>Vote for Congress</v>
      </c>
    </row>
    <row r="23252" spans="1:2" ht="14.25" customHeight="1">
      <c r="A23252" s="2" t="s">
        <v>21989</v>
      </c>
      <c r="B23252" s="2" t="str">
        <f ca="1">IFERROR(__xludf.DUMMYFUNCTION("GOOGLETRANSLATE(A23252,""auto"",""en"")"),"Loading...")</f>
        <v>Loading...</v>
      </c>
    </row>
    <row r="23253" spans="1:2" ht="14.25" customHeight="1">
      <c r="A23253" s="2" t="s">
        <v>21990</v>
      </c>
      <c r="B23253" s="2" t="str">
        <f ca="1">IFERROR(__xludf.DUMMYFUNCTION("GOOGLETRANSLATE(A23253,""auto"",""en"")"),"Loading...")</f>
        <v>Loading...</v>
      </c>
    </row>
    <row r="23254" spans="1:2" ht="14.25" customHeight="1">
      <c r="A23254" s="2" t="s">
        <v>21991</v>
      </c>
      <c r="B23254" s="2" t="str">
        <f ca="1">IFERROR(__xludf.DUMMYFUNCTION("GOOGLETRANSLATE(A23254,""auto"",""en"")"),"If India is to be changed then we will have to vote for AAP......")</f>
        <v>If India is to be changed then we will have to vote for AAP......</v>
      </c>
    </row>
    <row r="23255" spans="1:2" ht="14.25" customHeight="1">
      <c r="A23255" s="6" t="s">
        <v>21992</v>
      </c>
      <c r="B23255" s="2" t="str">
        <f ca="1">IFERROR(__xludf.DUMMYFUNCTION("GOOGLETRANSLATE(A23255,""auto"",""en"")"),"Loading...")</f>
        <v>Loading...</v>
      </c>
    </row>
    <row r="23256" spans="1:2" ht="14.25" customHeight="1">
      <c r="A23256" s="2" t="s">
        <v>21993</v>
      </c>
      <c r="B23256" s="2" t="str">
        <f ca="1">IFERROR(__xludf.DUMMYFUNCTION("GOOGLETRANSLATE(A23256,""auto"",""en"")"),"Loading...")</f>
        <v>Loading...</v>
      </c>
    </row>
    <row r="23257" spans="1:2" ht="14.25" customHeight="1">
      <c r="A23257" s="6" t="s">
        <v>21994</v>
      </c>
      <c r="B23257" s="2" t="str">
        <f ca="1">IFERROR(__xludf.DUMMYFUNCTION("GOOGLETRANSLATE(A23257,""auto"",""en"")"),"Loading...")</f>
        <v>Loading...</v>
      </c>
    </row>
    <row r="23258" spans="1:2" ht="14.25" customHeight="1">
      <c r="A23258" s="2" t="s">
        <v>21995</v>
      </c>
      <c r="B23258" s="2" t="str">
        <f ca="1">IFERROR(__xludf.DUMMYFUNCTION("GOOGLETRANSLATE(A23258,""auto"",""en"")"),"The day i see a strong opposition in the country i will be stop voting bjp until then i will go for bjp as i see a vision in them for india .... ❤")</f>
        <v>The day i see a strong opposition in the country i will be stop voting bjp until then i will go for bjp as i see a vision in them for india .... ❤</v>
      </c>
    </row>
    <row r="23259" spans="1:2" ht="14.25" customHeight="1">
      <c r="A23259" s="2" t="s">
        <v>21996</v>
      </c>
      <c r="B23259" s="2" t="str">
        <f ca="1">IFERROR(__xludf.DUMMYFUNCTION("GOOGLETRANSLATE(A23259,""auto"",""en"")"),"Rahul gandhi is the biggest asset of bjp😂")</f>
        <v>Rahul gandhi is the biggest asset of bjp😂</v>
      </c>
    </row>
    <row r="23260" spans="1:2" ht="14.25" customHeight="1">
      <c r="A23260" s="2" t="s">
        <v>15491</v>
      </c>
      <c r="B23260" s="2" t="str">
        <f ca="1">IFERROR(__xludf.DUMMYFUNCTION("GOOGLETRANSLATE(A23260,""auto"",""en"")"),"Loading...")</f>
        <v>Loading...</v>
      </c>
    </row>
    <row r="23261" spans="1:2" ht="14.25" customHeight="1">
      <c r="A23261" s="2" t="s">
        <v>21997</v>
      </c>
      <c r="B23261" s="2" t="str">
        <f ca="1">IFERROR(__xludf.DUMMYFUNCTION("GOOGLETRANSLATE(A23261,""auto"",""en"")"),"Loading...")</f>
        <v>Loading...</v>
      </c>
    </row>
    <row r="23262" spans="1:2" ht="14.25" customHeight="1">
      <c r="A23262" s="2" t="s">
        <v>21998</v>
      </c>
      <c r="B23262" s="2" t="str">
        <f ca="1">IFERROR(__xludf.DUMMYFUNCTION("GOOGLETRANSLATE(A23262,""auto"",""en"")"),"I cannot ignore this fact that Rahul Gandhi is the same as Kendall Roy in Succession.")</f>
        <v>I cannot ignore this fact that Rahul Gandhi is the same as Kendall Roy in Succession.</v>
      </c>
    </row>
    <row r="23263" spans="1:2" ht="14.25" customHeight="1">
      <c r="A23263" s="6" t="s">
        <v>21999</v>
      </c>
      <c r="B23263" s="2" t="str">
        <f ca="1">IFERROR(__xludf.DUMMYFUNCTION("GOOGLETRANSLATE(A23263,""auto"",""en"")"),"Loading...")</f>
        <v>Loading...</v>
      </c>
    </row>
    <row r="23264" spans="1:2" ht="14.25" customHeight="1">
      <c r="A23264" s="2" t="s">
        <v>22000</v>
      </c>
      <c r="B23264" s="2" t="str">
        <f ca="1">IFERROR(__xludf.DUMMYFUNCTION("GOOGLETRANSLATE(A23264,""auto"",""en"")"),"Loading...")</f>
        <v>Loading...</v>
      </c>
    </row>
    <row r="23265" spans="1:2" ht="14.25" customHeight="1">
      <c r="A23265" s="2" t="s">
        <v>22001</v>
      </c>
      <c r="B23265" s="2" t="str">
        <f ca="1">IFERROR(__xludf.DUMMYFUNCTION("GOOGLETRANSLATE(A23265,""auto"",""en"")"),"Loading...")</f>
        <v>Loading...</v>
      </c>
    </row>
    <row r="23266" spans="1:2" ht="14.25" customHeight="1">
      <c r="A23266" s="2" t="s">
        <v>22002</v>
      </c>
      <c r="B23266" s="2" t="str">
        <f ca="1">IFERROR(__xludf.DUMMYFUNCTION("GOOGLETRANSLATE(A23266,""auto"",""en"")"),"Loading...")</f>
        <v>Loading...</v>
      </c>
    </row>
    <row r="23267" spans="1:2" ht="14.25" customHeight="1">
      <c r="A23267" s="2" t="s">
        <v>22003</v>
      </c>
      <c r="B23267" s="2" t="str">
        <f ca="1">IFERROR(__xludf.DUMMYFUNCTION("GOOGLETRANSLATE(A23267,""auto"",""en"")"),"Loading...")</f>
        <v>Loading...</v>
      </c>
    </row>
    <row r="23268" spans="1:2" ht="14.25" customHeight="1">
      <c r="A23268" s="2" t="s">
        <v>22004</v>
      </c>
      <c r="B23268" s="2" t="str">
        <f ca="1">IFERROR(__xludf.DUMMYFUNCTION("GOOGLETRANSLATE(A23268,""auto"",""en"")"),"India is effectively a one party system &amp; credit for that goes way more to the opposition than to the ruling party if the opposition isn't actually a BJP puppet as well. These things are still very deep &amp; most people don't even go that deep. It's either p"&amp;"ro incumbency or anti-incumbency. The opposition made an anti-incumbency alliance &amp; all their alliance partners are contesting in the same constituencies. The opposition is so hopeless that no matter what the ruling party does, it looks good.")</f>
        <v>India is effectively a one party system &amp; credit for that goes way more to the opposition than to the ruling party if the opposition isn't actually a BJP puppet as well. These things are still very deep &amp; most people don't even go that deep. It's either pro incumbency or anti-incumbency. The opposition made an anti-incumbency alliance &amp; all their alliance partners are contesting in the same constituencies. The opposition is so hopeless that no matter what the ruling party does, it looks good.</v>
      </c>
    </row>
    <row r="23269" spans="1:2" ht="14.25" customHeight="1">
      <c r="A23269" s="2" t="s">
        <v>22005</v>
      </c>
      <c r="B23269" s="2" t="str">
        <f ca="1">IFERROR(__xludf.DUMMYFUNCTION("GOOGLETRANSLATE(A23269,""auto"",""en"")"),"Very well researched")</f>
        <v>Very well researched</v>
      </c>
    </row>
    <row r="23270" spans="1:2" ht="14.25" customHeight="1">
      <c r="A23270" s="2" t="s">
        <v>22006</v>
      </c>
      <c r="B23270" s="2" t="str">
        <f ca="1">IFERROR(__xludf.DUMMYFUNCTION("GOOGLETRANSLATE(A23270,""auto"",""en"")"),"Loading...")</f>
        <v>Loading...</v>
      </c>
    </row>
    <row r="23271" spans="1:2" ht="14.25" customHeight="1">
      <c r="A23271" s="2" t="s">
        <v>22007</v>
      </c>
      <c r="B23271" s="2" t="str">
        <f ca="1">IFERROR(__xludf.DUMMYFUNCTION("GOOGLETRANSLATE(A23271,""auto"",""en"")"),"Loading...")</f>
        <v>Loading...</v>
      </c>
    </row>
    <row r="23272" spans="1:2" ht="14.25" customHeight="1">
      <c r="A23272" s="2" t="s">
        <v>22008</v>
      </c>
      <c r="B23272" s="2" t="str">
        <f ca="1">IFERROR(__xludf.DUMMYFUNCTION("GOOGLETRANSLATE(A23272,""auto"",""en"")"),"Loading...")</f>
        <v>Loading...</v>
      </c>
    </row>
    <row r="23273" spans="1:2" ht="14.25" customHeight="1">
      <c r="A23273" s="6" t="s">
        <v>22009</v>
      </c>
      <c r="B23273" s="2" t="str">
        <f ca="1">IFERROR(__xludf.DUMMYFUNCTION("GOOGLETRANSLATE(A23273,""auto"",""en"")"),"Loading...")</f>
        <v>Loading...</v>
      </c>
    </row>
    <row r="23274" spans="1:2" ht="14.25" customHeight="1">
      <c r="A23274" s="2" t="s">
        <v>7</v>
      </c>
      <c r="B23274" s="2" t="str">
        <f ca="1">IFERROR(__xludf.DUMMYFUNCTION("GOOGLETRANSLATE(A23274,""auto"",""en"")"),"Loading...")</f>
        <v>Loading...</v>
      </c>
    </row>
    <row r="23275" spans="1:2" ht="14.25" customHeight="1">
      <c r="A23275" s="2" t="s">
        <v>22010</v>
      </c>
      <c r="B23275" s="2" t="str">
        <f ca="1">IFERROR(__xludf.DUMMYFUNCTION("GOOGLETRANSLATE(A23275,""auto"",""en"")"),"Loading...")</f>
        <v>Loading...</v>
      </c>
    </row>
    <row r="23276" spans="1:2" ht="14.25" customHeight="1">
      <c r="A23276" s="2" t="s">
        <v>22011</v>
      </c>
      <c r="B23276" s="2" t="str">
        <f ca="1">IFERROR(__xludf.DUMMYFUNCTION("GOOGLETRANSLATE(A23276,""auto"",""en"")"),"Loading...")</f>
        <v>Loading...</v>
      </c>
    </row>
    <row r="23277" spans="1:2" ht="14.25" customHeight="1">
      <c r="A23277" s="2" t="s">
        <v>22012</v>
      </c>
      <c r="B23277" s="2" t="str">
        <f ca="1">IFERROR(__xludf.DUMMYFUNCTION("GOOGLETRANSLATE(A23277,""auto"",""en"")"),"Loading...")</f>
        <v>Loading...</v>
      </c>
    </row>
    <row r="23278" spans="1:2" ht="14.25" customHeight="1">
      <c r="A23278" s="2" t="s">
        <v>22013</v>
      </c>
      <c r="B23278" s="2" t="str">
        <f ca="1">IFERROR(__xludf.DUMMYFUNCTION("GOOGLETRANSLATE(A23278,""auto"",""en"")"),"Loading...")</f>
        <v>Loading...</v>
      </c>
    </row>
    <row r="23279" spans="1:2" ht="14.25" customHeight="1">
      <c r="A23279" s="2" t="s">
        <v>22014</v>
      </c>
      <c r="B23279" s="2" t="str">
        <f ca="1">IFERROR(__xludf.DUMMYFUNCTION("GOOGLETRANSLATE(A23279,""auto"",""en"")"),"Loading...")</f>
        <v>Loading...</v>
      </c>
    </row>
    <row r="23280" spans="1:2" ht="14.25" customHeight="1">
      <c r="A23280" s="2" t="s">
        <v>22015</v>
      </c>
      <c r="B23280" s="2" t="str">
        <f ca="1">IFERROR(__xludf.DUMMYFUNCTION("GOOGLETRANSLATE(A23280,""auto"",""en"")"),"Loading...")</f>
        <v>Loading...</v>
      </c>
    </row>
    <row r="23281" spans="1:2" ht="14.25" customHeight="1">
      <c r="A23281" s="2" t="s">
        <v>22016</v>
      </c>
      <c r="B23281" s="2" t="str">
        <f ca="1">IFERROR(__xludf.DUMMYFUNCTION("GOOGLETRANSLATE(A23281,""auto"",""en"")"),"Loading...")</f>
        <v>Loading...</v>
      </c>
    </row>
    <row r="23282" spans="1:2" ht="14.25" customHeight="1">
      <c r="A23282" s="5" t="s">
        <v>22017</v>
      </c>
      <c r="B23282" s="2" t="str">
        <f ca="1">IFERROR(__xludf.DUMMYFUNCTION("GOOGLETRANSLATE(A23282,""auto"",""en"")"),"Loading...")</f>
        <v>Loading...</v>
      </c>
    </row>
    <row r="23283" spans="1:2" ht="14.25" customHeight="1">
      <c r="A23283" s="2" t="s">
        <v>22018</v>
      </c>
      <c r="B23283" s="2" t="str">
        <f ca="1">IFERROR(__xludf.DUMMYFUNCTION("GOOGLETRANSLATE(A23283,""auto"",""en"")"),"Loading...")</f>
        <v>Loading...</v>
      </c>
    </row>
    <row r="23284" spans="1:2" ht="14.25" customHeight="1">
      <c r="A23284" s="2" t="s">
        <v>22019</v>
      </c>
      <c r="B23284" s="2" t="str">
        <f ca="1">IFERROR(__xludf.DUMMYFUNCTION("GOOGLETRANSLATE(A23284,""auto"",""en"")"),"KY hoga Isa congress ka❤❤")</f>
        <v>KY hoga Isa congress ka❤❤</v>
      </c>
    </row>
    <row r="23285" spans="1:2" ht="14.25" customHeight="1">
      <c r="A23285" s="6" t="s">
        <v>22020</v>
      </c>
      <c r="B23285" s="2" t="str">
        <f ca="1">IFERROR(__xludf.DUMMYFUNCTION("GOOGLETRANSLATE(A23285,""auto"",""en"")"),"Loading...")</f>
        <v>Loading...</v>
      </c>
    </row>
    <row r="23286" spans="1:2" ht="14.25" customHeight="1">
      <c r="A23286" s="2" t="s">
        <v>22021</v>
      </c>
      <c r="B23286" s="2" t="str">
        <f ca="1">IFERROR(__xludf.DUMMYFUNCTION("GOOGLETRANSLATE(A23286,""auto"",""en"")"),"Loading...")</f>
        <v>Loading...</v>
      </c>
    </row>
    <row r="23287" spans="1:2" ht="14.25" customHeight="1">
      <c r="A23287" s="2" t="s">
        <v>22022</v>
      </c>
      <c r="B23287" s="2" t="str">
        <f ca="1">IFERROR(__xludf.DUMMYFUNCTION("GOOGLETRANSLATE(A23287,""auto"",""en"")"),"You have a super brain 😅😅")</f>
        <v>You have a super brain 😅😅</v>
      </c>
    </row>
    <row r="23288" spans="1:2" ht="14.25" customHeight="1">
      <c r="A23288" s="2" t="s">
        <v>22023</v>
      </c>
      <c r="B23288" s="2" t="str">
        <f ca="1">IFERROR(__xludf.DUMMYFUNCTION("GOOGLETRANSLATE(A23288,""auto"",""en"")"),"Loading...")</f>
        <v>Loading...</v>
      </c>
    </row>
    <row r="23289" spans="1:2" ht="14.25" customHeight="1">
      <c r="A23289" s="6" t="s">
        <v>22024</v>
      </c>
      <c r="B23289" s="2" t="str">
        <f ca="1">IFERROR(__xludf.DUMMYFUNCTION("GOOGLETRANSLATE(A23289,""auto"",""en"")"),"Loading...")</f>
        <v>Loading...</v>
      </c>
    </row>
    <row r="23290" spans="1:2" ht="14.25" customHeight="1">
      <c r="A23290" s="2" t="s">
        <v>22025</v>
      </c>
      <c r="B23290" s="2" t="str">
        <f ca="1">IFERROR(__xludf.DUMMYFUNCTION("GOOGLETRANSLATE(A23290,""auto"",""en"")"),"Loading...")</f>
        <v>Loading...</v>
      </c>
    </row>
    <row r="23291" spans="1:2" ht="14.25" customHeight="1">
      <c r="A23291" s="6" t="s">
        <v>22026</v>
      </c>
      <c r="B23291" s="2" t="str">
        <f ca="1">IFERROR(__xludf.DUMMYFUNCTION("GOOGLETRANSLATE(A23291,""auto"",""en"")"),"Loading...")</f>
        <v>Loading...</v>
      </c>
    </row>
    <row r="23292" spans="1:2" ht="14.25" customHeight="1">
      <c r="A23292" s="2" t="s">
        <v>22027</v>
      </c>
      <c r="B23292" s="2" t="str">
        <f ca="1">IFERROR(__xludf.DUMMYFUNCTION("GOOGLETRANSLATE(A23292,""auto"",""en"")"),"Loading...")</f>
        <v>Loading...</v>
      </c>
    </row>
    <row r="23293" spans="1:2" ht="14.25" customHeight="1">
      <c r="A23293" s="4" t="s">
        <v>22028</v>
      </c>
      <c r="B23293" s="2" t="str">
        <f ca="1">IFERROR(__xludf.DUMMYFUNCTION("GOOGLETRANSLATE(A23293,""auto"",""en"")"),"Loading...")</f>
        <v>Loading...</v>
      </c>
    </row>
    <row r="23294" spans="1:2" ht="14.25" customHeight="1">
      <c r="A23294" s="2" t="s">
        <v>22029</v>
      </c>
      <c r="B23294" s="2" t="str">
        <f ca="1">IFERROR(__xludf.DUMMYFUNCTION("GOOGLETRANSLATE(A23294,""auto"",""en"")"),"Loading...")</f>
        <v>Loading...</v>
      </c>
    </row>
    <row r="23295" spans="1:2" ht="14.25" customHeight="1">
      <c r="A23295" s="2" t="s">
        <v>22030</v>
      </c>
      <c r="B23295" s="2" t="str">
        <f ca="1">IFERROR(__xludf.DUMMYFUNCTION("GOOGLETRANSLATE(A23295,""auto"",""en"")"),"Loading...")</f>
        <v>Loading...</v>
      </c>
    </row>
    <row r="23296" spans="1:2" ht="14.25" customHeight="1">
      <c r="A23296" s="2" t="s">
        <v>9189</v>
      </c>
      <c r="B23296" s="2" t="str">
        <f ca="1">IFERROR(__xludf.DUMMYFUNCTION("GOOGLETRANSLATE(A23296,""auto"",""en"")"),"Loading...")</f>
        <v>Loading...</v>
      </c>
    </row>
    <row r="23297" spans="1:2" ht="14.25" customHeight="1">
      <c r="A23297" s="6" t="s">
        <v>22031</v>
      </c>
      <c r="B23297" s="2" t="str">
        <f ca="1">IFERROR(__xludf.DUMMYFUNCTION("GOOGLETRANSLATE(A23297,""auto"",""en"")"),"Indeed Congeress should learn from its mistake they are not capable of capitalising any opportunities that apeeared to them they need to change the Leadership and give chsnce new faces and better speaker otherwise they will remain the same and there will "&amp;"be ko one to raise the question of citizens because bjp never listen and target as anti- national.
Youth should come in politics.")</f>
        <v>Indeed Congeress should learn from its mistake they are not capable of capitalising any opportunities that apeeared to them they need to change the Leadership and give chsnce new faces and better speaker otherwise they will remain the same and there will be ko one to raise the question of citizens because bjp never listen and target as anti- national.
Youth should come in politics.</v>
      </c>
    </row>
    <row r="23298" spans="1:2" ht="14.25" customHeight="1">
      <c r="A23298" s="2" t="s">
        <v>22032</v>
      </c>
      <c r="B23298" s="2" t="str">
        <f ca="1">IFERROR(__xludf.DUMMYFUNCTION("GOOGLETRANSLATE(A23298,""auto"",""en"")"),"Loading...")</f>
        <v>Loading...</v>
      </c>
    </row>
    <row r="23299" spans="1:2" ht="14.25" customHeight="1">
      <c r="A23299" s="2" t="s">
        <v>22033</v>
      </c>
      <c r="B23299" s="2" t="str">
        <f ca="1">IFERROR(__xludf.DUMMYFUNCTION("GOOGLETRANSLATE(A23299,""auto"",""en"")"),"Loading...")</f>
        <v>Loading...</v>
      </c>
    </row>
    <row r="23300" spans="1:2" ht="14.25" customHeight="1">
      <c r="A23300" s="2" t="s">
        <v>22034</v>
      </c>
      <c r="B23300" s="2" t="str">
        <f ca="1">IFERROR(__xludf.DUMMYFUNCTION("GOOGLETRANSLATE(A23300,""auto"",""en"")"),"Loading...")</f>
        <v>Loading...</v>
      </c>
    </row>
    <row r="23301" spans="1:2" ht="14.25" customHeight="1">
      <c r="A23301" s="2" t="s">
        <v>22035</v>
      </c>
      <c r="B23301" s="2" t="str">
        <f ca="1">IFERROR(__xludf.DUMMYFUNCTION("GOOGLETRANSLATE(A23301,""auto"",""en"")"),"Loading...")</f>
        <v>Loading...</v>
      </c>
    </row>
    <row r="23302" spans="1:2" ht="14.25" customHeight="1">
      <c r="A23302" s="2" t="s">
        <v>22036</v>
      </c>
      <c r="B23302" s="2" t="str">
        <f ca="1">IFERROR(__xludf.DUMMYFUNCTION("GOOGLETRANSLATE(A23302,""auto"",""en"")"),"Loading...")</f>
        <v>Loading...</v>
      </c>
    </row>
    <row r="23303" spans="1:2" ht="14.25" customHeight="1">
      <c r="A23303" s="2" t="s">
        <v>22037</v>
      </c>
      <c r="B23303" s="2" t="str">
        <f ca="1">IFERROR(__xludf.DUMMYFUNCTION("GOOGLETRANSLATE(A23303,""auto"",""en"")"),"Loading...")</f>
        <v>Loading...</v>
      </c>
    </row>
    <row r="23304" spans="1:2" ht="14.25" customHeight="1">
      <c r="A23304" s="2" t="s">
        <v>22038</v>
      </c>
      <c r="B23304" s="2" t="str">
        <f ca="1">IFERROR(__xludf.DUMMYFUNCTION("GOOGLETRANSLATE(A23304,""auto"",""en"")"),"We want same analysis video on BJP Manifesto.")</f>
        <v>We want same analysis video on BJP Manifesto.</v>
      </c>
    </row>
    <row r="23305" spans="1:2" ht="14.25" customHeight="1">
      <c r="A23305" s="6" t="s">
        <v>22039</v>
      </c>
      <c r="B23305" s="2" t="str">
        <f ca="1">IFERROR(__xludf.DUMMYFUNCTION("GOOGLETRANSLATE(A23305,""auto"",""en"")"),"Loading...")</f>
        <v>Loading...</v>
      </c>
    </row>
    <row r="23306" spans="1:2" ht="14.25" customHeight="1">
      <c r="A23306" s="2" t="s">
        <v>22040</v>
      </c>
      <c r="B23306" s="2" t="str">
        <f ca="1">IFERROR(__xludf.DUMMYFUNCTION("GOOGLETRANSLATE(A23306,""auto"",""en"")"),"Loading...")</f>
        <v>Loading...</v>
      </c>
    </row>
    <row r="23307" spans="1:2" ht="14.25" customHeight="1">
      <c r="A23307" s="2" t="s">
        <v>22041</v>
      </c>
      <c r="B23307" s="2" t="str">
        <f ca="1">IFERROR(__xludf.DUMMYFUNCTION("GOOGLETRANSLATE(A23307,""auto"",""en"")"),"Loading...")</f>
        <v>Loading...</v>
      </c>
    </row>
    <row r="23308" spans="1:2" ht="14.25" customHeight="1">
      <c r="A23308" s="2" t="s">
        <v>22042</v>
      </c>
      <c r="B23308" s="2" t="str">
        <f ca="1">IFERROR(__xludf.DUMMYFUNCTION("GOOGLETRANSLATE(A23308,""auto"",""en"")"),"Loading...")</f>
        <v>Loading...</v>
      </c>
    </row>
    <row r="23309" spans="1:2" ht="14.25" customHeight="1">
      <c r="A23309" s="2" t="s">
        <v>22043</v>
      </c>
      <c r="B23309" s="2" t="str">
        <f ca="1">IFERROR(__xludf.DUMMYFUNCTION("GOOGLETRANSLATE(A23309,""auto"",""en"")"),"Loading...")</f>
        <v>Loading...</v>
      </c>
    </row>
    <row r="23310" spans="1:2" ht="14.25" customHeight="1">
      <c r="A23310" s="2" t="s">
        <v>22044</v>
      </c>
      <c r="B23310" s="2" t="str">
        <f ca="1">IFERROR(__xludf.DUMMYFUNCTION("GOOGLETRANSLATE(A23310,""auto"",""en"")"),"Loading...")</f>
        <v>Loading...</v>
      </c>
    </row>
    <row r="23311" spans="1:2" ht="14.25" customHeight="1">
      <c r="A23311" s="2" t="s">
        <v>22045</v>
      </c>
      <c r="B23311" s="2" t="str">
        <f ca="1">IFERROR(__xludf.DUMMYFUNCTION("GOOGLETRANSLATE(A23311,""auto"",""en"")"),"Loading...")</f>
        <v>Loading...</v>
      </c>
    </row>
    <row r="23312" spans="1:2" ht="14.25" customHeight="1">
      <c r="A23312" s="2" t="s">
        <v>22046</v>
      </c>
      <c r="B23312" s="2" t="str">
        <f ca="1">IFERROR(__xludf.DUMMYFUNCTION("GOOGLETRANSLATE(A23312,""auto"",""en"")"),"Loading...")</f>
        <v>Loading...</v>
      </c>
    </row>
    <row r="23313" spans="1:2" ht="14.25" customHeight="1">
      <c r="A23313" s="6" t="s">
        <v>22047</v>
      </c>
      <c r="B23313" s="2" t="str">
        <f ca="1">IFERROR(__xludf.DUMMYFUNCTION("GOOGLETRANSLATE(A23313,""auto"",""en"")"),"Boycott all the parties and save the country the way Nagaland did
We the people of India should save our India")</f>
        <v>Boycott all the parties and save the country the way Nagaland did
We the people of India should save our India</v>
      </c>
    </row>
    <row r="23314" spans="1:2" ht="14.25" customHeight="1">
      <c r="A23314" s="2" t="s">
        <v>22048</v>
      </c>
      <c r="B23314" s="2" t="str">
        <f ca="1">IFERROR(__xludf.DUMMYFUNCTION("GOOGLETRANSLATE(A23314,""auto"",""en"")"),"Loading...")</f>
        <v>Loading...</v>
      </c>
    </row>
    <row r="23315" spans="1:2" ht="14.25" customHeight="1">
      <c r="A23315" s="2" t="s">
        <v>22049</v>
      </c>
      <c r="B23315" s="2" t="str">
        <f ca="1">IFERROR(__xludf.DUMMYFUNCTION("GOOGLETRANSLATE(A23315,""auto"",""en"")"),"Loading...")</f>
        <v>Loading...</v>
      </c>
    </row>
    <row r="23316" spans="1:2" ht="14.25" customHeight="1">
      <c r="A23316" s="2" t="s">
        <v>22050</v>
      </c>
      <c r="B23316" s="2" t="str">
        <f ca="1">IFERROR(__xludf.DUMMYFUNCTION("GOOGLETRANSLATE(A23316,""auto"",""en"")"),"Loading...")</f>
        <v>Loading...</v>
      </c>
    </row>
    <row r="23317" spans="1:2" ht="14.25" customHeight="1">
      <c r="A23317" s="6" t="s">
        <v>22051</v>
      </c>
      <c r="B23317" s="2" t="str">
        <f ca="1">IFERROR(__xludf.DUMMYFUNCTION("GOOGLETRANSLATE(A23317,""auto"",""en"")"),"Loading...")</f>
        <v>Loading...</v>
      </c>
    </row>
    <row r="23318" spans="1:2" ht="14.25" customHeight="1">
      <c r="A23318" s="2" t="s">
        <v>22052</v>
      </c>
      <c r="B23318" s="2" t="str">
        <f ca="1">IFERROR(__xludf.DUMMYFUNCTION("GOOGLETRANSLATE(A23318,""auto"",""en"")"),"Loading...")</f>
        <v>Loading...</v>
      </c>
    </row>
    <row r="23319" spans="1:2" ht="14.25" customHeight="1">
      <c r="A23319" s="2" t="s">
        <v>22053</v>
      </c>
      <c r="B23319" s="2" t="str">
        <f ca="1">IFERROR(__xludf.DUMMYFUNCTION("GOOGLETRANSLATE(A23319,""auto"",""en"")"),"Agree that opposition is weak but if now we do not change government it will be one party one nation election from 2029.Because BJP is doing mass level horse trading and using ED/CBI on opposition.They have destroyed Congress in past 5 years and now BJP i"&amp;"s behind AAP party which can rise in this 5 years that's why BJP trying hard to end AAP also.Chosse wisely it is between Democracy and constitution.If INDIA alliance win MP can shift to congress probably.")</f>
        <v>Agree that opposition is weak but if now we do not change government it will be one party one nation election from 2029.Because BJP is doing mass level horse trading and using ED/CBI on opposition.They have destroyed Congress in past 5 years and now BJP is behind AAP party which can rise in this 5 years that's why BJP trying hard to end AAP also.Chosse wisely it is between Democracy and constitution.If INDIA alliance win MP can shift to congress probably.</v>
      </c>
    </row>
    <row r="23320" spans="1:2" ht="14.25" customHeight="1">
      <c r="A23320" s="2" t="s">
        <v>22054</v>
      </c>
      <c r="B23320" s="2" t="str">
        <f ca="1">IFERROR(__xludf.DUMMYFUNCTION("GOOGLETRANSLATE(A23320,""auto"",""en"")"),"Loading...")</f>
        <v>Loading...</v>
      </c>
    </row>
    <row r="23321" spans="1:2" ht="14.25" customHeight="1">
      <c r="A23321" s="2" t="s">
        <v>22055</v>
      </c>
      <c r="B23321" s="2" t="str">
        <f ca="1">IFERROR(__xludf.DUMMYFUNCTION("GOOGLETRANSLATE(A23321,""auto"",""en"")"),"Loading...")</f>
        <v>Loading...</v>
      </c>
    </row>
    <row r="23322" spans="1:2" ht="14.25" customHeight="1">
      <c r="A23322" s="2" t="s">
        <v>22056</v>
      </c>
      <c r="B23322" s="2" t="str">
        <f ca="1">IFERROR(__xludf.DUMMYFUNCTION("GOOGLETRANSLATE(A23322,""auto"",""en"")"),"Loading...")</f>
        <v>Loading...</v>
      </c>
    </row>
    <row r="23323" spans="1:2" ht="14.25" customHeight="1">
      <c r="A23323" s="2" t="s">
        <v>22057</v>
      </c>
      <c r="B23323" s="2" t="str">
        <f ca="1">IFERROR(__xludf.DUMMYFUNCTION("GOOGLETRANSLATE(A23323,""auto"",""en"")"),"Loading...")</f>
        <v>Loading...</v>
      </c>
    </row>
    <row r="23324" spans="1:2" ht="14.25" customHeight="1">
      <c r="A23324" s="4" t="s">
        <v>22058</v>
      </c>
      <c r="B23324" s="2" t="str">
        <f ca="1">IFERROR(__xludf.DUMMYFUNCTION("GOOGLETRANSLATE(A23324,""auto"",""en"")"),"Loading...")</f>
        <v>Loading...</v>
      </c>
    </row>
    <row r="23325" spans="1:2" ht="14.25" customHeight="1">
      <c r="A23325" s="2" t="s">
        <v>22059</v>
      </c>
      <c r="B23325" s="2" t="str">
        <f ca="1">IFERROR(__xludf.DUMMYFUNCTION("GOOGLETRANSLATE(A23325,""auto"",""en"")"),"My VOTE is gonna be NON-BJP vote n i am proud of it..!!")</f>
        <v>My VOTE is gonna be NON-BJP vote n i am proud of it..!!</v>
      </c>
    </row>
    <row r="23326" spans="1:2" ht="14.25" customHeight="1">
      <c r="A23326" s="2" t="s">
        <v>22060</v>
      </c>
      <c r="B23326" s="2" t="str">
        <f ca="1">IFERROR(__xludf.DUMMYFUNCTION("GOOGLETRANSLATE(A23326,""auto"",""en"")"),"Loading...")</f>
        <v>Loading...</v>
      </c>
    </row>
    <row r="23327" spans="1:2" ht="14.25" customHeight="1">
      <c r="A23327" s="6" t="s">
        <v>22061</v>
      </c>
      <c r="B23327" s="2" t="str">
        <f ca="1">IFERROR(__xludf.DUMMYFUNCTION("GOOGLETRANSLATE(A23327,""auto"",""en"")"),"Mohak, u r right, a lot of times, congress struggles to deliver ... only congress CM who dleivered was bhupesh baghel, but he lost even after good governance..
So, congress doesnt know how to deliver and market it well..")</f>
        <v>Mohak, u r right, a lot of times, congress struggles to deliver ... only congress CM who dleivered was bhupesh baghel, but he lost even after good governance..
So, congress doesnt know how to deliver and market it well..</v>
      </c>
    </row>
    <row r="23328" spans="1:2" ht="14.25" customHeight="1">
      <c r="A23328" s="2" t="s">
        <v>22062</v>
      </c>
      <c r="B23328" s="2" t="str">
        <f ca="1">IFERROR(__xludf.DUMMYFUNCTION("GOOGLETRANSLATE(A23328,""auto"",""en"")"),"Loading...")</f>
        <v>Loading...</v>
      </c>
    </row>
    <row r="23329" spans="1:2" ht="14.25" customHeight="1">
      <c r="A23329" s="2" t="s">
        <v>22063</v>
      </c>
      <c r="B23329" s="2" t="str">
        <f ca="1">IFERROR(__xludf.DUMMYFUNCTION("GOOGLETRANSLATE(A23329,""auto"",""en"")"),"This is the great time to become youtuber 😂. Just start talking about politics")</f>
        <v>This is the great time to become youtuber 😂. Just start talking about politics</v>
      </c>
    </row>
    <row r="23330" spans="1:2" ht="14.25" customHeight="1">
      <c r="A23330" s="6" t="s">
        <v>22064</v>
      </c>
      <c r="B23330" s="2" t="str">
        <f ca="1">IFERROR(__xludf.DUMMYFUNCTION("GOOGLETRANSLATE(A23330,""auto"",""en"")"),"They talk about dictatorship vs democracy 
Lol
Congress needs democracy..from past 10 years they are pushing Rahul Gandhi for pm..
God knows why")</f>
        <v>They talk about dictatorship vs democracy 
Lol
Congress needs democracy..from past 10 years they are pushing Rahul Gandhi for pm..
God knows why</v>
      </c>
    </row>
    <row r="23331" spans="1:2" ht="14.25" customHeight="1">
      <c r="A23331" s="2" t="s">
        <v>22065</v>
      </c>
      <c r="B23331" s="2" t="str">
        <f ca="1">IFERROR(__xludf.DUMMYFUNCTION("GOOGLETRANSLATE(A23331,""auto"",""en"")"),"Loading...")</f>
        <v>Loading...</v>
      </c>
    </row>
    <row r="23332" spans="1:2" ht="14.25" customHeight="1">
      <c r="A23332" s="2" t="s">
        <v>22066</v>
      </c>
      <c r="B23332" s="2" t="str">
        <f ca="1">IFERROR(__xludf.DUMMYFUNCTION("GOOGLETRANSLATE(A23332,""auto"",""en"")"),"Loading...")</f>
        <v>Loading...</v>
      </c>
    </row>
    <row r="23333" spans="1:2" ht="14.25" customHeight="1">
      <c r="A23333" s="2" t="s">
        <v>22067</v>
      </c>
      <c r="B23333" s="2" t="str">
        <f ca="1">IFERROR(__xludf.DUMMYFUNCTION("GOOGLETRANSLATE(A23333,""auto"",""en"")"),"Looks like brother's pass also reached ED finally.")</f>
        <v>Looks like brother's pass also reached ED finally.</v>
      </c>
    </row>
    <row r="23334" spans="1:2" ht="14.25" customHeight="1">
      <c r="A23334" s="2" t="s">
        <v>22068</v>
      </c>
      <c r="B23334" s="2" t="str">
        <f ca="1">IFERROR(__xludf.DUMMYFUNCTION("GOOGLETRANSLATE(A23334,""auto"",""en"")"),"Loading...")</f>
        <v>Loading...</v>
      </c>
    </row>
    <row r="23335" spans="1:2" ht="14.25" customHeight="1">
      <c r="A23335" s="2" t="s">
        <v>22069</v>
      </c>
      <c r="B23335" s="2" t="str">
        <f ca="1">IFERROR(__xludf.DUMMYFUNCTION("GOOGLETRANSLATE(A23335,""auto"",""en"")"),"Loading...")</f>
        <v>Loading...</v>
      </c>
    </row>
    <row r="23336" spans="1:2" ht="14.25" customHeight="1">
      <c r="A23336" s="2" t="s">
        <v>22070</v>
      </c>
      <c r="B23336" s="2" t="str">
        <f ca="1">IFERROR(__xludf.DUMMYFUNCTION("GOOGLETRANSLATE(A23336,""auto"",""en"")"),"Loading...")</f>
        <v>Loading...</v>
      </c>
    </row>
    <row r="23337" spans="1:2" ht="14.25" customHeight="1">
      <c r="A23337" s="2" t="s">
        <v>22071</v>
      </c>
      <c r="B23337" s="2" t="str">
        <f ca="1">IFERROR(__xludf.DUMMYFUNCTION("GOOGLETRANSLATE(A23337,""auto"",""en"")"),"Loading...")</f>
        <v>Loading...</v>
      </c>
    </row>
    <row r="23338" spans="1:2" ht="14.25" customHeight="1">
      <c r="A23338" s="2" t="s">
        <v>22072</v>
      </c>
      <c r="B23338" s="2" t="str">
        <f ca="1">IFERROR(__xludf.DUMMYFUNCTION("GOOGLETRANSLATE(A23338,""auto"",""en"")"),"Loading...")</f>
        <v>Loading...</v>
      </c>
    </row>
    <row r="23339" spans="1:2" ht="14.25" customHeight="1">
      <c r="A23339" s="2" t="s">
        <v>22073</v>
      </c>
      <c r="B23339" s="2" t="str">
        <f ca="1">IFERROR(__xludf.DUMMYFUNCTION("GOOGLETRANSLATE(A23339,""auto"",""en"")"),"Loading...")</f>
        <v>Loading...</v>
      </c>
    </row>
    <row r="23340" spans="1:2" ht="14.25" customHeight="1">
      <c r="A23340" s="2" t="s">
        <v>22074</v>
      </c>
      <c r="B23340" s="2" t="str">
        <f ca="1">IFERROR(__xludf.DUMMYFUNCTION("GOOGLETRANSLATE(A23340,""auto"",""en"")"),"Loading...")</f>
        <v>Loading...</v>
      </c>
    </row>
    <row r="23341" spans="1:2" ht="14.25" customHeight="1">
      <c r="A23341" s="2" t="s">
        <v>22075</v>
      </c>
      <c r="B23341" s="2" t="str">
        <f ca="1">IFERROR(__xludf.DUMMYFUNCTION("GOOGLETRANSLATE(A23341,""auto"",""en"")"),"Loading...")</f>
        <v>Loading...</v>
      </c>
    </row>
    <row r="23342" spans="1:2" ht="14.25" customHeight="1">
      <c r="A23342" s="2" t="s">
        <v>22076</v>
      </c>
      <c r="B23342" s="2" t="str">
        <f ca="1">IFERROR(__xludf.DUMMYFUNCTION("GOOGLETRANSLATE(A23342,""auto"",""en"")"),"Loading...")</f>
        <v>Loading...</v>
      </c>
    </row>
    <row r="23343" spans="1:2" ht="14.25" customHeight="1">
      <c r="A23343" s="2" t="s">
        <v>22077</v>
      </c>
      <c r="B23343" s="2" t="str">
        <f ca="1">IFERROR(__xludf.DUMMYFUNCTION("GOOGLETRANSLATE(A23343,""auto"",""en"")"),"Loading...")</f>
        <v>Loading...</v>
      </c>
    </row>
    <row r="23344" spans="1:2" ht="14.25" customHeight="1">
      <c r="A23344" s="2" t="s">
        <v>22078</v>
      </c>
      <c r="B23344" s="2" t="str">
        <f ca="1">IFERROR(__xludf.DUMMYFUNCTION("GOOGLETRANSLATE(A23344,""auto"",""en"")"),"Loading...")</f>
        <v>Loading...</v>
      </c>
    </row>
    <row r="23345" spans="1:2" ht="14.25" customHeight="1">
      <c r="A23345" s="2" t="s">
        <v>22079</v>
      </c>
      <c r="B23345" s="2" t="str">
        <f ca="1">IFERROR(__xludf.DUMMYFUNCTION("GOOGLETRANSLATE(A23345,""auto"",""en"")"),"Loading...")</f>
        <v>Loading...</v>
      </c>
    </row>
    <row r="23346" spans="1:2" ht="14.25" customHeight="1">
      <c r="A23346" s="2" t="s">
        <v>22080</v>
      </c>
      <c r="B23346" s="2" t="str">
        <f ca="1">IFERROR(__xludf.DUMMYFUNCTION("GOOGLETRANSLATE(A23346,""auto"",""en"")"),"Loading...")</f>
        <v>Loading...</v>
      </c>
    </row>
    <row r="23347" spans="1:2" ht="14.25" customHeight="1">
      <c r="A23347" s="2" t="s">
        <v>22081</v>
      </c>
      <c r="B23347" s="2" t="str">
        <f ca="1">IFERROR(__xludf.DUMMYFUNCTION("GOOGLETRANSLATE(A23347,""auto"",""en"")"),"Loading...")</f>
        <v>Loading...</v>
      </c>
    </row>
    <row r="23348" spans="1:2" ht="14.25" customHeight="1">
      <c r="A23348" s="2" t="s">
        <v>22082</v>
      </c>
      <c r="B23348" s="2" t="str">
        <f ca="1">IFERROR(__xludf.DUMMYFUNCTION("GOOGLETRANSLATE(A23348,""auto"",""en"")"),"Loading...")</f>
        <v>Loading...</v>
      </c>
    </row>
    <row r="23349" spans="1:2" ht="14.25" customHeight="1">
      <c r="A23349" s="2" t="s">
        <v>22083</v>
      </c>
      <c r="B23349" s="2" t="str">
        <f ca="1">IFERROR(__xludf.DUMMYFUNCTION("GOOGLETRANSLATE(A23349,""auto"",""en"")"),"Rahul Gandhi is a true gentleman, well-educated, not a fake. He is not playing any game, not making Jumlas.")</f>
        <v>Rahul Gandhi is a true gentleman, well-educated, not a fake. He is not playing any game, not making Jumlas.</v>
      </c>
    </row>
    <row r="23350" spans="1:2" ht="14.25" customHeight="1">
      <c r="A23350" s="2" t="s">
        <v>22084</v>
      </c>
      <c r="B23350" s="2" t="str">
        <f ca="1">IFERROR(__xludf.DUMMYFUNCTION("GOOGLETRANSLATE(A23350,""auto"",""en"")"),"Loading...")</f>
        <v>Loading...</v>
      </c>
    </row>
    <row r="23351" spans="1:2" ht="14.25" customHeight="1">
      <c r="A23351" s="2" t="s">
        <v>22085</v>
      </c>
      <c r="B23351" s="2" t="str">
        <f ca="1">IFERROR(__xludf.DUMMYFUNCTION("GOOGLETRANSLATE(A23351,""auto"",""en"")"),"Loading...")</f>
        <v>Loading...</v>
      </c>
    </row>
    <row r="23352" spans="1:2" ht="14.25" customHeight="1">
      <c r="A23352" s="2" t="s">
        <v>22086</v>
      </c>
      <c r="B23352" s="2" t="str">
        <f ca="1">IFERROR(__xludf.DUMMYFUNCTION("GOOGLETRANSLATE(A23352,""auto"",""en"")"),"Loading...")</f>
        <v>Loading...</v>
      </c>
    </row>
    <row r="23353" spans="1:2" ht="14.25" customHeight="1">
      <c r="A23353" s="2" t="s">
        <v>22087</v>
      </c>
      <c r="B23353" s="2" t="str">
        <f ca="1">IFERROR(__xludf.DUMMYFUNCTION("GOOGLETRANSLATE(A23353,""auto"",""en"")"),"Loading...")</f>
        <v>Loading...</v>
      </c>
    </row>
    <row r="23354" spans="1:2" ht="14.25" customHeight="1">
      <c r="A23354" s="2" t="s">
        <v>22088</v>
      </c>
      <c r="B23354" s="2" t="str">
        <f ca="1">IFERROR(__xludf.DUMMYFUNCTION("GOOGLETRANSLATE(A23354,""auto"",""en"")"),"Loading...")</f>
        <v>Loading...</v>
      </c>
    </row>
    <row r="23355" spans="1:2" ht="14.25" customHeight="1">
      <c r="A23355" s="2" t="s">
        <v>22089</v>
      </c>
      <c r="B23355" s="2" t="str">
        <f ca="1">IFERROR(__xludf.DUMMYFUNCTION("GOOGLETRANSLATE(A23355,""auto"",""en"")"),"Loading...")</f>
        <v>Loading...</v>
      </c>
    </row>
    <row r="23356" spans="1:2" ht="14.25" customHeight="1">
      <c r="A23356" s="2" t="s">
        <v>22090</v>
      </c>
      <c r="B23356" s="2" t="str">
        <f ca="1">IFERROR(__xludf.DUMMYFUNCTION("GOOGLETRANSLATE(A23356,""auto"",""en"")"),"I  also think Congress is not a strong opposition  for BJP .")</f>
        <v>I  also think Congress is not a strong opposition  for BJP .</v>
      </c>
    </row>
    <row r="23357" spans="1:2" ht="14.25" customHeight="1">
      <c r="A23357" s="2" t="s">
        <v>22091</v>
      </c>
      <c r="B23357" s="2" t="str">
        <f ca="1">IFERROR(__xludf.DUMMYFUNCTION("GOOGLETRANSLATE(A23357,""auto"",""en"")"),"Loading...")</f>
        <v>Loading...</v>
      </c>
    </row>
    <row r="23358" spans="1:2" ht="14.25" customHeight="1">
      <c r="A23358" s="2" t="s">
        <v>22092</v>
      </c>
      <c r="B23358" s="2" t="str">
        <f ca="1">IFERROR(__xludf.DUMMYFUNCTION("GOOGLETRANSLATE(A23358,""auto"",""en"")"),"Loading...")</f>
        <v>Loading...</v>
      </c>
    </row>
    <row r="23359" spans="1:2" ht="14.25" customHeight="1">
      <c r="A23359" s="2" t="s">
        <v>22093</v>
      </c>
      <c r="B23359" s="2" t="str">
        <f ca="1">IFERROR(__xludf.DUMMYFUNCTION("GOOGLETRANSLATE(A23359,""auto"",""en"")"),"Loading...")</f>
        <v>Loading...</v>
      </c>
    </row>
    <row r="23360" spans="1:2" ht="14.25" customHeight="1">
      <c r="A23360" s="2" t="s">
        <v>22094</v>
      </c>
      <c r="B23360" s="2" t="str">
        <f ca="1">IFERROR(__xludf.DUMMYFUNCTION("GOOGLETRANSLATE(A23360,""auto"",""en"")"),"Loading...")</f>
        <v>Loading...</v>
      </c>
    </row>
    <row r="23361" spans="1:2" ht="14.25" customHeight="1">
      <c r="A23361" s="2" t="s">
        <v>22095</v>
      </c>
      <c r="B23361" s="2" t="str">
        <f ca="1">IFERROR(__xludf.DUMMYFUNCTION("GOOGLETRANSLATE(A23361,""auto"",""en"")"),"Loading...")</f>
        <v>Loading...</v>
      </c>
    </row>
    <row r="23362" spans="1:2" ht="14.25" customHeight="1">
      <c r="A23362" s="6" t="s">
        <v>22096</v>
      </c>
      <c r="B23362" s="2" t="str">
        <f ca="1">IFERROR(__xludf.DUMMYFUNCTION("GOOGLETRANSLATE(A23362,""auto"",""en"")"),"Loading...")</f>
        <v>Loading...</v>
      </c>
    </row>
    <row r="23363" spans="1:2" ht="14.25" customHeight="1">
      <c r="A23363" s="2" t="s">
        <v>22097</v>
      </c>
      <c r="B23363" s="2" t="str">
        <f ca="1">IFERROR(__xludf.DUMMYFUNCTION("GOOGLETRANSLATE(A23363,""auto"",""en"")"),"Loading...")</f>
        <v>Loading...</v>
      </c>
    </row>
    <row r="23364" spans="1:2" ht="14.25" customHeight="1">
      <c r="A23364" s="2" t="s">
        <v>22098</v>
      </c>
      <c r="B23364" s="2" t="str">
        <f ca="1">IFERROR(__xludf.DUMMYFUNCTION("GOOGLETRANSLATE(A23364,""auto"",""en"")"),"Loading...")</f>
        <v>Loading...</v>
      </c>
    </row>
    <row r="23365" spans="1:2" ht="14.25" customHeight="1">
      <c r="A23365" s="2" t="s">
        <v>22099</v>
      </c>
      <c r="B23365" s="2" t="str">
        <f ca="1">IFERROR(__xludf.DUMMYFUNCTION("GOOGLETRANSLATE(A23365,""auto"",""en"")"),"Loading...")</f>
        <v>Loading...</v>
      </c>
    </row>
    <row r="23366" spans="1:2" ht="14.25" customHeight="1">
      <c r="A23366" s="2" t="s">
        <v>22100</v>
      </c>
      <c r="B23366" s="2" t="str">
        <f ca="1">IFERROR(__xludf.DUMMYFUNCTION("GOOGLETRANSLATE(A23366,""auto"",""en"")"),"Loading...")</f>
        <v>Loading...</v>
      </c>
    </row>
    <row r="23367" spans="1:2" ht="14.25" customHeight="1">
      <c r="A23367" s="2" t="s">
        <v>22101</v>
      </c>
      <c r="B23367" s="2" t="str">
        <f ca="1">IFERROR(__xludf.DUMMYFUNCTION("GOOGLETRANSLATE(A23367,""auto"",""en"")"),"Loading...")</f>
        <v>Loading...</v>
      </c>
    </row>
    <row r="23368" spans="1:2" ht="14.25" customHeight="1">
      <c r="A23368" s="2" t="s">
        <v>22102</v>
      </c>
      <c r="B23368" s="2" t="str">
        <f ca="1">IFERROR(__xludf.DUMMYFUNCTION("GOOGLETRANSLATE(A23368,""auto"",""en"")"),"Loading...")</f>
        <v>Loading...</v>
      </c>
    </row>
    <row r="23369" spans="1:2" ht="14.25" customHeight="1">
      <c r="A23369" s="2" t="s">
        <v>22103</v>
      </c>
      <c r="B23369" s="2" t="str">
        <f ca="1">IFERROR(__xludf.DUMMYFUNCTION("GOOGLETRANSLATE(A23369,""auto"",""en"")"),"You lost your mind")</f>
        <v>You lost your mind</v>
      </c>
    </row>
    <row r="23370" spans="1:2" ht="14.25" customHeight="1">
      <c r="A23370" s="2" t="s">
        <v>22104</v>
      </c>
      <c r="B23370" s="2" t="str">
        <f ca="1">IFERROR(__xludf.DUMMYFUNCTION("GOOGLETRANSLATE(A23370,""auto"",""en"")"),"Loading...")</f>
        <v>Loading...</v>
      </c>
    </row>
    <row r="23371" spans="1:2" ht="14.25" customHeight="1">
      <c r="A23371" s="2" t="s">
        <v>22105</v>
      </c>
      <c r="B23371" s="2" t="str">
        <f ca="1">IFERROR(__xludf.DUMMYFUNCTION("GOOGLETRANSLATE(A23371,""auto"",""en"")"),"Loading...")</f>
        <v>Loading...</v>
      </c>
    </row>
    <row r="23372" spans="1:2" ht="14.25" customHeight="1">
      <c r="A23372" s="2" t="s">
        <v>22106</v>
      </c>
      <c r="B23372" s="2" t="str">
        <f ca="1">IFERROR(__xludf.DUMMYFUNCTION("GOOGLETRANSLATE(A23372,""auto"",""en"")"),"Loading...")</f>
        <v>Loading...</v>
      </c>
    </row>
    <row r="23373" spans="1:2" ht="14.25" customHeight="1">
      <c r="A23373" s="4" t="s">
        <v>22107</v>
      </c>
      <c r="B23373" s="2" t="str">
        <f ca="1">IFERROR(__xludf.DUMMYFUNCTION("GOOGLETRANSLATE(A23373,""auto"",""en"")"),"These are what the leaders are saying, meaning that Rahul Gandhi should leave Congress and sit at home, only then will they accept that he is right, son, he is just doing his work, tell the media not to make him look big.")</f>
        <v>These are what the leaders are saying, meaning that Rahul Gandhi should leave Congress and sit at home, only then will they accept that he is right, son, he is just doing his work, tell the media not to make him look big.</v>
      </c>
    </row>
    <row r="23374" spans="1:2" ht="14.25" customHeight="1">
      <c r="A23374" s="2" t="s">
        <v>22108</v>
      </c>
      <c r="B23374" s="2" t="str">
        <f ca="1">IFERROR(__xludf.DUMMYFUNCTION("GOOGLETRANSLATE(A23374,""auto"",""en"")"),"Loading...")</f>
        <v>Loading...</v>
      </c>
    </row>
    <row r="23375" spans="1:2" ht="14.25" customHeight="1">
      <c r="A23375" s="2" t="s">
        <v>22109</v>
      </c>
      <c r="B23375" s="2" t="str">
        <f ca="1">IFERROR(__xludf.DUMMYFUNCTION("GOOGLETRANSLATE(A23375,""auto"",""en"")"),"Loading...")</f>
        <v>Loading...</v>
      </c>
    </row>
    <row r="23376" spans="1:2" ht="14.25" customHeight="1">
      <c r="A23376" s="2" t="s">
        <v>22110</v>
      </c>
      <c r="B23376" s="2" t="str">
        <f ca="1">IFERROR(__xludf.DUMMYFUNCTION("GOOGLETRANSLATE(A23376,""auto"",""en"")"),"Loading...")</f>
        <v>Loading...</v>
      </c>
    </row>
    <row r="23377" spans="1:2" ht="14.25" customHeight="1">
      <c r="A23377" s="2" t="s">
        <v>22111</v>
      </c>
      <c r="B23377" s="2" t="str">
        <f ca="1">IFERROR(__xludf.DUMMYFUNCTION("GOOGLETRANSLATE(A23377,""auto"",""en"")"),"Loading...")</f>
        <v>Loading...</v>
      </c>
    </row>
    <row r="23378" spans="1:2" ht="14.25" customHeight="1">
      <c r="A23378" s="2" t="s">
        <v>22112</v>
      </c>
      <c r="B23378" s="2" t="str">
        <f ca="1">IFERROR(__xludf.DUMMYFUNCTION("GOOGLETRANSLATE(A23378,""auto"",""en"")"),"Mohak is a guy who destroys left right and centre equally 😂 truly love that!!! Change your name to “Mohawk” because you’re like a Hawkeye 😂 nobody is safe from your facts")</f>
        <v>Mohak is a guy who destroys left right and centre equally 😂 truly love that!!! Change your name to “Mohawk” because you’re like a Hawkeye 😂 nobody is safe from your facts</v>
      </c>
    </row>
    <row r="23379" spans="1:2" ht="14.25" customHeight="1">
      <c r="A23379" s="2" t="s">
        <v>22113</v>
      </c>
      <c r="B23379" s="2" t="str">
        <f ca="1">IFERROR(__xludf.DUMMYFUNCTION("GOOGLETRANSLATE(A23379,""auto"",""en"")"),"Loading...")</f>
        <v>Loading...</v>
      </c>
    </row>
    <row r="23380" spans="1:2" ht="14.25" customHeight="1">
      <c r="A23380" s="2" t="s">
        <v>22114</v>
      </c>
      <c r="B23380" s="2" t="str">
        <f ca="1">IFERROR(__xludf.DUMMYFUNCTION("GOOGLETRANSLATE(A23380,""auto"",""en"")"),"Loading...")</f>
        <v>Loading...</v>
      </c>
    </row>
    <row r="23381" spans="1:2" ht="14.25" customHeight="1">
      <c r="A23381" s="2" t="s">
        <v>22115</v>
      </c>
      <c r="B23381" s="2" t="str">
        <f ca="1">IFERROR(__xludf.DUMMYFUNCTION("GOOGLETRANSLATE(A23381,""auto"",""en"")"),"Loading...")</f>
        <v>Loading...</v>
      </c>
    </row>
    <row r="23382" spans="1:2" ht="14.25" customHeight="1">
      <c r="A23382" s="6" t="s">
        <v>22116</v>
      </c>
      <c r="B23382" s="2" t="str">
        <f ca="1">IFERROR(__xludf.DUMMYFUNCTION("GOOGLETRANSLATE(A23382,""auto"",""en"")"),"Loading...")</f>
        <v>Loading...</v>
      </c>
    </row>
    <row r="23383" spans="1:2" ht="14.25" customHeight="1">
      <c r="A23383" s="2" t="s">
        <v>22117</v>
      </c>
      <c r="B23383" s="2" t="str">
        <f ca="1">IFERROR(__xludf.DUMMYFUNCTION("GOOGLETRANSLATE(A23383,""auto"",""en"")"),"Loading...")</f>
        <v>Loading...</v>
      </c>
    </row>
    <row r="23384" spans="1:2" ht="14.25" customHeight="1">
      <c r="A23384" s="2" t="s">
        <v>22118</v>
      </c>
      <c r="B23384" s="2" t="str">
        <f ca="1">IFERROR(__xludf.DUMMYFUNCTION("GOOGLETRANSLATE(A23384,""auto"",""en"")"),"Loading...")</f>
        <v>Loading...</v>
      </c>
    </row>
    <row r="23385" spans="1:2" ht="14.25" customHeight="1">
      <c r="A23385" s="4" t="s">
        <v>22119</v>
      </c>
      <c r="B23385" s="2" t="str">
        <f ca="1">IFERROR(__xludf.DUMMYFUNCTION("GOOGLETRANSLATE(A23385,""auto"",""en"")"),"Loading...")</f>
        <v>Loading...</v>
      </c>
    </row>
    <row r="23386" spans="1:2" ht="14.25" customHeight="1">
      <c r="A23386" s="2" t="s">
        <v>22120</v>
      </c>
      <c r="B23386" s="2" t="str">
        <f ca="1">IFERROR(__xludf.DUMMYFUNCTION("GOOGLETRANSLATE(A23386,""auto"",""en"")"),"Loading...")</f>
        <v>Loading...</v>
      </c>
    </row>
    <row r="23387" spans="1:2" ht="14.25" customHeight="1">
      <c r="A23387" s="6" t="s">
        <v>22121</v>
      </c>
      <c r="B23387" s="2" t="str">
        <f ca="1">IFERROR(__xludf.DUMMYFUNCTION("GOOGLETRANSLATE(A23387,""auto"",""en"")"),"Loading...")</f>
        <v>Loading...</v>
      </c>
    </row>
    <row r="23388" spans="1:2" ht="14.25" customHeight="1">
      <c r="A23388" s="2" t="s">
        <v>14098</v>
      </c>
      <c r="B23388" s="2" t="str">
        <f ca="1">IFERROR(__xludf.DUMMYFUNCTION("GOOGLETRANSLATE(A23388,""auto"",""en"")"),"Next pm rahul gandhi")</f>
        <v>Next pm rahul gandhi</v>
      </c>
    </row>
    <row r="23389" spans="1:2" ht="14.25" customHeight="1">
      <c r="A23389" s="2" t="s">
        <v>22122</v>
      </c>
      <c r="B23389" s="2" t="str">
        <f ca="1">IFERROR(__xludf.DUMMYFUNCTION("GOOGLETRANSLATE(A23389,""auto"",""en"")"),"Loading...")</f>
        <v>Loading...</v>
      </c>
    </row>
    <row r="23390" spans="1:2" ht="14.25" customHeight="1">
      <c r="A23390" s="6" t="s">
        <v>22123</v>
      </c>
      <c r="B23390" s="2" t="str">
        <f ca="1">IFERROR(__xludf.DUMMYFUNCTION("GOOGLETRANSLATE(A23390,""auto"",""en"")"),"Loading...")</f>
        <v>Loading...</v>
      </c>
    </row>
    <row r="23391" spans="1:2" ht="14.25" customHeight="1">
      <c r="A23391" s="2" t="s">
        <v>22124</v>
      </c>
      <c r="B23391" s="2" t="str">
        <f ca="1">IFERROR(__xludf.DUMMYFUNCTION("GOOGLETRANSLATE(A23391,""auto"",""en"")"),"Loading...")</f>
        <v>Loading...</v>
      </c>
    </row>
    <row r="23392" spans="1:2" ht="14.25" customHeight="1">
      <c r="A23392" s="2" t="s">
        <v>22125</v>
      </c>
      <c r="B23392" s="2" t="str">
        <f ca="1">IFERROR(__xludf.DUMMYFUNCTION("GOOGLETRANSLATE(A23392,""auto"",""en"")"),"BJP man")</f>
        <v>BJP man</v>
      </c>
    </row>
    <row r="23393" spans="1:2" ht="14.25" customHeight="1">
      <c r="A23393" s="6" t="s">
        <v>22126</v>
      </c>
      <c r="B23393" s="2" t="str">
        <f ca="1">IFERROR(__xludf.DUMMYFUNCTION("GOOGLETRANSLATE(A23393,""auto"",""en"")"),"Loading...")</f>
        <v>Loading...</v>
      </c>
    </row>
    <row r="23394" spans="1:2" ht="14.25" customHeight="1">
      <c r="A23394" s="2" t="s">
        <v>22127</v>
      </c>
      <c r="B23394" s="2" t="str">
        <f ca="1">IFERROR(__xludf.DUMMYFUNCTION("GOOGLETRANSLATE(A23394,""auto"",""en"")"),"Loading...")</f>
        <v>Loading...</v>
      </c>
    </row>
    <row r="23395" spans="1:2" ht="14.25" customHeight="1">
      <c r="A23395" s="2" t="s">
        <v>22128</v>
      </c>
      <c r="B23395" s="2" t="str">
        <f ca="1">IFERROR(__xludf.DUMMYFUNCTION("GOOGLETRANSLATE(A23395,""auto"",""en"")"),"""Rahul Gandhi should a take step back... Give someone else a chance ""... Prashant Kishore.")</f>
        <v>"Rahul Gandhi should a take step back... Give someone else a chance "... Prashant Kishore.</v>
      </c>
    </row>
    <row r="23396" spans="1:2" ht="14.25" customHeight="1">
      <c r="A23396" s="2" t="s">
        <v>22129</v>
      </c>
      <c r="B23396" s="2" t="str">
        <f ca="1">IFERROR(__xludf.DUMMYFUNCTION("GOOGLETRANSLATE(A23396,""auto"",""en"")"),"Loading...")</f>
        <v>Loading...</v>
      </c>
    </row>
    <row r="23397" spans="1:2" ht="14.25" customHeight="1">
      <c r="A23397" s="2" t="s">
        <v>22130</v>
      </c>
      <c r="B23397" s="2" t="str">
        <f ca="1">IFERROR(__xludf.DUMMYFUNCTION("GOOGLETRANSLATE(A23397,""auto"",""en"")"),"Loading...")</f>
        <v>Loading...</v>
      </c>
    </row>
    <row r="23398" spans="1:2" ht="14.25" customHeight="1">
      <c r="A23398" s="2" t="s">
        <v>22131</v>
      </c>
      <c r="B23398" s="2" t="str">
        <f ca="1">IFERROR(__xludf.DUMMYFUNCTION("GOOGLETRANSLATE(A23398,""auto"",""en"")"),"Indian people are least bothered about india")</f>
        <v>Indian people are least bothered about india</v>
      </c>
    </row>
    <row r="23399" spans="1:2" ht="14.25" customHeight="1">
      <c r="A23399" s="2" t="s">
        <v>22132</v>
      </c>
      <c r="B23399" s="2" t="str">
        <f ca="1">IFERROR(__xludf.DUMMYFUNCTION("GOOGLETRANSLATE(A23399,""auto"",""en"")"),"Loading...")</f>
        <v>Loading...</v>
      </c>
    </row>
    <row r="23400" spans="1:2" ht="14.25" customHeight="1">
      <c r="A23400" s="6" t="s">
        <v>22133</v>
      </c>
      <c r="B23400" s="2" t="str">
        <f ca="1">IFERROR(__xludf.DUMMYFUNCTION("GOOGLETRANSLATE(A23400,""auto"",""en"")"),"Still all this we are with RAGA 
As a human and both as politician he's far better than Modi, Atleast he's concerned about Indian people,unlikeModi")</f>
        <v>Still all this we are with RAGA 
As a human and both as politician he's far better than Modi, Atleast he's concerned about Indian people,unlikeModi</v>
      </c>
    </row>
    <row r="23401" spans="1:2" ht="14.25" customHeight="1">
      <c r="A23401" s="2" t="s">
        <v>22134</v>
      </c>
      <c r="B23401" s="2" t="str">
        <f ca="1">IFERROR(__xludf.DUMMYFUNCTION("GOOGLETRANSLATE(A23401,""auto"",""en"")"),"I don't like press conference to Kari, not like your father.")</f>
        <v>I don't like press conference to Kari, not like your father.</v>
      </c>
    </row>
    <row r="23402" spans="1:2" ht="14.25" customHeight="1">
      <c r="A23402" s="2" t="s">
        <v>22135</v>
      </c>
      <c r="B23402" s="2" t="str">
        <f ca="1">IFERROR(__xludf.DUMMYFUNCTION("GOOGLETRANSLATE(A23402,""auto"",""en"")"),"Loading...")</f>
        <v>Loading...</v>
      </c>
    </row>
    <row r="23403" spans="1:2" ht="14.25" customHeight="1">
      <c r="A23403" s="2" t="s">
        <v>22136</v>
      </c>
      <c r="B23403" s="2" t="str">
        <f ca="1">IFERROR(__xludf.DUMMYFUNCTION("GOOGLETRANSLATE(A23403,""auto"",""en"")"),"Loading...")</f>
        <v>Loading...</v>
      </c>
    </row>
    <row r="23404" spans="1:2" ht="14.25" customHeight="1">
      <c r="A23404" s="2" t="s">
        <v>22137</v>
      </c>
      <c r="B23404" s="2" t="str">
        <f ca="1">IFERROR(__xludf.DUMMYFUNCTION("GOOGLETRANSLATE(A23404,""auto"",""en"")"),"Loading...")</f>
        <v>Loading...</v>
      </c>
    </row>
    <row r="23405" spans="1:2" ht="14.25" customHeight="1">
      <c r="A23405" s="2" t="s">
        <v>17754</v>
      </c>
      <c r="B23405" s="2" t="str">
        <f ca="1">IFERROR(__xludf.DUMMYFUNCTION("GOOGLETRANSLATE(A23405,""auto"",""en"")"),"Loading...")</f>
        <v>Loading...</v>
      </c>
    </row>
    <row r="23406" spans="1:2" ht="14.25" customHeight="1">
      <c r="A23406" s="2" t="s">
        <v>22138</v>
      </c>
      <c r="B23406" s="2" t="str">
        <f ca="1">IFERROR(__xludf.DUMMYFUNCTION("GOOGLETRANSLATE(A23406,""auto"",""en"")"),"Loading...")</f>
        <v>Loading...</v>
      </c>
    </row>
    <row r="23407" spans="1:2" ht="14.25" customHeight="1">
      <c r="A23407" s="2" t="s">
        <v>22139</v>
      </c>
      <c r="B23407" s="2" t="str">
        <f ca="1">IFERROR(__xludf.DUMMYFUNCTION("GOOGLETRANSLATE(A23407,""auto"",""en"")"),"Loading...")</f>
        <v>Loading...</v>
      </c>
    </row>
    <row r="23408" spans="1:2" ht="14.25" customHeight="1">
      <c r="A23408" s="2" t="s">
        <v>22140</v>
      </c>
      <c r="B23408" s="2" t="str">
        <f ca="1">IFERROR(__xludf.DUMMYFUNCTION("GOOGLETRANSLATE(A23408,""auto"",""en"")"),"Loading...")</f>
        <v>Loading...</v>
      </c>
    </row>
    <row r="23409" spans="1:2" ht="14.25" customHeight="1">
      <c r="A23409" s="2" t="s">
        <v>22141</v>
      </c>
      <c r="B23409" s="2" t="str">
        <f ca="1">IFERROR(__xludf.DUMMYFUNCTION("GOOGLETRANSLATE(A23409,""auto"",""en"")"),"Loading...")</f>
        <v>Loading...</v>
      </c>
    </row>
    <row r="23410" spans="1:2" ht="14.25" customHeight="1">
      <c r="A23410" s="2" t="s">
        <v>22142</v>
      </c>
      <c r="B23410" s="2" t="str">
        <f ca="1">IFERROR(__xludf.DUMMYFUNCTION("GOOGLETRANSLATE(A23410,""auto"",""en"")"),"I have seen BJY and I have been hearing RG,  on several occasions andbin the parliament. Very funny. What is your problem? You care fir your favourite party")</f>
        <v>I have seen BJY and I have been hearing RG,  on several occasions andbin the parliament. Very funny. What is your problem? You care fir your favourite party</v>
      </c>
    </row>
    <row r="23411" spans="1:2" ht="14.25" customHeight="1">
      <c r="A23411" s="2" t="s">
        <v>22143</v>
      </c>
      <c r="B23411" s="2" t="str">
        <f ca="1">IFERROR(__xludf.DUMMYFUNCTION("GOOGLETRANSLATE(A23411,""auto"",""en"")"),"Loading...")</f>
        <v>Loading...</v>
      </c>
    </row>
    <row r="23412" spans="1:2" ht="14.25" customHeight="1">
      <c r="A23412" s="4" t="s">
        <v>22144</v>
      </c>
      <c r="B23412" s="2" t="str">
        <f ca="1">IFERROR(__xludf.DUMMYFUNCTION("GOOGLETRANSLATE(A23412,""auto"",""en"")"),"Loading...")</f>
        <v>Loading...</v>
      </c>
    </row>
    <row r="23413" spans="1:2" ht="14.25" customHeight="1">
      <c r="A23413" s="2" t="s">
        <v>22145</v>
      </c>
      <c r="B23413" s="2" t="str">
        <f ca="1">IFERROR(__xludf.DUMMYFUNCTION("GOOGLETRANSLATE(A23413,""auto"",""en"")"),"Loading...")</f>
        <v>Loading...</v>
      </c>
    </row>
    <row r="23414" spans="1:2" ht="14.25" customHeight="1">
      <c r="A23414" s="2" t="s">
        <v>22146</v>
      </c>
      <c r="B23414" s="2" t="str">
        <f ca="1">IFERROR(__xludf.DUMMYFUNCTION("GOOGLETRANSLATE(A23414,""auto"",""en"")"),"Loading...")</f>
        <v>Loading...</v>
      </c>
    </row>
    <row r="23415" spans="1:2" ht="14.25" customHeight="1">
      <c r="A23415" s="2" t="s">
        <v>22147</v>
      </c>
      <c r="B23415" s="2" t="str">
        <f ca="1">IFERROR(__xludf.DUMMYFUNCTION("GOOGLETRANSLATE(A23415,""auto"",""en"")"),"Loading...")</f>
        <v>Loading...</v>
      </c>
    </row>
    <row r="23416" spans="1:2" ht="14.25" customHeight="1">
      <c r="A23416" s="2" t="s">
        <v>22148</v>
      </c>
      <c r="B23416" s="2" t="str">
        <f ca="1">IFERROR(__xludf.DUMMYFUNCTION("GOOGLETRANSLATE(A23416,""auto"",""en"")"),"Loading...")</f>
        <v>Loading...</v>
      </c>
    </row>
    <row r="23417" spans="1:2" ht="14.25" customHeight="1">
      <c r="A23417" s="2" t="s">
        <v>22149</v>
      </c>
      <c r="B23417" s="2" t="str">
        <f ca="1">IFERROR(__xludf.DUMMYFUNCTION("GOOGLETRANSLATE(A23417,""auto"",""en"")"),"Loading...")</f>
        <v>Loading...</v>
      </c>
    </row>
    <row r="23418" spans="1:2" ht="14.25" customHeight="1">
      <c r="A23418" s="2" t="s">
        <v>22150</v>
      </c>
      <c r="B23418" s="2" t="str">
        <f ca="1">IFERROR(__xludf.DUMMYFUNCTION("GOOGLETRANSLATE(A23418,""auto"",""en"")"),"Loading...")</f>
        <v>Loading...</v>
      </c>
    </row>
    <row r="23419" spans="1:2" ht="14.25" customHeight="1">
      <c r="A23419" s="2" t="s">
        <v>22151</v>
      </c>
      <c r="B23419" s="2" t="str">
        <f ca="1">IFERROR(__xludf.DUMMYFUNCTION("GOOGLETRANSLATE(A23419,""auto"",""en"")"),"Loading...")</f>
        <v>Loading...</v>
      </c>
    </row>
    <row r="23420" spans="1:2" ht="14.25" customHeight="1">
      <c r="A23420" s="2" t="s">
        <v>22152</v>
      </c>
      <c r="B23420" s="2" t="str">
        <f ca="1">IFERROR(__xludf.DUMMYFUNCTION("GOOGLETRANSLATE(A23420,""auto"",""en"")"),"Loading...")</f>
        <v>Loading...</v>
      </c>
    </row>
    <row r="23421" spans="1:2" ht="14.25" customHeight="1">
      <c r="A23421" s="2" t="s">
        <v>22153</v>
      </c>
      <c r="B23421" s="2" t="str">
        <f ca="1">IFERROR(__xludf.DUMMYFUNCTION("GOOGLETRANSLATE(A23421,""auto"",""en"")"),"Loading...")</f>
        <v>Loading...</v>
      </c>
    </row>
    <row r="23422" spans="1:2" ht="14.25" customHeight="1">
      <c r="A23422" s="2" t="s">
        <v>22154</v>
      </c>
      <c r="B23422" s="2" t="str">
        <f ca="1">IFERROR(__xludf.DUMMYFUNCTION("GOOGLETRANSLATE(A23422,""auto"",""en"")"),"👍🏻👍🏻👍🏻")</f>
        <v>👍🏻👍🏻👍🏻</v>
      </c>
    </row>
    <row r="23423" spans="1:2" ht="14.25" customHeight="1">
      <c r="A23423" s="2" t="s">
        <v>22155</v>
      </c>
      <c r="B23423" s="2" t="str">
        <f ca="1">IFERROR(__xludf.DUMMYFUNCTION("GOOGLETRANSLATE(A23423,""auto"",""en"")"),"Loading...")</f>
        <v>Loading...</v>
      </c>
    </row>
    <row r="23424" spans="1:2" ht="14.25" customHeight="1">
      <c r="A23424" s="6" t="s">
        <v>22156</v>
      </c>
      <c r="B23424" s="2" t="str">
        <f ca="1">IFERROR(__xludf.DUMMYFUNCTION("GOOGLETRANSLATE(A23424,""auto"",""en"")"),"Loading...")</f>
        <v>Loading...</v>
      </c>
    </row>
    <row r="23425" spans="1:2" ht="14.25" customHeight="1">
      <c r="A23425" s="2" t="s">
        <v>22157</v>
      </c>
      <c r="B23425" s="2" t="str">
        <f ca="1">IFERROR(__xludf.DUMMYFUNCTION("GOOGLETRANSLATE(A23425,""auto"",""en"")"),"Loading...")</f>
        <v>Loading...</v>
      </c>
    </row>
    <row r="23426" spans="1:2" ht="14.25" customHeight="1">
      <c r="A23426" s="2" t="s">
        <v>22158</v>
      </c>
      <c r="B23426" s="2" t="str">
        <f ca="1">IFERROR(__xludf.DUMMYFUNCTION("GOOGLETRANSLATE(A23426,""auto"",""en"")"),"Loading...")</f>
        <v>Loading...</v>
      </c>
    </row>
    <row r="23427" spans="1:2" ht="14.25" customHeight="1">
      <c r="A23427" s="2" t="s">
        <v>22159</v>
      </c>
      <c r="B23427" s="2" t="str">
        <f ca="1">IFERROR(__xludf.DUMMYFUNCTION("GOOGLETRANSLATE(A23427,""auto"",""en"")"),"Loading...")</f>
        <v>Loading...</v>
      </c>
    </row>
    <row r="23428" spans="1:2" ht="14.25" customHeight="1">
      <c r="A23428" s="2" t="s">
        <v>22160</v>
      </c>
      <c r="B23428" s="2" t="str">
        <f ca="1">IFERROR(__xludf.DUMMYFUNCTION("GOOGLETRANSLATE(A23428,""auto"",""en"")"),"Loading...")</f>
        <v>Loading...</v>
      </c>
    </row>
    <row r="23429" spans="1:2" ht="14.25" customHeight="1">
      <c r="A23429" s="2" t="s">
        <v>22161</v>
      </c>
      <c r="B23429" s="2" t="str">
        <f ca="1">IFERROR(__xludf.DUMMYFUNCTION("GOOGLETRANSLATE(A23429,""auto"",""en"")"),"Loading...")</f>
        <v>Loading...</v>
      </c>
    </row>
    <row r="23430" spans="1:2" ht="14.25" customHeight="1">
      <c r="A23430" s="2" t="s">
        <v>22162</v>
      </c>
      <c r="B23430" s="2" t="str">
        <f ca="1">IFERROR(__xludf.DUMMYFUNCTION("GOOGLETRANSLATE(A23430,""auto"",""en"")"),"Loading...")</f>
        <v>Loading...</v>
      </c>
    </row>
    <row r="23431" spans="1:2" ht="14.25" customHeight="1">
      <c r="A23431" s="2" t="s">
        <v>22163</v>
      </c>
      <c r="B23431" s="2" t="str">
        <f ca="1">IFERROR(__xludf.DUMMYFUNCTION("GOOGLETRANSLATE(A23431,""auto"",""en"")"),"Loading...")</f>
        <v>Loading...</v>
      </c>
    </row>
    <row r="23432" spans="1:2" ht="14.25" customHeight="1">
      <c r="A23432" s="2" t="s">
        <v>22164</v>
      </c>
      <c r="B23432" s="2" t="str">
        <f ca="1">IFERROR(__xludf.DUMMYFUNCTION("GOOGLETRANSLATE(A23432,""auto"",""en"")"),"Loading...")</f>
        <v>Loading...</v>
      </c>
    </row>
    <row r="23433" spans="1:2" ht="14.25" customHeight="1">
      <c r="A23433" s="2" t="s">
        <v>22165</v>
      </c>
      <c r="B23433" s="2" t="str">
        <f ca="1">IFERROR(__xludf.DUMMYFUNCTION("GOOGLETRANSLATE(A23433,""auto"",""en"")"),"Loading...")</f>
        <v>Loading...</v>
      </c>
    </row>
    <row r="23434" spans="1:2" ht="14.25" customHeight="1">
      <c r="A23434" s="2" t="s">
        <v>22166</v>
      </c>
      <c r="B23434" s="2" t="str">
        <f ca="1">IFERROR(__xludf.DUMMYFUNCTION("GOOGLETRANSLATE(A23434,""auto"",""en"")"),"Loading...")</f>
        <v>Loading...</v>
      </c>
    </row>
    <row r="23435" spans="1:2" ht="14.25" customHeight="1">
      <c r="A23435" s="2" t="s">
        <v>22167</v>
      </c>
      <c r="B23435" s="2" t="str">
        <f ca="1">IFERROR(__xludf.DUMMYFUNCTION("GOOGLETRANSLATE(A23435,""auto"",""en"")"),"19:49 Whether someone likes it or not, entrepreneurship is the ultimate solution for unemployment in our country.")</f>
        <v>19:49 Whether someone likes it or not, entrepreneurship is the ultimate solution for unemployment in our country.</v>
      </c>
    </row>
    <row r="23436" spans="1:2" ht="14.25" customHeight="1">
      <c r="A23436" s="2" t="s">
        <v>22168</v>
      </c>
      <c r="B23436" s="2" t="str">
        <f ca="1">IFERROR(__xludf.DUMMYFUNCTION("GOOGLETRANSLATE(A23436,""auto"",""en"")"),"Acha. Nothing is clear from the Congress manifesto so we will give you the benefit of doubt. And whenever the BJP comes to power, you abuse everyone. Tb said your benefit of doubt. Is this Congress sympathizing video or analysis of Rahul Gandhi? 16:50")</f>
        <v>Acha. Nothing is clear from the Congress manifesto so we will give you the benefit of doubt. And whenever the BJP comes to power, you abuse everyone. Tb said your benefit of doubt. Is this Congress sympathizing video or analysis of Rahul Gandhi? 16:50</v>
      </c>
    </row>
    <row r="23437" spans="1:2" ht="14.25" customHeight="1">
      <c r="A23437" s="2" t="s">
        <v>22169</v>
      </c>
      <c r="B23437" s="2" t="str">
        <f ca="1">IFERROR(__xludf.DUMMYFUNCTION("GOOGLETRANSLATE(A23437,""auto"",""en"")"),"Loading...")</f>
        <v>Loading...</v>
      </c>
    </row>
    <row r="23438" spans="1:2" ht="14.25" customHeight="1">
      <c r="A23438" s="6" t="s">
        <v>22170</v>
      </c>
      <c r="B23438" s="2" t="str">
        <f ca="1">IFERROR(__xludf.DUMMYFUNCTION("GOOGLETRANSLATE(A23438,""auto"",""en"")"),"Loading...")</f>
        <v>Loading...</v>
      </c>
    </row>
    <row r="23439" spans="1:2" ht="14.25" customHeight="1">
      <c r="A23439" s="2" t="s">
        <v>22171</v>
      </c>
      <c r="B23439" s="2" t="str">
        <f ca="1">IFERROR(__xludf.DUMMYFUNCTION("GOOGLETRANSLATE(A23439,""auto"",""en"")"),"Loading...")</f>
        <v>Loading...</v>
      </c>
    </row>
    <row r="23440" spans="1:2" ht="14.25" customHeight="1">
      <c r="A23440" s="2" t="s">
        <v>22172</v>
      </c>
      <c r="B23440" s="2" t="str">
        <f ca="1">IFERROR(__xludf.DUMMYFUNCTION("GOOGLETRANSLATE(A23440,""auto"",""en"")"),"Loading...")</f>
        <v>Loading...</v>
      </c>
    </row>
    <row r="23441" spans="1:2" ht="14.25" customHeight="1">
      <c r="A23441" s="5" t="s">
        <v>22173</v>
      </c>
      <c r="B23441" s="2" t="str">
        <f ca="1">IFERROR(__xludf.DUMMYFUNCTION("GOOGLETRANSLATE(A23441,""auto"",""en"")"),"Loading...")</f>
        <v>Loading...</v>
      </c>
    </row>
    <row r="23442" spans="1:2" ht="14.25" customHeight="1">
      <c r="A23442" s="2" t="s">
        <v>22174</v>
      </c>
      <c r="B23442" s="2" t="str">
        <f ca="1">IFERROR(__xludf.DUMMYFUNCTION("GOOGLETRANSLATE(A23442,""auto"",""en"")"),"Loading...")</f>
        <v>Loading...</v>
      </c>
    </row>
    <row r="23443" spans="1:2" ht="14.25" customHeight="1">
      <c r="A23443" s="2" t="s">
        <v>22175</v>
      </c>
      <c r="B23443" s="2" t="str">
        <f ca="1">IFERROR(__xludf.DUMMYFUNCTION("GOOGLETRANSLATE(A23443,""auto"",""en"")"),"Loading...")</f>
        <v>Loading...</v>
      </c>
    </row>
    <row r="23444" spans="1:2" ht="14.25" customHeight="1">
      <c r="A23444" s="2" t="s">
        <v>22176</v>
      </c>
      <c r="B23444" s="2" t="str">
        <f ca="1">IFERROR(__xludf.DUMMYFUNCTION("GOOGLETRANSLATE(A23444,""auto"",""en"")"),"Loading...")</f>
        <v>Loading...</v>
      </c>
    </row>
    <row r="23445" spans="1:2" ht="14.25" customHeight="1">
      <c r="A23445" s="2" t="s">
        <v>22177</v>
      </c>
      <c r="B23445" s="2" t="str">
        <f ca="1">IFERROR(__xludf.DUMMYFUNCTION("GOOGLETRANSLATE(A23445,""auto"",""en"")"),"Loading...")</f>
        <v>Loading...</v>
      </c>
    </row>
    <row r="23446" spans="1:2" ht="14.25" customHeight="1">
      <c r="A23446" s="2" t="s">
        <v>22178</v>
      </c>
      <c r="B23446" s="2" t="str">
        <f ca="1">IFERROR(__xludf.DUMMYFUNCTION("GOOGLETRANSLATE(A23446,""auto"",""en"")"),"Loading...")</f>
        <v>Loading...</v>
      </c>
    </row>
    <row r="23447" spans="1:2" ht="14.25" customHeight="1">
      <c r="A23447" s="2" t="s">
        <v>22179</v>
      </c>
      <c r="B23447" s="2" t="str">
        <f ca="1">IFERROR(__xludf.DUMMYFUNCTION("GOOGLETRANSLATE(A23447,""auto"",""en"")"),"Loading...")</f>
        <v>Loading...</v>
      </c>
    </row>
    <row r="23448" spans="1:2" ht="14.25" customHeight="1">
      <c r="A23448" s="4" t="s">
        <v>22180</v>
      </c>
      <c r="B23448" s="2" t="str">
        <f ca="1">IFERROR(__xludf.DUMMYFUNCTION("GOOGLETRANSLATE(A23448,""auto"",""en"")"),"Loading...")</f>
        <v>Loading...</v>
      </c>
    </row>
    <row r="23449" spans="1:2" ht="14.25" customHeight="1">
      <c r="A23449" s="6" t="s">
        <v>22181</v>
      </c>
      <c r="B23449" s="2" t="str">
        <f ca="1">IFERROR(__xludf.DUMMYFUNCTION("GOOGLETRANSLATE(A23449,""auto"",""en"")"),"Loading...")</f>
        <v>Loading...</v>
      </c>
    </row>
    <row r="23450" spans="1:2" ht="14.25" customHeight="1">
      <c r="A23450" s="2" t="s">
        <v>22182</v>
      </c>
      <c r="B23450" s="2" t="str">
        <f ca="1">IFERROR(__xludf.DUMMYFUNCTION("GOOGLETRANSLATE(A23450,""auto"",""en"")"),"3oo seats with evm in 2019- how 400 now when bjp popularity extremely low!")</f>
        <v>3oo seats with evm in 2019- how 400 now when bjp popularity extremely low!</v>
      </c>
    </row>
    <row r="23451" spans="1:2" ht="14.25" customHeight="1">
      <c r="A23451" s="2" t="s">
        <v>22183</v>
      </c>
      <c r="B23451" s="2" t="str">
        <f ca="1">IFERROR(__xludf.DUMMYFUNCTION("GOOGLETRANSLATE(A23451,""auto"",""en"")"),"Loading...")</f>
        <v>Loading...</v>
      </c>
    </row>
    <row r="23452" spans="1:2" ht="14.25" customHeight="1">
      <c r="A23452" s="2" t="s">
        <v>22184</v>
      </c>
      <c r="B23452" s="2" t="str">
        <f ca="1">IFERROR(__xludf.DUMMYFUNCTION("GOOGLETRANSLATE(A23452,""auto"",""en"")"),"Loading...")</f>
        <v>Loading...</v>
      </c>
    </row>
    <row r="23453" spans="1:2" ht="14.25" customHeight="1">
      <c r="A23453" s="6" t="s">
        <v>22185</v>
      </c>
      <c r="B23453" s="2" t="str">
        <f ca="1">IFERROR(__xludf.DUMMYFUNCTION("GOOGLETRANSLATE(A23453,""auto"",""en"")"),"Loading...")</f>
        <v>Loading...</v>
      </c>
    </row>
    <row r="23454" spans="1:2" ht="14.25" customHeight="1">
      <c r="A23454" s="2" t="s">
        <v>22186</v>
      </c>
      <c r="B23454" s="2" t="str">
        <f ca="1">IFERROR(__xludf.DUMMYFUNCTION("GOOGLETRANSLATE(A23454,""auto"",""en"")"),"Loading...")</f>
        <v>Loading...</v>
      </c>
    </row>
    <row r="23455" spans="1:2" ht="14.25" customHeight="1">
      <c r="A23455" s="2" t="s">
        <v>22187</v>
      </c>
      <c r="B23455" s="2" t="str">
        <f ca="1">IFERROR(__xludf.DUMMYFUNCTION("GOOGLETRANSLATE(A23455,""auto"",""en"")"),"Loading...")</f>
        <v>Loading...</v>
      </c>
    </row>
    <row r="23456" spans="1:2" ht="14.25" customHeight="1">
      <c r="A23456" s="6" t="s">
        <v>22188</v>
      </c>
      <c r="B23456" s="2" t="str">
        <f ca="1">IFERROR(__xludf.DUMMYFUNCTION("GOOGLETRANSLATE(A23456,""auto"",""en"")"),"Loading...")</f>
        <v>Loading...</v>
      </c>
    </row>
    <row r="23457" spans="1:2" ht="14.25" customHeight="1">
      <c r="A23457" s="2" t="s">
        <v>22189</v>
      </c>
      <c r="B23457" s="2" t="str">
        <f ca="1">IFERROR(__xludf.DUMMYFUNCTION("GOOGLETRANSLATE(A23457,""auto"",""en"")"),"Loading...")</f>
        <v>Loading...</v>
      </c>
    </row>
    <row r="23458" spans="1:2" ht="14.25" customHeight="1">
      <c r="A23458" s="2" t="s">
        <v>22190</v>
      </c>
      <c r="B23458" s="2" t="str">
        <f ca="1">IFERROR(__xludf.DUMMYFUNCTION("GOOGLETRANSLATE(A23458,""auto"",""en"")"),"Loading...")</f>
        <v>Loading...</v>
      </c>
    </row>
    <row r="23459" spans="1:2" ht="14.25" customHeight="1">
      <c r="A23459" s="6" t="s">
        <v>22191</v>
      </c>
      <c r="B23459" s="2" t="str">
        <f ca="1">IFERROR(__xludf.DUMMYFUNCTION("GOOGLETRANSLATE(A23459,""auto"",""en"")"),"Loading...")</f>
        <v>Loading...</v>
      </c>
    </row>
    <row r="23460" spans="1:2" ht="14.25" customHeight="1">
      <c r="A23460" s="2" t="s">
        <v>22192</v>
      </c>
      <c r="B23460" s="2" t="str">
        <f ca="1">IFERROR(__xludf.DUMMYFUNCTION("GOOGLETRANSLATE(A23460,""auto"",""en"")"),"Loading...")</f>
        <v>Loading...</v>
      </c>
    </row>
    <row r="23461" spans="1:2" ht="14.25" customHeight="1">
      <c r="A23461" s="4" t="s">
        <v>22193</v>
      </c>
      <c r="B23461" s="2" t="str">
        <f ca="1">IFERROR(__xludf.DUMMYFUNCTION("GOOGLETRANSLATE(A23461,""auto"",""en"")"),"Loading...")</f>
        <v>Loading...</v>
      </c>
    </row>
    <row r="23462" spans="1:2" ht="14.25" customHeight="1">
      <c r="A23462" s="2" t="s">
        <v>22194</v>
      </c>
      <c r="B23462" s="2" t="str">
        <f ca="1">IFERROR(__xludf.DUMMYFUNCTION("GOOGLETRANSLATE(A23462,""auto"",""en"")"),"Loading...")</f>
        <v>Loading...</v>
      </c>
    </row>
    <row r="23463" spans="1:2" ht="14.25" customHeight="1">
      <c r="A23463" s="2" t="s">
        <v>22195</v>
      </c>
      <c r="B23463" s="2" t="str">
        <f ca="1">IFERROR(__xludf.DUMMYFUNCTION("GOOGLETRANSLATE(A23463,""auto"",""en"")"),"You have represented so much information so beautifully that i didn't even notice that i had invested my 40 mns...")</f>
        <v>You have represented so much information so beautifully that i didn't even notice that i had invested my 40 mns...</v>
      </c>
    </row>
    <row r="23464" spans="1:2" ht="14.25" customHeight="1">
      <c r="A23464" s="2" t="s">
        <v>22196</v>
      </c>
      <c r="B23464" s="2" t="str">
        <f ca="1">IFERROR(__xludf.DUMMYFUNCTION("GOOGLETRANSLATE(A23464,""auto"",""en"")"),"Loading...")</f>
        <v>Loading...</v>
      </c>
    </row>
    <row r="23465" spans="1:2" ht="14.25" customHeight="1">
      <c r="A23465" s="2" t="s">
        <v>22197</v>
      </c>
      <c r="B23465" s="2" t="str">
        <f ca="1">IFERROR(__xludf.DUMMYFUNCTION("GOOGLETRANSLATE(A23465,""auto"",""en"")"),"Loading...")</f>
        <v>Loading...</v>
      </c>
    </row>
    <row r="23466" spans="1:2" ht="14.25" customHeight="1">
      <c r="A23466" s="2" t="s">
        <v>22198</v>
      </c>
      <c r="B23466" s="2" t="str">
        <f ca="1">IFERROR(__xludf.DUMMYFUNCTION("GOOGLETRANSLATE(A23466,""auto"",""en"")"),"Loading...")</f>
        <v>Loading...</v>
      </c>
    </row>
    <row r="23467" spans="1:2" ht="14.25" customHeight="1">
      <c r="A23467" s="2" t="s">
        <v>22199</v>
      </c>
      <c r="B23467" s="2" t="str">
        <f ca="1">IFERROR(__xludf.DUMMYFUNCTION("GOOGLETRANSLATE(A23467,""auto"",""en"")"),"Hey brother, it's all Rahul Gandhi's mistake 🙃")</f>
        <v>Hey brother, it's all Rahul Gandhi's mistake 🙃</v>
      </c>
    </row>
    <row r="23468" spans="1:2" ht="14.25" customHeight="1">
      <c r="A23468" s="2" t="s">
        <v>22200</v>
      </c>
      <c r="B23468" s="2" t="str">
        <f ca="1">IFERROR(__xludf.DUMMYFUNCTION("GOOGLETRANSLATE(A23468,""auto"",""en"")"),"Loading...")</f>
        <v>Loading...</v>
      </c>
    </row>
    <row r="23469" spans="1:2" ht="14.25" customHeight="1">
      <c r="A23469" s="4" t="s">
        <v>22201</v>
      </c>
      <c r="B23469" s="2" t="str">
        <f ca="1">IFERROR(__xludf.DUMMYFUNCTION("GOOGLETRANSLATE(A23469,""auto"",""en"")"),"Loading...")</f>
        <v>Loading...</v>
      </c>
    </row>
    <row r="23470" spans="1:2" ht="14.25" customHeight="1">
      <c r="A23470" s="2" t="s">
        <v>22202</v>
      </c>
      <c r="B23470" s="2" t="str">
        <f ca="1">IFERROR(__xludf.DUMMYFUNCTION("GOOGLETRANSLATE(A23470,""auto"",""en"")"),"Faku")</f>
        <v>Faku</v>
      </c>
    </row>
    <row r="23471" spans="1:2" ht="14.25" customHeight="1">
      <c r="A23471" s="2" t="s">
        <v>22203</v>
      </c>
      <c r="B23471" s="2" t="str">
        <f ca="1">IFERROR(__xludf.DUMMYFUNCTION("GOOGLETRANSLATE(A23471,""auto"",""en"")"),"Loading...")</f>
        <v>Loading...</v>
      </c>
    </row>
    <row r="23472" spans="1:2" ht="14.25" customHeight="1">
      <c r="A23472" s="2" t="s">
        <v>22204</v>
      </c>
      <c r="B23472" s="2" t="str">
        <f ca="1">IFERROR(__xludf.DUMMYFUNCTION("GOOGLETRANSLATE(A23472,""auto"",""en"")"),"Loading...")</f>
        <v>Loading...</v>
      </c>
    </row>
    <row r="23473" spans="1:2" ht="14.25" customHeight="1">
      <c r="A23473" s="2" t="s">
        <v>22205</v>
      </c>
      <c r="B23473" s="2" t="str">
        <f ca="1">IFERROR(__xludf.DUMMYFUNCTION("GOOGLETRANSLATE(A23473,""auto"",""en"")"),"Rahul wants to enjoy unlimted power without any responsibility 😂😂")</f>
        <v>Rahul wants to enjoy unlimted power without any responsibility 😂😂</v>
      </c>
    </row>
    <row r="23474" spans="1:2" ht="14.25" customHeight="1">
      <c r="A23474" s="2" t="s">
        <v>22206</v>
      </c>
      <c r="B23474" s="2" t="str">
        <f ca="1">IFERROR(__xludf.DUMMYFUNCTION("GOOGLETRANSLATE(A23474,""auto"",""en"")"),"Loading...")</f>
        <v>Loading...</v>
      </c>
    </row>
    <row r="23475" spans="1:2" ht="14.25" customHeight="1">
      <c r="A23475" s="2" t="s">
        <v>22207</v>
      </c>
      <c r="B23475" s="2" t="str">
        <f ca="1">IFERROR(__xludf.DUMMYFUNCTION("GOOGLETRANSLATE(A23475,""auto"",""en"")"),"Pappu for a reason")</f>
        <v>Pappu for a reason</v>
      </c>
    </row>
    <row r="23476" spans="1:2" ht="14.25" customHeight="1">
      <c r="A23476" s="2" t="s">
        <v>22208</v>
      </c>
      <c r="B23476" s="2" t="str">
        <f ca="1">IFERROR(__xludf.DUMMYFUNCTION("GOOGLETRANSLATE(A23476,""auto"",""en"")"),"Loading...")</f>
        <v>Loading...</v>
      </c>
    </row>
    <row r="23477" spans="1:2" ht="14.25" customHeight="1">
      <c r="A23477" s="2" t="s">
        <v>22209</v>
      </c>
      <c r="B23477" s="2" t="str">
        <f ca="1">IFERROR(__xludf.DUMMYFUNCTION("GOOGLETRANSLATE(A23477,""auto"",""en"")"),"Loading...")</f>
        <v>Loading...</v>
      </c>
    </row>
    <row r="23478" spans="1:2" ht="14.25" customHeight="1">
      <c r="A23478" s="2" t="s">
        <v>22210</v>
      </c>
      <c r="B23478" s="2" t="str">
        <f ca="1">IFERROR(__xludf.DUMMYFUNCTION("GOOGLETRANSLATE(A23478,""auto"",""en"")"),"Loading...")</f>
        <v>Loading...</v>
      </c>
    </row>
    <row r="23479" spans="1:2" ht="14.25" customHeight="1">
      <c r="A23479" s="2" t="s">
        <v>22211</v>
      </c>
      <c r="B23479" s="2" t="str">
        <f ca="1">IFERROR(__xludf.DUMMYFUNCTION("GOOGLETRANSLATE(A23479,""auto"",""en"")"),"Who will vote for BJP today?")</f>
        <v>Who will vote for BJP today?</v>
      </c>
    </row>
    <row r="23480" spans="1:2" ht="14.25" customHeight="1">
      <c r="A23480" s="6" t="s">
        <v>22212</v>
      </c>
      <c r="B23480" s="2" t="str">
        <f ca="1">IFERROR(__xludf.DUMMYFUNCTION("GOOGLETRANSLATE(A23480,""auto"",""en"")"),"Loading...")</f>
        <v>Loading...</v>
      </c>
    </row>
    <row r="23481" spans="1:2" ht="14.25" customHeight="1">
      <c r="A23481" s="2" t="s">
        <v>22213</v>
      </c>
      <c r="B23481" s="2" t="str">
        <f ca="1">IFERROR(__xludf.DUMMYFUNCTION("GOOGLETRANSLATE(A23481,""auto"",""en"")"),"Don't give job on religion base.  Give job on talent base, education base.  To develop our country")</f>
        <v>Don't give job on religion base.  Give job on talent base, education base.  To develop our country</v>
      </c>
    </row>
    <row r="23482" spans="1:2" ht="14.25" customHeight="1">
      <c r="A23482" s="2" t="s">
        <v>22214</v>
      </c>
      <c r="B23482" s="2" t="str">
        <f ca="1">IFERROR(__xludf.DUMMYFUNCTION("GOOGLETRANSLATE(A23482,""auto"",""en"")"),"Loading...")</f>
        <v>Loading...</v>
      </c>
    </row>
    <row r="23483" spans="1:2" ht="14.25" customHeight="1">
      <c r="A23483" s="2" t="s">
        <v>22215</v>
      </c>
      <c r="B23483" s="2" t="str">
        <f ca="1">IFERROR(__xludf.DUMMYFUNCTION("GOOGLETRANSLATE(A23483,""auto"",""en"")"),"Loading...")</f>
        <v>Loading...</v>
      </c>
    </row>
    <row r="23484" spans="1:2" ht="14.25" customHeight="1">
      <c r="A23484" s="6" t="s">
        <v>22216</v>
      </c>
      <c r="B23484" s="2" t="str">
        <f ca="1">IFERROR(__xludf.DUMMYFUNCTION("GOOGLETRANSLATE(A23484,""auto"",""en"")"),"You are truely an exceptional creator. Such an eye opener. It is hands down impressive how much research and  effor you put in your videos.
Hope everyone will choose their MP wisely.")</f>
        <v>You are truely an exceptional creator. Such an eye opener. It is hands down impressive how much research and  effor you put in your videos.
Hope everyone will choose their MP wisely.</v>
      </c>
    </row>
    <row r="23485" spans="1:2" ht="14.25" customHeight="1">
      <c r="A23485" s="2" t="s">
        <v>22217</v>
      </c>
      <c r="B23485" s="2" t="str">
        <f ca="1">IFERROR(__xludf.DUMMYFUNCTION("GOOGLETRANSLATE(A23485,""auto"",""en"")"),"Loading...")</f>
        <v>Loading...</v>
      </c>
    </row>
    <row r="23486" spans="1:2" ht="14.25" customHeight="1">
      <c r="A23486" s="2" t="s">
        <v>22218</v>
      </c>
      <c r="B23486" s="2" t="str">
        <f ca="1">IFERROR(__xludf.DUMMYFUNCTION("GOOGLETRANSLATE(A23486,""auto"",""en"")"),"Loading...")</f>
        <v>Loading...</v>
      </c>
    </row>
    <row r="23487" spans="1:2" ht="14.25" customHeight="1">
      <c r="A23487" s="2" t="s">
        <v>1030</v>
      </c>
      <c r="B23487" s="2" t="str">
        <f ca="1">IFERROR(__xludf.DUMMYFUNCTION("GOOGLETRANSLATE(A23487,""auto"",""en"")"),"Loading...")</f>
        <v>Loading...</v>
      </c>
    </row>
    <row r="23488" spans="1:2" ht="14.25" customHeight="1">
      <c r="A23488" s="2" t="s">
        <v>22219</v>
      </c>
      <c r="B23488" s="2" t="str">
        <f ca="1">IFERROR(__xludf.DUMMYFUNCTION("GOOGLETRANSLATE(A23488,""auto"",""en"")"),"Loading...")</f>
        <v>Loading...</v>
      </c>
    </row>
    <row r="23489" spans="1:2" ht="14.25" customHeight="1">
      <c r="A23489" s="2" t="s">
        <v>1030</v>
      </c>
      <c r="B23489" s="2" t="str">
        <f ca="1">IFERROR(__xludf.DUMMYFUNCTION("GOOGLETRANSLATE(A23489,""auto"",""en"")"),"Loading...")</f>
        <v>Loading...</v>
      </c>
    </row>
    <row r="23490" spans="1:2" ht="14.25" customHeight="1">
      <c r="A23490" s="2" t="s">
        <v>22220</v>
      </c>
      <c r="B23490" s="2" t="str">
        <f ca="1">IFERROR(__xludf.DUMMYFUNCTION("GOOGLETRANSLATE(A23490,""auto"",""en"")"),"Loading...")</f>
        <v>Loading...</v>
      </c>
    </row>
    <row r="23491" spans="1:2" ht="14.25" customHeight="1">
      <c r="A23491" s="2" t="s">
        <v>22221</v>
      </c>
      <c r="B23491" s="2" t="str">
        <f ca="1">IFERROR(__xludf.DUMMYFUNCTION("GOOGLETRANSLATE(A23491,""auto"",""en"")"),"Loading...")</f>
        <v>Loading...</v>
      </c>
    </row>
    <row r="23492" spans="1:2" ht="14.25" customHeight="1">
      <c r="A23492" s="2" t="s">
        <v>22222</v>
      </c>
      <c r="B23492" s="2" t="str">
        <f ca="1">IFERROR(__xludf.DUMMYFUNCTION("GOOGLETRANSLATE(A23492,""auto"",""en"")"),"Loading...")</f>
        <v>Loading...</v>
      </c>
    </row>
    <row r="23493" spans="1:2" ht="14.25" customHeight="1">
      <c r="A23493" s="2" t="s">
        <v>22223</v>
      </c>
      <c r="B23493" s="2" t="str">
        <f ca="1">IFERROR(__xludf.DUMMYFUNCTION("GOOGLETRANSLATE(A23493,""auto"",""en"")"),"Loading...")</f>
        <v>Loading...</v>
      </c>
    </row>
    <row r="23494" spans="1:2" ht="14.25" customHeight="1">
      <c r="A23494" s="2" t="s">
        <v>22224</v>
      </c>
      <c r="B23494" s="2" t="str">
        <f ca="1">IFERROR(__xludf.DUMMYFUNCTION("GOOGLETRANSLATE(A23494,""auto"",""en"")"),"Loading...")</f>
        <v>Loading...</v>
      </c>
    </row>
    <row r="23495" spans="1:2" ht="14.25" customHeight="1">
      <c r="A23495" s="6" t="s">
        <v>22225</v>
      </c>
      <c r="B23495" s="2" t="str">
        <f ca="1">IFERROR(__xludf.DUMMYFUNCTION("GOOGLETRANSLATE(A23495,""auto"",""en"")"),"Loading...")</f>
        <v>Loading...</v>
      </c>
    </row>
    <row r="23496" spans="1:2" ht="14.25" customHeight="1">
      <c r="A23496" s="2" t="s">
        <v>22226</v>
      </c>
      <c r="B23496" s="2" t="str">
        <f ca="1">IFERROR(__xludf.DUMMYFUNCTION("GOOGLETRANSLATE(A23496,""auto"",""en"")"),"Loading...")</f>
        <v>Loading...</v>
      </c>
    </row>
    <row r="23497" spans="1:2" ht="14.25" customHeight="1">
      <c r="A23497" s="2" t="s">
        <v>22227</v>
      </c>
      <c r="B23497" s="2" t="str">
        <f ca="1">IFERROR(__xludf.DUMMYFUNCTION("GOOGLETRANSLATE(A23497,""auto"",""en"")"),"Loading...")</f>
        <v>Loading...</v>
      </c>
    </row>
    <row r="23498" spans="1:2" ht="14.25" customHeight="1">
      <c r="A23498" s="2" t="s">
        <v>22228</v>
      </c>
      <c r="B23498" s="2" t="str">
        <f ca="1">IFERROR(__xludf.DUMMYFUNCTION("GOOGLETRANSLATE(A23498,""auto"",""en"")"),"Loading...")</f>
        <v>Loading...</v>
      </c>
    </row>
    <row r="23499" spans="1:2" ht="14.25" customHeight="1">
      <c r="A23499" s="2" t="s">
        <v>22229</v>
      </c>
      <c r="B23499" s="2" t="str">
        <f ca="1">IFERROR(__xludf.DUMMYFUNCTION("GOOGLETRANSLATE(A23499,""auto"",""en"")"),"one thousand crore")</f>
        <v>one thousand crore</v>
      </c>
    </row>
    <row r="23500" spans="1:2" ht="14.25" customHeight="1">
      <c r="A23500" s="2" t="s">
        <v>22230</v>
      </c>
      <c r="B23500" s="2" t="str">
        <f ca="1">IFERROR(__xludf.DUMMYFUNCTION("GOOGLETRANSLATE(A23500,""auto"",""en"")"),"Loading...")</f>
        <v>Loading...</v>
      </c>
    </row>
    <row r="23501" spans="1:2" ht="14.25" customHeight="1">
      <c r="A23501" s="2" t="s">
        <v>22231</v>
      </c>
      <c r="B23501" s="2" t="str">
        <f ca="1">IFERROR(__xludf.DUMMYFUNCTION("GOOGLETRANSLATE(A23501,""auto"",""en"")"),"Loading...")</f>
        <v>Loading...</v>
      </c>
    </row>
    <row r="23502" spans="1:2" ht="14.25" customHeight="1">
      <c r="A23502" s="6" t="s">
        <v>22232</v>
      </c>
      <c r="B23502" s="2" t="str">
        <f ca="1">IFERROR(__xludf.DUMMYFUNCTION("GOOGLETRANSLATE(A23502,""auto"",""en"")"),"Loading...")</f>
        <v>Loading...</v>
      </c>
    </row>
    <row r="23503" spans="1:2" ht="14.25" customHeight="1">
      <c r="A23503" s="2" t="s">
        <v>22233</v>
      </c>
      <c r="B23503" s="2" t="str">
        <f ca="1">IFERROR(__xludf.DUMMYFUNCTION("GOOGLETRANSLATE(A23503,""auto"",""en"")"),"Guys basically NOTA has to be pressed.")</f>
        <v>Guys basically NOTA has to be pressed.</v>
      </c>
    </row>
    <row r="23504" spans="1:2" ht="14.25" customHeight="1">
      <c r="A23504" s="2" t="s">
        <v>22234</v>
      </c>
      <c r="B23504" s="2" t="str">
        <f ca="1">IFERROR(__xludf.DUMMYFUNCTION("GOOGLETRANSLATE(A23504,""auto"",""en"")"),"That's why I am feeling bad: I will come to Modi hi")</f>
        <v>That's why I am feeling bad: I will come to Modi hi</v>
      </c>
    </row>
    <row r="23505" spans="1:2" ht="14.25" customHeight="1">
      <c r="A23505" s="2" t="s">
        <v>5040</v>
      </c>
      <c r="B23505" s="2" t="str">
        <f ca="1">IFERROR(__xludf.DUMMYFUNCTION("GOOGLETRANSLATE(A23505,""auto"",""en"")"),"Loading...")</f>
        <v>Loading...</v>
      </c>
    </row>
    <row r="23506" spans="1:2" ht="14.25" customHeight="1">
      <c r="A23506" s="2" t="s">
        <v>22235</v>
      </c>
      <c r="B23506" s="2" t="str">
        <f ca="1">IFERROR(__xludf.DUMMYFUNCTION("GOOGLETRANSLATE(A23506,""auto"",""en"")"),"Loading...")</f>
        <v>Loading...</v>
      </c>
    </row>
    <row r="23507" spans="1:2" ht="14.25" customHeight="1">
      <c r="A23507" s="2" t="s">
        <v>22236</v>
      </c>
      <c r="B23507" s="2" t="str">
        <f ca="1">IFERROR(__xludf.DUMMYFUNCTION("GOOGLETRANSLATE(A23507,""auto"",""en"")"),"Loading...")</f>
        <v>Loading...</v>
      </c>
    </row>
    <row r="23508" spans="1:2" ht="14.25" customHeight="1">
      <c r="A23508" s="5" t="s">
        <v>22237</v>
      </c>
      <c r="B23508" s="2" t="str">
        <f ca="1">IFERROR(__xludf.DUMMYFUNCTION("GOOGLETRANSLATE(A23508,""auto"",""en"")"),"Loading...")</f>
        <v>Loading...</v>
      </c>
    </row>
    <row r="23509" spans="1:2" ht="14.25" customHeight="1">
      <c r="A23509" s="2" t="s">
        <v>5040</v>
      </c>
      <c r="B23509" s="2" t="str">
        <f ca="1">IFERROR(__xludf.DUMMYFUNCTION("GOOGLETRANSLATE(A23509,""auto"",""en"")"),"Loading...")</f>
        <v>Loading...</v>
      </c>
    </row>
    <row r="23510" spans="1:2" ht="14.25" customHeight="1">
      <c r="A23510" s="2" t="s">
        <v>22238</v>
      </c>
      <c r="B23510" s="2" t="str">
        <f ca="1">IFERROR(__xludf.DUMMYFUNCTION("GOOGLETRANSLATE(A23510,""auto"",""en"")"),"Loading...")</f>
        <v>Loading...</v>
      </c>
    </row>
    <row r="23511" spans="1:2" ht="14.25" customHeight="1">
      <c r="A23511" s="2" t="s">
        <v>22239</v>
      </c>
      <c r="B23511" s="2" t="str">
        <f ca="1">IFERROR(__xludf.DUMMYFUNCTION("GOOGLETRANSLATE(A23511,""auto"",""en"")"),"Loading...")</f>
        <v>Loading...</v>
      </c>
    </row>
    <row r="23512" spans="1:2" ht="14.25" customHeight="1">
      <c r="A23512" s="2" t="s">
        <v>22240</v>
      </c>
      <c r="B23512" s="2" t="str">
        <f ca="1">IFERROR(__xludf.DUMMYFUNCTION("GOOGLETRANSLATE(A23512,""auto"",""en"")"),"Loading...")</f>
        <v>Loading...</v>
      </c>
    </row>
    <row r="23513" spans="1:2" ht="14.25" customHeight="1">
      <c r="A23513" s="2" t="s">
        <v>22241</v>
      </c>
      <c r="B23513" s="2" t="str">
        <f ca="1">IFERROR(__xludf.DUMMYFUNCTION("GOOGLETRANSLATE(A23513,""auto"",""en"")"),"And bjp also wants election here modi vs rahul bane... Tabhi modi jeet sakta hai... Congress leadership is bullshit... Everyttm indian voters trusted congress but they proved them wrong in rajasthan, mp, chattisgarh.... Not giving opportunities to new you"&amp;"th")</f>
        <v>And bjp also wants election here modi vs rahul bane... Tabhi modi jeet sakta hai... Congress leadership is bullshit... Everyttm indian voters trusted congress but they proved them wrong in rajasthan, mp, chattisgarh.... Not giving opportunities to new youth</v>
      </c>
    </row>
    <row r="23514" spans="1:2" ht="14.25" customHeight="1">
      <c r="A23514" s="2" t="s">
        <v>22242</v>
      </c>
      <c r="B23514" s="2" t="str">
        <f ca="1">IFERROR(__xludf.DUMMYFUNCTION("GOOGLETRANSLATE(A23514,""auto"",""en"")"),"Rahul Gandhi is pulling cheap tricks now on the basis of reservation and caste censuses, to gain whatever votes he can. He's done for.")</f>
        <v>Rahul Gandhi is pulling cheap tricks now on the basis of reservation and caste censuses, to gain whatever votes he can. He's done for.</v>
      </c>
    </row>
    <row r="23515" spans="1:2" ht="14.25" customHeight="1">
      <c r="A23515" s="2" t="s">
        <v>22243</v>
      </c>
      <c r="B23515" s="2" t="str">
        <f ca="1">IFERROR(__xludf.DUMMYFUNCTION("GOOGLETRANSLATE(A23515,""auto"",""en"")"),"Loading...")</f>
        <v>Loading...</v>
      </c>
    </row>
    <row r="23516" spans="1:2" ht="14.25" customHeight="1">
      <c r="A23516" s="2" t="s">
        <v>5040</v>
      </c>
      <c r="B23516" s="2" t="str">
        <f ca="1">IFERROR(__xludf.DUMMYFUNCTION("GOOGLETRANSLATE(A23516,""auto"",""en"")"),"Loading...")</f>
        <v>Loading...</v>
      </c>
    </row>
    <row r="23517" spans="1:2" ht="14.25" customHeight="1">
      <c r="A23517" s="2" t="s">
        <v>22244</v>
      </c>
      <c r="B23517" s="2" t="str">
        <f ca="1">IFERROR(__xludf.DUMMYFUNCTION("GOOGLETRANSLATE(A23517,""auto"",""en"")"),"Loading...")</f>
        <v>Loading...</v>
      </c>
    </row>
    <row r="23518" spans="1:2" ht="14.25" customHeight="1">
      <c r="A23518" s="2" t="s">
        <v>22245</v>
      </c>
      <c r="B23518" s="2" t="str">
        <f ca="1">IFERROR(__xludf.DUMMYFUNCTION("GOOGLETRANSLATE(A23518,""auto"",""en"")"),"Loading...")</f>
        <v>Loading...</v>
      </c>
    </row>
    <row r="23519" spans="1:2" ht="14.25" customHeight="1">
      <c r="A23519" s="2" t="s">
        <v>22246</v>
      </c>
      <c r="B23519" s="2" t="str">
        <f ca="1">IFERROR(__xludf.DUMMYFUNCTION("GOOGLETRANSLATE(A23519,""auto"",""en"")"),"Loading...")</f>
        <v>Loading...</v>
      </c>
    </row>
    <row r="23520" spans="1:2" ht="14.25" customHeight="1">
      <c r="A23520" s="6" t="s">
        <v>22247</v>
      </c>
      <c r="B23520" s="2" t="str">
        <f ca="1">IFERROR(__xludf.DUMMYFUNCTION("GOOGLETRANSLATE(A23520,""auto"",""en"")"),"Loading...")</f>
        <v>Loading...</v>
      </c>
    </row>
    <row r="23521" spans="1:2" ht="14.25" customHeight="1">
      <c r="A23521" s="2" t="s">
        <v>22248</v>
      </c>
      <c r="B23521" s="2" t="str">
        <f ca="1">IFERROR(__xludf.DUMMYFUNCTION("GOOGLETRANSLATE(A23521,""auto"",""en"")"),"Loading...")</f>
        <v>Loading...</v>
      </c>
    </row>
    <row r="23522" spans="1:2" ht="14.25" customHeight="1">
      <c r="A23522" s="5" t="s">
        <v>22249</v>
      </c>
      <c r="B23522" s="2" t="str">
        <f ca="1">IFERROR(__xludf.DUMMYFUNCTION("GOOGLETRANSLATE(A23522,""auto"",""en"")"),"Loading...")</f>
        <v>Loading...</v>
      </c>
    </row>
    <row r="23523" spans="1:2" ht="14.25" customHeight="1">
      <c r="A23523" s="2" t="s">
        <v>22250</v>
      </c>
      <c r="B23523" s="2" t="str">
        <f ca="1">IFERROR(__xludf.DUMMYFUNCTION("GOOGLETRANSLATE(A23523,""auto"",""en"")"),"Loading...")</f>
        <v>Loading...</v>
      </c>
    </row>
    <row r="23524" spans="1:2" ht="14.25" customHeight="1">
      <c r="A23524" s="6" t="s">
        <v>22251</v>
      </c>
      <c r="B23524" s="2" t="str">
        <f ca="1">IFERROR(__xludf.DUMMYFUNCTION("GOOGLETRANSLATE(A23524,""auto"",""en"")"),"Loading...")</f>
        <v>Loading...</v>
      </c>
    </row>
    <row r="23525" spans="1:2" ht="14.25" customHeight="1">
      <c r="A23525" s="2" t="s">
        <v>22252</v>
      </c>
      <c r="B23525" s="2" t="str">
        <f ca="1">IFERROR(__xludf.DUMMYFUNCTION("GOOGLETRANSLATE(A23525,""auto"",""en"")"),"Loading...")</f>
        <v>Loading...</v>
      </c>
    </row>
    <row r="23526" spans="1:2" ht="14.25" customHeight="1">
      <c r="A23526" s="2" t="s">
        <v>22253</v>
      </c>
      <c r="B23526" s="2" t="str">
        <f ca="1">IFERROR(__xludf.DUMMYFUNCTION("GOOGLETRANSLATE(A23526,""auto"",""en"")"),"Loading...")</f>
        <v>Loading...</v>
      </c>
    </row>
    <row r="23527" spans="1:2" ht="14.25" customHeight="1">
      <c r="A23527" s="2" t="s">
        <v>22254</v>
      </c>
      <c r="B23527" s="2" t="str">
        <f ca="1">IFERROR(__xludf.DUMMYFUNCTION("GOOGLETRANSLATE(A23527,""auto"",""en"")"),"Loading...")</f>
        <v>Loading...</v>
      </c>
    </row>
    <row r="23528" spans="1:2" ht="14.25" customHeight="1">
      <c r="A23528" s="6" t="s">
        <v>22255</v>
      </c>
      <c r="B23528" s="2" t="str">
        <f ca="1">IFERROR(__xludf.DUMMYFUNCTION("GOOGLETRANSLATE(A23528,""auto"",""en"")"),"Bro, I have watched all your videos but you or your writers probably did not put any hard work in this video....
You mixed two problems so that the solution to both was not visible. 
""Reservation is not about jobs it's about representation ""
Even after "&amp;"independence, caste based crimes are still increasing in the country because the hearing and proceedings are not done properly because from the police station to the judge, it is the people of one community who commit the maximum atrocities, hence it is c"&amp;"alled so. action cannot be taken against 
Representation of every caste is very important in Govt sector because the policy is made from there.
Just imagine, you are a millionaire husband in the 19th century, an Englishman has filed a false case against y"&amp;"ou, your culprit is also an Englishman, your own lawyer is also an Englishman, the judge is also an Englishman, will your money be able to get you the right justice?🙏
This is the condition of India today. One community has overtaken the entire system. 
H"&amp;"ow many judges are from SC ST OBC in the Supreme Court?")</f>
        <v>Bro, I have watched all your videos but you or your writers probably did not put any hard work in this video....
You mixed two problems so that the solution to both was not visible. 
"Reservation is not about jobs it's about representation "
Even after independence, caste based crimes are still increasing in the country because the hearing and proceedings are not done properly because from the police station to the judge, it is the people of one community who commit the maximum atrocities, hence it is called so. action cannot be taken against 
Representation of every caste is very important in Govt sector because the policy is made from there.
Just imagine, you are a millionaire husband in the 19th century, an Englishman has filed a false case against you, your culprit is also an Englishman, your own lawyer is also an Englishman, the judge is also an Englishman, will your money be able to get you the right justice?🙏
This is the condition of India today. One community has overtaken the entire system. 
How many judges are from SC ST OBC in the Supreme Court?</v>
      </c>
    </row>
    <row r="23529" spans="1:2" ht="14.25" customHeight="1">
      <c r="A23529" s="2" t="s">
        <v>22256</v>
      </c>
      <c r="B23529" s="2" t="str">
        <f ca="1">IFERROR(__xludf.DUMMYFUNCTION("GOOGLETRANSLATE(A23529,""auto"",""en"")"),"Loading...")</f>
        <v>Loading...</v>
      </c>
    </row>
    <row r="23530" spans="1:2" ht="14.25" customHeight="1">
      <c r="A23530" s="2" t="s">
        <v>22257</v>
      </c>
      <c r="B23530" s="2" t="str">
        <f ca="1">IFERROR(__xludf.DUMMYFUNCTION("GOOGLETRANSLATE(A23530,""auto"",""en"")"),"Loading...")</f>
        <v>Loading...</v>
      </c>
    </row>
    <row r="23531" spans="1:2" ht="14.25" customHeight="1">
      <c r="A23531" s="2" t="s">
        <v>22258</v>
      </c>
      <c r="B23531" s="2" t="str">
        <f ca="1">IFERROR(__xludf.DUMMYFUNCTION("GOOGLETRANSLATE(A23531,""auto"",""en"")"),"Loading...")</f>
        <v>Loading...</v>
      </c>
    </row>
    <row r="23532" spans="1:2" ht="14.25" customHeight="1">
      <c r="A23532" s="2" t="s">
        <v>22259</v>
      </c>
      <c r="B23532" s="2" t="str">
        <f ca="1">IFERROR(__xludf.DUMMYFUNCTION("GOOGLETRANSLATE(A23532,""auto"",""en"")"),"Loading...")</f>
        <v>Loading...</v>
      </c>
    </row>
    <row r="23533" spans="1:2" ht="14.25" customHeight="1">
      <c r="A23533" s="2" t="s">
        <v>22260</v>
      </c>
      <c r="B23533" s="2" t="str">
        <f ca="1">IFERROR(__xludf.DUMMYFUNCTION("GOOGLETRANSLATE(A23533,""auto"",""en"")"),"Loading...")</f>
        <v>Loading...</v>
      </c>
    </row>
    <row r="23534" spans="1:2" ht="14.25" customHeight="1">
      <c r="A23534" s="6" t="s">
        <v>22261</v>
      </c>
      <c r="B23534" s="2" t="str">
        <f ca="1">IFERROR(__xludf.DUMMYFUNCTION("GOOGLETRANSLATE(A23534,""auto"",""en"")"),"Loading...")</f>
        <v>Loading...</v>
      </c>
    </row>
    <row r="23535" spans="1:2" ht="14.25" customHeight="1">
      <c r="A23535" s="2" t="s">
        <v>22262</v>
      </c>
      <c r="B23535" s="2" t="str">
        <f ca="1">IFERROR(__xludf.DUMMYFUNCTION("GOOGLETRANSLATE(A23535,""auto"",""en"")"),"Loading...")</f>
        <v>Loading...</v>
      </c>
    </row>
    <row r="23536" spans="1:2" ht="14.25" customHeight="1">
      <c r="A23536" s="2" t="s">
        <v>22263</v>
      </c>
      <c r="B23536" s="2" t="str">
        <f ca="1">IFERROR(__xludf.DUMMYFUNCTION("GOOGLETRANSLATE(A23536,""auto"",""en"")"),"Loading...")</f>
        <v>Loading...</v>
      </c>
    </row>
    <row r="23537" spans="1:2" ht="14.25" customHeight="1">
      <c r="A23537" s="2" t="s">
        <v>22264</v>
      </c>
      <c r="B23537" s="2" t="str">
        <f ca="1">IFERROR(__xludf.DUMMYFUNCTION("GOOGLETRANSLATE(A23537,""auto"",""en"")"),"Loading...")</f>
        <v>Loading...</v>
      </c>
    </row>
    <row r="23538" spans="1:2" ht="14.25" customHeight="1">
      <c r="A23538" s="2" t="s">
        <v>22265</v>
      </c>
      <c r="B23538" s="2" t="str">
        <f ca="1">IFERROR(__xludf.DUMMYFUNCTION("GOOGLETRANSLATE(A23538,""auto"",""en"")"),"Also Make video on bjp menifesto and how bjp run india after winning election")</f>
        <v>Also Make video on bjp menifesto and how bjp run india after winning election</v>
      </c>
    </row>
    <row r="23539" spans="1:2" ht="14.25" customHeight="1">
      <c r="A23539" s="2" t="s">
        <v>22266</v>
      </c>
      <c r="B23539" s="2" t="str">
        <f ca="1">IFERROR(__xludf.DUMMYFUNCTION("GOOGLETRANSLATE(A23539,""auto"",""en"")"),"Good one.. although I am a congress supporter I can relate to what ur saying..but right now the religion based politics must go.. bjp must go..")</f>
        <v>Good one.. although I am a congress supporter I can relate to what ur saying..but right now the religion based politics must go.. bjp must go..</v>
      </c>
    </row>
    <row r="23540" spans="1:2" ht="14.25" customHeight="1">
      <c r="A23540" s="2" t="s">
        <v>22267</v>
      </c>
      <c r="B23540" s="2" t="str">
        <f ca="1">IFERROR(__xludf.DUMMYFUNCTION("GOOGLETRANSLATE(A23540,""auto"",""en"")"),"Loading...")</f>
        <v>Loading...</v>
      </c>
    </row>
    <row r="23541" spans="1:2" ht="14.25" customHeight="1">
      <c r="A23541" s="2" t="s">
        <v>22268</v>
      </c>
      <c r="B23541" s="2" t="str">
        <f ca="1">IFERROR(__xludf.DUMMYFUNCTION("GOOGLETRANSLATE(A23541,""auto"",""en"")"),"Loading...")</f>
        <v>Loading...</v>
      </c>
    </row>
    <row r="23542" spans="1:2" ht="14.25" customHeight="1">
      <c r="A23542" s="2" t="s">
        <v>22269</v>
      </c>
      <c r="B23542" s="2" t="str">
        <f ca="1">IFERROR(__xludf.DUMMYFUNCTION("GOOGLETRANSLATE(A23542,""auto"",""en"")"),"Loading...")</f>
        <v>Loading...</v>
      </c>
    </row>
    <row r="23543" spans="1:2" ht="14.25" customHeight="1">
      <c r="A23543" s="2" t="s">
        <v>22270</v>
      </c>
      <c r="B23543" s="2" t="str">
        <f ca="1">IFERROR(__xludf.DUMMYFUNCTION("GOOGLETRANSLATE(A23543,""auto"",""en"")"),"Loading...")</f>
        <v>Loading...</v>
      </c>
    </row>
    <row r="23544" spans="1:2" ht="14.25" customHeight="1">
      <c r="A23544" s="2" t="s">
        <v>22271</v>
      </c>
      <c r="B23544" s="2" t="str">
        <f ca="1">IFERROR(__xludf.DUMMYFUNCTION("GOOGLETRANSLATE(A23544,""auto"",""en"")"),"Loading...")</f>
        <v>Loading...</v>
      </c>
    </row>
    <row r="23545" spans="1:2" ht="14.25" customHeight="1">
      <c r="A23545" s="4" t="s">
        <v>22272</v>
      </c>
      <c r="B23545" s="2" t="str">
        <f ca="1">IFERROR(__xludf.DUMMYFUNCTION("GOOGLETRANSLATE(A23545,""auto"",""en"")"),"Loading...")</f>
        <v>Loading...</v>
      </c>
    </row>
    <row r="23546" spans="1:2" ht="14.25" customHeight="1">
      <c r="A23546" s="2" t="s">
        <v>22273</v>
      </c>
      <c r="B23546" s="2" t="str">
        <f ca="1">IFERROR(__xludf.DUMMYFUNCTION("GOOGLETRANSLATE(A23546,""auto"",""en"")"),"Loading...")</f>
        <v>Loading...</v>
      </c>
    </row>
    <row r="23547" spans="1:2" ht="14.25" customHeight="1">
      <c r="A23547" s="2" t="s">
        <v>22274</v>
      </c>
      <c r="B23547" s="2" t="str">
        <f ca="1">IFERROR(__xludf.DUMMYFUNCTION("GOOGLETRANSLATE(A23547,""auto"",""en"")"),"Loading...")</f>
        <v>Loading...</v>
      </c>
    </row>
    <row r="23548" spans="1:2" ht="14.25" customHeight="1">
      <c r="A23548" s="2" t="s">
        <v>22275</v>
      </c>
      <c r="B23548" s="2" t="str">
        <f ca="1">IFERROR(__xludf.DUMMYFUNCTION("GOOGLETRANSLATE(A23548,""auto"",""en"")"),"Loading...")</f>
        <v>Loading...</v>
      </c>
    </row>
    <row r="23549" spans="1:2" ht="14.25" customHeight="1">
      <c r="A23549" s="2" t="s">
        <v>22276</v>
      </c>
      <c r="B23549" s="2" t="str">
        <f ca="1">IFERROR(__xludf.DUMMYFUNCTION("GOOGLETRANSLATE(A23549,""auto"",""en"")"),"Loading...")</f>
        <v>Loading...</v>
      </c>
    </row>
    <row r="23550" spans="1:2" ht="14.25" customHeight="1">
      <c r="A23550" s="2" t="s">
        <v>22277</v>
      </c>
      <c r="B23550" s="2" t="str">
        <f ca="1">IFERROR(__xludf.DUMMYFUNCTION("GOOGLETRANSLATE(A23550,""auto"",""en"")"),"Loading...")</f>
        <v>Loading...</v>
      </c>
    </row>
    <row r="23551" spans="1:2" ht="14.25" customHeight="1">
      <c r="A23551" s="2" t="s">
        <v>22278</v>
      </c>
      <c r="B23551" s="2" t="str">
        <f ca="1">IFERROR(__xludf.DUMMYFUNCTION("GOOGLETRANSLATE(A23551,""auto"",""en"")"),"Loading...")</f>
        <v>Loading...</v>
      </c>
    </row>
    <row r="23552" spans="1:2" ht="14.25" customHeight="1">
      <c r="A23552" s="6" t="s">
        <v>22279</v>
      </c>
      <c r="B23552" s="2" t="str">
        <f ca="1">IFERROR(__xludf.DUMMYFUNCTION("GOOGLETRANSLATE(A23552,""auto"",""en"")"),"Loading...")</f>
        <v>Loading...</v>
      </c>
    </row>
    <row r="23553" spans="1:2" ht="14.25" customHeight="1">
      <c r="A23553" s="2" t="s">
        <v>22280</v>
      </c>
      <c r="B23553" s="2" t="str">
        <f ca="1">IFERROR(__xludf.DUMMYFUNCTION("GOOGLETRANSLATE(A23553,""auto"",""en"")"),"Loading...")</f>
        <v>Loading...</v>
      </c>
    </row>
    <row r="23554" spans="1:2" ht="14.25" customHeight="1">
      <c r="A23554" s="2" t="s">
        <v>22281</v>
      </c>
      <c r="B23554" s="2" t="str">
        <f ca="1">IFERROR(__xludf.DUMMYFUNCTION("GOOGLETRANSLATE(A23554,""auto"",""en"")"),"Loading...")</f>
        <v>Loading...</v>
      </c>
    </row>
    <row r="23555" spans="1:2" ht="14.25" customHeight="1">
      <c r="A23555" s="2" t="s">
        <v>22282</v>
      </c>
      <c r="B23555" s="2" t="str">
        <f ca="1">IFERROR(__xludf.DUMMYFUNCTION("GOOGLETRANSLATE(A23555,""auto"",""en"")"),"Do not worry, next Govt will do definitely better. One time look upon formation of new Govt.")</f>
        <v>Do not worry, next Govt will do definitely better. One time look upon formation of new Govt.</v>
      </c>
    </row>
    <row r="23556" spans="1:2" ht="14.25" customHeight="1">
      <c r="A23556" s="2" t="s">
        <v>22283</v>
      </c>
      <c r="B23556" s="2" t="str">
        <f ca="1">IFERROR(__xludf.DUMMYFUNCTION("GOOGLETRANSLATE(A23556,""auto"",""en"")"),"Loading...")</f>
        <v>Loading...</v>
      </c>
    </row>
    <row r="23557" spans="1:2" ht="14.25" customHeight="1">
      <c r="A23557" s="2" t="s">
        <v>22284</v>
      </c>
      <c r="B23557" s="2" t="str">
        <f ca="1">IFERROR(__xludf.DUMMYFUNCTION("GOOGLETRANSLATE(A23557,""auto"",""en"")"),"Loading...")</f>
        <v>Loading...</v>
      </c>
    </row>
    <row r="23558" spans="1:2" ht="14.25" customHeight="1">
      <c r="A23558" s="2" t="s">
        <v>22285</v>
      </c>
      <c r="B23558" s="2" t="str">
        <f ca="1">IFERROR(__xludf.DUMMYFUNCTION("GOOGLETRANSLATE(A23558,""auto"",""en"")"),"Loading...")</f>
        <v>Loading...</v>
      </c>
    </row>
    <row r="23559" spans="1:2" ht="14.25" customHeight="1">
      <c r="A23559" s="2" t="s">
        <v>22286</v>
      </c>
      <c r="B23559" s="2" t="str">
        <f ca="1">IFERROR(__xludf.DUMMYFUNCTION("GOOGLETRANSLATE(A23559,""auto"",""en"")"),"Loading...")</f>
        <v>Loading...</v>
      </c>
    </row>
    <row r="23560" spans="1:2" ht="14.25" customHeight="1">
      <c r="A23560" s="2" t="s">
        <v>22287</v>
      </c>
      <c r="B23560" s="2" t="str">
        <f ca="1">IFERROR(__xludf.DUMMYFUNCTION("GOOGLETRANSLATE(A23560,""auto"",""en"")"),"Loading...")</f>
        <v>Loading...</v>
      </c>
    </row>
    <row r="23561" spans="1:2" ht="14.25" customHeight="1">
      <c r="A23561" s="6" t="s">
        <v>22288</v>
      </c>
      <c r="B23561" s="2" t="str">
        <f ca="1">IFERROR(__xludf.DUMMYFUNCTION("GOOGLETRANSLATE(A23561,""auto"",""en"")"),"Loading...")</f>
        <v>Loading...</v>
      </c>
    </row>
    <row r="23562" spans="1:2" ht="14.25" customHeight="1">
      <c r="A23562" s="6" t="s">
        <v>22289</v>
      </c>
      <c r="B23562" s="2" t="str">
        <f ca="1">IFERROR(__xludf.DUMMYFUNCTION("GOOGLETRANSLATE(A23562,""auto"",""en"")"),"Loading...")</f>
        <v>Loading...</v>
      </c>
    </row>
    <row r="23563" spans="1:2" ht="14.25" customHeight="1">
      <c r="A23563" s="6" t="s">
        <v>22290</v>
      </c>
      <c r="B23563" s="2" t="str">
        <f ca="1">IFERROR(__xludf.DUMMYFUNCTION("GOOGLETRANSLATE(A23563,""auto"",""en"")"),"Loading...")</f>
        <v>Loading...</v>
      </c>
    </row>
    <row r="23564" spans="1:2" ht="14.25" customHeight="1">
      <c r="A23564" s="2" t="s">
        <v>22291</v>
      </c>
      <c r="B23564" s="2" t="str">
        <f ca="1">IFERROR(__xludf.DUMMYFUNCTION("GOOGLETRANSLATE(A23564,""auto"",""en"")"),"Loading...")</f>
        <v>Loading...</v>
      </c>
    </row>
    <row r="23565" spans="1:2" ht="14.25" customHeight="1">
      <c r="A23565" s="2" t="s">
        <v>22292</v>
      </c>
      <c r="B23565" s="2" t="str">
        <f ca="1">IFERROR(__xludf.DUMMYFUNCTION("GOOGLETRANSLATE(A23565,""auto"",""en"")"),"Loading...")</f>
        <v>Loading...</v>
      </c>
    </row>
    <row r="23566" spans="1:2" ht="14.25" customHeight="1">
      <c r="A23566" s="2" t="s">
        <v>22293</v>
      </c>
      <c r="B23566" s="2" t="str">
        <f ca="1">IFERROR(__xludf.DUMMYFUNCTION("GOOGLETRANSLATE(A23566,""auto"",""en"")"),"Loading...")</f>
        <v>Loading...</v>
      </c>
    </row>
    <row r="23567" spans="1:2" ht="14.25" customHeight="1">
      <c r="A23567" s="2" t="s">
        <v>22294</v>
      </c>
      <c r="B23567" s="2" t="str">
        <f ca="1">IFERROR(__xludf.DUMMYFUNCTION("GOOGLETRANSLATE(A23567,""auto"",""en"")"),"Loading...")</f>
        <v>Loading...</v>
      </c>
    </row>
    <row r="23568" spans="1:2" ht="14.25" customHeight="1">
      <c r="A23568" s="6" t="s">
        <v>22295</v>
      </c>
      <c r="B23568" s="2" t="str">
        <f ca="1">IFERROR(__xludf.DUMMYFUNCTION("GOOGLETRANSLATE(A23568,""auto"",""en"")"),"Loading...")</f>
        <v>Loading...</v>
      </c>
    </row>
    <row r="23569" spans="1:2" ht="14.25" customHeight="1">
      <c r="A23569" s="2" t="s">
        <v>22296</v>
      </c>
      <c r="B23569" s="2" t="str">
        <f ca="1">IFERROR(__xludf.DUMMYFUNCTION("GOOGLETRANSLATE(A23569,""auto"",""en"")"),"Loading...")</f>
        <v>Loading...</v>
      </c>
    </row>
    <row r="23570" spans="1:2" ht="14.25" customHeight="1">
      <c r="A23570" s="2" t="s">
        <v>22297</v>
      </c>
      <c r="B23570" s="2" t="str">
        <f ca="1">IFERROR(__xludf.DUMMYFUNCTION("GOOGLETRANSLATE(A23570,""auto"",""en"")"),"Loading...")</f>
        <v>Loading...</v>
      </c>
    </row>
    <row r="23571" spans="1:2" ht="14.25" customHeight="1">
      <c r="A23571" s="2" t="s">
        <v>22298</v>
      </c>
      <c r="B23571" s="2" t="str">
        <f ca="1">IFERROR(__xludf.DUMMYFUNCTION("GOOGLETRANSLATE(A23571,""auto"",""en"")"),"Loading...")</f>
        <v>Loading...</v>
      </c>
    </row>
    <row r="23572" spans="1:2" ht="14.25" customHeight="1">
      <c r="A23572" s="2" t="s">
        <v>22299</v>
      </c>
      <c r="B23572" s="2" t="str">
        <f ca="1">IFERROR(__xludf.DUMMYFUNCTION("GOOGLETRANSLATE(A23572,""auto"",""en"")"),"Loading...")</f>
        <v>Loading...</v>
      </c>
    </row>
    <row r="23573" spans="1:2" ht="14.25" customHeight="1">
      <c r="A23573" s="6" t="s">
        <v>22300</v>
      </c>
      <c r="B23573" s="2" t="str">
        <f ca="1">IFERROR(__xludf.DUMMYFUNCTION("GOOGLETRANSLATE(A23573,""auto"",""en"")"),"Loading...")</f>
        <v>Loading...</v>
      </c>
    </row>
    <row r="23574" spans="1:2" ht="14.25" customHeight="1">
      <c r="A23574" s="2" t="s">
        <v>22301</v>
      </c>
      <c r="B23574" s="2" t="str">
        <f ca="1">IFERROR(__xludf.DUMMYFUNCTION("GOOGLETRANSLATE(A23574,""auto"",""en"")"),"Loading...")</f>
        <v>Loading...</v>
      </c>
    </row>
    <row r="23575" spans="1:2" ht="14.25" customHeight="1">
      <c r="A23575" s="2" t="s">
        <v>22302</v>
      </c>
      <c r="B23575" s="2" t="str">
        <f ca="1">IFERROR(__xludf.DUMMYFUNCTION("GOOGLETRANSLATE(A23575,""auto"",""en"")"),"Loading...")</f>
        <v>Loading...</v>
      </c>
    </row>
    <row r="23576" spans="1:2" ht="14.25" customHeight="1">
      <c r="A23576" s="2" t="s">
        <v>15476</v>
      </c>
      <c r="B23576" s="2" t="str">
        <f ca="1">IFERROR(__xludf.DUMMYFUNCTION("GOOGLETRANSLATE(A23576,""auto"",""en"")"),"Loading...")</f>
        <v>Loading...</v>
      </c>
    </row>
    <row r="23577" spans="1:2" ht="14.25" customHeight="1">
      <c r="A23577" s="2" t="s">
        <v>22303</v>
      </c>
      <c r="B23577" s="2" t="str">
        <f ca="1">IFERROR(__xludf.DUMMYFUNCTION("GOOGLETRANSLATE(A23577,""auto"",""en"")"),"Loading...")</f>
        <v>Loading...</v>
      </c>
    </row>
    <row r="23578" spans="1:2" ht="14.25" customHeight="1">
      <c r="A23578" s="2" t="s">
        <v>22304</v>
      </c>
      <c r="B23578" s="2" t="str">
        <f ca="1">IFERROR(__xludf.DUMMYFUNCTION("GOOGLETRANSLATE(A23578,""auto"",""en"")"),"Why do we need caste data for policy decisions? Cant we make policies just on the  basis of economic situation of individuals?")</f>
        <v>Why do we need caste data for policy decisions? Cant we make policies just on the  basis of economic situation of individuals?</v>
      </c>
    </row>
    <row r="23579" spans="1:2" ht="14.25" customHeight="1">
      <c r="A23579" s="2" t="s">
        <v>22305</v>
      </c>
      <c r="B23579" s="2" t="str">
        <f ca="1">IFERROR(__xludf.DUMMYFUNCTION("GOOGLETRANSLATE(A23579,""auto"",""en"")"),"Loading...")</f>
        <v>Loading...</v>
      </c>
    </row>
    <row r="23580" spans="1:2" ht="14.25" customHeight="1">
      <c r="A23580" s="2" t="s">
        <v>22306</v>
      </c>
      <c r="B23580" s="2" t="str">
        <f ca="1">IFERROR(__xludf.DUMMYFUNCTION("GOOGLETRANSLATE(A23580,""auto"",""en"")"),"Loading...")</f>
        <v>Loading...</v>
      </c>
    </row>
    <row r="23581" spans="1:2" ht="14.25" customHeight="1">
      <c r="A23581" s="2" t="s">
        <v>22307</v>
      </c>
      <c r="B23581" s="2" t="str">
        <f ca="1">IFERROR(__xludf.DUMMYFUNCTION("GOOGLETRANSLATE(A23581,""auto"",""en"")"),"Loading...")</f>
        <v>Loading...</v>
      </c>
    </row>
    <row r="23582" spans="1:2" ht="14.25" customHeight="1">
      <c r="A23582" s="2" t="s">
        <v>22308</v>
      </c>
      <c r="B23582" s="2" t="str">
        <f ca="1">IFERROR(__xludf.DUMMYFUNCTION("GOOGLETRANSLATE(A23582,""auto"",""en"")"),"Check your facts about Rafael scam 🚫you're a traitor")</f>
        <v>Check your facts about Rafael scam 🚫you're a traitor</v>
      </c>
    </row>
    <row r="23583" spans="1:2" ht="14.25" customHeight="1">
      <c r="A23583" s="2" t="s">
        <v>22309</v>
      </c>
      <c r="B23583" s="2" t="str">
        <f ca="1">IFERROR(__xludf.DUMMYFUNCTION("GOOGLETRANSLATE(A23583,""auto"",""en"")"),"Loading...")</f>
        <v>Loading...</v>
      </c>
    </row>
    <row r="23584" spans="1:2" ht="14.25" customHeight="1">
      <c r="A23584" s="6" t="s">
        <v>22310</v>
      </c>
      <c r="B23584" s="2" t="str">
        <f ca="1">IFERROR(__xludf.DUMMYFUNCTION("GOOGLETRANSLATE(A23584,""auto"",""en"")"),"Loading...")</f>
        <v>Loading...</v>
      </c>
    </row>
    <row r="23585" spans="1:2" ht="14.25" customHeight="1">
      <c r="A23585" s="2" t="s">
        <v>22311</v>
      </c>
      <c r="B23585" s="2" t="str">
        <f ca="1">IFERROR(__xludf.DUMMYFUNCTION("GOOGLETRANSLATE(A23585,""auto"",""en"")"),"Loading...")</f>
        <v>Loading...</v>
      </c>
    </row>
    <row r="23586" spans="1:2" ht="14.25" customHeight="1">
      <c r="A23586" s="2" t="s">
        <v>22312</v>
      </c>
      <c r="B23586" s="2" t="str">
        <f ca="1">IFERROR(__xludf.DUMMYFUNCTION("GOOGLETRANSLATE(A23586,""auto"",""en"")"),"Loading...")</f>
        <v>Loading...</v>
      </c>
    </row>
    <row r="23587" spans="1:2" ht="14.25" customHeight="1">
      <c r="A23587" s="2" t="s">
        <v>22313</v>
      </c>
      <c r="B23587" s="2" t="str">
        <f ca="1">IFERROR(__xludf.DUMMYFUNCTION("GOOGLETRANSLATE(A23587,""auto"",""en"")"),"Loading...")</f>
        <v>Loading...</v>
      </c>
    </row>
    <row r="23588" spans="1:2" ht="14.25" customHeight="1">
      <c r="A23588" s="2" t="s">
        <v>22314</v>
      </c>
      <c r="B23588" s="2" t="str">
        <f ca="1">IFERROR(__xludf.DUMMYFUNCTION("GOOGLETRANSLATE(A23588,""auto"",""en"")"),"Loading...")</f>
        <v>Loading...</v>
      </c>
    </row>
    <row r="23589" spans="1:2" ht="14.25" customHeight="1">
      <c r="A23589" s="2" t="s">
        <v>22315</v>
      </c>
      <c r="B23589" s="2" t="str">
        <f ca="1">IFERROR(__xludf.DUMMYFUNCTION("GOOGLETRANSLATE(A23589,""auto"",""en"")"),"Brother, all these questions should not be asked by the opposition…look at the BJP manifesto carefully.")</f>
        <v>Brother, all these questions should not be asked by the opposition…look at the BJP manifesto carefully.</v>
      </c>
    </row>
    <row r="23590" spans="1:2" ht="14.25" customHeight="1">
      <c r="A23590" s="2" t="s">
        <v>22316</v>
      </c>
      <c r="B23590" s="2" t="str">
        <f ca="1">IFERROR(__xludf.DUMMYFUNCTION("GOOGLETRANSLATE(A23590,""auto"",""en"")"),"Malik, tell me whom you voted for.")</f>
        <v>Malik, tell me whom you voted for.</v>
      </c>
    </row>
    <row r="23591" spans="1:2" ht="14.25" customHeight="1">
      <c r="A23591" s="2" t="s">
        <v>22317</v>
      </c>
      <c r="B23591" s="2" t="str">
        <f ca="1">IFERROR(__xludf.DUMMYFUNCTION("GOOGLETRANSLATE(A23591,""auto"",""en"")"),"Loading...")</f>
        <v>Loading...</v>
      </c>
    </row>
    <row r="23592" spans="1:2" ht="14.25" customHeight="1">
      <c r="A23592" s="2" t="s">
        <v>22318</v>
      </c>
      <c r="B23592" s="2" t="str">
        <f ca="1">IFERROR(__xludf.DUMMYFUNCTION("GOOGLETRANSLATE(A23592,""auto"",""en"")"),"Loading...")</f>
        <v>Loading...</v>
      </c>
    </row>
    <row r="23593" spans="1:2" ht="14.25" customHeight="1">
      <c r="A23593" s="2" t="s">
        <v>1156</v>
      </c>
      <c r="B23593" s="2" t="str">
        <f ca="1">IFERROR(__xludf.DUMMYFUNCTION("GOOGLETRANSLATE(A23593,""auto"",""en"")"),"Loading...")</f>
        <v>Loading...</v>
      </c>
    </row>
    <row r="23594" spans="1:2" ht="14.25" customHeight="1">
      <c r="A23594" s="2" t="s">
        <v>22319</v>
      </c>
      <c r="B23594" s="2" t="str">
        <f ca="1">IFERROR(__xludf.DUMMYFUNCTION("GOOGLETRANSLATE(A23594,""auto"",""en"")"),"Loading...")</f>
        <v>Loading...</v>
      </c>
    </row>
    <row r="23595" spans="1:2" ht="14.25" customHeight="1">
      <c r="A23595" s="2" t="s">
        <v>22320</v>
      </c>
      <c r="B23595" s="2" t="str">
        <f ca="1">IFERROR(__xludf.DUMMYFUNCTION("GOOGLETRANSLATE(A23595,""auto"",""en"")"),"Loading...")</f>
        <v>Loading...</v>
      </c>
    </row>
    <row r="23596" spans="1:2" ht="14.25" customHeight="1">
      <c r="A23596" s="2" t="s">
        <v>22321</v>
      </c>
      <c r="B23596" s="2" t="str">
        <f ca="1">IFERROR(__xludf.DUMMYFUNCTION("GOOGLETRANSLATE(A23596,""auto"",""en"")"),"Loading...")</f>
        <v>Loading...</v>
      </c>
    </row>
    <row r="23597" spans="1:2" ht="14.25" customHeight="1">
      <c r="A23597" s="2" t="s">
        <v>22322</v>
      </c>
      <c r="B23597" s="2" t="str">
        <f ca="1">IFERROR(__xludf.DUMMYFUNCTION("GOOGLETRANSLATE(A23597,""auto"",""en"")"),"Loading...")</f>
        <v>Loading...</v>
      </c>
    </row>
    <row r="23598" spans="1:2" ht="14.25" customHeight="1">
      <c r="A23598" s="2" t="s">
        <v>22323</v>
      </c>
      <c r="B23598" s="2" t="str">
        <f ca="1">IFERROR(__xludf.DUMMYFUNCTION("GOOGLETRANSLATE(A23598,""auto"",""en"")"),"Loading...")</f>
        <v>Loading...</v>
      </c>
    </row>
    <row r="23599" spans="1:2" ht="14.25" customHeight="1">
      <c r="A23599" s="2" t="s">
        <v>22324</v>
      </c>
      <c r="B23599" s="2" t="str">
        <f ca="1">IFERROR(__xludf.DUMMYFUNCTION("GOOGLETRANSLATE(A23599,""auto"",""en"")"),"Loading...")</f>
        <v>Loading...</v>
      </c>
    </row>
    <row r="23600" spans="1:2" ht="14.25" customHeight="1">
      <c r="A23600" s="2" t="s">
        <v>22325</v>
      </c>
      <c r="B23600" s="2" t="str">
        <f ca="1">IFERROR(__xludf.DUMMYFUNCTION("GOOGLETRANSLATE(A23600,""auto"",""en"")"),"Loading...")</f>
        <v>Loading...</v>
      </c>
    </row>
    <row r="23601" spans="1:2" ht="14.25" customHeight="1">
      <c r="A23601" s="2" t="s">
        <v>22326</v>
      </c>
      <c r="B23601" s="2" t="str">
        <f ca="1">IFERROR(__xludf.DUMMYFUNCTION("GOOGLETRANSLATE(A23601,""auto"",""en"")"),"Loading...")</f>
        <v>Loading...</v>
      </c>
    </row>
    <row r="23602" spans="1:2" ht="14.25" customHeight="1">
      <c r="A23602" s="2" t="s">
        <v>22327</v>
      </c>
      <c r="B23602" s="2" t="str">
        <f ca="1">IFERROR(__xludf.DUMMYFUNCTION("GOOGLETRANSLATE(A23602,""auto"",""en"")"),"Loading...")</f>
        <v>Loading...</v>
      </c>
    </row>
    <row r="23603" spans="1:2" ht="14.25" customHeight="1">
      <c r="A23603" s="2" t="s">
        <v>22328</v>
      </c>
      <c r="B23603" s="2" t="str">
        <f ca="1">IFERROR(__xludf.DUMMYFUNCTION("GOOGLETRANSLATE(A23603,""auto"",""en"")"),"Loading...")</f>
        <v>Loading...</v>
      </c>
    </row>
    <row r="23604" spans="1:2" ht="14.25" customHeight="1">
      <c r="A23604" s="5" t="s">
        <v>22329</v>
      </c>
      <c r="B23604" s="2" t="str">
        <f ca="1">IFERROR(__xludf.DUMMYFUNCTION("GOOGLETRANSLATE(A23604,""auto"",""en"")"),"Loading...")</f>
        <v>Loading...</v>
      </c>
    </row>
    <row r="23605" spans="1:2" ht="14.25" customHeight="1">
      <c r="A23605" s="2" t="s">
        <v>22330</v>
      </c>
      <c r="B23605" s="2" t="str">
        <f ca="1">IFERROR(__xludf.DUMMYFUNCTION("GOOGLETRANSLATE(A23605,""auto"",""en"")"),"Loading...")</f>
        <v>Loading...</v>
      </c>
    </row>
    <row r="23606" spans="1:2" ht="14.25" customHeight="1">
      <c r="A23606" s="2" t="s">
        <v>22331</v>
      </c>
      <c r="B23606" s="2" t="str">
        <f ca="1">IFERROR(__xludf.DUMMYFUNCTION("GOOGLETRANSLATE(A23606,""auto"",""en"")"),"Loading...")</f>
        <v>Loading...</v>
      </c>
    </row>
    <row r="23607" spans="1:2" ht="14.25" customHeight="1">
      <c r="A23607" s="6" t="s">
        <v>22332</v>
      </c>
      <c r="B23607" s="2" t="str">
        <f ca="1">IFERROR(__xludf.DUMMYFUNCTION("GOOGLETRANSLATE(A23607,""auto"",""en"")"),"Loading...")</f>
        <v>Loading...</v>
      </c>
    </row>
    <row r="23608" spans="1:2" ht="14.25" customHeight="1">
      <c r="A23608" s="2" t="s">
        <v>22333</v>
      </c>
      <c r="B23608" s="2" t="str">
        <f ca="1">IFERROR(__xludf.DUMMYFUNCTION("GOOGLETRANSLATE(A23608,""auto"",""en"")"),"Loading...")</f>
        <v>Loading...</v>
      </c>
    </row>
    <row r="23609" spans="1:2" ht="14.25" customHeight="1">
      <c r="A23609" s="2" t="s">
        <v>22334</v>
      </c>
      <c r="B23609" s="2" t="str">
        <f ca="1">IFERROR(__xludf.DUMMYFUNCTION("GOOGLETRANSLATE(A23609,""auto"",""en"")"),"Loading...")</f>
        <v>Loading...</v>
      </c>
    </row>
    <row r="23610" spans="1:2" ht="14.25" customHeight="1">
      <c r="A23610" s="2" t="s">
        <v>22335</v>
      </c>
      <c r="B23610" s="2" t="str">
        <f ca="1">IFERROR(__xludf.DUMMYFUNCTION("GOOGLETRANSLATE(A23610,""auto"",""en"")"),"Loading...")</f>
        <v>Loading...</v>
      </c>
    </row>
    <row r="23611" spans="1:2" ht="14.25" customHeight="1">
      <c r="A23611" s="2" t="s">
        <v>22336</v>
      </c>
      <c r="B23611" s="2" t="str">
        <f ca="1">IFERROR(__xludf.DUMMYFUNCTION("GOOGLETRANSLATE(A23611,""auto"",""en"")"),"Loading...")</f>
        <v>Loading...</v>
      </c>
    </row>
    <row r="23612" spans="1:2" ht="14.25" customHeight="1">
      <c r="A23612" s="2" t="s">
        <v>22337</v>
      </c>
      <c r="B23612" s="2" t="str">
        <f ca="1">IFERROR(__xludf.DUMMYFUNCTION("GOOGLETRANSLATE(A23612,""auto"",""en"")"),"Loading...")</f>
        <v>Loading...</v>
      </c>
    </row>
    <row r="23613" spans="1:2" ht="14.25" customHeight="1">
      <c r="A23613" s="2" t="s">
        <v>22338</v>
      </c>
      <c r="B23613" s="2" t="str">
        <f ca="1">IFERROR(__xludf.DUMMYFUNCTION("GOOGLETRANSLATE(A23613,""auto"",""en"")"),"Loading...")</f>
        <v>Loading...</v>
      </c>
    </row>
    <row r="23614" spans="1:2" ht="14.25" customHeight="1">
      <c r="A23614" s="6" t="s">
        <v>22339</v>
      </c>
      <c r="B23614" s="2" t="str">
        <f ca="1">IFERROR(__xludf.DUMMYFUNCTION("GOOGLETRANSLATE(A23614,""auto"",""en"")"),"Loading...")</f>
        <v>Loading...</v>
      </c>
    </row>
    <row r="23615" spans="1:2" ht="14.25" customHeight="1">
      <c r="A23615" s="2" t="s">
        <v>22340</v>
      </c>
      <c r="B23615" s="2" t="str">
        <f ca="1">IFERROR(__xludf.DUMMYFUNCTION("GOOGLETRANSLATE(A23615,""auto"",""en"")"),"Loading...")</f>
        <v>Loading...</v>
      </c>
    </row>
    <row r="23616" spans="1:2" ht="14.25" customHeight="1">
      <c r="A23616" s="2" t="s">
        <v>22341</v>
      </c>
      <c r="B23616" s="2" t="str">
        <f ca="1">IFERROR(__xludf.DUMMYFUNCTION("GOOGLETRANSLATE(A23616,""auto"",""en"")"),"Loading...")</f>
        <v>Loading...</v>
      </c>
    </row>
    <row r="23617" spans="1:2" ht="14.25" customHeight="1">
      <c r="A23617" s="2" t="s">
        <v>22342</v>
      </c>
      <c r="B23617" s="2" t="str">
        <f ca="1">IFERROR(__xludf.DUMMYFUNCTION("GOOGLETRANSLATE(A23617,""auto"",""en"")"),"O pm nothing will happen")</f>
        <v>O pm nothing will happen</v>
      </c>
    </row>
    <row r="23618" spans="1:2" ht="14.25" customHeight="1">
      <c r="A23618" s="2" t="s">
        <v>22343</v>
      </c>
      <c r="B23618" s="2" t="str">
        <f ca="1">IFERROR(__xludf.DUMMYFUNCTION("GOOGLETRANSLATE(A23618,""auto"",""en"")"),"Loading...")</f>
        <v>Loading...</v>
      </c>
    </row>
    <row r="23619" spans="1:2" ht="14.25" customHeight="1">
      <c r="A23619" s="2" t="s">
        <v>22344</v>
      </c>
      <c r="B23619" s="2" t="str">
        <f ca="1">IFERROR(__xludf.DUMMYFUNCTION("GOOGLETRANSLATE(A23619,""auto"",""en"")"),"Loading...")</f>
        <v>Loading...</v>
      </c>
    </row>
    <row r="23620" spans="1:2" ht="14.25" customHeight="1">
      <c r="A23620" s="2" t="s">
        <v>22345</v>
      </c>
      <c r="B23620" s="2" t="str">
        <f ca="1">IFERROR(__xludf.DUMMYFUNCTION("GOOGLETRANSLATE(A23620,""auto"",""en"")"),"Loading...")</f>
        <v>Loading...</v>
      </c>
    </row>
    <row r="23621" spans="1:2" ht="14.25" customHeight="1">
      <c r="A23621" s="6" t="s">
        <v>22346</v>
      </c>
      <c r="B23621" s="2" t="str">
        <f ca="1">IFERROR(__xludf.DUMMYFUNCTION("GOOGLETRANSLATE(A23621,""auto"",""en"")"),"Loading...")</f>
        <v>Loading...</v>
      </c>
    </row>
    <row r="23622" spans="1:2" ht="14.25" customHeight="1">
      <c r="A23622" s="2" t="s">
        <v>22347</v>
      </c>
      <c r="B23622" s="2" t="str">
        <f ca="1">IFERROR(__xludf.DUMMYFUNCTION("GOOGLETRANSLATE(A23622,""auto"",""en"")"),"Loading...")</f>
        <v>Loading...</v>
      </c>
    </row>
    <row r="23623" spans="1:2" ht="14.25" customHeight="1">
      <c r="A23623" s="2" t="s">
        <v>22348</v>
      </c>
      <c r="B23623" s="2" t="str">
        <f ca="1">IFERROR(__xludf.DUMMYFUNCTION("GOOGLETRANSLATE(A23623,""auto"",""en"")"),"Loading...")</f>
        <v>Loading...</v>
      </c>
    </row>
    <row r="23624" spans="1:2" ht="14.25" customHeight="1">
      <c r="A23624" s="4" t="s">
        <v>22349</v>
      </c>
      <c r="B23624" s="2" t="str">
        <f ca="1">IFERROR(__xludf.DUMMYFUNCTION("GOOGLETRANSLATE(A23624,""auto"",""en"")"),"Loading...")</f>
        <v>Loading...</v>
      </c>
    </row>
    <row r="23625" spans="1:2" ht="14.25" customHeight="1">
      <c r="A23625" s="2" t="s">
        <v>22350</v>
      </c>
      <c r="B23625" s="2" t="str">
        <f ca="1">IFERROR(__xludf.DUMMYFUNCTION("GOOGLETRANSLATE(A23625,""auto"",""en"")"),"Loading...")</f>
        <v>Loading...</v>
      </c>
    </row>
    <row r="23626" spans="1:2" ht="14.25" customHeight="1">
      <c r="A23626" s="2" t="s">
        <v>22351</v>
      </c>
      <c r="B23626" s="2" t="str">
        <f ca="1">IFERROR(__xludf.DUMMYFUNCTION("GOOGLETRANSLATE(A23626,""auto"",""en"")"),"Loading...")</f>
        <v>Loading...</v>
      </c>
    </row>
    <row r="23627" spans="1:2" ht="14.25" customHeight="1">
      <c r="A23627" s="2" t="s">
        <v>22352</v>
      </c>
      <c r="B23627" s="2" t="str">
        <f ca="1">IFERROR(__xludf.DUMMYFUNCTION("GOOGLETRANSLATE(A23627,""auto"",""en"")"),"Loading...")</f>
        <v>Loading...</v>
      </c>
    </row>
    <row r="23628" spans="1:2" ht="14.25" customHeight="1">
      <c r="A23628" s="6" t="s">
        <v>22353</v>
      </c>
      <c r="B23628" s="2" t="str">
        <f ca="1">IFERROR(__xludf.DUMMYFUNCTION("GOOGLETRANSLATE(A23628,""auto"",""en"")"),"Loading...")</f>
        <v>Loading...</v>
      </c>
    </row>
    <row r="23629" spans="1:2" ht="14.25" customHeight="1">
      <c r="A23629" s="2" t="s">
        <v>22354</v>
      </c>
      <c r="B23629" s="2" t="str">
        <f ca="1">IFERROR(__xludf.DUMMYFUNCTION("GOOGLETRANSLATE(A23629,""auto"",""en"")"),"Loading...")</f>
        <v>Loading...</v>
      </c>
    </row>
    <row r="23630" spans="1:2" ht="14.25" customHeight="1">
      <c r="A23630" s="2" t="s">
        <v>22355</v>
      </c>
      <c r="B23630" s="2" t="str">
        <f ca="1">IFERROR(__xludf.DUMMYFUNCTION("GOOGLETRANSLATE(A23630,""auto"",""en"")"),"Loading...")</f>
        <v>Loading...</v>
      </c>
    </row>
    <row r="23631" spans="1:2" ht="14.25" customHeight="1">
      <c r="A23631" s="2" t="s">
        <v>22356</v>
      </c>
      <c r="B23631" s="2" t="str">
        <f ca="1">IFERROR(__xludf.DUMMYFUNCTION("GOOGLETRANSLATE(A23631,""auto"",""en"")"),"Its called journalism ❤")</f>
        <v>Its called journalism ❤</v>
      </c>
    </row>
    <row r="23632" spans="1:2" ht="14.25" customHeight="1">
      <c r="A23632" s="6" t="s">
        <v>22357</v>
      </c>
      <c r="B23632" s="2" t="str">
        <f ca="1">IFERROR(__xludf.DUMMYFUNCTION("GOOGLETRANSLATE(A23632,""auto"",""en"")"),"Loading...")</f>
        <v>Loading...</v>
      </c>
    </row>
    <row r="23633" spans="1:2" ht="14.25" customHeight="1">
      <c r="A23633" s="6" t="s">
        <v>22358</v>
      </c>
      <c r="B23633" s="2" t="str">
        <f ca="1">IFERROR(__xludf.DUMMYFUNCTION("GOOGLETRANSLATE(A23633,""auto"",""en"")"),"Loading...")</f>
        <v>Loading...</v>
      </c>
    </row>
    <row r="23634" spans="1:2" ht="14.25" customHeight="1">
      <c r="A23634" s="2" t="s">
        <v>22359</v>
      </c>
      <c r="B23634" s="2" t="str">
        <f ca="1">IFERROR(__xludf.DUMMYFUNCTION("GOOGLETRANSLATE(A23634,""auto"",""en"")"),"Loading...")</f>
        <v>Loading...</v>
      </c>
    </row>
    <row r="23635" spans="1:2" ht="14.25" customHeight="1">
      <c r="A23635" s="2" t="s">
        <v>594</v>
      </c>
      <c r="B23635" s="2" t="str">
        <f ca="1">IFERROR(__xludf.DUMMYFUNCTION("GOOGLETRANSLATE(A23635,""auto"",""en"")"),"❤")</f>
        <v>❤</v>
      </c>
    </row>
    <row r="23636" spans="1:2" ht="14.25" customHeight="1">
      <c r="A23636" s="2" t="s">
        <v>22360</v>
      </c>
      <c r="B23636" s="2" t="str">
        <f ca="1">IFERROR(__xludf.DUMMYFUNCTION("GOOGLETRANSLATE(A23636,""auto"",""en"")"),"999999 missed call from bjp panuti modi 😂😂😂😂")</f>
        <v>999999 missed call from bjp panuti modi 😂😂😂😂</v>
      </c>
    </row>
    <row r="23637" spans="1:2" ht="14.25" customHeight="1">
      <c r="A23637" s="2" t="s">
        <v>22361</v>
      </c>
      <c r="B23637" s="2" t="str">
        <f ca="1">IFERROR(__xludf.DUMMYFUNCTION("GOOGLETRANSLATE(A23637,""auto"",""en"")"),"Loading...")</f>
        <v>Loading...</v>
      </c>
    </row>
    <row r="23638" spans="1:2" ht="14.25" customHeight="1">
      <c r="A23638" s="6" t="s">
        <v>22362</v>
      </c>
      <c r="B23638" s="2" t="str">
        <f ca="1">IFERROR(__xludf.DUMMYFUNCTION("GOOGLETRANSLATE(A23638,""auto"",""en"")"),"Loading...")</f>
        <v>Loading...</v>
      </c>
    </row>
    <row r="23639" spans="1:2" ht="14.25" customHeight="1">
      <c r="A23639" s="2" t="s">
        <v>22363</v>
      </c>
      <c r="B23639" s="2" t="str">
        <f ca="1">IFERROR(__xludf.DUMMYFUNCTION("GOOGLETRANSLATE(A23639,""auto"",""en"")"),"Loading...")</f>
        <v>Loading...</v>
      </c>
    </row>
    <row r="23640" spans="1:2" ht="14.25" customHeight="1">
      <c r="A23640" s="2" t="s">
        <v>22364</v>
      </c>
      <c r="B23640" s="2" t="str">
        <f ca="1">IFERROR(__xludf.DUMMYFUNCTION("GOOGLETRANSLATE(A23640,""auto"",""en"")"),"Loading...")</f>
        <v>Loading...</v>
      </c>
    </row>
    <row r="23641" spans="1:2" ht="14.25" customHeight="1">
      <c r="A23641" s="6" t="s">
        <v>22365</v>
      </c>
      <c r="B23641" s="2" t="str">
        <f ca="1">IFERROR(__xludf.DUMMYFUNCTION("GOOGLETRANSLATE(A23641,""auto"",""en"")"),"Loading...")</f>
        <v>Loading...</v>
      </c>
    </row>
    <row r="23642" spans="1:2" ht="14.25" customHeight="1">
      <c r="A23642" s="2" t="s">
        <v>1925</v>
      </c>
      <c r="B23642" s="2" t="str">
        <f ca="1">IFERROR(__xludf.DUMMYFUNCTION("GOOGLETRANSLATE(A23642,""auto"",""en"")"),"Loading...")</f>
        <v>Loading...</v>
      </c>
    </row>
    <row r="23643" spans="1:2" ht="14.25" customHeight="1">
      <c r="A23643" s="2" t="s">
        <v>22366</v>
      </c>
      <c r="B23643" s="2" t="str">
        <f ca="1">IFERROR(__xludf.DUMMYFUNCTION("GOOGLETRANSLATE(A23643,""auto"",""en"")"),"Loading...")</f>
        <v>Loading...</v>
      </c>
    </row>
    <row r="23644" spans="1:2" ht="14.25" customHeight="1">
      <c r="A23644" s="4" t="s">
        <v>22367</v>
      </c>
      <c r="B23644" s="2" t="str">
        <f ca="1">IFERROR(__xludf.DUMMYFUNCTION("GOOGLETRANSLATE(A23644,""auto"",""en"")"),"Loading...")</f>
        <v>Loading...</v>
      </c>
    </row>
    <row r="23645" spans="1:2" ht="14.25" customHeight="1">
      <c r="A23645" s="2" t="s">
        <v>22368</v>
      </c>
      <c r="B23645" s="2" t="str">
        <f ca="1">IFERROR(__xludf.DUMMYFUNCTION("GOOGLETRANSLATE(A23645,""auto"",""en"")"),"Brother, BJP's manifesto should also say a lot.")</f>
        <v>Brother, BJP's manifesto should also say a lot.</v>
      </c>
    </row>
    <row r="23646" spans="1:2" ht="14.25" customHeight="1">
      <c r="A23646" s="2" t="s">
        <v>22369</v>
      </c>
      <c r="B23646" s="2" t="str">
        <f ca="1">IFERROR(__xludf.DUMMYFUNCTION("GOOGLETRANSLATE(A23646,""auto"",""en"")"),"Loading...")</f>
        <v>Loading...</v>
      </c>
    </row>
    <row r="23647" spans="1:2" ht="14.25" customHeight="1">
      <c r="A23647" s="2" t="s">
        <v>22370</v>
      </c>
      <c r="B23647" s="2" t="str">
        <f ca="1">IFERROR(__xludf.DUMMYFUNCTION("GOOGLETRANSLATE(A23647,""auto"",""en"")"),"Loading...")</f>
        <v>Loading...</v>
      </c>
    </row>
    <row r="23648" spans="1:2" ht="14.25" customHeight="1">
      <c r="A23648" s="6" t="s">
        <v>22371</v>
      </c>
      <c r="B23648" s="2" t="str">
        <f ca="1">IFERROR(__xludf.DUMMYFUNCTION("GOOGLETRANSLATE(A23648,""auto"",""en"")"),"Loading...")</f>
        <v>Loading...</v>
      </c>
    </row>
    <row r="23649" spans="1:2" ht="14.25" customHeight="1">
      <c r="A23649" s="2" t="s">
        <v>22372</v>
      </c>
      <c r="B23649" s="2" t="str">
        <f ca="1">IFERROR(__xludf.DUMMYFUNCTION("GOOGLETRANSLATE(A23649,""auto"",""en"")"),"Loading...")</f>
        <v>Loading...</v>
      </c>
    </row>
    <row r="23650" spans="1:2" ht="14.25" customHeight="1">
      <c r="A23650" s="6" t="s">
        <v>22373</v>
      </c>
      <c r="B23650" s="2" t="str">
        <f ca="1">IFERROR(__xludf.DUMMYFUNCTION("GOOGLETRANSLATE(A23650,""auto"",""en"")"),"Loading...")</f>
        <v>Loading...</v>
      </c>
    </row>
    <row r="23651" spans="1:2" ht="14.25" customHeight="1">
      <c r="A23651" s="2" t="s">
        <v>22374</v>
      </c>
      <c r="B23651" s="2" t="str">
        <f ca="1">IFERROR(__xludf.DUMMYFUNCTION("GOOGLETRANSLATE(A23651,""auto"",""en"")"),"Loading...")</f>
        <v>Loading...</v>
      </c>
    </row>
    <row r="23652" spans="1:2" ht="14.25" customHeight="1">
      <c r="A23652" s="4" t="s">
        <v>22375</v>
      </c>
      <c r="B23652" s="2" t="str">
        <f ca="1">IFERROR(__xludf.DUMMYFUNCTION("GOOGLETRANSLATE(A23652,""auto"",""en"")"),"Loading...")</f>
        <v>Loading...</v>
      </c>
    </row>
    <row r="23653" spans="1:2" ht="14.25" customHeight="1">
      <c r="A23653" s="2" t="s">
        <v>22376</v>
      </c>
      <c r="B23653" s="2" t="str">
        <f ca="1">IFERROR(__xludf.DUMMYFUNCTION("GOOGLETRANSLATE(A23653,""auto"",""en"")"),"Rahul Gandhi zindabad 🙏🏻❤")</f>
        <v>Rahul Gandhi zindabad 🙏🏻❤</v>
      </c>
    </row>
    <row r="23654" spans="1:2" ht="14.25" customHeight="1">
      <c r="A23654" s="6" t="s">
        <v>22377</v>
      </c>
      <c r="B23654" s="2" t="str">
        <f ca="1">IFERROR(__xludf.DUMMYFUNCTION("GOOGLETRANSLATE(A23654,""auto"",""en"")"),"Loading...")</f>
        <v>Loading...</v>
      </c>
    </row>
    <row r="23655" spans="1:2" ht="14.25" customHeight="1">
      <c r="A23655" s="2" t="s">
        <v>22378</v>
      </c>
      <c r="B23655" s="2" t="str">
        <f ca="1">IFERROR(__xludf.DUMMYFUNCTION("GOOGLETRANSLATE(A23655,""auto"",""en"")"),"Loading...")</f>
        <v>Loading...</v>
      </c>
    </row>
    <row r="23656" spans="1:2" ht="14.25" customHeight="1">
      <c r="A23656" s="6" t="s">
        <v>22379</v>
      </c>
      <c r="B23656" s="2" t="str">
        <f ca="1">IFERROR(__xludf.DUMMYFUNCTION("GOOGLETRANSLATE(A23656,""auto"",""en"")"),"Loading...")</f>
        <v>Loading...</v>
      </c>
    </row>
    <row r="23657" spans="1:2" ht="14.25" customHeight="1">
      <c r="A23657" s="2" t="s">
        <v>22380</v>
      </c>
      <c r="B23657" s="2" t="str">
        <f ca="1">IFERROR(__xludf.DUMMYFUNCTION("GOOGLETRANSLATE(A23657,""auto"",""en"")"),"Loading...")</f>
        <v>Loading...</v>
      </c>
    </row>
    <row r="23658" spans="1:2" ht="14.25" customHeight="1">
      <c r="A23658" s="2" t="s">
        <v>22381</v>
      </c>
      <c r="B23658" s="2" t="str">
        <f ca="1">IFERROR(__xludf.DUMMYFUNCTION("GOOGLETRANSLATE(A23658,""auto"",""en"")"),"Loading...")</f>
        <v>Loading...</v>
      </c>
    </row>
    <row r="23659" spans="1:2" ht="14.25" customHeight="1">
      <c r="A23659" s="2" t="s">
        <v>22382</v>
      </c>
      <c r="B23659" s="2" t="str">
        <f ca="1">IFERROR(__xludf.DUMMYFUNCTION("GOOGLETRANSLATE(A23659,""auto"",""en"")"),"Loading...")</f>
        <v>Loading...</v>
      </c>
    </row>
    <row r="23660" spans="1:2" ht="14.25" customHeight="1">
      <c r="A23660" s="2" t="s">
        <v>22383</v>
      </c>
      <c r="B23660" s="2" t="str">
        <f ca="1">IFERROR(__xludf.DUMMYFUNCTION("GOOGLETRANSLATE(A23660,""auto"",""en"")"),"This will definitely happen")</f>
        <v>This will definitely happen</v>
      </c>
    </row>
    <row r="23661" spans="1:2" ht="14.25" customHeight="1">
      <c r="A23661" s="2" t="s">
        <v>22384</v>
      </c>
      <c r="B23661" s="2" t="str">
        <f ca="1">IFERROR(__xludf.DUMMYFUNCTION("GOOGLETRANSLATE(A23661,""auto"",""en"")"),"Loading...")</f>
        <v>Loading...</v>
      </c>
    </row>
    <row r="23662" spans="1:2" ht="14.25" customHeight="1">
      <c r="A23662" s="2" t="s">
        <v>22385</v>
      </c>
      <c r="B23662" s="2" t="str">
        <f ca="1">IFERROR(__xludf.DUMMYFUNCTION("GOOGLETRANSLATE(A23662,""auto"",""en"")"),"Loading...")</f>
        <v>Loading...</v>
      </c>
    </row>
    <row r="23663" spans="1:2" ht="14.25" customHeight="1">
      <c r="A23663" s="2" t="s">
        <v>22386</v>
      </c>
      <c r="B23663" s="2" t="str">
        <f ca="1">IFERROR(__xludf.DUMMYFUNCTION("GOOGLETRANSLATE(A23663,""auto"",""en"")"),"Loading...")</f>
        <v>Loading...</v>
      </c>
    </row>
    <row r="23664" spans="1:2" ht="14.25" customHeight="1">
      <c r="A23664" s="2" t="s">
        <v>22387</v>
      </c>
      <c r="B23664" s="2" t="str">
        <f ca="1">IFERROR(__xludf.DUMMYFUNCTION("GOOGLETRANSLATE(A23664,""auto"",""en"")"),"Loading...")</f>
        <v>Loading...</v>
      </c>
    </row>
    <row r="23665" spans="1:2" ht="14.25" customHeight="1">
      <c r="A23665" s="2" t="s">
        <v>22388</v>
      </c>
      <c r="B23665" s="2" t="str">
        <f ca="1">IFERROR(__xludf.DUMMYFUNCTION("GOOGLETRANSLATE(A23665,""auto"",""en"")"),"Loading...")</f>
        <v>Loading...</v>
      </c>
    </row>
    <row r="23666" spans="1:2" ht="14.25" customHeight="1">
      <c r="A23666" s="2" t="s">
        <v>22389</v>
      </c>
      <c r="B23666" s="2" t="str">
        <f ca="1">IFERROR(__xludf.DUMMYFUNCTION("GOOGLETRANSLATE(A23666,""auto"",""en"")"),"Loading...")</f>
        <v>Loading...</v>
      </c>
    </row>
    <row r="23667" spans="1:2" ht="14.25" customHeight="1">
      <c r="A23667" s="2" t="s">
        <v>22390</v>
      </c>
      <c r="B23667" s="2" t="str">
        <f ca="1">IFERROR(__xludf.DUMMYFUNCTION("GOOGLETRANSLATE(A23667,""auto"",""en"")"),"Loading...")</f>
        <v>Loading...</v>
      </c>
    </row>
    <row r="23668" spans="1:2" ht="14.25" customHeight="1">
      <c r="A23668" s="2" t="s">
        <v>22391</v>
      </c>
      <c r="B23668" s="2" t="str">
        <f ca="1">IFERROR(__xludf.DUMMYFUNCTION("GOOGLETRANSLATE(A23668,""auto"",""en"")"),"Loading...")</f>
        <v>Loading...</v>
      </c>
    </row>
    <row r="23669" spans="1:2" ht="14.25" customHeight="1">
      <c r="A23669" s="2" t="s">
        <v>22392</v>
      </c>
      <c r="B23669" s="2" t="str">
        <f ca="1">IFERROR(__xludf.DUMMYFUNCTION("GOOGLETRANSLATE(A23669,""auto"",""en"")"),"Loading...")</f>
        <v>Loading...</v>
      </c>
    </row>
    <row r="23670" spans="1:2" ht="14.25" customHeight="1">
      <c r="A23670" s="2" t="s">
        <v>22393</v>
      </c>
      <c r="B23670" s="2" t="str">
        <f ca="1">IFERROR(__xludf.DUMMYFUNCTION("GOOGLETRANSLATE(A23670,""auto"",""en"")"),"Loading...")</f>
        <v>Loading...</v>
      </c>
    </row>
    <row r="23671" spans="1:2" ht="14.25" customHeight="1">
      <c r="A23671" s="2" t="s">
        <v>22394</v>
      </c>
      <c r="B23671" s="2" t="str">
        <f ca="1">IFERROR(__xludf.DUMMYFUNCTION("GOOGLETRANSLATE(A23671,""auto"",""en"")"),"Loading...")</f>
        <v>Loading...</v>
      </c>
    </row>
    <row r="23672" spans="1:2" ht="14.25" customHeight="1">
      <c r="A23672" s="2" t="s">
        <v>22395</v>
      </c>
      <c r="B23672" s="2" t="str">
        <f ca="1">IFERROR(__xludf.DUMMYFUNCTION("GOOGLETRANSLATE(A23672,""auto"",""en"")"),"Loading...")</f>
        <v>Loading...</v>
      </c>
    </row>
    <row r="23673" spans="1:2" ht="14.25" customHeight="1">
      <c r="A23673" s="2" t="s">
        <v>22396</v>
      </c>
      <c r="B23673" s="2" t="str">
        <f ca="1">IFERROR(__xludf.DUMMYFUNCTION("GOOGLETRANSLATE(A23673,""auto"",""en"")"),"Loading...")</f>
        <v>Loading...</v>
      </c>
    </row>
    <row r="23674" spans="1:2" ht="14.25" customHeight="1">
      <c r="A23674" s="2" t="s">
        <v>22397</v>
      </c>
      <c r="B23674" s="2" t="str">
        <f ca="1">IFERROR(__xludf.DUMMYFUNCTION("GOOGLETRANSLATE(A23674,""auto"",""en"")"),"Loading...")</f>
        <v>Loading...</v>
      </c>
    </row>
    <row r="23675" spans="1:2" ht="14.25" customHeight="1">
      <c r="A23675" s="2" t="s">
        <v>22398</v>
      </c>
      <c r="B23675" s="2" t="str">
        <f ca="1">IFERROR(__xludf.DUMMYFUNCTION("GOOGLETRANSLATE(A23675,""auto"",""en"")"),"Loading...")</f>
        <v>Loading...</v>
      </c>
    </row>
    <row r="23676" spans="1:2" ht="14.25" customHeight="1">
      <c r="A23676" s="6" t="s">
        <v>22399</v>
      </c>
      <c r="B23676" s="2" t="str">
        <f ca="1">IFERROR(__xludf.DUMMYFUNCTION("GOOGLETRANSLATE(A23676,""auto"",""en"")"),"secretly say, 
vote: congress.")</f>
        <v>secretly say, 
vote: congress.</v>
      </c>
    </row>
    <row r="23677" spans="1:2" ht="14.25" customHeight="1">
      <c r="A23677" s="2" t="s">
        <v>594</v>
      </c>
      <c r="B23677" s="2" t="str">
        <f ca="1">IFERROR(__xludf.DUMMYFUNCTION("GOOGLETRANSLATE(A23677,""auto"",""en"")"),"❤")</f>
        <v>❤</v>
      </c>
    </row>
    <row r="23678" spans="1:2" ht="14.25" customHeight="1">
      <c r="A23678" s="2" t="s">
        <v>22400</v>
      </c>
      <c r="B23678" s="2" t="str">
        <f ca="1">IFERROR(__xludf.DUMMYFUNCTION("GOOGLETRANSLATE(A23678,""auto"",""en"")"),"Loading...")</f>
        <v>Loading...</v>
      </c>
    </row>
    <row r="23679" spans="1:2" ht="14.25" customHeight="1">
      <c r="A23679" s="2" t="s">
        <v>22401</v>
      </c>
      <c r="B23679" s="2" t="str">
        <f ca="1">IFERROR(__xludf.DUMMYFUNCTION("GOOGLETRANSLATE(A23679,""auto"",""en"")"),"Loading...")</f>
        <v>Loading...</v>
      </c>
    </row>
    <row r="23680" spans="1:2" ht="14.25" customHeight="1">
      <c r="A23680" s="2" t="s">
        <v>22402</v>
      </c>
      <c r="B23680" s="2" t="str">
        <f ca="1">IFERROR(__xludf.DUMMYFUNCTION("GOOGLETRANSLATE(A23680,""auto"",""en"")"),"Loading...")</f>
        <v>Loading...</v>
      </c>
    </row>
    <row r="23681" spans="1:2" ht="14.25" customHeight="1">
      <c r="A23681" s="2" t="s">
        <v>22403</v>
      </c>
      <c r="B23681" s="2" t="str">
        <f ca="1">IFERROR(__xludf.DUMMYFUNCTION("GOOGLETRANSLATE(A23681,""auto"",""en"")"),"Loading...")</f>
        <v>Loading...</v>
      </c>
    </row>
    <row r="23682" spans="1:2" ht="14.25" customHeight="1">
      <c r="A23682" s="2" t="s">
        <v>22404</v>
      </c>
      <c r="B23682" s="2" t="str">
        <f ca="1">IFERROR(__xludf.DUMMYFUNCTION("GOOGLETRANSLATE(A23682,""auto"",""en"")"),"Loading...")</f>
        <v>Loading...</v>
      </c>
    </row>
    <row r="23683" spans="1:2" ht="14.25" customHeight="1">
      <c r="A23683" s="2" t="s">
        <v>22405</v>
      </c>
      <c r="B23683" s="2" t="str">
        <f ca="1">IFERROR(__xludf.DUMMYFUNCTION("GOOGLETRANSLATE(A23683,""auto"",""en"")"),"Loading...")</f>
        <v>Loading...</v>
      </c>
    </row>
    <row r="23684" spans="1:2" ht="14.25" customHeight="1">
      <c r="A23684" s="2" t="s">
        <v>22406</v>
      </c>
      <c r="B23684" s="2" t="str">
        <f ca="1">IFERROR(__xludf.DUMMYFUNCTION("GOOGLETRANSLATE(A23684,""auto"",""en"")"),"This band is doing stupid things")</f>
        <v>This band is doing stupid things</v>
      </c>
    </row>
    <row r="23685" spans="1:2" ht="14.25" customHeight="1">
      <c r="A23685" s="2" t="s">
        <v>22407</v>
      </c>
      <c r="B23685" s="2" t="str">
        <f ca="1">IFERROR(__xludf.DUMMYFUNCTION("GOOGLETRANSLATE(A23685,""auto"",""en"")"),"Loading...")</f>
        <v>Loading...</v>
      </c>
    </row>
    <row r="23686" spans="1:2" ht="14.25" customHeight="1">
      <c r="A23686" s="2" t="s">
        <v>22408</v>
      </c>
      <c r="B23686" s="2" t="str">
        <f ca="1">IFERROR(__xludf.DUMMYFUNCTION("GOOGLETRANSLATE(A23686,""auto"",""en"")"),"Loading...")</f>
        <v>Loading...</v>
      </c>
    </row>
    <row r="23687" spans="1:2" ht="14.25" customHeight="1">
      <c r="A23687" s="6" t="s">
        <v>22409</v>
      </c>
      <c r="B23687" s="2" t="str">
        <f ca="1">IFERROR(__xludf.DUMMYFUNCTION("GOOGLETRANSLATE(A23687,""auto"",""en"")"),"Loading...")</f>
        <v>Loading...</v>
      </c>
    </row>
    <row r="23688" spans="1:2" ht="14.25" customHeight="1">
      <c r="A23688" s="2" t="s">
        <v>22410</v>
      </c>
      <c r="B23688" s="2" t="str">
        <f ca="1">IFERROR(__xludf.DUMMYFUNCTION("GOOGLETRANSLATE(A23688,""auto"",""en"")"),"Loading...")</f>
        <v>Loading...</v>
      </c>
    </row>
    <row r="23689" spans="1:2" ht="14.25" customHeight="1">
      <c r="A23689" s="2" t="s">
        <v>22411</v>
      </c>
      <c r="B23689" s="2" t="str">
        <f ca="1">IFERROR(__xludf.DUMMYFUNCTION("GOOGLETRANSLATE(A23689,""auto"",""en"")"),"Loading...")</f>
        <v>Loading...</v>
      </c>
    </row>
    <row r="23690" spans="1:2" ht="14.25" customHeight="1">
      <c r="A23690" s="2" t="s">
        <v>22412</v>
      </c>
      <c r="B23690" s="2" t="str">
        <f ca="1">IFERROR(__xludf.DUMMYFUNCTION("GOOGLETRANSLATE(A23690,""auto"",""en"")"),"Loading...")</f>
        <v>Loading...</v>
      </c>
    </row>
    <row r="23691" spans="1:2" ht="14.25" customHeight="1">
      <c r="A23691" s="2" t="s">
        <v>22413</v>
      </c>
      <c r="B23691" s="2" t="str">
        <f ca="1">IFERROR(__xludf.DUMMYFUNCTION("GOOGLETRANSLATE(A23691,""auto"",""en"")"),"Loading...")</f>
        <v>Loading...</v>
      </c>
    </row>
    <row r="23692" spans="1:2" ht="14.25" customHeight="1">
      <c r="A23692" s="2" t="s">
        <v>22414</v>
      </c>
      <c r="B23692" s="2" t="str">
        <f ca="1">IFERROR(__xludf.DUMMYFUNCTION("GOOGLETRANSLATE(A23692,""auto"",""en"")"),"Loading...")</f>
        <v>Loading...</v>
      </c>
    </row>
    <row r="23693" spans="1:2" ht="14.25" customHeight="1">
      <c r="A23693" s="2" t="s">
        <v>22415</v>
      </c>
      <c r="B23693" s="2" t="str">
        <f ca="1">IFERROR(__xludf.DUMMYFUNCTION("GOOGLETRANSLATE(A23693,""auto"",""en"")"),"Loading...")</f>
        <v>Loading...</v>
      </c>
    </row>
    <row r="23694" spans="1:2" ht="14.25" customHeight="1">
      <c r="A23694" s="6" t="s">
        <v>22416</v>
      </c>
      <c r="B23694" s="2" t="str">
        <f ca="1">IFERROR(__xludf.DUMMYFUNCTION("GOOGLETRANSLATE(A23694,""auto"",""en"")"),"Loading...")</f>
        <v>Loading...</v>
      </c>
    </row>
    <row r="23695" spans="1:2" ht="14.25" customHeight="1">
      <c r="A23695" s="2" t="s">
        <v>22417</v>
      </c>
      <c r="B23695" s="2" t="str">
        <f ca="1">IFERROR(__xludf.DUMMYFUNCTION("GOOGLETRANSLATE(A23695,""auto"",""en"")"),"Loading...")</f>
        <v>Loading...</v>
      </c>
    </row>
    <row r="23696" spans="1:2" ht="14.25" customHeight="1">
      <c r="A23696" s="2" t="s">
        <v>22418</v>
      </c>
      <c r="B23696" s="2" t="str">
        <f ca="1">IFERROR(__xludf.DUMMYFUNCTION("GOOGLETRANSLATE(A23696,""auto"",""en"")"),"Loading...")</f>
        <v>Loading...</v>
      </c>
    </row>
    <row r="23697" spans="1:2" ht="14.25" customHeight="1">
      <c r="A23697" s="2" t="s">
        <v>22419</v>
      </c>
      <c r="B23697" s="2" t="str">
        <f ca="1">IFERROR(__xludf.DUMMYFUNCTION("GOOGLETRANSLATE(A23697,""auto"",""en"")"),"Loading...")</f>
        <v>Loading...</v>
      </c>
    </row>
    <row r="23698" spans="1:2" ht="14.25" customHeight="1">
      <c r="A23698" s="2" t="s">
        <v>22420</v>
      </c>
      <c r="B23698" s="2" t="str">
        <f ca="1">IFERROR(__xludf.DUMMYFUNCTION("GOOGLETRANSLATE(A23698,""auto"",""en"")"),"That's what people needs to know")</f>
        <v>That's what people needs to know</v>
      </c>
    </row>
    <row r="23699" spans="1:2" ht="14.25" customHeight="1">
      <c r="A23699" s="2" t="s">
        <v>22421</v>
      </c>
      <c r="B23699" s="2" t="str">
        <f ca="1">IFERROR(__xludf.DUMMYFUNCTION("GOOGLETRANSLATE(A23699,""auto"",""en"")"),"Loading...")</f>
        <v>Loading...</v>
      </c>
    </row>
    <row r="23700" spans="1:2" ht="14.25" customHeight="1">
      <c r="A23700" s="2" t="s">
        <v>22422</v>
      </c>
      <c r="B23700" s="2" t="str">
        <f ca="1">IFERROR(__xludf.DUMMYFUNCTION("GOOGLETRANSLATE(A23700,""auto"",""en"")"),"Loading...")</f>
        <v>Loading...</v>
      </c>
    </row>
    <row r="23701" spans="1:2" ht="14.25" customHeight="1">
      <c r="A23701" s="2" t="s">
        <v>22423</v>
      </c>
      <c r="B23701" s="2" t="str">
        <f ca="1">IFERROR(__xludf.DUMMYFUNCTION("GOOGLETRANSLATE(A23701,""auto"",""en"")"),"Loading...")</f>
        <v>Loading...</v>
      </c>
    </row>
    <row r="23702" spans="1:2" ht="14.25" customHeight="1">
      <c r="A23702" s="2" t="s">
        <v>22424</v>
      </c>
      <c r="B23702" s="2" t="str">
        <f ca="1">IFERROR(__xludf.DUMMYFUNCTION("GOOGLETRANSLATE(A23702,""auto"",""en"")"),"Loading...")</f>
        <v>Loading...</v>
      </c>
    </row>
    <row r="23703" spans="1:2" ht="14.25" customHeight="1">
      <c r="A23703" s="2" t="s">
        <v>22425</v>
      </c>
      <c r="B23703" s="2" t="str">
        <f ca="1">IFERROR(__xludf.DUMMYFUNCTION("GOOGLETRANSLATE(A23703,""auto"",""en"")"),"You and your team have done a lot of research. A great video at a great time.👍👍🗿")</f>
        <v>You and your team have done a lot of research. A great video at a great time.👍👍🗿</v>
      </c>
    </row>
    <row r="23704" spans="1:2" ht="14.25" customHeight="1">
      <c r="A23704" s="6" t="s">
        <v>22426</v>
      </c>
      <c r="B23704" s="2" t="str">
        <f ca="1">IFERROR(__xludf.DUMMYFUNCTION("GOOGLETRANSLATE(A23704,""auto"",""en"")"),"Loading...")</f>
        <v>Loading...</v>
      </c>
    </row>
    <row r="23705" spans="1:2" ht="14.25" customHeight="1">
      <c r="A23705" s="2" t="s">
        <v>22427</v>
      </c>
      <c r="B23705" s="2" t="str">
        <f ca="1">IFERROR(__xludf.DUMMYFUNCTION("GOOGLETRANSLATE(A23705,""auto"",""en"")"),"Loading...")</f>
        <v>Loading...</v>
      </c>
    </row>
    <row r="23706" spans="1:2" ht="14.25" customHeight="1">
      <c r="A23706" s="2" t="s">
        <v>22428</v>
      </c>
      <c r="B23706" s="2" t="str">
        <f ca="1">IFERROR(__xludf.DUMMYFUNCTION("GOOGLETRANSLATE(A23706,""auto"",""en"")"),"Loading...")</f>
        <v>Loading...</v>
      </c>
    </row>
    <row r="23707" spans="1:2" ht="14.25" customHeight="1">
      <c r="A23707" s="2" t="s">
        <v>22429</v>
      </c>
      <c r="B23707" s="2" t="str">
        <f ca="1">IFERROR(__xludf.DUMMYFUNCTION("GOOGLETRANSLATE(A23707,""auto"",""en"")"),"Loading...")</f>
        <v>Loading...</v>
      </c>
    </row>
    <row r="23708" spans="1:2" ht="14.25" customHeight="1">
      <c r="A23708" s="6" t="s">
        <v>22430</v>
      </c>
      <c r="B23708" s="2" t="str">
        <f ca="1">IFERROR(__xludf.DUMMYFUNCTION("GOOGLETRANSLATE(A23708,""auto"",""en"")"),"Loading...")</f>
        <v>Loading...</v>
      </c>
    </row>
    <row r="23709" spans="1:2" ht="14.25" customHeight="1">
      <c r="A23709" s="2" t="s">
        <v>22431</v>
      </c>
      <c r="B23709" s="2" t="str">
        <f ca="1">IFERROR(__xludf.DUMMYFUNCTION("GOOGLETRANSLATE(A23709,""auto"",""en"")"),"Loading...")</f>
        <v>Loading...</v>
      </c>
    </row>
    <row r="23710" spans="1:2" ht="14.25" customHeight="1">
      <c r="A23710" s="2" t="s">
        <v>22432</v>
      </c>
      <c r="B23710" s="2" t="str">
        <f ca="1">IFERROR(__xludf.DUMMYFUNCTION("GOOGLETRANSLATE(A23710,""auto"",""en"")"),"Loading...")</f>
        <v>Loading...</v>
      </c>
    </row>
    <row r="23711" spans="1:2" ht="14.25" customHeight="1">
      <c r="A23711" s="2" t="s">
        <v>22433</v>
      </c>
      <c r="B23711" s="2" t="str">
        <f ca="1">IFERROR(__xludf.DUMMYFUNCTION("GOOGLETRANSLATE(A23711,""auto"",""en"")"),"Loading...")</f>
        <v>Loading...</v>
      </c>
    </row>
    <row r="23712" spans="1:2" ht="14.25" customHeight="1">
      <c r="A23712" s="2" t="s">
        <v>22434</v>
      </c>
      <c r="B23712" s="2" t="str">
        <f ca="1">IFERROR(__xludf.DUMMYFUNCTION("GOOGLETRANSLATE(A23712,""auto"",""en"")"),"Loading...")</f>
        <v>Loading...</v>
      </c>
    </row>
    <row r="23713" spans="1:2" ht="14.25" customHeight="1">
      <c r="A23713" s="2" t="s">
        <v>22435</v>
      </c>
      <c r="B23713" s="2" t="str">
        <f ca="1">IFERROR(__xludf.DUMMYFUNCTION("GOOGLETRANSLATE(A23713,""auto"",""en"")"),"You are speaking like Congress party. Tell me about BJP also, they are speaking falsely.")</f>
        <v>You are speaking like Congress party. Tell me about BJP also, they are speaking falsely.</v>
      </c>
    </row>
    <row r="23714" spans="1:2" ht="14.25" customHeight="1">
      <c r="A23714" s="6" t="s">
        <v>22436</v>
      </c>
      <c r="B23714" s="2" t="str">
        <f ca="1">IFERROR(__xludf.DUMMYFUNCTION("GOOGLETRANSLATE(A23714,""auto"",""en"")"),"Loading...")</f>
        <v>Loading...</v>
      </c>
    </row>
    <row r="23715" spans="1:2" ht="14.25" customHeight="1">
      <c r="A23715" s="2" t="s">
        <v>22437</v>
      </c>
      <c r="B23715" s="2" t="str">
        <f ca="1">IFERROR(__xludf.DUMMYFUNCTION("GOOGLETRANSLATE(A23715,""auto"",""en"")"),"Loading...")</f>
        <v>Loading...</v>
      </c>
    </row>
    <row r="23716" spans="1:2" ht="14.25" customHeight="1">
      <c r="A23716" s="6" t="s">
        <v>22438</v>
      </c>
      <c r="B23716" s="2" t="str">
        <f ca="1">IFERROR(__xludf.DUMMYFUNCTION("GOOGLETRANSLATE(A23716,""auto"",""en"")"),"Loading...")</f>
        <v>Loading...</v>
      </c>
    </row>
    <row r="23717" spans="1:2" ht="14.25" customHeight="1">
      <c r="A23717" s="2" t="s">
        <v>18136</v>
      </c>
      <c r="B23717" s="2" t="str">
        <f ca="1">IFERROR(__xludf.DUMMYFUNCTION("GOOGLETRANSLATE(A23717,""auto"",""en"")"),"Loading...")</f>
        <v>Loading...</v>
      </c>
    </row>
    <row r="23718" spans="1:2" ht="14.25" customHeight="1">
      <c r="A23718" s="2" t="s">
        <v>22439</v>
      </c>
      <c r="B23718" s="2" t="str">
        <f ca="1">IFERROR(__xludf.DUMMYFUNCTION("GOOGLETRANSLATE(A23718,""auto"",""en"")"),"Loading...")</f>
        <v>Loading...</v>
      </c>
    </row>
    <row r="23719" spans="1:2" ht="14.25" customHeight="1">
      <c r="A23719" s="2" t="s">
        <v>22440</v>
      </c>
      <c r="B23719" s="2" t="str">
        <f ca="1">IFERROR(__xludf.DUMMYFUNCTION("GOOGLETRANSLATE(A23719,""auto"",""en"")"),"Loading...")</f>
        <v>Loading...</v>
      </c>
    </row>
    <row r="23720" spans="1:2" ht="14.25" customHeight="1">
      <c r="A23720" s="2" t="s">
        <v>22441</v>
      </c>
      <c r="B23720" s="2" t="str">
        <f ca="1">IFERROR(__xludf.DUMMYFUNCTION("GOOGLETRANSLATE(A23720,""auto"",""en"")"),"Loading...")</f>
        <v>Loading...</v>
      </c>
    </row>
    <row r="23721" spans="1:2" ht="14.25" customHeight="1">
      <c r="A23721" s="2" t="s">
        <v>22442</v>
      </c>
      <c r="B23721" s="2" t="str">
        <f ca="1">IFERROR(__xludf.DUMMYFUNCTION("GOOGLETRANSLATE(A23721,""auto"",""en"")"),"Loading...")</f>
        <v>Loading...</v>
      </c>
    </row>
    <row r="23722" spans="1:2" ht="14.25" customHeight="1">
      <c r="A23722" s="2" t="s">
        <v>22443</v>
      </c>
      <c r="B23722" s="2" t="str">
        <f ca="1">IFERROR(__xludf.DUMMYFUNCTION("GOOGLETRANSLATE(A23722,""auto"",""en"")"),"Loading...")</f>
        <v>Loading...</v>
      </c>
    </row>
    <row r="23723" spans="1:2" ht="14.25" customHeight="1">
      <c r="A23723" s="2" t="s">
        <v>22444</v>
      </c>
      <c r="B23723" s="2" t="str">
        <f ca="1">IFERROR(__xludf.DUMMYFUNCTION("GOOGLETRANSLATE(A23723,""auto"",""en"")"),"Loading...")</f>
        <v>Loading...</v>
      </c>
    </row>
    <row r="23724" spans="1:2" ht="14.25" customHeight="1">
      <c r="A23724" s="2" t="s">
        <v>22445</v>
      </c>
      <c r="B23724" s="2" t="str">
        <f ca="1">IFERROR(__xludf.DUMMYFUNCTION("GOOGLETRANSLATE(A23724,""auto"",""en"")"),"Loading...")</f>
        <v>Loading...</v>
      </c>
    </row>
    <row r="23725" spans="1:2" ht="14.25" customHeight="1">
      <c r="A23725" s="2" t="s">
        <v>22446</v>
      </c>
      <c r="B23725" s="2" t="str">
        <f ca="1">IFERROR(__xludf.DUMMYFUNCTION("GOOGLETRANSLATE(A23725,""auto"",""en"")"),"Loading...")</f>
        <v>Loading...</v>
      </c>
    </row>
    <row r="23726" spans="1:2" ht="14.25" customHeight="1">
      <c r="A23726" s="6" t="s">
        <v>22447</v>
      </c>
      <c r="B23726" s="2" t="str">
        <f ca="1">IFERROR(__xludf.DUMMYFUNCTION("GOOGLETRANSLATE(A23726,""auto"",""en"")"),"Loading...")</f>
        <v>Loading...</v>
      </c>
    </row>
    <row r="23727" spans="1:2" ht="14.25" customHeight="1">
      <c r="A23727" s="2" t="s">
        <v>22448</v>
      </c>
      <c r="B23727" s="2" t="str">
        <f ca="1">IFERROR(__xludf.DUMMYFUNCTION("GOOGLETRANSLATE(A23727,""auto"",""en"")"),"Loading...")</f>
        <v>Loading...</v>
      </c>
    </row>
    <row r="23728" spans="1:2" ht="14.25" customHeight="1">
      <c r="A23728" s="2" t="s">
        <v>22449</v>
      </c>
      <c r="B23728" s="2" t="str">
        <f ca="1">IFERROR(__xludf.DUMMYFUNCTION("GOOGLETRANSLATE(A23728,""auto"",""en"")"),"He is a true flag bearer of democracy..  no matter whome you support...but pointing out flaws should always be a welcome Move")</f>
        <v>He is a true flag bearer of democracy..  no matter whome you support...but pointing out flaws should always be a welcome Move</v>
      </c>
    </row>
    <row r="23729" spans="1:2" ht="14.25" customHeight="1">
      <c r="A23729" s="6" t="s">
        <v>22450</v>
      </c>
      <c r="B23729" s="2" t="str">
        <f ca="1">IFERROR(__xludf.DUMMYFUNCTION("GOOGLETRANSLATE(A23729,""auto"",""en"")"),"Every party is evil, and by polls, we choose from among them
I saw the slums of delhi and it brought tears to my eyes, how to children are living there and how their dreams have died
I see the Powerplay by the current govt., how there is development on a "&amp;"central level but nothing on the state site, how the infra is rag-tag and no real ground development or any new opportunities
I see the Opposition parties and how they are playing the same cards, they want to lessen the current opportunities, their nonsen"&amp;"sical schemes and the same powerplay when they are/were in power
Not a single state has gone unscathed by any political party, be is Rajasthan, WB, Karnataka, Kerala or any other state
Everyone wants to keep the money in their pocket, be it your local s"&amp;"arpanch, the ward member, the Mla or MP, no matter the party
We might be in 2024 but it feels like 2002 level of infra here")</f>
        <v>Every party is evil, and by polls, we choose from among them
I saw the slums of delhi and it brought tears to my eyes, how to children are living there and how their dreams have died
I see the Powerplay by the current govt., how there is development on a central level but nothing on the state site, how the infra is rag-tag and no real ground development or any new opportunities
I see the Opposition parties and how they are playing the same cards, they want to lessen the current opportunities, their nonsensical schemes and the same powerplay when they are/were in power
Not a single state has gone unscathed by any political party, be is Rajasthan, WB, Karnataka, Kerala or any other state
Everyone wants to keep the money in their pocket, be it your local sarpanch, the ward member, the Mla or MP, no matter the party
We might be in 2024 but it feels like 2002 level of infra here</v>
      </c>
    </row>
    <row r="23730" spans="1:2" ht="14.25" customHeight="1">
      <c r="A23730" s="2" t="s">
        <v>22451</v>
      </c>
      <c r="B23730" s="2" t="str">
        <f ca="1">IFERROR(__xludf.DUMMYFUNCTION("GOOGLETRANSLATE(A23730,""auto"",""en"")"),"Loading...")</f>
        <v>Loading...</v>
      </c>
    </row>
    <row r="23731" spans="1:2" ht="14.25" customHeight="1">
      <c r="A23731" s="2" t="s">
        <v>22452</v>
      </c>
      <c r="B23731" s="2" t="str">
        <f ca="1">IFERROR(__xludf.DUMMYFUNCTION("GOOGLETRANSLATE(A23731,""auto"",""en"")"),"Loading...")</f>
        <v>Loading...</v>
      </c>
    </row>
    <row r="23732" spans="1:2" ht="14.25" customHeight="1">
      <c r="A23732" s="2" t="s">
        <v>22453</v>
      </c>
      <c r="B23732" s="2" t="str">
        <f ca="1">IFERROR(__xludf.DUMMYFUNCTION("GOOGLETRANSLATE(A23732,""auto"",""en"")"),"Loading...")</f>
        <v>Loading...</v>
      </c>
    </row>
    <row r="23733" spans="1:2" ht="14.25" customHeight="1">
      <c r="A23733" s="2" t="s">
        <v>22454</v>
      </c>
      <c r="B23733" s="2" t="str">
        <f ca="1">IFERROR(__xludf.DUMMYFUNCTION("GOOGLETRANSLATE(A23733,""auto"",""en"")"),"Loading...")</f>
        <v>Loading...</v>
      </c>
    </row>
    <row r="23734" spans="1:2" ht="14.25" customHeight="1">
      <c r="A23734" s="4" t="s">
        <v>22455</v>
      </c>
      <c r="B23734" s="2" t="str">
        <f ca="1">IFERROR(__xludf.DUMMYFUNCTION("GOOGLETRANSLATE(A23734,""auto"",""en"")"),"Only Rahul Gandhi has talked about unemployment and inflation! Mohak Mangal ji, in which world do you live?")</f>
        <v>Only Rahul Gandhi has talked about unemployment and inflation! Mohak Mangal ji, in which world do you live?</v>
      </c>
    </row>
    <row r="23735" spans="1:2" ht="14.25" customHeight="1">
      <c r="A23735" s="2" t="s">
        <v>151</v>
      </c>
      <c r="B23735" s="2" t="str">
        <f ca="1">IFERROR(__xludf.DUMMYFUNCTION("GOOGLETRANSLATE(A23735,""auto"",""en"")"),"Loading...")</f>
        <v>Loading...</v>
      </c>
    </row>
    <row r="23736" spans="1:2" ht="14.25" customHeight="1">
      <c r="A23736" s="6" t="s">
        <v>22456</v>
      </c>
      <c r="B23736" s="2" t="str">
        <f ca="1">IFERROR(__xludf.DUMMYFUNCTION("GOOGLETRANSLATE(A23736,""auto"",""en"")"),"Loading...")</f>
        <v>Loading...</v>
      </c>
    </row>
    <row r="23737" spans="1:2" ht="14.25" customHeight="1">
      <c r="A23737" s="2" t="s">
        <v>22457</v>
      </c>
      <c r="B23737" s="2" t="str">
        <f ca="1">IFERROR(__xludf.DUMMYFUNCTION("GOOGLETRANSLATE(A23737,""auto"",""en"")"),"love ❤ u mohak bhai")</f>
        <v>love ❤ u mohak bhai</v>
      </c>
    </row>
    <row r="23738" spans="1:2" ht="14.25" customHeight="1">
      <c r="A23738" s="2" t="s">
        <v>22458</v>
      </c>
      <c r="B23738" s="2" t="str">
        <f ca="1">IFERROR(__xludf.DUMMYFUNCTION("GOOGLETRANSLATE(A23738,""auto"",""en"")"),"Loading...")</f>
        <v>Loading...</v>
      </c>
    </row>
    <row r="23739" spans="1:2" ht="14.25" customHeight="1">
      <c r="A23739" s="2" t="s">
        <v>22459</v>
      </c>
      <c r="B23739" s="2" t="str">
        <f ca="1">IFERROR(__xludf.DUMMYFUNCTION("GOOGLETRANSLATE(A23739,""auto"",""en"")"),"Loading...")</f>
        <v>Loading...</v>
      </c>
    </row>
    <row r="23740" spans="1:2" ht="14.25" customHeight="1">
      <c r="A23740" s="2" t="s">
        <v>22460</v>
      </c>
      <c r="B23740" s="2" t="str">
        <f ca="1">IFERROR(__xludf.DUMMYFUNCTION("GOOGLETRANSLATE(A23740,""auto"",""en"")"),"Loading...")</f>
        <v>Loading...</v>
      </c>
    </row>
    <row r="23741" spans="1:2" ht="14.25" customHeight="1">
      <c r="A23741" s="2" t="s">
        <v>22461</v>
      </c>
      <c r="B23741" s="2" t="str">
        <f ca="1">IFERROR(__xludf.DUMMYFUNCTION("GOOGLETRANSLATE(A23741,""auto"",""en"")"),"Loading...")</f>
        <v>Loading...</v>
      </c>
    </row>
    <row r="23742" spans="1:2" ht="14.25" customHeight="1">
      <c r="A23742" s="2" t="s">
        <v>22462</v>
      </c>
      <c r="B23742" s="2" t="str">
        <f ca="1">IFERROR(__xludf.DUMMYFUNCTION("GOOGLETRANSLATE(A23742,""auto"",""en"")"),"Loading...")</f>
        <v>Loading...</v>
      </c>
    </row>
    <row r="23743" spans="1:2" ht="14.25" customHeight="1">
      <c r="A23743" s="2" t="s">
        <v>22463</v>
      </c>
      <c r="B23743" s="2" t="str">
        <f ca="1">IFERROR(__xludf.DUMMYFUNCTION("GOOGLETRANSLATE(A23743,""auto"",""en"")"),"Loading...")</f>
        <v>Loading...</v>
      </c>
    </row>
    <row r="23744" spans="1:2" ht="14.25" customHeight="1">
      <c r="A23744" s="2" t="s">
        <v>22464</v>
      </c>
      <c r="B23744" s="2" t="str">
        <f ca="1">IFERROR(__xludf.DUMMYFUNCTION("GOOGLETRANSLATE(A23744,""auto"",""en"")"),"Loading...")</f>
        <v>Loading...</v>
      </c>
    </row>
    <row r="23745" spans="1:2" ht="14.25" customHeight="1">
      <c r="A23745" s="2" t="s">
        <v>22465</v>
      </c>
      <c r="B23745" s="2" t="str">
        <f ca="1">IFERROR(__xludf.DUMMYFUNCTION("GOOGLETRANSLATE(A23745,""auto"",""en"")"),"Loading...")</f>
        <v>Loading...</v>
      </c>
    </row>
    <row r="23746" spans="1:2" ht="14.25" customHeight="1">
      <c r="A23746" s="6" t="s">
        <v>22466</v>
      </c>
      <c r="B23746" s="2" t="str">
        <f ca="1">IFERROR(__xludf.DUMMYFUNCTION("GOOGLETRANSLATE(A23746,""auto"",""en"")"),"We all are in a situation of ""a well in front ,a ditch behind ""........We can't escape this situation....
The result is obvious.....😢")</f>
        <v>We all are in a situation of "a well in front ,a ditch behind "........We can't escape this situation....
The result is obvious.....😢</v>
      </c>
    </row>
    <row r="23747" spans="1:2" ht="14.25" customHeight="1">
      <c r="A23747" s="2" t="s">
        <v>22467</v>
      </c>
      <c r="B23747" s="2" t="str">
        <f ca="1">IFERROR(__xludf.DUMMYFUNCTION("GOOGLETRANSLATE(A23747,""auto"",""en"")"),"Loading...")</f>
        <v>Loading...</v>
      </c>
    </row>
    <row r="23748" spans="1:2" ht="14.25" customHeight="1">
      <c r="A23748" s="2" t="s">
        <v>22468</v>
      </c>
      <c r="B23748" s="2" t="str">
        <f ca="1">IFERROR(__xludf.DUMMYFUNCTION("GOOGLETRANSLATE(A23748,""auto"",""en"")"),"Loading...")</f>
        <v>Loading...</v>
      </c>
    </row>
    <row r="23749" spans="1:2" ht="14.25" customHeight="1">
      <c r="A23749" s="2" t="s">
        <v>22469</v>
      </c>
      <c r="B23749" s="2" t="str">
        <f ca="1">IFERROR(__xludf.DUMMYFUNCTION("GOOGLETRANSLATE(A23749,""auto"",""en"")"),"Loading...")</f>
        <v>Loading...</v>
      </c>
    </row>
    <row r="23750" spans="1:2" ht="14.25" customHeight="1">
      <c r="A23750" s="2" t="s">
        <v>22470</v>
      </c>
      <c r="B23750" s="2" t="str">
        <f ca="1">IFERROR(__xludf.DUMMYFUNCTION("GOOGLETRANSLATE(A23750,""auto"",""en"")"),"Loading...")</f>
        <v>Loading...</v>
      </c>
    </row>
    <row r="23751" spans="1:2" ht="14.25" customHeight="1">
      <c r="A23751" s="2" t="s">
        <v>22471</v>
      </c>
      <c r="B23751" s="2" t="str">
        <f ca="1">IFERROR(__xludf.DUMMYFUNCTION("GOOGLETRANSLATE(A23751,""auto"",""en"")"),"Loading...")</f>
        <v>Loading...</v>
      </c>
    </row>
    <row r="23752" spans="1:2" ht="14.25" customHeight="1">
      <c r="A23752" s="2" t="s">
        <v>22472</v>
      </c>
      <c r="B23752" s="2" t="str">
        <f ca="1">IFERROR(__xludf.DUMMYFUNCTION("GOOGLETRANSLATE(A23752,""auto"",""en"")"),"Loading...")</f>
        <v>Loading...</v>
      </c>
    </row>
    <row r="23753" spans="1:2" ht="14.25" customHeight="1">
      <c r="A23753" s="4" t="s">
        <v>22473</v>
      </c>
      <c r="B23753" s="2" t="str">
        <f ca="1">IFERROR(__xludf.DUMMYFUNCTION("GOOGLETRANSLATE(A23753,""auto"",""en"")"),"Loading...")</f>
        <v>Loading...</v>
      </c>
    </row>
    <row r="23754" spans="1:2" ht="14.25" customHeight="1">
      <c r="A23754" s="6" t="s">
        <v>22474</v>
      </c>
      <c r="B23754" s="2" t="str">
        <f ca="1">IFERROR(__xludf.DUMMYFUNCTION("GOOGLETRANSLATE(A23754,""auto"",""en"")"),"Loading...")</f>
        <v>Loading...</v>
      </c>
    </row>
    <row r="23755" spans="1:2" ht="14.25" customHeight="1">
      <c r="A23755" s="2" t="s">
        <v>22475</v>
      </c>
      <c r="B23755" s="2" t="str">
        <f ca="1">IFERROR(__xludf.DUMMYFUNCTION("GOOGLETRANSLATE(A23755,""auto"",""en"")"),"Pappu will stay pappu he will never grow 😂😂😂")</f>
        <v>Pappu will stay pappu he will never grow 😂😂😂</v>
      </c>
    </row>
    <row r="23756" spans="1:2" ht="14.25" customHeight="1">
      <c r="A23756" s="2" t="s">
        <v>21719</v>
      </c>
      <c r="B23756" s="2" t="str">
        <f ca="1">IFERROR(__xludf.DUMMYFUNCTION("GOOGLETRANSLATE(A23756,""auto"",""en"")"),"Vote for Congress party")</f>
        <v>Vote for Congress party</v>
      </c>
    </row>
    <row r="23757" spans="1:2" ht="14.25" customHeight="1">
      <c r="A23757" s="2" t="s">
        <v>22476</v>
      </c>
      <c r="B23757" s="2" t="str">
        <f ca="1">IFERROR(__xludf.DUMMYFUNCTION("GOOGLETRANSLATE(A23757,""auto"",""en"")"),"Loading...")</f>
        <v>Loading...</v>
      </c>
    </row>
    <row r="23758" spans="1:2" ht="14.25" customHeight="1">
      <c r="A23758" s="2" t="s">
        <v>22477</v>
      </c>
      <c r="B23758" s="2" t="str">
        <f ca="1">IFERROR(__xludf.DUMMYFUNCTION("GOOGLETRANSLATE(A23758,""auto"",""en"")"),"Loading...")</f>
        <v>Loading...</v>
      </c>
    </row>
    <row r="23759" spans="1:2" ht="14.25" customHeight="1">
      <c r="A23759" s="2" t="s">
        <v>22478</v>
      </c>
      <c r="B23759" s="2" t="str">
        <f ca="1">IFERROR(__xludf.DUMMYFUNCTION("GOOGLETRANSLATE(A23759,""auto"",""en"")"),"Loading...")</f>
        <v>Loading...</v>
      </c>
    </row>
    <row r="23760" spans="1:2" ht="14.25" customHeight="1">
      <c r="A23760" s="2" t="s">
        <v>22479</v>
      </c>
      <c r="B23760" s="2" t="str">
        <f ca="1">IFERROR(__xludf.DUMMYFUNCTION("GOOGLETRANSLATE(A23760,""auto"",""en"")"),"One side journor alist. Ohh sorry no journalism")</f>
        <v>One side journor alist. Ohh sorry no journalism</v>
      </c>
    </row>
    <row r="23761" spans="1:2" ht="14.25" customHeight="1">
      <c r="A23761" s="2" t="s">
        <v>22480</v>
      </c>
      <c r="B23761" s="2" t="str">
        <f ca="1">IFERROR(__xludf.DUMMYFUNCTION("GOOGLETRANSLATE(A23761,""auto"",""en"")"),"Loading...")</f>
        <v>Loading...</v>
      </c>
    </row>
    <row r="23762" spans="1:2" ht="14.25" customHeight="1">
      <c r="A23762" s="2" t="s">
        <v>22481</v>
      </c>
      <c r="B23762" s="2" t="str">
        <f ca="1">IFERROR(__xludf.DUMMYFUNCTION("GOOGLETRANSLATE(A23762,""auto"",""en"")"),"Loading...")</f>
        <v>Loading...</v>
      </c>
    </row>
    <row r="23763" spans="1:2" ht="14.25" customHeight="1">
      <c r="A23763" s="2" t="s">
        <v>22482</v>
      </c>
      <c r="B23763" s="2" t="str">
        <f ca="1">IFERROR(__xludf.DUMMYFUNCTION("GOOGLETRANSLATE(A23763,""auto"",""en"")"),"Loading...")</f>
        <v>Loading...</v>
      </c>
    </row>
    <row r="23764" spans="1:2" ht="14.25" customHeight="1">
      <c r="A23764" s="2" t="s">
        <v>22483</v>
      </c>
      <c r="B23764" s="2" t="str">
        <f ca="1">IFERROR(__xludf.DUMMYFUNCTION("GOOGLETRANSLATE(A23764,""auto"",""en"")"),"Loading...")</f>
        <v>Loading...</v>
      </c>
    </row>
    <row r="23765" spans="1:2" ht="14.25" customHeight="1">
      <c r="A23765" s="2" t="s">
        <v>22484</v>
      </c>
      <c r="B23765" s="2" t="str">
        <f ca="1">IFERROR(__xludf.DUMMYFUNCTION("GOOGLETRANSLATE(A23765,""auto"",""en"")"),"Loading...")</f>
        <v>Loading...</v>
      </c>
    </row>
    <row r="23766" spans="1:2" ht="14.25" customHeight="1">
      <c r="A23766" s="4" t="s">
        <v>22485</v>
      </c>
      <c r="B23766" s="2" t="str">
        <f ca="1">IFERROR(__xludf.DUMMYFUNCTION("GOOGLETRANSLATE(A23766,""auto"",""en"")"),"Loading...")</f>
        <v>Loading...</v>
      </c>
    </row>
    <row r="23767" spans="1:2" ht="14.25" customHeight="1">
      <c r="A23767" s="2" t="s">
        <v>2214</v>
      </c>
      <c r="B23767" s="2" t="str">
        <f ca="1">IFERROR(__xludf.DUMMYFUNCTION("GOOGLETRANSLATE(A23767,""auto"",""en"")"),"Modi")</f>
        <v>Modi</v>
      </c>
    </row>
    <row r="23768" spans="1:2" ht="14.25" customHeight="1">
      <c r="A23768" s="2" t="s">
        <v>22486</v>
      </c>
      <c r="B23768" s="2" t="str">
        <f ca="1">IFERROR(__xludf.DUMMYFUNCTION("GOOGLETRANSLATE(A23768,""auto"",""en"")"),"Loading...")</f>
        <v>Loading...</v>
      </c>
    </row>
    <row r="23769" spans="1:2" ht="14.25" customHeight="1">
      <c r="A23769" s="2" t="s">
        <v>22487</v>
      </c>
      <c r="B23769" s="2" t="str">
        <f ca="1">IFERROR(__xludf.DUMMYFUNCTION("GOOGLETRANSLATE(A23769,""auto"",""en"")"),"Loading...")</f>
        <v>Loading...</v>
      </c>
    </row>
    <row r="23770" spans="1:2" ht="14.25" customHeight="1">
      <c r="A23770" s="2" t="s">
        <v>22488</v>
      </c>
      <c r="B23770" s="2" t="str">
        <f ca="1">IFERROR(__xludf.DUMMYFUNCTION("GOOGLETRANSLATE(A23770,""auto"",""en"")"),"Loading...")</f>
        <v>Loading...</v>
      </c>
    </row>
    <row r="23771" spans="1:2" ht="14.25" customHeight="1">
      <c r="A23771" s="2" t="s">
        <v>22489</v>
      </c>
      <c r="B23771" s="2" t="str">
        <f ca="1">IFERROR(__xludf.DUMMYFUNCTION("GOOGLETRANSLATE(A23771,""auto"",""en"")"),"Loading...")</f>
        <v>Loading...</v>
      </c>
    </row>
    <row r="23772" spans="1:2" ht="14.25" customHeight="1">
      <c r="A23772" s="2" t="s">
        <v>22490</v>
      </c>
      <c r="B23772" s="2" t="str">
        <f ca="1">IFERROR(__xludf.DUMMYFUNCTION("GOOGLETRANSLATE(A23772,""auto"",""en"")"),"Loading...")</f>
        <v>Loading...</v>
      </c>
    </row>
    <row r="23773" spans="1:2" ht="14.25" customHeight="1">
      <c r="A23773" s="2" t="s">
        <v>22491</v>
      </c>
      <c r="B23773" s="2" t="str">
        <f ca="1">IFERROR(__xludf.DUMMYFUNCTION("GOOGLETRANSLATE(A23773,""auto"",""en"")"),"Hamelition dilemma 😢")</f>
        <v>Hamelition dilemma 😢</v>
      </c>
    </row>
    <row r="23774" spans="1:2" ht="14.25" customHeight="1">
      <c r="A23774" s="6" t="s">
        <v>22492</v>
      </c>
      <c r="B23774" s="2" t="str">
        <f ca="1">IFERROR(__xludf.DUMMYFUNCTION("GOOGLETRANSLATE(A23774,""auto"",""en"")"),"Loading...")</f>
        <v>Loading...</v>
      </c>
    </row>
    <row r="23775" spans="1:2" ht="14.25" customHeight="1">
      <c r="A23775" s="2" t="s">
        <v>22493</v>
      </c>
      <c r="B23775" s="2" t="str">
        <f ca="1">IFERROR(__xludf.DUMMYFUNCTION("GOOGLETRANSLATE(A23775,""auto"",""en"")"),"Loading...")</f>
        <v>Loading...</v>
      </c>
    </row>
    <row r="23776" spans="1:2" ht="14.25" customHeight="1">
      <c r="A23776" s="2" t="s">
        <v>22494</v>
      </c>
      <c r="B23776" s="2" t="str">
        <f ca="1">IFERROR(__xludf.DUMMYFUNCTION("GOOGLETRANSLATE(A23776,""auto"",""en"")"),"Loading...")</f>
        <v>Loading...</v>
      </c>
    </row>
    <row r="23777" spans="1:2" ht="14.25" customHeight="1">
      <c r="A23777" s="2" t="s">
        <v>22495</v>
      </c>
      <c r="B23777" s="2" t="str">
        <f ca="1">IFERROR(__xludf.DUMMYFUNCTION("GOOGLETRANSLATE(A23777,""auto"",""en"")"),"Loading...")</f>
        <v>Loading...</v>
      </c>
    </row>
    <row r="23778" spans="1:2" ht="14.25" customHeight="1">
      <c r="A23778" s="2" t="s">
        <v>22496</v>
      </c>
      <c r="B23778" s="2" t="str">
        <f ca="1">IFERROR(__xludf.DUMMYFUNCTION("GOOGLETRANSLATE(A23778,""auto"",""en"")"),"See guys no one is perfect, and everytime When Rahul Gandhi tried to do something good,as always BJP will against Congress... Lets see Give him one Chance, lets see what Congress can do for our Country. But  modiji govt is not Ruling the Country in Proper"&amp;"ly Fully Corrupted...")</f>
        <v>See guys no one is perfect, and everytime When Rahul Gandhi tried to do something good,as always BJP will against Congress... Lets see Give him one Chance, lets see what Congress can do for our Country. But  modiji govt is not Ruling the Country in Properly Fully Corrupted...</v>
      </c>
    </row>
    <row r="23779" spans="1:2" ht="14.25" customHeight="1">
      <c r="A23779" s="6" t="s">
        <v>22497</v>
      </c>
      <c r="B23779" s="2" t="str">
        <f ca="1">IFERROR(__xludf.DUMMYFUNCTION("GOOGLETRANSLATE(A23779,""auto"",""en"")"),"Loading...")</f>
        <v>Loading...</v>
      </c>
    </row>
    <row r="23780" spans="1:2" ht="14.25" customHeight="1">
      <c r="A23780" s="2" t="s">
        <v>22498</v>
      </c>
      <c r="B23780" s="2" t="str">
        <f ca="1">IFERROR(__xludf.DUMMYFUNCTION("GOOGLETRANSLATE(A23780,""auto"",""en"")"),"Loading...")</f>
        <v>Loading...</v>
      </c>
    </row>
    <row r="23781" spans="1:2" ht="14.25" customHeight="1">
      <c r="A23781" s="2" t="s">
        <v>22499</v>
      </c>
      <c r="B23781" s="2" t="str">
        <f ca="1">IFERROR(__xludf.DUMMYFUNCTION("GOOGLETRANSLATE(A23781,""auto"",""en"")"),"We can see bjp adds on his videos")</f>
        <v>We can see bjp adds on his videos</v>
      </c>
    </row>
    <row r="23782" spans="1:2" ht="14.25" customHeight="1">
      <c r="A23782" s="2" t="s">
        <v>22500</v>
      </c>
      <c r="B23782" s="2" t="str">
        <f ca="1">IFERROR(__xludf.DUMMYFUNCTION("GOOGLETRANSLATE(A23782,""auto"",""en"")"),"Loading...")</f>
        <v>Loading...</v>
      </c>
    </row>
    <row r="23783" spans="1:2" ht="14.25" customHeight="1">
      <c r="A23783" s="2" t="s">
        <v>22501</v>
      </c>
      <c r="B23783" s="2" t="str">
        <f ca="1">IFERROR(__xludf.DUMMYFUNCTION("GOOGLETRANSLATE(A23783,""auto"",""en"")"),"Loading...")</f>
        <v>Loading...</v>
      </c>
    </row>
    <row r="23784" spans="1:2" ht="14.25" customHeight="1">
      <c r="A23784" s="2" t="s">
        <v>22502</v>
      </c>
      <c r="B23784" s="2" t="str">
        <f ca="1">IFERROR(__xludf.DUMMYFUNCTION("GOOGLETRANSLATE(A23784,""auto"",""en"")"),"Loading...")</f>
        <v>Loading...</v>
      </c>
    </row>
    <row r="23785" spans="1:2" ht="14.25" customHeight="1">
      <c r="A23785" s="2" t="s">
        <v>22503</v>
      </c>
      <c r="B23785" s="2" t="str">
        <f ca="1">IFERROR(__xludf.DUMMYFUNCTION("GOOGLETRANSLATE(A23785,""auto"",""en"")"),"Loading...")</f>
        <v>Loading...</v>
      </c>
    </row>
    <row r="23786" spans="1:2" ht="14.25" customHeight="1">
      <c r="A23786" s="2" t="s">
        <v>22504</v>
      </c>
      <c r="B23786" s="2" t="str">
        <f ca="1">IFERROR(__xludf.DUMMYFUNCTION("GOOGLETRANSLATE(A23786,""auto"",""en"")"),"Loading...")</f>
        <v>Loading...</v>
      </c>
    </row>
    <row r="23787" spans="1:2" ht="14.25" customHeight="1">
      <c r="A23787" s="2" t="s">
        <v>22505</v>
      </c>
      <c r="B23787" s="2" t="str">
        <f ca="1">IFERROR(__xludf.DUMMYFUNCTION("GOOGLETRANSLATE(A23787,""auto"",""en"")"),"Loading...")</f>
        <v>Loading...</v>
      </c>
    </row>
    <row r="23788" spans="1:2" ht="14.25" customHeight="1">
      <c r="A23788" s="6" t="s">
        <v>22506</v>
      </c>
      <c r="B23788" s="2" t="str">
        <f ca="1">IFERROR(__xludf.DUMMYFUNCTION("GOOGLETRANSLATE(A23788,""auto"",""en"")"),"Loading...")</f>
        <v>Loading...</v>
      </c>
    </row>
    <row r="23789" spans="1:2" ht="14.25" customHeight="1">
      <c r="A23789" s="2" t="s">
        <v>22507</v>
      </c>
      <c r="B23789" s="2" t="str">
        <f ca="1">IFERROR(__xludf.DUMMYFUNCTION("GOOGLETRANSLATE(A23789,""auto"",""en"")"),"Loading...")</f>
        <v>Loading...</v>
      </c>
    </row>
    <row r="23790" spans="1:2" ht="14.25" customHeight="1">
      <c r="A23790" s="2" t="s">
        <v>22508</v>
      </c>
      <c r="B23790" s="2" t="str">
        <f ca="1">IFERROR(__xludf.DUMMYFUNCTION("GOOGLETRANSLATE(A23790,""auto"",""en"")"),"Loading...")</f>
        <v>Loading...</v>
      </c>
    </row>
    <row r="23791" spans="1:2" ht="14.25" customHeight="1">
      <c r="A23791" s="5" t="s">
        <v>22509</v>
      </c>
      <c r="B23791" s="2" t="str">
        <f ca="1">IFERROR(__xludf.DUMMYFUNCTION("GOOGLETRANSLATE(A23791,""auto"",""en"")"),"Loading...")</f>
        <v>Loading...</v>
      </c>
    </row>
    <row r="23792" spans="1:2" ht="14.25" customHeight="1">
      <c r="A23792" s="2" t="s">
        <v>22510</v>
      </c>
      <c r="B23792" s="2" t="str">
        <f ca="1">IFERROR(__xludf.DUMMYFUNCTION("GOOGLETRANSLATE(A23792,""auto"",""en"")"),"Loading...")</f>
        <v>Loading...</v>
      </c>
    </row>
    <row r="23793" spans="1:2" ht="14.25" customHeight="1">
      <c r="A23793" s="2" t="s">
        <v>22511</v>
      </c>
      <c r="B23793" s="2" t="str">
        <f ca="1">IFERROR(__xludf.DUMMYFUNCTION("GOOGLETRANSLATE(A23793,""auto"",""en"")"),"Loading...")</f>
        <v>Loading...</v>
      </c>
    </row>
    <row r="23794" spans="1:2" ht="14.25" customHeight="1">
      <c r="A23794" s="2" t="s">
        <v>22512</v>
      </c>
      <c r="B23794" s="2" t="str">
        <f ca="1">IFERROR(__xludf.DUMMYFUNCTION("GOOGLETRANSLATE(A23794,""auto"",""en"")"),"Great analysis, and the best thing is, he didn’t try to be elitist or try to convince his viewers to vote for one or the other party, unlike many others who think they have the right to tell anyone who to vote for.")</f>
        <v>Great analysis, and the best thing is, he didn’t try to be elitist or try to convince his viewers to vote for one or the other party, unlike many others who think they have the right to tell anyone who to vote for.</v>
      </c>
    </row>
    <row r="23795" spans="1:2" ht="14.25" customHeight="1">
      <c r="A23795" s="2" t="s">
        <v>22513</v>
      </c>
      <c r="B23795" s="2" t="str">
        <f ca="1">IFERROR(__xludf.DUMMYFUNCTION("GOOGLETRANSLATE(A23795,""auto"",""en"")"),"Loading...")</f>
        <v>Loading...</v>
      </c>
    </row>
    <row r="23796" spans="1:2" ht="14.25" customHeight="1">
      <c r="A23796" s="2" t="s">
        <v>22514</v>
      </c>
      <c r="B23796" s="2" t="str">
        <f ca="1">IFERROR(__xludf.DUMMYFUNCTION("GOOGLETRANSLATE(A23796,""auto"",""en"")"),"Loading...")</f>
        <v>Loading...</v>
      </c>
    </row>
    <row r="23797" spans="1:2" ht="14.25" customHeight="1">
      <c r="A23797" s="2" t="s">
        <v>22515</v>
      </c>
      <c r="B23797" s="2" t="str">
        <f ca="1">IFERROR(__xludf.DUMMYFUNCTION("GOOGLETRANSLATE(A23797,""auto"",""en"")"),"Loading...")</f>
        <v>Loading...</v>
      </c>
    </row>
    <row r="23798" spans="1:2" ht="14.25" customHeight="1">
      <c r="A23798" s="2" t="s">
        <v>22516</v>
      </c>
      <c r="B23798" s="2" t="str">
        <f ca="1">IFERROR(__xludf.DUMMYFUNCTION("GOOGLETRANSLATE(A23798,""auto"",""en"")"),"A big thanks for educating. I just hope you keep spreading correct and factual data in this corrupt and bought-out media.")</f>
        <v>A big thanks for educating. I just hope you keep spreading correct and factual data in this corrupt and bought-out media.</v>
      </c>
    </row>
    <row r="23799" spans="1:2" ht="14.25" customHeight="1">
      <c r="A23799" s="2" t="s">
        <v>22517</v>
      </c>
      <c r="B23799" s="2" t="str">
        <f ca="1">IFERROR(__xludf.DUMMYFUNCTION("GOOGLETRANSLATE(A23799,""auto"",""en"")"),"Loading...")</f>
        <v>Loading...</v>
      </c>
    </row>
    <row r="23800" spans="1:2" ht="14.25" customHeight="1">
      <c r="A23800" s="2" t="s">
        <v>22518</v>
      </c>
      <c r="B23800" s="2" t="str">
        <f ca="1">IFERROR(__xludf.DUMMYFUNCTION("GOOGLETRANSLATE(A23800,""auto"",""en"")"),"Loading...")</f>
        <v>Loading...</v>
      </c>
    </row>
    <row r="23801" spans="1:2" ht="14.25" customHeight="1">
      <c r="A23801" s="6" t="s">
        <v>22519</v>
      </c>
      <c r="B23801" s="2" t="str">
        <f ca="1">IFERROR(__xludf.DUMMYFUNCTION("GOOGLETRANSLATE(A23801,""auto"",""en"")"),"This is called constructive criticism criticise what is wrong and praise what is right applicable for both bjp and congress 
Highly impressed Mohak")</f>
        <v>This is called constructive criticism criticise what is wrong and praise what is right applicable for both bjp and congress 
Highly impressed Mohak</v>
      </c>
    </row>
    <row r="23802" spans="1:2" ht="14.25" customHeight="1">
      <c r="A23802" s="2" t="s">
        <v>22520</v>
      </c>
      <c r="B23802" s="2" t="str">
        <f ca="1">IFERROR(__xludf.DUMMYFUNCTION("GOOGLETRANSLATE(A23802,""auto"",""en"")"),"Loading...")</f>
        <v>Loading...</v>
      </c>
    </row>
    <row r="23803" spans="1:2" ht="14.25" customHeight="1">
      <c r="A23803" s="2" t="s">
        <v>22521</v>
      </c>
      <c r="B23803" s="2" t="str">
        <f ca="1">IFERROR(__xludf.DUMMYFUNCTION("GOOGLETRANSLATE(A23803,""auto"",""en"")"),"Why English captions not available for this video")</f>
        <v>Why English captions not available for this video</v>
      </c>
    </row>
    <row r="23804" spans="1:2" ht="14.25" customHeight="1">
      <c r="A23804" s="6" t="s">
        <v>22522</v>
      </c>
      <c r="B23804" s="2" t="str">
        <f ca="1">IFERROR(__xludf.DUMMYFUNCTION("GOOGLETRANSLATE(A23804,""auto"",""en"")"),"Loading...")</f>
        <v>Loading...</v>
      </c>
    </row>
    <row r="23805" spans="1:2" ht="14.25" customHeight="1">
      <c r="A23805" s="2" t="s">
        <v>22523</v>
      </c>
      <c r="B23805" s="2" t="str">
        <f ca="1">IFERROR(__xludf.DUMMYFUNCTION("GOOGLETRANSLATE(A23805,""auto"",""en"")"),"Loading...")</f>
        <v>Loading...</v>
      </c>
    </row>
    <row r="23806" spans="1:2" ht="14.25" customHeight="1">
      <c r="A23806" s="6" t="s">
        <v>22524</v>
      </c>
      <c r="B23806" s="2" t="str">
        <f ca="1">IFERROR(__xludf.DUMMYFUNCTION("GOOGLETRANSLATE(A23806,""auto"",""en"")"),"Loading...")</f>
        <v>Loading...</v>
      </c>
    </row>
    <row r="23807" spans="1:2" ht="14.25" customHeight="1">
      <c r="A23807" s="2" t="s">
        <v>22525</v>
      </c>
      <c r="B23807" s="2" t="str">
        <f ca="1">IFERROR(__xludf.DUMMYFUNCTION("GOOGLETRANSLATE(A23807,""auto"",""en"")"),"Loading...")</f>
        <v>Loading...</v>
      </c>
    </row>
    <row r="23808" spans="1:2" ht="14.25" customHeight="1">
      <c r="A23808" s="2" t="s">
        <v>22526</v>
      </c>
      <c r="B23808" s="2" t="str">
        <f ca="1">IFERROR(__xludf.DUMMYFUNCTION("GOOGLETRANSLATE(A23808,""auto"",""en"")"),"Loading...")</f>
        <v>Loading...</v>
      </c>
    </row>
    <row r="23809" spans="1:2" ht="14.25" customHeight="1">
      <c r="A23809" s="2" t="s">
        <v>22527</v>
      </c>
      <c r="B23809" s="2" t="str">
        <f ca="1">IFERROR(__xludf.DUMMYFUNCTION("GOOGLETRANSLATE(A23809,""auto"",""en"")"),"Loading...")</f>
        <v>Loading...</v>
      </c>
    </row>
    <row r="23810" spans="1:2" ht="14.25" customHeight="1">
      <c r="A23810" s="2" t="s">
        <v>22528</v>
      </c>
      <c r="B23810" s="2" t="str">
        <f ca="1">IFERROR(__xludf.DUMMYFUNCTION("GOOGLETRANSLATE(A23810,""auto"",""en"")"),"Loading...")</f>
        <v>Loading...</v>
      </c>
    </row>
    <row r="23811" spans="1:2" ht="14.25" customHeight="1">
      <c r="A23811" s="2" t="s">
        <v>16597</v>
      </c>
      <c r="B23811" s="2" t="str">
        <f ca="1">IFERROR(__xludf.DUMMYFUNCTION("GOOGLETRANSLATE(A23811,""auto"",""en"")"),"Loading...")</f>
        <v>Loading...</v>
      </c>
    </row>
    <row r="23812" spans="1:2" ht="14.25" customHeight="1">
      <c r="A23812" s="2" t="s">
        <v>22529</v>
      </c>
      <c r="B23812" s="2" t="str">
        <f ca="1">IFERROR(__xludf.DUMMYFUNCTION("GOOGLETRANSLATE(A23812,""auto"",""en"")"),"Loading...")</f>
        <v>Loading...</v>
      </c>
    </row>
    <row r="23813" spans="1:2" ht="14.25" customHeight="1">
      <c r="A23813" s="2" t="s">
        <v>22530</v>
      </c>
      <c r="B23813" s="2" t="str">
        <f ca="1">IFERROR(__xludf.DUMMYFUNCTION("GOOGLETRANSLATE(A23813,""auto"",""en"")"),"Loading...")</f>
        <v>Loading...</v>
      </c>
    </row>
    <row r="23814" spans="1:2" ht="14.25" customHeight="1">
      <c r="A23814" s="2" t="s">
        <v>22531</v>
      </c>
      <c r="B23814" s="2" t="str">
        <f ca="1">IFERROR(__xludf.DUMMYFUNCTION("GOOGLETRANSLATE(A23814,""auto"",""en"")"),"Loading...")</f>
        <v>Loading...</v>
      </c>
    </row>
    <row r="23815" spans="1:2" ht="14.25" customHeight="1">
      <c r="A23815" s="2" t="s">
        <v>22532</v>
      </c>
      <c r="B23815" s="2" t="str">
        <f ca="1">IFERROR(__xludf.DUMMYFUNCTION("GOOGLETRANSLATE(A23815,""auto"",""en"")"),"Loading...")</f>
        <v>Loading...</v>
      </c>
    </row>
    <row r="23816" spans="1:2" ht="14.25" customHeight="1">
      <c r="A23816" s="2" t="s">
        <v>22533</v>
      </c>
      <c r="B23816" s="2" t="str">
        <f ca="1">IFERROR(__xludf.DUMMYFUNCTION("GOOGLETRANSLATE(A23816,""auto"",""en"")"),"Loading...")</f>
        <v>Loading...</v>
      </c>
    </row>
    <row r="23817" spans="1:2" ht="14.25" customHeight="1">
      <c r="A23817" s="2" t="s">
        <v>22534</v>
      </c>
      <c r="B23817" s="2" t="str">
        <f ca="1">IFERROR(__xludf.DUMMYFUNCTION("GOOGLETRANSLATE(A23817,""auto"",""en"")"),"Modi overconfident speech always shows that he don't even cares for future of its citizens but he always want to be in power to visit international friends especially Italian pm.modi went many countries during his tenure but not Manipur who voted for him "&amp;"...let's save democracy together we can do anything...if bjp return to power next election there will be no one to speak about our country because it is obvious that rahul will be imprison by Bjp so that they can do anything against the will of India and "&amp;"our cry will not listen or heard by fake educated pm modi.")</f>
        <v>Modi overconfident speech always shows that he don't even cares for future of its citizens but he always want to be in power to visit international friends especially Italian pm.modi went many countries during his tenure but not Manipur who voted for him ...let's save democracy together we can do anything...if bjp return to power next election there will be no one to speak about our country because it is obvious that rahul will be imprison by Bjp so that they can do anything against the will of India and our cry will not listen or heard by fake educated pm modi.</v>
      </c>
    </row>
    <row r="23818" spans="1:2" ht="14.25" customHeight="1">
      <c r="A23818" s="6" t="s">
        <v>22535</v>
      </c>
      <c r="B23818" s="2" t="str">
        <f ca="1">IFERROR(__xludf.DUMMYFUNCTION("GOOGLETRANSLATE(A23818,""auto"",""en"")"),"fuck reservation
A General's man also pays tax even on his earnings and the rest does not get any admission.")</f>
        <v>fuck reservation
A General's man also pays tax even on his earnings and the rest does not get any admission.</v>
      </c>
    </row>
    <row r="23819" spans="1:2" ht="14.25" customHeight="1">
      <c r="A23819" s="2" t="s">
        <v>22536</v>
      </c>
      <c r="B23819" s="2" t="str">
        <f ca="1">IFERROR(__xludf.DUMMYFUNCTION("GOOGLETRANSLATE(A23819,""auto"",""en"")"),"Loading...")</f>
        <v>Loading...</v>
      </c>
    </row>
    <row r="23820" spans="1:2" ht="14.25" customHeight="1">
      <c r="A23820" s="6" t="s">
        <v>22537</v>
      </c>
      <c r="B23820" s="2" t="str">
        <f ca="1">IFERROR(__xludf.DUMMYFUNCTION("GOOGLETRANSLATE(A23820,""auto"",""en"")"),"Loading...")</f>
        <v>Loading...</v>
      </c>
    </row>
    <row r="23821" spans="1:2" ht="14.25" customHeight="1">
      <c r="A23821" s="2" t="s">
        <v>22538</v>
      </c>
      <c r="B23821" s="2" t="str">
        <f ca="1">IFERROR(__xludf.DUMMYFUNCTION("GOOGLETRANSLATE(A23821,""auto"",""en"")"),"Loading...")</f>
        <v>Loading...</v>
      </c>
    </row>
    <row r="23822" spans="1:2" ht="14.25" customHeight="1">
      <c r="A23822" s="5" t="s">
        <v>22539</v>
      </c>
      <c r="B23822" s="2" t="str">
        <f ca="1">IFERROR(__xludf.DUMMYFUNCTION("GOOGLETRANSLATE(A23822,""auto"",""en"")"),"Loading...")</f>
        <v>Loading...</v>
      </c>
    </row>
    <row r="23823" spans="1:2" ht="14.25" customHeight="1">
      <c r="A23823" s="2" t="s">
        <v>22540</v>
      </c>
      <c r="B23823" s="2" t="str">
        <f ca="1">IFERROR(__xludf.DUMMYFUNCTION("GOOGLETRANSLATE(A23823,""auto"",""en"")"),"Loading...")</f>
        <v>Loading...</v>
      </c>
    </row>
    <row r="23824" spans="1:2" ht="14.25" customHeight="1">
      <c r="A23824" s="2" t="s">
        <v>22541</v>
      </c>
      <c r="B23824" s="2" t="str">
        <f ca="1">IFERROR(__xludf.DUMMYFUNCTION("GOOGLETRANSLATE(A23824,""auto"",""en"")"),"Loading...")</f>
        <v>Loading...</v>
      </c>
    </row>
    <row r="23825" spans="1:2" ht="14.25" customHeight="1">
      <c r="A23825" s="2" t="s">
        <v>22542</v>
      </c>
      <c r="B23825" s="2" t="str">
        <f ca="1">IFERROR(__xludf.DUMMYFUNCTION("GOOGLETRANSLATE(A23825,""auto"",""en"")"),"Loading...")</f>
        <v>Loading...</v>
      </c>
    </row>
    <row r="23826" spans="1:2" ht="14.25" customHeight="1">
      <c r="A23826" s="6" t="s">
        <v>22543</v>
      </c>
      <c r="B23826" s="2" t="str">
        <f ca="1">IFERROR(__xludf.DUMMYFUNCTION("GOOGLETRANSLATE(A23826,""auto"",""en"")"),"To strengthen democracy,
Change of power is very important, it is necessary to defeat BJP.
To strengthen democracy,
Change of power is very important, it is necessary to defeat BJP.
This time INDIA Gadhbandhan has to win
This time India Garhbandhan has t"&amp;"o win.")</f>
        <v>To strengthen democracy,
Change of power is very important, it is necessary to defeat BJP.
To strengthen democracy,
Change of power is very important, it is necessary to defeat BJP.
This time INDIA Gadhbandhan has to win
This time India Garhbandhan has to win.</v>
      </c>
    </row>
    <row r="23827" spans="1:2" ht="14.25" customHeight="1">
      <c r="A23827" s="2" t="s">
        <v>22544</v>
      </c>
      <c r="B23827" s="2" t="str">
        <f ca="1">IFERROR(__xludf.DUMMYFUNCTION("GOOGLETRANSLATE(A23827,""auto"",""en"")"),"Loading...")</f>
        <v>Loading...</v>
      </c>
    </row>
    <row r="23828" spans="1:2" ht="14.25" customHeight="1">
      <c r="A23828" s="5" t="s">
        <v>22545</v>
      </c>
      <c r="B23828" s="2" t="str">
        <f ca="1">IFERROR(__xludf.DUMMYFUNCTION("GOOGLETRANSLATE(A23828,""auto"",""en"")"),"Loading...")</f>
        <v>Loading...</v>
      </c>
    </row>
    <row r="23829" spans="1:2" ht="14.25" customHeight="1">
      <c r="A23829" s="2" t="s">
        <v>22546</v>
      </c>
      <c r="B23829" s="2" t="str">
        <f ca="1">IFERROR(__xludf.DUMMYFUNCTION("GOOGLETRANSLATE(A23829,""auto"",""en"")"),"Loading...")</f>
        <v>Loading...</v>
      </c>
    </row>
    <row r="23830" spans="1:2" ht="14.25" customHeight="1">
      <c r="A23830" s="2" t="s">
        <v>22547</v>
      </c>
      <c r="B23830" s="2" t="str">
        <f ca="1">IFERROR(__xludf.DUMMYFUNCTION("GOOGLETRANSLATE(A23830,""auto"",""en"")"),"Loading...")</f>
        <v>Loading...</v>
      </c>
    </row>
    <row r="23831" spans="1:2" ht="14.25" customHeight="1">
      <c r="A23831" s="6" t="s">
        <v>22548</v>
      </c>
      <c r="B23831" s="2" t="str">
        <f ca="1">IFERROR(__xludf.DUMMYFUNCTION("GOOGLETRANSLATE(A23831,""auto"",""en"")"),"Loading...")</f>
        <v>Loading...</v>
      </c>
    </row>
    <row r="23832" spans="1:2" ht="14.25" customHeight="1">
      <c r="A23832" s="2" t="s">
        <v>22549</v>
      </c>
      <c r="B23832" s="2" t="str">
        <f ca="1">IFERROR(__xludf.DUMMYFUNCTION("GOOGLETRANSLATE(A23832,""auto"",""en"")"),"Loading...")</f>
        <v>Loading...</v>
      </c>
    </row>
    <row r="23833" spans="1:2" ht="14.25" customHeight="1">
      <c r="A23833" s="6" t="s">
        <v>22550</v>
      </c>
      <c r="B23833" s="2" t="str">
        <f ca="1">IFERROR(__xludf.DUMMYFUNCTION("GOOGLETRANSLATE(A23833,""auto"",""en"")"),"Loading...")</f>
        <v>Loading...</v>
      </c>
    </row>
    <row r="23834" spans="1:2" ht="14.25" customHeight="1">
      <c r="A23834" s="2" t="s">
        <v>22551</v>
      </c>
      <c r="B23834" s="2" t="str">
        <f ca="1">IFERROR(__xludf.DUMMYFUNCTION("GOOGLETRANSLATE(A23834,""auto"",""en"")"),"Loading...")</f>
        <v>Loading...</v>
      </c>
    </row>
    <row r="23835" spans="1:2" ht="14.25" customHeight="1">
      <c r="A23835" s="2" t="s">
        <v>22552</v>
      </c>
      <c r="B23835" s="2" t="str">
        <f ca="1">IFERROR(__xludf.DUMMYFUNCTION("GOOGLETRANSLATE(A23835,""auto"",""en"")"),"Loading...")</f>
        <v>Loading...</v>
      </c>
    </row>
    <row r="23836" spans="1:2" ht="14.25" customHeight="1">
      <c r="A23836" s="2" t="s">
        <v>22553</v>
      </c>
      <c r="B23836" s="2" t="str">
        <f ca="1">IFERROR(__xludf.DUMMYFUNCTION("GOOGLETRANSLATE(A23836,""auto"",""en"")"),"And speaking negative about any leader will only confuse the public and it will not help.")</f>
        <v>And speaking negative about any leader will only confuse the public and it will not help.</v>
      </c>
    </row>
    <row r="23837" spans="1:2" ht="14.25" customHeight="1">
      <c r="A23837" s="2" t="s">
        <v>22554</v>
      </c>
      <c r="B23837" s="2" t="str">
        <f ca="1">IFERROR(__xludf.DUMMYFUNCTION("GOOGLETRANSLATE(A23837,""auto"",""en"")"),"Loading...")</f>
        <v>Loading...</v>
      </c>
    </row>
    <row r="23838" spans="1:2" ht="14.25" customHeight="1">
      <c r="A23838" s="4" t="s">
        <v>22555</v>
      </c>
      <c r="B23838" s="2" t="str">
        <f ca="1">IFERROR(__xludf.DUMMYFUNCTION("GOOGLETRANSLATE(A23838,""auto"",""en"")"),"Times have changed, circumstances have changed.")</f>
        <v>Times have changed, circumstances have changed.</v>
      </c>
    </row>
    <row r="23839" spans="1:2" ht="14.25" customHeight="1">
      <c r="A23839" s="2" t="s">
        <v>22556</v>
      </c>
      <c r="B23839" s="2" t="str">
        <f ca="1">IFERROR(__xludf.DUMMYFUNCTION("GOOGLETRANSLATE(A23839,""auto"",""en"")"),"Loading...")</f>
        <v>Loading...</v>
      </c>
    </row>
    <row r="23840" spans="1:2" ht="14.25" customHeight="1">
      <c r="A23840" s="2" t="s">
        <v>22557</v>
      </c>
      <c r="B23840" s="2" t="str">
        <f ca="1">IFERROR(__xludf.DUMMYFUNCTION("GOOGLETRANSLATE(A23840,""auto"",""en"")"),"Loading...")</f>
        <v>Loading...</v>
      </c>
    </row>
    <row r="23841" spans="1:2" ht="14.25" customHeight="1">
      <c r="A23841" s="2" t="s">
        <v>22558</v>
      </c>
      <c r="B23841" s="2" t="str">
        <f ca="1">IFERROR(__xludf.DUMMYFUNCTION("GOOGLETRANSLATE(A23841,""auto"",""en"")"),"Loading...")</f>
        <v>Loading...</v>
      </c>
    </row>
    <row r="23842" spans="1:2" ht="14.25" customHeight="1">
      <c r="A23842" s="2" t="s">
        <v>22559</v>
      </c>
      <c r="B23842" s="2" t="str">
        <f ca="1">IFERROR(__xludf.DUMMYFUNCTION("GOOGLETRANSLATE(A23842,""auto"",""en"")"),"Loading...")</f>
        <v>Loading...</v>
      </c>
    </row>
    <row r="23843" spans="1:2" ht="14.25" customHeight="1">
      <c r="A23843" s="2" t="s">
        <v>22560</v>
      </c>
      <c r="B23843" s="2" t="str">
        <f ca="1">IFERROR(__xludf.DUMMYFUNCTION("GOOGLETRANSLATE(A23843,""auto"",""en"")"),"Rahul Gandhi became Mahatma Gandhi by asking more questions.")</f>
        <v>Rahul Gandhi became Mahatma Gandhi by asking more questions.</v>
      </c>
    </row>
    <row r="23844" spans="1:2" ht="14.25" customHeight="1">
      <c r="A23844" s="6" t="s">
        <v>22561</v>
      </c>
      <c r="B23844" s="2" t="str">
        <f ca="1">IFERROR(__xludf.DUMMYFUNCTION("GOOGLETRANSLATE(A23844,""auto"",""en"")"),"Loading...")</f>
        <v>Loading...</v>
      </c>
    </row>
    <row r="23845" spans="1:2" ht="14.25" customHeight="1">
      <c r="A23845" s="2" t="s">
        <v>22562</v>
      </c>
      <c r="B23845" s="2" t="str">
        <f ca="1">IFERROR(__xludf.DUMMYFUNCTION("GOOGLETRANSLATE(A23845,""auto"",""en"")"),"Loading...")</f>
        <v>Loading...</v>
      </c>
    </row>
    <row r="23846" spans="1:2" ht="14.25" customHeight="1">
      <c r="A23846" s="2" t="s">
        <v>22563</v>
      </c>
      <c r="B23846" s="2" t="str">
        <f ca="1">IFERROR(__xludf.DUMMYFUNCTION("GOOGLETRANSLATE(A23846,""auto"",""en"")"),"Look at what BJP did.")</f>
        <v>Look at what BJP did.</v>
      </c>
    </row>
    <row r="23847" spans="1:2" ht="14.25" customHeight="1">
      <c r="A23847" s="2" t="s">
        <v>22564</v>
      </c>
      <c r="B23847" s="2" t="str">
        <f ca="1">IFERROR(__xludf.DUMMYFUNCTION("GOOGLETRANSLATE(A23847,""auto"",""en"")"),"Loading...")</f>
        <v>Loading...</v>
      </c>
    </row>
    <row r="23848" spans="1:2" ht="14.25" customHeight="1">
      <c r="A23848" s="2" t="s">
        <v>22565</v>
      </c>
      <c r="B23848" s="2" t="str">
        <f ca="1">IFERROR(__xludf.DUMMYFUNCTION("GOOGLETRANSLATE(A23848,""auto"",""en"")"),"Loading...")</f>
        <v>Loading...</v>
      </c>
    </row>
    <row r="23849" spans="1:2" ht="14.25" customHeight="1">
      <c r="A23849" s="2" t="s">
        <v>22566</v>
      </c>
      <c r="B23849" s="2" t="str">
        <f ca="1">IFERROR(__xludf.DUMMYFUNCTION("GOOGLETRANSLATE(A23849,""auto"",""en"")"),"Loading...")</f>
        <v>Loading...</v>
      </c>
    </row>
    <row r="23850" spans="1:2" ht="14.25" customHeight="1">
      <c r="A23850" s="2" t="s">
        <v>22567</v>
      </c>
      <c r="B23850" s="2" t="str">
        <f ca="1">IFERROR(__xludf.DUMMYFUNCTION("GOOGLETRANSLATE(A23850,""auto"",""en"")"),"Loading...")</f>
        <v>Loading...</v>
      </c>
    </row>
    <row r="23851" spans="1:2" ht="14.25" customHeight="1">
      <c r="A23851" s="6" t="s">
        <v>22568</v>
      </c>
      <c r="B23851" s="2" t="str">
        <f ca="1">IFERROR(__xludf.DUMMYFUNCTION("GOOGLETRANSLATE(A23851,""auto"",""en"")"),"Loading...")</f>
        <v>Loading...</v>
      </c>
    </row>
    <row r="23852" spans="1:2" ht="14.25" customHeight="1">
      <c r="A23852" s="2" t="s">
        <v>22569</v>
      </c>
      <c r="B23852" s="2" t="str">
        <f ca="1">IFERROR(__xludf.DUMMYFUNCTION("GOOGLETRANSLATE(A23852,""auto"",""en"")"),"Loading...")</f>
        <v>Loading...</v>
      </c>
    </row>
    <row r="23853" spans="1:2" ht="14.25" customHeight="1">
      <c r="A23853" s="2" t="s">
        <v>22570</v>
      </c>
      <c r="B23853" s="2" t="str">
        <f ca="1">IFERROR(__xludf.DUMMYFUNCTION("GOOGLETRANSLATE(A23853,""auto"",""en"")"),"Loading...")</f>
        <v>Loading...</v>
      </c>
    </row>
    <row r="23854" spans="1:2" ht="14.25" customHeight="1">
      <c r="A23854" s="2" t="s">
        <v>22571</v>
      </c>
      <c r="B23854" s="2" t="str">
        <f ca="1">IFERROR(__xludf.DUMMYFUNCTION("GOOGLETRANSLATE(A23854,""auto"",""en"")"),"Loading...")</f>
        <v>Loading...</v>
      </c>
    </row>
    <row r="23855" spans="1:2" ht="14.25" customHeight="1">
      <c r="A23855" s="2" t="s">
        <v>22572</v>
      </c>
      <c r="B23855" s="2" t="str">
        <f ca="1">IFERROR(__xludf.DUMMYFUNCTION("GOOGLETRANSLATE(A23855,""auto"",""en"")"),"Loading...")</f>
        <v>Loading...</v>
      </c>
    </row>
    <row r="23856" spans="1:2" ht="14.25" customHeight="1">
      <c r="A23856" s="2" t="s">
        <v>22573</v>
      </c>
      <c r="B23856" s="2" t="str">
        <f ca="1">IFERROR(__xludf.DUMMYFUNCTION("GOOGLETRANSLATE(A23856,""auto"",""en"")"),"Loading...")</f>
        <v>Loading...</v>
      </c>
    </row>
    <row r="23857" spans="1:2" ht="14.25" customHeight="1">
      <c r="A23857" s="2" t="s">
        <v>22574</v>
      </c>
      <c r="B23857" s="2" t="str">
        <f ca="1">IFERROR(__xludf.DUMMYFUNCTION("GOOGLETRANSLATE(A23857,""auto"",""en"")"),"Loading...")</f>
        <v>Loading...</v>
      </c>
    </row>
    <row r="23858" spans="1:2" ht="14.25" customHeight="1">
      <c r="A23858" s="2" t="s">
        <v>22569</v>
      </c>
      <c r="B23858" s="2" t="str">
        <f ca="1">IFERROR(__xludf.DUMMYFUNCTION("GOOGLETRANSLATE(A23858,""auto"",""en"")"),"Loading...")</f>
        <v>Loading...</v>
      </c>
    </row>
    <row r="23859" spans="1:2" ht="14.25" customHeight="1">
      <c r="A23859" s="2" t="s">
        <v>22575</v>
      </c>
      <c r="B23859" s="2" t="str">
        <f ca="1">IFERROR(__xludf.DUMMYFUNCTION("GOOGLETRANSLATE(A23859,""auto"",""en"")"),"Loading...")</f>
        <v>Loading...</v>
      </c>
    </row>
    <row r="23860" spans="1:2" ht="14.25" customHeight="1">
      <c r="A23860" s="2" t="s">
        <v>22576</v>
      </c>
      <c r="B23860" s="2" t="str">
        <f ca="1">IFERROR(__xludf.DUMMYFUNCTION("GOOGLETRANSLATE(A23860,""auto"",""en"")"),"Loading...")</f>
        <v>Loading...</v>
      </c>
    </row>
    <row r="23861" spans="1:2" ht="14.25" customHeight="1">
      <c r="A23861" s="6" t="s">
        <v>22577</v>
      </c>
      <c r="B23861" s="2" t="str">
        <f ca="1">IFERROR(__xludf.DUMMYFUNCTION("GOOGLETRANSLATE(A23861,""auto"",""en"")"),"Loading...")</f>
        <v>Loading...</v>
      </c>
    </row>
    <row r="23862" spans="1:2" ht="14.25" customHeight="1">
      <c r="A23862" s="2" t="s">
        <v>22578</v>
      </c>
      <c r="B23862" s="2" t="str">
        <f ca="1">IFERROR(__xludf.DUMMYFUNCTION("GOOGLETRANSLATE(A23862,""auto"",""en"")"),"Loading...")</f>
        <v>Loading...</v>
      </c>
    </row>
    <row r="23863" spans="1:2" ht="14.25" customHeight="1">
      <c r="A23863" s="2" t="s">
        <v>22579</v>
      </c>
      <c r="B23863" s="2" t="str">
        <f ca="1">IFERROR(__xludf.DUMMYFUNCTION("GOOGLETRANSLATE(A23863,""auto"",""en"")"),"Loading...")</f>
        <v>Loading...</v>
      </c>
    </row>
    <row r="23864" spans="1:2" ht="14.25" customHeight="1">
      <c r="A23864" s="2" t="s">
        <v>22580</v>
      </c>
      <c r="B23864" s="2" t="str">
        <f ca="1">IFERROR(__xludf.DUMMYFUNCTION("GOOGLETRANSLATE(A23864,""auto"",""en"")"),"Loading...")</f>
        <v>Loading...</v>
      </c>
    </row>
    <row r="23865" spans="1:2" ht="14.25" customHeight="1">
      <c r="A23865" s="4" t="s">
        <v>22581</v>
      </c>
      <c r="B23865" s="2" t="str">
        <f ca="1">IFERROR(__xludf.DUMMYFUNCTION("GOOGLETRANSLATE(A23865,""auto"",""en"")"),"Loading...")</f>
        <v>Loading...</v>
      </c>
    </row>
    <row r="23866" spans="1:2" ht="14.25" customHeight="1">
      <c r="A23866" s="2" t="s">
        <v>22582</v>
      </c>
      <c r="B23866" s="2" t="str">
        <f ca="1">IFERROR(__xludf.DUMMYFUNCTION("GOOGLETRANSLATE(A23866,""auto"",""en"")"),"Loading...")</f>
        <v>Loading...</v>
      </c>
    </row>
    <row r="23867" spans="1:2" ht="14.25" customHeight="1">
      <c r="A23867" s="2" t="s">
        <v>22583</v>
      </c>
      <c r="B23867" s="2" t="str">
        <f ca="1">IFERROR(__xludf.DUMMYFUNCTION("GOOGLETRANSLATE(A23867,""auto"",""en"")"),"Loading...")</f>
        <v>Loading...</v>
      </c>
    </row>
    <row r="23868" spans="1:2" ht="14.25" customHeight="1">
      <c r="A23868" s="2" t="s">
        <v>22584</v>
      </c>
      <c r="B23868" s="2" t="str">
        <f ca="1">IFERROR(__xludf.DUMMYFUNCTION("GOOGLETRANSLATE(A23868,""auto"",""en"")"),"Loading...")</f>
        <v>Loading...</v>
      </c>
    </row>
    <row r="23869" spans="1:2" ht="14.25" customHeight="1">
      <c r="A23869" s="2" t="s">
        <v>22585</v>
      </c>
      <c r="B23869" s="2" t="str">
        <f ca="1">IFERROR(__xludf.DUMMYFUNCTION("GOOGLETRANSLATE(A23869,""auto"",""en"")"),"Loading...")</f>
        <v>Loading...</v>
      </c>
    </row>
    <row r="23870" spans="1:2" ht="14.25" customHeight="1">
      <c r="A23870" s="2" t="s">
        <v>14098</v>
      </c>
      <c r="B23870" s="2" t="str">
        <f ca="1">IFERROR(__xludf.DUMMYFUNCTION("GOOGLETRANSLATE(A23870,""auto"",""en"")"),"Next pm rahul gandhi")</f>
        <v>Next pm rahul gandhi</v>
      </c>
    </row>
    <row r="23871" spans="1:2" ht="14.25" customHeight="1">
      <c r="A23871" s="2" t="s">
        <v>22586</v>
      </c>
      <c r="B23871" s="2" t="str">
        <f ca="1">IFERROR(__xludf.DUMMYFUNCTION("GOOGLETRANSLATE(A23871,""auto"",""en"")"),"Loading...")</f>
        <v>Loading...</v>
      </c>
    </row>
    <row r="23872" spans="1:2" ht="14.25" customHeight="1">
      <c r="A23872" s="2" t="s">
        <v>22587</v>
      </c>
      <c r="B23872" s="2" t="str">
        <f ca="1">IFERROR(__xludf.DUMMYFUNCTION("GOOGLETRANSLATE(A23872,""auto"",""en"")"),"Loading...")</f>
        <v>Loading...</v>
      </c>
    </row>
    <row r="23873" spans="1:2" ht="14.25" customHeight="1">
      <c r="A23873" s="2" t="s">
        <v>22588</v>
      </c>
      <c r="B23873" s="2" t="str">
        <f ca="1">IFERROR(__xludf.DUMMYFUNCTION("GOOGLETRANSLATE(A23873,""auto"",""en"")"),"party badal lia salal😅😅😅")</f>
        <v>party badal lia salal😅😅😅</v>
      </c>
    </row>
    <row r="23874" spans="1:2" ht="14.25" customHeight="1">
      <c r="A23874" s="2" t="s">
        <v>22589</v>
      </c>
      <c r="B23874" s="2" t="str">
        <f ca="1">IFERROR(__xludf.DUMMYFUNCTION("GOOGLETRANSLATE(A23874,""auto"",""en"")"),"Loading...")</f>
        <v>Loading...</v>
      </c>
    </row>
    <row r="23875" spans="1:2" ht="14.25" customHeight="1">
      <c r="A23875" s="6" t="s">
        <v>22590</v>
      </c>
      <c r="B23875" s="2" t="str">
        <f ca="1">IFERROR(__xludf.DUMMYFUNCTION("GOOGLETRANSLATE(A23875,""auto"",""en"")"),"I don't agree with your words 
I will challenge you kindly count the money.
If i consider 4 cr poor women in every family.
And 1 woman in average of 5 people in a family.
Then beneficiary will be 20 cr 
Amount will be 
Approximately
5cr*100000 i.e. 
5 l"&amp;"akh core rupees 
And if I consider 60 lakh diploma and graduate students 
Then it will be 60000 cr
Brother Modi, if at the age of 20-25 a business man can waive off Rs 16 lakh crore, why can't he give Rs 560000 crore to a poor family whose income is 1/"&amp;"3.
This will reduce anxiety 
And then this money will come into the market.")</f>
        <v>I don't agree with your words 
I will challenge you kindly count the money.
If i consider 4 cr poor women in every family.
And 1 woman in average of 5 people in a family.
Then beneficiary will be 20 cr 
Amount will be 
Approximately
5cr*100000 i.e. 
5 lakh core rupees 
And if I consider 60 lakh diploma and graduate students 
Then it will be 60000 cr
Brother Modi, if at the age of 20-25 a business man can waive off Rs 16 lakh crore, why can't he give Rs 560000 crore to a poor family whose income is 1/3.
This will reduce anxiety 
And then this money will come into the market.</v>
      </c>
    </row>
    <row r="23876" spans="1:2" ht="14.25" customHeight="1">
      <c r="A23876" s="2" t="s">
        <v>22591</v>
      </c>
      <c r="B23876" s="2" t="str">
        <f ca="1">IFERROR(__xludf.DUMMYFUNCTION("GOOGLETRANSLATE(A23876,""auto"",""en"")"),"Modi would have given him the award.")</f>
        <v>Modi would have given him the award.</v>
      </c>
    </row>
    <row r="23877" spans="1:2" ht="14.25" customHeight="1">
      <c r="A23877" s="2" t="s">
        <v>22592</v>
      </c>
      <c r="B23877" s="2" t="str">
        <f ca="1">IFERROR(__xludf.DUMMYFUNCTION("GOOGLETRANSLATE(A23877,""auto"",""en"")"),"Loading...")</f>
        <v>Loading...</v>
      </c>
    </row>
    <row r="23878" spans="1:2" ht="14.25" customHeight="1">
      <c r="A23878" s="2" t="s">
        <v>22593</v>
      </c>
      <c r="B23878" s="2" t="str">
        <f ca="1">IFERROR(__xludf.DUMMYFUNCTION("GOOGLETRANSLATE(A23878,""auto"",""en"")"),"Why so long videos yaar😩")</f>
        <v>Why so long videos yaar😩</v>
      </c>
    </row>
    <row r="23879" spans="1:2" ht="14.25" customHeight="1">
      <c r="A23879" s="2" t="s">
        <v>22594</v>
      </c>
      <c r="B23879" s="2" t="str">
        <f ca="1">IFERROR(__xludf.DUMMYFUNCTION("GOOGLETRANSLATE(A23879,""auto"",""en"")"),"How much money did BJP give?")</f>
        <v>How much money did BJP give?</v>
      </c>
    </row>
    <row r="23880" spans="1:2" ht="14.25" customHeight="1">
      <c r="A23880" s="4" t="s">
        <v>22595</v>
      </c>
      <c r="B23880" s="2" t="str">
        <f ca="1">IFERROR(__xludf.DUMMYFUNCTION("GOOGLETRANSLATE(A23880,""auto"",""en"")"),"Loading...")</f>
        <v>Loading...</v>
      </c>
    </row>
    <row r="23881" spans="1:2" ht="14.25" customHeight="1">
      <c r="A23881" s="2" t="s">
        <v>22596</v>
      </c>
      <c r="B23881" s="2" t="str">
        <f ca="1">IFERROR(__xludf.DUMMYFUNCTION("GOOGLETRANSLATE(A23881,""auto"",""en"")"),"Loading...")</f>
        <v>Loading...</v>
      </c>
    </row>
    <row r="23882" spans="1:2" ht="14.25" customHeight="1">
      <c r="A23882" s="2" t="s">
        <v>22597</v>
      </c>
      <c r="B23882" s="2" t="str">
        <f ca="1">IFERROR(__xludf.DUMMYFUNCTION("GOOGLETRANSLATE(A23882,""auto"",""en"")"),"Loading...")</f>
        <v>Loading...</v>
      </c>
    </row>
    <row r="23883" spans="1:2" ht="14.25" customHeight="1">
      <c r="A23883" s="2" t="s">
        <v>22598</v>
      </c>
      <c r="B23883" s="2" t="str">
        <f ca="1">IFERROR(__xludf.DUMMYFUNCTION("GOOGLETRANSLATE(A23883,""auto"",""en"")"),"Loading...")</f>
        <v>Loading...</v>
      </c>
    </row>
    <row r="23884" spans="1:2" ht="14.25" customHeight="1">
      <c r="A23884" s="4" t="s">
        <v>15062</v>
      </c>
      <c r="B23884" s="2" t="str">
        <f ca="1">IFERROR(__xludf.DUMMYFUNCTION("GOOGLETRANSLATE(A23884,""auto"",""en"")"),"Loading...")</f>
        <v>Loading...</v>
      </c>
    </row>
    <row r="23885" spans="1:2" ht="14.25" customHeight="1">
      <c r="A23885" s="2" t="s">
        <v>22599</v>
      </c>
      <c r="B23885" s="2" t="str">
        <f ca="1">IFERROR(__xludf.DUMMYFUNCTION("GOOGLETRANSLATE(A23885,""auto"",""en"")"),"Loading...")</f>
        <v>Loading...</v>
      </c>
    </row>
    <row r="23886" spans="1:2" ht="14.25" customHeight="1">
      <c r="A23886" s="2" t="s">
        <v>22600</v>
      </c>
      <c r="B23886" s="2" t="str">
        <f ca="1">IFERROR(__xludf.DUMMYFUNCTION("GOOGLETRANSLATE(A23886,""auto"",""en"")"),"Good evening🙏")</f>
        <v>Good evening🙏</v>
      </c>
    </row>
    <row r="23887" spans="1:2" ht="14.25" customHeight="1">
      <c r="A23887" s="2" t="s">
        <v>22601</v>
      </c>
      <c r="B23887" s="2" t="str">
        <f ca="1">IFERROR(__xludf.DUMMYFUNCTION("GOOGLETRANSLATE(A23887,""auto"",""en"")"),"Loading...")</f>
        <v>Loading...</v>
      </c>
    </row>
    <row r="23888" spans="1:2" ht="14.25" customHeight="1">
      <c r="A23888" s="2" t="s">
        <v>22602</v>
      </c>
      <c r="B23888" s="2" t="str">
        <f ca="1">IFERROR(__xludf.DUMMYFUNCTION("GOOGLETRANSLATE(A23888,""auto"",""en"")"),"Loading...")</f>
        <v>Loading...</v>
      </c>
    </row>
    <row r="23889" spans="1:2" ht="14.25" customHeight="1">
      <c r="A23889" s="2" t="s">
        <v>22576</v>
      </c>
      <c r="B23889" s="2" t="str">
        <f ca="1">IFERROR(__xludf.DUMMYFUNCTION("GOOGLETRANSLATE(A23889,""auto"",""en"")"),"Loading...")</f>
        <v>Loading...</v>
      </c>
    </row>
    <row r="23890" spans="1:2" ht="14.25" customHeight="1">
      <c r="A23890" s="2" t="s">
        <v>2528</v>
      </c>
      <c r="B23890" s="2" t="str">
        <f ca="1">IFERROR(__xludf.DUMMYFUNCTION("GOOGLETRANSLATE(A23890,""auto"",""en"")"),"Loading...")</f>
        <v>Loading...</v>
      </c>
    </row>
    <row r="23891" spans="1:2" ht="14.25" customHeight="1">
      <c r="A23891" s="2" t="s">
        <v>22603</v>
      </c>
      <c r="B23891" s="2" t="str">
        <f ca="1">IFERROR(__xludf.DUMMYFUNCTION("GOOGLETRANSLATE(A23891,""auto"",""en"")"),"Loading...")</f>
        <v>Loading...</v>
      </c>
    </row>
    <row r="23892" spans="1:2" ht="14.25" customHeight="1">
      <c r="A23892" s="2" t="s">
        <v>79</v>
      </c>
      <c r="B23892" s="2" t="str">
        <f ca="1">IFERROR(__xludf.DUMMYFUNCTION("GOOGLETRANSLATE(A23892,""auto"",""en"")"),"Loading...")</f>
        <v>Loading...</v>
      </c>
    </row>
    <row r="23893" spans="1:2" ht="14.25" customHeight="1">
      <c r="A23893" s="2" t="s">
        <v>22604</v>
      </c>
      <c r="B23893" s="2" t="str">
        <f ca="1">IFERROR(__xludf.DUMMYFUNCTION("GOOGLETRANSLATE(A23893,""auto"",""en"")"),"Loading...")</f>
        <v>Loading...</v>
      </c>
    </row>
    <row r="23894" spans="1:2" ht="14.25" customHeight="1">
      <c r="A23894" s="2" t="s">
        <v>22605</v>
      </c>
      <c r="B23894" s="2" t="str">
        <f ca="1">IFERROR(__xludf.DUMMYFUNCTION("GOOGLETRANSLATE(A23894,""auto"",""en"")"),"Loading...")</f>
        <v>Loading...</v>
      </c>
    </row>
    <row r="23895" spans="1:2" ht="14.25" customHeight="1">
      <c r="A23895" s="2" t="s">
        <v>20108</v>
      </c>
      <c r="B23895" s="2" t="str">
        <f ca="1">IFERROR(__xludf.DUMMYFUNCTION("GOOGLETRANSLATE(A23895,""auto"",""en"")"),"Loading...")</f>
        <v>Loading...</v>
      </c>
    </row>
    <row r="23896" spans="1:2" ht="14.25" customHeight="1">
      <c r="A23896" s="2" t="s">
        <v>22606</v>
      </c>
      <c r="B23896" s="2" t="str">
        <f ca="1">IFERROR(__xludf.DUMMYFUNCTION("GOOGLETRANSLATE(A23896,""auto"",""en"")"),"Vote for INDIA.")</f>
        <v>Vote for INDIA.</v>
      </c>
    </row>
    <row r="23897" spans="1:2" ht="14.25" customHeight="1">
      <c r="A23897" s="6" t="s">
        <v>22607</v>
      </c>
      <c r="B23897" s="2" t="str">
        <f ca="1">IFERROR(__xludf.DUMMYFUNCTION("GOOGLETRANSLATE(A23897,""auto"",""en"")"),"Loading...")</f>
        <v>Loading...</v>
      </c>
    </row>
    <row r="23898" spans="1:2" ht="14.25" customHeight="1">
      <c r="A23898" s="6" t="s">
        <v>22608</v>
      </c>
      <c r="B23898" s="2" t="str">
        <f ca="1">IFERROR(__xludf.DUMMYFUNCTION("GOOGLETRANSLATE(A23898,""auto"",""en"")"),"Expert says : Don't vote for note, Vote for the correct person.
People say : who is the  correct person?")</f>
        <v>Expert says : Don't vote for note, Vote for the correct person.
People say : who is the  correct person?</v>
      </c>
    </row>
    <row r="23899" spans="1:2" ht="14.25" customHeight="1">
      <c r="A23899" s="2" t="s">
        <v>22609</v>
      </c>
      <c r="B23899" s="2" t="str">
        <f ca="1">IFERROR(__xludf.DUMMYFUNCTION("GOOGLETRANSLATE(A23899,""auto"",""en"")"),"Loading...")</f>
        <v>Loading...</v>
      </c>
    </row>
    <row r="23900" spans="1:2" ht="14.25" customHeight="1">
      <c r="A23900" s="2" t="s">
        <v>22610</v>
      </c>
      <c r="B23900" s="2" t="str">
        <f ca="1">IFERROR(__xludf.DUMMYFUNCTION("GOOGLETRANSLATE(A23900,""auto"",""en"")"),"Loading...")</f>
        <v>Loading...</v>
      </c>
    </row>
    <row r="23901" spans="1:2" ht="14.25" customHeight="1">
      <c r="A23901" s="2" t="s">
        <v>22611</v>
      </c>
      <c r="B23901" s="2" t="str">
        <f ca="1">IFERROR(__xludf.DUMMYFUNCTION("GOOGLETRANSLATE(A23901,""auto"",""en"")"),"Loading...")</f>
        <v>Loading...</v>
      </c>
    </row>
    <row r="23902" spans="1:2" ht="14.25" customHeight="1">
      <c r="A23902" s="6" t="s">
        <v>22612</v>
      </c>
      <c r="B23902" s="2" t="str">
        <f ca="1">IFERROR(__xludf.DUMMYFUNCTION("GOOGLETRANSLATE(A23902,""auto"",""en"")"),"Loading...")</f>
        <v>Loading...</v>
      </c>
    </row>
    <row r="23903" spans="1:2" ht="14.25" customHeight="1">
      <c r="A23903" s="2" t="s">
        <v>22613</v>
      </c>
      <c r="B23903" s="2" t="str">
        <f ca="1">IFERROR(__xludf.DUMMYFUNCTION("GOOGLETRANSLATE(A23903,""auto"",""en"")"),"Loading...")</f>
        <v>Loading...</v>
      </c>
    </row>
    <row r="23904" spans="1:2" ht="14.25" customHeight="1">
      <c r="A23904" s="2" t="s">
        <v>22614</v>
      </c>
      <c r="B23904" s="2" t="str">
        <f ca="1">IFERROR(__xludf.DUMMYFUNCTION("GOOGLETRANSLATE(A23904,""auto"",""en"")"),"caste based reservation 👎👎👎👎👎")</f>
        <v>caste based reservation 👎👎👎👎👎</v>
      </c>
    </row>
    <row r="23905" spans="1:2" ht="14.25" customHeight="1">
      <c r="A23905" s="2" t="s">
        <v>22615</v>
      </c>
      <c r="B23905" s="2" t="str">
        <f ca="1">IFERROR(__xludf.DUMMYFUNCTION("GOOGLETRANSLATE(A23905,""auto"",""en"")"),"Loading...")</f>
        <v>Loading...</v>
      </c>
    </row>
    <row r="23906" spans="1:2" ht="14.25" customHeight="1">
      <c r="A23906" s="2" t="s">
        <v>22616</v>
      </c>
      <c r="B23906" s="2" t="str">
        <f ca="1">IFERROR(__xludf.DUMMYFUNCTION("GOOGLETRANSLATE(A23906,""auto"",""en"")"),"Loading...")</f>
        <v>Loading...</v>
      </c>
    </row>
    <row r="23907" spans="1:2" ht="14.25" customHeight="1">
      <c r="A23907" s="6" t="s">
        <v>22617</v>
      </c>
      <c r="B23907" s="2" t="str">
        <f ca="1">IFERROR(__xludf.DUMMYFUNCTION("GOOGLETRANSLATE(A23907,""auto"",""en"")"),"Loading...")</f>
        <v>Loading...</v>
      </c>
    </row>
    <row r="23908" spans="1:2" ht="14.25" customHeight="1">
      <c r="A23908" s="2" t="s">
        <v>22618</v>
      </c>
      <c r="B23908" s="2" t="str">
        <f ca="1">IFERROR(__xludf.DUMMYFUNCTION("GOOGLETRANSLATE(A23908,""auto"",""en"")"),"Loading...")</f>
        <v>Loading...</v>
      </c>
    </row>
    <row r="23909" spans="1:2" ht="14.25" customHeight="1">
      <c r="A23909" s="2" t="s">
        <v>22619</v>
      </c>
      <c r="B23909" s="2" t="str">
        <f ca="1">IFERROR(__xludf.DUMMYFUNCTION("GOOGLETRANSLATE(A23909,""auto"",""en"")"),"Loading...")</f>
        <v>Loading...</v>
      </c>
    </row>
    <row r="23910" spans="1:2" ht="14.25" customHeight="1">
      <c r="A23910" s="2" t="s">
        <v>22620</v>
      </c>
      <c r="B23910" s="2" t="str">
        <f ca="1">IFERROR(__xludf.DUMMYFUNCTION("GOOGLETRANSLATE(A23910,""auto"",""en"")"),"Loading...")</f>
        <v>Loading...</v>
      </c>
    </row>
    <row r="23911" spans="1:2" ht="14.25" customHeight="1">
      <c r="A23911" s="5" t="s">
        <v>22621</v>
      </c>
      <c r="B23911" s="2" t="str">
        <f ca="1">IFERROR(__xludf.DUMMYFUNCTION("GOOGLETRANSLATE(A23911,""auto"",""en"")"),"If you have got so much knowledge about all the things then instead of explaining it to the public, why don't you go and explain it to Rahul or Modi. I have watched every video of yours and liked it, but today you have made a big mistake by making this 35"&amp;":19 nonsense and rotten video public. You have definitely infiltrated me like the media. 
Today I am feeling nauseous even after seeing you. You are very bad. You have hurt my heart. You will find long insects in your hands.  ")</f>
        <v xml:space="preserve">If you have got so much knowledge about all the things then instead of explaining it to the public, why don't you go and explain it to Rahul or Modi. I have watched every video of yours and liked it, but today you have made a big mistake by making this 35:19 nonsense and rotten video public. You have definitely infiltrated me like the media. 
Today I am feeling nauseous even after seeing you. You are very bad. You have hurt my heart. You will find long insects in your hands.  </v>
      </c>
    </row>
    <row r="23912" spans="1:2" ht="14.25" customHeight="1">
      <c r="A23912" s="2" t="s">
        <v>22622</v>
      </c>
      <c r="B23912" s="2" t="str">
        <f ca="1">IFERROR(__xludf.DUMMYFUNCTION("GOOGLETRANSLATE(A23912,""auto"",""en"")"),"Loading...")</f>
        <v>Loading...</v>
      </c>
    </row>
    <row r="23913" spans="1:2" ht="14.25" customHeight="1">
      <c r="A23913" s="6" t="s">
        <v>22623</v>
      </c>
      <c r="B23913" s="2" t="str">
        <f ca="1">IFERROR(__xludf.DUMMYFUNCTION("GOOGLETRANSLATE(A23913,""auto"",""en"")"),"indira gandhi put emergency to save her seat and arrested all opposition leaders, dismissed state governments run by opposition, and aagai half knowledgeable brainwashed youth khan grass ko karne karne liye
And you have also read that India is going to be"&amp;" bad in future, save democracy, people want to win seats, but no one wants to vote for that party.")</f>
        <v>indira gandhi put emergency to save her seat and arrested all opposition leaders, dismissed state governments run by opposition, and aagai half knowledgeable brainwashed youth khan grass ko karne karne liye
And you have also read that India is going to be bad in future, save democracy, people want to win seats, but no one wants to vote for that party.</v>
      </c>
    </row>
    <row r="23914" spans="1:2" ht="14.25" customHeight="1">
      <c r="A23914" s="2" t="s">
        <v>22624</v>
      </c>
      <c r="B23914" s="2" t="str">
        <f ca="1">IFERROR(__xludf.DUMMYFUNCTION("GOOGLETRANSLATE(A23914,""auto"",""en"")"),"Loading...")</f>
        <v>Loading...</v>
      </c>
    </row>
    <row r="23915" spans="1:2" ht="14.25" customHeight="1">
      <c r="A23915" s="2" t="s">
        <v>22625</v>
      </c>
      <c r="B23915" s="2" t="str">
        <f ca="1">IFERROR(__xludf.DUMMYFUNCTION("GOOGLETRANSLATE(A23915,""auto"",""en"")"),"Loading...")</f>
        <v>Loading...</v>
      </c>
    </row>
    <row r="23916" spans="1:2" ht="14.25" customHeight="1">
      <c r="A23916" s="2" t="s">
        <v>22626</v>
      </c>
      <c r="B23916" s="2" t="str">
        <f ca="1">IFERROR(__xludf.DUMMYFUNCTION("GOOGLETRANSLATE(A23916,""auto"",""en"")"),"Avoiding dictatorship is more important than anything else as of now. From last 10 years there is no freedom to media and in future BJP will limit freedom of speech on you tube and other social media.")</f>
        <v>Avoiding dictatorship is more important than anything else as of now. From last 10 years there is no freedom to media and in future BJP will limit freedom of speech on you tube and other social media.</v>
      </c>
    </row>
    <row r="23917" spans="1:2" ht="14.25" customHeight="1">
      <c r="A23917" s="2" t="s">
        <v>22627</v>
      </c>
      <c r="B23917" s="2" t="str">
        <f ca="1">IFERROR(__xludf.DUMMYFUNCTION("GOOGLETRANSLATE(A23917,""auto"",""en"")"),"Loading...")</f>
        <v>Loading...</v>
      </c>
    </row>
    <row r="23918" spans="1:2" ht="14.25" customHeight="1">
      <c r="A23918" s="2" t="s">
        <v>22628</v>
      </c>
      <c r="B23918" s="2" t="str">
        <f ca="1">IFERROR(__xludf.DUMMYFUNCTION("GOOGLETRANSLATE(A23918,""auto"",""en"")"),"Loading...")</f>
        <v>Loading...</v>
      </c>
    </row>
    <row r="23919" spans="1:2" ht="14.25" customHeight="1">
      <c r="A23919" s="6" t="s">
        <v>22629</v>
      </c>
      <c r="B23919" s="2" t="str">
        <f ca="1">IFERROR(__xludf.DUMMYFUNCTION("GOOGLETRANSLATE(A23919,""auto"",""en"")"),"Loading...")</f>
        <v>Loading...</v>
      </c>
    </row>
    <row r="23920" spans="1:2" ht="14.25" customHeight="1">
      <c r="A23920" s="2" t="s">
        <v>22630</v>
      </c>
      <c r="B23920" s="2" t="str">
        <f ca="1">IFERROR(__xludf.DUMMYFUNCTION("GOOGLETRANSLATE(A23920,""auto"",""en"")"),"Loading...")</f>
        <v>Loading...</v>
      </c>
    </row>
    <row r="23921" spans="1:2" ht="14.25" customHeight="1">
      <c r="A23921" s="2" t="s">
        <v>22631</v>
      </c>
      <c r="B23921" s="2" t="str">
        <f ca="1">IFERROR(__xludf.DUMMYFUNCTION("GOOGLETRANSLATE(A23921,""auto"",""en"")"),"Loading...")</f>
        <v>Loading...</v>
      </c>
    </row>
    <row r="23922" spans="1:2" ht="14.25" customHeight="1">
      <c r="A23922" s="2" t="s">
        <v>22632</v>
      </c>
      <c r="B23922" s="2" t="str">
        <f ca="1">IFERROR(__xludf.DUMMYFUNCTION("GOOGLETRANSLATE(A23922,""auto"",""en"")"),"Loading...")</f>
        <v>Loading...</v>
      </c>
    </row>
    <row r="23923" spans="1:2" ht="14.25" customHeight="1">
      <c r="A23923" s="2" t="s">
        <v>22633</v>
      </c>
      <c r="B23923" s="2" t="str">
        <f ca="1">IFERROR(__xludf.DUMMYFUNCTION("GOOGLETRANSLATE(A23923,""auto"",""en"")"),"Loading...")</f>
        <v>Loading...</v>
      </c>
    </row>
    <row r="23924" spans="1:2" ht="14.25" customHeight="1">
      <c r="A23924" s="2" t="s">
        <v>22634</v>
      </c>
      <c r="B23924" s="2" t="str">
        <f ca="1">IFERROR(__xludf.DUMMYFUNCTION("GOOGLETRANSLATE(A23924,""auto"",""en"")"),"Loading...")</f>
        <v>Loading...</v>
      </c>
    </row>
    <row r="23925" spans="1:2" ht="14.25" customHeight="1">
      <c r="A23925" s="2" t="s">
        <v>22635</v>
      </c>
      <c r="B23925" s="2" t="str">
        <f ca="1">IFERROR(__xludf.DUMMYFUNCTION("GOOGLETRANSLATE(A23925,""auto"",""en"")"),"Loading...")</f>
        <v>Loading...</v>
      </c>
    </row>
    <row r="23926" spans="1:2" ht="14.25" customHeight="1">
      <c r="A23926" s="2" t="s">
        <v>22636</v>
      </c>
      <c r="B23926" s="2" t="str">
        <f ca="1">IFERROR(__xludf.DUMMYFUNCTION("GOOGLETRANSLATE(A23926,""auto"",""en"")"),"Loading...")</f>
        <v>Loading...</v>
      </c>
    </row>
    <row r="23927" spans="1:2" ht="14.25" customHeight="1">
      <c r="A23927" s="2" t="s">
        <v>22637</v>
      </c>
      <c r="B23927" s="2" t="str">
        <f ca="1">IFERROR(__xludf.DUMMYFUNCTION("GOOGLETRANSLATE(A23927,""auto"",""en"")"),"Loading...")</f>
        <v>Loading...</v>
      </c>
    </row>
    <row r="23928" spans="1:2" ht="14.25" customHeight="1">
      <c r="A23928" s="2" t="s">
        <v>22638</v>
      </c>
      <c r="B23928" s="2" t="str">
        <f ca="1">IFERROR(__xludf.DUMMYFUNCTION("GOOGLETRANSLATE(A23928,""auto"",""en"")"),"Loading...")</f>
        <v>Loading...</v>
      </c>
    </row>
    <row r="23929" spans="1:2" ht="14.25" customHeight="1">
      <c r="A23929" s="6" t="s">
        <v>22639</v>
      </c>
      <c r="B23929" s="2" t="str">
        <f ca="1">IFERROR(__xludf.DUMMYFUNCTION("GOOGLETRANSLATE(A23929,""auto"",""en"")"),"Loading...")</f>
        <v>Loading...</v>
      </c>
    </row>
    <row r="23930" spans="1:2" ht="14.25" customHeight="1">
      <c r="A23930" s="2" t="s">
        <v>22640</v>
      </c>
      <c r="B23930" s="2" t="str">
        <f ca="1">IFERROR(__xludf.DUMMYFUNCTION("GOOGLETRANSLATE(A23930,""auto"",""en"")"),"Loading...")</f>
        <v>Loading...</v>
      </c>
    </row>
    <row r="23931" spans="1:2" ht="14.25" customHeight="1">
      <c r="A23931" s="2" t="s">
        <v>22641</v>
      </c>
      <c r="B23931" s="2" t="str">
        <f ca="1">IFERROR(__xludf.DUMMYFUNCTION("GOOGLETRANSLATE(A23931,""auto"",""en"")"),"Everyone is trying to make INDI Alliance a strong opposition and make it the ruling party.")</f>
        <v>Everyone is trying to make INDI Alliance a strong opposition and make it the ruling party.</v>
      </c>
    </row>
    <row r="23932" spans="1:2" ht="14.25" customHeight="1">
      <c r="A23932" s="2" t="s">
        <v>22642</v>
      </c>
      <c r="B23932" s="2" t="str">
        <f ca="1">IFERROR(__xludf.DUMMYFUNCTION("GOOGLETRANSLATE(A23932,""auto"",""en"")"),"Loading...")</f>
        <v>Loading...</v>
      </c>
    </row>
    <row r="23933" spans="1:2" ht="14.25" customHeight="1">
      <c r="A23933" s="2" t="s">
        <v>22643</v>
      </c>
      <c r="B23933" s="2" t="str">
        <f ca="1">IFERROR(__xludf.DUMMYFUNCTION("GOOGLETRANSLATE(A23933,""auto"",""en"")"),"Loading...")</f>
        <v>Loading...</v>
      </c>
    </row>
    <row r="23934" spans="1:2" ht="14.25" customHeight="1">
      <c r="A23934" s="2" t="s">
        <v>22644</v>
      </c>
      <c r="B23934" s="2" t="str">
        <f ca="1">IFERROR(__xludf.DUMMYFUNCTION("GOOGLETRANSLATE(A23934,""auto"",""en"")"),"Loading...")</f>
        <v>Loading...</v>
      </c>
    </row>
    <row r="23935" spans="1:2" ht="14.25" customHeight="1">
      <c r="A23935" s="2" t="s">
        <v>22645</v>
      </c>
      <c r="B23935" s="2" t="str">
        <f ca="1">IFERROR(__xludf.DUMMYFUNCTION("GOOGLETRANSLATE(A23935,""auto"",""en"")"),"Loading...")</f>
        <v>Loading...</v>
      </c>
    </row>
    <row r="23936" spans="1:2" ht="14.25" customHeight="1">
      <c r="A23936" s="2" t="s">
        <v>22646</v>
      </c>
      <c r="B23936" s="2" t="str">
        <f ca="1">IFERROR(__xludf.DUMMYFUNCTION("GOOGLETRANSLATE(A23936,""auto"",""en"")"),"Loading...")</f>
        <v>Loading...</v>
      </c>
    </row>
    <row r="23937" spans="1:2" ht="14.25" customHeight="1">
      <c r="A23937" s="2" t="s">
        <v>22647</v>
      </c>
      <c r="B23937" s="2" t="str">
        <f ca="1">IFERROR(__xludf.DUMMYFUNCTION("GOOGLETRANSLATE(A23937,""auto"",""en"")"),"Loading...")</f>
        <v>Loading...</v>
      </c>
    </row>
    <row r="23938" spans="1:2" ht="14.25" customHeight="1">
      <c r="A23938" s="2" t="s">
        <v>22648</v>
      </c>
      <c r="B23938" s="2" t="str">
        <f ca="1">IFERROR(__xludf.DUMMYFUNCTION("GOOGLETRANSLATE(A23938,""auto"",""en"")"),"Loading...")</f>
        <v>Loading...</v>
      </c>
    </row>
    <row r="23939" spans="1:2" ht="14.25" customHeight="1">
      <c r="A23939" s="5" t="s">
        <v>22649</v>
      </c>
      <c r="B23939" s="2" t="str">
        <f ca="1">IFERROR(__xludf.DUMMYFUNCTION("GOOGLETRANSLATE(A23939,""auto"",""en"")"),"Loading...")</f>
        <v>Loading...</v>
      </c>
    </row>
    <row r="23940" spans="1:2" ht="14.25" customHeight="1">
      <c r="A23940" s="2" t="s">
        <v>1389</v>
      </c>
      <c r="B23940" s="2" t="str">
        <f ca="1">IFERROR(__xludf.DUMMYFUNCTION("GOOGLETRANSLATE(A23940,""auto"",""en"")"),"Loading...")</f>
        <v>Loading...</v>
      </c>
    </row>
    <row r="23941" spans="1:2" ht="14.25" customHeight="1">
      <c r="A23941" s="2" t="s">
        <v>22650</v>
      </c>
      <c r="B23941" s="2" t="str">
        <f ca="1">IFERROR(__xludf.DUMMYFUNCTION("GOOGLETRANSLATE(A23941,""auto"",""en"")"),"Because Rahul Gandhi ji is a good team player that's why he looks simple...")</f>
        <v>Because Rahul Gandhi ji is a good team player that's why he looks simple...</v>
      </c>
    </row>
    <row r="23942" spans="1:2" ht="14.25" customHeight="1">
      <c r="A23942" s="2" t="s">
        <v>22651</v>
      </c>
      <c r="B23942" s="2" t="str">
        <f ca="1">IFERROR(__xludf.DUMMYFUNCTION("GOOGLETRANSLATE(A23942,""auto"",""en"")"),"Bjp was a better opposition but is not a good ruling party.")</f>
        <v>Bjp was a better opposition but is not a good ruling party.</v>
      </c>
    </row>
    <row r="23943" spans="1:2" ht="14.25" customHeight="1">
      <c r="A23943" s="6" t="s">
        <v>22652</v>
      </c>
      <c r="B23943" s="2" t="str">
        <f ca="1">IFERROR(__xludf.DUMMYFUNCTION("GOOGLETRANSLATE(A23943,""auto"",""en"")"),"Loading...")</f>
        <v>Loading...</v>
      </c>
    </row>
    <row r="23944" spans="1:2" ht="14.25" customHeight="1">
      <c r="A23944" s="2" t="s">
        <v>22653</v>
      </c>
      <c r="B23944" s="2" t="str">
        <f ca="1">IFERROR(__xludf.DUMMYFUNCTION("GOOGLETRANSLATE(A23944,""auto"",""en"")"),"Loading...")</f>
        <v>Loading...</v>
      </c>
    </row>
    <row r="23945" spans="1:2" ht="14.25" customHeight="1">
      <c r="A23945" s="2" t="s">
        <v>22654</v>
      </c>
      <c r="B23945" s="2" t="str">
        <f ca="1">IFERROR(__xludf.DUMMYFUNCTION("GOOGLETRANSLATE(A23945,""auto"",""en"")"),"Loading...")</f>
        <v>Loading...</v>
      </c>
    </row>
    <row r="23946" spans="1:2" ht="14.25" customHeight="1">
      <c r="A23946" s="2" t="s">
        <v>22655</v>
      </c>
      <c r="B23946" s="2" t="str">
        <f ca="1">IFERROR(__xludf.DUMMYFUNCTION("GOOGLETRANSLATE(A23946,""auto"",""en"")"),"Bhai 15 lack konse aye to congress k manifesto per itta tention lena")</f>
        <v>Bhai 15 lack konse aye to congress k manifesto per itta tention lena</v>
      </c>
    </row>
    <row r="23947" spans="1:2" ht="14.25" customHeight="1">
      <c r="A23947" s="2" t="s">
        <v>22656</v>
      </c>
      <c r="B23947" s="2" t="str">
        <f ca="1">IFERROR(__xludf.DUMMYFUNCTION("GOOGLETRANSLATE(A23947,""auto"",""en"")"),"Loading...")</f>
        <v>Loading...</v>
      </c>
    </row>
    <row r="23948" spans="1:2" ht="14.25" customHeight="1">
      <c r="A23948" s="2" t="s">
        <v>22657</v>
      </c>
      <c r="B23948" s="2" t="str">
        <f ca="1">IFERROR(__xludf.DUMMYFUNCTION("GOOGLETRANSLATE(A23948,""auto"",""en"")"),"Loading...")</f>
        <v>Loading...</v>
      </c>
    </row>
    <row r="23949" spans="1:2" ht="14.25" customHeight="1">
      <c r="A23949" s="2" t="s">
        <v>22658</v>
      </c>
      <c r="B23949" s="2" t="str">
        <f ca="1">IFERROR(__xludf.DUMMYFUNCTION("GOOGLETRANSLATE(A23949,""auto"",""en"")"),"Loading...")</f>
        <v>Loading...</v>
      </c>
    </row>
    <row r="23950" spans="1:2" ht="14.25" customHeight="1">
      <c r="A23950" s="2" t="s">
        <v>22659</v>
      </c>
      <c r="B23950" s="2" t="str">
        <f ca="1">IFERROR(__xludf.DUMMYFUNCTION("GOOGLETRANSLATE(A23950,""auto"",""en"")"),"He already criticised bjp and now when he is criticising Congress,people are thinking he is bjp supporter, unlike other youtuber he is not just criticising a single party or not just supporting a party, he is speaking both good and bad which is very good.")</f>
        <v>He already criticised bjp and now when he is criticising Congress,people are thinking he is bjp supporter, unlike other youtuber he is not just criticising a single party or not just supporting a party, he is speaking both good and bad which is very good.</v>
      </c>
    </row>
    <row r="23951" spans="1:2" ht="14.25" customHeight="1">
      <c r="A23951" s="6" t="s">
        <v>22660</v>
      </c>
      <c r="B23951" s="2" t="str">
        <f ca="1">IFERROR(__xludf.DUMMYFUNCTION("GOOGLETRANSLATE(A23951,""auto"",""en"")"),"Loading...")</f>
        <v>Loading...</v>
      </c>
    </row>
    <row r="23952" spans="1:2" ht="14.25" customHeight="1">
      <c r="A23952" s="2" t="s">
        <v>22661</v>
      </c>
      <c r="B23952" s="2" t="str">
        <f ca="1">IFERROR(__xludf.DUMMYFUNCTION("GOOGLETRANSLATE(A23952,""auto"",""en"")"),"Loading...")</f>
        <v>Loading...</v>
      </c>
    </row>
    <row r="23953" spans="1:2" ht="14.25" customHeight="1">
      <c r="A23953" s="2" t="s">
        <v>22662</v>
      </c>
      <c r="B23953" s="2" t="str">
        <f ca="1">IFERROR(__xludf.DUMMYFUNCTION("GOOGLETRANSLATE(A23953,""auto"",""en"")"),"Mohak coming up with a video slamming Congress on the day of the 1st phase of elections. Really timely. The manifesto was released 2 weeks back..")</f>
        <v>Mohak coming up with a video slamming Congress on the day of the 1st phase of elections. Really timely. The manifesto was released 2 weeks back..</v>
      </c>
    </row>
    <row r="23954" spans="1:2" ht="14.25" customHeight="1">
      <c r="A23954" s="2" t="s">
        <v>22663</v>
      </c>
      <c r="B23954" s="2" t="str">
        <f ca="1">IFERROR(__xludf.DUMMYFUNCTION("GOOGLETRANSLATE(A23954,""auto"",""en"")"),"Loading...")</f>
        <v>Loading...</v>
      </c>
    </row>
    <row r="23955" spans="1:2" ht="14.25" customHeight="1">
      <c r="A23955" s="2" t="s">
        <v>22664</v>
      </c>
      <c r="B23955" s="2" t="str">
        <f ca="1">IFERROR(__xludf.DUMMYFUNCTION("GOOGLETRANSLATE(A23955,""auto"",""en"")"),"Loading...")</f>
        <v>Loading...</v>
      </c>
    </row>
    <row r="23956" spans="1:2" ht="14.25" customHeight="1">
      <c r="A23956" s="2" t="s">
        <v>22665</v>
      </c>
      <c r="B23956" s="2" t="str">
        <f ca="1">IFERROR(__xludf.DUMMYFUNCTION("GOOGLETRANSLATE(A23956,""auto"",""en"")"),"Loading...")</f>
        <v>Loading...</v>
      </c>
    </row>
    <row r="23957" spans="1:2" ht="14.25" customHeight="1">
      <c r="A23957" s="2" t="s">
        <v>22666</v>
      </c>
      <c r="B23957" s="2" t="str">
        <f ca="1">IFERROR(__xludf.DUMMYFUNCTION("GOOGLETRANSLATE(A23957,""auto"",""en"")"),"Loading...")</f>
        <v>Loading...</v>
      </c>
    </row>
    <row r="23958" spans="1:2" ht="14.25" customHeight="1">
      <c r="A23958" s="6" t="s">
        <v>22667</v>
      </c>
      <c r="B23958" s="2" t="str">
        <f ca="1">IFERROR(__xludf.DUMMYFUNCTION("GOOGLETRANSLATE(A23958,""auto"",""en"")"),"Loading...")</f>
        <v>Loading...</v>
      </c>
    </row>
    <row r="23959" spans="1:2" ht="14.25" customHeight="1">
      <c r="A23959" s="2" t="s">
        <v>22668</v>
      </c>
      <c r="B23959" s="2" t="str">
        <f ca="1">IFERROR(__xludf.DUMMYFUNCTION("GOOGLETRANSLATE(A23959,""auto"",""en"")"),"Loading...")</f>
        <v>Loading...</v>
      </c>
    </row>
    <row r="23960" spans="1:2" ht="14.25" customHeight="1">
      <c r="A23960" s="2" t="s">
        <v>22669</v>
      </c>
      <c r="B23960" s="2" t="str">
        <f ca="1">IFERROR(__xludf.DUMMYFUNCTION("GOOGLETRANSLATE(A23960,""auto"",""en"")"),"Loading...")</f>
        <v>Loading...</v>
      </c>
    </row>
    <row r="23961" spans="1:2" ht="14.25" customHeight="1">
      <c r="A23961" s="2" t="s">
        <v>22670</v>
      </c>
      <c r="B23961" s="2" t="str">
        <f ca="1">IFERROR(__xludf.DUMMYFUNCTION("GOOGLETRANSLATE(A23961,""auto"",""en"")"),"Loading...")</f>
        <v>Loading...</v>
      </c>
    </row>
    <row r="23962" spans="1:2" ht="14.25" customHeight="1">
      <c r="A23962" s="4" t="s">
        <v>22671</v>
      </c>
      <c r="B23962" s="2" t="str">
        <f ca="1">IFERROR(__xludf.DUMMYFUNCTION("GOOGLETRANSLATE(A23962,""auto"",""en"")"),"Loading...")</f>
        <v>Loading...</v>
      </c>
    </row>
    <row r="23963" spans="1:2" ht="14.25" customHeight="1">
      <c r="A23963" s="2" t="s">
        <v>22672</v>
      </c>
      <c r="B23963" s="2" t="str">
        <f ca="1">IFERROR(__xludf.DUMMYFUNCTION("GOOGLETRANSLATE(A23963,""auto"",""en"")"),"Loading...")</f>
        <v>Loading...</v>
      </c>
    </row>
    <row r="23964" spans="1:2" ht="14.25" customHeight="1">
      <c r="A23964" s="2" t="s">
        <v>22673</v>
      </c>
      <c r="B23964" s="2" t="str">
        <f ca="1">IFERROR(__xludf.DUMMYFUNCTION("GOOGLETRANSLATE(A23964,""auto"",""en"")"),"Loading...")</f>
        <v>Loading...</v>
      </c>
    </row>
    <row r="23965" spans="1:2" ht="14.25" customHeight="1">
      <c r="A23965" s="2" t="s">
        <v>22674</v>
      </c>
      <c r="B23965" s="2" t="str">
        <f ca="1">IFERROR(__xludf.DUMMYFUNCTION("GOOGLETRANSLATE(A23965,""auto"",""en"")"),"Loading...")</f>
        <v>Loading...</v>
      </c>
    </row>
    <row r="23966" spans="1:2" ht="14.25" customHeight="1">
      <c r="A23966" s="2" t="s">
        <v>22675</v>
      </c>
      <c r="B23966" s="2" t="str">
        <f ca="1">IFERROR(__xludf.DUMMYFUNCTION("GOOGLETRANSLATE(A23966,""auto"",""en"")"),"Loading...")</f>
        <v>Loading...</v>
      </c>
    </row>
    <row r="23967" spans="1:2" ht="14.25" customHeight="1">
      <c r="A23967" s="2" t="s">
        <v>22676</v>
      </c>
      <c r="B23967" s="2" t="str">
        <f ca="1">IFERROR(__xludf.DUMMYFUNCTION("GOOGLETRANSLATE(A23967,""auto"",""en"")"),"Loading...")</f>
        <v>Loading...</v>
      </c>
    </row>
    <row r="23968" spans="1:2" ht="14.25" customHeight="1">
      <c r="A23968" s="4" t="s">
        <v>22677</v>
      </c>
      <c r="B23968" s="2" t="str">
        <f ca="1">IFERROR(__xludf.DUMMYFUNCTION("GOOGLETRANSLATE(A23968,""auto"",""en"")"),"Loading...")</f>
        <v>Loading...</v>
      </c>
    </row>
    <row r="23969" spans="1:2" ht="14.25" customHeight="1">
      <c r="A23969" s="4" t="s">
        <v>22678</v>
      </c>
      <c r="B23969" s="2" t="str">
        <f ca="1">IFERROR(__xludf.DUMMYFUNCTION("GOOGLETRANSLATE(A23969,""auto"",""en"")"),"Loading...")</f>
        <v>Loading...</v>
      </c>
    </row>
    <row r="23970" spans="1:2" ht="14.25" customHeight="1">
      <c r="A23970" s="2" t="s">
        <v>22679</v>
      </c>
      <c r="B23970" s="2" t="str">
        <f ca="1">IFERROR(__xludf.DUMMYFUNCTION("GOOGLETRANSLATE(A23970,""auto"",""en"")"),"Loading...")</f>
        <v>Loading...</v>
      </c>
    </row>
    <row r="23971" spans="1:2" ht="14.25" customHeight="1">
      <c r="A23971" s="2" t="s">
        <v>22680</v>
      </c>
      <c r="B23971" s="2" t="str">
        <f ca="1">IFERROR(__xludf.DUMMYFUNCTION("GOOGLETRANSLATE(A23971,""auto"",""en"")"),"Loading...")</f>
        <v>Loading...</v>
      </c>
    </row>
    <row r="23972" spans="1:2" ht="14.25" customHeight="1">
      <c r="A23972" s="2" t="s">
        <v>22681</v>
      </c>
      <c r="B23972" s="2" t="str">
        <f ca="1">IFERROR(__xludf.DUMMYFUNCTION("GOOGLETRANSLATE(A23972,""auto"",""en"")"),"Loading...")</f>
        <v>Loading...</v>
      </c>
    </row>
    <row r="23973" spans="1:2" ht="14.25" customHeight="1">
      <c r="A23973" s="2" t="s">
        <v>22682</v>
      </c>
      <c r="B23973" s="2" t="str">
        <f ca="1">IFERROR(__xludf.DUMMYFUNCTION("GOOGLETRANSLATE(A23973,""auto"",""en"")"),"Loading...")</f>
        <v>Loading...</v>
      </c>
    </row>
    <row r="23974" spans="1:2" ht="14.25" customHeight="1">
      <c r="A23974" s="2" t="s">
        <v>22683</v>
      </c>
      <c r="B23974" s="2" t="str">
        <f ca="1">IFERROR(__xludf.DUMMYFUNCTION("GOOGLETRANSLATE(A23974,""auto"",""en"")"),"Loading...")</f>
        <v>Loading...</v>
      </c>
    </row>
    <row r="23975" spans="1:2" ht="14.25" customHeight="1">
      <c r="A23975" s="2" t="s">
        <v>22684</v>
      </c>
      <c r="B23975" s="2" t="str">
        <f ca="1">IFERROR(__xludf.DUMMYFUNCTION("GOOGLETRANSLATE(A23975,""auto"",""en"")"),"Loading...")</f>
        <v>Loading...</v>
      </c>
    </row>
    <row r="23976" spans="1:2" ht="14.25" customHeight="1">
      <c r="A23976" s="2" t="s">
        <v>22685</v>
      </c>
      <c r="B23976" s="2" t="str">
        <f ca="1">IFERROR(__xludf.DUMMYFUNCTION("GOOGLETRANSLATE(A23976,""auto"",""en"")"),"Loading...")</f>
        <v>Loading...</v>
      </c>
    </row>
    <row r="23977" spans="1:2" ht="14.25" customHeight="1">
      <c r="A23977" s="2" t="s">
        <v>22686</v>
      </c>
      <c r="B23977" s="2" t="str">
        <f ca="1">IFERROR(__xludf.DUMMYFUNCTION("GOOGLETRANSLATE(A23977,""auto"",""en"")"),"Loading...")</f>
        <v>Loading...</v>
      </c>
    </row>
    <row r="23978" spans="1:2" ht="14.25" customHeight="1">
      <c r="A23978" s="2" t="s">
        <v>22687</v>
      </c>
      <c r="B23978" s="2" t="str">
        <f ca="1">IFERROR(__xludf.DUMMYFUNCTION("GOOGLETRANSLATE(A23978,""auto"",""en"")"),"Loading...")</f>
        <v>Loading...</v>
      </c>
    </row>
    <row r="23979" spans="1:2" ht="14.25" customHeight="1">
      <c r="A23979" s="6" t="s">
        <v>22688</v>
      </c>
      <c r="B23979" s="2" t="str">
        <f ca="1">IFERROR(__xludf.DUMMYFUNCTION("GOOGLETRANSLATE(A23979,""auto"",""en"")"),"Loading...")</f>
        <v>Loading...</v>
      </c>
    </row>
    <row r="23980" spans="1:2" ht="14.25" customHeight="1">
      <c r="A23980" s="2" t="s">
        <v>22689</v>
      </c>
      <c r="B23980" s="2" t="str">
        <f ca="1">IFERROR(__xludf.DUMMYFUNCTION("GOOGLETRANSLATE(A23980,""auto"",""en"")"),"Loading...")</f>
        <v>Loading...</v>
      </c>
    </row>
    <row r="23981" spans="1:2" ht="14.25" customHeight="1">
      <c r="A23981" s="2" t="s">
        <v>22690</v>
      </c>
      <c r="B23981" s="2" t="str">
        <f ca="1">IFERROR(__xludf.DUMMYFUNCTION("GOOGLETRANSLATE(A23981,""auto"",""en"")"),"Loading...")</f>
        <v>Loading...</v>
      </c>
    </row>
    <row r="23982" spans="1:2" ht="14.25" customHeight="1">
      <c r="A23982" s="2" t="s">
        <v>22691</v>
      </c>
      <c r="B23982" s="2" t="str">
        <f ca="1">IFERROR(__xludf.DUMMYFUNCTION("GOOGLETRANSLATE(A23982,""auto"",""en"")"),"Loading...")</f>
        <v>Loading...</v>
      </c>
    </row>
    <row r="23983" spans="1:2" ht="14.25" customHeight="1">
      <c r="A23983" s="2" t="s">
        <v>22692</v>
      </c>
      <c r="B23983" s="2" t="str">
        <f ca="1">IFERROR(__xludf.DUMMYFUNCTION("GOOGLETRANSLATE(A23983,""auto"",""en"")"),"Loading...")</f>
        <v>Loading...</v>
      </c>
    </row>
    <row r="23984" spans="1:2" ht="14.25" customHeight="1">
      <c r="A23984" s="2" t="s">
        <v>22693</v>
      </c>
      <c r="B23984" s="2" t="str">
        <f ca="1">IFERROR(__xludf.DUMMYFUNCTION("GOOGLETRANSLATE(A23984,""auto"",""en"")"),"Loading...")</f>
        <v>Loading...</v>
      </c>
    </row>
    <row r="23985" spans="1:2" ht="14.25" customHeight="1">
      <c r="A23985" s="2" t="s">
        <v>22694</v>
      </c>
      <c r="B23985" s="2" t="str">
        <f ca="1">IFERROR(__xludf.DUMMYFUNCTION("GOOGLETRANSLATE(A23985,""auto"",""en"")"),"Loading...")</f>
        <v>Loading...</v>
      </c>
    </row>
    <row r="23986" spans="1:2" ht="14.25" customHeight="1">
      <c r="A23986" s="2" t="s">
        <v>22695</v>
      </c>
      <c r="B23986" s="2" t="str">
        <f ca="1">IFERROR(__xludf.DUMMYFUNCTION("GOOGLETRANSLATE(A23986,""auto"",""en"")"),"The idea of ​​Congress is not clearly visible but all the visions of BJP are clear. In 2014, on whom will Modi come, his vision will be fulfilled, all the contexts have been fulfilled, brother.")</f>
        <v>The idea of ​​Congress is not clearly visible but all the visions of BJP are clear. In 2014, on whom will Modi come, his vision will be fulfilled, all the contexts have been fulfilled, brother.</v>
      </c>
    </row>
    <row r="23987" spans="1:2" ht="14.25" customHeight="1">
      <c r="A23987" s="2" t="s">
        <v>22696</v>
      </c>
      <c r="B23987" s="2" t="str">
        <f ca="1">IFERROR(__xludf.DUMMYFUNCTION("GOOGLETRANSLATE(A23987,""auto"",""en"")"),"Loading...")</f>
        <v>Loading...</v>
      </c>
    </row>
    <row r="23988" spans="1:2" ht="14.25" customHeight="1">
      <c r="A23988" s="2" t="s">
        <v>22697</v>
      </c>
      <c r="B23988" s="2" t="str">
        <f ca="1">IFERROR(__xludf.DUMMYFUNCTION("GOOGLETRANSLATE(A23988,""auto"",""en"")"),"Loading...")</f>
        <v>Loading...</v>
      </c>
    </row>
    <row r="23989" spans="1:2" ht="14.25" customHeight="1">
      <c r="A23989" s="2" t="s">
        <v>22698</v>
      </c>
      <c r="B23989" s="2" t="str">
        <f ca="1">IFERROR(__xludf.DUMMYFUNCTION("GOOGLETRANSLATE(A23989,""auto"",""en"")"),"Loading...")</f>
        <v>Loading...</v>
      </c>
    </row>
    <row r="23990" spans="1:2" ht="14.25" customHeight="1">
      <c r="A23990" s="6" t="s">
        <v>22699</v>
      </c>
      <c r="B23990" s="2" t="str">
        <f ca="1">IFERROR(__xludf.DUMMYFUNCTION("GOOGLETRANSLATE(A23990,""auto"",""en"")"),"Loading...")</f>
        <v>Loading...</v>
      </c>
    </row>
    <row r="23991" spans="1:2" ht="14.25" customHeight="1">
      <c r="A23991" s="2" t="s">
        <v>22700</v>
      </c>
      <c r="B23991" s="2" t="str">
        <f ca="1">IFERROR(__xludf.DUMMYFUNCTION("GOOGLETRANSLATE(A23991,""auto"",""en"")"),"Loading...")</f>
        <v>Loading...</v>
      </c>
    </row>
    <row r="23992" spans="1:2" ht="14.25" customHeight="1">
      <c r="A23992" s="2" t="s">
        <v>22701</v>
      </c>
      <c r="B23992" s="2" t="str">
        <f ca="1">IFERROR(__xludf.DUMMYFUNCTION("GOOGLETRANSLATE(A23992,""auto"",""en"")"),"Loading...")</f>
        <v>Loading...</v>
      </c>
    </row>
    <row r="23993" spans="1:2" ht="14.25" customHeight="1">
      <c r="A23993" s="2" t="s">
        <v>22702</v>
      </c>
      <c r="B23993" s="2" t="str">
        <f ca="1">IFERROR(__xludf.DUMMYFUNCTION("GOOGLETRANSLATE(A23993,""auto"",""en"")"),"Loading...")</f>
        <v>Loading...</v>
      </c>
    </row>
    <row r="23994" spans="1:2" ht="14.25" customHeight="1">
      <c r="A23994" s="2" t="s">
        <v>22703</v>
      </c>
      <c r="B23994" s="2" t="str">
        <f ca="1">IFERROR(__xludf.DUMMYFUNCTION("GOOGLETRANSLATE(A23994,""auto"",""en"")"),"Loading...")</f>
        <v>Loading...</v>
      </c>
    </row>
    <row r="23995" spans="1:2" ht="14.25" customHeight="1">
      <c r="A23995" s="2" t="s">
        <v>1574</v>
      </c>
      <c r="B23995" s="2" t="str">
        <f ca="1">IFERROR(__xludf.DUMMYFUNCTION("GOOGLETRANSLATE(A23995,""auto"",""en"")"),"Loading...")</f>
        <v>Loading...</v>
      </c>
    </row>
    <row r="23996" spans="1:2" ht="14.25" customHeight="1">
      <c r="A23996" s="6" t="s">
        <v>22704</v>
      </c>
      <c r="B23996" s="2" t="str">
        <f ca="1">IFERROR(__xludf.DUMMYFUNCTION("GOOGLETRANSLATE(A23996,""auto"",""en"")"),"People below poverty line in india are ~5% 
₹ 100000 x 7.2 cr people = ₹ 7.2 lakh crore burden on GDP 😮😮😮😮😮")</f>
        <v>People below poverty line in india are ~5% 
₹ 100000 x 7.2 cr people = ₹ 7.2 lakh crore burden on GDP 😮😮😮😮😮</v>
      </c>
    </row>
    <row r="23997" spans="1:2" ht="14.25" customHeight="1">
      <c r="A23997" s="2" t="s">
        <v>22705</v>
      </c>
      <c r="B23997" s="2" t="str">
        <f ca="1">IFERROR(__xludf.DUMMYFUNCTION("GOOGLETRANSLATE(A23997,""auto"",""en"")"),"Loading...")</f>
        <v>Loading...</v>
      </c>
    </row>
    <row r="23998" spans="1:2" ht="14.25" customHeight="1">
      <c r="A23998" s="2" t="s">
        <v>22706</v>
      </c>
      <c r="B23998" s="2" t="str">
        <f ca="1">IFERROR(__xludf.DUMMYFUNCTION("GOOGLETRANSLATE(A23998,""auto"",""en"")"),"Loading...")</f>
        <v>Loading...</v>
      </c>
    </row>
    <row r="23999" spans="1:2" ht="14.25" customHeight="1">
      <c r="A23999" s="2" t="s">
        <v>22707</v>
      </c>
      <c r="B23999" s="2" t="str">
        <f ca="1">IFERROR(__xludf.DUMMYFUNCTION("GOOGLETRANSLATE(A23999,""auto"",""en"")"),"lalloo ram Congress case and 100 percent responsible leader hi")</f>
        <v>lalloo ram Congress case and 100 percent responsible leader hi</v>
      </c>
    </row>
    <row r="24000" spans="1:2" ht="14.25" customHeight="1">
      <c r="A24000" s="2" t="s">
        <v>22708</v>
      </c>
      <c r="B24000" s="2" t="str">
        <f ca="1">IFERROR(__xludf.DUMMYFUNCTION("GOOGLETRANSLATE(A24000,""auto"",""en"")"),"Loading...")</f>
        <v>Loading...</v>
      </c>
    </row>
    <row r="24001" spans="1:2" ht="14.25" customHeight="1">
      <c r="A24001" s="2" t="s">
        <v>22709</v>
      </c>
      <c r="B24001" s="2" t="str">
        <f ca="1">IFERROR(__xludf.DUMMYFUNCTION("GOOGLETRANSLATE(A24001,""auto"",""en"")"),"Loading...")</f>
        <v>Loading...</v>
      </c>
    </row>
    <row r="24002" spans="1:2" ht="14.25" customHeight="1">
      <c r="A24002" s="2" t="s">
        <v>22710</v>
      </c>
      <c r="B24002" s="2" t="str">
        <f ca="1">IFERROR(__xludf.DUMMYFUNCTION("GOOGLETRANSLATE(A24002,""auto"",""en"")"),"Part time politician full time memester.")</f>
        <v>Part time politician full time memester.</v>
      </c>
    </row>
    <row r="24003" spans="1:2" ht="14.25" customHeight="1">
      <c r="A24003" s="2" t="s">
        <v>22711</v>
      </c>
      <c r="B24003" s="2" t="str">
        <f ca="1">IFERROR(__xludf.DUMMYFUNCTION("GOOGLETRANSLATE(A24003,""auto"",""en"")"),"Vote for INC vote for India")</f>
        <v>Vote for INC vote for India</v>
      </c>
    </row>
    <row r="24004" spans="1:2" ht="14.25" customHeight="1">
      <c r="A24004" s="2" t="s">
        <v>22712</v>
      </c>
      <c r="B24004" s="2" t="str">
        <f ca="1">IFERROR(__xludf.DUMMYFUNCTION("GOOGLETRANSLATE(A24004,""auto"",""en"")"),"Loading...")</f>
        <v>Loading...</v>
      </c>
    </row>
    <row r="24005" spans="1:2" ht="14.25" customHeight="1">
      <c r="A24005" s="2" t="s">
        <v>22713</v>
      </c>
      <c r="B24005" s="2" t="str">
        <f ca="1">IFERROR(__xludf.DUMMYFUNCTION("GOOGLETRANSLATE(A24005,""auto"",""en"")"),"Lagta h pesaaa chdd gyaaa hhHH 😅")</f>
        <v>Lagta h pesaaa chdd gyaaa hhHH 😅</v>
      </c>
    </row>
    <row r="24006" spans="1:2" ht="14.25" customHeight="1">
      <c r="A24006" s="2" t="s">
        <v>22714</v>
      </c>
      <c r="B24006" s="2" t="str">
        <f ca="1">IFERROR(__xludf.DUMMYFUNCTION("GOOGLETRANSLATE(A24006,""auto"",""en"")"),"Loading...")</f>
        <v>Loading...</v>
      </c>
    </row>
    <row r="24007" spans="1:2" ht="14.25" customHeight="1">
      <c r="A24007" s="2" t="s">
        <v>22715</v>
      </c>
      <c r="B24007" s="2" t="str">
        <f ca="1">IFERROR(__xludf.DUMMYFUNCTION("GOOGLETRANSLATE(A24007,""auto"",""en"")"),"Loading...")</f>
        <v>Loading...</v>
      </c>
    </row>
    <row r="24008" spans="1:2" ht="14.25" customHeight="1">
      <c r="A24008" s="2" t="s">
        <v>22716</v>
      </c>
      <c r="B24008" s="2" t="str">
        <f ca="1">IFERROR(__xludf.DUMMYFUNCTION("GOOGLETRANSLATE(A24008,""auto"",""en"")"),"Loading...")</f>
        <v>Loading...</v>
      </c>
    </row>
    <row r="24009" spans="1:2" ht="14.25" customHeight="1">
      <c r="A24009" s="2" t="s">
        <v>22717</v>
      </c>
      <c r="B24009" s="2" t="str">
        <f ca="1">IFERROR(__xludf.DUMMYFUNCTION("GOOGLETRANSLATE(A24009,""auto"",""en"")"),"Loading...")</f>
        <v>Loading...</v>
      </c>
    </row>
    <row r="24010" spans="1:2" ht="14.25" customHeight="1">
      <c r="A24010" s="2" t="s">
        <v>22718</v>
      </c>
      <c r="B24010" s="2" t="str">
        <f ca="1">IFERROR(__xludf.DUMMYFUNCTION("GOOGLETRANSLATE(A24010,""auto"",""en"")"),"Said when Modi ji said in 2019, he will make a video on the US because he said old pantion scheme in Rajasthan, he did it brother..")</f>
        <v>Said when Modi ji said in 2019, he will make a video on the US because he said old pantion scheme in Rajasthan, he did it brother..</v>
      </c>
    </row>
    <row r="24011" spans="1:2" ht="14.25" customHeight="1">
      <c r="A24011" s="2" t="s">
        <v>22719</v>
      </c>
      <c r="B24011" s="2" t="str">
        <f ca="1">IFERROR(__xludf.DUMMYFUNCTION("GOOGLETRANSLATE(A24011,""auto"",""en"")"),"Loading...")</f>
        <v>Loading...</v>
      </c>
    </row>
    <row r="24012" spans="1:2" ht="14.25" customHeight="1">
      <c r="A24012" s="2" t="s">
        <v>22720</v>
      </c>
      <c r="B24012" s="2" t="str">
        <f ca="1">IFERROR(__xludf.DUMMYFUNCTION("GOOGLETRANSLATE(A24012,""auto"",""en"")"),"Loading...")</f>
        <v>Loading...</v>
      </c>
    </row>
    <row r="24013" spans="1:2" ht="14.25" customHeight="1">
      <c r="A24013" s="2" t="s">
        <v>22721</v>
      </c>
      <c r="B24013" s="2" t="str">
        <f ca="1">IFERROR(__xludf.DUMMYFUNCTION("GOOGLETRANSLATE(A24013,""auto"",""en"")"),"Modi ji ko")</f>
        <v>Modi ji ko</v>
      </c>
    </row>
    <row r="24014" spans="1:2" ht="14.25" customHeight="1">
      <c r="A24014" s="2" t="s">
        <v>22722</v>
      </c>
      <c r="B24014" s="2" t="str">
        <f ca="1">IFERROR(__xludf.DUMMYFUNCTION("GOOGLETRANSLATE(A24014,""auto"",""en"")"),"Loading...")</f>
        <v>Loading...</v>
      </c>
    </row>
    <row r="24015" spans="1:2" ht="14.25" customHeight="1">
      <c r="A24015" s="2" t="s">
        <v>22723</v>
      </c>
      <c r="B24015" s="2" t="str">
        <f ca="1">IFERROR(__xludf.DUMMYFUNCTION("GOOGLETRANSLATE(A24015,""auto"",""en"")"),"Loading...")</f>
        <v>Loading...</v>
      </c>
    </row>
    <row r="24016" spans="1:2" ht="14.25" customHeight="1">
      <c r="A24016" s="2" t="s">
        <v>22724</v>
      </c>
      <c r="B24016" s="2" t="str">
        <f ca="1">IFERROR(__xludf.DUMMYFUNCTION("GOOGLETRANSLATE(A24016,""auto"",""en"")"),"Loading...")</f>
        <v>Loading...</v>
      </c>
    </row>
    <row r="24017" spans="1:2" ht="14.25" customHeight="1">
      <c r="A24017" s="2" t="s">
        <v>22725</v>
      </c>
      <c r="B24017" s="2" t="str">
        <f ca="1">IFERROR(__xludf.DUMMYFUNCTION("GOOGLETRANSLATE(A24017,""auto"",""en"")"),"Loading...")</f>
        <v>Loading...</v>
      </c>
    </row>
    <row r="24018" spans="1:2" ht="14.25" customHeight="1">
      <c r="A24018" s="2" t="s">
        <v>22726</v>
      </c>
      <c r="B24018" s="2" t="str">
        <f ca="1">IFERROR(__xludf.DUMMYFUNCTION("GOOGLETRANSLATE(A24018,""auto"",""en"")"),"Loading...")</f>
        <v>Loading...</v>
      </c>
    </row>
    <row r="24019" spans="1:2" ht="14.25" customHeight="1">
      <c r="A24019" s="2" t="s">
        <v>22727</v>
      </c>
      <c r="B24019" s="2" t="str">
        <f ca="1">IFERROR(__xludf.DUMMYFUNCTION("GOOGLETRANSLATE(A24019,""auto"",""en"")"),"I had voted NOTA in last 2 elections because I don't support both religion and caste based politics...but after seeing Congress manifesto and Rahul Gandhi's push towards increasing the reservation cap and for dangerous ideas like equality of outcome, imo "&amp;"it's everyone's duty to vote against Congress and other left wing parties so that such disastrous ideas never find a place in  India's future.")</f>
        <v>I had voted NOTA in last 2 elections because I don't support both religion and caste based politics...but after seeing Congress manifesto and Rahul Gandhi's push towards increasing the reservation cap and for dangerous ideas like equality of outcome, imo it's everyone's duty to vote against Congress and other left wing parties so that such disastrous ideas never find a place in  India's future.</v>
      </c>
    </row>
    <row r="24020" spans="1:2" ht="14.25" customHeight="1">
      <c r="A24020" s="2" t="s">
        <v>22728</v>
      </c>
      <c r="B24020" s="2" t="str">
        <f ca="1">IFERROR(__xludf.DUMMYFUNCTION("GOOGLETRANSLATE(A24020,""auto"",""en"")"),"Loading...")</f>
        <v>Loading...</v>
      </c>
    </row>
    <row r="24021" spans="1:2" ht="14.25" customHeight="1">
      <c r="A24021" s="2" t="s">
        <v>22729</v>
      </c>
      <c r="B24021" s="2" t="str">
        <f ca="1">IFERROR(__xludf.DUMMYFUNCTION("GOOGLETRANSLATE(A24021,""auto"",""en"")"),"Loading...")</f>
        <v>Loading...</v>
      </c>
    </row>
    <row r="24022" spans="1:2" ht="14.25" customHeight="1">
      <c r="A24022" s="6" t="s">
        <v>22730</v>
      </c>
      <c r="B24022" s="2" t="str">
        <f ca="1">IFERROR(__xludf.DUMMYFUNCTION("GOOGLETRANSLATE(A24022,""auto"",""en"")"),"Loading...")</f>
        <v>Loading...</v>
      </c>
    </row>
    <row r="24023" spans="1:2" ht="14.25" customHeight="1">
      <c r="A24023" s="6" t="s">
        <v>22731</v>
      </c>
      <c r="B24023" s="2" t="str">
        <f ca="1">IFERROR(__xludf.DUMMYFUNCTION("GOOGLETRANSLATE(A24023,""auto"",""en"")"),"Loading...")</f>
        <v>Loading...</v>
      </c>
    </row>
    <row r="24024" spans="1:2" ht="14.25" customHeight="1">
      <c r="A24024" s="2" t="s">
        <v>22732</v>
      </c>
      <c r="B24024" s="2" t="str">
        <f ca="1">IFERROR(__xludf.DUMMYFUNCTION("GOOGLETRANSLATE(A24024,""auto"",""en"")"),"Loading...")</f>
        <v>Loading...</v>
      </c>
    </row>
    <row r="24025" spans="1:2" ht="14.25" customHeight="1">
      <c r="A24025" s="2" t="s">
        <v>22733</v>
      </c>
      <c r="B24025" s="2" t="str">
        <f ca="1">IFERROR(__xludf.DUMMYFUNCTION("GOOGLETRANSLATE(A24025,""auto"",""en"")"),"Loading...")</f>
        <v>Loading...</v>
      </c>
    </row>
    <row r="24026" spans="1:2" ht="14.25" customHeight="1">
      <c r="A24026" s="2" t="s">
        <v>22734</v>
      </c>
      <c r="B24026" s="2" t="str">
        <f ca="1">IFERROR(__xludf.DUMMYFUNCTION("GOOGLETRANSLATE(A24026,""auto"",""en"")"),"Loading...")</f>
        <v>Loading...</v>
      </c>
    </row>
    <row r="24027" spans="1:2" ht="14.25" customHeight="1">
      <c r="A24027" s="6" t="s">
        <v>22735</v>
      </c>
      <c r="B24027" s="2" t="str">
        <f ca="1">IFERROR(__xludf.DUMMYFUNCTION("GOOGLETRANSLATE(A24027,""auto"",""en"")"),"Loading...")</f>
        <v>Loading...</v>
      </c>
    </row>
    <row r="24028" spans="1:2" ht="14.25" customHeight="1">
      <c r="A24028" s="2" t="s">
        <v>22736</v>
      </c>
      <c r="B24028" s="2" t="str">
        <f ca="1">IFERROR(__xludf.DUMMYFUNCTION("GOOGLETRANSLATE(A24028,""auto"",""en"")"),"Loading...")</f>
        <v>Loading...</v>
      </c>
    </row>
    <row r="24029" spans="1:2" ht="14.25" customHeight="1">
      <c r="A24029" s="6" t="s">
        <v>22737</v>
      </c>
      <c r="B24029" s="2" t="str">
        <f ca="1">IFERROR(__xludf.DUMMYFUNCTION("GOOGLETRANSLATE(A24029,""auto"",""en"")"),"Are you doing a balancing act for Electoral bond video by targeting opposition leader of largest opposition party during the election ??? 
This was not expected Brother. Talk on issues if you can. Don’t target a particular individual that too during elec"&amp;"tion.")</f>
        <v>Are you doing a balancing act for Electoral bond video by targeting opposition leader of largest opposition party during the election ??? 
This was not expected Brother. Talk on issues if you can. Don’t target a particular individual that too during election.</v>
      </c>
    </row>
    <row r="24030" spans="1:2" ht="14.25" customHeight="1">
      <c r="A24030" s="2" t="s">
        <v>22738</v>
      </c>
      <c r="B24030" s="2" t="str">
        <f ca="1">IFERROR(__xludf.DUMMYFUNCTION("GOOGLETRANSLATE(A24030,""auto"",""en"")"),"Loading...")</f>
        <v>Loading...</v>
      </c>
    </row>
    <row r="24031" spans="1:2" ht="14.25" customHeight="1">
      <c r="A24031" s="5" t="s">
        <v>22739</v>
      </c>
      <c r="B24031" s="2" t="str">
        <f ca="1">IFERROR(__xludf.DUMMYFUNCTION("GOOGLETRANSLATE(A24031,""auto"",""en"")"),"Loading...")</f>
        <v>Loading...</v>
      </c>
    </row>
    <row r="24032" spans="1:2" ht="14.25" customHeight="1">
      <c r="A24032" s="6" t="s">
        <v>22740</v>
      </c>
      <c r="B24032" s="2" t="str">
        <f ca="1">IFERROR(__xludf.DUMMYFUNCTION("GOOGLETRANSLATE(A24032,""auto"",""en"")"),"Loading...")</f>
        <v>Loading...</v>
      </c>
    </row>
    <row r="24033" spans="1:2" ht="14.25" customHeight="1">
      <c r="A24033" s="2" t="s">
        <v>22741</v>
      </c>
      <c r="B24033" s="2" t="str">
        <f ca="1">IFERROR(__xludf.DUMMYFUNCTION("GOOGLETRANSLATE(A24033,""auto"",""en"")"),"Loading...")</f>
        <v>Loading...</v>
      </c>
    </row>
    <row r="24034" spans="1:2" ht="14.25" customHeight="1">
      <c r="A24034" s="2" t="s">
        <v>22742</v>
      </c>
      <c r="B24034" s="2" t="str">
        <f ca="1">IFERROR(__xludf.DUMMYFUNCTION("GOOGLETRANSLATE(A24034,""auto"",""en"")"),"Loading...")</f>
        <v>Loading...</v>
      </c>
    </row>
    <row r="24035" spans="1:2" ht="14.25" customHeight="1">
      <c r="A24035" s="2" t="s">
        <v>22743</v>
      </c>
      <c r="B24035" s="2" t="str">
        <f ca="1">IFERROR(__xludf.DUMMYFUNCTION("GOOGLETRANSLATE(A24035,""auto"",""en"")"),"Loading...")</f>
        <v>Loading...</v>
      </c>
    </row>
    <row r="24036" spans="1:2" ht="14.25" customHeight="1">
      <c r="A24036" s="2" t="s">
        <v>22744</v>
      </c>
      <c r="B24036" s="2" t="str">
        <f ca="1">IFERROR(__xludf.DUMMYFUNCTION("GOOGLETRANSLATE(A24036,""auto"",""en"")"),"Loading...")</f>
        <v>Loading...</v>
      </c>
    </row>
    <row r="24037" spans="1:2" ht="14.25" customHeight="1">
      <c r="A24037" s="2" t="s">
        <v>22745</v>
      </c>
      <c r="B24037" s="2" t="str">
        <f ca="1">IFERROR(__xludf.DUMMYFUNCTION("GOOGLETRANSLATE(A24037,""auto"",""en"")"),"Loading...")</f>
        <v>Loading...</v>
      </c>
    </row>
    <row r="24038" spans="1:2" ht="14.25" customHeight="1">
      <c r="A24038" s="2" t="s">
        <v>22746</v>
      </c>
      <c r="B24038" s="2" t="str">
        <f ca="1">IFERROR(__xludf.DUMMYFUNCTION("GOOGLETRANSLATE(A24038,""auto"",""en"")"),"Loading...")</f>
        <v>Loading...</v>
      </c>
    </row>
    <row r="24039" spans="1:2" ht="14.25" customHeight="1">
      <c r="A24039" s="2" t="s">
        <v>22747</v>
      </c>
      <c r="B24039" s="2" t="str">
        <f ca="1">IFERROR(__xludf.DUMMYFUNCTION("GOOGLETRANSLATE(A24039,""auto"",""en"")"),"Loading...")</f>
        <v>Loading...</v>
      </c>
    </row>
    <row r="24040" spans="1:2" ht="14.25" customHeight="1">
      <c r="A24040" s="6" t="s">
        <v>22748</v>
      </c>
      <c r="B24040" s="2" t="str">
        <f ca="1">IFERROR(__xludf.DUMMYFUNCTION("GOOGLETRANSLATE(A24040,""auto"",""en"")"),"Loading...")</f>
        <v>Loading...</v>
      </c>
    </row>
    <row r="24041" spans="1:2" ht="14.25" customHeight="1">
      <c r="A24041" s="2" t="s">
        <v>2528</v>
      </c>
      <c r="B24041" s="2" t="str">
        <f ca="1">IFERROR(__xludf.DUMMYFUNCTION("GOOGLETRANSLATE(A24041,""auto"",""en"")"),"Loading...")</f>
        <v>Loading...</v>
      </c>
    </row>
    <row r="24042" spans="1:2" ht="14.25" customHeight="1">
      <c r="A24042" s="2" t="s">
        <v>22749</v>
      </c>
      <c r="B24042" s="2" t="str">
        <f ca="1">IFERROR(__xludf.DUMMYFUNCTION("GOOGLETRANSLATE(A24042,""auto"",""en"")"),"Loading...")</f>
        <v>Loading...</v>
      </c>
    </row>
    <row r="24043" spans="1:2" ht="14.25" customHeight="1">
      <c r="A24043" s="2" t="s">
        <v>22750</v>
      </c>
      <c r="B24043" s="2" t="str">
        <f ca="1">IFERROR(__xludf.DUMMYFUNCTION("GOOGLETRANSLATE(A24043,""auto"",""en"")"),"If no rahul than no modi we will make Aap or other party but atleast i think we need to give him 1 chance to Rahul 😊")</f>
        <v>If no rahul than no modi we will make Aap or other party but atleast i think we need to give him 1 chance to Rahul 😊</v>
      </c>
    </row>
    <row r="24044" spans="1:2" ht="14.25" customHeight="1">
      <c r="A24044" s="2" t="s">
        <v>22751</v>
      </c>
      <c r="B24044" s="2" t="str">
        <f ca="1">IFERROR(__xludf.DUMMYFUNCTION("GOOGLETRANSLATE(A24044,""auto"",""en"")"),"Loading...")</f>
        <v>Loading...</v>
      </c>
    </row>
    <row r="24045" spans="1:2" ht="14.25" customHeight="1">
      <c r="A24045" s="2" t="s">
        <v>22752</v>
      </c>
      <c r="B24045" s="2" t="str">
        <f ca="1">IFERROR(__xludf.DUMMYFUNCTION("GOOGLETRANSLATE(A24045,""auto"",""en"")"),"Loading...")</f>
        <v>Loading...</v>
      </c>
    </row>
    <row r="24046" spans="1:2" ht="14.25" customHeight="1">
      <c r="A24046" s="2" t="s">
        <v>22753</v>
      </c>
      <c r="B24046" s="2" t="str">
        <f ca="1">IFERROR(__xludf.DUMMYFUNCTION("GOOGLETRANSLATE(A24046,""auto"",""en"")"),"Loading...")</f>
        <v>Loading...</v>
      </c>
    </row>
    <row r="24047" spans="1:2" ht="14.25" customHeight="1">
      <c r="A24047" s="2" t="s">
        <v>22754</v>
      </c>
      <c r="B24047" s="2" t="str">
        <f ca="1">IFERROR(__xludf.DUMMYFUNCTION("GOOGLETRANSLATE(A24047,""auto"",""en"")"),"Loading...")</f>
        <v>Loading...</v>
      </c>
    </row>
    <row r="24048" spans="1:2" ht="14.25" customHeight="1">
      <c r="A24048" s="2" t="s">
        <v>22755</v>
      </c>
      <c r="B24048" s="2" t="str">
        <f ca="1">IFERROR(__xludf.DUMMYFUNCTION("GOOGLETRANSLATE(A24048,""auto"",""en"")"),"Loading...")</f>
        <v>Loading...</v>
      </c>
    </row>
    <row r="24049" spans="1:2" ht="14.25" customHeight="1">
      <c r="A24049" s="2" t="s">
        <v>22756</v>
      </c>
      <c r="B24049" s="2" t="str">
        <f ca="1">IFERROR(__xludf.DUMMYFUNCTION("GOOGLETRANSLATE(A24049,""auto"",""en"")"),"Loading...")</f>
        <v>Loading...</v>
      </c>
    </row>
    <row r="24050" spans="1:2" ht="14.25" customHeight="1">
      <c r="A24050" s="2" t="s">
        <v>22757</v>
      </c>
      <c r="B24050" s="2" t="str">
        <f ca="1">IFERROR(__xludf.DUMMYFUNCTION("GOOGLETRANSLATE(A24050,""auto"",""en"")"),"Loading...")</f>
        <v>Loading...</v>
      </c>
    </row>
    <row r="24051" spans="1:2" ht="14.25" customHeight="1">
      <c r="A24051" s="6" t="s">
        <v>22758</v>
      </c>
      <c r="B24051" s="2" t="str">
        <f ca="1">IFERROR(__xludf.DUMMYFUNCTION("GOOGLETRANSLATE(A24051,""auto"",""en"")"),"Loading...")</f>
        <v>Loading...</v>
      </c>
    </row>
    <row r="24052" spans="1:2" ht="14.25" customHeight="1">
      <c r="A24052" s="2" t="s">
        <v>22759</v>
      </c>
      <c r="B24052" s="2" t="str">
        <f ca="1">IFERROR(__xludf.DUMMYFUNCTION("GOOGLETRANSLATE(A24052,""auto"",""en"")"),"Loading...")</f>
        <v>Loading...</v>
      </c>
    </row>
    <row r="24053" spans="1:2" ht="14.25" customHeight="1">
      <c r="A24053" s="6" t="s">
        <v>22760</v>
      </c>
      <c r="B24053" s="2" t="str">
        <f ca="1">IFERROR(__xludf.DUMMYFUNCTION("GOOGLETRANSLATE(A24053,""auto"",""en"")"),"Loading...")</f>
        <v>Loading...</v>
      </c>
    </row>
    <row r="24054" spans="1:2" ht="14.25" customHeight="1">
      <c r="A24054" s="2" t="s">
        <v>22761</v>
      </c>
      <c r="B24054" s="2" t="str">
        <f ca="1">IFERROR(__xludf.DUMMYFUNCTION("GOOGLETRANSLATE(A24054,""auto"",""en"")"),"Loading...")</f>
        <v>Loading...</v>
      </c>
    </row>
    <row r="24055" spans="1:2" ht="14.25" customHeight="1">
      <c r="A24055" s="2" t="s">
        <v>22762</v>
      </c>
      <c r="B24055" s="2" t="str">
        <f ca="1">IFERROR(__xludf.DUMMYFUNCTION("GOOGLETRANSLATE(A24055,""auto"",""en"")"),"Loading...")</f>
        <v>Loading...</v>
      </c>
    </row>
    <row r="24056" spans="1:2" ht="14.25" customHeight="1">
      <c r="A24056" s="2" t="s">
        <v>22763</v>
      </c>
      <c r="B24056" s="2" t="str">
        <f ca="1">IFERROR(__xludf.DUMMYFUNCTION("GOOGLETRANSLATE(A24056,""auto"",""en"")"),"i only support one point in congress manifesto that is lgbt rights. Bjp did nothing for them. But i cant ignore other good work of bjp.Further any party should not get clear majority")</f>
        <v>i only support one point in congress manifesto that is lgbt rights. Bjp did nothing for them. But i cant ignore other good work of bjp.Further any party should not get clear majority</v>
      </c>
    </row>
    <row r="24057" spans="1:2" ht="14.25" customHeight="1">
      <c r="A24057" s="2" t="s">
        <v>22764</v>
      </c>
      <c r="B24057" s="2" t="str">
        <f ca="1">IFERROR(__xludf.DUMMYFUNCTION("GOOGLETRANSLATE(A24057,""auto"",""en"")"),"Congress zindabad ❤")</f>
        <v>Congress zindabad ❤</v>
      </c>
    </row>
    <row r="24058" spans="1:2" ht="14.25" customHeight="1">
      <c r="A24058" s="6" t="s">
        <v>22765</v>
      </c>
      <c r="B24058" s="2" t="str">
        <f ca="1">IFERROR(__xludf.DUMMYFUNCTION("GOOGLETRANSLATE(A24058,""auto"",""en"")"),"Rahul Gandhi does not seem to care about power, he has everything that a PM needs to have except he is not eloquent enough to be a politician.
But anyway, if media would have showed him even a small percentage of time and neutrally then he would be first "&amp;"choice of citizen and far better* than a feku.")</f>
        <v>Rahul Gandhi does not seem to care about power, he has everything that a PM needs to have except he is not eloquent enough to be a politician.
But anyway, if media would have showed him even a small percentage of time and neutrally then he would be first choice of citizen and far better* than a feku.</v>
      </c>
    </row>
    <row r="24059" spans="1:2" ht="14.25" customHeight="1">
      <c r="A24059" s="2" t="s">
        <v>22766</v>
      </c>
      <c r="B24059" s="2" t="str">
        <f ca="1">IFERROR(__xludf.DUMMYFUNCTION("GOOGLETRANSLATE(A24059,""auto"",""en"")"),"Election between worse and worst truly lol")</f>
        <v>Election between worse and worst truly lol</v>
      </c>
    </row>
    <row r="24060" spans="1:2" ht="14.25" customHeight="1">
      <c r="A24060" s="2" t="s">
        <v>22767</v>
      </c>
      <c r="B24060" s="2" t="str">
        <f ca="1">IFERROR(__xludf.DUMMYFUNCTION("GOOGLETRANSLATE(A24060,""auto"",""en"")"),"watch 38:50")</f>
        <v>watch 38:50</v>
      </c>
    </row>
    <row r="24061" spans="1:2" ht="14.25" customHeight="1">
      <c r="A24061" s="2" t="s">
        <v>22768</v>
      </c>
      <c r="B24061" s="2" t="str">
        <f ca="1">IFERROR(__xludf.DUMMYFUNCTION("GOOGLETRANSLATE(A24061,""auto"",""en"")"),"The upper caste has always been superior to the minority and hence it will gain political power.")</f>
        <v>The upper caste has always been superior to the minority and hence it will gain political power.</v>
      </c>
    </row>
    <row r="24062" spans="1:2" ht="14.25" customHeight="1">
      <c r="A24062" s="2" t="s">
        <v>22769</v>
      </c>
      <c r="B24062" s="2" t="str">
        <f ca="1">IFERROR(__xludf.DUMMYFUNCTION("GOOGLETRANSLATE(A24062,""auto"",""en"")"),"You can also vote on NOTA.")</f>
        <v>You can also vote on NOTA.</v>
      </c>
    </row>
    <row r="24063" spans="1:2" ht="14.25" customHeight="1">
      <c r="A24063" s="2" t="s">
        <v>22770</v>
      </c>
      <c r="B24063" s="2" t="str">
        <f ca="1">IFERROR(__xludf.DUMMYFUNCTION("GOOGLETRANSLATE(A24063,""auto"",""en"")"),"Loading...")</f>
        <v>Loading...</v>
      </c>
    </row>
    <row r="24064" spans="1:2" ht="14.25" customHeight="1">
      <c r="A24064" s="2" t="s">
        <v>22771</v>
      </c>
      <c r="B24064" s="2" t="str">
        <f ca="1">IFERROR(__xludf.DUMMYFUNCTION("GOOGLETRANSLATE(A24064,""auto"",""en"")"),"Loading...")</f>
        <v>Loading...</v>
      </c>
    </row>
    <row r="24065" spans="1:2" ht="14.25" customHeight="1">
      <c r="A24065" s="2" t="s">
        <v>22772</v>
      </c>
      <c r="B24065" s="2" t="str">
        <f ca="1">IFERROR(__xludf.DUMMYFUNCTION("GOOGLETRANSLATE(A24065,""auto"",""en"")"),"Loading...")</f>
        <v>Loading...</v>
      </c>
    </row>
    <row r="24066" spans="1:2" ht="14.25" customHeight="1">
      <c r="A24066" s="2" t="s">
        <v>22773</v>
      </c>
      <c r="B24066" s="2" t="str">
        <f ca="1">IFERROR(__xludf.DUMMYFUNCTION("GOOGLETRANSLATE(A24066,""auto"",""en"")"),"Loading...")</f>
        <v>Loading...</v>
      </c>
    </row>
    <row r="24067" spans="1:2" ht="14.25" customHeight="1">
      <c r="A24067" s="2" t="s">
        <v>22774</v>
      </c>
      <c r="B24067" s="2" t="str">
        <f ca="1">IFERROR(__xludf.DUMMYFUNCTION("GOOGLETRANSLATE(A24067,""auto"",""en"")"),"Loading...")</f>
        <v>Loading...</v>
      </c>
    </row>
    <row r="24068" spans="1:2" ht="14.25" customHeight="1">
      <c r="A24068" s="6" t="s">
        <v>22775</v>
      </c>
      <c r="B24068" s="2" t="str">
        <f ca="1">IFERROR(__xludf.DUMMYFUNCTION("GOOGLETRANSLATE(A24068,""auto"",""en"")"),"Loading...")</f>
        <v>Loading...</v>
      </c>
    </row>
    <row r="24069" spans="1:2" ht="14.25" customHeight="1">
      <c r="A24069" s="2" t="s">
        <v>22776</v>
      </c>
      <c r="B24069" s="2" t="str">
        <f ca="1">IFERROR(__xludf.DUMMYFUNCTION("GOOGLETRANSLATE(A24069,""auto"",""en"")"),"Loading...")</f>
        <v>Loading...</v>
      </c>
    </row>
    <row r="24070" spans="1:2" ht="14.25" customHeight="1">
      <c r="A24070" s="2" t="s">
        <v>22777</v>
      </c>
      <c r="B24070" s="2" t="str">
        <f ca="1">IFERROR(__xludf.DUMMYFUNCTION("GOOGLETRANSLATE(A24070,""auto"",""en"")"),"Loading...")</f>
        <v>Loading...</v>
      </c>
    </row>
    <row r="24071" spans="1:2" ht="14.25" customHeight="1">
      <c r="A24071" s="2" t="s">
        <v>22778</v>
      </c>
      <c r="B24071" s="2" t="str">
        <f ca="1">IFERROR(__xludf.DUMMYFUNCTION("GOOGLETRANSLATE(A24071,""auto"",""en"")"),"Loading...")</f>
        <v>Loading...</v>
      </c>
    </row>
    <row r="24072" spans="1:2" ht="14.25" customHeight="1">
      <c r="A24072" s="2" t="s">
        <v>22779</v>
      </c>
      <c r="B24072" s="2" t="str">
        <f ca="1">IFERROR(__xludf.DUMMYFUNCTION("GOOGLETRANSLATE(A24072,""auto"",""en"")"),"Loading...")</f>
        <v>Loading...</v>
      </c>
    </row>
    <row r="24073" spans="1:2" ht="14.25" customHeight="1">
      <c r="A24073" s="2" t="s">
        <v>22780</v>
      </c>
      <c r="B24073" s="2" t="str">
        <f ca="1">IFERROR(__xludf.DUMMYFUNCTION("GOOGLETRANSLATE(A24073,""auto"",""en"")"),"Worst manifesto of RG😂")</f>
        <v>Worst manifesto of RG😂</v>
      </c>
    </row>
    <row r="24074" spans="1:2" ht="14.25" customHeight="1">
      <c r="A24074" s="2" t="s">
        <v>22781</v>
      </c>
      <c r="B24074" s="2" t="str">
        <f ca="1">IFERROR(__xludf.DUMMYFUNCTION("GOOGLETRANSLATE(A24074,""auto"",""en"")"),"Loading...")</f>
        <v>Loading...</v>
      </c>
    </row>
    <row r="24075" spans="1:2" ht="14.25" customHeight="1">
      <c r="A24075" s="2" t="s">
        <v>22782</v>
      </c>
      <c r="B24075" s="2" t="str">
        <f ca="1">IFERROR(__xludf.DUMMYFUNCTION("GOOGLETRANSLATE(A24075,""auto"",""en"")"),"Loading...")</f>
        <v>Loading...</v>
      </c>
    </row>
    <row r="24076" spans="1:2" ht="14.25" customHeight="1">
      <c r="A24076" s="2" t="s">
        <v>22783</v>
      </c>
      <c r="B24076" s="2" t="str">
        <f ca="1">IFERROR(__xludf.DUMMYFUNCTION("GOOGLETRANSLATE(A24076,""auto"",""en"")"),"Loading...")</f>
        <v>Loading...</v>
      </c>
    </row>
    <row r="24077" spans="1:2" ht="14.25" customHeight="1">
      <c r="A24077" s="2" t="s">
        <v>22784</v>
      </c>
      <c r="B24077" s="2" t="str">
        <f ca="1">IFERROR(__xludf.DUMMYFUNCTION("GOOGLETRANSLATE(A24077,""auto"",""en"")"),"Loading...")</f>
        <v>Loading...</v>
      </c>
    </row>
    <row r="24078" spans="1:2" ht="14.25" customHeight="1">
      <c r="A24078" s="2" t="s">
        <v>22785</v>
      </c>
      <c r="B24078" s="2" t="str">
        <f ca="1">IFERROR(__xludf.DUMMYFUNCTION("GOOGLETRANSLATE(A24078,""auto"",""en"")"),"Loading...")</f>
        <v>Loading...</v>
      </c>
    </row>
    <row r="24079" spans="1:2" ht="14.25" customHeight="1">
      <c r="A24079" s="2" t="s">
        <v>22786</v>
      </c>
      <c r="B24079" s="2" t="str">
        <f ca="1">IFERROR(__xludf.DUMMYFUNCTION("GOOGLETRANSLATE(A24079,""auto"",""en"")"),"Loading...")</f>
        <v>Loading...</v>
      </c>
    </row>
    <row r="24080" spans="1:2" ht="14.25" customHeight="1">
      <c r="A24080" s="2" t="s">
        <v>22787</v>
      </c>
      <c r="B24080" s="2" t="str">
        <f ca="1">IFERROR(__xludf.DUMMYFUNCTION("GOOGLETRANSLATE(A24080,""auto"",""en"")"),"Loading...")</f>
        <v>Loading...</v>
      </c>
    </row>
    <row r="24081" spans="1:2" ht="14.25" customHeight="1">
      <c r="A24081" s="2" t="s">
        <v>22788</v>
      </c>
      <c r="B24081" s="2" t="str">
        <f ca="1">IFERROR(__xludf.DUMMYFUNCTION("GOOGLETRANSLATE(A24081,""auto"",""en"")"),"Loading...")</f>
        <v>Loading...</v>
      </c>
    </row>
    <row r="24082" spans="1:2" ht="14.25" customHeight="1">
      <c r="A24082" s="6" t="s">
        <v>22789</v>
      </c>
      <c r="B24082" s="2" t="str">
        <f ca="1">IFERROR(__xludf.DUMMYFUNCTION("GOOGLETRANSLATE(A24082,""auto"",""en"")"),"Loading...")</f>
        <v>Loading...</v>
      </c>
    </row>
    <row r="24083" spans="1:2" ht="14.25" customHeight="1">
      <c r="A24083" s="6" t="s">
        <v>22790</v>
      </c>
      <c r="B24083" s="2" t="str">
        <f ca="1">IFERROR(__xludf.DUMMYFUNCTION("GOOGLETRANSLATE(A24083,""auto"",""en"")"),"Loading...")</f>
        <v>Loading...</v>
      </c>
    </row>
    <row r="24084" spans="1:2" ht="14.25" customHeight="1">
      <c r="A24084" s="6" t="s">
        <v>22791</v>
      </c>
      <c r="B24084" s="2" t="str">
        <f ca="1">IFERROR(__xludf.DUMMYFUNCTION("GOOGLETRANSLATE(A24084,""auto"",""en"")"),"Loading...")</f>
        <v>Loading...</v>
      </c>
    </row>
    <row r="24085" spans="1:2" ht="14.25" customHeight="1">
      <c r="A24085" s="5" t="s">
        <v>22792</v>
      </c>
      <c r="B24085" s="2" t="str">
        <f ca="1">IFERROR(__xludf.DUMMYFUNCTION("GOOGLETRANSLATE(A24085,""auto"",""en"")"),"Modi- Neither will I eat nor will I let you eat
Rahul- Neither will I win nor will I let (AAP) win.")</f>
        <v>Modi- Neither will I eat nor will I let you eat
Rahul- Neither will I win nor will I let (AAP) win.</v>
      </c>
    </row>
    <row r="24086" spans="1:2" ht="14.25" customHeight="1">
      <c r="A24086" s="2" t="s">
        <v>22793</v>
      </c>
      <c r="B24086" s="2" t="str">
        <f ca="1">IFERROR(__xludf.DUMMYFUNCTION("GOOGLETRANSLATE(A24086,""auto"",""en"")"),"Loading...")</f>
        <v>Loading...</v>
      </c>
    </row>
    <row r="24087" spans="1:2" ht="14.25" customHeight="1">
      <c r="A24087" s="2" t="s">
        <v>22794</v>
      </c>
      <c r="B24087" s="2" t="str">
        <f ca="1">IFERROR(__xludf.DUMMYFUNCTION("GOOGLETRANSLATE(A24087,""auto"",""en"")"),"Loading...")</f>
        <v>Loading...</v>
      </c>
    </row>
    <row r="24088" spans="1:2" ht="14.25" customHeight="1">
      <c r="A24088" s="2" t="s">
        <v>22795</v>
      </c>
      <c r="B24088" s="2" t="str">
        <f ca="1">IFERROR(__xludf.DUMMYFUNCTION("GOOGLETRANSLATE(A24088,""auto"",""en"")"),"Loading...")</f>
        <v>Loading...</v>
      </c>
    </row>
    <row r="24089" spans="1:2" ht="14.25" customHeight="1">
      <c r="A24089" s="2" t="s">
        <v>22796</v>
      </c>
      <c r="B24089" s="2" t="str">
        <f ca="1">IFERROR(__xludf.DUMMYFUNCTION("GOOGLETRANSLATE(A24089,""auto"",""en"")"),"Loading...")</f>
        <v>Loading...</v>
      </c>
    </row>
    <row r="24090" spans="1:2" ht="14.25" customHeight="1">
      <c r="A24090" s="2" t="s">
        <v>22797</v>
      </c>
      <c r="B24090" s="2" t="str">
        <f ca="1">IFERROR(__xludf.DUMMYFUNCTION("GOOGLETRANSLATE(A24090,""auto"",""en"")"),"Loading...")</f>
        <v>Loading...</v>
      </c>
    </row>
    <row r="24091" spans="1:2" ht="14.25" customHeight="1">
      <c r="A24091" s="2" t="s">
        <v>18722</v>
      </c>
      <c r="B24091" s="2" t="str">
        <f ca="1">IFERROR(__xludf.DUMMYFUNCTION("GOOGLETRANSLATE(A24091,""auto"",""en"")"),"Loading...")</f>
        <v>Loading...</v>
      </c>
    </row>
    <row r="24092" spans="1:2" ht="14.25" customHeight="1">
      <c r="A24092" s="2" t="s">
        <v>22798</v>
      </c>
      <c r="B24092" s="2" t="str">
        <f ca="1">IFERROR(__xludf.DUMMYFUNCTION("GOOGLETRANSLATE(A24092,""auto"",""en"")"),"Loading...")</f>
        <v>Loading...</v>
      </c>
    </row>
    <row r="24093" spans="1:2" ht="14.25" customHeight="1">
      <c r="A24093" s="2" t="s">
        <v>22799</v>
      </c>
      <c r="B24093" s="2" t="str">
        <f ca="1">IFERROR(__xludf.DUMMYFUNCTION("GOOGLETRANSLATE(A24093,""auto"",""en"")"),"Loading...")</f>
        <v>Loading...</v>
      </c>
    </row>
    <row r="24094" spans="1:2" ht="14.25" customHeight="1">
      <c r="A24094" s="2" t="s">
        <v>22800</v>
      </c>
      <c r="B24094" s="2" t="str">
        <f ca="1">IFERROR(__xludf.DUMMYFUNCTION("GOOGLETRANSLATE(A24094,""auto"",""en"")"),"Loading...")</f>
        <v>Loading...</v>
      </c>
    </row>
    <row r="24095" spans="1:2" ht="14.25" customHeight="1">
      <c r="A24095" s="6" t="s">
        <v>22801</v>
      </c>
      <c r="B24095" s="2" t="str">
        <f ca="1">IFERROR(__xludf.DUMMYFUNCTION("GOOGLETRANSLATE(A24095,""auto"",""en"")"),"Loading...")</f>
        <v>Loading...</v>
      </c>
    </row>
    <row r="24096" spans="1:2" ht="14.25" customHeight="1">
      <c r="A24096" s="4" t="s">
        <v>22802</v>
      </c>
      <c r="B24096" s="2" t="str">
        <f ca="1">IFERROR(__xludf.DUMMYFUNCTION("GOOGLETRANSLATE(A24096,""auto"",""en"")"),"Loading...")</f>
        <v>Loading...</v>
      </c>
    </row>
    <row r="24097" spans="1:2" ht="14.25" customHeight="1">
      <c r="A24097" s="2" t="s">
        <v>22803</v>
      </c>
      <c r="B24097" s="2" t="str">
        <f ca="1">IFERROR(__xludf.DUMMYFUNCTION("GOOGLETRANSLATE(A24097,""auto"",""en"")"),"Loading...")</f>
        <v>Loading...</v>
      </c>
    </row>
    <row r="24098" spans="1:2" ht="14.25" customHeight="1">
      <c r="A24098" s="6" t="s">
        <v>22804</v>
      </c>
      <c r="B24098" s="2" t="str">
        <f ca="1">IFERROR(__xludf.DUMMYFUNCTION("GOOGLETRANSLATE(A24098,""auto"",""en"")"),"Loading...")</f>
        <v>Loading...</v>
      </c>
    </row>
    <row r="24099" spans="1:2" ht="14.25" customHeight="1">
      <c r="A24099" s="2" t="s">
        <v>22805</v>
      </c>
      <c r="B24099" s="2" t="str">
        <f ca="1">IFERROR(__xludf.DUMMYFUNCTION("GOOGLETRANSLATE(A24099,""auto"",""en"")"),"Loading...")</f>
        <v>Loading...</v>
      </c>
    </row>
    <row r="24100" spans="1:2" ht="14.25" customHeight="1">
      <c r="A24100" s="2" t="s">
        <v>22806</v>
      </c>
      <c r="B24100" s="2" t="str">
        <f ca="1">IFERROR(__xludf.DUMMYFUNCTION("GOOGLETRANSLATE(A24100,""auto"",""en"")"),"Lots of ads")</f>
        <v>Lots of ads</v>
      </c>
    </row>
    <row r="24101" spans="1:2" ht="14.25" customHeight="1">
      <c r="A24101" s="2" t="s">
        <v>22807</v>
      </c>
      <c r="B24101" s="2" t="str">
        <f ca="1">IFERROR(__xludf.DUMMYFUNCTION("GOOGLETRANSLATE(A24101,""auto"",""en"")"),"Loading...")</f>
        <v>Loading...</v>
      </c>
    </row>
    <row r="24102" spans="1:2" ht="14.25" customHeight="1">
      <c r="A24102" s="2" t="s">
        <v>22808</v>
      </c>
      <c r="B24102" s="2" t="str">
        <f ca="1">IFERROR(__xludf.DUMMYFUNCTION("GOOGLETRANSLATE(A24102,""auto"",""en"")"),"Loading...")</f>
        <v>Loading...</v>
      </c>
    </row>
    <row r="24103" spans="1:2" ht="14.25" customHeight="1">
      <c r="A24103" s="2" t="s">
        <v>22809</v>
      </c>
      <c r="B24103" s="2" t="str">
        <f ca="1">IFERROR(__xludf.DUMMYFUNCTION("GOOGLETRANSLATE(A24103,""auto"",""en"")"),"Loading...")</f>
        <v>Loading...</v>
      </c>
    </row>
    <row r="24104" spans="1:2" ht="14.25" customHeight="1">
      <c r="A24104" s="2" t="s">
        <v>22810</v>
      </c>
      <c r="B24104" s="2" t="str">
        <f ca="1">IFERROR(__xludf.DUMMYFUNCTION("GOOGLETRANSLATE(A24104,""auto"",""en"")"),"Loading...")</f>
        <v>Loading...</v>
      </c>
    </row>
    <row r="24105" spans="1:2" ht="14.25" customHeight="1">
      <c r="A24105" s="2" t="s">
        <v>22811</v>
      </c>
      <c r="B24105" s="2" t="str">
        <f ca="1">IFERROR(__xludf.DUMMYFUNCTION("GOOGLETRANSLATE(A24105,""auto"",""en"")"),"Loading...")</f>
        <v>Loading...</v>
      </c>
    </row>
    <row r="24106" spans="1:2" ht="14.25" customHeight="1">
      <c r="A24106" s="2" t="s">
        <v>22812</v>
      </c>
      <c r="B24106" s="2" t="str">
        <f ca="1">IFERROR(__xludf.DUMMYFUNCTION("GOOGLETRANSLATE(A24106,""auto"",""en"")"),"Loading...")</f>
        <v>Loading...</v>
      </c>
    </row>
    <row r="24107" spans="1:2" ht="14.25" customHeight="1">
      <c r="A24107" s="2" t="s">
        <v>22813</v>
      </c>
      <c r="B24107" s="2" t="str">
        <f ca="1">IFERROR(__xludf.DUMMYFUNCTION("GOOGLETRANSLATE(A24107,""auto"",""en"")"),"thank you nice video")</f>
        <v>thank you nice video</v>
      </c>
    </row>
    <row r="24108" spans="1:2" ht="14.25" customHeight="1">
      <c r="A24108" s="2" t="s">
        <v>22814</v>
      </c>
      <c r="B24108" s="2" t="str">
        <f ca="1">IFERROR(__xludf.DUMMYFUNCTION("GOOGLETRANSLATE(A24108,""auto"",""en"")"),"Loading...")</f>
        <v>Loading...</v>
      </c>
    </row>
    <row r="24109" spans="1:2" ht="14.25" customHeight="1">
      <c r="A24109" s="2" t="s">
        <v>22815</v>
      </c>
      <c r="B24109" s="2" t="str">
        <f ca="1">IFERROR(__xludf.DUMMYFUNCTION("GOOGLETRANSLATE(A24109,""auto"",""en"")"),"VOTE FOR BJP")</f>
        <v>VOTE FOR BJP</v>
      </c>
    </row>
    <row r="24110" spans="1:2" ht="14.25" customHeight="1">
      <c r="A24110" s="4" t="s">
        <v>22816</v>
      </c>
      <c r="B24110" s="2" t="str">
        <f ca="1">IFERROR(__xludf.DUMMYFUNCTION("GOOGLETRANSLATE(A24110,""auto"",""en"")"),"Loading...")</f>
        <v>Loading...</v>
      </c>
    </row>
    <row r="24111" spans="1:2" ht="14.25" customHeight="1">
      <c r="A24111" s="2" t="s">
        <v>22817</v>
      </c>
      <c r="B24111" s="2" t="str">
        <f ca="1">IFERROR(__xludf.DUMMYFUNCTION("GOOGLETRANSLATE(A24111,""auto"",""en"")"),"Loading...")</f>
        <v>Loading...</v>
      </c>
    </row>
    <row r="24112" spans="1:2" ht="14.25" customHeight="1">
      <c r="A24112" s="2" t="s">
        <v>22818</v>
      </c>
      <c r="B24112" s="2" t="str">
        <f ca="1">IFERROR(__xludf.DUMMYFUNCTION("GOOGLETRANSLATE(A24112,""auto"",""en"")"),"Loading...")</f>
        <v>Loading...</v>
      </c>
    </row>
    <row r="24113" spans="1:2" ht="14.25" customHeight="1">
      <c r="A24113" s="2" t="s">
        <v>22819</v>
      </c>
      <c r="B24113" s="2" t="str">
        <f ca="1">IFERROR(__xludf.DUMMYFUNCTION("GOOGLETRANSLATE(A24113,""auto"",""en"")"),"Loading...")</f>
        <v>Loading...</v>
      </c>
    </row>
    <row r="24114" spans="1:2" ht="14.25" customHeight="1">
      <c r="A24114" s="2" t="s">
        <v>22820</v>
      </c>
      <c r="B24114" s="2" t="str">
        <f ca="1">IFERROR(__xludf.DUMMYFUNCTION("GOOGLETRANSLATE(A24114,""auto"",""en"")"),"Loading...")</f>
        <v>Loading...</v>
      </c>
    </row>
    <row r="24115" spans="1:2" ht="14.25" customHeight="1">
      <c r="A24115" s="2" t="s">
        <v>22821</v>
      </c>
      <c r="B24115" s="2" t="str">
        <f ca="1">IFERROR(__xludf.DUMMYFUNCTION("GOOGLETRANSLATE(A24115,""auto"",""en"")"),"Loading...")</f>
        <v>Loading...</v>
      </c>
    </row>
    <row r="24116" spans="1:2" ht="14.25" customHeight="1">
      <c r="A24116" s="2" t="s">
        <v>22822</v>
      </c>
      <c r="B24116" s="2" t="str">
        <f ca="1">IFERROR(__xludf.DUMMYFUNCTION("GOOGLETRANSLATE(A24116,""auto"",""en"")"),"All valid points and that's the reason Rahul will never become PM and now people of wayanad are feeling what Rahul has done for this constituency")</f>
        <v>All valid points and that's the reason Rahul will never become PM and now people of wayanad are feeling what Rahul has done for this constituency</v>
      </c>
    </row>
    <row r="24117" spans="1:2" ht="14.25" customHeight="1">
      <c r="A24117" s="2" t="s">
        <v>22823</v>
      </c>
      <c r="B24117" s="2" t="str">
        <f ca="1">IFERROR(__xludf.DUMMYFUNCTION("GOOGLETRANSLATE(A24117,""auto"",""en"")"),"3:53 *Just curious bro…as a हिन्दी YouTuber - why’ve you chosen to constantly refer to the English version of the Manifesto instead?* 🤔")</f>
        <v>3:53 *Just curious bro…as a हिन्दी YouTuber - why’ve you chosen to constantly refer to the English version of the Manifesto instead?* 🤔</v>
      </c>
    </row>
    <row r="24118" spans="1:2" ht="14.25" customHeight="1">
      <c r="A24118" s="2" t="s">
        <v>22824</v>
      </c>
      <c r="B24118" s="2" t="str">
        <f ca="1">IFERROR(__xludf.DUMMYFUNCTION("GOOGLETRANSLATE(A24118,""auto"",""en"")"),"Loading...")</f>
        <v>Loading...</v>
      </c>
    </row>
    <row r="24119" spans="1:2" ht="14.25" customHeight="1">
      <c r="A24119" s="2" t="s">
        <v>22825</v>
      </c>
      <c r="B24119" s="2" t="str">
        <f ca="1">IFERROR(__xludf.DUMMYFUNCTION("GOOGLETRANSLATE(A24119,""auto"",""en"")"),"Loading...")</f>
        <v>Loading...</v>
      </c>
    </row>
    <row r="24120" spans="1:2" ht="14.25" customHeight="1">
      <c r="A24120" s="6" t="s">
        <v>22826</v>
      </c>
      <c r="B24120" s="2" t="str">
        <f ca="1">IFERROR(__xludf.DUMMYFUNCTION("GOOGLETRANSLATE(A24120,""auto"",""en"")"),"Loading...")</f>
        <v>Loading...</v>
      </c>
    </row>
    <row r="24121" spans="1:2" ht="14.25" customHeight="1">
      <c r="A24121" s="2" t="s">
        <v>22827</v>
      </c>
      <c r="B24121" s="2" t="str">
        <f ca="1">IFERROR(__xludf.DUMMYFUNCTION("GOOGLETRANSLATE(A24121,""auto"",""en"")"),"Loading...")</f>
        <v>Loading...</v>
      </c>
    </row>
    <row r="24122" spans="1:2" ht="14.25" customHeight="1">
      <c r="A24122" s="2" t="s">
        <v>22828</v>
      </c>
      <c r="B24122" s="2" t="str">
        <f ca="1">IFERROR(__xludf.DUMMYFUNCTION("GOOGLETRANSLATE(A24122,""auto"",""en"")"),"Loading...")</f>
        <v>Loading...</v>
      </c>
    </row>
    <row r="24123" spans="1:2" ht="14.25" customHeight="1">
      <c r="A24123" s="2" t="s">
        <v>22829</v>
      </c>
      <c r="B24123" s="2" t="str">
        <f ca="1">IFERROR(__xludf.DUMMYFUNCTION("GOOGLETRANSLATE(A24123,""auto"",""en"")"),"Loading...")</f>
        <v>Loading...</v>
      </c>
    </row>
    <row r="24124" spans="1:2" ht="14.25" customHeight="1">
      <c r="A24124" s="2" t="s">
        <v>22830</v>
      </c>
      <c r="B24124" s="2" t="str">
        <f ca="1">IFERROR(__xludf.DUMMYFUNCTION("GOOGLETRANSLATE(A24124,""auto"",""en"")"),"Loading...")</f>
        <v>Loading...</v>
      </c>
    </row>
    <row r="24125" spans="1:2" ht="14.25" customHeight="1">
      <c r="A24125" s="2" t="s">
        <v>22831</v>
      </c>
      <c r="B24125" s="2" t="str">
        <f ca="1">IFERROR(__xludf.DUMMYFUNCTION("GOOGLETRANSLATE(A24125,""auto"",""en"")"),"Loading...")</f>
        <v>Loading...</v>
      </c>
    </row>
    <row r="24126" spans="1:2" ht="14.25" customHeight="1">
      <c r="A24126" s="2" t="s">
        <v>22832</v>
      </c>
      <c r="B24126" s="2" t="str">
        <f ca="1">IFERROR(__xludf.DUMMYFUNCTION("GOOGLETRANSLATE(A24126,""auto"",""en"")"),"Loading...")</f>
        <v>Loading...</v>
      </c>
    </row>
    <row r="24127" spans="1:2" ht="14.25" customHeight="1">
      <c r="A24127" s="2" t="s">
        <v>22833</v>
      </c>
      <c r="B24127" s="2" t="str">
        <f ca="1">IFERROR(__xludf.DUMMYFUNCTION("GOOGLETRANSLATE(A24127,""auto"",""en"")"),"Modi has been there for 10 years and has no accountability. Rahul has never had any ministry.. Everyone asks questions to him...")</f>
        <v>Modi has been there for 10 years and has no accountability. Rahul has never had any ministry.. Everyone asks questions to him...</v>
      </c>
    </row>
    <row r="24128" spans="1:2" ht="14.25" customHeight="1">
      <c r="A24128" s="6" t="s">
        <v>22834</v>
      </c>
      <c r="B24128" s="2" t="str">
        <f ca="1">IFERROR(__xludf.DUMMYFUNCTION("GOOGLETRANSLATE(A24128,""auto"",""en"")"),"Loading...")</f>
        <v>Loading...</v>
      </c>
    </row>
    <row r="24129" spans="1:2" ht="14.25" customHeight="1">
      <c r="A24129" s="2" t="s">
        <v>22835</v>
      </c>
      <c r="B24129" s="2" t="str">
        <f ca="1">IFERROR(__xludf.DUMMYFUNCTION("GOOGLETRANSLATE(A24129,""auto"",""en"")"),"Loading...")</f>
        <v>Loading...</v>
      </c>
    </row>
    <row r="24130" spans="1:2" ht="14.25" customHeight="1">
      <c r="A24130" s="2" t="s">
        <v>22836</v>
      </c>
      <c r="B24130" s="2" t="str">
        <f ca="1">IFERROR(__xludf.DUMMYFUNCTION("GOOGLETRANSLATE(A24130,""auto"",""en"")"),"Loading...")</f>
        <v>Loading...</v>
      </c>
    </row>
    <row r="24131" spans="1:2" ht="14.25" customHeight="1">
      <c r="A24131" s="2" t="s">
        <v>22837</v>
      </c>
      <c r="B24131" s="2" t="str">
        <f ca="1">IFERROR(__xludf.DUMMYFUNCTION("GOOGLETRANSLATE(A24131,""auto"",""en"")"),"Loading...")</f>
        <v>Loading...</v>
      </c>
    </row>
    <row r="24132" spans="1:2" ht="14.25" customHeight="1">
      <c r="A24132" s="2" t="s">
        <v>22838</v>
      </c>
      <c r="B24132" s="2" t="str">
        <f ca="1">IFERROR(__xludf.DUMMYFUNCTION("GOOGLETRANSLATE(A24132,""auto"",""en"")"),"Bro got some note 😂")</f>
        <v>Bro got some note 😂</v>
      </c>
    </row>
    <row r="24133" spans="1:2" ht="14.25" customHeight="1">
      <c r="A24133" s="2" t="s">
        <v>22839</v>
      </c>
      <c r="B24133" s="2" t="str">
        <f ca="1">IFERROR(__xludf.DUMMYFUNCTION("GOOGLETRANSLATE(A24133,""auto"",""en"")"),"Loading...")</f>
        <v>Loading...</v>
      </c>
    </row>
    <row r="24134" spans="1:2" ht="14.25" customHeight="1">
      <c r="A24134" s="2" t="s">
        <v>22840</v>
      </c>
      <c r="B24134" s="2" t="str">
        <f ca="1">IFERROR(__xludf.DUMMYFUNCTION("GOOGLETRANSLATE(A24134,""auto"",""en"")"),"Loading...")</f>
        <v>Loading...</v>
      </c>
    </row>
    <row r="24135" spans="1:2" ht="14.25" customHeight="1">
      <c r="A24135" s="2" t="s">
        <v>1435</v>
      </c>
      <c r="B24135" s="2" t="str">
        <f ca="1">IFERROR(__xludf.DUMMYFUNCTION("GOOGLETRANSLATE(A24135,""auto"",""en"")"),"Loading...")</f>
        <v>Loading...</v>
      </c>
    </row>
    <row r="24136" spans="1:2" ht="14.25" customHeight="1">
      <c r="A24136" s="2" t="s">
        <v>22841</v>
      </c>
      <c r="B24136" s="2" t="str">
        <f ca="1">IFERROR(__xludf.DUMMYFUNCTION("GOOGLETRANSLATE(A24136,""auto"",""en"")"),"Brother, maybe you did not listen to Rahul Gandhi's speech carefully, he has told that a fund of Rs. 5000 crore per year will be created in which 5 Lakhs poorest student will get apprenticeship. Please don't mislead people. Please check all his speeches o"&amp;"f the last one week.")</f>
        <v>Brother, maybe you did not listen to Rahul Gandhi's speech carefully, he has told that a fund of Rs. 5000 crore per year will be created in which 5 Lakhs poorest student will get apprenticeship. Please don't mislead people. Please check all his speeches of the last one week.</v>
      </c>
    </row>
    <row r="24137" spans="1:2" ht="14.25" customHeight="1">
      <c r="A24137" s="2" t="s">
        <v>22842</v>
      </c>
      <c r="B24137" s="2" t="str">
        <f ca="1">IFERROR(__xludf.DUMMYFUNCTION("GOOGLETRANSLATE(A24137,""auto"",""en"")"),"Loading...")</f>
        <v>Loading...</v>
      </c>
    </row>
    <row r="24138" spans="1:2" ht="14.25" customHeight="1">
      <c r="A24138" s="2" t="s">
        <v>22843</v>
      </c>
      <c r="B24138" s="2" t="str">
        <f ca="1">IFERROR(__xludf.DUMMYFUNCTION("GOOGLETRANSLATE(A24138,""auto"",""en"")"),"Brother, the country is so big and you have the option to become the Prime Minister of the country, is it Rahul and Modi? Both of them are crazy if I make them PM then I will show them better and by doing more work they will also do some scam like making "&amp;"BJP.")</f>
        <v>Brother, the country is so big and you have the option to become the Prime Minister of the country, is it Rahul and Modi? Both of them are crazy if I make them PM then I will show them better and by doing more work they will also do some scam like making BJP.</v>
      </c>
    </row>
    <row r="24139" spans="1:2" ht="14.25" customHeight="1">
      <c r="A24139" s="2" t="s">
        <v>22844</v>
      </c>
      <c r="B24139" s="2" t="str">
        <f ca="1">IFERROR(__xludf.DUMMYFUNCTION("GOOGLETRANSLATE(A24139,""auto"",""en"")"),"Loading...")</f>
        <v>Loading...</v>
      </c>
    </row>
    <row r="24140" spans="1:2" ht="14.25" customHeight="1">
      <c r="A24140" s="2" t="s">
        <v>22845</v>
      </c>
      <c r="B24140" s="2" t="str">
        <f ca="1">IFERROR(__xludf.DUMMYFUNCTION("GOOGLETRANSLATE(A24140,""auto"",""en"")"),"Loading...")</f>
        <v>Loading...</v>
      </c>
    </row>
    <row r="24141" spans="1:2" ht="14.25" customHeight="1">
      <c r="A24141" s="2" t="s">
        <v>22846</v>
      </c>
      <c r="B24141" s="2" t="str">
        <f ca="1">IFERROR(__xludf.DUMMYFUNCTION("GOOGLETRANSLATE(A24141,""auto"",""en"")"),"Loading...")</f>
        <v>Loading...</v>
      </c>
    </row>
    <row r="24142" spans="1:2" ht="14.25" customHeight="1">
      <c r="A24142" s="2" t="s">
        <v>22847</v>
      </c>
      <c r="B24142" s="2" t="str">
        <f ca="1">IFERROR(__xludf.DUMMYFUNCTION("GOOGLETRANSLATE(A24142,""auto"",""en"")"),"Real reporter❤")</f>
        <v>Real reporter❤</v>
      </c>
    </row>
    <row r="24143" spans="1:2" ht="14.25" customHeight="1">
      <c r="A24143" s="2" t="s">
        <v>22848</v>
      </c>
      <c r="B24143" s="2" t="str">
        <f ca="1">IFERROR(__xludf.DUMMYFUNCTION("GOOGLETRANSLATE(A24143,""auto"",""en"")"),"Loading...")</f>
        <v>Loading...</v>
      </c>
    </row>
    <row r="24144" spans="1:2" ht="14.25" customHeight="1">
      <c r="A24144" s="2" t="s">
        <v>22849</v>
      </c>
      <c r="B24144" s="2" t="str">
        <f ca="1">IFERROR(__xludf.DUMMYFUNCTION("GOOGLETRANSLATE(A24144,""auto"",""en"")"),"Great observation Mohak. Specially about the reservation and unemployment issue India doesn't have enough jobs and raising reservation won't do much for the society we need JOBS. And yes Rahul Gandhi seems like a good person and has the potential to be a "&amp;"good leader but for that he has to first accept he is the leader. A good leader proves himself infront of his/her people and he has to prove himself I don't mind him coming from dynast as long as he proves himself to be a good leader.I also think he and c"&amp;"ong is intimidated by the strong ruling party. But Rahul Gandhi currently is the most popular opposition face and he should know his powers and influence and become a good influence on the people.")</f>
        <v>Great observation Mohak. Specially about the reservation and unemployment issue India doesn't have enough jobs and raising reservation won't do much for the society we need JOBS. And yes Rahul Gandhi seems like a good person and has the potential to be a good leader but for that he has to first accept he is the leader. A good leader proves himself infront of his/her people and he has to prove himself I don't mind him coming from dynast as long as he proves himself to be a good leader.I also think he and cong is intimidated by the strong ruling party. But Rahul Gandhi currently is the most popular opposition face and he should know his powers and influence and become a good influence on the people.</v>
      </c>
    </row>
    <row r="24145" spans="1:2" ht="14.25" customHeight="1">
      <c r="A24145" s="2" t="s">
        <v>22850</v>
      </c>
      <c r="B24145" s="2" t="str">
        <f ca="1">IFERROR(__xludf.DUMMYFUNCTION("GOOGLETRANSLATE(A24145,""auto"",""en"")"),"Loading...")</f>
        <v>Loading...</v>
      </c>
    </row>
    <row r="24146" spans="1:2" ht="14.25" customHeight="1">
      <c r="A24146" s="2" t="s">
        <v>22851</v>
      </c>
      <c r="B24146" s="2" t="str">
        <f ca="1">IFERROR(__xludf.DUMMYFUNCTION("GOOGLETRANSLATE(A24146,""auto"",""en"")"),"Loading...")</f>
        <v>Loading...</v>
      </c>
    </row>
    <row r="24147" spans="1:2" ht="14.25" customHeight="1">
      <c r="A24147" s="2" t="s">
        <v>22852</v>
      </c>
      <c r="B24147" s="2" t="str">
        <f ca="1">IFERROR(__xludf.DUMMYFUNCTION("GOOGLETRANSLATE(A24147,""auto"",""en"")"),"Loading...")</f>
        <v>Loading...</v>
      </c>
    </row>
    <row r="24148" spans="1:2" ht="14.25" customHeight="1">
      <c r="A24148" s="2" t="s">
        <v>22853</v>
      </c>
      <c r="B24148" s="2" t="str">
        <f ca="1">IFERROR(__xludf.DUMMYFUNCTION("GOOGLETRANSLATE(A24148,""auto"",""en"")"),"Loading...")</f>
        <v>Loading...</v>
      </c>
    </row>
    <row r="24149" spans="1:2" ht="14.25" customHeight="1">
      <c r="A24149" s="2" t="s">
        <v>22854</v>
      </c>
      <c r="B24149" s="2" t="str">
        <f ca="1">IFERROR(__xludf.DUMMYFUNCTION("GOOGLETRANSLATE(A24149,""auto"",""en"")"),"Loading...")</f>
        <v>Loading...</v>
      </c>
    </row>
    <row r="24150" spans="1:2" ht="14.25" customHeight="1">
      <c r="A24150" s="2" t="s">
        <v>22855</v>
      </c>
      <c r="B24150" s="2" t="str">
        <f ca="1">IFERROR(__xludf.DUMMYFUNCTION("GOOGLETRANSLATE(A24150,""auto"",""en"")"),"Loading...")</f>
        <v>Loading...</v>
      </c>
    </row>
    <row r="24151" spans="1:2" ht="14.25" customHeight="1">
      <c r="A24151" s="2" t="s">
        <v>22856</v>
      </c>
      <c r="B24151" s="2" t="str">
        <f ca="1">IFERROR(__xludf.DUMMYFUNCTION("GOOGLETRANSLATE(A24151,""auto"",""en"")"),"In this Lok Sabha Elections 2024, Start voting for democracy and development instead of religion, Jai Hind 🇮🇳")</f>
        <v>In this Lok Sabha Elections 2024, Start voting for democracy and development instead of religion, Jai Hind 🇮🇳</v>
      </c>
    </row>
    <row r="24152" spans="1:2" ht="14.25" customHeight="1">
      <c r="A24152" s="2" t="s">
        <v>22857</v>
      </c>
      <c r="B24152" s="2" t="str">
        <f ca="1">IFERROR(__xludf.DUMMYFUNCTION("GOOGLETRANSLATE(A24152,""auto"",""en"")"),"Loading...")</f>
        <v>Loading...</v>
      </c>
    </row>
    <row r="24153" spans="1:2" ht="14.25" customHeight="1">
      <c r="A24153" s="2" t="s">
        <v>22858</v>
      </c>
      <c r="B24153" s="2" t="str">
        <f ca="1">IFERROR(__xludf.DUMMYFUNCTION("GOOGLETRANSLATE(A24153,""auto"",""en"")"),"Loading...")</f>
        <v>Loading...</v>
      </c>
    </row>
    <row r="24154" spans="1:2" ht="14.25" customHeight="1">
      <c r="A24154" s="2" t="s">
        <v>22859</v>
      </c>
      <c r="B24154" s="2" t="str">
        <f ca="1">IFERROR(__xludf.DUMMYFUNCTION("GOOGLETRANSLATE(A24154,""auto"",""en"")"),"Loading...")</f>
        <v>Loading...</v>
      </c>
    </row>
    <row r="24155" spans="1:2" ht="14.25" customHeight="1">
      <c r="A24155" s="2" t="s">
        <v>22860</v>
      </c>
      <c r="B24155" s="2" t="str">
        <f ca="1">IFERROR(__xludf.DUMMYFUNCTION("GOOGLETRANSLATE(A24155,""auto"",""en"")"),"I agree with your views.  You cannot tell audience who they should vote for")</f>
        <v>I agree with your views.  You cannot tell audience who they should vote for</v>
      </c>
    </row>
    <row r="24156" spans="1:2" ht="14.25" customHeight="1">
      <c r="A24156" s="2" t="s">
        <v>22861</v>
      </c>
      <c r="B24156" s="2" t="str">
        <f ca="1">IFERROR(__xludf.DUMMYFUNCTION("GOOGLETRANSLATE(A24156,""auto"",""en"")"),"Loading...")</f>
        <v>Loading...</v>
      </c>
    </row>
    <row r="24157" spans="1:2" ht="14.25" customHeight="1">
      <c r="A24157" s="2" t="s">
        <v>22862</v>
      </c>
      <c r="B24157" s="2" t="str">
        <f ca="1">IFERROR(__xludf.DUMMYFUNCTION("GOOGLETRANSLATE(A24157,""auto"",""en"")"),"Loading...")</f>
        <v>Loading...</v>
      </c>
    </row>
    <row r="24158" spans="1:2" ht="14.25" customHeight="1">
      <c r="A24158" s="2" t="s">
        <v>22863</v>
      </c>
      <c r="B24158" s="2" t="str">
        <f ca="1">IFERROR(__xludf.DUMMYFUNCTION("GOOGLETRANSLATE(A24158,""auto"",""en"")"),"Loading...")</f>
        <v>Loading...</v>
      </c>
    </row>
    <row r="24159" spans="1:2" ht="14.25" customHeight="1">
      <c r="A24159" s="6" t="s">
        <v>22864</v>
      </c>
      <c r="B24159" s="2" t="str">
        <f ca="1">IFERROR(__xludf.DUMMYFUNCTION("GOOGLETRANSLATE(A24159,""auto"",""en"")"),"Loading...")</f>
        <v>Loading...</v>
      </c>
    </row>
    <row r="24160" spans="1:2" ht="14.25" customHeight="1">
      <c r="A24160" s="2" t="s">
        <v>22865</v>
      </c>
      <c r="B24160" s="2" t="str">
        <f ca="1">IFERROR(__xludf.DUMMYFUNCTION("GOOGLETRANSLATE(A24160,""auto"",""en"")"),"Loading...")</f>
        <v>Loading...</v>
      </c>
    </row>
    <row r="24161" spans="1:2" ht="14.25" customHeight="1">
      <c r="A24161" s="2" t="s">
        <v>22866</v>
      </c>
      <c r="B24161" s="2" t="str">
        <f ca="1">IFERROR(__xludf.DUMMYFUNCTION("GOOGLETRANSLATE(A24161,""auto"",""en"")"),"Loading...")</f>
        <v>Loading...</v>
      </c>
    </row>
    <row r="24162" spans="1:2" ht="14.25" customHeight="1">
      <c r="A24162" s="2" t="s">
        <v>22867</v>
      </c>
      <c r="B24162" s="2" t="str">
        <f ca="1">IFERROR(__xludf.DUMMYFUNCTION("GOOGLETRANSLATE(A24162,""auto"",""en"")"),"Loading...")</f>
        <v>Loading...</v>
      </c>
    </row>
    <row r="24163" spans="1:2" ht="14.25" customHeight="1">
      <c r="A24163" s="6" t="s">
        <v>22868</v>
      </c>
      <c r="B24163" s="2" t="str">
        <f ca="1">IFERROR(__xludf.DUMMYFUNCTION("GOOGLETRANSLATE(A24163,""auto"",""en"")"),"I hope this video is made on Modi's promises. 
And asked us what is the roadmap????
1. Getting Blackmoney Back &amp;
15 lakhs in everybody's account 
2. 2 Crores Jobs per year
3. 100 Smart Cities etc...
You are counting the opposition's mistakes every no"&amp;"w and then.")</f>
        <v>I hope this video is made on Modi's promises. 
And asked us what is the roadmap????
1. Getting Blackmoney Back &amp;
15 lakhs in everybody's account 
2. 2 Crores Jobs per year
3. 100 Smart Cities etc...
You are counting the opposition's mistakes every now and then.</v>
      </c>
    </row>
    <row r="24164" spans="1:2" ht="14.25" customHeight="1">
      <c r="A24164" s="2" t="s">
        <v>22869</v>
      </c>
      <c r="B24164" s="2" t="str">
        <f ca="1">IFERROR(__xludf.DUMMYFUNCTION("GOOGLETRANSLATE(A24164,""auto"",""en"")"),"Loading...")</f>
        <v>Loading...</v>
      </c>
    </row>
    <row r="24165" spans="1:2" ht="14.25" customHeight="1">
      <c r="A24165" s="2" t="s">
        <v>22870</v>
      </c>
      <c r="B24165" s="2" t="str">
        <f ca="1">IFERROR(__xludf.DUMMYFUNCTION("GOOGLETRANSLATE(A24165,""auto"",""en"")"),"Loading...")</f>
        <v>Loading...</v>
      </c>
    </row>
    <row r="24166" spans="1:2" ht="14.25" customHeight="1">
      <c r="A24166" s="2" t="s">
        <v>22871</v>
      </c>
      <c r="B24166" s="2" t="str">
        <f ca="1">IFERROR(__xludf.DUMMYFUNCTION("GOOGLETRANSLATE(A24166,""auto"",""en"")"),"Loading...")</f>
        <v>Loading...</v>
      </c>
    </row>
    <row r="24167" spans="1:2" ht="14.25" customHeight="1">
      <c r="A24167" s="2" t="s">
        <v>22872</v>
      </c>
      <c r="B24167" s="2" t="str">
        <f ca="1">IFERROR(__xludf.DUMMYFUNCTION("GOOGLETRANSLATE(A24167,""auto"",""en"")"),"Loading...")</f>
        <v>Loading...</v>
      </c>
    </row>
    <row r="24168" spans="1:2" ht="14.25" customHeight="1">
      <c r="A24168" s="4" t="s">
        <v>22873</v>
      </c>
      <c r="B24168" s="2" t="str">
        <f ca="1">IFERROR(__xludf.DUMMYFUNCTION("GOOGLETRANSLATE(A24168,""auto"",""en"")"),"Loading...")</f>
        <v>Loading...</v>
      </c>
    </row>
    <row r="24169" spans="1:2" ht="14.25" customHeight="1">
      <c r="A24169" s="2" t="s">
        <v>22874</v>
      </c>
      <c r="B24169" s="2" t="str">
        <f ca="1">IFERROR(__xludf.DUMMYFUNCTION("GOOGLETRANSLATE(A24169,""auto"",""en"")"),"Loading...")</f>
        <v>Loading...</v>
      </c>
    </row>
    <row r="24170" spans="1:2" ht="14.25" customHeight="1">
      <c r="A24170" s="2" t="s">
        <v>22875</v>
      </c>
      <c r="B24170" s="2" t="str">
        <f ca="1">IFERROR(__xludf.DUMMYFUNCTION("GOOGLETRANSLATE(A24170,""auto"",""en"")"),"Loading...")</f>
        <v>Loading...</v>
      </c>
    </row>
    <row r="24171" spans="1:2" ht="14.25" customHeight="1">
      <c r="A24171" s="4" t="s">
        <v>22876</v>
      </c>
      <c r="B24171" s="2" t="str">
        <f ca="1">IFERROR(__xludf.DUMMYFUNCTION("GOOGLETRANSLATE(A24171,""auto"",""en"")"),"Loading...")</f>
        <v>Loading...</v>
      </c>
    </row>
    <row r="24172" spans="1:2" ht="14.25" customHeight="1">
      <c r="A24172" s="2" t="s">
        <v>22877</v>
      </c>
      <c r="B24172" s="2" t="str">
        <f ca="1">IFERROR(__xludf.DUMMYFUNCTION("GOOGLETRANSLATE(A24172,""auto"",""en"")"),"Loading...")</f>
        <v>Loading...</v>
      </c>
    </row>
    <row r="24173" spans="1:2" ht="14.25" customHeight="1">
      <c r="A24173" s="2" t="s">
        <v>22878</v>
      </c>
      <c r="B24173" s="2" t="str">
        <f ca="1">IFERROR(__xludf.DUMMYFUNCTION("GOOGLETRANSLATE(A24173,""auto"",""en"")"),"Loading...")</f>
        <v>Loading...</v>
      </c>
    </row>
    <row r="24174" spans="1:2" ht="14.25" customHeight="1">
      <c r="A24174" s="2" t="s">
        <v>22879</v>
      </c>
      <c r="B24174" s="2" t="str">
        <f ca="1">IFERROR(__xludf.DUMMYFUNCTION("GOOGLETRANSLATE(A24174,""auto"",""en"")"),"Loading...")</f>
        <v>Loading...</v>
      </c>
    </row>
    <row r="24175" spans="1:2" ht="14.25" customHeight="1">
      <c r="A24175" s="2" t="s">
        <v>22880</v>
      </c>
      <c r="B24175" s="2" t="str">
        <f ca="1">IFERROR(__xludf.DUMMYFUNCTION("GOOGLETRANSLATE(A24175,""auto"",""en"")"),"Loading...")</f>
        <v>Loading...</v>
      </c>
    </row>
    <row r="24176" spans="1:2" ht="14.25" customHeight="1">
      <c r="A24176" s="2" t="s">
        <v>22881</v>
      </c>
      <c r="B24176" s="2" t="str">
        <f ca="1">IFERROR(__xludf.DUMMYFUNCTION("GOOGLETRANSLATE(A24176,""auto"",""en"")"),"Loading...")</f>
        <v>Loading...</v>
      </c>
    </row>
    <row r="24177" spans="1:2" ht="14.25" customHeight="1">
      <c r="A24177" s="2" t="s">
        <v>22882</v>
      </c>
      <c r="B24177" s="2" t="str">
        <f ca="1">IFERROR(__xludf.DUMMYFUNCTION("GOOGLETRANSLATE(A24177,""auto"",""en"")"),"Loading...")</f>
        <v>Loading...</v>
      </c>
    </row>
    <row r="24178" spans="1:2" ht="14.25" customHeight="1">
      <c r="A24178" s="2" t="s">
        <v>22883</v>
      </c>
      <c r="B24178" s="2" t="str">
        <f ca="1">IFERROR(__xludf.DUMMYFUNCTION("GOOGLETRANSLATE(A24178,""auto"",""en"")"),"Loading...")</f>
        <v>Loading...</v>
      </c>
    </row>
    <row r="24179" spans="1:2" ht="14.25" customHeight="1">
      <c r="A24179" s="2" t="s">
        <v>22884</v>
      </c>
      <c r="B24179" s="2" t="str">
        <f ca="1">IFERROR(__xludf.DUMMYFUNCTION("GOOGLETRANSLATE(A24179,""auto"",""en"")"),"Loading...")</f>
        <v>Loading...</v>
      </c>
    </row>
    <row r="24180" spans="1:2" ht="14.25" customHeight="1">
      <c r="A24180" s="2" t="s">
        <v>22885</v>
      </c>
      <c r="B24180" s="2" t="str">
        <f ca="1">IFERROR(__xludf.DUMMYFUNCTION("GOOGLETRANSLATE(A24180,""auto"",""en"")"),"Mohak bhai is also a critic on Kejriwal 💯")</f>
        <v>Mohak bhai is also a critic on Kejriwal 💯</v>
      </c>
    </row>
    <row r="24181" spans="1:2" ht="14.25" customHeight="1">
      <c r="A24181" s="2" t="s">
        <v>22886</v>
      </c>
      <c r="B24181" s="2" t="str">
        <f ca="1">IFERROR(__xludf.DUMMYFUNCTION("GOOGLETRANSLATE(A24181,""auto"",""en"")"),"Loading...")</f>
        <v>Loading...</v>
      </c>
    </row>
    <row r="24182" spans="1:2" ht="14.25" customHeight="1">
      <c r="A24182" s="2" t="s">
        <v>22887</v>
      </c>
      <c r="B24182" s="2" t="str">
        <f ca="1">IFERROR(__xludf.DUMMYFUNCTION("GOOGLETRANSLATE(A24182,""auto"",""en"")"),"Loading...")</f>
        <v>Loading...</v>
      </c>
    </row>
    <row r="24183" spans="1:2" ht="14.25" customHeight="1">
      <c r="A24183" s="6" t="s">
        <v>22888</v>
      </c>
      <c r="B24183" s="2" t="str">
        <f ca="1">IFERROR(__xludf.DUMMYFUNCTION("GOOGLETRANSLATE(A24183,""auto"",""en"")"),"Loading...")</f>
        <v>Loading...</v>
      </c>
    </row>
    <row r="24184" spans="1:2" ht="14.25" customHeight="1">
      <c r="A24184" s="2" t="s">
        <v>22889</v>
      </c>
      <c r="B24184" s="2" t="str">
        <f ca="1">IFERROR(__xludf.DUMMYFUNCTION("GOOGLETRANSLATE(A24184,""auto"",""en"")"),"Loading...")</f>
        <v>Loading...</v>
      </c>
    </row>
    <row r="24185" spans="1:2" ht="14.25" customHeight="1">
      <c r="A24185" s="2" t="s">
        <v>22890</v>
      </c>
      <c r="B24185" s="2" t="str">
        <f ca="1">IFERROR(__xludf.DUMMYFUNCTION("GOOGLETRANSLATE(A24185,""auto"",""en"")"),"It seems to me that Rahul Gandhi does not think much before speaking. He doesn't even know what he is saying. He is the one who is trying the most to divide the caste.")</f>
        <v>It seems to me that Rahul Gandhi does not think much before speaking. He doesn't even know what he is saying. He is the one who is trying the most to divide the caste.</v>
      </c>
    </row>
    <row r="24186" spans="1:2" ht="14.25" customHeight="1">
      <c r="A24186" s="2" t="s">
        <v>22891</v>
      </c>
      <c r="B24186" s="2" t="str">
        <f ca="1">IFERROR(__xludf.DUMMYFUNCTION("GOOGLETRANSLATE(A24186,""auto"",""en"")"),"Loading...")</f>
        <v>Loading...</v>
      </c>
    </row>
    <row r="24187" spans="1:2" ht="14.25" customHeight="1">
      <c r="A24187" s="2" t="s">
        <v>22892</v>
      </c>
      <c r="B24187" s="2" t="str">
        <f ca="1">IFERROR(__xludf.DUMMYFUNCTION("GOOGLETRANSLATE(A24187,""auto"",""en"")"),"Rahul Gandhi is a shame for  country")</f>
        <v>Rahul Gandhi is a shame for  country</v>
      </c>
    </row>
    <row r="24188" spans="1:2" ht="14.25" customHeight="1">
      <c r="A24188" s="6" t="s">
        <v>22893</v>
      </c>
      <c r="B24188" s="2" t="str">
        <f ca="1">IFERROR(__xludf.DUMMYFUNCTION("GOOGLETRANSLATE(A24188,""auto"",""en"")"),"Loading...")</f>
        <v>Loading...</v>
      </c>
    </row>
    <row r="24189" spans="1:2" ht="14.25" customHeight="1">
      <c r="A24189" s="2" t="s">
        <v>22894</v>
      </c>
      <c r="B24189" s="2" t="str">
        <f ca="1">IFERROR(__xludf.DUMMYFUNCTION("GOOGLETRANSLATE(A24189,""auto"",""en"")"),"Loading...")</f>
        <v>Loading...</v>
      </c>
    </row>
    <row r="24190" spans="1:2" ht="14.25" customHeight="1">
      <c r="A24190" s="6" t="s">
        <v>22895</v>
      </c>
      <c r="B24190" s="2" t="str">
        <f ca="1">IFERROR(__xludf.DUMMYFUNCTION("GOOGLETRANSLATE(A24190,""auto"",""en"")"),"The thing is no party is working for the nation because they care about the nation.
They are working for the nation because they want to stay in power.
Everytime there are promises near the elections, by each and every party, but never any action.")</f>
        <v>The thing is no party is working for the nation because they care about the nation.
They are working for the nation because they want to stay in power.
Everytime there are promises near the elections, by each and every party, but never any action.</v>
      </c>
    </row>
    <row r="24191" spans="1:2" ht="14.25" customHeight="1">
      <c r="A24191" s="6" t="s">
        <v>22896</v>
      </c>
      <c r="B24191" s="2" t="str">
        <f ca="1">IFERROR(__xludf.DUMMYFUNCTION("GOOGLETRANSLATE(A24191,""auto"",""en"")"),"Loading...")</f>
        <v>Loading...</v>
      </c>
    </row>
    <row r="24192" spans="1:2" ht="14.25" customHeight="1">
      <c r="A24192" s="2" t="s">
        <v>22897</v>
      </c>
      <c r="B24192" s="2" t="str">
        <f ca="1">IFERROR(__xludf.DUMMYFUNCTION("GOOGLETRANSLATE(A24192,""auto"",""en"")"),"Loading...")</f>
        <v>Loading...</v>
      </c>
    </row>
    <row r="24193" spans="1:2" ht="14.25" customHeight="1">
      <c r="A24193" s="2" t="s">
        <v>22898</v>
      </c>
      <c r="B24193" s="2" t="str">
        <f ca="1">IFERROR(__xludf.DUMMYFUNCTION("GOOGLETRANSLATE(A24193,""auto"",""en"")"),"Loading...")</f>
        <v>Loading...</v>
      </c>
    </row>
    <row r="24194" spans="1:2" ht="14.25" customHeight="1">
      <c r="A24194" s="2" t="s">
        <v>22899</v>
      </c>
      <c r="B24194" s="2" t="str">
        <f ca="1">IFERROR(__xludf.DUMMYFUNCTION("GOOGLETRANSLATE(A24194,""auto"",""en"")"),"Brother please make a video on bus politics now")</f>
        <v>Brother please make a video on bus politics now</v>
      </c>
    </row>
    <row r="24195" spans="1:2" ht="14.25" customHeight="1">
      <c r="A24195" s="2" t="s">
        <v>22900</v>
      </c>
      <c r="B24195" s="2" t="str">
        <f ca="1">IFERROR(__xludf.DUMMYFUNCTION("GOOGLETRANSLATE(A24195,""auto"",""en"")"),"Loading...")</f>
        <v>Loading...</v>
      </c>
    </row>
    <row r="24196" spans="1:2" ht="14.25" customHeight="1">
      <c r="A24196" s="6" t="s">
        <v>22901</v>
      </c>
      <c r="B24196" s="2" t="str">
        <f ca="1">IFERROR(__xludf.DUMMYFUNCTION("GOOGLETRANSLATE(A24196,""auto"",""en"")"),"Loading...")</f>
        <v>Loading...</v>
      </c>
    </row>
    <row r="24197" spans="1:2" ht="14.25" customHeight="1">
      <c r="A24197" s="2" t="s">
        <v>22902</v>
      </c>
      <c r="B24197" s="2" t="str">
        <f ca="1">IFERROR(__xludf.DUMMYFUNCTION("GOOGLETRANSLATE(A24197,""auto"",""en"")"),"Loading...")</f>
        <v>Loading...</v>
      </c>
    </row>
    <row r="24198" spans="1:2" ht="14.25" customHeight="1">
      <c r="A24198" s="2" t="s">
        <v>22903</v>
      </c>
      <c r="B24198" s="2" t="str">
        <f ca="1">IFERROR(__xludf.DUMMYFUNCTION("GOOGLETRANSLATE(A24198,""auto"",""en"")"),"Loading...")</f>
        <v>Loading...</v>
      </c>
    </row>
    <row r="24199" spans="1:2" ht="14.25" customHeight="1">
      <c r="A24199" s="2" t="s">
        <v>22904</v>
      </c>
      <c r="B24199" s="2" t="str">
        <f ca="1">IFERROR(__xludf.DUMMYFUNCTION("GOOGLETRANSLATE(A24199,""auto"",""en"")"),"Loading...")</f>
        <v>Loading...</v>
      </c>
    </row>
    <row r="24200" spans="1:2" ht="14.25" customHeight="1">
      <c r="A24200" s="2" t="s">
        <v>22905</v>
      </c>
      <c r="B24200" s="2" t="str">
        <f ca="1">IFERROR(__xludf.DUMMYFUNCTION("GOOGLETRANSLATE(A24200,""auto"",""en"")"),"Loading...")</f>
        <v>Loading...</v>
      </c>
    </row>
    <row r="24201" spans="1:2" ht="14.25" customHeight="1">
      <c r="A24201" s="2" t="s">
        <v>22906</v>
      </c>
      <c r="B24201" s="2" t="str">
        <f ca="1">IFERROR(__xludf.DUMMYFUNCTION("GOOGLETRANSLATE(A24201,""auto"",""en"")"),"Loading...")</f>
        <v>Loading...</v>
      </c>
    </row>
    <row r="24202" spans="1:2" ht="14.25" customHeight="1">
      <c r="A24202" s="2" t="s">
        <v>22907</v>
      </c>
      <c r="B24202" s="2" t="str">
        <f ca="1">IFERROR(__xludf.DUMMYFUNCTION("GOOGLETRANSLATE(A24202,""auto"",""en"")"),"Loading...")</f>
        <v>Loading...</v>
      </c>
    </row>
    <row r="24203" spans="1:2" ht="14.25" customHeight="1">
      <c r="A24203" s="2" t="s">
        <v>22908</v>
      </c>
      <c r="B24203" s="2" t="str">
        <f ca="1">IFERROR(__xludf.DUMMYFUNCTION("GOOGLETRANSLATE(A24203,""auto"",""en"")"),"Loading...")</f>
        <v>Loading...</v>
      </c>
    </row>
    <row r="24204" spans="1:2" ht="14.25" customHeight="1">
      <c r="A24204" s="4" t="s">
        <v>22909</v>
      </c>
      <c r="B24204" s="2" t="str">
        <f ca="1">IFERROR(__xludf.DUMMYFUNCTION("GOOGLETRANSLATE(A24204,""auto"",""en"")"),"Loading...")</f>
        <v>Loading...</v>
      </c>
    </row>
    <row r="24205" spans="1:2" ht="14.25" customHeight="1">
      <c r="A24205" s="2" t="s">
        <v>22910</v>
      </c>
      <c r="B24205" s="2" t="str">
        <f ca="1">IFERROR(__xludf.DUMMYFUNCTION("GOOGLETRANSLATE(A24205,""auto"",""en"")"),"Loading...")</f>
        <v>Loading...</v>
      </c>
    </row>
    <row r="24206" spans="1:2" ht="14.25" customHeight="1">
      <c r="A24206" s="2" t="s">
        <v>22911</v>
      </c>
      <c r="B24206" s="2" t="str">
        <f ca="1">IFERROR(__xludf.DUMMYFUNCTION("GOOGLETRANSLATE(A24206,""auto"",""en"")"),"Loading...")</f>
        <v>Loading...</v>
      </c>
    </row>
    <row r="24207" spans="1:2" ht="14.25" customHeight="1">
      <c r="A24207" s="2" t="s">
        <v>22912</v>
      </c>
      <c r="B24207" s="2" t="str">
        <f ca="1">IFERROR(__xludf.DUMMYFUNCTION("GOOGLETRANSLATE(A24207,""auto"",""en"")"),"Loading...")</f>
        <v>Loading...</v>
      </c>
    </row>
    <row r="24208" spans="1:2" ht="14.25" customHeight="1">
      <c r="A24208" s="2" t="s">
        <v>22913</v>
      </c>
      <c r="B24208" s="2" t="str">
        <f ca="1">IFERROR(__xludf.DUMMYFUNCTION("GOOGLETRANSLATE(A24208,""auto"",""en"")"),"Loading...")</f>
        <v>Loading...</v>
      </c>
    </row>
    <row r="24209" spans="1:2" ht="14.25" customHeight="1">
      <c r="A24209" s="6" t="s">
        <v>22914</v>
      </c>
      <c r="B24209" s="2" t="str">
        <f ca="1">IFERROR(__xludf.DUMMYFUNCTION("GOOGLETRANSLATE(A24209,""auto"",""en"")"),"Loading...")</f>
        <v>Loading...</v>
      </c>
    </row>
    <row r="24210" spans="1:2" ht="14.25" customHeight="1">
      <c r="A24210" s="2" t="s">
        <v>22915</v>
      </c>
      <c r="B24210" s="2" t="str">
        <f ca="1">IFERROR(__xludf.DUMMYFUNCTION("GOOGLETRANSLATE(A24210,""auto"",""en"")"),"Loading...")</f>
        <v>Loading...</v>
      </c>
    </row>
    <row r="24211" spans="1:2" ht="14.25" customHeight="1">
      <c r="A24211" s="2" t="s">
        <v>22916</v>
      </c>
      <c r="B24211" s="2" t="str">
        <f ca="1">IFERROR(__xludf.DUMMYFUNCTION("GOOGLETRANSLATE(A24211,""auto"",""en"")"),"Loading...")</f>
        <v>Loading...</v>
      </c>
    </row>
    <row r="24212" spans="1:2" ht="14.25" customHeight="1">
      <c r="A24212" s="2" t="s">
        <v>22917</v>
      </c>
      <c r="B24212" s="2" t="str">
        <f ca="1">IFERROR(__xludf.DUMMYFUNCTION("GOOGLETRANSLATE(A24212,""auto"",""en"")"),"Loading...")</f>
        <v>Loading...</v>
      </c>
    </row>
    <row r="24213" spans="1:2" ht="14.25" customHeight="1">
      <c r="A24213" s="2" t="s">
        <v>22918</v>
      </c>
      <c r="B24213" s="2" t="str">
        <f ca="1">IFERROR(__xludf.DUMMYFUNCTION("GOOGLETRANSLATE(A24213,""auto"",""en"")"),"Loading...")</f>
        <v>Loading...</v>
      </c>
    </row>
    <row r="24214" spans="1:2" ht="14.25" customHeight="1">
      <c r="A24214" s="2" t="s">
        <v>22919</v>
      </c>
      <c r="B24214" s="2" t="str">
        <f ca="1">IFERROR(__xludf.DUMMYFUNCTION("GOOGLETRANSLATE(A24214,""auto"",""en"")"),"Loading...")</f>
        <v>Loading...</v>
      </c>
    </row>
    <row r="24215" spans="1:2" ht="14.25" customHeight="1">
      <c r="A24215" s="2" t="s">
        <v>22920</v>
      </c>
      <c r="B24215" s="2" t="str">
        <f ca="1">IFERROR(__xludf.DUMMYFUNCTION("GOOGLETRANSLATE(A24215,""auto"",""en"")"),"Loading...")</f>
        <v>Loading...</v>
      </c>
    </row>
    <row r="24216" spans="1:2" ht="14.25" customHeight="1">
      <c r="A24216" s="2" t="s">
        <v>22921</v>
      </c>
      <c r="B24216" s="2" t="str">
        <f ca="1">IFERROR(__xludf.DUMMYFUNCTION("GOOGLETRANSLATE(A24216,""auto"",""en"")"),"Loading...")</f>
        <v>Loading...</v>
      </c>
    </row>
    <row r="24217" spans="1:2" ht="14.25" customHeight="1">
      <c r="A24217" s="2" t="s">
        <v>22922</v>
      </c>
      <c r="B24217" s="2" t="str">
        <f ca="1">IFERROR(__xludf.DUMMYFUNCTION("GOOGLETRANSLATE(A24217,""auto"",""en"")"),"Loading...")</f>
        <v>Loading...</v>
      </c>
    </row>
    <row r="24218" spans="1:2" ht="14.25" customHeight="1">
      <c r="A24218" s="2" t="s">
        <v>22923</v>
      </c>
      <c r="B24218" s="2" t="str">
        <f ca="1">IFERROR(__xludf.DUMMYFUNCTION("GOOGLETRANSLATE(A24218,""auto"",""en"")"),"Loading...")</f>
        <v>Loading...</v>
      </c>
    </row>
    <row r="24219" spans="1:2" ht="14.25" customHeight="1">
      <c r="A24219" s="6" t="s">
        <v>22924</v>
      </c>
      <c r="B24219" s="2" t="str">
        <f ca="1">IFERROR(__xludf.DUMMYFUNCTION("GOOGLETRANSLATE(A24219,""auto"",""en"")"),"Loading...")</f>
        <v>Loading...</v>
      </c>
    </row>
    <row r="24220" spans="1:2" ht="14.25" customHeight="1">
      <c r="A24220" s="6" t="s">
        <v>22925</v>
      </c>
      <c r="B24220" s="2" t="str">
        <f ca="1">IFERROR(__xludf.DUMMYFUNCTION("GOOGLETRANSLATE(A24220,""auto"",""en"")"),"Loading...")</f>
        <v>Loading...</v>
      </c>
    </row>
    <row r="24221" spans="1:2" ht="14.25" customHeight="1">
      <c r="A24221" s="2" t="s">
        <v>22926</v>
      </c>
      <c r="B24221" s="2" t="str">
        <f ca="1">IFERROR(__xludf.DUMMYFUNCTION("GOOGLETRANSLATE(A24221,""auto"",""en"")"),"Loading...")</f>
        <v>Loading...</v>
      </c>
    </row>
    <row r="24222" spans="1:2" ht="14.25" customHeight="1">
      <c r="A24222" s="6" t="s">
        <v>22927</v>
      </c>
      <c r="B24222" s="2" t="str">
        <f ca="1">IFERROR(__xludf.DUMMYFUNCTION("GOOGLETRANSLATE(A24222,""auto"",""en"")"),"Loading...")</f>
        <v>Loading...</v>
      </c>
    </row>
    <row r="24223" spans="1:2" ht="14.25" customHeight="1">
      <c r="A24223" s="2" t="s">
        <v>22928</v>
      </c>
      <c r="B24223" s="2" t="str">
        <f ca="1">IFERROR(__xludf.DUMMYFUNCTION("GOOGLETRANSLATE(A24223,""auto"",""en"")"),"Loading...")</f>
        <v>Loading...</v>
      </c>
    </row>
    <row r="24224" spans="1:2" ht="14.25" customHeight="1">
      <c r="A24224" s="2" t="s">
        <v>22929</v>
      </c>
      <c r="B24224" s="2" t="str">
        <f ca="1">IFERROR(__xludf.DUMMYFUNCTION("GOOGLETRANSLATE(A24224,""auto"",""en"")"),"Loading...")</f>
        <v>Loading...</v>
      </c>
    </row>
    <row r="24225" spans="1:2" ht="14.25" customHeight="1">
      <c r="A24225" s="2" t="s">
        <v>16597</v>
      </c>
      <c r="B24225" s="2" t="str">
        <f ca="1">IFERROR(__xludf.DUMMYFUNCTION("GOOGLETRANSLATE(A24225,""auto"",""en"")"),"Loading...")</f>
        <v>Loading...</v>
      </c>
    </row>
    <row r="24226" spans="1:2" ht="14.25" customHeight="1">
      <c r="A24226" s="6" t="s">
        <v>22930</v>
      </c>
      <c r="B24226" s="2" t="str">
        <f ca="1">IFERROR(__xludf.DUMMYFUNCTION("GOOGLETRANSLATE(A24226,""auto"",""en"")"),"Loading...")</f>
        <v>Loading...</v>
      </c>
    </row>
    <row r="24227" spans="1:2" ht="14.25" customHeight="1">
      <c r="A24227" s="6" t="s">
        <v>22931</v>
      </c>
      <c r="B24227" s="2" t="str">
        <f ca="1">IFERROR(__xludf.DUMMYFUNCTION("GOOGLETRANSLATE(A24227,""auto"",""en"")"),"Bjp : Corrupted (by formal congress leaders) 
Congress : Lazy leader
Aap : Leader in jail 
And people say vote for democracy 😃")</f>
        <v>Bjp : Corrupted (by formal congress leaders) 
Congress : Lazy leader
Aap : Leader in jail 
And people say vote for democracy 😃</v>
      </c>
    </row>
    <row r="24228" spans="1:2" ht="14.25" customHeight="1">
      <c r="A24228" s="2" t="s">
        <v>22932</v>
      </c>
      <c r="B24228" s="2" t="str">
        <f ca="1">IFERROR(__xludf.DUMMYFUNCTION("GOOGLETRANSLATE(A24228,""auto"",""en"")"),"Loading...")</f>
        <v>Loading...</v>
      </c>
    </row>
    <row r="24229" spans="1:2" ht="14.25" customHeight="1">
      <c r="A24229" s="2" t="s">
        <v>22933</v>
      </c>
      <c r="B24229" s="2" t="str">
        <f ca="1">IFERROR(__xludf.DUMMYFUNCTION("GOOGLETRANSLATE(A24229,""auto"",""en"")"),"Loading...")</f>
        <v>Loading...</v>
      </c>
    </row>
    <row r="24230" spans="1:2" ht="14.25" customHeight="1">
      <c r="A24230" s="2" t="s">
        <v>22934</v>
      </c>
      <c r="B24230" s="2" t="str">
        <f ca="1">IFERROR(__xludf.DUMMYFUNCTION("GOOGLETRANSLATE(A24230,""auto"",""en"")"),"Loading...")</f>
        <v>Loading...</v>
      </c>
    </row>
    <row r="24231" spans="1:2" ht="14.25" customHeight="1">
      <c r="A24231" s="2" t="s">
        <v>22935</v>
      </c>
      <c r="B24231" s="2" t="str">
        <f ca="1">IFERROR(__xludf.DUMMYFUNCTION("GOOGLETRANSLATE(A24231,""auto"",""en"")"),"Loading...")</f>
        <v>Loading...</v>
      </c>
    </row>
    <row r="24232" spans="1:2" ht="14.25" customHeight="1">
      <c r="A24232" s="2" t="s">
        <v>22936</v>
      </c>
      <c r="B24232" s="2" t="str">
        <f ca="1">IFERROR(__xludf.DUMMYFUNCTION("GOOGLETRANSLATE(A24232,""auto"",""en"")"),"Loading...")</f>
        <v>Loading...</v>
      </c>
    </row>
    <row r="24233" spans="1:2" ht="14.25" customHeight="1">
      <c r="A24233" s="2" t="s">
        <v>22815</v>
      </c>
      <c r="B24233" s="2" t="str">
        <f ca="1">IFERROR(__xludf.DUMMYFUNCTION("GOOGLETRANSLATE(A24233,""auto"",""en"")"),"VOTE FOR BJP")</f>
        <v>VOTE FOR BJP</v>
      </c>
    </row>
    <row r="24234" spans="1:2" ht="14.25" customHeight="1">
      <c r="A24234" s="2" t="s">
        <v>22937</v>
      </c>
      <c r="B24234" s="2" t="str">
        <f ca="1">IFERROR(__xludf.DUMMYFUNCTION("GOOGLETRANSLATE(A24234,""auto"",""en"")"),"Loading...")</f>
        <v>Loading...</v>
      </c>
    </row>
    <row r="24235" spans="1:2" ht="14.25" customHeight="1">
      <c r="A24235" s="2" t="s">
        <v>22938</v>
      </c>
      <c r="B24235" s="2" t="str">
        <f ca="1">IFERROR(__xludf.DUMMYFUNCTION("GOOGLETRANSLATE(A24235,""auto"",""en"")"),"Loading...")</f>
        <v>Loading...</v>
      </c>
    </row>
    <row r="24236" spans="1:2" ht="14.25" customHeight="1">
      <c r="A24236" s="2" t="s">
        <v>22939</v>
      </c>
      <c r="B24236" s="2" t="str">
        <f ca="1">IFERROR(__xludf.DUMMYFUNCTION("GOOGLETRANSLATE(A24236,""auto"",""en"")"),"Loading...")</f>
        <v>Loading...</v>
      </c>
    </row>
    <row r="24237" spans="1:2" ht="14.25" customHeight="1">
      <c r="A24237" s="2" t="s">
        <v>22940</v>
      </c>
      <c r="B24237" s="2" t="str">
        <f ca="1">IFERROR(__xludf.DUMMYFUNCTION("GOOGLETRANSLATE(A24237,""auto"",""en"")"),"Loading...")</f>
        <v>Loading...</v>
      </c>
    </row>
    <row r="24238" spans="1:2" ht="14.25" customHeight="1">
      <c r="A24238" s="2" t="s">
        <v>22941</v>
      </c>
      <c r="B24238" s="2" t="str">
        <f ca="1">IFERROR(__xludf.DUMMYFUNCTION("GOOGLETRANSLATE(A24238,""auto"",""en"")"),"Loading...")</f>
        <v>Loading...</v>
      </c>
    </row>
    <row r="24239" spans="1:2" ht="14.25" customHeight="1">
      <c r="A24239" s="2" t="s">
        <v>22942</v>
      </c>
      <c r="B24239" s="2" t="str">
        <f ca="1">IFERROR(__xludf.DUMMYFUNCTION("GOOGLETRANSLATE(A24239,""auto"",""en"")"),"Loading...")</f>
        <v>Loading...</v>
      </c>
    </row>
    <row r="24240" spans="1:2" ht="14.25" customHeight="1">
      <c r="A24240" s="2" t="s">
        <v>22943</v>
      </c>
      <c r="B24240" s="2" t="str">
        <f ca="1">IFERROR(__xludf.DUMMYFUNCTION("GOOGLETRANSLATE(A24240,""auto"",""en"")"),"Loading...")</f>
        <v>Loading...</v>
      </c>
    </row>
    <row r="24241" spans="1:2" ht="14.25" customHeight="1">
      <c r="A24241" s="2" t="s">
        <v>22944</v>
      </c>
      <c r="B24241" s="2" t="str">
        <f ca="1">IFERROR(__xludf.DUMMYFUNCTION("GOOGLETRANSLATE(A24241,""auto"",""en"")"),"Make a video on reservation")</f>
        <v>Make a video on reservation</v>
      </c>
    </row>
    <row r="24242" spans="1:2" ht="14.25" customHeight="1">
      <c r="A24242" s="2" t="s">
        <v>22945</v>
      </c>
      <c r="B24242" s="2" t="str">
        <f ca="1">IFERROR(__xludf.DUMMYFUNCTION("GOOGLETRANSLATE(A24242,""auto"",""en"")"),"Loading...")</f>
        <v>Loading...</v>
      </c>
    </row>
    <row r="24243" spans="1:2" ht="14.25" customHeight="1">
      <c r="A24243" s="2" t="s">
        <v>22946</v>
      </c>
      <c r="B24243" s="2" t="str">
        <f ca="1">IFERROR(__xludf.DUMMYFUNCTION("GOOGLETRANSLATE(A24243,""auto"",""en"")"),"Loading...")</f>
        <v>Loading...</v>
      </c>
    </row>
    <row r="24244" spans="1:2" ht="14.25" customHeight="1">
      <c r="A24244" s="6" t="s">
        <v>22947</v>
      </c>
      <c r="B24244" s="2" t="str">
        <f ca="1">IFERROR(__xludf.DUMMYFUNCTION("GOOGLETRANSLATE(A24244,""auto"",""en"")"),"Hence congress is a cancer which should be contained not eradicated atleast for now..... 
But 
This cancer really want to kill itself it is clearly be seen into their promises.
.
Guys  we  deserve  better  opposition.")</f>
        <v>Hence congress is a cancer which should be contained not eradicated atleast for now..... 
But 
This cancer really want to kill itself it is clearly be seen into their promises.
.
Guys  we  deserve  better  opposition.</v>
      </c>
    </row>
    <row r="24245" spans="1:2" ht="14.25" customHeight="1">
      <c r="A24245" s="6" t="s">
        <v>22948</v>
      </c>
      <c r="B24245" s="2" t="str">
        <f ca="1">IFERROR(__xludf.DUMMYFUNCTION("GOOGLETRANSLATE(A24245,""auto"",""en"")"),"Loading...")</f>
        <v>Loading...</v>
      </c>
    </row>
    <row r="24246" spans="1:2" ht="14.25" customHeight="1">
      <c r="A24246" s="2" t="s">
        <v>22949</v>
      </c>
      <c r="B24246" s="2" t="str">
        <f ca="1">IFERROR(__xludf.DUMMYFUNCTION("GOOGLETRANSLATE(A24246,""auto"",""en"")"),"Just as BJP and Godi Media are asking us to question the opposition, I think Congress should be in power and BJP should be in opposition so that BJP can remain in opposition.")</f>
        <v>Just as BJP and Godi Media are asking us to question the opposition, I think Congress should be in power and BJP should be in opposition so that BJP can remain in opposition.</v>
      </c>
    </row>
    <row r="24247" spans="1:2" ht="14.25" customHeight="1">
      <c r="A24247" s="2" t="s">
        <v>22950</v>
      </c>
      <c r="B24247" s="2" t="str">
        <f ca="1">IFERROR(__xludf.DUMMYFUNCTION("GOOGLETRANSLATE(A24247,""auto"",""en"")"),"Loading...")</f>
        <v>Loading...</v>
      </c>
    </row>
    <row r="24248" spans="1:2" ht="14.25" customHeight="1">
      <c r="A24248" s="2" t="s">
        <v>22951</v>
      </c>
      <c r="B24248" s="2" t="str">
        <f ca="1">IFERROR(__xludf.DUMMYFUNCTION("GOOGLETRANSLATE(A24248,""auto"",""en"")"),"Loading...")</f>
        <v>Loading...</v>
      </c>
    </row>
    <row r="24249" spans="1:2" ht="14.25" customHeight="1">
      <c r="A24249" s="2" t="s">
        <v>22952</v>
      </c>
      <c r="B24249" s="2" t="str">
        <f ca="1">IFERROR(__xludf.DUMMYFUNCTION("GOOGLETRANSLATE(A24249,""auto"",""en"")"),"Loading...")</f>
        <v>Loading...</v>
      </c>
    </row>
    <row r="24250" spans="1:2" ht="14.25" customHeight="1">
      <c r="A24250" s="2" t="s">
        <v>22953</v>
      </c>
      <c r="B24250" s="2" t="str">
        <f ca="1">IFERROR(__xludf.DUMMYFUNCTION("GOOGLETRANSLATE(A24250,""auto"",""en"")"),"Loading...")</f>
        <v>Loading...</v>
      </c>
    </row>
    <row r="24251" spans="1:2" ht="14.25" customHeight="1">
      <c r="A24251" s="6" t="s">
        <v>22954</v>
      </c>
      <c r="B24251" s="2" t="str">
        <f ca="1">IFERROR(__xludf.DUMMYFUNCTION("GOOGLETRANSLATE(A24251,""auto"",""en"")"),"Iss baar 
Vote for INDIA alliance 
vote for democracy 
vote for berojgaar 
vote for mehengai 
vote for savidhaan Suraksha v
ote for kishan MSP 
vote for majdoor/labour 
vote for girls&amp;mahila Suraksha 
vote for unskilled worker 
Vote for education 
vote fo"&amp;"r youth 
vote for भारत")</f>
        <v>Iss baar 
Vote for INDIA alliance 
vote for democracy 
vote for berojgaar 
vote for mehengai 
vote for savidhaan Suraksha v
ote for kishan MSP 
vote for majdoor/labour 
vote for girls&amp;mahila Suraksha 
vote for unskilled worker 
Vote for education 
vote for youth 
vote for भारत</v>
      </c>
    </row>
    <row r="24252" spans="1:2" ht="14.25" customHeight="1">
      <c r="A24252" s="2" t="s">
        <v>22955</v>
      </c>
      <c r="B24252" s="2" t="str">
        <f ca="1">IFERROR(__xludf.DUMMYFUNCTION("GOOGLETRANSLATE(A24252,""auto"",""en"")"),"Loading...")</f>
        <v>Loading...</v>
      </c>
    </row>
    <row r="24253" spans="1:2" ht="14.25" customHeight="1">
      <c r="A24253" s="2" t="s">
        <v>22956</v>
      </c>
      <c r="B24253" s="2" t="str">
        <f ca="1">IFERROR(__xludf.DUMMYFUNCTION("GOOGLETRANSLATE(A24253,""auto"",""en"")"),"Loading...")</f>
        <v>Loading...</v>
      </c>
    </row>
    <row r="24254" spans="1:2" ht="14.25" customHeight="1">
      <c r="A24254" s="2" t="s">
        <v>22957</v>
      </c>
      <c r="B24254" s="2" t="str">
        <f ca="1">IFERROR(__xludf.DUMMYFUNCTION("GOOGLETRANSLATE(A24254,""auto"",""en"")"),"Loading...")</f>
        <v>Loading...</v>
      </c>
    </row>
    <row r="24255" spans="1:2" ht="14.25" customHeight="1">
      <c r="A24255" s="2" t="s">
        <v>22958</v>
      </c>
      <c r="B24255" s="2" t="str">
        <f ca="1">IFERROR(__xludf.DUMMYFUNCTION("GOOGLETRANSLATE(A24255,""auto"",""en"")"),"Loading...")</f>
        <v>Loading...</v>
      </c>
    </row>
    <row r="24256" spans="1:2" ht="14.25" customHeight="1">
      <c r="A24256" s="2" t="s">
        <v>22959</v>
      </c>
      <c r="B24256" s="2" t="str">
        <f ca="1">IFERROR(__xludf.DUMMYFUNCTION("GOOGLETRANSLATE(A24256,""auto"",""en"")"),"Oppostion supporters can blame Modi as dictator but couldn't detect the presence of Rahul as their PM candidate and then after the election the same old gimmicky of EVM hack lol 🤦‍♂️😂")</f>
        <v>Oppostion supporters can blame Modi as dictator but couldn't detect the presence of Rahul as their PM candidate and then after the election the same old gimmicky of EVM hack lol 🤦‍♂️😂</v>
      </c>
    </row>
    <row r="24257" spans="1:2" ht="14.25" customHeight="1">
      <c r="A24257" s="2" t="s">
        <v>22960</v>
      </c>
      <c r="B24257" s="2" t="str">
        <f ca="1">IFERROR(__xludf.DUMMYFUNCTION("GOOGLETRANSLATE(A24257,""auto"",""en"")"),"Loading...")</f>
        <v>Loading...</v>
      </c>
    </row>
    <row r="24258" spans="1:2" ht="14.25" customHeight="1">
      <c r="A24258" s="2" t="s">
        <v>22961</v>
      </c>
      <c r="B24258" s="2" t="str">
        <f ca="1">IFERROR(__xludf.DUMMYFUNCTION("GOOGLETRANSLATE(A24258,""auto"",""en"")"),"atta in liter? 2:35 not in kg?")</f>
        <v>atta in liter? 2:35 not in kg?</v>
      </c>
    </row>
    <row r="24259" spans="1:2" ht="14.25" customHeight="1">
      <c r="A24259" s="2" t="s">
        <v>22962</v>
      </c>
      <c r="B24259" s="2" t="str">
        <f ca="1">IFERROR(__xludf.DUMMYFUNCTION("GOOGLETRANSLATE(A24259,""auto"",""en"")"),"Everyone saying here vote for democracy but the irony is if we were in dictatorship we would not be voting. So come out of your delusion and for progress and development of all.")</f>
        <v>Everyone saying here vote for democracy but the irony is if we were in dictatorship we would not be voting. So come out of your delusion and for progress and development of all.</v>
      </c>
    </row>
    <row r="24260" spans="1:2" ht="14.25" customHeight="1">
      <c r="A24260" s="2" t="s">
        <v>22963</v>
      </c>
      <c r="B24260" s="2" t="str">
        <f ca="1">IFERROR(__xludf.DUMMYFUNCTION("GOOGLETRANSLATE(A24260,""auto"",""en"")"),"Next PM Rahul Gandhi 🎉")</f>
        <v>Next PM Rahul Gandhi 🎉</v>
      </c>
    </row>
    <row r="24261" spans="1:2" ht="14.25" customHeight="1">
      <c r="A24261" s="2" t="s">
        <v>22964</v>
      </c>
      <c r="B24261" s="2" t="str">
        <f ca="1">IFERROR(__xludf.DUMMYFUNCTION("GOOGLETRANSLATE(A24261,""auto"",""en"")"),"Loading...")</f>
        <v>Loading...</v>
      </c>
    </row>
    <row r="24262" spans="1:2" ht="14.25" customHeight="1">
      <c r="A24262" s="2" t="s">
        <v>22965</v>
      </c>
      <c r="B24262" s="2" t="str">
        <f ca="1">IFERROR(__xludf.DUMMYFUNCTION("GOOGLETRANSLATE(A24262,""auto"",""en"")"),"Loading...")</f>
        <v>Loading...</v>
      </c>
    </row>
    <row r="24263" spans="1:2" ht="14.25" customHeight="1">
      <c r="A24263" s="2" t="s">
        <v>22966</v>
      </c>
      <c r="B24263" s="2" t="str">
        <f ca="1">IFERROR(__xludf.DUMMYFUNCTION("GOOGLETRANSLATE(A24263,""auto"",""en"")"),"A*sh*le Tejaswi Yadav did caste census in Bihar. Check your facts.")</f>
        <v>A*sh*le Tejaswi Yadav did caste census in Bihar. Check your facts.</v>
      </c>
    </row>
    <row r="24264" spans="1:2" ht="14.25" customHeight="1">
      <c r="A24264" s="2" t="s">
        <v>22967</v>
      </c>
      <c r="B24264" s="2" t="str">
        <f ca="1">IFERROR(__xludf.DUMMYFUNCTION("GOOGLETRANSLATE(A24264,""auto"",""en"")"),"Loading...")</f>
        <v>Loading...</v>
      </c>
    </row>
    <row r="24265" spans="1:2" ht="14.25" customHeight="1">
      <c r="A24265" s="2" t="s">
        <v>22968</v>
      </c>
      <c r="B24265" s="2" t="str">
        <f ca="1">IFERROR(__xludf.DUMMYFUNCTION("GOOGLETRANSLATE(A24265,""auto"",""en"")"),"Bikh gya tu bhiii kitte paise mile hh bjp seee")</f>
        <v>Bikh gya tu bhiii kitte paise mile hh bjp seee</v>
      </c>
    </row>
    <row r="24266" spans="1:2" ht="14.25" customHeight="1">
      <c r="A24266" s="2" t="s">
        <v>22969</v>
      </c>
      <c r="B24266" s="2" t="str">
        <f ca="1">IFERROR(__xludf.DUMMYFUNCTION("GOOGLETRANSLATE(A24266,""auto"",""en"")"),"Loading...")</f>
        <v>Loading...</v>
      </c>
    </row>
    <row r="24267" spans="1:2" ht="14.25" customHeight="1">
      <c r="A24267" s="2" t="s">
        <v>22970</v>
      </c>
      <c r="B24267" s="2" t="str">
        <f ca="1">IFERROR(__xludf.DUMMYFUNCTION("GOOGLETRANSLATE(A24267,""auto"",""en"")"),"Loading...")</f>
        <v>Loading...</v>
      </c>
    </row>
    <row r="24268" spans="1:2" ht="14.25" customHeight="1">
      <c r="A24268" s="2" t="s">
        <v>22971</v>
      </c>
      <c r="B24268" s="2" t="str">
        <f ca="1">IFERROR(__xludf.DUMMYFUNCTION("GOOGLETRANSLATE(A24268,""auto"",""en"")"),"Loading...")</f>
        <v>Loading...</v>
      </c>
    </row>
    <row r="24269" spans="1:2" ht="14.25" customHeight="1">
      <c r="A24269" s="6" t="s">
        <v>22972</v>
      </c>
      <c r="B24269" s="2" t="str">
        <f ca="1">IFERROR(__xludf.DUMMYFUNCTION("GOOGLETRANSLATE(A24269,""auto"",""en"")"),"Loading...")</f>
        <v>Loading...</v>
      </c>
    </row>
    <row r="24270" spans="1:2" ht="14.25" customHeight="1">
      <c r="A24270" s="2" t="s">
        <v>22973</v>
      </c>
      <c r="B24270" s="2" t="str">
        <f ca="1">IFERROR(__xludf.DUMMYFUNCTION("GOOGLETRANSLATE(A24270,""auto"",""en"")"),"Loading...")</f>
        <v>Loading...</v>
      </c>
    </row>
    <row r="24271" spans="1:2" ht="14.25" customHeight="1">
      <c r="A24271" s="2" t="s">
        <v>22974</v>
      </c>
      <c r="B24271" s="2" t="str">
        <f ca="1">IFERROR(__xludf.DUMMYFUNCTION("GOOGLETRANSLATE(A24271,""auto"",""en"")"),"Loading...")</f>
        <v>Loading...</v>
      </c>
    </row>
    <row r="24272" spans="1:2" ht="14.25" customHeight="1">
      <c r="A24272" s="2" t="s">
        <v>22975</v>
      </c>
      <c r="B24272" s="2" t="str">
        <f ca="1">IFERROR(__xludf.DUMMYFUNCTION("GOOGLETRANSLATE(A24272,""auto"",""en"")"),"Loading...")</f>
        <v>Loading...</v>
      </c>
    </row>
    <row r="24273" spans="1:2" ht="14.25" customHeight="1">
      <c r="A24273" s="2" t="s">
        <v>22976</v>
      </c>
      <c r="B24273" s="2" t="str">
        <f ca="1">IFERROR(__xludf.DUMMYFUNCTION("GOOGLETRANSLATE(A24273,""auto"",""en"")"),"Loading...")</f>
        <v>Loading...</v>
      </c>
    </row>
    <row r="24274" spans="1:2" ht="14.25" customHeight="1">
      <c r="A24274" s="2" t="s">
        <v>22977</v>
      </c>
      <c r="B24274" s="2" t="str">
        <f ca="1">IFERROR(__xludf.DUMMYFUNCTION("GOOGLETRANSLATE(A24274,""auto"",""en"")"),"Loading...")</f>
        <v>Loading...</v>
      </c>
    </row>
    <row r="24275" spans="1:2" ht="14.25" customHeight="1">
      <c r="A24275" s="6" t="s">
        <v>22978</v>
      </c>
      <c r="B24275" s="2" t="str">
        <f ca="1">IFERROR(__xludf.DUMMYFUNCTION("GOOGLETRANSLATE(A24275,""auto"",""en"")"),"Loading...")</f>
        <v>Loading...</v>
      </c>
    </row>
    <row r="24276" spans="1:2" ht="14.25" customHeight="1">
      <c r="A24276" s="2" t="s">
        <v>22979</v>
      </c>
      <c r="B24276" s="2" t="str">
        <f ca="1">IFERROR(__xludf.DUMMYFUNCTION("GOOGLETRANSLATE(A24276,""auto"",""en"")"),"The problem with Rahul Gandhi is he has no experience in governance. He has neither become a minister in any state cabinet or a minister in national government. Real governance experience is important so that people can judge if he is worthy of leading th"&amp;"e country. He needs to show a track record of governance so that people know how he will act as a leader. Being leader of India is no easy task. He can make all the noise from outside, but it wont matter to the average voter. Congress party had a great ch"&amp;"ance to make Sashi tharoor as their leader, someone who has experience in governance both in Cabinet level and abroad but dropped the ball on that.")</f>
        <v>The problem with Rahul Gandhi is he has no experience in governance. He has neither become a minister in any state cabinet or a minister in national government. Real governance experience is important so that people can judge if he is worthy of leading the country. He needs to show a track record of governance so that people know how he will act as a leader. Being leader of India is no easy task. He can make all the noise from outside, but it wont matter to the average voter. Congress party had a great chance to make Sashi tharoor as their leader, someone who has experience in governance both in Cabinet level and abroad but dropped the ball on that.</v>
      </c>
    </row>
    <row r="24277" spans="1:2" ht="14.25" customHeight="1">
      <c r="A24277" s="6" t="s">
        <v>22980</v>
      </c>
      <c r="B24277" s="2" t="str">
        <f ca="1">IFERROR(__xludf.DUMMYFUNCTION("GOOGLETRANSLATE(A24277,""auto"",""en"")"),"Loading...")</f>
        <v>Loading...</v>
      </c>
    </row>
    <row r="24278" spans="1:2" ht="14.25" customHeight="1">
      <c r="A24278" s="2" t="s">
        <v>22981</v>
      </c>
      <c r="B24278" s="2" t="str">
        <f ca="1">IFERROR(__xludf.DUMMYFUNCTION("GOOGLETRANSLATE(A24278,""auto"",""en"")"),"Loading...")</f>
        <v>Loading...</v>
      </c>
    </row>
    <row r="24279" spans="1:2" ht="14.25" customHeight="1">
      <c r="A24279" s="2" t="s">
        <v>22982</v>
      </c>
      <c r="B24279" s="2" t="str">
        <f ca="1">IFERROR(__xludf.DUMMYFUNCTION("GOOGLETRANSLATE(A24279,""auto"",""en"")"),"Loading...")</f>
        <v>Loading...</v>
      </c>
    </row>
    <row r="24280" spans="1:2" ht="14.25" customHeight="1">
      <c r="A24280" s="2" t="s">
        <v>13435</v>
      </c>
      <c r="B24280" s="2" t="str">
        <f ca="1">IFERROR(__xludf.DUMMYFUNCTION("GOOGLETRANSLATE(A24280,""auto"",""en"")"),"Loading...")</f>
        <v>Loading...</v>
      </c>
    </row>
    <row r="24281" spans="1:2" ht="14.25" customHeight="1">
      <c r="A24281" s="2" t="s">
        <v>22983</v>
      </c>
      <c r="B24281" s="2" t="str">
        <f ca="1">IFERROR(__xludf.DUMMYFUNCTION("GOOGLETRANSLATE(A24281,""auto"",""en"")"),"Kokofm not available out of India")</f>
        <v>Kokofm not available out of India</v>
      </c>
    </row>
    <row r="24282" spans="1:2" ht="14.25" customHeight="1">
      <c r="A24282" s="2" t="s">
        <v>22984</v>
      </c>
      <c r="B24282" s="2" t="str">
        <f ca="1">IFERROR(__xludf.DUMMYFUNCTION("GOOGLETRANSLATE(A24282,""auto"",""en"")"),"Loading...")</f>
        <v>Loading...</v>
      </c>
    </row>
    <row r="24283" spans="1:2" ht="14.25" customHeight="1">
      <c r="A24283" s="2" t="s">
        <v>22985</v>
      </c>
      <c r="B24283" s="2" t="str">
        <f ca="1">IFERROR(__xludf.DUMMYFUNCTION("GOOGLETRANSLATE(A24283,""auto"",""en"")"),"The thing you are criticizing Rahul Gandhi for, same thing is being done my modiji also. Show me any sort of depth in his speeches?")</f>
        <v>The thing you are criticizing Rahul Gandhi for, same thing is being done my modiji also. Show me any sort of depth in his speeches?</v>
      </c>
    </row>
    <row r="24284" spans="1:2" ht="14.25" customHeight="1">
      <c r="A24284" s="6" t="s">
        <v>22986</v>
      </c>
      <c r="B24284" s="2" t="str">
        <f ca="1">IFERROR(__xludf.DUMMYFUNCTION("GOOGLETRANSLATE(A24284,""auto"",""en"")"),"Loading...")</f>
        <v>Loading...</v>
      </c>
    </row>
    <row r="24285" spans="1:2" ht="14.25" customHeight="1">
      <c r="A24285" s="2" t="s">
        <v>22987</v>
      </c>
      <c r="B24285" s="2" t="str">
        <f ca="1">IFERROR(__xludf.DUMMYFUNCTION("GOOGLETRANSLATE(A24285,""auto"",""en"")"),"Loading...")</f>
        <v>Loading...</v>
      </c>
    </row>
    <row r="24286" spans="1:2" ht="14.25" customHeight="1">
      <c r="A24286" s="2" t="s">
        <v>22988</v>
      </c>
      <c r="B24286" s="2" t="str">
        <f ca="1">IFERROR(__xludf.DUMMYFUNCTION("GOOGLETRANSLATE(A24286,""auto"",""en"")"),"Loading...")</f>
        <v>Loading...</v>
      </c>
    </row>
    <row r="24287" spans="1:2" ht="14.25" customHeight="1">
      <c r="A24287" s="2" t="s">
        <v>22989</v>
      </c>
      <c r="B24287" s="2" t="str">
        <f ca="1">IFERROR(__xludf.DUMMYFUNCTION("GOOGLETRANSLATE(A24287,""auto"",""en"")"),"Loading...")</f>
        <v>Loading...</v>
      </c>
    </row>
    <row r="24288" spans="1:2" ht="14.25" customHeight="1">
      <c r="A24288" s="2" t="s">
        <v>22990</v>
      </c>
      <c r="B24288" s="2" t="str">
        <f ca="1">IFERROR(__xludf.DUMMYFUNCTION("GOOGLETRANSLATE(A24288,""auto"",""en"")"),"Loading...")</f>
        <v>Loading...</v>
      </c>
    </row>
    <row r="24289" spans="1:2" ht="14.25" customHeight="1">
      <c r="A24289" s="2" t="s">
        <v>22991</v>
      </c>
      <c r="B24289" s="2" t="str">
        <f ca="1">IFERROR(__xludf.DUMMYFUNCTION("GOOGLETRANSLATE(A24289,""auto"",""en"")"),"Loading...")</f>
        <v>Loading...</v>
      </c>
    </row>
    <row r="24290" spans="1:2" ht="14.25" customHeight="1">
      <c r="A24290" s="6" t="s">
        <v>22992</v>
      </c>
      <c r="B24290" s="2" t="str">
        <f ca="1">IFERROR(__xludf.DUMMYFUNCTION("GOOGLETRANSLATE(A24290,""auto"",""en"")"),"Loading...")</f>
        <v>Loading...</v>
      </c>
    </row>
    <row r="24291" spans="1:2" ht="14.25" customHeight="1">
      <c r="A24291" s="2" t="s">
        <v>22993</v>
      </c>
      <c r="B24291" s="2" t="str">
        <f ca="1">IFERROR(__xludf.DUMMYFUNCTION("GOOGLETRANSLATE(A24291,""auto"",""en"")"),"Loading...")</f>
        <v>Loading...</v>
      </c>
    </row>
    <row r="24292" spans="1:2" ht="14.25" customHeight="1">
      <c r="A24292" s="2" t="s">
        <v>22994</v>
      </c>
      <c r="B24292" s="2" t="str">
        <f ca="1">IFERROR(__xludf.DUMMYFUNCTION("GOOGLETRANSLATE(A24292,""auto"",""en"")"),"Loading...")</f>
        <v>Loading...</v>
      </c>
    </row>
    <row r="24293" spans="1:2" ht="14.25" customHeight="1">
      <c r="A24293" s="6" t="s">
        <v>22995</v>
      </c>
      <c r="B24293" s="2" t="str">
        <f ca="1">IFERROR(__xludf.DUMMYFUNCTION("GOOGLETRANSLATE(A24293,""auto"",""en"")"),"Loading...")</f>
        <v>Loading...</v>
      </c>
    </row>
    <row r="24294" spans="1:2" ht="14.25" customHeight="1">
      <c r="A24294" s="2" t="s">
        <v>22996</v>
      </c>
      <c r="B24294" s="2" t="str">
        <f ca="1">IFERROR(__xludf.DUMMYFUNCTION("GOOGLETRANSLATE(A24294,""auto"",""en"")"),"Loading...")</f>
        <v>Loading...</v>
      </c>
    </row>
    <row r="24295" spans="1:2" ht="14.25" customHeight="1">
      <c r="A24295" s="6" t="s">
        <v>22997</v>
      </c>
      <c r="B24295" s="2" t="str">
        <f ca="1">IFERROR(__xludf.DUMMYFUNCTION("GOOGLETRANSLATE(A24295,""auto"",""en"")"),"Loading...")</f>
        <v>Loading...</v>
      </c>
    </row>
    <row r="24296" spans="1:2" ht="14.25" customHeight="1">
      <c r="A24296" s="6" t="s">
        <v>22998</v>
      </c>
      <c r="B24296" s="2" t="str">
        <f ca="1">IFERROR(__xludf.DUMMYFUNCTION("GOOGLETRANSLATE(A24296,""auto"",""en"")"),"Loading...")</f>
        <v>Loading...</v>
      </c>
    </row>
    <row r="24297" spans="1:2" ht="14.25" customHeight="1">
      <c r="A24297" s="6" t="s">
        <v>22999</v>
      </c>
      <c r="B24297" s="2" t="str">
        <f ca="1">IFERROR(__xludf.DUMMYFUNCTION("GOOGLETRANSLATE(A24297,""auto"",""en"")"),"Loading...")</f>
        <v>Loading...</v>
      </c>
    </row>
    <row r="24298" spans="1:2" ht="14.25" customHeight="1">
      <c r="A24298" s="4" t="s">
        <v>23000</v>
      </c>
      <c r="B24298" s="2" t="str">
        <f ca="1">IFERROR(__xludf.DUMMYFUNCTION("GOOGLETRANSLATE(A24298,""auto"",""en"")"),"Get together and save democracy")</f>
        <v>Get together and save democracy</v>
      </c>
    </row>
    <row r="24299" spans="1:2" ht="14.25" customHeight="1">
      <c r="A24299" s="2" t="s">
        <v>23001</v>
      </c>
      <c r="B24299" s="2" t="str">
        <f ca="1">IFERROR(__xludf.DUMMYFUNCTION("GOOGLETRANSLATE(A24299,""auto"",""en"")"),"Loading...")</f>
        <v>Loading...</v>
      </c>
    </row>
    <row r="24300" spans="1:2" ht="14.25" customHeight="1">
      <c r="A24300" s="2" t="s">
        <v>23002</v>
      </c>
      <c r="B24300" s="2" t="str">
        <f ca="1">IFERROR(__xludf.DUMMYFUNCTION("GOOGLETRANSLATE(A24300,""auto"",""en"")"),"Loading...")</f>
        <v>Loading...</v>
      </c>
    </row>
    <row r="24301" spans="1:2" ht="14.25" customHeight="1">
      <c r="A24301" s="2" t="s">
        <v>23003</v>
      </c>
      <c r="B24301" s="2" t="str">
        <f ca="1">IFERROR(__xludf.DUMMYFUNCTION("GOOGLETRANSLATE(A24301,""auto"",""en"")"),"Loading...")</f>
        <v>Loading...</v>
      </c>
    </row>
    <row r="24302" spans="1:2" ht="14.25" customHeight="1">
      <c r="A24302" s="2" t="s">
        <v>23004</v>
      </c>
      <c r="B24302" s="2" t="str">
        <f ca="1">IFERROR(__xludf.DUMMYFUNCTION("GOOGLETRANSLATE(A24302,""auto"",""en"")"),"Congress is better than bjp")</f>
        <v>Congress is better than bjp</v>
      </c>
    </row>
    <row r="24303" spans="1:2" ht="14.25" customHeight="1">
      <c r="A24303" s="2" t="s">
        <v>23005</v>
      </c>
      <c r="B24303" s="2" t="str">
        <f ca="1">IFERROR(__xludf.DUMMYFUNCTION("GOOGLETRANSLATE(A24303,""auto"",""en"")"),"Loading...")</f>
        <v>Loading...</v>
      </c>
    </row>
    <row r="24304" spans="1:2" ht="14.25" customHeight="1">
      <c r="A24304" s="2" t="s">
        <v>23006</v>
      </c>
      <c r="B24304" s="2" t="str">
        <f ca="1">IFERROR(__xludf.DUMMYFUNCTION("GOOGLETRANSLATE(A24304,""auto"",""en"")"),"Loading...")</f>
        <v>Loading...</v>
      </c>
    </row>
    <row r="24305" spans="1:2" ht="14.25" customHeight="1">
      <c r="A24305" s="2" t="s">
        <v>23007</v>
      </c>
      <c r="B24305" s="2" t="str">
        <f ca="1">IFERROR(__xludf.DUMMYFUNCTION("GOOGLETRANSLATE(A24305,""auto"",""en"")"),"One video bjp manifesto ❤")</f>
        <v>One video bjp manifesto ❤</v>
      </c>
    </row>
    <row r="24306" spans="1:2" ht="14.25" customHeight="1">
      <c r="A24306" s="2" t="s">
        <v>23008</v>
      </c>
      <c r="B24306" s="2" t="str">
        <f ca="1">IFERROR(__xludf.DUMMYFUNCTION("GOOGLETRANSLATE(A24306,""auto"",""en"")"),"Loading...")</f>
        <v>Loading...</v>
      </c>
    </row>
    <row r="24307" spans="1:2" ht="14.25" customHeight="1">
      <c r="A24307" s="2" t="s">
        <v>23009</v>
      </c>
      <c r="B24307" s="2" t="str">
        <f ca="1">IFERROR(__xludf.DUMMYFUNCTION("GOOGLETRANSLATE(A24307,""auto"",""en"")"),"Loading...")</f>
        <v>Loading...</v>
      </c>
    </row>
    <row r="24308" spans="1:2" ht="14.25" customHeight="1">
      <c r="A24308" s="2" t="s">
        <v>23010</v>
      </c>
      <c r="B24308" s="2" t="str">
        <f ca="1">IFERROR(__xludf.DUMMYFUNCTION("GOOGLETRANSLATE(A24308,""auto"",""en"")"),"Loading...")</f>
        <v>Loading...</v>
      </c>
    </row>
    <row r="24309" spans="1:2" ht="14.25" customHeight="1">
      <c r="A24309" s="6" t="s">
        <v>23011</v>
      </c>
      <c r="B24309" s="2" t="str">
        <f ca="1">IFERROR(__xludf.DUMMYFUNCTION("GOOGLETRANSLATE(A24309,""auto"",""en"")"),"Loading...")</f>
        <v>Loading...</v>
      </c>
    </row>
    <row r="24310" spans="1:2" ht="14.25" customHeight="1">
      <c r="A24310" s="2" t="s">
        <v>23012</v>
      </c>
      <c r="B24310" s="2" t="str">
        <f ca="1">IFERROR(__xludf.DUMMYFUNCTION("GOOGLETRANSLATE(A24310,""auto"",""en"")"),"Loading...")</f>
        <v>Loading...</v>
      </c>
    </row>
    <row r="24311" spans="1:2" ht="14.25" customHeight="1">
      <c r="A24311" s="2" t="s">
        <v>23013</v>
      </c>
      <c r="B24311" s="2" t="str">
        <f ca="1">IFERROR(__xludf.DUMMYFUNCTION("GOOGLETRANSLATE(A24311,""auto"",""en"")"),"Loading...")</f>
        <v>Loading...</v>
      </c>
    </row>
    <row r="24312" spans="1:2" ht="14.25" customHeight="1">
      <c r="A24312" s="2" t="s">
        <v>23014</v>
      </c>
      <c r="B24312" s="2" t="str">
        <f ca="1">IFERROR(__xludf.DUMMYFUNCTION("GOOGLETRANSLATE(A24312,""auto"",""en"")"),"Loading...")</f>
        <v>Loading...</v>
      </c>
    </row>
    <row r="24313" spans="1:2" ht="14.25" customHeight="1">
      <c r="A24313" s="2" t="s">
        <v>23015</v>
      </c>
      <c r="B24313" s="2" t="str">
        <f ca="1">IFERROR(__xludf.DUMMYFUNCTION("GOOGLETRANSLATE(A24313,""auto"",""en"")"),"Tag this video to rahul Gandhi😢")</f>
        <v>Tag this video to rahul Gandhi😢</v>
      </c>
    </row>
    <row r="24314" spans="1:2" ht="14.25" customHeight="1">
      <c r="A24314" s="2" t="s">
        <v>23016</v>
      </c>
      <c r="B24314" s="2" t="str">
        <f ca="1">IFERROR(__xludf.DUMMYFUNCTION("GOOGLETRANSLATE(A24314,""auto"",""en"")"),"Loading...")</f>
        <v>Loading...</v>
      </c>
    </row>
    <row r="24315" spans="1:2" ht="14.25" customHeight="1">
      <c r="A24315" s="6" t="s">
        <v>23017</v>
      </c>
      <c r="B24315" s="2" t="str">
        <f ca="1">IFERROR(__xludf.DUMMYFUNCTION("GOOGLETRANSLATE(A24315,""auto"",""en"")"),"Loading...")</f>
        <v>Loading...</v>
      </c>
    </row>
    <row r="24316" spans="1:2" ht="14.25" customHeight="1">
      <c r="A24316" s="2" t="s">
        <v>23018</v>
      </c>
      <c r="B24316" s="2" t="str">
        <f ca="1">IFERROR(__xludf.DUMMYFUNCTION("GOOGLETRANSLATE(A24316,""auto"",""en"")"),"Loading...")</f>
        <v>Loading...</v>
      </c>
    </row>
    <row r="24317" spans="1:2" ht="14.25" customHeight="1">
      <c r="A24317" s="2" t="s">
        <v>23019</v>
      </c>
      <c r="B24317" s="2" t="str">
        <f ca="1">IFERROR(__xludf.DUMMYFUNCTION("GOOGLETRANSLATE(A24317,""auto"",""en"")"),"Loading...")</f>
        <v>Loading...</v>
      </c>
    </row>
    <row r="24318" spans="1:2" ht="14.25" customHeight="1">
      <c r="A24318" s="2" t="s">
        <v>23020</v>
      </c>
      <c r="B24318" s="2" t="str">
        <f ca="1">IFERROR(__xludf.DUMMYFUNCTION("GOOGLETRANSLATE(A24318,""auto"",""en"")"),"Loading...")</f>
        <v>Loading...</v>
      </c>
    </row>
    <row r="24319" spans="1:2" ht="14.25" customHeight="1">
      <c r="A24319" s="2" t="s">
        <v>23021</v>
      </c>
      <c r="B24319" s="2" t="str">
        <f ca="1">IFERROR(__xludf.DUMMYFUNCTION("GOOGLETRANSLATE(A24319,""auto"",""en"")"),"Loading...")</f>
        <v>Loading...</v>
      </c>
    </row>
    <row r="24320" spans="1:2" ht="14.25" customHeight="1">
      <c r="A24320" s="6" t="s">
        <v>23022</v>
      </c>
      <c r="B24320" s="2" t="str">
        <f ca="1">IFERROR(__xludf.DUMMYFUNCTION("GOOGLETRANSLATE(A24320,""auto"",""en"")"),"Loading...")</f>
        <v>Loading...</v>
      </c>
    </row>
    <row r="24321" spans="1:2" ht="14.25" customHeight="1">
      <c r="A24321" s="2" t="s">
        <v>1435</v>
      </c>
      <c r="B24321" s="2" t="str">
        <f ca="1">IFERROR(__xludf.DUMMYFUNCTION("GOOGLETRANSLATE(A24321,""auto"",""en"")"),"Loading...")</f>
        <v>Loading...</v>
      </c>
    </row>
    <row r="24322" spans="1:2" ht="14.25" customHeight="1">
      <c r="A24322" s="2" t="s">
        <v>23023</v>
      </c>
      <c r="B24322" s="2" t="str">
        <f ca="1">IFERROR(__xludf.DUMMYFUNCTION("GOOGLETRANSLATE(A24322,""auto"",""en"")"),"Loading...")</f>
        <v>Loading...</v>
      </c>
    </row>
    <row r="24323" spans="1:2" ht="14.25" customHeight="1">
      <c r="A24323" s="4" t="s">
        <v>23024</v>
      </c>
      <c r="B24323" s="2" t="str">
        <f ca="1">IFERROR(__xludf.DUMMYFUNCTION("GOOGLETRANSLATE(A24323,""auto"",""en"")"),"Loading...")</f>
        <v>Loading...</v>
      </c>
    </row>
    <row r="24324" spans="1:2" ht="14.25" customHeight="1">
      <c r="A24324" s="6" t="s">
        <v>23025</v>
      </c>
      <c r="B24324" s="2" t="str">
        <f ca="1">IFERROR(__xludf.DUMMYFUNCTION("GOOGLETRANSLATE(A24324,""auto"",""en"")"),"39:05 
*Choose an MP, not a Prime Minister*
---- Mohak Mangal")</f>
        <v>39:05 
*Choose an MP, not a Prime Minister*
---- Mohak Mangal</v>
      </c>
    </row>
    <row r="24325" spans="1:2" ht="14.25" customHeight="1">
      <c r="A24325" s="2" t="s">
        <v>23026</v>
      </c>
      <c r="B24325" s="2" t="str">
        <f ca="1">IFERROR(__xludf.DUMMYFUNCTION("GOOGLETRANSLATE(A24325,""auto"",""en"")"),"Loading...")</f>
        <v>Loading...</v>
      </c>
    </row>
    <row r="24326" spans="1:2" ht="14.25" customHeight="1">
      <c r="A24326" s="6" t="s">
        <v>23025</v>
      </c>
      <c r="B24326" s="2" t="str">
        <f ca="1">IFERROR(__xludf.DUMMYFUNCTION("GOOGLETRANSLATE(A24326,""auto"",""en"")"),"39:05 
*Choose an MP, not a Prime Minister*
---- Mohak Mangal")</f>
        <v>39:05 
*Choose an MP, not a Prime Minister*
---- Mohak Mangal</v>
      </c>
    </row>
    <row r="24327" spans="1:2" ht="14.25" customHeight="1">
      <c r="A24327" s="2" t="s">
        <v>23027</v>
      </c>
      <c r="B24327" s="2" t="str">
        <f ca="1">IFERROR(__xludf.DUMMYFUNCTION("GOOGLETRANSLATE(A24327,""auto"",""en"")"),"Loading...")</f>
        <v>Loading...</v>
      </c>
    </row>
    <row r="24328" spans="1:2" ht="14.25" customHeight="1">
      <c r="A24328" s="2" t="s">
        <v>23028</v>
      </c>
      <c r="B24328" s="2" t="str">
        <f ca="1">IFERROR(__xludf.DUMMYFUNCTION("GOOGLETRANSLATE(A24328,""auto"",""en"")"),"Loading...")</f>
        <v>Loading...</v>
      </c>
    </row>
    <row r="24329" spans="1:2" ht="14.25" customHeight="1">
      <c r="A24329" s="2" t="s">
        <v>23029</v>
      </c>
      <c r="B24329" s="2" t="str">
        <f ca="1">IFERROR(__xludf.DUMMYFUNCTION("GOOGLETRANSLATE(A24329,""auto"",""en"")"),"Loading...")</f>
        <v>Loading...</v>
      </c>
    </row>
    <row r="24330" spans="1:2" ht="14.25" customHeight="1">
      <c r="A24330" s="2" t="s">
        <v>23030</v>
      </c>
      <c r="B24330" s="2" t="str">
        <f ca="1">IFERROR(__xludf.DUMMYFUNCTION("GOOGLETRANSLATE(A24330,""auto"",""en"")"),"Loading...")</f>
        <v>Loading...</v>
      </c>
    </row>
    <row r="24331" spans="1:2" ht="14.25" customHeight="1">
      <c r="A24331" s="2" t="s">
        <v>23031</v>
      </c>
      <c r="B24331" s="2" t="str">
        <f ca="1">IFERROR(__xludf.DUMMYFUNCTION("GOOGLETRANSLATE(A24331,""auto"",""en"")"),"Loading...")</f>
        <v>Loading...</v>
      </c>
    </row>
    <row r="24332" spans="1:2" ht="14.25" customHeight="1">
      <c r="A24332" s="5" t="s">
        <v>23032</v>
      </c>
      <c r="B24332" s="2" t="str">
        <f ca="1">IFERROR(__xludf.DUMMYFUNCTION("GOOGLETRANSLATE(A24332,""auto"",""en"")"),"Loading...")</f>
        <v>Loading...</v>
      </c>
    </row>
    <row r="24333" spans="1:2" ht="14.25" customHeight="1">
      <c r="A24333" s="2" t="s">
        <v>23033</v>
      </c>
      <c r="B24333" s="2" t="str">
        <f ca="1">IFERROR(__xludf.DUMMYFUNCTION("GOOGLETRANSLATE(A24333,""auto"",""en"")"),"Loading...")</f>
        <v>Loading...</v>
      </c>
    </row>
    <row r="24334" spans="1:2" ht="14.25" customHeight="1">
      <c r="A24334" s="2" t="s">
        <v>23034</v>
      </c>
      <c r="B24334" s="2" t="str">
        <f ca="1">IFERROR(__xludf.DUMMYFUNCTION("GOOGLETRANSLATE(A24334,""auto"",""en"")"),"Loading...")</f>
        <v>Loading...</v>
      </c>
    </row>
    <row r="24335" spans="1:2" ht="14.25" customHeight="1">
      <c r="A24335" s="2" t="s">
        <v>23035</v>
      </c>
      <c r="B24335" s="2" t="str">
        <f ca="1">IFERROR(__xludf.DUMMYFUNCTION("GOOGLETRANSLATE(A24335,""auto"",""en"")"),"Loading...")</f>
        <v>Loading...</v>
      </c>
    </row>
    <row r="24336" spans="1:2" ht="14.25" customHeight="1">
      <c r="A24336" s="2" t="s">
        <v>23036</v>
      </c>
      <c r="B24336" s="2" t="str">
        <f ca="1">IFERROR(__xludf.DUMMYFUNCTION("GOOGLETRANSLATE(A24336,""auto"",""en"")"),"Loading...")</f>
        <v>Loading...</v>
      </c>
    </row>
    <row r="24337" spans="1:2" ht="14.25" customHeight="1">
      <c r="A24337" s="2" t="s">
        <v>23037</v>
      </c>
      <c r="B24337" s="2" t="str">
        <f ca="1">IFERROR(__xludf.DUMMYFUNCTION("GOOGLETRANSLATE(A24337,""auto"",""en"")"),"Loading...")</f>
        <v>Loading...</v>
      </c>
    </row>
    <row r="24338" spans="1:2" ht="14.25" customHeight="1">
      <c r="A24338" s="2" t="s">
        <v>49</v>
      </c>
      <c r="B24338" s="2" t="str">
        <f ca="1">IFERROR(__xludf.DUMMYFUNCTION("GOOGLETRANSLATE(A24338,""auto"",""en"")"),"❤❤❤❤❤❤")</f>
        <v>❤❤❤❤❤❤</v>
      </c>
    </row>
    <row r="24339" spans="1:2" ht="14.25" customHeight="1">
      <c r="A24339" s="2" t="s">
        <v>23038</v>
      </c>
      <c r="B24339" s="2" t="str">
        <f ca="1">IFERROR(__xludf.DUMMYFUNCTION("GOOGLETRANSLATE(A24339,""auto"",""en"")"),"Loading...")</f>
        <v>Loading...</v>
      </c>
    </row>
    <row r="24340" spans="1:2" ht="14.25" customHeight="1">
      <c r="A24340" s="4" t="s">
        <v>23039</v>
      </c>
      <c r="B24340" s="2" t="str">
        <f ca="1">IFERROR(__xludf.DUMMYFUNCTION("GOOGLETRANSLATE(A24340,""auto"",""en"")"),"Loading...")</f>
        <v>Loading...</v>
      </c>
    </row>
    <row r="24341" spans="1:2" ht="14.25" customHeight="1">
      <c r="A24341" s="2" t="s">
        <v>23040</v>
      </c>
      <c r="B24341" s="2" t="str">
        <f ca="1">IFERROR(__xludf.DUMMYFUNCTION("GOOGLETRANSLATE(A24341,""auto"",""en"")"),"Loading...")</f>
        <v>Loading...</v>
      </c>
    </row>
    <row r="24342" spans="1:2" ht="14.25" customHeight="1">
      <c r="A24342" s="2" t="s">
        <v>23041</v>
      </c>
      <c r="B24342" s="2" t="str">
        <f ca="1">IFERROR(__xludf.DUMMYFUNCTION("GOOGLETRANSLATE(A24342,""auto"",""en"")"),"Loading...")</f>
        <v>Loading...</v>
      </c>
    </row>
    <row r="24343" spans="1:2" ht="14.25" customHeight="1">
      <c r="A24343" s="4" t="s">
        <v>23042</v>
      </c>
      <c r="B24343" s="2" t="str">
        <f ca="1">IFERROR(__xludf.DUMMYFUNCTION("GOOGLETRANSLATE(A24343,""auto"",""en"")"),"Loading...")</f>
        <v>Loading...</v>
      </c>
    </row>
    <row r="24344" spans="1:2" ht="14.25" customHeight="1">
      <c r="A24344" s="6" t="s">
        <v>23043</v>
      </c>
      <c r="B24344" s="2" t="str">
        <f ca="1">IFERROR(__xludf.DUMMYFUNCTION("GOOGLETRANSLATE(A24344,""auto"",""en"")"),"I like the video style 
but what i like even more is the fact that so many people commenting about the video without even watching fully 
like bro this video was released 10 minutes ago and there are already 285 comments at that time ,
I've just finished "&amp;"this video and the biggest takeaway is not from te video but from the comment section of people being brainwashed on both left and right  not thinking before saying 
India nhi bdlega aisa logo see
politicians nhi he issue voters he")</f>
        <v>I like the video style 
but what i like even more is the fact that so many people commenting about the video without even watching fully 
like bro this video was released 10 minutes ago and there are already 285 comments at that time ,
I've just finished this video and the biggest takeaway is not from te video but from the comment section of people being brainwashed on both left and right  not thinking before saying 
India nhi bdlega aisa logo see
politicians nhi he issue voters he</v>
      </c>
    </row>
    <row r="24345" spans="1:2" ht="14.25" customHeight="1">
      <c r="A24345" s="2" t="s">
        <v>23044</v>
      </c>
      <c r="B24345" s="2" t="str">
        <f ca="1">IFERROR(__xludf.DUMMYFUNCTION("GOOGLETRANSLATE(A24345,""auto"",""en"")"),"Loading...")</f>
        <v>Loading...</v>
      </c>
    </row>
    <row r="24346" spans="1:2" ht="14.25" customHeight="1">
      <c r="A24346" s="2" t="s">
        <v>23045</v>
      </c>
      <c r="B24346" s="2" t="str">
        <f ca="1">IFERROR(__xludf.DUMMYFUNCTION("GOOGLETRANSLATE(A24346,""auto"",""en"")"),"Loading...")</f>
        <v>Loading...</v>
      </c>
    </row>
    <row r="24347" spans="1:2" ht="14.25" customHeight="1">
      <c r="A24347" s="2" t="s">
        <v>23046</v>
      </c>
      <c r="B24347" s="2" t="str">
        <f ca="1">IFERROR(__xludf.DUMMYFUNCTION("GOOGLETRANSLATE(A24347,""auto"",""en"")"),"Loading...")</f>
        <v>Loading...</v>
      </c>
    </row>
    <row r="24348" spans="1:2" ht="14.25" customHeight="1">
      <c r="A24348" s="2" t="s">
        <v>23047</v>
      </c>
      <c r="B24348" s="2" t="str">
        <f ca="1">IFERROR(__xludf.DUMMYFUNCTION("GOOGLETRANSLATE(A24348,""auto"",""en"")"),"Loading...")</f>
        <v>Loading...</v>
      </c>
    </row>
    <row r="24349" spans="1:2" ht="14.25" customHeight="1">
      <c r="A24349" s="6" t="s">
        <v>23048</v>
      </c>
      <c r="B24349" s="2" t="str">
        <f ca="1">IFERROR(__xludf.DUMMYFUNCTION("GOOGLETRANSLATE(A24349,""auto"",""en"")"),"Loading...")</f>
        <v>Loading...</v>
      </c>
    </row>
    <row r="24350" spans="1:2" ht="14.25" customHeight="1">
      <c r="A24350" s="2" t="s">
        <v>23049</v>
      </c>
      <c r="B24350" s="2" t="str">
        <f ca="1">IFERROR(__xludf.DUMMYFUNCTION("GOOGLETRANSLATE(A24350,""auto"",""en"")"),"Loading...")</f>
        <v>Loading...</v>
      </c>
    </row>
    <row r="24351" spans="1:2" ht="14.25" customHeight="1">
      <c r="A24351" s="2" t="s">
        <v>23050</v>
      </c>
      <c r="B24351" s="2" t="str">
        <f ca="1">IFERROR(__xludf.DUMMYFUNCTION("GOOGLETRANSLATE(A24351,""auto"",""en"")"),"Loading...")</f>
        <v>Loading...</v>
      </c>
    </row>
    <row r="24352" spans="1:2" ht="14.25" customHeight="1">
      <c r="A24352" s="2" t="s">
        <v>23051</v>
      </c>
      <c r="B24352" s="2" t="str">
        <f ca="1">IFERROR(__xludf.DUMMYFUNCTION("GOOGLETRANSLATE(A24352,""auto"",""en"")"),"Loading...")</f>
        <v>Loading...</v>
      </c>
    </row>
    <row r="24353" spans="1:2" ht="14.25" customHeight="1">
      <c r="A24353" s="2" t="s">
        <v>23052</v>
      </c>
      <c r="B24353" s="2" t="str">
        <f ca="1">IFERROR(__xludf.DUMMYFUNCTION("GOOGLETRANSLATE(A24353,""auto"",""en"")"),"Loading...")</f>
        <v>Loading...</v>
      </c>
    </row>
    <row r="24354" spans="1:2" ht="14.25" customHeight="1">
      <c r="A24354" s="6" t="s">
        <v>23053</v>
      </c>
      <c r="B24354" s="2" t="str">
        <f ca="1">IFERROR(__xludf.DUMMYFUNCTION("GOOGLETRANSLATE(A24354,""auto"",""en"")"),"Loading...")</f>
        <v>Loading...</v>
      </c>
    </row>
    <row r="24355" spans="1:2" ht="14.25" customHeight="1">
      <c r="A24355" s="2" t="s">
        <v>23054</v>
      </c>
      <c r="B24355" s="2" t="str">
        <f ca="1">IFERROR(__xludf.DUMMYFUNCTION("GOOGLETRANSLATE(A24355,""auto"",""en"")"),"Rahul gandhi is the single greatest ASSET of BJP .")</f>
        <v>Rahul gandhi is the single greatest ASSET of BJP .</v>
      </c>
    </row>
    <row r="24356" spans="1:2" ht="14.25" customHeight="1">
      <c r="A24356" s="2" t="s">
        <v>23055</v>
      </c>
      <c r="B24356" s="2" t="str">
        <f ca="1">IFERROR(__xludf.DUMMYFUNCTION("GOOGLETRANSLATE(A24356,""auto"",""en"")"),"Loading...")</f>
        <v>Loading...</v>
      </c>
    </row>
    <row r="24357" spans="1:2" ht="14.25" customHeight="1">
      <c r="A24357" s="2" t="s">
        <v>23056</v>
      </c>
      <c r="B24357" s="2" t="str">
        <f ca="1">IFERROR(__xludf.DUMMYFUNCTION("GOOGLETRANSLATE(A24357,""auto"",""en"")"),"Loading...")</f>
        <v>Loading...</v>
      </c>
    </row>
    <row r="24358" spans="1:2" ht="14.25" customHeight="1">
      <c r="A24358" s="2" t="s">
        <v>23057</v>
      </c>
      <c r="B24358" s="2" t="str">
        <f ca="1">IFERROR(__xludf.DUMMYFUNCTION("GOOGLETRANSLATE(A24358,""auto"",""en"")"),"Loading...")</f>
        <v>Loading...</v>
      </c>
    </row>
    <row r="24359" spans="1:2" ht="14.25" customHeight="1">
      <c r="A24359" s="2" t="s">
        <v>23058</v>
      </c>
      <c r="B24359" s="2" t="str">
        <f ca="1">IFERROR(__xludf.DUMMYFUNCTION("GOOGLETRANSLATE(A24359,""auto"",""en"")"),"Loading...")</f>
        <v>Loading...</v>
      </c>
    </row>
    <row r="24360" spans="1:2" ht="14.25" customHeight="1">
      <c r="A24360" s="6" t="s">
        <v>23059</v>
      </c>
      <c r="B24360" s="2" t="str">
        <f ca="1">IFERROR(__xludf.DUMMYFUNCTION("GOOGLETRANSLATE(A24360,""auto"",""en"")"),"Loading...")</f>
        <v>Loading...</v>
      </c>
    </row>
    <row r="24361" spans="1:2" ht="14.25" customHeight="1">
      <c r="A24361" s="2" t="s">
        <v>23060</v>
      </c>
      <c r="B24361" s="2" t="str">
        <f ca="1">IFERROR(__xludf.DUMMYFUNCTION("GOOGLETRANSLATE(A24361,""auto"",""en"")"),"Loading...")</f>
        <v>Loading...</v>
      </c>
    </row>
    <row r="24362" spans="1:2" ht="14.25" customHeight="1">
      <c r="A24362" s="6" t="s">
        <v>23061</v>
      </c>
      <c r="B24362" s="2" t="str">
        <f ca="1">IFERROR(__xludf.DUMMYFUNCTION("GOOGLETRANSLATE(A24362,""auto"",""en"")"),"What's wrong with Rahul Gandhi?
Is he corrupt?
Is he lier?
Does he make fake promises?
Does he radicalize society and youth?
Does he make favours to any specific company?")</f>
        <v>What's wrong with Rahul Gandhi?
Is he corrupt?
Is he lier?
Does he make fake promises?
Does he radicalize society and youth?
Does he make favours to any specific company?</v>
      </c>
    </row>
    <row r="24363" spans="1:2" ht="14.25" customHeight="1">
      <c r="A24363" s="2" t="s">
        <v>23062</v>
      </c>
      <c r="B24363" s="2" t="str">
        <f ca="1">IFERROR(__xludf.DUMMYFUNCTION("GOOGLETRANSLATE(A24363,""auto"",""en"")"),"It was necessary to post this video on the election day to spoil Rahul's key, but I couldn't find the time again.")</f>
        <v>It was necessary to post this video on the election day to spoil Rahul's key, but I couldn't find the time again.</v>
      </c>
    </row>
    <row r="24364" spans="1:2" ht="14.25" customHeight="1">
      <c r="A24364" s="6" t="s">
        <v>23063</v>
      </c>
      <c r="B24364" s="2" t="str">
        <f ca="1">IFERROR(__xludf.DUMMYFUNCTION("GOOGLETRANSLATE(A24364,""auto"",""en"")"),"Loading...")</f>
        <v>Loading...</v>
      </c>
    </row>
    <row r="24365" spans="1:2" ht="14.25" customHeight="1">
      <c r="A24365" s="2" t="s">
        <v>23064</v>
      </c>
      <c r="B24365" s="2" t="str">
        <f ca="1">IFERROR(__xludf.DUMMYFUNCTION("GOOGLETRANSLATE(A24365,""auto"",""en"")"),"Loading...")</f>
        <v>Loading...</v>
      </c>
    </row>
    <row r="24366" spans="1:2" ht="14.25" customHeight="1">
      <c r="A24366" s="2" t="s">
        <v>23065</v>
      </c>
      <c r="B24366" s="2" t="str">
        <f ca="1">IFERROR(__xludf.DUMMYFUNCTION("GOOGLETRANSLATE(A24366,""auto"",""en"")"),"Loading...")</f>
        <v>Loading...</v>
      </c>
    </row>
    <row r="24367" spans="1:2" ht="14.25" customHeight="1">
      <c r="A24367" s="6" t="s">
        <v>23066</v>
      </c>
      <c r="B24367" s="2" t="str">
        <f ca="1">IFERROR(__xludf.DUMMYFUNCTION("GOOGLETRANSLATE(A24367,""auto"",""en"")"),"Loading...")</f>
        <v>Loading...</v>
      </c>
    </row>
    <row r="24368" spans="1:2" ht="14.25" customHeight="1">
      <c r="A24368" s="2" t="s">
        <v>23067</v>
      </c>
      <c r="B24368" s="2" t="str">
        <f ca="1">IFERROR(__xludf.DUMMYFUNCTION("GOOGLETRANSLATE(A24368,""auto"",""en"")"),"Loading...")</f>
        <v>Loading...</v>
      </c>
    </row>
    <row r="24369" spans="1:2" ht="14.25" customHeight="1">
      <c r="A24369" s="2" t="s">
        <v>23068</v>
      </c>
      <c r="B24369" s="2" t="str">
        <f ca="1">IFERROR(__xludf.DUMMYFUNCTION("GOOGLETRANSLATE(A24369,""auto"",""en"")"),"Loading...")</f>
        <v>Loading...</v>
      </c>
    </row>
    <row r="24370" spans="1:2" ht="14.25" customHeight="1">
      <c r="A24370" s="6" t="s">
        <v>23069</v>
      </c>
      <c r="B24370" s="2" t="str">
        <f ca="1">IFERROR(__xludf.DUMMYFUNCTION("GOOGLETRANSLATE(A24370,""auto"",""en"")"),"What private reservations? 
What they think all the general categories candidates are rich ?
You work hard to earn your bread 🥖 
If it comes that becomes the real discrimination of people in new age caste")</f>
        <v>What private reservations? 
What they think all the general categories candidates are rich ?
You work hard to earn your bread 🥖 
If it comes that becomes the real discrimination of people in new age caste</v>
      </c>
    </row>
    <row r="24371" spans="1:2" ht="14.25" customHeight="1">
      <c r="A24371" s="2" t="s">
        <v>23070</v>
      </c>
      <c r="B24371" s="2" t="str">
        <f ca="1">IFERROR(__xludf.DUMMYFUNCTION("GOOGLETRANSLATE(A24371,""auto"",""en"")"),"Loading...")</f>
        <v>Loading...</v>
      </c>
    </row>
    <row r="24372" spans="1:2" ht="14.25" customHeight="1">
      <c r="A24372" s="2" t="s">
        <v>3417</v>
      </c>
      <c r="B24372" s="2" t="str">
        <f ca="1">IFERROR(__xludf.DUMMYFUNCTION("GOOGLETRANSLATE(A24372,""auto"",""en"")"),"Loading...")</f>
        <v>Loading...</v>
      </c>
    </row>
    <row r="24373" spans="1:2" ht="14.25" customHeight="1">
      <c r="A24373" s="2" t="s">
        <v>594</v>
      </c>
      <c r="B24373" s="2" t="str">
        <f ca="1">IFERROR(__xludf.DUMMYFUNCTION("GOOGLETRANSLATE(A24373,""auto"",""en"")"),"❤")</f>
        <v>❤</v>
      </c>
    </row>
    <row r="24374" spans="1:2" ht="14.25" customHeight="1">
      <c r="A24374" s="2" t="s">
        <v>23071</v>
      </c>
      <c r="B24374" s="2" t="str">
        <f ca="1">IFERROR(__xludf.DUMMYFUNCTION("GOOGLETRANSLATE(A24374,""auto"",""en"")"),"Loading...")</f>
        <v>Loading...</v>
      </c>
    </row>
    <row r="24375" spans="1:2" ht="14.25" customHeight="1">
      <c r="A24375" s="2" t="s">
        <v>23072</v>
      </c>
      <c r="B24375" s="2" t="str">
        <f ca="1">IFERROR(__xludf.DUMMYFUNCTION("GOOGLETRANSLATE(A24375,""auto"",""en"")"),"Loading...")</f>
        <v>Loading...</v>
      </c>
    </row>
    <row r="24376" spans="1:2" ht="14.25" customHeight="1">
      <c r="A24376" s="2" t="s">
        <v>23073</v>
      </c>
      <c r="B24376" s="2" t="str">
        <f ca="1">IFERROR(__xludf.DUMMYFUNCTION("GOOGLETRANSLATE(A24376,""auto"",""en"")"),"Loading...")</f>
        <v>Loading...</v>
      </c>
    </row>
    <row r="24377" spans="1:2" ht="14.25" customHeight="1">
      <c r="A24377" s="4" t="s">
        <v>23074</v>
      </c>
      <c r="B24377" s="2" t="str">
        <f ca="1">IFERROR(__xludf.DUMMYFUNCTION("GOOGLETRANSLATE(A24377,""auto"",""en"")"),"Loading...")</f>
        <v>Loading...</v>
      </c>
    </row>
    <row r="24378" spans="1:2" ht="14.25" customHeight="1">
      <c r="A24378" s="2" t="s">
        <v>23075</v>
      </c>
      <c r="B24378" s="2" t="str">
        <f ca="1">IFERROR(__xludf.DUMMYFUNCTION("GOOGLETRANSLATE(A24378,""auto"",""en"")"),"Loading...")</f>
        <v>Loading...</v>
      </c>
    </row>
    <row r="24379" spans="1:2" ht="14.25" customHeight="1">
      <c r="A24379" s="2" t="s">
        <v>23076</v>
      </c>
      <c r="B24379" s="2" t="str">
        <f ca="1">IFERROR(__xludf.DUMMYFUNCTION("GOOGLETRANSLATE(A24379,""auto"",""en"")"),"Loading...")</f>
        <v>Loading...</v>
      </c>
    </row>
    <row r="24380" spans="1:2" ht="14.25" customHeight="1">
      <c r="A24380" s="2" t="s">
        <v>23077</v>
      </c>
      <c r="B24380" s="2" t="str">
        <f ca="1">IFERROR(__xludf.DUMMYFUNCTION("GOOGLETRANSLATE(A24380,""auto"",""en"")"),"Loading...")</f>
        <v>Loading...</v>
      </c>
    </row>
    <row r="24381" spans="1:2" ht="14.25" customHeight="1">
      <c r="A24381" s="2" t="s">
        <v>23078</v>
      </c>
      <c r="B24381" s="2" t="str">
        <f ca="1">IFERROR(__xludf.DUMMYFUNCTION("GOOGLETRANSLATE(A24381,""auto"",""en"")"),"Loading...")</f>
        <v>Loading...</v>
      </c>
    </row>
    <row r="24382" spans="1:2" ht="14.25" customHeight="1">
      <c r="A24382" s="2" t="s">
        <v>23079</v>
      </c>
      <c r="B24382" s="2" t="str">
        <f ca="1">IFERROR(__xludf.DUMMYFUNCTION("GOOGLETRANSLATE(A24382,""auto"",""en"")"),"Loading...")</f>
        <v>Loading...</v>
      </c>
    </row>
    <row r="24383" spans="1:2" ht="14.25" customHeight="1">
      <c r="A24383" s="2" t="s">
        <v>23080</v>
      </c>
      <c r="B24383" s="2" t="str">
        <f ca="1">IFERROR(__xludf.DUMMYFUNCTION("GOOGLETRANSLATE(A24383,""auto"",""en"")"),"Loading...")</f>
        <v>Loading...</v>
      </c>
    </row>
    <row r="24384" spans="1:2" ht="14.25" customHeight="1">
      <c r="A24384" s="2" t="s">
        <v>23081</v>
      </c>
      <c r="B24384" s="2" t="str">
        <f ca="1">IFERROR(__xludf.DUMMYFUNCTION("GOOGLETRANSLATE(A24384,""auto"",""en"")"),"Rahul Gandhi should get a chance to become PM, people will also know about it.")</f>
        <v>Rahul Gandhi should get a chance to become PM, people will also know about it.</v>
      </c>
    </row>
    <row r="24385" spans="1:2" ht="14.25" customHeight="1">
      <c r="A24385" s="6" t="s">
        <v>23082</v>
      </c>
      <c r="B24385" s="2" t="str">
        <f ca="1">IFERROR(__xludf.DUMMYFUNCTION("GOOGLETRANSLATE(A24385,""auto"",""en"")"),"Loading...")</f>
        <v>Loading...</v>
      </c>
    </row>
    <row r="24386" spans="1:2" ht="14.25" customHeight="1">
      <c r="A24386" s="6" t="s">
        <v>23083</v>
      </c>
      <c r="B24386" s="2" t="str">
        <f ca="1">IFERROR(__xludf.DUMMYFUNCTION("GOOGLETRANSLATE(A24386,""auto"",""en"")"),"Loading...")</f>
        <v>Loading...</v>
      </c>
    </row>
    <row r="24387" spans="1:2" ht="14.25" customHeight="1">
      <c r="A24387" s="2" t="s">
        <v>23084</v>
      </c>
      <c r="B24387" s="2" t="str">
        <f ca="1">IFERROR(__xludf.DUMMYFUNCTION("GOOGLETRANSLATE(A24387,""auto"",""en"")"),"Loading...")</f>
        <v>Loading...</v>
      </c>
    </row>
    <row r="24388" spans="1:2" ht="14.25" customHeight="1">
      <c r="A24388" s="2" t="s">
        <v>8018</v>
      </c>
      <c r="B24388" s="2" t="str">
        <f ca="1">IFERROR(__xludf.DUMMYFUNCTION("GOOGLETRANSLATE(A24388,""auto"",""en"")"),"Loading...")</f>
        <v>Loading...</v>
      </c>
    </row>
    <row r="24389" spans="1:2" ht="14.25" customHeight="1">
      <c r="A24389" s="2" t="s">
        <v>23085</v>
      </c>
      <c r="B24389" s="2" t="str">
        <f ca="1">IFERROR(__xludf.DUMMYFUNCTION("GOOGLETRANSLATE(A24389,""auto"",""en"")"),"Loading...")</f>
        <v>Loading...</v>
      </c>
    </row>
    <row r="24390" spans="1:2" ht="14.25" customHeight="1">
      <c r="A24390" s="2" t="s">
        <v>23086</v>
      </c>
      <c r="B24390" s="2" t="str">
        <f ca="1">IFERROR(__xludf.DUMMYFUNCTION("GOOGLETRANSLATE(A24390,""auto"",""en"")"),"Loading...")</f>
        <v>Loading...</v>
      </c>
    </row>
    <row r="24391" spans="1:2" ht="14.25" customHeight="1">
      <c r="A24391" s="5" t="s">
        <v>23087</v>
      </c>
      <c r="B24391" s="2" t="str">
        <f ca="1">IFERROR(__xludf.DUMMYFUNCTION("GOOGLETRANSLATE(A24391,""auto"",""en"")"),"Loading...")</f>
        <v>Loading...</v>
      </c>
    </row>
    <row r="24392" spans="1:2" ht="14.25" customHeight="1">
      <c r="A24392" s="6" t="s">
        <v>23088</v>
      </c>
      <c r="B24392" s="2" t="str">
        <f ca="1">IFERROR(__xludf.DUMMYFUNCTION("GOOGLETRANSLATE(A24392,""auto"",""en"")"),"Loading...")</f>
        <v>Loading...</v>
      </c>
    </row>
    <row r="24393" spans="1:2" ht="14.25" customHeight="1">
      <c r="A24393" s="2" t="s">
        <v>23089</v>
      </c>
      <c r="B24393" s="2" t="str">
        <f ca="1">IFERROR(__xludf.DUMMYFUNCTION("GOOGLETRANSLATE(A24393,""auto"",""en"")"),"Loading...")</f>
        <v>Loading...</v>
      </c>
    </row>
    <row r="24394" spans="1:2" ht="14.25" customHeight="1">
      <c r="A24394" s="2" t="s">
        <v>23090</v>
      </c>
      <c r="B24394" s="2" t="str">
        <f ca="1">IFERROR(__xludf.DUMMYFUNCTION("GOOGLETRANSLATE(A24394,""auto"",""en"")"),"Loading...")</f>
        <v>Loading...</v>
      </c>
    </row>
    <row r="24395" spans="1:2" ht="14.25" customHeight="1">
      <c r="A24395" s="2" t="s">
        <v>23091</v>
      </c>
      <c r="B24395" s="2" t="str">
        <f ca="1">IFERROR(__xludf.DUMMYFUNCTION("GOOGLETRANSLATE(A24395,""auto"",""en"")"),"Vote for Modi ji")</f>
        <v>Vote for Modi ji</v>
      </c>
    </row>
    <row r="24396" spans="1:2" ht="14.25" customHeight="1">
      <c r="A24396" s="6" t="s">
        <v>23092</v>
      </c>
      <c r="B24396" s="2" t="str">
        <f ca="1">IFERROR(__xludf.DUMMYFUNCTION("GOOGLETRANSLATE(A24396,""auto"",""en"")"),"Bro is trying to portrait Rahul and congress that they are maturing and trying to get better...
Not that's not the real picture...😂
But after aome time again roasts them...😂😂😂")</f>
        <v>Bro is trying to portrait Rahul and congress that they are maturing and trying to get better...
Not that's not the real picture...😂
But after aome time again roasts them...😂😂😂</v>
      </c>
    </row>
    <row r="24397" spans="1:2" ht="14.25" customHeight="1">
      <c r="A24397" s="6" t="s">
        <v>23093</v>
      </c>
      <c r="B24397" s="2" t="str">
        <f ca="1">IFERROR(__xludf.DUMMYFUNCTION("GOOGLETRANSLATE(A24397,""auto"",""en"")"),"Loading...")</f>
        <v>Loading...</v>
      </c>
    </row>
    <row r="24398" spans="1:2" ht="14.25" customHeight="1">
      <c r="A24398" s="2" t="s">
        <v>23094</v>
      </c>
      <c r="B24398" s="2" t="str">
        <f ca="1">IFERROR(__xludf.DUMMYFUNCTION("GOOGLETRANSLATE(A24398,""auto"",""en"")"),"Loading...")</f>
        <v>Loading...</v>
      </c>
    </row>
    <row r="24399" spans="1:2" ht="14.25" customHeight="1">
      <c r="A24399" s="2" t="s">
        <v>23095</v>
      </c>
      <c r="B24399" s="2" t="str">
        <f ca="1">IFERROR(__xludf.DUMMYFUNCTION("GOOGLETRANSLATE(A24399,""auto"",""en"")"),"Loading...")</f>
        <v>Loading...</v>
      </c>
    </row>
    <row r="24400" spans="1:2" ht="14.25" customHeight="1">
      <c r="A24400" s="2" t="s">
        <v>23096</v>
      </c>
      <c r="B24400" s="2" t="str">
        <f ca="1">IFERROR(__xludf.DUMMYFUNCTION("GOOGLETRANSLATE(A24400,""auto"",""en"")"),"Loading...")</f>
        <v>Loading...</v>
      </c>
    </row>
    <row r="24401" spans="1:2" ht="14.25" customHeight="1">
      <c r="A24401" s="6" t="s">
        <v>23097</v>
      </c>
      <c r="B24401" s="2" t="str">
        <f ca="1">IFERROR(__xludf.DUMMYFUNCTION("GOOGLETRANSLATE(A24401,""auto"",""en"")"),"He lacks the charisma that Mr.Modi has.
He's complete nobody compared to others.")</f>
        <v>He lacks the charisma that Mr.Modi has.
He's complete nobody compared to others.</v>
      </c>
    </row>
    <row r="24402" spans="1:2" ht="14.25" customHeight="1">
      <c r="A24402" s="2" t="s">
        <v>23098</v>
      </c>
      <c r="B24402" s="2" t="str">
        <f ca="1">IFERROR(__xludf.DUMMYFUNCTION("GOOGLETRANSLATE(A24402,""auto"",""en"")"),"Loading...")</f>
        <v>Loading...</v>
      </c>
    </row>
    <row r="24403" spans="1:2" ht="14.25" customHeight="1">
      <c r="A24403" s="2" t="s">
        <v>23099</v>
      </c>
      <c r="B24403" s="2" t="str">
        <f ca="1">IFERROR(__xludf.DUMMYFUNCTION("GOOGLETRANSLATE(A24403,""auto"",""en"")"),"Loading...")</f>
        <v>Loading...</v>
      </c>
    </row>
    <row r="24404" spans="1:2" ht="14.25" customHeight="1">
      <c r="A24404" s="6" t="s">
        <v>23025</v>
      </c>
      <c r="B24404" s="2" t="str">
        <f ca="1">IFERROR(__xludf.DUMMYFUNCTION("GOOGLETRANSLATE(A24404,""auto"",""en"")"),"39:05 
*Choose an MP, not a Prime Minister*
---- Mohak Mangal")</f>
        <v>39:05 
*Choose an MP, not a Prime Minister*
---- Mohak Mangal</v>
      </c>
    </row>
    <row r="24405" spans="1:2" ht="14.25" customHeight="1">
      <c r="A24405" s="2" t="s">
        <v>23100</v>
      </c>
      <c r="B24405" s="2" t="str">
        <f ca="1">IFERROR(__xludf.DUMMYFUNCTION("GOOGLETRANSLATE(A24405,""auto"",""en"")"),"I can understand what's your problem you capitalist can never digest the fact about Social Justice")</f>
        <v>I can understand what's your problem you capitalist can never digest the fact about Social Justice</v>
      </c>
    </row>
    <row r="24406" spans="1:2" ht="14.25" customHeight="1">
      <c r="A24406" s="2" t="s">
        <v>23101</v>
      </c>
      <c r="B24406" s="2" t="str">
        <f ca="1">IFERROR(__xludf.DUMMYFUNCTION("GOOGLETRANSLATE(A24406,""auto"",""en"")"),"Loading...")</f>
        <v>Loading...</v>
      </c>
    </row>
    <row r="24407" spans="1:2" ht="14.25" customHeight="1">
      <c r="A24407" s="2" t="s">
        <v>23102</v>
      </c>
      <c r="B24407" s="2" t="str">
        <f ca="1">IFERROR(__xludf.DUMMYFUNCTION("GOOGLETRANSLATE(A24407,""auto"",""en"")"),"Loading...")</f>
        <v>Loading...</v>
      </c>
    </row>
    <row r="24408" spans="1:2" ht="14.25" customHeight="1">
      <c r="A24408" s="2" t="s">
        <v>23103</v>
      </c>
      <c r="B24408" s="2" t="str">
        <f ca="1">IFERROR(__xludf.DUMMYFUNCTION("GOOGLETRANSLATE(A24408,""auto"",""en"")"),"Loading...")</f>
        <v>Loading...</v>
      </c>
    </row>
    <row r="24409" spans="1:2" ht="14.25" customHeight="1">
      <c r="A24409" s="6" t="s">
        <v>23104</v>
      </c>
      <c r="B24409" s="2" t="str">
        <f ca="1">IFERROR(__xludf.DUMMYFUNCTION("GOOGLETRANSLATE(A24409,""auto"",""en"")"),"Loading...")</f>
        <v>Loading...</v>
      </c>
    </row>
    <row r="24410" spans="1:2" ht="14.25" customHeight="1">
      <c r="A24410" s="2" t="s">
        <v>23105</v>
      </c>
      <c r="B24410" s="2" t="str">
        <f ca="1">IFERROR(__xludf.DUMMYFUNCTION("GOOGLETRANSLATE(A24410,""auto"",""en"")"),"Loading...")</f>
        <v>Loading...</v>
      </c>
    </row>
    <row r="24411" spans="1:2" ht="14.25" customHeight="1">
      <c r="A24411" s="2" t="s">
        <v>23106</v>
      </c>
      <c r="B24411" s="2" t="str">
        <f ca="1">IFERROR(__xludf.DUMMYFUNCTION("GOOGLETRANSLATE(A24411,""auto"",""en"")"),"Loading...")</f>
        <v>Loading...</v>
      </c>
    </row>
    <row r="24412" spans="1:2" ht="14.25" customHeight="1">
      <c r="A24412" s="2" t="s">
        <v>23107</v>
      </c>
      <c r="B24412" s="2" t="str">
        <f ca="1">IFERROR(__xludf.DUMMYFUNCTION("GOOGLETRANSLATE(A24412,""auto"",""en"")"),"Loading...")</f>
        <v>Loading...</v>
      </c>
    </row>
    <row r="24413" spans="1:2" ht="14.25" customHeight="1">
      <c r="A24413" s="2" t="s">
        <v>23108</v>
      </c>
      <c r="B24413" s="2" t="str">
        <f ca="1">IFERROR(__xludf.DUMMYFUNCTION("GOOGLETRANSLATE(A24413,""auto"",""en"")"),"Loading...")</f>
        <v>Loading...</v>
      </c>
    </row>
    <row r="24414" spans="1:2" ht="14.25" customHeight="1">
      <c r="A24414" s="2" t="s">
        <v>23109</v>
      </c>
      <c r="B24414" s="2" t="str">
        <f ca="1">IFERROR(__xludf.DUMMYFUNCTION("GOOGLETRANSLATE(A24414,""auto"",""en"")"),"Loading...")</f>
        <v>Loading...</v>
      </c>
    </row>
    <row r="24415" spans="1:2" ht="14.25" customHeight="1">
      <c r="A24415" s="2" t="s">
        <v>594</v>
      </c>
      <c r="B24415" s="2" t="str">
        <f ca="1">IFERROR(__xludf.DUMMYFUNCTION("GOOGLETRANSLATE(A24415,""auto"",""en"")"),"❤")</f>
        <v>❤</v>
      </c>
    </row>
    <row r="24416" spans="1:2" ht="14.25" customHeight="1">
      <c r="A24416" s="2" t="s">
        <v>23110</v>
      </c>
      <c r="B24416" s="2" t="str">
        <f ca="1">IFERROR(__xludf.DUMMYFUNCTION("GOOGLETRANSLATE(A24416,""auto"",""en"")"),"Loading...")</f>
        <v>Loading...</v>
      </c>
    </row>
    <row r="24417" spans="1:2" ht="14.25" customHeight="1">
      <c r="A24417" s="2" t="s">
        <v>23111</v>
      </c>
      <c r="B24417" s="2" t="str">
        <f ca="1">IFERROR(__xludf.DUMMYFUNCTION("GOOGLETRANSLATE(A24417,""auto"",""en"")"),"Loading...")</f>
        <v>Loading...</v>
      </c>
    </row>
    <row r="24418" spans="1:2" ht="14.25" customHeight="1">
      <c r="A24418" s="2" t="s">
        <v>23112</v>
      </c>
      <c r="B24418" s="2" t="str">
        <f ca="1">IFERROR(__xludf.DUMMYFUNCTION("GOOGLETRANSLATE(A24418,""auto"",""en"")"),"Sbky sb chor hai everybody, i think only aap can save india")</f>
        <v>Sbky sb chor hai everybody, i think only aap can save india</v>
      </c>
    </row>
    <row r="24419" spans="1:2" ht="14.25" customHeight="1">
      <c r="A24419" s="2" t="s">
        <v>23113</v>
      </c>
      <c r="B24419" s="2" t="str">
        <f ca="1">IFERROR(__xludf.DUMMYFUNCTION("GOOGLETRANSLATE(A24419,""auto"",""en"")"),"Loading...")</f>
        <v>Loading...</v>
      </c>
    </row>
    <row r="24420" spans="1:2" ht="14.25" customHeight="1">
      <c r="A24420" s="2" t="s">
        <v>23114</v>
      </c>
      <c r="B24420" s="2" t="str">
        <f ca="1">IFERROR(__xludf.DUMMYFUNCTION("GOOGLETRANSLATE(A24420,""auto"",""en"")"),"Loading...")</f>
        <v>Loading...</v>
      </c>
    </row>
    <row r="24421" spans="1:2" ht="14.25" customHeight="1">
      <c r="A24421" s="2" t="s">
        <v>23115</v>
      </c>
      <c r="B24421" s="2" t="str">
        <f ca="1">IFERROR(__xludf.DUMMYFUNCTION("GOOGLETRANSLATE(A24421,""auto"",""en"")"),"Great explanation. Have you ever questioned the ruling government? It's a straightforward question. My query will help your audience see your true stance.")</f>
        <v>Great explanation. Have you ever questioned the ruling government? It's a straightforward question. My query will help your audience see your true stance.</v>
      </c>
    </row>
    <row r="24422" spans="1:2" ht="14.25" customHeight="1">
      <c r="A24422" s="2" t="s">
        <v>23116</v>
      </c>
      <c r="B24422" s="2" t="str">
        <f ca="1">IFERROR(__xludf.DUMMYFUNCTION("GOOGLETRANSLATE(A24422,""auto"",""en"")"),"Loading...")</f>
        <v>Loading...</v>
      </c>
    </row>
    <row r="24423" spans="1:2" ht="14.25" customHeight="1">
      <c r="A24423" s="2" t="s">
        <v>23117</v>
      </c>
      <c r="B24423" s="2" t="str">
        <f ca="1">IFERROR(__xludf.DUMMYFUNCTION("GOOGLETRANSLATE(A24423,""auto"",""en"")"),"Loading...")</f>
        <v>Loading...</v>
      </c>
    </row>
    <row r="24424" spans="1:2" ht="14.25" customHeight="1">
      <c r="A24424" s="2" t="s">
        <v>23118</v>
      </c>
      <c r="B24424" s="2" t="str">
        <f ca="1">IFERROR(__xludf.DUMMYFUNCTION("GOOGLETRANSLATE(A24424,""auto"",""en"")"),"Loading...")</f>
        <v>Loading...</v>
      </c>
    </row>
    <row r="24425" spans="1:2" ht="14.25" customHeight="1">
      <c r="A24425" s="2" t="s">
        <v>23119</v>
      </c>
      <c r="B24425" s="2" t="str">
        <f ca="1">IFERROR(__xludf.DUMMYFUNCTION("GOOGLETRANSLATE(A24425,""auto"",""en"")"),"Loading...")</f>
        <v>Loading...</v>
      </c>
    </row>
    <row r="24426" spans="1:2" ht="14.25" customHeight="1">
      <c r="A24426" s="2" t="s">
        <v>23120</v>
      </c>
      <c r="B24426" s="2" t="str">
        <f ca="1">IFERROR(__xludf.DUMMYFUNCTION("GOOGLETRANSLATE(A24426,""auto"",""en"")"),"Loading...")</f>
        <v>Loading...</v>
      </c>
    </row>
    <row r="24427" spans="1:2" ht="14.25" customHeight="1">
      <c r="A24427" s="2" t="s">
        <v>23121</v>
      </c>
      <c r="B24427" s="2" t="str">
        <f ca="1">IFERROR(__xludf.DUMMYFUNCTION("GOOGLETRANSLATE(A24427,""auto"",""en"")"),"Loading...")</f>
        <v>Loading...</v>
      </c>
    </row>
    <row r="24428" spans="1:2" ht="14.25" customHeight="1">
      <c r="A24428" s="2" t="s">
        <v>23122</v>
      </c>
      <c r="B24428" s="2" t="str">
        <f ca="1">IFERROR(__xludf.DUMMYFUNCTION("GOOGLETRANSLATE(A24428,""auto"",""en"")"),"Loading...")</f>
        <v>Loading...</v>
      </c>
    </row>
    <row r="24429" spans="1:2" ht="14.25" customHeight="1">
      <c r="A24429" s="2" t="s">
        <v>23123</v>
      </c>
      <c r="B24429" s="2" t="str">
        <f ca="1">IFERROR(__xludf.DUMMYFUNCTION("GOOGLETRANSLATE(A24429,""auto"",""en"")"),"Loading...")</f>
        <v>Loading...</v>
      </c>
    </row>
    <row r="24430" spans="1:2" ht="14.25" customHeight="1">
      <c r="A24430" s="2" t="s">
        <v>23124</v>
      </c>
      <c r="B24430" s="2" t="str">
        <f ca="1">IFERROR(__xludf.DUMMYFUNCTION("GOOGLETRANSLATE(A24430,""auto"",""en"")"),"Loading...")</f>
        <v>Loading...</v>
      </c>
    </row>
    <row r="24431" spans="1:2" ht="14.25" customHeight="1">
      <c r="A24431" s="2" t="s">
        <v>23125</v>
      </c>
      <c r="B24431" s="2" t="str">
        <f ca="1">IFERROR(__xludf.DUMMYFUNCTION("GOOGLETRANSLATE(A24431,""auto"",""en"")"),"Loading...")</f>
        <v>Loading...</v>
      </c>
    </row>
    <row r="24432" spans="1:2" ht="14.25" customHeight="1">
      <c r="A24432" s="2" t="s">
        <v>23126</v>
      </c>
      <c r="B24432" s="2" t="str">
        <f ca="1">IFERROR(__xludf.DUMMYFUNCTION("GOOGLETRANSLATE(A24432,""auto"",""en"")"),"Rahul Gandhi may think he can but he is not a politician. let him free and send him to Italy.. let him enjoy his life dont confuse the yuwa purush")</f>
        <v>Rahul Gandhi may think he can but he is not a politician. let him free and send him to Italy.. let him enjoy his life dont confuse the yuwa purush</v>
      </c>
    </row>
    <row r="24433" spans="1:2" ht="14.25" customHeight="1">
      <c r="A24433" s="2" t="s">
        <v>23127</v>
      </c>
      <c r="B24433" s="2" t="str">
        <f ca="1">IFERROR(__xludf.DUMMYFUNCTION("GOOGLETRANSLATE(A24433,""auto"",""en"")"),"Loading...")</f>
        <v>Loading...</v>
      </c>
    </row>
    <row r="24434" spans="1:2" ht="14.25" customHeight="1">
      <c r="A24434" s="2" t="s">
        <v>23128</v>
      </c>
      <c r="B24434" s="2" t="str">
        <f ca="1">IFERROR(__xludf.DUMMYFUNCTION("GOOGLETRANSLATE(A24434,""auto"",""en"")"),"Loading...")</f>
        <v>Loading...</v>
      </c>
    </row>
    <row r="24435" spans="1:2" ht="14.25" customHeight="1">
      <c r="A24435" s="2" t="s">
        <v>23129</v>
      </c>
      <c r="B24435" s="2" t="str">
        <f ca="1">IFERROR(__xludf.DUMMYFUNCTION("GOOGLETRANSLATE(A24435,""auto"",""en"")"),"Vote for raga")</f>
        <v>Vote for raga</v>
      </c>
    </row>
    <row r="24436" spans="1:2" ht="14.25" customHeight="1">
      <c r="A24436" s="2" t="s">
        <v>23130</v>
      </c>
      <c r="B24436" s="2" t="str">
        <f ca="1">IFERROR(__xludf.DUMMYFUNCTION("GOOGLETRANSLATE(A24436,""auto"",""en"")"),"Loading...")</f>
        <v>Loading...</v>
      </c>
    </row>
    <row r="24437" spans="1:2" ht="14.25" customHeight="1">
      <c r="A24437" s="2" t="s">
        <v>23131</v>
      </c>
      <c r="B24437" s="2" t="str">
        <f ca="1">IFERROR(__xludf.DUMMYFUNCTION("GOOGLETRANSLATE(A24437,""auto"",""en"")"),"I have been laughing straight for 40 mins the whole video 🤣🤣🤣🤣 Mohak just nailed it🔥")</f>
        <v>I have been laughing straight for 40 mins the whole video 🤣🤣🤣🤣 Mohak just nailed it🔥</v>
      </c>
    </row>
    <row r="24438" spans="1:2" ht="14.25" customHeight="1">
      <c r="A24438" s="2" t="s">
        <v>23132</v>
      </c>
      <c r="B24438" s="2" t="str">
        <f ca="1">IFERROR(__xludf.DUMMYFUNCTION("GOOGLETRANSLATE(A24438,""auto"",""en"")"),"Loading...")</f>
        <v>Loading...</v>
      </c>
    </row>
    <row r="24439" spans="1:2" ht="14.25" customHeight="1">
      <c r="A24439" s="2" t="s">
        <v>23133</v>
      </c>
      <c r="B24439" s="2" t="str">
        <f ca="1">IFERROR(__xludf.DUMMYFUNCTION("GOOGLETRANSLATE(A24439,""auto"",""en"")"),"Loading...")</f>
        <v>Loading...</v>
      </c>
    </row>
    <row r="24440" spans="1:2" ht="14.25" customHeight="1">
      <c r="A24440" s="2" t="s">
        <v>23134</v>
      </c>
      <c r="B24440" s="2" t="str">
        <f ca="1">IFERROR(__xludf.DUMMYFUNCTION("GOOGLETRANSLATE(A24440,""auto"",""en"")"),"Loading...")</f>
        <v>Loading...</v>
      </c>
    </row>
    <row r="24441" spans="1:2" ht="14.25" customHeight="1">
      <c r="A24441" s="6" t="s">
        <v>23135</v>
      </c>
      <c r="B24441" s="2" t="str">
        <f ca="1">IFERROR(__xludf.DUMMYFUNCTION("GOOGLETRANSLATE(A24441,""auto"",""en"")"),"🥄
😂")</f>
        <v>🥄
😂</v>
      </c>
    </row>
    <row r="24442" spans="1:2" ht="14.25" customHeight="1">
      <c r="A24442" s="6" t="s">
        <v>23136</v>
      </c>
      <c r="B24442" s="2" t="str">
        <f ca="1">IFERROR(__xludf.DUMMYFUNCTION("GOOGLETRANSLATE(A24442,""auto"",""en"")"),"Loading...")</f>
        <v>Loading...</v>
      </c>
    </row>
    <row r="24443" spans="1:2" ht="14.25" customHeight="1">
      <c r="A24443" s="2" t="s">
        <v>23137</v>
      </c>
      <c r="B24443" s="2" t="str">
        <f ca="1">IFERROR(__xludf.DUMMYFUNCTION("GOOGLETRANSLATE(A24443,""auto"",""en"")"),"Loading...")</f>
        <v>Loading...</v>
      </c>
    </row>
    <row r="24444" spans="1:2" ht="14.25" customHeight="1">
      <c r="A24444" s="6" t="s">
        <v>23138</v>
      </c>
      <c r="B24444" s="2" t="str">
        <f ca="1">IFERROR(__xludf.DUMMYFUNCTION("GOOGLETRANSLATE(A24444,""auto"",""en"")"),"Loading...")</f>
        <v>Loading...</v>
      </c>
    </row>
    <row r="24445" spans="1:2" ht="14.25" customHeight="1">
      <c r="A24445" s="2" t="s">
        <v>23139</v>
      </c>
      <c r="B24445" s="2" t="str">
        <f ca="1">IFERROR(__xludf.DUMMYFUNCTION("GOOGLETRANSLATE(A24445,""auto"",""en"")"),"Loading...")</f>
        <v>Loading...</v>
      </c>
    </row>
    <row r="24446" spans="1:2" ht="14.25" customHeight="1">
      <c r="A24446" s="2" t="s">
        <v>23140</v>
      </c>
      <c r="B24446" s="2" t="str">
        <f ca="1">IFERROR(__xludf.DUMMYFUNCTION("GOOGLETRANSLATE(A24446,""auto"",""en"")"),"Loading...")</f>
        <v>Loading...</v>
      </c>
    </row>
    <row r="24447" spans="1:2" ht="14.25" customHeight="1">
      <c r="A24447" s="6" t="s">
        <v>23141</v>
      </c>
      <c r="B24447" s="2" t="str">
        <f ca="1">IFERROR(__xludf.DUMMYFUNCTION("GOOGLETRANSLATE(A24447,""auto"",""en"")"),"""Reservation, Representation And Redistribution.""
Before blaming Rahul Gandhi on his idea about the caste census. I think he is quite right about his stand. Wouldn't you give preference to the most needy population that historically disadvantages from r"&amp;"epresentation or those who are continuing availing its fruits due to they belong to a certain influential caste. At least that (policies/ resources) are available must be reached to every caste and communities beyond monopoly of certain communities. While"&amp;" maximization of resources must be our second preference. And there must be a popular demand of Jiski jitani Sankhya bhari, utni uski hissedari. 😊")</f>
        <v>"Reservation, Representation And Redistribution."
Before blaming Rahul Gandhi on his idea about the caste census. I think he is quite right about his stand. Wouldn't you give preference to the most needy population that historically disadvantages from representation or those who are continuing availing its fruits due to they belong to a certain influential caste. At least that (policies/ resources) are available must be reached to every caste and communities beyond monopoly of certain communities. While maximization of resources must be our second preference. And there must be a popular demand of Jiski jitani Sankhya bhari, utni uski hissedari. 😊</v>
      </c>
    </row>
    <row r="24448" spans="1:2" ht="14.25" customHeight="1">
      <c r="A24448" s="2" t="s">
        <v>23142</v>
      </c>
      <c r="B24448" s="2" t="str">
        <f ca="1">IFERROR(__xludf.DUMMYFUNCTION("GOOGLETRANSLATE(A24448,""auto"",""en"")"),"Along with publishing the result, Bihar also gave reservation in lumpsum ratio, add it to you and take that video.")</f>
        <v>Along with publishing the result, Bihar also gave reservation in lumpsum ratio, add it to you and take that video.</v>
      </c>
    </row>
    <row r="24449" spans="1:2" ht="14.25" customHeight="1">
      <c r="A24449" s="6" t="s">
        <v>23143</v>
      </c>
      <c r="B24449" s="2" t="str">
        <f ca="1">IFERROR(__xludf.DUMMYFUNCTION("GOOGLETRANSLATE(A24449,""auto"",""en"")"),"Loading...")</f>
        <v>Loading...</v>
      </c>
    </row>
    <row r="24450" spans="1:2" ht="14.25" customHeight="1">
      <c r="A24450" s="4" t="s">
        <v>23144</v>
      </c>
      <c r="B24450" s="2" t="str">
        <f ca="1">IFERROR(__xludf.DUMMYFUNCTION("GOOGLETRANSLATE(A24450,""auto"",""en"")"),"Loading...")</f>
        <v>Loading...</v>
      </c>
    </row>
    <row r="24451" spans="1:2" ht="14.25" customHeight="1">
      <c r="A24451" s="2" t="s">
        <v>23145</v>
      </c>
      <c r="B24451" s="2" t="str">
        <f ca="1">IFERROR(__xludf.DUMMYFUNCTION("GOOGLETRANSLATE(A24451,""auto"",""en"")"),"Loading...")</f>
        <v>Loading...</v>
      </c>
    </row>
    <row r="24452" spans="1:2" ht="14.25" customHeight="1">
      <c r="A24452" s="2" t="s">
        <v>23146</v>
      </c>
      <c r="B24452" s="2" t="str">
        <f ca="1">IFERROR(__xludf.DUMMYFUNCTION("GOOGLETRANSLATE(A24452,""auto"",""en"")"),"Loading...")</f>
        <v>Loading...</v>
      </c>
    </row>
    <row r="24453" spans="1:2" ht="14.25" customHeight="1">
      <c r="A24453" s="6" t="s">
        <v>23147</v>
      </c>
      <c r="B24453" s="2" t="str">
        <f ca="1">IFERROR(__xludf.DUMMYFUNCTION("GOOGLETRANSLATE(A24453,""auto"",""en"")"),"Loading...")</f>
        <v>Loading...</v>
      </c>
    </row>
    <row r="24454" spans="1:2" ht="14.25" customHeight="1">
      <c r="A24454" s="2" t="s">
        <v>23148</v>
      </c>
      <c r="B24454" s="2" t="str">
        <f ca="1">IFERROR(__xludf.DUMMYFUNCTION("GOOGLETRANSLATE(A24454,""auto"",""en"")"),"Loading...")</f>
        <v>Loading...</v>
      </c>
    </row>
    <row r="24455" spans="1:2" ht="14.25" customHeight="1">
      <c r="A24455" s="2" t="s">
        <v>23149</v>
      </c>
      <c r="B24455" s="2" t="str">
        <f ca="1">IFERROR(__xludf.DUMMYFUNCTION("GOOGLETRANSLATE(A24455,""auto"",""en"")"),"Loading...")</f>
        <v>Loading...</v>
      </c>
    </row>
    <row r="24456" spans="1:2" ht="14.25" customHeight="1">
      <c r="A24456" s="2" t="s">
        <v>23150</v>
      </c>
      <c r="B24456" s="2" t="str">
        <f ca="1">IFERROR(__xludf.DUMMYFUNCTION("GOOGLETRANSLATE(A24456,""auto"",""en"")"),"Loading...")</f>
        <v>Loading...</v>
      </c>
    </row>
    <row r="24457" spans="1:2" ht="14.25" customHeight="1">
      <c r="A24457" s="2" t="s">
        <v>23151</v>
      </c>
      <c r="B24457" s="2" t="str">
        <f ca="1">IFERROR(__xludf.DUMMYFUNCTION("GOOGLETRANSLATE(A24457,""auto"",""en"")"),"Loading...")</f>
        <v>Loading...</v>
      </c>
    </row>
    <row r="24458" spans="1:2" ht="14.25" customHeight="1">
      <c r="A24458" s="2" t="s">
        <v>23152</v>
      </c>
      <c r="B24458" s="2" t="str">
        <f ca="1">IFERROR(__xludf.DUMMYFUNCTION("GOOGLETRANSLATE(A24458,""auto"",""en"")"),"Loading...")</f>
        <v>Loading...</v>
      </c>
    </row>
    <row r="24459" spans="1:2" ht="14.25" customHeight="1">
      <c r="A24459" s="2" t="s">
        <v>23153</v>
      </c>
      <c r="B24459" s="2" t="str">
        <f ca="1">IFERROR(__xludf.DUMMYFUNCTION("GOOGLETRANSLATE(A24459,""auto"",""en"")"),"Loading...")</f>
        <v>Loading...</v>
      </c>
    </row>
    <row r="24460" spans="1:2" ht="14.25" customHeight="1">
      <c r="A24460" s="2" t="s">
        <v>23154</v>
      </c>
      <c r="B24460" s="2" t="str">
        <f ca="1">IFERROR(__xludf.DUMMYFUNCTION("GOOGLETRANSLATE(A24460,""auto"",""en"")"),"Loading...")</f>
        <v>Loading...</v>
      </c>
    </row>
    <row r="24461" spans="1:2" ht="14.25" customHeight="1">
      <c r="A24461" s="2" t="s">
        <v>23155</v>
      </c>
      <c r="B24461" s="2" t="str">
        <f ca="1">IFERROR(__xludf.DUMMYFUNCTION("GOOGLETRANSLATE(A24461,""auto"",""en"")"),"Brother, we cannot understand the caste system in this country because here till God there is caste.")</f>
        <v>Brother, we cannot understand the caste system in this country because here till God there is caste.</v>
      </c>
    </row>
    <row r="24462" spans="1:2" ht="14.25" customHeight="1">
      <c r="A24462" s="2" t="s">
        <v>23156</v>
      </c>
      <c r="B24462" s="2" t="str">
        <f ca="1">IFERROR(__xludf.DUMMYFUNCTION("GOOGLETRANSLATE(A24462,""auto"",""en"")"),"Why did you make such a video on PM Modi?")</f>
        <v>Why did you make such a video on PM Modi?</v>
      </c>
    </row>
    <row r="24463" spans="1:2" ht="14.25" customHeight="1">
      <c r="A24463" s="2" t="s">
        <v>23157</v>
      </c>
      <c r="B24463" s="2" t="str">
        <f ca="1">IFERROR(__xludf.DUMMYFUNCTION("GOOGLETRANSLATE(A24463,""auto"",""en"")"),"Loading...")</f>
        <v>Loading...</v>
      </c>
    </row>
    <row r="24464" spans="1:2" ht="14.25" customHeight="1">
      <c r="A24464" s="2" t="s">
        <v>23158</v>
      </c>
      <c r="B24464" s="2" t="str">
        <f ca="1">IFERROR(__xludf.DUMMYFUNCTION("GOOGLETRANSLATE(A24464,""auto"",""en"")"),"Loading...")</f>
        <v>Loading...</v>
      </c>
    </row>
    <row r="24465" spans="1:2" ht="14.25" customHeight="1">
      <c r="A24465" s="2" t="s">
        <v>23159</v>
      </c>
      <c r="B24465" s="2" t="str">
        <f ca="1">IFERROR(__xludf.DUMMYFUNCTION("GOOGLETRANSLATE(A24465,""auto"",""en"")"),"Loading...")</f>
        <v>Loading...</v>
      </c>
    </row>
    <row r="24466" spans="1:2" ht="14.25" customHeight="1">
      <c r="A24466" s="2" t="s">
        <v>23160</v>
      </c>
      <c r="B24466" s="2" t="str">
        <f ca="1">IFERROR(__xludf.DUMMYFUNCTION("GOOGLETRANSLATE(A24466,""auto"",""en"")"),"Loading...")</f>
        <v>Loading...</v>
      </c>
    </row>
    <row r="24467" spans="1:2" ht="14.25" customHeight="1">
      <c r="A24467" s="2" t="s">
        <v>23161</v>
      </c>
      <c r="B24467" s="2" t="str">
        <f ca="1">IFERROR(__xludf.DUMMYFUNCTION("GOOGLETRANSLATE(A24467,""auto"",""en"")"),"Loading...")</f>
        <v>Loading...</v>
      </c>
    </row>
    <row r="24468" spans="1:2" ht="14.25" customHeight="1">
      <c r="A24468" s="2" t="s">
        <v>23162</v>
      </c>
      <c r="B24468" s="2" t="str">
        <f ca="1">IFERROR(__xludf.DUMMYFUNCTION("GOOGLETRANSLATE(A24468,""auto"",""en"")"),"Atleast Rahul Gandhi has the guts to participate in a press conference unlike Mudi ji 😂")</f>
        <v>Atleast Rahul Gandhi has the guts to participate in a press conference unlike Mudi ji 😂</v>
      </c>
    </row>
    <row r="24469" spans="1:2" ht="14.25" customHeight="1">
      <c r="A24469" s="2" t="s">
        <v>23163</v>
      </c>
      <c r="B24469" s="2" t="str">
        <f ca="1">IFERROR(__xludf.DUMMYFUNCTION("GOOGLETRANSLATE(A24469,""auto"",""en"")"),"Loading...")</f>
        <v>Loading...</v>
      </c>
    </row>
    <row r="24470" spans="1:2" ht="14.25" customHeight="1">
      <c r="A24470" s="2" t="s">
        <v>23164</v>
      </c>
      <c r="B24470" s="2" t="str">
        <f ca="1">IFERROR(__xludf.DUMMYFUNCTION("GOOGLETRANSLATE(A24470,""auto"",""en"")"),"Loading...")</f>
        <v>Loading...</v>
      </c>
    </row>
    <row r="24471" spans="1:2" ht="14.25" customHeight="1">
      <c r="A24471" s="2" t="s">
        <v>23165</v>
      </c>
      <c r="B24471" s="2" t="str">
        <f ca="1">IFERROR(__xludf.DUMMYFUNCTION("GOOGLETRANSLATE(A24471,""auto"",""en"")"),"Loading...")</f>
        <v>Loading...</v>
      </c>
    </row>
    <row r="24472" spans="1:2" ht="14.25" customHeight="1">
      <c r="A24472" s="2" t="s">
        <v>23166</v>
      </c>
      <c r="B24472" s="2" t="str">
        <f ca="1">IFERROR(__xludf.DUMMYFUNCTION("GOOGLETRANSLATE(A24472,""auto"",""en"")"),"👑👑👑👑👑👑👑👑👑 Congress")</f>
        <v>👑👑👑👑👑👑👑👑👑 Congress</v>
      </c>
    </row>
    <row r="24473" spans="1:2" ht="14.25" customHeight="1">
      <c r="A24473" s="2" t="s">
        <v>23167</v>
      </c>
      <c r="B24473" s="2" t="str">
        <f ca="1">IFERROR(__xludf.DUMMYFUNCTION("GOOGLETRANSLATE(A24473,""auto"",""en"")"),"Loading...")</f>
        <v>Loading...</v>
      </c>
    </row>
    <row r="24474" spans="1:2" ht="14.25" customHeight="1">
      <c r="A24474" s="2" t="s">
        <v>23168</v>
      </c>
      <c r="B24474" s="2" t="str">
        <f ca="1">IFERROR(__xludf.DUMMYFUNCTION("GOOGLETRANSLATE(A24474,""auto"",""en"")"),"Loading...")</f>
        <v>Loading...</v>
      </c>
    </row>
    <row r="24475" spans="1:2" ht="14.25" customHeight="1">
      <c r="A24475" s="2" t="s">
        <v>23169</v>
      </c>
      <c r="B24475" s="2" t="str">
        <f ca="1">IFERROR(__xludf.DUMMYFUNCTION("GOOGLETRANSLATE(A24475,""auto"",""en"")"),"Loading...")</f>
        <v>Loading...</v>
      </c>
    </row>
    <row r="24476" spans="1:2" ht="14.25" customHeight="1">
      <c r="A24476" s="2" t="s">
        <v>23170</v>
      </c>
      <c r="B24476" s="2" t="str">
        <f ca="1">IFERROR(__xludf.DUMMYFUNCTION("GOOGLETRANSLATE(A24476,""auto"",""en"")"),"Rahul Gandhi")</f>
        <v>Rahul Gandhi</v>
      </c>
    </row>
    <row r="24477" spans="1:2" ht="14.25" customHeight="1">
      <c r="A24477" s="2" t="s">
        <v>23171</v>
      </c>
      <c r="B24477" s="2" t="str">
        <f ca="1">IFERROR(__xludf.DUMMYFUNCTION("GOOGLETRANSLATE(A24477,""auto"",""en"")"),"Loading...")</f>
        <v>Loading...</v>
      </c>
    </row>
    <row r="24478" spans="1:2" ht="14.25" customHeight="1">
      <c r="A24478" s="6" t="s">
        <v>23172</v>
      </c>
      <c r="B24478" s="2" t="str">
        <f ca="1">IFERROR(__xludf.DUMMYFUNCTION("GOOGLETRANSLATE(A24478,""auto"",""en"")"),"Loading...")</f>
        <v>Loading...</v>
      </c>
    </row>
    <row r="24479" spans="1:2" ht="14.25" customHeight="1">
      <c r="A24479" s="6" t="s">
        <v>23173</v>
      </c>
      <c r="B24479" s="2" t="str">
        <f ca="1">IFERROR(__xludf.DUMMYFUNCTION("GOOGLETRANSLATE(A24479,""auto"",""en"")"),"Loading...")</f>
        <v>Loading...</v>
      </c>
    </row>
    <row r="24480" spans="1:2" ht="14.25" customHeight="1">
      <c r="A24480" s="2" t="s">
        <v>23174</v>
      </c>
      <c r="B24480" s="2" t="str">
        <f ca="1">IFERROR(__xludf.DUMMYFUNCTION("GOOGLETRANSLATE(A24480,""auto"",""en"")"),"Loading...")</f>
        <v>Loading...</v>
      </c>
    </row>
    <row r="24481" spans="1:2" ht="14.25" customHeight="1">
      <c r="A24481" s="2" t="s">
        <v>23175</v>
      </c>
      <c r="B24481" s="2" t="str">
        <f ca="1">IFERROR(__xludf.DUMMYFUNCTION("GOOGLETRANSLATE(A24481,""auto"",""en"")"),"Loading...")</f>
        <v>Loading...</v>
      </c>
    </row>
    <row r="24482" spans="1:2" ht="14.25" customHeight="1">
      <c r="A24482" s="2" t="s">
        <v>23176</v>
      </c>
      <c r="B24482" s="2" t="str">
        <f ca="1">IFERROR(__xludf.DUMMYFUNCTION("GOOGLETRANSLATE(A24482,""auto"",""en"")"),"Loading...")</f>
        <v>Loading...</v>
      </c>
    </row>
    <row r="24483" spans="1:2" ht="14.25" customHeight="1">
      <c r="A24483" s="2" t="s">
        <v>23177</v>
      </c>
      <c r="B24483" s="2" t="str">
        <f ca="1">IFERROR(__xludf.DUMMYFUNCTION("GOOGLETRANSLATE(A24483,""auto"",""en"")"),"Loading...")</f>
        <v>Loading...</v>
      </c>
    </row>
    <row r="24484" spans="1:2" ht="14.25" customHeight="1">
      <c r="A24484" s="2" t="s">
        <v>23178</v>
      </c>
      <c r="B24484" s="2" t="str">
        <f ca="1">IFERROR(__xludf.DUMMYFUNCTION("GOOGLETRANSLATE(A24484,""auto"",""en"")"),"video better than any political video of DR")</f>
        <v>video better than any political video of DR</v>
      </c>
    </row>
    <row r="24485" spans="1:2" ht="14.25" customHeight="1">
      <c r="A24485" s="2" t="s">
        <v>23179</v>
      </c>
      <c r="B24485" s="2" t="str">
        <f ca="1">IFERROR(__xludf.DUMMYFUNCTION("GOOGLETRANSLATE(A24485,""auto"",""en"")"),"Loading...")</f>
        <v>Loading...</v>
      </c>
    </row>
    <row r="24486" spans="1:2" ht="14.25" customHeight="1">
      <c r="A24486" s="2" t="s">
        <v>23180</v>
      </c>
      <c r="B24486" s="2" t="str">
        <f ca="1">IFERROR(__xludf.DUMMYFUNCTION("GOOGLETRANSLATE(A24486,""auto"",""en"")"),"Loading...")</f>
        <v>Loading...</v>
      </c>
    </row>
    <row r="24487" spans="1:2" ht="14.25" customHeight="1">
      <c r="A24487" s="2" t="s">
        <v>23181</v>
      </c>
      <c r="B24487" s="2" t="str">
        <f ca="1">IFERROR(__xludf.DUMMYFUNCTION("GOOGLETRANSLATE(A24487,""auto"",""en"")"),"Loading...")</f>
        <v>Loading...</v>
      </c>
    </row>
    <row r="24488" spans="1:2" ht="14.25" customHeight="1">
      <c r="A24488" s="2" t="s">
        <v>23182</v>
      </c>
      <c r="B24488" s="2" t="str">
        <f ca="1">IFERROR(__xludf.DUMMYFUNCTION("GOOGLETRANSLATE(A24488,""auto"",""en"")"),"Loading...")</f>
        <v>Loading...</v>
      </c>
    </row>
    <row r="24489" spans="1:2" ht="14.25" customHeight="1">
      <c r="A24489" s="2" t="s">
        <v>23183</v>
      </c>
      <c r="B24489" s="2" t="str">
        <f ca="1">IFERROR(__xludf.DUMMYFUNCTION("GOOGLETRANSLATE(A24489,""auto"",""en"")"),"Loading...")</f>
        <v>Loading...</v>
      </c>
    </row>
    <row r="24490" spans="1:2" ht="14.25" customHeight="1">
      <c r="A24490" s="2" t="s">
        <v>23184</v>
      </c>
      <c r="B24490" s="2" t="str">
        <f ca="1">IFERROR(__xludf.DUMMYFUNCTION("GOOGLETRANSLATE(A24490,""auto"",""en"")"),"Loading...")</f>
        <v>Loading...</v>
      </c>
    </row>
    <row r="24491" spans="1:2" ht="14.25" customHeight="1">
      <c r="A24491" s="2" t="s">
        <v>17404</v>
      </c>
      <c r="B24491" s="2" t="str">
        <f ca="1">IFERROR(__xludf.DUMMYFUNCTION("GOOGLETRANSLATE(A24491,""auto"",""en"")"),"Loading...")</f>
        <v>Loading...</v>
      </c>
    </row>
    <row r="24492" spans="1:2" ht="14.25" customHeight="1">
      <c r="A24492" s="2" t="s">
        <v>23185</v>
      </c>
      <c r="B24492" s="2" t="str">
        <f ca="1">IFERROR(__xludf.DUMMYFUNCTION("GOOGLETRANSLATE(A24492,""auto"",""en"")"),"Loading...")</f>
        <v>Loading...</v>
      </c>
    </row>
    <row r="24493" spans="1:2" ht="14.25" customHeight="1">
      <c r="A24493" s="2" t="s">
        <v>23186</v>
      </c>
      <c r="B24493" s="2" t="str">
        <f ca="1">IFERROR(__xludf.DUMMYFUNCTION("GOOGLETRANSLATE(A24493,""auto"",""en"")"),"Loading...")</f>
        <v>Loading...</v>
      </c>
    </row>
    <row r="24494" spans="1:2" ht="14.25" customHeight="1">
      <c r="A24494" s="6" t="s">
        <v>23187</v>
      </c>
      <c r="B24494" s="2" t="str">
        <f ca="1">IFERROR(__xludf.DUMMYFUNCTION("GOOGLETRANSLATE(A24494,""auto"",""en"")"),"Loading...")</f>
        <v>Loading...</v>
      </c>
    </row>
    <row r="24495" spans="1:2" ht="14.25" customHeight="1">
      <c r="A24495" s="2" t="s">
        <v>23188</v>
      </c>
      <c r="B24495" s="2" t="str">
        <f ca="1">IFERROR(__xludf.DUMMYFUNCTION("GOOGLETRANSLATE(A24495,""auto"",""en"")"),"Loading...")</f>
        <v>Loading...</v>
      </c>
    </row>
    <row r="24496" spans="1:2" ht="14.25" customHeight="1">
      <c r="A24496" s="2" t="s">
        <v>23189</v>
      </c>
      <c r="B24496" s="2" t="str">
        <f ca="1">IFERROR(__xludf.DUMMYFUNCTION("GOOGLETRANSLATE(A24496,""auto"",""en"")"),"Loading...")</f>
        <v>Loading...</v>
      </c>
    </row>
    <row r="24497" spans="1:2" ht="14.25" customHeight="1">
      <c r="A24497" s="2" t="s">
        <v>23190</v>
      </c>
      <c r="B24497" s="2" t="str">
        <f ca="1">IFERROR(__xludf.DUMMYFUNCTION("GOOGLETRANSLATE(A24497,""auto"",""en"")"),"Loading...")</f>
        <v>Loading...</v>
      </c>
    </row>
    <row r="24498" spans="1:2" ht="14.25" customHeight="1">
      <c r="A24498" s="2" t="s">
        <v>23191</v>
      </c>
      <c r="B24498" s="2" t="str">
        <f ca="1">IFERROR(__xludf.DUMMYFUNCTION("GOOGLETRANSLATE(A24498,""auto"",""en"")"),"The only problem with Rahul Gandhi is he never reads the room and goes on with his prepared mindset.")</f>
        <v>The only problem with Rahul Gandhi is he never reads the room and goes on with his prepared mindset.</v>
      </c>
    </row>
    <row r="24499" spans="1:2" ht="14.25" customHeight="1">
      <c r="A24499" s="2" t="s">
        <v>23192</v>
      </c>
      <c r="B24499" s="2" t="str">
        <f ca="1">IFERROR(__xludf.DUMMYFUNCTION("GOOGLETRANSLATE(A24499,""auto"",""en"")"),"Loading...")</f>
        <v>Loading...</v>
      </c>
    </row>
    <row r="24500" spans="1:2" ht="14.25" customHeight="1">
      <c r="A24500" s="2" t="s">
        <v>23193</v>
      </c>
      <c r="B24500" s="2" t="str">
        <f ca="1">IFERROR(__xludf.DUMMYFUNCTION("GOOGLETRANSLATE(A24500,""auto"",""en"")"),"Loading...")</f>
        <v>Loading...</v>
      </c>
    </row>
    <row r="24501" spans="1:2" ht="14.25" customHeight="1">
      <c r="A24501" s="2" t="s">
        <v>23194</v>
      </c>
      <c r="B24501" s="2" t="str">
        <f ca="1">IFERROR(__xludf.DUMMYFUNCTION("GOOGLETRANSLATE(A24501,""auto"",""en"")"),"Loading...")</f>
        <v>Loading...</v>
      </c>
    </row>
    <row r="24502" spans="1:2" ht="14.25" customHeight="1">
      <c r="A24502" s="2" t="s">
        <v>23195</v>
      </c>
      <c r="B24502" s="2" t="str">
        <f ca="1">IFERROR(__xludf.DUMMYFUNCTION("GOOGLETRANSLATE(A24502,""auto"",""en"")"),"Video bonau about BJP manifesto")</f>
        <v>Video bonau about BJP manifesto</v>
      </c>
    </row>
    <row r="24503" spans="1:2" ht="14.25" customHeight="1">
      <c r="A24503" s="6" t="s">
        <v>23196</v>
      </c>
      <c r="B24503" s="2" t="str">
        <f ca="1">IFERROR(__xludf.DUMMYFUNCTION("GOOGLETRANSLATE(A24503,""auto"",""en"")"),"Loading...")</f>
        <v>Loading...</v>
      </c>
    </row>
    <row r="24504" spans="1:2" ht="14.25" customHeight="1">
      <c r="A24504" s="2" t="s">
        <v>23197</v>
      </c>
      <c r="B24504" s="2" t="str">
        <f ca="1">IFERROR(__xludf.DUMMYFUNCTION("GOOGLETRANSLATE(A24504,""auto"",""en"")"),"Loading...")</f>
        <v>Loading...</v>
      </c>
    </row>
    <row r="24505" spans="1:2" ht="14.25" customHeight="1">
      <c r="A24505" s="2" t="s">
        <v>23198</v>
      </c>
      <c r="B24505" s="2" t="str">
        <f ca="1">IFERROR(__xludf.DUMMYFUNCTION("GOOGLETRANSLATE(A24505,""auto"",""en"")"),"Caste census is just a smoke screen Congress wants to do what the british did divide &amp; rule they have tried it with muslim support before now they are trying it with backward class community")</f>
        <v>Caste census is just a smoke screen Congress wants to do what the british did divide &amp; rule they have tried it with muslim support before now they are trying it with backward class community</v>
      </c>
    </row>
    <row r="24506" spans="1:2" ht="14.25" customHeight="1">
      <c r="A24506" s="2" t="s">
        <v>23199</v>
      </c>
      <c r="B24506" s="2" t="str">
        <f ca="1">IFERROR(__xludf.DUMMYFUNCTION("GOOGLETRANSLATE(A24506,""auto"",""en"")"),"Loading...")</f>
        <v>Loading...</v>
      </c>
    </row>
    <row r="24507" spans="1:2" ht="14.25" customHeight="1">
      <c r="A24507" s="2" t="s">
        <v>9247</v>
      </c>
      <c r="B24507" s="2" t="str">
        <f ca="1">IFERROR(__xludf.DUMMYFUNCTION("GOOGLETRANSLATE(A24507,""auto"",""en"")"),"Loading...")</f>
        <v>Loading...</v>
      </c>
    </row>
    <row r="24508" spans="1:2" ht="14.25" customHeight="1">
      <c r="A24508" s="2" t="s">
        <v>23200</v>
      </c>
      <c r="B24508" s="2" t="str">
        <f ca="1">IFERROR(__xludf.DUMMYFUNCTION("GOOGLETRANSLATE(A24508,""auto"",""en"")"),"Loading...")</f>
        <v>Loading...</v>
      </c>
    </row>
    <row r="24509" spans="1:2" ht="14.25" customHeight="1">
      <c r="A24509" s="6" t="s">
        <v>23201</v>
      </c>
      <c r="B24509" s="2" t="str">
        <f ca="1">IFERROR(__xludf.DUMMYFUNCTION("GOOGLETRANSLATE(A24509,""auto"",""en"")"),"""""Main problem of Rahul Gandhi is his verbal speeches
But he is not like modi who always... lie""""")</f>
        <v>""Main problem of Rahul Gandhi is his verbal speeches
But he is not like modi who always... lie""</v>
      </c>
    </row>
    <row r="24510" spans="1:2" ht="14.25" customHeight="1">
      <c r="A24510" s="2" t="s">
        <v>23202</v>
      </c>
      <c r="B24510" s="2" t="str">
        <f ca="1">IFERROR(__xludf.DUMMYFUNCTION("GOOGLETRANSLATE(A24510,""auto"",""en"")"),"The most important person that keeps BJP in power after Modi is Rahul Gandhi 🤦")</f>
        <v>The most important person that keeps BJP in power after Modi is Rahul Gandhi 🤦</v>
      </c>
    </row>
    <row r="24511" spans="1:2" ht="14.25" customHeight="1">
      <c r="A24511" s="2" t="s">
        <v>1435</v>
      </c>
      <c r="B24511" s="2" t="str">
        <f ca="1">IFERROR(__xludf.DUMMYFUNCTION("GOOGLETRANSLATE(A24511,""auto"",""en"")"),"Loading...")</f>
        <v>Loading...</v>
      </c>
    </row>
    <row r="24512" spans="1:2" ht="14.25" customHeight="1">
      <c r="A24512" s="2" t="s">
        <v>23203</v>
      </c>
      <c r="B24512" s="2" t="str">
        <f ca="1">IFERROR(__xludf.DUMMYFUNCTION("GOOGLETRANSLATE(A24512,""auto"",""en"")"),"Loading...")</f>
        <v>Loading...</v>
      </c>
    </row>
    <row r="24513" spans="1:2" ht="14.25" customHeight="1">
      <c r="A24513" s="2" t="s">
        <v>23204</v>
      </c>
      <c r="B24513" s="2" t="str">
        <f ca="1">IFERROR(__xludf.DUMMYFUNCTION("GOOGLETRANSLATE(A24513,""auto"",""en"")"),"Loading...")</f>
        <v>Loading...</v>
      </c>
    </row>
    <row r="24514" spans="1:2" ht="14.25" customHeight="1">
      <c r="A24514" s="6" t="s">
        <v>23205</v>
      </c>
      <c r="B24514" s="2" t="str">
        <f ca="1">IFERROR(__xludf.DUMMYFUNCTION("GOOGLETRANSLATE(A24514,""auto"",""en"")"),"Loading...")</f>
        <v>Loading...</v>
      </c>
    </row>
    <row r="24515" spans="1:2" ht="14.25" customHeight="1">
      <c r="A24515" s="2" t="s">
        <v>23206</v>
      </c>
      <c r="B24515" s="2" t="str">
        <f ca="1">IFERROR(__xludf.DUMMYFUNCTION("GOOGLETRANSLATE(A24515,""auto"",""en"")"),"How much from BJP Sir 😂😂")</f>
        <v>How much from BJP Sir 😂😂</v>
      </c>
    </row>
    <row r="24516" spans="1:2" ht="14.25" customHeight="1">
      <c r="A24516" s="2" t="s">
        <v>23207</v>
      </c>
      <c r="B24516" s="2" t="str">
        <f ca="1">IFERROR(__xludf.DUMMYFUNCTION("GOOGLETRANSLATE(A24516,""auto"",""en"")"),"Loading...")</f>
        <v>Loading...</v>
      </c>
    </row>
    <row r="24517" spans="1:2" ht="14.25" customHeight="1">
      <c r="A24517" s="2" t="s">
        <v>23208</v>
      </c>
      <c r="B24517" s="2" t="str">
        <f ca="1">IFERROR(__xludf.DUMMYFUNCTION("GOOGLETRANSLATE(A24517,""auto"",""en"")"),"Loading...")</f>
        <v>Loading...</v>
      </c>
    </row>
    <row r="24518" spans="1:2" ht="14.25" customHeight="1">
      <c r="A24518" s="2" t="s">
        <v>22307</v>
      </c>
      <c r="B24518" s="2" t="str">
        <f ca="1">IFERROR(__xludf.DUMMYFUNCTION("GOOGLETRANSLATE(A24518,""auto"",""en"")"),"Loading...")</f>
        <v>Loading...</v>
      </c>
    </row>
    <row r="24519" spans="1:2" ht="14.25" customHeight="1">
      <c r="A24519" s="2" t="s">
        <v>23209</v>
      </c>
      <c r="B24519" s="2" t="str">
        <f ca="1">IFERROR(__xludf.DUMMYFUNCTION("GOOGLETRANSLATE(A24519,""auto"",""en"")"),"Loading...")</f>
        <v>Loading...</v>
      </c>
    </row>
    <row r="24520" spans="1:2" ht="14.25" customHeight="1">
      <c r="A24520" s="2" t="s">
        <v>23210</v>
      </c>
      <c r="B24520" s="2" t="str">
        <f ca="1">IFERROR(__xludf.DUMMYFUNCTION("GOOGLETRANSLATE(A24520,""auto"",""en"")"),"Loading...")</f>
        <v>Loading...</v>
      </c>
    </row>
    <row r="24521" spans="1:2" ht="14.25" customHeight="1">
      <c r="A24521" s="6" t="s">
        <v>23211</v>
      </c>
      <c r="B24521" s="2" t="str">
        <f ca="1">IFERROR(__xludf.DUMMYFUNCTION("GOOGLETRANSLATE(A24521,""auto"",""en"")"),"Loading...")</f>
        <v>Loading...</v>
      </c>
    </row>
    <row r="24522" spans="1:2" ht="14.25" customHeight="1">
      <c r="A24522" s="6" t="s">
        <v>23212</v>
      </c>
      <c r="B24522" s="2" t="str">
        <f ca="1">IFERROR(__xludf.DUMMYFUNCTION("GOOGLETRANSLATE(A24522,""auto"",""en"")"),"Loading...")</f>
        <v>Loading...</v>
      </c>
    </row>
    <row r="24523" spans="1:2" ht="14.25" customHeight="1">
      <c r="A24523" s="2" t="s">
        <v>23213</v>
      </c>
      <c r="B24523" s="2" t="str">
        <f ca="1">IFERROR(__xludf.DUMMYFUNCTION("GOOGLETRANSLATE(A24523,""auto"",""en"")"),"Loading...")</f>
        <v>Loading...</v>
      </c>
    </row>
    <row r="24524" spans="1:2" ht="14.25" customHeight="1">
      <c r="A24524" s="6" t="s">
        <v>23214</v>
      </c>
      <c r="B24524" s="2" t="str">
        <f ca="1">IFERROR(__xludf.DUMMYFUNCTION("GOOGLETRANSLATE(A24524,""auto"",""en"")"),"Loading...")</f>
        <v>Loading...</v>
      </c>
    </row>
    <row r="24525" spans="1:2" ht="14.25" customHeight="1">
      <c r="A24525" s="2" t="s">
        <v>23215</v>
      </c>
      <c r="B24525" s="2" t="str">
        <f ca="1">IFERROR(__xludf.DUMMYFUNCTION("GOOGLETRANSLATE(A24525,""auto"",""en"")"),"Loading...")</f>
        <v>Loading...</v>
      </c>
    </row>
    <row r="24526" spans="1:2" ht="14.25" customHeight="1">
      <c r="A24526" s="2" t="s">
        <v>23216</v>
      </c>
      <c r="B24526" s="2" t="str">
        <f ca="1">IFERROR(__xludf.DUMMYFUNCTION("GOOGLETRANSLATE(A24526,""auto"",""en"")"),"Loading...")</f>
        <v>Loading...</v>
      </c>
    </row>
    <row r="24527" spans="1:2" ht="14.25" customHeight="1">
      <c r="A24527" s="2" t="s">
        <v>23217</v>
      </c>
      <c r="B24527" s="2" t="str">
        <f ca="1">IFERROR(__xludf.DUMMYFUNCTION("GOOGLETRANSLATE(A24527,""auto"",""en"")"),"Loading...")</f>
        <v>Loading...</v>
      </c>
    </row>
    <row r="24528" spans="1:2" ht="14.25" customHeight="1">
      <c r="A24528" s="6" t="s">
        <v>23218</v>
      </c>
      <c r="B24528" s="2" t="str">
        <f ca="1">IFERROR(__xludf.DUMMYFUNCTION("GOOGLETRANSLATE(A24528,""auto"",""en"")"),"Loading...")</f>
        <v>Loading...</v>
      </c>
    </row>
    <row r="24529" spans="1:2" ht="14.25" customHeight="1">
      <c r="A24529" s="6" t="s">
        <v>23219</v>
      </c>
      <c r="B24529" s="2" t="str">
        <f ca="1">IFERROR(__xludf.DUMMYFUNCTION("GOOGLETRANSLATE(A24529,""auto"",""en"")"),"Loading...")</f>
        <v>Loading...</v>
      </c>
    </row>
    <row r="24530" spans="1:2" ht="14.25" customHeight="1">
      <c r="A24530" s="6" t="s">
        <v>23220</v>
      </c>
      <c r="B24530" s="2" t="str">
        <f ca="1">IFERROR(__xludf.DUMMYFUNCTION("GOOGLETRANSLATE(A24530,""auto"",""en"")"),"Loading...")</f>
        <v>Loading...</v>
      </c>
    </row>
    <row r="24531" spans="1:2" ht="14.25" customHeight="1">
      <c r="A24531" s="2" t="s">
        <v>23221</v>
      </c>
      <c r="B24531" s="2" t="str">
        <f ca="1">IFERROR(__xludf.DUMMYFUNCTION("GOOGLETRANSLATE(A24531,""auto"",""en"")"),"Loading...")</f>
        <v>Loading...</v>
      </c>
    </row>
    <row r="24532" spans="1:2" ht="14.25" customHeight="1">
      <c r="A24532" s="2" t="s">
        <v>23222</v>
      </c>
      <c r="B24532" s="2" t="str">
        <f ca="1">IFERROR(__xludf.DUMMYFUNCTION("GOOGLETRANSLATE(A24532,""auto"",""en"")"),"Loading...")</f>
        <v>Loading...</v>
      </c>
    </row>
    <row r="24533" spans="1:2" ht="14.25" customHeight="1">
      <c r="A24533" s="6" t="s">
        <v>23223</v>
      </c>
      <c r="B24533" s="2" t="str">
        <f ca="1">IFERROR(__xludf.DUMMYFUNCTION("GOOGLETRANSLATE(A24533,""auto"",""en"")"),"Loading...")</f>
        <v>Loading...</v>
      </c>
    </row>
    <row r="24534" spans="1:2" ht="14.25" customHeight="1">
      <c r="A24534" s="6" t="s">
        <v>23224</v>
      </c>
      <c r="B24534" s="2" t="str">
        <f ca="1">IFERROR(__xludf.DUMMYFUNCTION("GOOGLETRANSLATE(A24534,""auto"",""en"")"),"Loading...")</f>
        <v>Loading...</v>
      </c>
    </row>
    <row r="24535" spans="1:2" ht="14.25" customHeight="1">
      <c r="A24535" s="2" t="s">
        <v>23225</v>
      </c>
      <c r="B24535" s="2" t="str">
        <f ca="1">IFERROR(__xludf.DUMMYFUNCTION("GOOGLETRANSLATE(A24535,""auto"",""en"")"),"how much money does a mile earn bhai bjp se...")</f>
        <v>how much money does a mile earn bhai bjp se...</v>
      </c>
    </row>
    <row r="24536" spans="1:2" ht="14.25" customHeight="1">
      <c r="A24536" s="6" t="s">
        <v>23226</v>
      </c>
      <c r="B24536" s="2" t="str">
        <f ca="1">IFERROR(__xludf.DUMMYFUNCTION("GOOGLETRANSLATE(A24536,""auto"",""en"")"),"Loading...")</f>
        <v>Loading...</v>
      </c>
    </row>
    <row r="24537" spans="1:2" ht="14.25" customHeight="1">
      <c r="A24537" s="2" t="s">
        <v>23227</v>
      </c>
      <c r="B24537" s="2" t="str">
        <f ca="1">IFERROR(__xludf.DUMMYFUNCTION("GOOGLETRANSLATE(A24537,""auto"",""en"")"),"Loading...")</f>
        <v>Loading...</v>
      </c>
    </row>
    <row r="24538" spans="1:2" ht="14.25" customHeight="1">
      <c r="A24538" s="2" t="s">
        <v>23228</v>
      </c>
      <c r="B24538" s="2" t="str">
        <f ca="1">IFERROR(__xludf.DUMMYFUNCTION("GOOGLETRANSLATE(A24538,""auto"",""en"")"),"Modi's hand saves India")</f>
        <v>Modi's hand saves India</v>
      </c>
    </row>
    <row r="24539" spans="1:2" ht="14.25" customHeight="1">
      <c r="A24539" s="2" t="s">
        <v>23229</v>
      </c>
      <c r="B24539" s="2" t="str">
        <f ca="1">IFERROR(__xludf.DUMMYFUNCTION("GOOGLETRANSLATE(A24539,""auto"",""en"")"),"Loading...")</f>
        <v>Loading...</v>
      </c>
    </row>
    <row r="24540" spans="1:2" ht="14.25" customHeight="1">
      <c r="A24540" s="2" t="s">
        <v>23230</v>
      </c>
      <c r="B24540" s="2" t="str">
        <f ca="1">IFERROR(__xludf.DUMMYFUNCTION("GOOGLETRANSLATE(A24540,""auto"",""en"")"),"Loading...")</f>
        <v>Loading...</v>
      </c>
    </row>
    <row r="24541" spans="1:2" ht="14.25" customHeight="1">
      <c r="A24541" s="2" t="s">
        <v>23231</v>
      </c>
      <c r="B24541" s="2" t="str">
        <f ca="1">IFERROR(__xludf.DUMMYFUNCTION("GOOGLETRANSLATE(A24541,""auto"",""en"")"),"Loading...")</f>
        <v>Loading...</v>
      </c>
    </row>
    <row r="24542" spans="1:2" ht="14.25" customHeight="1">
      <c r="A24542" s="2" t="s">
        <v>23232</v>
      </c>
      <c r="B24542" s="2" t="str">
        <f ca="1">IFERROR(__xludf.DUMMYFUNCTION("GOOGLETRANSLATE(A24542,""auto"",""en"")"),"Loading...")</f>
        <v>Loading...</v>
      </c>
    </row>
    <row r="24543" spans="1:2" ht="14.25" customHeight="1">
      <c r="A24543" s="2" t="s">
        <v>23233</v>
      </c>
      <c r="B24543" s="2" t="str">
        <f ca="1">IFERROR(__xludf.DUMMYFUNCTION("GOOGLETRANSLATE(A24543,""auto"",""en"")"),"🔥🔥")</f>
        <v>🔥🔥</v>
      </c>
    </row>
    <row r="24544" spans="1:2" ht="14.25" customHeight="1">
      <c r="A24544" s="2" t="s">
        <v>23234</v>
      </c>
      <c r="B24544" s="2" t="str">
        <f ca="1">IFERROR(__xludf.DUMMYFUNCTION("GOOGLETRANSLATE(A24544,""auto"",""en"")"),"Loading...")</f>
        <v>Loading...</v>
      </c>
    </row>
    <row r="24545" spans="1:2" ht="14.25" customHeight="1">
      <c r="A24545" s="2" t="s">
        <v>23235</v>
      </c>
      <c r="B24545" s="2" t="str">
        <f ca="1">IFERROR(__xludf.DUMMYFUNCTION("GOOGLETRANSLATE(A24545,""auto"",""en"")"),"Loading...")</f>
        <v>Loading...</v>
      </c>
    </row>
    <row r="24546" spans="1:2" ht="14.25" customHeight="1">
      <c r="A24546" s="2" t="s">
        <v>23236</v>
      </c>
      <c r="B24546" s="2" t="str">
        <f ca="1">IFERROR(__xludf.DUMMYFUNCTION("GOOGLETRANSLATE(A24546,""auto"",""en"")"),"Loading...")</f>
        <v>Loading...</v>
      </c>
    </row>
    <row r="24547" spans="1:2" ht="14.25" customHeight="1">
      <c r="A24547" s="4" t="s">
        <v>23237</v>
      </c>
      <c r="B24547" s="2" t="str">
        <f ca="1">IFERROR(__xludf.DUMMYFUNCTION("GOOGLETRANSLATE(A24547,""auto"",""en"")"),"Loading...")</f>
        <v>Loading...</v>
      </c>
    </row>
    <row r="24548" spans="1:2" ht="14.25" customHeight="1">
      <c r="A24548" s="2" t="s">
        <v>23238</v>
      </c>
      <c r="B24548" s="2" t="str">
        <f ca="1">IFERROR(__xludf.DUMMYFUNCTION("GOOGLETRANSLATE(A24548,""auto"",""en"")"),"Loading...")</f>
        <v>Loading...</v>
      </c>
    </row>
    <row r="24549" spans="1:2" ht="14.25" customHeight="1">
      <c r="A24549" s="2" t="s">
        <v>23239</v>
      </c>
      <c r="B24549" s="2" t="str">
        <f ca="1">IFERROR(__xludf.DUMMYFUNCTION("GOOGLETRANSLATE(A24549,""auto"",""en"")"),"Loading...")</f>
        <v>Loading...</v>
      </c>
    </row>
    <row r="24550" spans="1:2" ht="14.25" customHeight="1">
      <c r="A24550" s="2" t="s">
        <v>23240</v>
      </c>
      <c r="B24550" s="2" t="str">
        <f ca="1">IFERROR(__xludf.DUMMYFUNCTION("GOOGLETRANSLATE(A24550,""auto"",""en"")"),"Loading...")</f>
        <v>Loading...</v>
      </c>
    </row>
    <row r="24551" spans="1:2" ht="14.25" customHeight="1">
      <c r="A24551" s="2" t="s">
        <v>23241</v>
      </c>
      <c r="B24551" s="2" t="str">
        <f ca="1">IFERROR(__xludf.DUMMYFUNCTION("GOOGLETRANSLATE(A24551,""auto"",""en"")"),"Loading...")</f>
        <v>Loading...</v>
      </c>
    </row>
    <row r="24552" spans="1:2" ht="14.25" customHeight="1">
      <c r="A24552" s="2" t="s">
        <v>23242</v>
      </c>
      <c r="B24552" s="2" t="str">
        <f ca="1">IFERROR(__xludf.DUMMYFUNCTION("GOOGLETRANSLATE(A24552,""auto"",""en"")"),"Loading...")</f>
        <v>Loading...</v>
      </c>
    </row>
    <row r="24553" spans="1:2" ht="14.25" customHeight="1">
      <c r="A24553" s="2" t="s">
        <v>23243</v>
      </c>
      <c r="B24553" s="2" t="str">
        <f ca="1">IFERROR(__xludf.DUMMYFUNCTION("GOOGLETRANSLATE(A24553,""auto"",""en"")"),"Humein, no Darpak PM has been elected who has not held even a single press conference till date. How will that PM represent the country if he has not been able to answer the questions of the people of the country?")</f>
        <v>Humein, no Darpak PM has been elected who has not held even a single press conference till date. How will that PM represent the country if he has not been able to answer the questions of the people of the country?</v>
      </c>
    </row>
    <row r="24554" spans="1:2" ht="14.25" customHeight="1">
      <c r="A24554" s="2" t="s">
        <v>23244</v>
      </c>
      <c r="B24554" s="2" t="str">
        <f ca="1">IFERROR(__xludf.DUMMYFUNCTION("GOOGLETRANSLATE(A24554,""auto"",""en"")"),"Loading...")</f>
        <v>Loading...</v>
      </c>
    </row>
    <row r="24555" spans="1:2" ht="14.25" customHeight="1">
      <c r="A24555" s="2" t="s">
        <v>23245</v>
      </c>
      <c r="B24555" s="2" t="str">
        <f ca="1">IFERROR(__xludf.DUMMYFUNCTION("GOOGLETRANSLATE(A24555,""auto"",""en"")"),"Loading...")</f>
        <v>Loading...</v>
      </c>
    </row>
    <row r="24556" spans="1:2" ht="14.25" customHeight="1">
      <c r="A24556" s="2" t="s">
        <v>23246</v>
      </c>
      <c r="B24556" s="2" t="str">
        <f ca="1">IFERROR(__xludf.DUMMYFUNCTION("GOOGLETRANSLATE(A24556,""auto"",""en"")"),"Loading...")</f>
        <v>Loading...</v>
      </c>
    </row>
    <row r="24557" spans="1:2" ht="14.25" customHeight="1">
      <c r="A24557" s="2" t="s">
        <v>23247</v>
      </c>
      <c r="B24557" s="2" t="str">
        <f ca="1">IFERROR(__xludf.DUMMYFUNCTION("GOOGLETRANSLATE(A24557,""auto"",""en"")"),"Adani's 16 lakh crore rupees can be forgiven but it did not give money to the poor but it is about to go away....")</f>
        <v>Adani's 16 lakh crore rupees can be forgiven but it did not give money to the poor but it is about to go away....</v>
      </c>
    </row>
    <row r="24558" spans="1:2" ht="14.25" customHeight="1">
      <c r="A24558" s="2" t="s">
        <v>23248</v>
      </c>
      <c r="B24558" s="2" t="str">
        <f ca="1">IFERROR(__xludf.DUMMYFUNCTION("GOOGLETRANSLATE(A24558,""auto"",""en"")"),"Loading...")</f>
        <v>Loading...</v>
      </c>
    </row>
    <row r="24559" spans="1:2" ht="14.25" customHeight="1">
      <c r="A24559" s="2" t="s">
        <v>23249</v>
      </c>
      <c r="B24559" s="2" t="str">
        <f ca="1">IFERROR(__xludf.DUMMYFUNCTION("GOOGLETRANSLATE(A24559,""auto"",""en"")"),"Loading...")</f>
        <v>Loading...</v>
      </c>
    </row>
    <row r="24560" spans="1:2" ht="14.25" customHeight="1">
      <c r="A24560" s="6" t="s">
        <v>23250</v>
      </c>
      <c r="B24560" s="2" t="str">
        <f ca="1">IFERROR(__xludf.DUMMYFUNCTION("GOOGLETRANSLATE(A24560,""auto"",""en"")"),"Loading...")</f>
        <v>Loading...</v>
      </c>
    </row>
    <row r="24561" spans="1:2" ht="14.25" customHeight="1">
      <c r="A24561" s="2" t="s">
        <v>23251</v>
      </c>
      <c r="B24561" s="2" t="str">
        <f ca="1">IFERROR(__xludf.DUMMYFUNCTION("GOOGLETRANSLATE(A24561,""auto"",""en"")"),"Loading...")</f>
        <v>Loading...</v>
      </c>
    </row>
    <row r="24562" spans="1:2" ht="14.25" customHeight="1">
      <c r="A24562" s="2" t="s">
        <v>23252</v>
      </c>
      <c r="B24562" s="2" t="str">
        <f ca="1">IFERROR(__xludf.DUMMYFUNCTION("GOOGLETRANSLATE(A24562,""auto"",""en"")"),"Loading...")</f>
        <v>Loading...</v>
      </c>
    </row>
    <row r="24563" spans="1:2" ht="14.25" customHeight="1">
      <c r="A24563" s="2" t="s">
        <v>23253</v>
      </c>
      <c r="B24563" s="2" t="str">
        <f ca="1">IFERROR(__xludf.DUMMYFUNCTION("GOOGLETRANSLATE(A24563,""auto"",""en"")"),"Loading...")</f>
        <v>Loading...</v>
      </c>
    </row>
    <row r="24564" spans="1:2" ht="14.25" customHeight="1">
      <c r="A24564" s="2" t="s">
        <v>23254</v>
      </c>
      <c r="B24564" s="2" t="str">
        <f ca="1">IFERROR(__xludf.DUMMYFUNCTION("GOOGLETRANSLATE(A24564,""auto"",""en"")"),"Loading...")</f>
        <v>Loading...</v>
      </c>
    </row>
    <row r="24565" spans="1:2" ht="14.25" customHeight="1">
      <c r="A24565" s="2" t="s">
        <v>23255</v>
      </c>
      <c r="B24565" s="2" t="str">
        <f ca="1">IFERROR(__xludf.DUMMYFUNCTION("GOOGLETRANSLATE(A24565,""auto"",""en"")"),"Who want about manifesto we just don't need dictatorship in India so we vote for democracy if we survive this crisis then  we think about it later")</f>
        <v>Who want about manifesto we just don't need dictatorship in India so we vote for democracy if we survive this crisis then  we think about it later</v>
      </c>
    </row>
    <row r="24566" spans="1:2" ht="14.25" customHeight="1">
      <c r="A24566" s="2" t="s">
        <v>23256</v>
      </c>
      <c r="B24566" s="2" t="str">
        <f ca="1">IFERROR(__xludf.DUMMYFUNCTION("GOOGLETRANSLATE(A24566,""auto"",""en"")"),"Loading...")</f>
        <v>Loading...</v>
      </c>
    </row>
    <row r="24567" spans="1:2" ht="14.25" customHeight="1">
      <c r="A24567" s="2" t="s">
        <v>23257</v>
      </c>
      <c r="B24567" s="2" t="str">
        <f ca="1">IFERROR(__xludf.DUMMYFUNCTION("GOOGLETRANSLATE(A24567,""auto"",""en"")"),"Loading...")</f>
        <v>Loading...</v>
      </c>
    </row>
    <row r="24568" spans="1:2" ht="14.25" customHeight="1">
      <c r="A24568" s="2" t="s">
        <v>23258</v>
      </c>
      <c r="B24568" s="2" t="str">
        <f ca="1">IFERROR(__xludf.DUMMYFUNCTION("GOOGLETRANSLATE(A24568,""auto"",""en"")"),"Loading...")</f>
        <v>Loading...</v>
      </c>
    </row>
    <row r="24569" spans="1:2" ht="14.25" customHeight="1">
      <c r="A24569" s="2" t="s">
        <v>23259</v>
      </c>
      <c r="B24569" s="2" t="str">
        <f ca="1">IFERROR(__xludf.DUMMYFUNCTION("GOOGLETRANSLATE(A24569,""auto"",""en"")"),"Loading...")</f>
        <v>Loading...</v>
      </c>
    </row>
    <row r="24570" spans="1:2" ht="14.25" customHeight="1">
      <c r="A24570" s="2" t="s">
        <v>23260</v>
      </c>
      <c r="B24570" s="2" t="str">
        <f ca="1">IFERROR(__xludf.DUMMYFUNCTION("GOOGLETRANSLATE(A24570,""auto"",""en"")"),"Loading...")</f>
        <v>Loading...</v>
      </c>
    </row>
    <row r="24571" spans="1:2" ht="14.25" customHeight="1">
      <c r="A24571" s="2" t="s">
        <v>23261</v>
      </c>
      <c r="B24571" s="2" t="str">
        <f ca="1">IFERROR(__xludf.DUMMYFUNCTION("GOOGLETRANSLATE(A24571,""auto"",""en"")"),"Loading...")</f>
        <v>Loading...</v>
      </c>
    </row>
    <row r="24572" spans="1:2" ht="14.25" customHeight="1">
      <c r="A24572" s="2" t="s">
        <v>23262</v>
      </c>
      <c r="B24572" s="2" t="str">
        <f ca="1">IFERROR(__xludf.DUMMYFUNCTION("GOOGLETRANSLATE(A24572,""auto"",""en"")"),"Loading...")</f>
        <v>Loading...</v>
      </c>
    </row>
    <row r="24573" spans="1:2" ht="14.25" customHeight="1">
      <c r="A24573" s="6" t="s">
        <v>23263</v>
      </c>
      <c r="B24573" s="2" t="str">
        <f ca="1">IFERROR(__xludf.DUMMYFUNCTION("GOOGLETRANSLATE(A24573,""auto"",""en"")"),"Loading...")</f>
        <v>Loading...</v>
      </c>
    </row>
    <row r="24574" spans="1:2" ht="14.25" customHeight="1">
      <c r="A24574" s="2" t="s">
        <v>23264</v>
      </c>
      <c r="B24574" s="2" t="str">
        <f ca="1">IFERROR(__xludf.DUMMYFUNCTION("GOOGLETRANSLATE(A24574,""auto"",""en"")"),"Loading...")</f>
        <v>Loading...</v>
      </c>
    </row>
    <row r="24575" spans="1:2" ht="14.25" customHeight="1">
      <c r="A24575" s="2" t="s">
        <v>23265</v>
      </c>
      <c r="B24575" s="2" t="str">
        <f ca="1">IFERROR(__xludf.DUMMYFUNCTION("GOOGLETRANSLATE(A24575,""auto"",""en"")"),"Loading...")</f>
        <v>Loading...</v>
      </c>
    </row>
    <row r="24576" spans="1:2" ht="14.25" customHeight="1">
      <c r="A24576" s="6" t="s">
        <v>23266</v>
      </c>
      <c r="B24576" s="2" t="str">
        <f ca="1">IFERROR(__xludf.DUMMYFUNCTION("GOOGLETRANSLATE(A24576,""auto"",""en"")"),"Loading...")</f>
        <v>Loading...</v>
      </c>
    </row>
    <row r="24577" spans="1:2" ht="14.25" customHeight="1">
      <c r="A24577" s="2" t="s">
        <v>23267</v>
      </c>
      <c r="B24577" s="2" t="str">
        <f ca="1">IFERROR(__xludf.DUMMYFUNCTION("GOOGLETRANSLATE(A24577,""auto"",""en"")"),"Loading...")</f>
        <v>Loading...</v>
      </c>
    </row>
    <row r="24578" spans="1:2" ht="14.25" customHeight="1">
      <c r="A24578" s="2" t="s">
        <v>23268</v>
      </c>
      <c r="B24578" s="2" t="str">
        <f ca="1">IFERROR(__xludf.DUMMYFUNCTION("GOOGLETRANSLATE(A24578,""auto"",""en"")"),"Loading...")</f>
        <v>Loading...</v>
      </c>
    </row>
    <row r="24579" spans="1:2" ht="14.25" customHeight="1">
      <c r="A24579" s="2" t="s">
        <v>23269</v>
      </c>
      <c r="B24579" s="2" t="str">
        <f ca="1">IFERROR(__xludf.DUMMYFUNCTION("GOOGLETRANSLATE(A24579,""auto"",""en"")"),"Loading...")</f>
        <v>Loading...</v>
      </c>
    </row>
    <row r="24580" spans="1:2" ht="14.25" customHeight="1">
      <c r="A24580" s="2" t="s">
        <v>23270</v>
      </c>
      <c r="B24580" s="2" t="str">
        <f ca="1">IFERROR(__xludf.DUMMYFUNCTION("GOOGLETRANSLATE(A24580,""auto"",""en"")"),"Loading...")</f>
        <v>Loading...</v>
      </c>
    </row>
    <row r="24581" spans="1:2" ht="14.25" customHeight="1">
      <c r="A24581" s="2" t="s">
        <v>23271</v>
      </c>
      <c r="B24581" s="2" t="str">
        <f ca="1">IFERROR(__xludf.DUMMYFUNCTION("GOOGLETRANSLATE(A24581,""auto"",""en"")"),"No one improves gradually, it is not necessary that one is perfect from the beginning.")</f>
        <v>No one improves gradually, it is not necessary that one is perfect from the beginning.</v>
      </c>
    </row>
    <row r="24582" spans="1:2" ht="14.25" customHeight="1">
      <c r="A24582" s="2" t="s">
        <v>23272</v>
      </c>
      <c r="B24582" s="2" t="str">
        <f ca="1">IFERROR(__xludf.DUMMYFUNCTION("GOOGLETRANSLATE(A24582,""auto"",""en"")"),"Loading...")</f>
        <v>Loading...</v>
      </c>
    </row>
    <row r="24583" spans="1:2" ht="14.25" customHeight="1">
      <c r="A24583" s="2" t="s">
        <v>23273</v>
      </c>
      <c r="B24583" s="2" t="str">
        <f ca="1">IFERROR(__xludf.DUMMYFUNCTION("GOOGLETRANSLATE(A24583,""auto"",""en"")"),"Main problem of INC is old bugs politicians who are still living in the era of Rajiv Gandhi")</f>
        <v>Main problem of INC is old bugs politicians who are still living in the era of Rajiv Gandhi</v>
      </c>
    </row>
    <row r="24584" spans="1:2" ht="14.25" customHeight="1">
      <c r="A24584" s="2" t="s">
        <v>23274</v>
      </c>
      <c r="B24584" s="2" t="str">
        <f ca="1">IFERROR(__xludf.DUMMYFUNCTION("GOOGLETRANSLATE(A24584,""auto"",""en"")"),"Now Mohak will also be valued by BJP...")</f>
        <v>Now Mohak will also be valued by BJP...</v>
      </c>
    </row>
    <row r="24585" spans="1:2" ht="14.25" customHeight="1">
      <c r="A24585" s="2" t="s">
        <v>23275</v>
      </c>
      <c r="B24585" s="2" t="str">
        <f ca="1">IFERROR(__xludf.DUMMYFUNCTION("GOOGLETRANSLATE(A24585,""auto"",""en"")"),"Loading...")</f>
        <v>Loading...</v>
      </c>
    </row>
    <row r="24586" spans="1:2" ht="14.25" customHeight="1">
      <c r="A24586" s="2" t="s">
        <v>23276</v>
      </c>
      <c r="B24586" s="2" t="str">
        <f ca="1">IFERROR(__xludf.DUMMYFUNCTION("GOOGLETRANSLATE(A24586,""auto"",""en"")"),"❤❤❤❤RA GA WE LOVE YOU. INDIA FOR RAHUL ALWAYS . EDUCATED GENTLEMAN OUR NEXT PM RAHUL. WE NOW UNDERSTAND U R PERFECT FOR INDIA")</f>
        <v>❤❤❤❤RA GA WE LOVE YOU. INDIA FOR RAHUL ALWAYS . EDUCATED GENTLEMAN OUR NEXT PM RAHUL. WE NOW UNDERSTAND U R PERFECT FOR INDIA</v>
      </c>
    </row>
    <row r="24587" spans="1:2" ht="14.25" customHeight="1">
      <c r="A24587" s="2" t="s">
        <v>23277</v>
      </c>
      <c r="B24587" s="2" t="str">
        <f ca="1">IFERROR(__xludf.DUMMYFUNCTION("GOOGLETRANSLATE(A24587,""auto"",""en"")"),"This is also wrong, that is also wrong so who to vote for?")</f>
        <v>This is also wrong, that is also wrong so who to vote for?</v>
      </c>
    </row>
    <row r="24588" spans="1:2" ht="14.25" customHeight="1">
      <c r="A24588" s="2" t="s">
        <v>23278</v>
      </c>
      <c r="B24588" s="2" t="str">
        <f ca="1">IFERROR(__xludf.DUMMYFUNCTION("GOOGLETRANSLATE(A24588,""auto"",""en"")"),"Loading...")</f>
        <v>Loading...</v>
      </c>
    </row>
    <row r="24589" spans="1:2" ht="14.25" customHeight="1">
      <c r="A24589" s="6" t="s">
        <v>23279</v>
      </c>
      <c r="B24589" s="2" t="str">
        <f ca="1">IFERROR(__xludf.DUMMYFUNCTION("GOOGLETRANSLATE(A24589,""auto"",""en"")"),"Loading...")</f>
        <v>Loading...</v>
      </c>
    </row>
    <row r="24590" spans="1:2" ht="14.25" customHeight="1">
      <c r="A24590" s="2" t="s">
        <v>23280</v>
      </c>
      <c r="B24590" s="2" t="str">
        <f ca="1">IFERROR(__xludf.DUMMYFUNCTION("GOOGLETRANSLATE(A24590,""auto"",""en"")"),"rahul 1000 times better then modi ji")</f>
        <v>rahul 1000 times better then modi ji</v>
      </c>
    </row>
    <row r="24591" spans="1:2" ht="14.25" customHeight="1">
      <c r="A24591" s="6" t="s">
        <v>23281</v>
      </c>
      <c r="B24591" s="2" t="str">
        <f ca="1">IFERROR(__xludf.DUMMYFUNCTION("GOOGLETRANSLATE(A24591,""auto"",""en"")"),"Loading...")</f>
        <v>Loading...</v>
      </c>
    </row>
    <row r="24592" spans="1:2" ht="14.25" customHeight="1">
      <c r="A24592" s="6" t="s">
        <v>23282</v>
      </c>
      <c r="B24592" s="2" t="str">
        <f ca="1">IFERROR(__xludf.DUMMYFUNCTION("GOOGLETRANSLATE(A24592,""auto"",""en"")"),"Loading...")</f>
        <v>Loading...</v>
      </c>
    </row>
    <row r="24593" spans="1:2" ht="14.25" customHeight="1">
      <c r="A24593" s="2" t="s">
        <v>23283</v>
      </c>
      <c r="B24593" s="2" t="str">
        <f ca="1">IFERROR(__xludf.DUMMYFUNCTION("GOOGLETRANSLATE(A24593,""auto"",""en"")"),"Loading...")</f>
        <v>Loading...</v>
      </c>
    </row>
    <row r="24594" spans="1:2" ht="14.25" customHeight="1">
      <c r="A24594" s="2" t="s">
        <v>23284</v>
      </c>
      <c r="B24594" s="2" t="str">
        <f ca="1">IFERROR(__xludf.DUMMYFUNCTION("GOOGLETRANSLATE(A24594,""auto"",""en"")"),"Loading...")</f>
        <v>Loading...</v>
      </c>
    </row>
    <row r="24595" spans="1:2" ht="14.25" customHeight="1">
      <c r="A24595" s="2" t="s">
        <v>23285</v>
      </c>
      <c r="B24595" s="2" t="str">
        <f ca="1">IFERROR(__xludf.DUMMYFUNCTION("GOOGLETRANSLATE(A24595,""auto"",""en"")"),"Loading...")</f>
        <v>Loading...</v>
      </c>
    </row>
    <row r="24596" spans="1:2" ht="14.25" customHeight="1">
      <c r="A24596" s="2" t="s">
        <v>23286</v>
      </c>
      <c r="B24596" s="2" t="str">
        <f ca="1">IFERROR(__xludf.DUMMYFUNCTION("GOOGLETRANSLATE(A24596,""auto"",""en"")"),"Le people “ Mohak got Coupon from BJP “ 😂 , but I find your analysis nice ! It makes sense")</f>
        <v>Le people “ Mohak got Coupon from BJP “ 😂 , but I find your analysis nice ! It makes sense</v>
      </c>
    </row>
    <row r="24597" spans="1:2" ht="14.25" customHeight="1">
      <c r="A24597" s="2" t="s">
        <v>23287</v>
      </c>
      <c r="B24597" s="2" t="str">
        <f ca="1">IFERROR(__xludf.DUMMYFUNCTION("GOOGLETRANSLATE(A24597,""auto"",""en"")"),"Loading...")</f>
        <v>Loading...</v>
      </c>
    </row>
    <row r="24598" spans="1:2" ht="14.25" customHeight="1">
      <c r="A24598" s="2" t="s">
        <v>23288</v>
      </c>
      <c r="B24598" s="2" t="str">
        <f ca="1">IFERROR(__xludf.DUMMYFUNCTION("GOOGLETRANSLATE(A24598,""auto"",""en"")"),"Loading...")</f>
        <v>Loading...</v>
      </c>
    </row>
    <row r="24599" spans="1:2" ht="14.25" customHeight="1">
      <c r="A24599" s="2" t="s">
        <v>23289</v>
      </c>
      <c r="B24599" s="2" t="str">
        <f ca="1">IFERROR(__xludf.DUMMYFUNCTION("GOOGLETRANSLATE(A24599,""auto"",""en"")"),"Loading...")</f>
        <v>Loading...</v>
      </c>
    </row>
    <row r="24600" spans="1:2" ht="14.25" customHeight="1">
      <c r="A24600" s="2" t="s">
        <v>23290</v>
      </c>
      <c r="B24600" s="2" t="str">
        <f ca="1">IFERROR(__xludf.DUMMYFUNCTION("GOOGLETRANSLATE(A24600,""auto"",""en"")"),"Loading...")</f>
        <v>Loading...</v>
      </c>
    </row>
    <row r="24601" spans="1:2" ht="14.25" customHeight="1">
      <c r="A24601" s="2" t="s">
        <v>23291</v>
      </c>
      <c r="B24601" s="2" t="str">
        <f ca="1">IFERROR(__xludf.DUMMYFUNCTION("GOOGLETRANSLATE(A24601,""auto"",""en"")"),"Loading...")</f>
        <v>Loading...</v>
      </c>
    </row>
    <row r="24602" spans="1:2" ht="14.25" customHeight="1">
      <c r="A24602" s="2" t="s">
        <v>23292</v>
      </c>
      <c r="B24602" s="2" t="str">
        <f ca="1">IFERROR(__xludf.DUMMYFUNCTION("GOOGLETRANSLATE(A24602,""auto"",""en"")"),"Loading...")</f>
        <v>Loading...</v>
      </c>
    </row>
    <row r="24603" spans="1:2" ht="14.25" customHeight="1">
      <c r="A24603" s="2" t="s">
        <v>23293</v>
      </c>
      <c r="B24603" s="2" t="str">
        <f ca="1">IFERROR(__xludf.DUMMYFUNCTION("GOOGLETRANSLATE(A24603,""auto"",""en"")"),"Loading...")</f>
        <v>Loading...</v>
      </c>
    </row>
    <row r="24604" spans="1:2" ht="14.25" customHeight="1">
      <c r="A24604" s="2" t="s">
        <v>23294</v>
      </c>
      <c r="B24604" s="2" t="str">
        <f ca="1">IFERROR(__xludf.DUMMYFUNCTION("GOOGLETRANSLATE(A24604,""auto"",""en"")"),"Mohak please make a video on inter-caste marriages in India")</f>
        <v>Mohak please make a video on inter-caste marriages in India</v>
      </c>
    </row>
    <row r="24605" spans="1:2" ht="14.25" customHeight="1">
      <c r="A24605" s="2" t="s">
        <v>23295</v>
      </c>
      <c r="B24605" s="2" t="str">
        <f ca="1">IFERROR(__xludf.DUMMYFUNCTION("GOOGLETRANSLATE(A24605,""auto"",""en"")"),"Loading...")</f>
        <v>Loading...</v>
      </c>
    </row>
    <row r="24606" spans="1:2" ht="14.25" customHeight="1">
      <c r="A24606" s="2" t="s">
        <v>23296</v>
      </c>
      <c r="B24606" s="2" t="str">
        <f ca="1">IFERROR(__xludf.DUMMYFUNCTION("GOOGLETRANSLATE(A24606,""auto"",""en"")"),"Congress manifesto is total jumalabzzi to lure the voters.They don't transparent vision.voter don't have better option then modi")</f>
        <v>Congress manifesto is total jumalabzzi to lure the voters.They don't transparent vision.voter don't have better option then modi</v>
      </c>
    </row>
    <row r="24607" spans="1:2" ht="14.25" customHeight="1">
      <c r="A24607" s="2" t="s">
        <v>23297</v>
      </c>
      <c r="B24607" s="2" t="str">
        <f ca="1">IFERROR(__xludf.DUMMYFUNCTION("GOOGLETRANSLATE(A24607,""auto"",""en"")"),"Loading...")</f>
        <v>Loading...</v>
      </c>
    </row>
    <row r="24608" spans="1:2" ht="14.25" customHeight="1">
      <c r="A24608" s="2" t="s">
        <v>23298</v>
      </c>
      <c r="B24608" s="2" t="str">
        <f ca="1">IFERROR(__xludf.DUMMYFUNCTION("GOOGLETRANSLATE(A24608,""auto"",""en"")"),"Loading...")</f>
        <v>Loading...</v>
      </c>
    </row>
    <row r="24609" spans="1:2" ht="14.25" customHeight="1">
      <c r="A24609" s="4" t="s">
        <v>23299</v>
      </c>
      <c r="B24609" s="2" t="str">
        <f ca="1">IFERROR(__xludf.DUMMYFUNCTION("GOOGLETRANSLATE(A24609,""auto"",""en"")"),"Loading...")</f>
        <v>Loading...</v>
      </c>
    </row>
    <row r="24610" spans="1:2" ht="14.25" customHeight="1">
      <c r="A24610" s="2" t="s">
        <v>23300</v>
      </c>
      <c r="B24610" s="2" t="str">
        <f ca="1">IFERROR(__xludf.DUMMYFUNCTION("GOOGLETRANSLATE(A24610,""auto"",""en"")"),"Loading...")</f>
        <v>Loading...</v>
      </c>
    </row>
    <row r="24611" spans="1:2" ht="14.25" customHeight="1">
      <c r="A24611" s="2" t="s">
        <v>23301</v>
      </c>
      <c r="B24611" s="2" t="str">
        <f ca="1">IFERROR(__xludf.DUMMYFUNCTION("GOOGLETRANSLATE(A24611,""auto"",""en"")"),"Loading...")</f>
        <v>Loading...</v>
      </c>
    </row>
    <row r="24612" spans="1:2" ht="14.25" customHeight="1">
      <c r="A24612" s="2" t="s">
        <v>23302</v>
      </c>
      <c r="B24612" s="2" t="str">
        <f ca="1">IFERROR(__xludf.DUMMYFUNCTION("GOOGLETRANSLATE(A24612,""auto"",""en"")"),"Loading...")</f>
        <v>Loading...</v>
      </c>
    </row>
    <row r="24613" spans="1:2" ht="14.25" customHeight="1">
      <c r="A24613" s="6" t="s">
        <v>23303</v>
      </c>
      <c r="B24613" s="2" t="str">
        <f ca="1">IFERROR(__xludf.DUMMYFUNCTION("GOOGLETRANSLATE(A24613,""auto"",""en"")"),"Loading...")</f>
        <v>Loading...</v>
      </c>
    </row>
    <row r="24614" spans="1:2" ht="14.25" customHeight="1">
      <c r="A24614" s="2" t="s">
        <v>23304</v>
      </c>
      <c r="B24614" s="2" t="str">
        <f ca="1">IFERROR(__xludf.DUMMYFUNCTION("GOOGLETRANSLATE(A24614,""auto"",""en"")"),"Loading...")</f>
        <v>Loading...</v>
      </c>
    </row>
    <row r="24615" spans="1:2" ht="14.25" customHeight="1">
      <c r="A24615" s="6" t="s">
        <v>23305</v>
      </c>
      <c r="B24615" s="2" t="str">
        <f ca="1">IFERROR(__xludf.DUMMYFUNCTION("GOOGLETRANSLATE(A24615,""auto"",""en"")"),"Loading...")</f>
        <v>Loading...</v>
      </c>
    </row>
    <row r="24616" spans="1:2" ht="14.25" customHeight="1">
      <c r="A24616" s="2" t="s">
        <v>23306</v>
      </c>
      <c r="B24616" s="2" t="str">
        <f ca="1">IFERROR(__xludf.DUMMYFUNCTION("GOOGLETRANSLATE(A24616,""auto"",""en"")"),"Loading...")</f>
        <v>Loading...</v>
      </c>
    </row>
    <row r="24617" spans="1:2" ht="14.25" customHeight="1">
      <c r="A24617" s="2" t="s">
        <v>23307</v>
      </c>
      <c r="B24617" s="2" t="str">
        <f ca="1">IFERROR(__xludf.DUMMYFUNCTION("GOOGLETRANSLATE(A24617,""auto"",""en"")"),"Loading...")</f>
        <v>Loading...</v>
      </c>
    </row>
    <row r="24618" spans="1:2" ht="14.25" customHeight="1">
      <c r="A24618" s="2" t="s">
        <v>23308</v>
      </c>
      <c r="B24618" s="2" t="str">
        <f ca="1">IFERROR(__xludf.DUMMYFUNCTION("GOOGLETRANSLATE(A24618,""auto"",""en"")"),"Loading...")</f>
        <v>Loading...</v>
      </c>
    </row>
    <row r="24619" spans="1:2" ht="14.25" customHeight="1">
      <c r="A24619" s="2" t="s">
        <v>23309</v>
      </c>
      <c r="B24619" s="2" t="str">
        <f ca="1">IFERROR(__xludf.DUMMYFUNCTION("GOOGLETRANSLATE(A24619,""auto"",""en"")"),"Loading...")</f>
        <v>Loading...</v>
      </c>
    </row>
    <row r="24620" spans="1:2" ht="14.25" customHeight="1">
      <c r="A24620" s="2" t="s">
        <v>23310</v>
      </c>
      <c r="B24620" s="2" t="str">
        <f ca="1">IFERROR(__xludf.DUMMYFUNCTION("GOOGLETRANSLATE(A24620,""auto"",""en"")"),"Loading...")</f>
        <v>Loading...</v>
      </c>
    </row>
    <row r="24621" spans="1:2" ht="14.25" customHeight="1">
      <c r="A24621" s="2" t="s">
        <v>23311</v>
      </c>
      <c r="B24621" s="2" t="str">
        <f ca="1">IFERROR(__xludf.DUMMYFUNCTION("GOOGLETRANSLATE(A24621,""auto"",""en"")"),"Loading...")</f>
        <v>Loading...</v>
      </c>
    </row>
    <row r="24622" spans="1:2" ht="14.25" customHeight="1">
      <c r="A24622" s="2" t="s">
        <v>23312</v>
      </c>
      <c r="B24622" s="2" t="str">
        <f ca="1">IFERROR(__xludf.DUMMYFUNCTION("GOOGLETRANSLATE(A24622,""auto"",""en"")"),"this pappu will destroy india 😢")</f>
        <v>this pappu will destroy india 😢</v>
      </c>
    </row>
    <row r="24623" spans="1:2" ht="14.25" customHeight="1">
      <c r="A24623" s="2" t="s">
        <v>23313</v>
      </c>
      <c r="B24623" s="2" t="str">
        <f ca="1">IFERROR(__xludf.DUMMYFUNCTION("GOOGLETRANSLATE(A24623,""auto"",""en"")"),"raise media")</f>
        <v>raise media</v>
      </c>
    </row>
    <row r="24624" spans="1:2" ht="14.25" customHeight="1">
      <c r="A24624" s="2" t="s">
        <v>23313</v>
      </c>
      <c r="B24624" s="2" t="str">
        <f ca="1">IFERROR(__xludf.DUMMYFUNCTION("GOOGLETRANSLATE(A24624,""auto"",""en"")"),"raise media")</f>
        <v>raise media</v>
      </c>
    </row>
    <row r="24625" spans="1:2" ht="14.25" customHeight="1">
      <c r="A24625" s="2" t="s">
        <v>23314</v>
      </c>
      <c r="B24625" s="2" t="str">
        <f ca="1">IFERROR(__xludf.DUMMYFUNCTION("GOOGLETRANSLATE(A24625,""auto"",""en"")"),"Loading...")</f>
        <v>Loading...</v>
      </c>
    </row>
    <row r="24626" spans="1:2" ht="14.25" customHeight="1">
      <c r="A24626" s="2" t="s">
        <v>23315</v>
      </c>
      <c r="B24626" s="2" t="str">
        <f ca="1">IFERROR(__xludf.DUMMYFUNCTION("GOOGLETRANSLATE(A24626,""auto"",""en"")"),"Loading...")</f>
        <v>Loading...</v>
      </c>
    </row>
    <row r="24627" spans="1:2" ht="14.25" customHeight="1">
      <c r="A24627" s="2" t="s">
        <v>23316</v>
      </c>
      <c r="B24627" s="2" t="str">
        <f ca="1">IFERROR(__xludf.DUMMYFUNCTION("GOOGLETRANSLATE(A24627,""auto"",""en"")"),"Loading...")</f>
        <v>Loading...</v>
      </c>
    </row>
    <row r="24628" spans="1:2" ht="14.25" customHeight="1">
      <c r="A24628" s="2" t="s">
        <v>23317</v>
      </c>
      <c r="B24628" s="2" t="str">
        <f ca="1">IFERROR(__xludf.DUMMYFUNCTION("GOOGLETRANSLATE(A24628,""auto"",""en"")"),"Loading...")</f>
        <v>Loading...</v>
      </c>
    </row>
    <row r="24629" spans="1:2" ht="14.25" customHeight="1">
      <c r="A24629" s="2" t="s">
        <v>23318</v>
      </c>
      <c r="B24629" s="2" t="str">
        <f ca="1">IFERROR(__xludf.DUMMYFUNCTION("GOOGLETRANSLATE(A24629,""auto"",""en"")"),"Loading...")</f>
        <v>Loading...</v>
      </c>
    </row>
    <row r="24630" spans="1:2" ht="14.25" customHeight="1">
      <c r="A24630" s="2" t="s">
        <v>23319</v>
      </c>
      <c r="B24630" s="2" t="str">
        <f ca="1">IFERROR(__xludf.DUMMYFUNCTION("GOOGLETRANSLATE(A24630,""auto"",""en"")"),"Loading...")</f>
        <v>Loading...</v>
      </c>
    </row>
    <row r="24631" spans="1:2" ht="14.25" customHeight="1">
      <c r="A24631" s="2" t="s">
        <v>23320</v>
      </c>
      <c r="B24631" s="2" t="str">
        <f ca="1">IFERROR(__xludf.DUMMYFUNCTION("GOOGLETRANSLATE(A24631,""auto"",""en"")"),"If an individual having the potential to read manifesto, den he will vote to BJP🤭😂")</f>
        <v>If an individual having the potential to read manifesto, den he will vote to BJP🤭😂</v>
      </c>
    </row>
    <row r="24632" spans="1:2" ht="14.25" customHeight="1">
      <c r="A24632" s="2" t="s">
        <v>23321</v>
      </c>
      <c r="B24632" s="2" t="str">
        <f ca="1">IFERROR(__xludf.DUMMYFUNCTION("GOOGLETRANSLATE(A24632,""auto"",""en"")"),"Loading...")</f>
        <v>Loading...</v>
      </c>
    </row>
    <row r="24633" spans="1:2" ht="14.25" customHeight="1">
      <c r="A24633" s="2" t="s">
        <v>23322</v>
      </c>
      <c r="B24633" s="2" t="str">
        <f ca="1">IFERROR(__xludf.DUMMYFUNCTION("GOOGLETRANSLATE(A24633,""auto"",""en"")"),"Loading...")</f>
        <v>Loading...</v>
      </c>
    </row>
    <row r="24634" spans="1:2" ht="14.25" customHeight="1">
      <c r="A24634" s="2" t="s">
        <v>23323</v>
      </c>
      <c r="B24634" s="2" t="str">
        <f ca="1">IFERROR(__xludf.DUMMYFUNCTION("GOOGLETRANSLATE(A24634,""auto"",""en"")"),"Loading...")</f>
        <v>Loading...</v>
      </c>
    </row>
    <row r="24635" spans="1:2" ht="14.25" customHeight="1">
      <c r="A24635" s="2" t="s">
        <v>23324</v>
      </c>
      <c r="B24635" s="2" t="str">
        <f ca="1">IFERROR(__xludf.DUMMYFUNCTION("GOOGLETRANSLATE(A24635,""auto"",""en"")"),"Loading...")</f>
        <v>Loading...</v>
      </c>
    </row>
    <row r="24636" spans="1:2" ht="14.25" customHeight="1">
      <c r="A24636" s="6" t="s">
        <v>23325</v>
      </c>
      <c r="B24636" s="2" t="str">
        <f ca="1">IFERROR(__xludf.DUMMYFUNCTION("GOOGLETRANSLATE(A24636,""auto"",""en"")"),"Loading...")</f>
        <v>Loading...</v>
      </c>
    </row>
    <row r="24637" spans="1:2" ht="14.25" customHeight="1">
      <c r="A24637" s="2" t="s">
        <v>23326</v>
      </c>
      <c r="B24637" s="2" t="str">
        <f ca="1">IFERROR(__xludf.DUMMYFUNCTION("GOOGLETRANSLATE(A24637,""auto"",""en"")"),"Loading...")</f>
        <v>Loading...</v>
      </c>
    </row>
    <row r="24638" spans="1:2" ht="14.25" customHeight="1">
      <c r="A24638" s="2" t="s">
        <v>23327</v>
      </c>
      <c r="B24638" s="2" t="str">
        <f ca="1">IFERROR(__xludf.DUMMYFUNCTION("GOOGLETRANSLATE(A24638,""auto"",""en"")"),"Congress knows it's not going to form the government. So the party officials found no harm in adding some really unrealistic promises to their manifesto💀")</f>
        <v>Congress knows it's not going to form the government. So the party officials found no harm in adding some really unrealistic promises to their manifesto💀</v>
      </c>
    </row>
    <row r="24639" spans="1:2" ht="14.25" customHeight="1">
      <c r="A24639" s="2" t="s">
        <v>15968</v>
      </c>
      <c r="B24639" s="2" t="str">
        <f ca="1">IFERROR(__xludf.DUMMYFUNCTION("GOOGLETRANSLATE(A24639,""auto"",""en"")"),"Loading...")</f>
        <v>Loading...</v>
      </c>
    </row>
    <row r="24640" spans="1:2" ht="14.25" customHeight="1">
      <c r="A24640" s="2" t="s">
        <v>23328</v>
      </c>
      <c r="B24640" s="2" t="str">
        <f ca="1">IFERROR(__xludf.DUMMYFUNCTION("GOOGLETRANSLATE(A24640,""auto"",""en"")"),"Loading...")</f>
        <v>Loading...</v>
      </c>
    </row>
    <row r="24641" spans="1:2" ht="14.25" customHeight="1">
      <c r="A24641" s="4" t="s">
        <v>23329</v>
      </c>
      <c r="B24641" s="2" t="str">
        <f ca="1">IFERROR(__xludf.DUMMYFUNCTION("GOOGLETRANSLATE(A24641,""auto"",""en"")"),"Brother washed away both Congress and BJP without water😅😅😅")</f>
        <v>Brother washed away both Congress and BJP without water😅😅😅</v>
      </c>
    </row>
    <row r="24642" spans="1:2" ht="14.25" customHeight="1">
      <c r="A24642" s="2" t="s">
        <v>23330</v>
      </c>
      <c r="B24642" s="2" t="str">
        <f ca="1">IFERROR(__xludf.DUMMYFUNCTION("GOOGLETRANSLATE(A24642,""auto"",""en"")"),"bitter truth, Kejriwal is the only Polician that seems strong face for opposition")</f>
        <v>bitter truth, Kejriwal is the only Polician that seems strong face for opposition</v>
      </c>
    </row>
    <row r="24643" spans="1:2" ht="14.25" customHeight="1">
      <c r="A24643" s="2" t="s">
        <v>23331</v>
      </c>
      <c r="B24643" s="2" t="str">
        <f ca="1">IFERROR(__xludf.DUMMYFUNCTION("GOOGLETRANSLATE(A24643,""auto"",""en"")"),"Loading...")</f>
        <v>Loading...</v>
      </c>
    </row>
    <row r="24644" spans="1:2" ht="14.25" customHeight="1">
      <c r="A24644" s="2" t="s">
        <v>327</v>
      </c>
      <c r="B24644" s="2" t="str">
        <f ca="1">IFERROR(__xludf.DUMMYFUNCTION("GOOGLETRANSLATE(A24644,""auto"",""en"")"),"Loading...")</f>
        <v>Loading...</v>
      </c>
    </row>
    <row r="24645" spans="1:2" ht="14.25" customHeight="1">
      <c r="A24645" s="2" t="s">
        <v>23332</v>
      </c>
      <c r="B24645" s="2" t="str">
        <f ca="1">IFERROR(__xludf.DUMMYFUNCTION("GOOGLETRANSLATE(A24645,""auto"",""en"")"),"Loading...")</f>
        <v>Loading...</v>
      </c>
    </row>
    <row r="24646" spans="1:2" ht="14.25" customHeight="1">
      <c r="A24646" s="2" t="s">
        <v>23333</v>
      </c>
      <c r="B24646" s="2" t="str">
        <f ca="1">IFERROR(__xludf.DUMMYFUNCTION("GOOGLETRANSLATE(A24646,""auto"",""en"")"),"Loading...")</f>
        <v>Loading...</v>
      </c>
    </row>
    <row r="24647" spans="1:2" ht="14.25" customHeight="1">
      <c r="A24647" s="2" t="s">
        <v>23334</v>
      </c>
      <c r="B24647" s="2" t="str">
        <f ca="1">IFERROR(__xludf.DUMMYFUNCTION("GOOGLETRANSLATE(A24647,""auto"",""en"")"),"Loading...")</f>
        <v>Loading...</v>
      </c>
    </row>
    <row r="24648" spans="1:2" ht="14.25" customHeight="1">
      <c r="A24648" s="2" t="s">
        <v>23335</v>
      </c>
      <c r="B24648" s="2" t="str">
        <f ca="1">IFERROR(__xludf.DUMMYFUNCTION("GOOGLETRANSLATE(A24648,""auto"",""en"")"),"Loading...")</f>
        <v>Loading...</v>
      </c>
    </row>
    <row r="24649" spans="1:2" ht="14.25" customHeight="1">
      <c r="A24649" s="6" t="s">
        <v>23336</v>
      </c>
      <c r="B24649" s="2" t="str">
        <f ca="1">IFERROR(__xludf.DUMMYFUNCTION("GOOGLETRANSLATE(A24649,""auto"",""en"")"),"Loading...")</f>
        <v>Loading...</v>
      </c>
    </row>
    <row r="24650" spans="1:2" ht="14.25" customHeight="1">
      <c r="A24650" s="2" t="s">
        <v>23337</v>
      </c>
      <c r="B24650" s="2" t="str">
        <f ca="1">IFERROR(__xludf.DUMMYFUNCTION("GOOGLETRANSLATE(A24650,""auto"",""en"")"),"I will vote anyone other than bjp.....")</f>
        <v>I will vote anyone other than bjp.....</v>
      </c>
    </row>
    <row r="24651" spans="1:2" ht="14.25" customHeight="1">
      <c r="A24651" s="6" t="s">
        <v>23338</v>
      </c>
      <c r="B24651" s="2" t="str">
        <f ca="1">IFERROR(__xludf.DUMMYFUNCTION("GOOGLETRANSLATE(A24651,""auto"",""en"")"),"Loading...")</f>
        <v>Loading...</v>
      </c>
    </row>
    <row r="24652" spans="1:2" ht="14.25" customHeight="1">
      <c r="A24652" s="2" t="s">
        <v>23339</v>
      </c>
      <c r="B24652" s="2" t="str">
        <f ca="1">IFERROR(__xludf.DUMMYFUNCTION("GOOGLETRANSLATE(A24652,""auto"",""en"")"),"Loading...")</f>
        <v>Loading...</v>
      </c>
    </row>
    <row r="24653" spans="1:2" ht="14.25" customHeight="1">
      <c r="A24653" s="2" t="s">
        <v>23340</v>
      </c>
      <c r="B24653" s="2" t="str">
        <f ca="1">IFERROR(__xludf.DUMMYFUNCTION("GOOGLETRANSLATE(A24653,""auto"",""en"")"),"Dr.Raguram Rajan silent PM candidate from INDIA bloc")</f>
        <v>Dr.Raguram Rajan silent PM candidate from INDIA bloc</v>
      </c>
    </row>
    <row r="24654" spans="1:2" ht="14.25" customHeight="1">
      <c r="A24654" s="2" t="s">
        <v>23341</v>
      </c>
      <c r="B24654" s="2" t="str">
        <f ca="1">IFERROR(__xludf.DUMMYFUNCTION("GOOGLETRANSLATE(A24654,""auto"",""en"")"),"Loading...")</f>
        <v>Loading...</v>
      </c>
    </row>
    <row r="24655" spans="1:2" ht="14.25" customHeight="1">
      <c r="A24655" s="2" t="s">
        <v>23342</v>
      </c>
      <c r="B24655" s="2" t="str">
        <f ca="1">IFERROR(__xludf.DUMMYFUNCTION("GOOGLETRANSLATE(A24655,""auto"",""en"")"),"Loading...")</f>
        <v>Loading...</v>
      </c>
    </row>
    <row r="24656" spans="1:2" ht="14.25" customHeight="1">
      <c r="A24656" s="2" t="s">
        <v>23343</v>
      </c>
      <c r="B24656" s="2" t="str">
        <f ca="1">IFERROR(__xludf.DUMMYFUNCTION("GOOGLETRANSLATE(A24656,""auto"",""en"")"),"Who will make the video asking the same questions?")</f>
        <v>Who will make the video asking the same questions?</v>
      </c>
    </row>
    <row r="24657" spans="1:2" ht="14.25" customHeight="1">
      <c r="A24657" s="2" t="s">
        <v>23344</v>
      </c>
      <c r="B24657" s="2" t="str">
        <f ca="1">IFERROR(__xludf.DUMMYFUNCTION("GOOGLETRANSLATE(A24657,""auto"",""en"")"),"Loading...")</f>
        <v>Loading...</v>
      </c>
    </row>
    <row r="24658" spans="1:2" ht="14.25" customHeight="1">
      <c r="A24658" s="2" t="s">
        <v>23345</v>
      </c>
      <c r="B24658" s="2" t="str">
        <f ca="1">IFERROR(__xludf.DUMMYFUNCTION("GOOGLETRANSLATE(A24658,""auto"",""en"")"),"Loading...")</f>
        <v>Loading...</v>
      </c>
    </row>
    <row r="24659" spans="1:2" ht="14.25" customHeight="1">
      <c r="A24659" s="2" t="s">
        <v>23346</v>
      </c>
      <c r="B24659" s="2" t="str">
        <f ca="1">IFERROR(__xludf.DUMMYFUNCTION("GOOGLETRANSLATE(A24659,""auto"",""en"")"),"Loading...")</f>
        <v>Loading...</v>
      </c>
    </row>
    <row r="24660" spans="1:2" ht="14.25" customHeight="1">
      <c r="A24660" s="2" t="s">
        <v>23347</v>
      </c>
      <c r="B24660" s="2" t="str">
        <f ca="1">IFERROR(__xludf.DUMMYFUNCTION("GOOGLETRANSLATE(A24660,""auto"",""en"")"),"Loading...")</f>
        <v>Loading...</v>
      </c>
    </row>
    <row r="24661" spans="1:2" ht="14.25" customHeight="1">
      <c r="A24661" s="2" t="s">
        <v>23348</v>
      </c>
      <c r="B24661" s="2" t="str">
        <f ca="1">IFERROR(__xludf.DUMMYFUNCTION("GOOGLETRANSLATE(A24661,""auto"",""en"")"),"Loading...")</f>
        <v>Loading...</v>
      </c>
    </row>
    <row r="24662" spans="1:2" ht="14.25" customHeight="1">
      <c r="A24662" s="2" t="s">
        <v>23349</v>
      </c>
      <c r="B24662" s="2" t="str">
        <f ca="1">IFERROR(__xludf.DUMMYFUNCTION("GOOGLETRANSLATE(A24662,""auto"",""en"")"),"Loading...")</f>
        <v>Loading...</v>
      </c>
    </row>
    <row r="24663" spans="1:2" ht="14.25" customHeight="1">
      <c r="A24663" s="2" t="s">
        <v>23350</v>
      </c>
      <c r="B24663" s="2" t="str">
        <f ca="1">IFERROR(__xludf.DUMMYFUNCTION("GOOGLETRANSLATE(A24663,""auto"",""en"")"),"Loading...")</f>
        <v>Loading...</v>
      </c>
    </row>
    <row r="24664" spans="1:2" ht="14.25" customHeight="1">
      <c r="A24664" s="2" t="s">
        <v>23351</v>
      </c>
      <c r="B24664" s="2" t="str">
        <f ca="1">IFERROR(__xludf.DUMMYFUNCTION("GOOGLETRANSLATE(A24664,""auto"",""en"")"),"Loading...")</f>
        <v>Loading...</v>
      </c>
    </row>
    <row r="24665" spans="1:2" ht="14.25" customHeight="1">
      <c r="A24665" s="2" t="s">
        <v>23352</v>
      </c>
      <c r="B24665" s="2" t="str">
        <f ca="1">IFERROR(__xludf.DUMMYFUNCTION("GOOGLETRANSLATE(A24665,""auto"",""en"")"),"Loading...")</f>
        <v>Loading...</v>
      </c>
    </row>
    <row r="24666" spans="1:2" ht="14.25" customHeight="1">
      <c r="A24666" s="2" t="s">
        <v>23353</v>
      </c>
      <c r="B24666" s="2" t="str">
        <f ca="1">IFERROR(__xludf.DUMMYFUNCTION("GOOGLETRANSLATE(A24666,""auto"",""en"")"),"Loading...")</f>
        <v>Loading...</v>
      </c>
    </row>
    <row r="24667" spans="1:2" ht="14.25" customHeight="1">
      <c r="A24667" s="2" t="s">
        <v>23354</v>
      </c>
      <c r="B24667" s="2" t="str">
        <f ca="1">IFERROR(__xludf.DUMMYFUNCTION("GOOGLETRANSLATE(A24667,""auto"",""en"")"),"Loading...")</f>
        <v>Loading...</v>
      </c>
    </row>
    <row r="24668" spans="1:2" ht="14.25" customHeight="1">
      <c r="A24668" s="2" t="s">
        <v>23355</v>
      </c>
      <c r="B24668" s="2" t="str">
        <f ca="1">IFERROR(__xludf.DUMMYFUNCTION("GOOGLETRANSLATE(A24668,""auto"",""en"")"),"Loading...")</f>
        <v>Loading...</v>
      </c>
    </row>
    <row r="24669" spans="1:2" ht="14.25" customHeight="1">
      <c r="A24669" s="6" t="s">
        <v>23356</v>
      </c>
      <c r="B24669" s="2" t="str">
        <f ca="1">IFERROR(__xludf.DUMMYFUNCTION("GOOGLETRANSLATE(A24669,""auto"",""en"")"),"Loading...")</f>
        <v>Loading...</v>
      </c>
    </row>
    <row r="24670" spans="1:2" ht="14.25" customHeight="1">
      <c r="A24670" s="2" t="s">
        <v>23357</v>
      </c>
      <c r="B24670" s="2" t="str">
        <f ca="1">IFERROR(__xludf.DUMMYFUNCTION("GOOGLETRANSLATE(A24670,""auto"",""en"")"),"Loading...")</f>
        <v>Loading...</v>
      </c>
    </row>
    <row r="24671" spans="1:2" ht="14.25" customHeight="1">
      <c r="A24671" s="2" t="s">
        <v>23358</v>
      </c>
      <c r="B24671" s="2" t="str">
        <f ca="1">IFERROR(__xludf.DUMMYFUNCTION("GOOGLETRANSLATE(A24671,""auto"",""en"")"),"Loading...")</f>
        <v>Loading...</v>
      </c>
    </row>
    <row r="24672" spans="1:2" ht="14.25" customHeight="1">
      <c r="A24672" s="2" t="s">
        <v>23359</v>
      </c>
      <c r="B24672" s="2" t="str">
        <f ca="1">IFERROR(__xludf.DUMMYFUNCTION("GOOGLETRANSLATE(A24672,""auto"",""en"")"),"Loading...")</f>
        <v>Loading...</v>
      </c>
    </row>
    <row r="24673" spans="1:2" ht="14.25" customHeight="1">
      <c r="A24673" s="2" t="s">
        <v>23360</v>
      </c>
      <c r="B24673" s="2" t="str">
        <f ca="1">IFERROR(__xludf.DUMMYFUNCTION("GOOGLETRANSLATE(A24673,""auto"",""en"")"),"Loading...")</f>
        <v>Loading...</v>
      </c>
    </row>
    <row r="24674" spans="1:2" ht="14.25" customHeight="1">
      <c r="A24674" s="2" t="s">
        <v>23361</v>
      </c>
      <c r="B24674" s="2" t="str">
        <f ca="1">IFERROR(__xludf.DUMMYFUNCTION("GOOGLETRANSLATE(A24674,""auto"",""en"")"),"Loading...")</f>
        <v>Loading...</v>
      </c>
    </row>
    <row r="24675" spans="1:2" ht="14.25" customHeight="1">
      <c r="A24675" s="2" t="s">
        <v>23362</v>
      </c>
      <c r="B24675" s="2" t="str">
        <f ca="1">IFERROR(__xludf.DUMMYFUNCTION("GOOGLETRANSLATE(A24675,""auto"",""en"")"),"5:32 ""Analysis to do before making policy"" ...BJP did not do teen black farmers before law..BJP did not do it before waiving off Adi and Ambani's loans...")</f>
        <v>5:32 "Analysis to do before making policy" ...BJP did not do teen black farmers before law..BJP did not do it before waiving off Adi and Ambani's loans...</v>
      </c>
    </row>
    <row r="24676" spans="1:2" ht="14.25" customHeight="1">
      <c r="A24676" s="2" t="s">
        <v>23363</v>
      </c>
      <c r="B24676" s="2" t="str">
        <f ca="1">IFERROR(__xludf.DUMMYFUNCTION("GOOGLETRANSLATE(A24676,""auto"",""en"")"),"99+ miss call from BJP 😂😂😂")</f>
        <v>99+ miss call from BJP 😂😂😂</v>
      </c>
    </row>
    <row r="24677" spans="1:2" ht="14.25" customHeight="1">
      <c r="A24677" s="2" t="s">
        <v>23364</v>
      </c>
      <c r="B24677" s="2" t="str">
        <f ca="1">IFERROR(__xludf.DUMMYFUNCTION("GOOGLETRANSLATE(A24677,""auto"",""en"")"),"Loading...")</f>
        <v>Loading...</v>
      </c>
    </row>
    <row r="24678" spans="1:2" ht="14.25" customHeight="1">
      <c r="A24678" s="2" t="s">
        <v>23365</v>
      </c>
      <c r="B24678" s="2" t="str">
        <f ca="1">IFERROR(__xludf.DUMMYFUNCTION("GOOGLETRANSLATE(A24678,""auto"",""en"")"),"Loading...")</f>
        <v>Loading...</v>
      </c>
    </row>
    <row r="24679" spans="1:2" ht="14.25" customHeight="1">
      <c r="A24679" s="2" t="s">
        <v>23366</v>
      </c>
      <c r="B24679" s="2" t="str">
        <f ca="1">IFERROR(__xludf.DUMMYFUNCTION("GOOGLETRANSLATE(A24679,""auto"",""en"")"),"Love you thanku bade bhaiya")</f>
        <v>Love you thanku bade bhaiya</v>
      </c>
    </row>
    <row r="24680" spans="1:2" ht="14.25" customHeight="1">
      <c r="A24680" s="2" t="s">
        <v>23367</v>
      </c>
      <c r="B24680" s="2" t="str">
        <f ca="1">IFERROR(__xludf.DUMMYFUNCTION("GOOGLETRANSLATE(A24680,""auto"",""en"")"),"Loading...")</f>
        <v>Loading...</v>
      </c>
    </row>
    <row r="24681" spans="1:2" ht="14.25" customHeight="1">
      <c r="A24681" s="6" t="s">
        <v>23368</v>
      </c>
      <c r="B24681" s="2" t="str">
        <f ca="1">IFERROR(__xludf.DUMMYFUNCTION("GOOGLETRANSLATE(A24681,""auto"",""en"")"),"Vote for INDIA!!! ❤❤❤ 
SAVE COUNTRY
SAVE MANIPUR
SAVE LADDAKH
SAVE YOUTH'S")</f>
        <v>Vote for INDIA!!! ❤❤❤ 
SAVE COUNTRY
SAVE MANIPUR
SAVE LADDAKH
SAVE YOUTH'S</v>
      </c>
    </row>
    <row r="24682" spans="1:2" ht="14.25" customHeight="1">
      <c r="A24682" s="6" t="s">
        <v>23369</v>
      </c>
      <c r="B24682" s="2" t="str">
        <f ca="1">IFERROR(__xludf.DUMMYFUNCTION("GOOGLETRANSLATE(A24682,""auto"",""en"")"),"Loading...")</f>
        <v>Loading...</v>
      </c>
    </row>
    <row r="24683" spans="1:2" ht="14.25" customHeight="1">
      <c r="A24683" s="2" t="s">
        <v>23370</v>
      </c>
      <c r="B24683" s="2" t="str">
        <f ca="1">IFERROR(__xludf.DUMMYFUNCTION("GOOGLETRANSLATE(A24683,""auto"",""en"")"),"Loading...")</f>
        <v>Loading...</v>
      </c>
    </row>
    <row r="24684" spans="1:2" ht="14.25" customHeight="1">
      <c r="A24684" s="2" t="s">
        <v>23371</v>
      </c>
      <c r="B24684" s="2" t="str">
        <f ca="1">IFERROR(__xludf.DUMMYFUNCTION("GOOGLETRANSLATE(A24684,""auto"",""en"")"),"Loading...")</f>
        <v>Loading...</v>
      </c>
    </row>
    <row r="24685" spans="1:2" ht="14.25" customHeight="1">
      <c r="A24685" s="2" t="s">
        <v>23372</v>
      </c>
      <c r="B24685" s="2" t="str">
        <f ca="1">IFERROR(__xludf.DUMMYFUNCTION("GOOGLETRANSLATE(A24685,""auto"",""en"")"),"Loading...")</f>
        <v>Loading...</v>
      </c>
    </row>
    <row r="24686" spans="1:2" ht="14.25" customHeight="1">
      <c r="A24686" s="2" t="s">
        <v>23373</v>
      </c>
      <c r="B24686" s="2" t="str">
        <f ca="1">IFERROR(__xludf.DUMMYFUNCTION("GOOGLETRANSLATE(A24686,""auto"",""en"")"),"Loading...")</f>
        <v>Loading...</v>
      </c>
    </row>
    <row r="24687" spans="1:2" ht="14.25" customHeight="1">
      <c r="A24687" s="2" t="s">
        <v>23374</v>
      </c>
      <c r="B24687" s="2" t="str">
        <f ca="1">IFERROR(__xludf.DUMMYFUNCTION("GOOGLETRANSLATE(A24687,""auto"",""en"")"),"Loading...")</f>
        <v>Loading...</v>
      </c>
    </row>
    <row r="24688" spans="1:2" ht="14.25" customHeight="1">
      <c r="A24688" s="2" t="s">
        <v>23375</v>
      </c>
      <c r="B24688" s="2" t="str">
        <f ca="1">IFERROR(__xludf.DUMMYFUNCTION("GOOGLETRANSLATE(A24688,""auto"",""en"")"),"Loading...")</f>
        <v>Loading...</v>
      </c>
    </row>
    <row r="24689" spans="1:2" ht="14.25" customHeight="1">
      <c r="A24689" s="2" t="s">
        <v>23376</v>
      </c>
      <c r="B24689" s="2" t="str">
        <f ca="1">IFERROR(__xludf.DUMMYFUNCTION("GOOGLETRANSLATE(A24689,""auto"",""en"")"),"Loading...")</f>
        <v>Loading...</v>
      </c>
    </row>
    <row r="24690" spans="1:2" ht="14.25" customHeight="1">
      <c r="A24690" s="2" t="s">
        <v>23377</v>
      </c>
      <c r="B24690" s="2" t="str">
        <f ca="1">IFERROR(__xludf.DUMMYFUNCTION("GOOGLETRANSLATE(A24690,""auto"",""en"")"),"Loading...")</f>
        <v>Loading...</v>
      </c>
    </row>
    <row r="24691" spans="1:2" ht="14.25" customHeight="1">
      <c r="A24691" s="2" t="s">
        <v>23378</v>
      </c>
      <c r="B24691" s="2" t="str">
        <f ca="1">IFERROR(__xludf.DUMMYFUNCTION("GOOGLETRANSLATE(A24691,""auto"",""en"")"),"Loading...")</f>
        <v>Loading...</v>
      </c>
    </row>
    <row r="24692" spans="1:2" ht="14.25" customHeight="1">
      <c r="A24692" s="2" t="s">
        <v>23379</v>
      </c>
      <c r="B24692" s="2" t="str">
        <f ca="1">IFERROR(__xludf.DUMMYFUNCTION("GOOGLETRANSLATE(A24692,""auto"",""en"")"),"Loading...")</f>
        <v>Loading...</v>
      </c>
    </row>
    <row r="24693" spans="1:2" ht="14.25" customHeight="1">
      <c r="A24693" s="2" t="s">
        <v>23380</v>
      </c>
      <c r="B24693" s="2" t="str">
        <f ca="1">IFERROR(__xludf.DUMMYFUNCTION("GOOGLETRANSLATE(A24693,""auto"",""en"")"),"Thanks❤")</f>
        <v>Thanks❤</v>
      </c>
    </row>
    <row r="24694" spans="1:2" ht="14.25" customHeight="1">
      <c r="A24694" s="2" t="s">
        <v>23381</v>
      </c>
      <c r="B24694" s="2" t="str">
        <f ca="1">IFERROR(__xludf.DUMMYFUNCTION("GOOGLETRANSLATE(A24694,""auto"",""en"")"),"Loading...")</f>
        <v>Loading...</v>
      </c>
    </row>
    <row r="24695" spans="1:2" ht="14.25" customHeight="1">
      <c r="A24695" s="2" t="s">
        <v>23382</v>
      </c>
      <c r="B24695" s="2" t="str">
        <f ca="1">IFERROR(__xludf.DUMMYFUNCTION("GOOGLETRANSLATE(A24695,""auto"",""en"")"),"Loading...")</f>
        <v>Loading...</v>
      </c>
    </row>
    <row r="24696" spans="1:2" ht="14.25" customHeight="1">
      <c r="A24696" s="2" t="s">
        <v>23383</v>
      </c>
      <c r="B24696" s="2" t="str">
        <f ca="1">IFERROR(__xludf.DUMMYFUNCTION("GOOGLETRANSLATE(A24696,""auto"",""en"")"),"Loading...")</f>
        <v>Loading...</v>
      </c>
    </row>
    <row r="24697" spans="1:2" ht="14.25" customHeight="1">
      <c r="A24697" s="2" t="s">
        <v>23384</v>
      </c>
      <c r="B24697" s="2" t="str">
        <f ca="1">IFERROR(__xludf.DUMMYFUNCTION("GOOGLETRANSLATE(A24697,""auto"",""en"")"),"Loading...")</f>
        <v>Loading...</v>
      </c>
    </row>
    <row r="24698" spans="1:2" ht="14.25" customHeight="1">
      <c r="A24698" s="2" t="s">
        <v>20626</v>
      </c>
      <c r="B24698" s="2" t="str">
        <f ca="1">IFERROR(__xludf.DUMMYFUNCTION("GOOGLETRANSLATE(A24698,""auto"",""en"")"),"Loading...")</f>
        <v>Loading...</v>
      </c>
    </row>
    <row r="24699" spans="1:2" ht="14.25" customHeight="1">
      <c r="A24699" s="2" t="s">
        <v>23385</v>
      </c>
      <c r="B24699" s="2" t="str">
        <f ca="1">IFERROR(__xludf.DUMMYFUNCTION("GOOGLETRANSLATE(A24699,""auto"",""en"")"),"We need to pay a lot of attention to education. Especially for those who are poor or deprived.")</f>
        <v>We need to pay a lot of attention to education. Especially for those who are poor or deprived.</v>
      </c>
    </row>
    <row r="24700" spans="1:2" ht="14.25" customHeight="1">
      <c r="A24700" s="2" t="s">
        <v>23386</v>
      </c>
      <c r="B24700" s="2" t="str">
        <f ca="1">IFERROR(__xludf.DUMMYFUNCTION("GOOGLETRANSLATE(A24700,""auto"",""en"")"),"Subtitles??")</f>
        <v>Subtitles??</v>
      </c>
    </row>
    <row r="24701" spans="1:2" ht="14.25" customHeight="1">
      <c r="A24701" s="2" t="s">
        <v>23387</v>
      </c>
      <c r="B24701" s="2" t="str">
        <f ca="1">IFERROR(__xludf.DUMMYFUNCTION("GOOGLETRANSLATE(A24701,""auto"",""en"")"),"Loading...")</f>
        <v>Loading...</v>
      </c>
    </row>
    <row r="24702" spans="1:2" ht="14.25" customHeight="1">
      <c r="A24702" s="2" t="s">
        <v>23388</v>
      </c>
      <c r="B24702" s="2" t="str">
        <f ca="1">IFERROR(__xludf.DUMMYFUNCTION("GOOGLETRANSLATE(A24702,""auto"",""en"")"),"Loading...")</f>
        <v>Loading...</v>
      </c>
    </row>
    <row r="24703" spans="1:2" ht="14.25" customHeight="1">
      <c r="A24703" s="2" t="s">
        <v>23389</v>
      </c>
      <c r="B24703" s="2" t="str">
        <f ca="1">IFERROR(__xludf.DUMMYFUNCTION("GOOGLETRANSLATE(A24703,""auto"",""en"")"),"Loading...")</f>
        <v>Loading...</v>
      </c>
    </row>
    <row r="24704" spans="1:2" ht="14.25" customHeight="1">
      <c r="A24704" s="2" t="s">
        <v>23390</v>
      </c>
      <c r="B24704" s="2" t="str">
        <f ca="1">IFERROR(__xludf.DUMMYFUNCTION("GOOGLETRANSLATE(A24704,""auto"",""en"")"),"Loading...")</f>
        <v>Loading...</v>
      </c>
    </row>
    <row r="24705" spans="1:2" ht="14.25" customHeight="1">
      <c r="A24705" s="2" t="s">
        <v>23391</v>
      </c>
      <c r="B24705" s="2" t="str">
        <f ca="1">IFERROR(__xludf.DUMMYFUNCTION("GOOGLETRANSLATE(A24705,""auto"",""en"")"),"Loading...")</f>
        <v>Loading...</v>
      </c>
    </row>
    <row r="24706" spans="1:2" ht="14.25" customHeight="1">
      <c r="A24706" s="2" t="s">
        <v>23392</v>
      </c>
      <c r="B24706" s="2" t="str">
        <f ca="1">IFERROR(__xludf.DUMMYFUNCTION("GOOGLETRANSLATE(A24706,""auto"",""en"")"),"Loading...")</f>
        <v>Loading...</v>
      </c>
    </row>
    <row r="24707" spans="1:2" ht="14.25" customHeight="1">
      <c r="A24707" s="2" t="s">
        <v>23393</v>
      </c>
      <c r="B24707" s="2" t="str">
        <f ca="1">IFERROR(__xludf.DUMMYFUNCTION("GOOGLETRANSLATE(A24707,""auto"",""en"")"),"Loading...")</f>
        <v>Loading...</v>
      </c>
    </row>
    <row r="24708" spans="1:2" ht="14.25" customHeight="1">
      <c r="A24708" s="2" t="s">
        <v>23394</v>
      </c>
      <c r="B24708" s="2" t="str">
        <f ca="1">IFERROR(__xludf.DUMMYFUNCTION("GOOGLETRANSLATE(A24708,""auto"",""en"")"),"Loading...")</f>
        <v>Loading...</v>
      </c>
    </row>
    <row r="24709" spans="1:2" ht="14.25" customHeight="1">
      <c r="A24709" s="2" t="s">
        <v>23395</v>
      </c>
      <c r="B24709" s="2" t="str">
        <f ca="1">IFERROR(__xludf.DUMMYFUNCTION("GOOGLETRANSLATE(A24709,""auto"",""en"")"),"Loading...")</f>
        <v>Loading...</v>
      </c>
    </row>
    <row r="24710" spans="1:2" ht="14.25" customHeight="1">
      <c r="A24710" s="2" t="s">
        <v>23396</v>
      </c>
      <c r="B24710" s="2" t="str">
        <f ca="1">IFERROR(__xludf.DUMMYFUNCTION("GOOGLETRANSLATE(A24710,""auto"",""en"")"),"Please don't vote for money")</f>
        <v>Please don't vote for money</v>
      </c>
    </row>
    <row r="24711" spans="1:2" ht="14.25" customHeight="1">
      <c r="A24711" s="2" t="s">
        <v>23397</v>
      </c>
      <c r="B24711" s="2" t="str">
        <f ca="1">IFERROR(__xludf.DUMMYFUNCTION("GOOGLETRANSLATE(A24711,""auto"",""en"")"),"Loading...")</f>
        <v>Loading...</v>
      </c>
    </row>
    <row r="24712" spans="1:2" ht="14.25" customHeight="1">
      <c r="A24712" s="2" t="s">
        <v>23398</v>
      </c>
      <c r="B24712" s="2" t="str">
        <f ca="1">IFERROR(__xludf.DUMMYFUNCTION("GOOGLETRANSLATE(A24712,""auto"",""en"")"),"Loading...")</f>
        <v>Loading...</v>
      </c>
    </row>
    <row r="24713" spans="1:2" ht="14.25" customHeight="1">
      <c r="A24713" s="2" t="s">
        <v>23399</v>
      </c>
      <c r="B24713" s="2" t="str">
        <f ca="1">IFERROR(__xludf.DUMMYFUNCTION("GOOGLETRANSLATE(A24713,""auto"",""en"")"),"Loading...")</f>
        <v>Loading...</v>
      </c>
    </row>
    <row r="24714" spans="1:2" ht="14.25" customHeight="1">
      <c r="A24714" s="2" t="s">
        <v>23400</v>
      </c>
      <c r="B24714" s="2" t="str">
        <f ca="1">IFERROR(__xludf.DUMMYFUNCTION("GOOGLETRANSLATE(A24714,""auto"",""en"")"),"Loading...")</f>
        <v>Loading...</v>
      </c>
    </row>
    <row r="24715" spans="1:2" ht="14.25" customHeight="1">
      <c r="A24715" s="2" t="s">
        <v>23401</v>
      </c>
      <c r="B24715" s="2" t="str">
        <f ca="1">IFERROR(__xludf.DUMMYFUNCTION("GOOGLETRANSLATE(A24715,""auto"",""en"")"),"When BJP is going in severe problems then one legendry person came to rescue the mightiest hero Rahul Gandhi 😂")</f>
        <v>When BJP is going in severe problems then one legendry person came to rescue the mightiest hero Rahul Gandhi 😂</v>
      </c>
    </row>
    <row r="24716" spans="1:2" ht="14.25" customHeight="1">
      <c r="A24716" s="2" t="s">
        <v>23402</v>
      </c>
      <c r="B24716" s="2" t="str">
        <f ca="1">IFERROR(__xludf.DUMMYFUNCTION("GOOGLETRANSLATE(A24716,""auto"",""en"")"),"Loading...")</f>
        <v>Loading...</v>
      </c>
    </row>
    <row r="24717" spans="1:2" ht="14.25" customHeight="1">
      <c r="A24717" s="2" t="s">
        <v>23403</v>
      </c>
      <c r="B24717" s="2" t="str">
        <f ca="1">IFERROR(__xludf.DUMMYFUNCTION("GOOGLETRANSLATE(A24717,""auto"",""en"")"),"Loading...")</f>
        <v>Loading...</v>
      </c>
    </row>
    <row r="24718" spans="1:2" ht="14.25" customHeight="1">
      <c r="A24718" s="2" t="s">
        <v>23404</v>
      </c>
      <c r="B24718" s="2" t="str">
        <f ca="1">IFERROR(__xludf.DUMMYFUNCTION("GOOGLETRANSLATE(A24718,""auto"",""en"")"),"Loading...")</f>
        <v>Loading...</v>
      </c>
    </row>
    <row r="24719" spans="1:2" ht="14.25" customHeight="1">
      <c r="A24719" s="2" t="s">
        <v>23405</v>
      </c>
      <c r="B24719" s="2" t="str">
        <f ca="1">IFERROR(__xludf.DUMMYFUNCTION("GOOGLETRANSLATE(A24719,""auto"",""en"")"),"Please Vote based on where, who is given good Performance/contribution towards country")</f>
        <v>Please Vote based on where, who is given good Performance/contribution towards country</v>
      </c>
    </row>
    <row r="24720" spans="1:2" ht="14.25" customHeight="1">
      <c r="A24720" s="2" t="s">
        <v>23406</v>
      </c>
      <c r="B24720" s="2" t="str">
        <f ca="1">IFERROR(__xludf.DUMMYFUNCTION("GOOGLETRANSLATE(A24720,""auto"",""en"")"),"The problem is rahul gandhi want's great power with low responsibility 😁😁")</f>
        <v>The problem is rahul gandhi want's great power with low responsibility 😁😁</v>
      </c>
    </row>
    <row r="24721" spans="1:2" ht="14.25" customHeight="1">
      <c r="A24721" s="2" t="s">
        <v>23407</v>
      </c>
      <c r="B24721" s="2" t="str">
        <f ca="1">IFERROR(__xludf.DUMMYFUNCTION("GOOGLETRANSLATE(A24721,""auto"",""en"")"),"Loading...")</f>
        <v>Loading...</v>
      </c>
    </row>
    <row r="24722" spans="1:2" ht="14.25" customHeight="1">
      <c r="A24722" s="2" t="s">
        <v>561</v>
      </c>
      <c r="B24722" s="2" t="str">
        <f ca="1">IFERROR(__xludf.DUMMYFUNCTION("GOOGLETRANSLATE(A24722,""auto"",""en"")"),"Loading...")</f>
        <v>Loading...</v>
      </c>
    </row>
    <row r="24723" spans="1:2" ht="14.25" customHeight="1">
      <c r="A24723" s="2" t="s">
        <v>23408</v>
      </c>
      <c r="B24723" s="2" t="str">
        <f ca="1">IFERROR(__xludf.DUMMYFUNCTION("GOOGLETRANSLATE(A24723,""auto"",""en"")"),"Loading...")</f>
        <v>Loading...</v>
      </c>
    </row>
    <row r="24724" spans="1:2" ht="14.25" customHeight="1">
      <c r="A24724" s="2" t="s">
        <v>23409</v>
      </c>
      <c r="B24724" s="2" t="str">
        <f ca="1">IFERROR(__xludf.DUMMYFUNCTION("GOOGLETRANSLATE(A24724,""auto"",""en"")"),"Loading...")</f>
        <v>Loading...</v>
      </c>
    </row>
    <row r="24725" spans="1:2" ht="14.25" customHeight="1">
      <c r="A24725" s="6" t="s">
        <v>23410</v>
      </c>
      <c r="B24725" s="2" t="str">
        <f ca="1">IFERROR(__xludf.DUMMYFUNCTION("GOOGLETRANSLATE(A24725,""auto"",""en"")"),"Loading...")</f>
        <v>Loading...</v>
      </c>
    </row>
    <row r="24726" spans="1:2" ht="14.25" customHeight="1">
      <c r="A24726" s="2" t="s">
        <v>23411</v>
      </c>
      <c r="B24726" s="2" t="str">
        <f ca="1">IFERROR(__xludf.DUMMYFUNCTION("GOOGLETRANSLATE(A24726,""auto"",""en"")"),"Loading...")</f>
        <v>Loading...</v>
      </c>
    </row>
    <row r="24727" spans="1:2" ht="14.25" customHeight="1">
      <c r="A24727" s="2" t="s">
        <v>23412</v>
      </c>
      <c r="B24727" s="2" t="str">
        <f ca="1">IFERROR(__xludf.DUMMYFUNCTION("GOOGLETRANSLATE(A24727,""auto"",""en"")"),"Loading...")</f>
        <v>Loading...</v>
      </c>
    </row>
    <row r="24728" spans="1:2" ht="14.25" customHeight="1">
      <c r="A24728" s="2" t="s">
        <v>23413</v>
      </c>
      <c r="B24728" s="2" t="str">
        <f ca="1">IFERROR(__xludf.DUMMYFUNCTION("GOOGLETRANSLATE(A24728,""auto"",""en"")"),"Loading...")</f>
        <v>Loading...</v>
      </c>
    </row>
    <row r="24729" spans="1:2" ht="14.25" customHeight="1">
      <c r="A24729" s="2" t="s">
        <v>23414</v>
      </c>
      <c r="B24729" s="2" t="str">
        <f ca="1">IFERROR(__xludf.DUMMYFUNCTION("GOOGLETRANSLATE(A24729,""auto"",""en"")"),"Loading...")</f>
        <v>Loading...</v>
      </c>
    </row>
    <row r="24730" spans="1:2" ht="14.25" customHeight="1">
      <c r="A24730" s="2" t="s">
        <v>23415</v>
      </c>
      <c r="B24730" s="2" t="str">
        <f ca="1">IFERROR(__xludf.DUMMYFUNCTION("GOOGLETRANSLATE(A24730,""auto"",""en"")"),"Loading...")</f>
        <v>Loading...</v>
      </c>
    </row>
    <row r="24731" spans="1:2" ht="14.25" customHeight="1">
      <c r="A24731" s="2" t="s">
        <v>23416</v>
      </c>
      <c r="B24731" s="2" t="str">
        <f ca="1">IFERROR(__xludf.DUMMYFUNCTION("GOOGLETRANSLATE(A24731,""auto"",""en"")"),"Loading...")</f>
        <v>Loading...</v>
      </c>
    </row>
    <row r="24732" spans="1:2" ht="14.25" customHeight="1">
      <c r="A24732" s="2" t="s">
        <v>23417</v>
      </c>
      <c r="B24732" s="2" t="str">
        <f ca="1">IFERROR(__xludf.DUMMYFUNCTION("GOOGLETRANSLATE(A24732,""auto"",""en"")"),"Loading...")</f>
        <v>Loading...</v>
      </c>
    </row>
    <row r="24733" spans="1:2" ht="14.25" customHeight="1">
      <c r="A24733" s="2" t="s">
        <v>23418</v>
      </c>
      <c r="B24733" s="2" t="str">
        <f ca="1">IFERROR(__xludf.DUMMYFUNCTION("GOOGLETRANSLATE(A24733,""auto"",""en"")"),"What is this proposal brother? What is this proposal?")</f>
        <v>What is this proposal brother? What is this proposal?</v>
      </c>
    </row>
    <row r="24734" spans="1:2" ht="14.25" customHeight="1">
      <c r="A24734" s="2" t="s">
        <v>23419</v>
      </c>
      <c r="B24734" s="2" t="str">
        <f ca="1">IFERROR(__xludf.DUMMYFUNCTION("GOOGLETRANSLATE(A24734,""auto"",""en"")"),"Loading...")</f>
        <v>Loading...</v>
      </c>
    </row>
    <row r="24735" spans="1:2" ht="14.25" customHeight="1">
      <c r="A24735" s="2" t="s">
        <v>23420</v>
      </c>
      <c r="B24735" s="2" t="str">
        <f ca="1">IFERROR(__xludf.DUMMYFUNCTION("GOOGLETRANSLATE(A24735,""auto"",""en"")"),"Loading...")</f>
        <v>Loading...</v>
      </c>
    </row>
    <row r="24736" spans="1:2" ht="14.25" customHeight="1">
      <c r="A24736" s="2" t="s">
        <v>23421</v>
      </c>
      <c r="B24736" s="2" t="str">
        <f ca="1">IFERROR(__xludf.DUMMYFUNCTION("GOOGLETRANSLATE(A24736,""auto"",""en"")"),"Loading...")</f>
        <v>Loading...</v>
      </c>
    </row>
    <row r="24737" spans="1:2" ht="14.25" customHeight="1">
      <c r="A24737" s="2" t="s">
        <v>23422</v>
      </c>
      <c r="B24737" s="2" t="str">
        <f ca="1">IFERROR(__xludf.DUMMYFUNCTION("GOOGLETRANSLATE(A24737,""auto"",""en"")"),"Loading...")</f>
        <v>Loading...</v>
      </c>
    </row>
    <row r="24738" spans="1:2" ht="14.25" customHeight="1">
      <c r="A24738" s="2" t="s">
        <v>23423</v>
      </c>
      <c r="B24738" s="2" t="str">
        <f ca="1">IFERROR(__xludf.DUMMYFUNCTION("GOOGLETRANSLATE(A24738,""auto"",""en"")"),"Loading...")</f>
        <v>Loading...</v>
      </c>
    </row>
    <row r="24739" spans="1:2" ht="14.25" customHeight="1">
      <c r="A24739" s="2" t="s">
        <v>23424</v>
      </c>
      <c r="B24739" s="2" t="str">
        <f ca="1">IFERROR(__xludf.DUMMYFUNCTION("GOOGLETRANSLATE(A24739,""auto"",""en"")"),"Loading...")</f>
        <v>Loading...</v>
      </c>
    </row>
    <row r="24740" spans="1:2" ht="14.25" customHeight="1">
      <c r="A24740" s="2" t="s">
        <v>23425</v>
      </c>
      <c r="B24740" s="2" t="str">
        <f ca="1">IFERROR(__xludf.DUMMYFUNCTION("GOOGLETRANSLATE(A24740,""auto"",""en"")"),"cfbr")</f>
        <v>cfbr</v>
      </c>
    </row>
    <row r="24741" spans="1:2" ht="14.25" customHeight="1">
      <c r="A24741" s="6" t="s">
        <v>23426</v>
      </c>
      <c r="B24741" s="2" t="str">
        <f ca="1">IFERROR(__xludf.DUMMYFUNCTION("GOOGLETRANSLATE(A24741,""auto"",""en"")"),"Loading...")</f>
        <v>Loading...</v>
      </c>
    </row>
    <row r="24742" spans="1:2" ht="14.25" customHeight="1">
      <c r="A24742" s="2" t="s">
        <v>23427</v>
      </c>
      <c r="B24742" s="2" t="str">
        <f ca="1">IFERROR(__xludf.DUMMYFUNCTION("GOOGLETRANSLATE(A24742,""auto"",""en"")"),"Loading...")</f>
        <v>Loading...</v>
      </c>
    </row>
    <row r="24743" spans="1:2" ht="14.25" customHeight="1">
      <c r="A24743" s="6" t="s">
        <v>23428</v>
      </c>
      <c r="B24743" s="2" t="str">
        <f ca="1">IFERROR(__xludf.DUMMYFUNCTION("GOOGLETRANSLATE(A24743,""auto"",""en"")"),"Loading...")</f>
        <v>Loading...</v>
      </c>
    </row>
    <row r="24744" spans="1:2" ht="14.25" customHeight="1">
      <c r="A24744" s="2" t="s">
        <v>23429</v>
      </c>
      <c r="B24744" s="2" t="str">
        <f ca="1">IFERROR(__xludf.DUMMYFUNCTION("GOOGLETRANSLATE(A24744,""auto"",""en"")"),"Loading...")</f>
        <v>Loading...</v>
      </c>
    </row>
    <row r="24745" spans="1:2" ht="14.25" customHeight="1">
      <c r="A24745" s="2" t="s">
        <v>23430</v>
      </c>
      <c r="B24745" s="2" t="str">
        <f ca="1">IFERROR(__xludf.DUMMYFUNCTION("GOOGLETRANSLATE(A24745,""auto"",""en"")"),"we need good opposition and good government for development of India")</f>
        <v>we need good opposition and good government for development of India</v>
      </c>
    </row>
    <row r="24746" spans="1:2" ht="14.25" customHeight="1">
      <c r="A24746" s="2" t="s">
        <v>23431</v>
      </c>
      <c r="B24746" s="2" t="str">
        <f ca="1">IFERROR(__xludf.DUMMYFUNCTION("GOOGLETRANSLATE(A24746,""auto"",""en"")"),"Loading...")</f>
        <v>Loading...</v>
      </c>
    </row>
    <row r="24747" spans="1:2" ht="14.25" customHeight="1">
      <c r="A24747" s="2" t="s">
        <v>23432</v>
      </c>
      <c r="B24747" s="2" t="str">
        <f ca="1">IFERROR(__xludf.DUMMYFUNCTION("GOOGLETRANSLATE(A24747,""auto"",""en"")"),"Loading...")</f>
        <v>Loading...</v>
      </c>
    </row>
    <row r="24748" spans="1:2" ht="14.25" customHeight="1">
      <c r="A24748" s="2" t="s">
        <v>23433</v>
      </c>
      <c r="B24748" s="2" t="str">
        <f ca="1">IFERROR(__xludf.DUMMYFUNCTION("GOOGLETRANSLATE(A24748,""auto"",""en"")"),"Loading...")</f>
        <v>Loading...</v>
      </c>
    </row>
    <row r="24749" spans="1:2" ht="14.25" customHeight="1">
      <c r="A24749" s="6" t="s">
        <v>23434</v>
      </c>
      <c r="B24749" s="2" t="str">
        <f ca="1">IFERROR(__xludf.DUMMYFUNCTION("GOOGLETRANSLATE(A24749,""auto"",""en"")"),"Loading...")</f>
        <v>Loading...</v>
      </c>
    </row>
    <row r="24750" spans="1:2" ht="14.25" customHeight="1">
      <c r="A24750" s="2" t="s">
        <v>23435</v>
      </c>
      <c r="B24750" s="2" t="str">
        <f ca="1">IFERROR(__xludf.DUMMYFUNCTION("GOOGLETRANSLATE(A24750,""auto"",""en"")"),"I never think ""Pappu"" ever become Prime minister...😅")</f>
        <v>I never think "Pappu" ever become Prime minister...😅</v>
      </c>
    </row>
    <row r="24751" spans="1:2" ht="14.25" customHeight="1">
      <c r="A24751" s="2" t="s">
        <v>23436</v>
      </c>
      <c r="B24751" s="2" t="str">
        <f ca="1">IFERROR(__xludf.DUMMYFUNCTION("GOOGLETRANSLATE(A24751,""auto"",""en"")"),"Loading...")</f>
        <v>Loading...</v>
      </c>
    </row>
    <row r="24752" spans="1:2" ht="14.25" customHeight="1">
      <c r="A24752" s="2" t="s">
        <v>23437</v>
      </c>
      <c r="B24752" s="2" t="str">
        <f ca="1">IFERROR(__xludf.DUMMYFUNCTION("GOOGLETRANSLATE(A24752,""auto"",""en"")"),"Loading...")</f>
        <v>Loading...</v>
      </c>
    </row>
    <row r="24753" spans="1:2" ht="14.25" customHeight="1">
      <c r="A24753" s="2" t="s">
        <v>23438</v>
      </c>
      <c r="B24753" s="2" t="str">
        <f ca="1">IFERROR(__xludf.DUMMYFUNCTION("GOOGLETRANSLATE(A24753,""auto"",""en"")"),"Loading...")</f>
        <v>Loading...</v>
      </c>
    </row>
    <row r="24754" spans="1:2" ht="14.25" customHeight="1">
      <c r="A24754" s="2" t="s">
        <v>23439</v>
      </c>
      <c r="B24754" s="2" t="str">
        <f ca="1">IFERROR(__xludf.DUMMYFUNCTION("GOOGLETRANSLATE(A24754,""auto"",""en"")"),"Loading...")</f>
        <v>Loading...</v>
      </c>
    </row>
    <row r="24755" spans="1:2" ht="14.25" customHeight="1">
      <c r="A24755" s="2" t="s">
        <v>23440</v>
      </c>
      <c r="B24755" s="2" t="str">
        <f ca="1">IFERROR(__xludf.DUMMYFUNCTION("GOOGLETRANSLATE(A24755,""auto"",""en"")"),"Loading...")</f>
        <v>Loading...</v>
      </c>
    </row>
    <row r="24756" spans="1:2" ht="14.25" customHeight="1">
      <c r="A24756" s="2" t="s">
        <v>23441</v>
      </c>
      <c r="B24756" s="2" t="str">
        <f ca="1">IFERROR(__xludf.DUMMYFUNCTION("GOOGLETRANSLATE(A24756,""auto"",""en"")"),"Loading...")</f>
        <v>Loading...</v>
      </c>
    </row>
    <row r="24757" spans="1:2" ht="14.25" customHeight="1">
      <c r="A24757" s="2" t="s">
        <v>23442</v>
      </c>
      <c r="B24757" s="2" t="str">
        <f ca="1">IFERROR(__xludf.DUMMYFUNCTION("GOOGLETRANSLATE(A24757,""auto"",""en"")"),"Loading...")</f>
        <v>Loading...</v>
      </c>
    </row>
    <row r="24758" spans="1:2" ht="14.25" customHeight="1">
      <c r="A24758" s="2" t="s">
        <v>23443</v>
      </c>
      <c r="B24758" s="2" t="str">
        <f ca="1">IFERROR(__xludf.DUMMYFUNCTION("GOOGLETRANSLATE(A24758,""auto"",""en"")"),"Loading...")</f>
        <v>Loading...</v>
      </c>
    </row>
    <row r="24759" spans="1:2" ht="14.25" customHeight="1">
      <c r="A24759" s="2" t="s">
        <v>23444</v>
      </c>
      <c r="B24759" s="2" t="str">
        <f ca="1">IFERROR(__xludf.DUMMYFUNCTION("GOOGLETRANSLATE(A24759,""auto"",""en"")"),"Loading...")</f>
        <v>Loading...</v>
      </c>
    </row>
    <row r="24760" spans="1:2" ht="14.25" customHeight="1">
      <c r="A24760" s="4" t="s">
        <v>23445</v>
      </c>
      <c r="B24760" s="2" t="str">
        <f ca="1">IFERROR(__xludf.DUMMYFUNCTION("GOOGLETRANSLATE(A24760,""auto"",""en"")"),"Loading...")</f>
        <v>Loading...</v>
      </c>
    </row>
    <row r="24761" spans="1:2" ht="14.25" customHeight="1">
      <c r="A24761" s="2" t="s">
        <v>23446</v>
      </c>
      <c r="B24761" s="2" t="str">
        <f ca="1">IFERROR(__xludf.DUMMYFUNCTION("GOOGLETRANSLATE(A24761,""auto"",""en"")"),"Loading...")</f>
        <v>Loading...</v>
      </c>
    </row>
    <row r="24762" spans="1:2" ht="14.25" customHeight="1">
      <c r="A24762" s="2" t="s">
        <v>23447</v>
      </c>
      <c r="B24762" s="2" t="str">
        <f ca="1">IFERROR(__xludf.DUMMYFUNCTION("GOOGLETRANSLATE(A24762,""auto"",""en"")"),"Loading...")</f>
        <v>Loading...</v>
      </c>
    </row>
    <row r="24763" spans="1:2" ht="14.25" customHeight="1">
      <c r="A24763" s="2" t="s">
        <v>23448</v>
      </c>
      <c r="B24763" s="2" t="str">
        <f ca="1">IFERROR(__xludf.DUMMYFUNCTION("GOOGLETRANSLATE(A24763,""auto"",""en"")"),"Why are you showing false news to the public? Why are you showing it brother?")</f>
        <v>Why are you showing false news to the public? Why are you showing it brother?</v>
      </c>
    </row>
    <row r="24764" spans="1:2" ht="14.25" customHeight="1">
      <c r="A24764" s="2" t="s">
        <v>23449</v>
      </c>
      <c r="B24764" s="2" t="str">
        <f ca="1">IFERROR(__xludf.DUMMYFUNCTION("GOOGLETRANSLATE(A24764,""auto"",""en"")"),"Loading...")</f>
        <v>Loading...</v>
      </c>
    </row>
    <row r="24765" spans="1:2" ht="14.25" customHeight="1">
      <c r="A24765" s="2" t="s">
        <v>23450</v>
      </c>
      <c r="B24765" s="2" t="str">
        <f ca="1">IFERROR(__xludf.DUMMYFUNCTION("GOOGLETRANSLATE(A24765,""auto"",""en"")"),"Loading...")</f>
        <v>Loading...</v>
      </c>
    </row>
    <row r="24766" spans="1:2" ht="14.25" customHeight="1">
      <c r="A24766" s="2" t="s">
        <v>23451</v>
      </c>
      <c r="B24766" s="2" t="str">
        <f ca="1">IFERROR(__xludf.DUMMYFUNCTION("GOOGLETRANSLATE(A24766,""auto"",""en"")"),"Loading...")</f>
        <v>Loading...</v>
      </c>
    </row>
    <row r="24767" spans="1:2" ht="14.25" customHeight="1">
      <c r="A24767" s="2" t="s">
        <v>23452</v>
      </c>
      <c r="B24767" s="2" t="str">
        <f ca="1">IFERROR(__xludf.DUMMYFUNCTION("GOOGLETRANSLATE(A24767,""auto"",""en"")"),"Loading...")</f>
        <v>Loading...</v>
      </c>
    </row>
    <row r="24768" spans="1:2" ht="14.25" customHeight="1">
      <c r="A24768" s="2" t="s">
        <v>23453</v>
      </c>
      <c r="B24768" s="2" t="str">
        <f ca="1">IFERROR(__xludf.DUMMYFUNCTION("GOOGLETRANSLATE(A24768,""auto"",""en"")"),"Loading...")</f>
        <v>Loading...</v>
      </c>
    </row>
    <row r="24769" spans="1:2" ht="14.25" customHeight="1">
      <c r="A24769" s="2" t="s">
        <v>23454</v>
      </c>
      <c r="B24769" s="2" t="str">
        <f ca="1">IFERROR(__xludf.DUMMYFUNCTION("GOOGLETRANSLATE(A24769,""auto"",""en"")"),"Loading...")</f>
        <v>Loading...</v>
      </c>
    </row>
    <row r="24770" spans="1:2" ht="14.25" customHeight="1">
      <c r="A24770" s="2" t="s">
        <v>23455</v>
      </c>
      <c r="B24770" s="2" t="str">
        <f ca="1">IFERROR(__xludf.DUMMYFUNCTION("GOOGLETRANSLATE(A24770,""auto"",""en"")"),"Loading...")</f>
        <v>Loading...</v>
      </c>
    </row>
    <row r="24771" spans="1:2" ht="14.25" customHeight="1">
      <c r="A24771" s="2" t="s">
        <v>23456</v>
      </c>
      <c r="B24771" s="2" t="str">
        <f ca="1">IFERROR(__xludf.DUMMYFUNCTION("GOOGLETRANSLATE(A24771,""auto"",""en"")"),"Loading...")</f>
        <v>Loading...</v>
      </c>
    </row>
    <row r="24772" spans="1:2" ht="14.25" customHeight="1">
      <c r="A24772" s="2" t="s">
        <v>23457</v>
      </c>
      <c r="B24772" s="2" t="str">
        <f ca="1">IFERROR(__xludf.DUMMYFUNCTION("GOOGLETRANSLATE(A24772,""auto"",""en"")"),"Loading...")</f>
        <v>Loading...</v>
      </c>
    </row>
    <row r="24773" spans="1:2" ht="14.25" customHeight="1">
      <c r="A24773" s="2" t="s">
        <v>23458</v>
      </c>
      <c r="B24773" s="2" t="str">
        <f ca="1">IFERROR(__xludf.DUMMYFUNCTION("GOOGLETRANSLATE(A24773,""auto"",""en"")"),"Loading...")</f>
        <v>Loading...</v>
      </c>
    </row>
    <row r="24774" spans="1:2" ht="14.25" customHeight="1">
      <c r="A24774" s="2" t="s">
        <v>23459</v>
      </c>
      <c r="B24774" s="2" t="str">
        <f ca="1">IFERROR(__xludf.DUMMYFUNCTION("GOOGLETRANSLATE(A24774,""auto"",""en"")"),"Is this also sold?")</f>
        <v>Is this also sold?</v>
      </c>
    </row>
    <row r="24775" spans="1:2" ht="14.25" customHeight="1">
      <c r="A24775" s="2" t="s">
        <v>23460</v>
      </c>
      <c r="B24775" s="2" t="str">
        <f ca="1">IFERROR(__xludf.DUMMYFUNCTION("GOOGLETRANSLATE(A24775,""auto"",""en"")"),"Loading...")</f>
        <v>Loading...</v>
      </c>
    </row>
    <row r="24776" spans="1:2" ht="14.25" customHeight="1">
      <c r="A24776" s="2" t="s">
        <v>23461</v>
      </c>
      <c r="B24776" s="2" t="str">
        <f ca="1">IFERROR(__xludf.DUMMYFUNCTION("GOOGLETRANSLATE(A24776,""auto"",""en"")"),"Problem of Rahul is that he's in wrong profession. Politics is not suitable to him.")</f>
        <v>Problem of Rahul is that he's in wrong profession. Politics is not suitable to him.</v>
      </c>
    </row>
    <row r="24777" spans="1:2" ht="14.25" customHeight="1">
      <c r="A24777" s="2" t="s">
        <v>23462</v>
      </c>
      <c r="B24777" s="2" t="str">
        <f ca="1">IFERROR(__xludf.DUMMYFUNCTION("GOOGLETRANSLATE(A24777,""auto"",""en"")"),"Loading...")</f>
        <v>Loading...</v>
      </c>
    </row>
    <row r="24778" spans="1:2" ht="14.25" customHeight="1">
      <c r="A24778" s="2" t="s">
        <v>23463</v>
      </c>
      <c r="B24778" s="2" t="str">
        <f ca="1">IFERROR(__xludf.DUMMYFUNCTION("GOOGLETRANSLATE(A24778,""auto"",""en"")"),"Loading...")</f>
        <v>Loading...</v>
      </c>
    </row>
    <row r="24779" spans="1:2" ht="14.25" customHeight="1">
      <c r="A24779" s="2" t="s">
        <v>23464</v>
      </c>
      <c r="B24779" s="2" t="str">
        <f ca="1">IFERROR(__xludf.DUMMYFUNCTION("GOOGLETRANSLATE(A24779,""auto"",""en"")"),"Loading...")</f>
        <v>Loading...</v>
      </c>
    </row>
    <row r="24780" spans="1:2" ht="14.25" customHeight="1">
      <c r="A24780" s="2" t="s">
        <v>7436</v>
      </c>
      <c r="B24780" s="2" t="str">
        <f ca="1">IFERROR(__xludf.DUMMYFUNCTION("GOOGLETRANSLATE(A24780,""auto"",""en"")"),"Loading...")</f>
        <v>Loading...</v>
      </c>
    </row>
    <row r="24781" spans="1:2" ht="14.25" customHeight="1">
      <c r="A24781" s="2" t="s">
        <v>23465</v>
      </c>
      <c r="B24781" s="2" t="str">
        <f ca="1">IFERROR(__xludf.DUMMYFUNCTION("GOOGLETRANSLATE(A24781,""auto"",""en"")"),"Loading...")</f>
        <v>Loading...</v>
      </c>
    </row>
    <row r="24782" spans="1:2" ht="14.25" customHeight="1">
      <c r="A24782" s="2" t="s">
        <v>23466</v>
      </c>
      <c r="B24782" s="2" t="str">
        <f ca="1">IFERROR(__xludf.DUMMYFUNCTION("GOOGLETRANSLATE(A24782,""auto"",""en"")"),"Mohak has got the enough money to release all these videos to influence the Voting in favor of BJP.. i dare you to make the same video for Modi")</f>
        <v>Mohak has got the enough money to release all these videos to influence the Voting in favor of BJP.. i dare you to make the same video for Modi</v>
      </c>
    </row>
    <row r="24783" spans="1:2" ht="14.25" customHeight="1">
      <c r="A24783" s="2" t="s">
        <v>23467</v>
      </c>
      <c r="B24783" s="2" t="str">
        <f ca="1">IFERROR(__xludf.DUMMYFUNCTION("GOOGLETRANSLATE(A24783,""auto"",""en"")"),"Loading...")</f>
        <v>Loading...</v>
      </c>
    </row>
    <row r="24784" spans="1:2" ht="14.25" customHeight="1">
      <c r="A24784" s="2" t="s">
        <v>16749</v>
      </c>
      <c r="B24784" s="2" t="str">
        <f ca="1">IFERROR(__xludf.DUMMYFUNCTION("GOOGLETRANSLATE(A24784,""auto"",""en"")"),"Vote for Congress")</f>
        <v>Vote for Congress</v>
      </c>
    </row>
    <row r="24785" spans="1:2" ht="14.25" customHeight="1">
      <c r="A24785" s="6" t="s">
        <v>23468</v>
      </c>
      <c r="B24785" s="2" t="str">
        <f ca="1">IFERROR(__xludf.DUMMYFUNCTION("GOOGLETRANSLATE(A24785,""auto"",""en"")"),"Loading...")</f>
        <v>Loading...</v>
      </c>
    </row>
    <row r="24786" spans="1:2" ht="14.25" customHeight="1">
      <c r="A24786" s="2" t="s">
        <v>23469</v>
      </c>
      <c r="B24786" s="2" t="str">
        <f ca="1">IFERROR(__xludf.DUMMYFUNCTION("GOOGLETRANSLATE(A24786,""auto"",""en"")"),"Sorry brother, why did you keep uploading videos and gave your vote to BJP?")</f>
        <v>Sorry brother, why did you keep uploading videos and gave your vote to BJP?</v>
      </c>
    </row>
    <row r="24787" spans="1:2" ht="14.25" customHeight="1">
      <c r="A24787" s="2" t="s">
        <v>23470</v>
      </c>
      <c r="B24787" s="2" t="str">
        <f ca="1">IFERROR(__xludf.DUMMYFUNCTION("GOOGLETRANSLATE(A24787,""auto"",""en"")"),"Loading...")</f>
        <v>Loading...</v>
      </c>
    </row>
    <row r="24788" spans="1:2" ht="14.25" customHeight="1">
      <c r="A24788" s="4" t="s">
        <v>23471</v>
      </c>
      <c r="B24788" s="2" t="str">
        <f ca="1">IFERROR(__xludf.DUMMYFUNCTION("GOOGLETRANSLATE(A24788,""auto"",""en"")"),"Loading...")</f>
        <v>Loading...</v>
      </c>
    </row>
    <row r="24789" spans="1:2" ht="14.25" customHeight="1">
      <c r="A24789" s="6" t="s">
        <v>23472</v>
      </c>
      <c r="B24789" s="2" t="str">
        <f ca="1">IFERROR(__xludf.DUMMYFUNCTION("GOOGLETRANSLATE(A24789,""auto"",""en"")"),"Loading...")</f>
        <v>Loading...</v>
      </c>
    </row>
    <row r="24790" spans="1:2" ht="14.25" customHeight="1">
      <c r="A24790" s="2" t="s">
        <v>23473</v>
      </c>
      <c r="B24790" s="2" t="str">
        <f ca="1">IFERROR(__xludf.DUMMYFUNCTION("GOOGLETRANSLATE(A24790,""auto"",""en"")"),"Loading...")</f>
        <v>Loading...</v>
      </c>
    </row>
    <row r="24791" spans="1:2" ht="14.25" customHeight="1">
      <c r="A24791" s="2" t="s">
        <v>23474</v>
      </c>
      <c r="B24791" s="2" t="str">
        <f ca="1">IFERROR(__xludf.DUMMYFUNCTION("GOOGLETRANSLATE(A24791,""auto"",""en"")"),"Loading...")</f>
        <v>Loading...</v>
      </c>
    </row>
    <row r="24792" spans="1:2" ht="14.25" customHeight="1">
      <c r="A24792" s="2" t="s">
        <v>23475</v>
      </c>
      <c r="B24792" s="2" t="str">
        <f ca="1">IFERROR(__xludf.DUMMYFUNCTION("GOOGLETRANSLATE(A24792,""auto"",""en"")"),"Loading...")</f>
        <v>Loading...</v>
      </c>
    </row>
    <row r="24793" spans="1:2" ht="14.25" customHeight="1">
      <c r="A24793" s="2" t="s">
        <v>23476</v>
      </c>
      <c r="B24793" s="2" t="str">
        <f ca="1">IFERROR(__xludf.DUMMYFUNCTION("GOOGLETRANSLATE(A24793,""auto"",""en"")"),"Loading...")</f>
        <v>Loading...</v>
      </c>
    </row>
    <row r="24794" spans="1:2" ht="14.25" customHeight="1">
      <c r="A24794" s="2" t="s">
        <v>21772</v>
      </c>
      <c r="B24794" s="2" t="str">
        <f ca="1">IFERROR(__xludf.DUMMYFUNCTION("GOOGLETRANSLATE(A24794,""auto"",""en"")"),"Loading...")</f>
        <v>Loading...</v>
      </c>
    </row>
    <row r="24795" spans="1:2" ht="14.25" customHeight="1">
      <c r="A24795" s="4" t="s">
        <v>23477</v>
      </c>
      <c r="B24795" s="2" t="str">
        <f ca="1">IFERROR(__xludf.DUMMYFUNCTION("GOOGLETRANSLATE(A24795,""auto"",""en"")"),"Loading...")</f>
        <v>Loading...</v>
      </c>
    </row>
    <row r="24796" spans="1:2" ht="14.25" customHeight="1">
      <c r="A24796" s="2" t="s">
        <v>23478</v>
      </c>
      <c r="B24796" s="2" t="str">
        <f ca="1">IFERROR(__xludf.DUMMYFUNCTION("GOOGLETRANSLATE(A24796,""auto"",""en"")"),"Loading...")</f>
        <v>Loading...</v>
      </c>
    </row>
    <row r="24797" spans="1:2" ht="14.25" customHeight="1">
      <c r="A24797" s="2" t="s">
        <v>23479</v>
      </c>
      <c r="B24797" s="2" t="str">
        <f ca="1">IFERROR(__xludf.DUMMYFUNCTION("GOOGLETRANSLATE(A24797,""auto"",""en"")"),"BJP manifesto 2014 and latest manifesto 2024 ka Details explain next video")</f>
        <v>BJP manifesto 2014 and latest manifesto 2024 ka Details explain next video</v>
      </c>
    </row>
    <row r="24798" spans="1:2" ht="14.25" customHeight="1">
      <c r="A24798" s="6" t="s">
        <v>23480</v>
      </c>
      <c r="B24798" s="2" t="str">
        <f ca="1">IFERROR(__xludf.DUMMYFUNCTION("GOOGLETRANSLATE(A24798,""auto"",""en"")"),"This video is a little late, Mohak.
We should have gotten Rahul Gandhi out years ago.")</f>
        <v>This video is a little late, Mohak.
We should have gotten Rahul Gandhi out years ago.</v>
      </c>
    </row>
    <row r="24799" spans="1:2" ht="14.25" customHeight="1">
      <c r="A24799" s="2" t="s">
        <v>23481</v>
      </c>
      <c r="B24799" s="2" t="str">
        <f ca="1">IFERROR(__xludf.DUMMYFUNCTION("GOOGLETRANSLATE(A24799,""auto"",""en"")"),"You don't have the guts to talk about Modi in the same manner  as you do with Rahul Gandhi.. this is what bjp and its supporters have been doing for years .. Look at the promise made by BJP and to what extent they have fulfilled")</f>
        <v>You don't have the guts to talk about Modi in the same manner  as you do with Rahul Gandhi.. this is what bjp and its supporters have been doing for years .. Look at the promise made by BJP and to what extent they have fulfilled</v>
      </c>
    </row>
    <row r="24800" spans="1:2" ht="14.25" customHeight="1">
      <c r="A24800" s="2" t="s">
        <v>23482</v>
      </c>
      <c r="B24800" s="2" t="str">
        <f ca="1">IFERROR(__xludf.DUMMYFUNCTION("GOOGLETRANSLATE(A24800,""auto"",""en"")"),"Loading...")</f>
        <v>Loading...</v>
      </c>
    </row>
    <row r="24801" spans="1:2" ht="14.25" customHeight="1">
      <c r="A24801" s="2" t="s">
        <v>23483</v>
      </c>
      <c r="B24801" s="2" t="str">
        <f ca="1">IFERROR(__xludf.DUMMYFUNCTION("GOOGLETRANSLATE(A24801,""auto"",""en"")"),"Loading...")</f>
        <v>Loading...</v>
      </c>
    </row>
    <row r="24802" spans="1:2" ht="14.25" customHeight="1">
      <c r="A24802" s="2" t="s">
        <v>23484</v>
      </c>
      <c r="B24802" s="2" t="str">
        <f ca="1">IFERROR(__xludf.DUMMYFUNCTION("GOOGLETRANSLATE(A24802,""auto"",""en"")"),"Loading...")</f>
        <v>Loading...</v>
      </c>
    </row>
    <row r="24803" spans="1:2" ht="14.25" customHeight="1">
      <c r="A24803" s="2" t="s">
        <v>23485</v>
      </c>
      <c r="B24803" s="2" t="str">
        <f ca="1">IFERROR(__xludf.DUMMYFUNCTION("GOOGLETRANSLATE(A24803,""auto"",""en"")"),"Loading...")</f>
        <v>Loading...</v>
      </c>
    </row>
    <row r="24804" spans="1:2" ht="14.25" customHeight="1">
      <c r="A24804" s="2" t="s">
        <v>23486</v>
      </c>
      <c r="B24804" s="2" t="str">
        <f ca="1">IFERROR(__xludf.DUMMYFUNCTION("GOOGLETRANSLATE(A24804,""auto"",""en"")"),"Loading...")</f>
        <v>Loading...</v>
      </c>
    </row>
    <row r="24805" spans="1:2" ht="14.25" customHeight="1">
      <c r="A24805" s="2" t="s">
        <v>23487</v>
      </c>
      <c r="B24805" s="2" t="str">
        <f ca="1">IFERROR(__xludf.DUMMYFUNCTION("GOOGLETRANSLATE(A24805,""auto"",""en"")"),"Loading...")</f>
        <v>Loading...</v>
      </c>
    </row>
    <row r="24806" spans="1:2" ht="14.25" customHeight="1">
      <c r="A24806" s="6" t="s">
        <v>23488</v>
      </c>
      <c r="B24806" s="2" t="str">
        <f ca="1">IFERROR(__xludf.DUMMYFUNCTION("GOOGLETRANSLATE(A24806,""auto"",""en"")"),"Vote for INDIA alliance. 
Boycott ND")</f>
        <v>Vote for INDIA alliance. 
Boycott ND</v>
      </c>
    </row>
    <row r="24807" spans="1:2" ht="14.25" customHeight="1">
      <c r="A24807" s="2" t="s">
        <v>14189</v>
      </c>
      <c r="B24807" s="2" t="str">
        <f ca="1">IFERROR(__xludf.DUMMYFUNCTION("GOOGLETRANSLATE(A24807,""auto"",""en"")"),"BJP Hatao Desh Bachao")</f>
        <v>BJP Hatao Desh Bachao</v>
      </c>
    </row>
    <row r="24808" spans="1:2" ht="14.25" customHeight="1">
      <c r="A24808" s="2" t="s">
        <v>23489</v>
      </c>
      <c r="B24808" s="2" t="str">
        <f ca="1">IFERROR(__xludf.DUMMYFUNCTION("GOOGLETRANSLATE(A24808,""auto"",""en"")"),"Loading...")</f>
        <v>Loading...</v>
      </c>
    </row>
    <row r="24809" spans="1:2" ht="14.25" customHeight="1">
      <c r="A24809" s="2" t="s">
        <v>23490</v>
      </c>
      <c r="B24809" s="2" t="str">
        <f ca="1">IFERROR(__xludf.DUMMYFUNCTION("GOOGLETRANSLATE(A24809,""auto"",""en"")"),"Loading...")</f>
        <v>Loading...</v>
      </c>
    </row>
    <row r="24810" spans="1:2" ht="14.25" customHeight="1">
      <c r="A24810" s="2" t="s">
        <v>23491</v>
      </c>
      <c r="B24810" s="2" t="str">
        <f ca="1">IFERROR(__xludf.DUMMYFUNCTION("GOOGLETRANSLATE(A24810,""auto"",""en"")"),"What was the price given to this YouTuber by calling him Modi?")</f>
        <v>What was the price given to this YouTuber by calling him Modi?</v>
      </c>
    </row>
    <row r="24811" spans="1:2" ht="14.25" customHeight="1">
      <c r="A24811" s="2" t="s">
        <v>23492</v>
      </c>
      <c r="B24811" s="2" t="str">
        <f ca="1">IFERROR(__xludf.DUMMYFUNCTION("GOOGLETRANSLATE(A24811,""auto"",""en"")"),"Loading...")</f>
        <v>Loading...</v>
      </c>
    </row>
    <row r="24812" spans="1:2" ht="14.25" customHeight="1">
      <c r="A24812" s="2" t="s">
        <v>23493</v>
      </c>
      <c r="B24812" s="2" t="str">
        <f ca="1">IFERROR(__xludf.DUMMYFUNCTION("GOOGLETRANSLATE(A24812,""auto"",""en"")"),"Loading...")</f>
        <v>Loading...</v>
      </c>
    </row>
    <row r="24813" spans="1:2" ht="14.25" customHeight="1">
      <c r="A24813" s="2" t="s">
        <v>23494</v>
      </c>
      <c r="B24813" s="2" t="str">
        <f ca="1">IFERROR(__xludf.DUMMYFUNCTION("GOOGLETRANSLATE(A24813,""auto"",""en"")"),"Who should vote now?")</f>
        <v>Who should vote now?</v>
      </c>
    </row>
    <row r="24814" spans="1:2" ht="14.25" customHeight="1">
      <c r="A24814" s="4" t="s">
        <v>23495</v>
      </c>
      <c r="B24814" s="2" t="str">
        <f ca="1">IFERROR(__xludf.DUMMYFUNCTION("GOOGLETRANSLATE(A24814,""auto"",""en"")"),"Loading...")</f>
        <v>Loading...</v>
      </c>
    </row>
    <row r="24815" spans="1:2" ht="14.25" customHeight="1">
      <c r="A24815" s="2" t="s">
        <v>23496</v>
      </c>
      <c r="B24815" s="2" t="str">
        <f ca="1">IFERROR(__xludf.DUMMYFUNCTION("GOOGLETRANSLATE(A24815,""auto"",""en"")"),"Keep going bro ❤")</f>
        <v>Keep going bro ❤</v>
      </c>
    </row>
    <row r="24816" spans="1:2" ht="14.25" customHeight="1">
      <c r="A24816" s="2" t="s">
        <v>23497</v>
      </c>
      <c r="B24816" s="2" t="str">
        <f ca="1">IFERROR(__xludf.DUMMYFUNCTION("GOOGLETRANSLATE(A24816,""auto"",""en"")"),"Loading...")</f>
        <v>Loading...</v>
      </c>
    </row>
    <row r="24817" spans="1:2" ht="14.25" customHeight="1">
      <c r="A24817" s="2" t="s">
        <v>23498</v>
      </c>
      <c r="B24817" s="2" t="str">
        <f ca="1">IFERROR(__xludf.DUMMYFUNCTION("GOOGLETRANSLATE(A24817,""auto"",""en"")"),"Loading...")</f>
        <v>Loading...</v>
      </c>
    </row>
    <row r="24818" spans="1:2" ht="14.25" customHeight="1">
      <c r="A24818" s="2" t="s">
        <v>23499</v>
      </c>
      <c r="B24818" s="2" t="str">
        <f ca="1">IFERROR(__xludf.DUMMYFUNCTION("GOOGLETRANSLATE(A24818,""auto"",""en"")"),"Loading...")</f>
        <v>Loading...</v>
      </c>
    </row>
    <row r="24819" spans="1:2" ht="14.25" customHeight="1">
      <c r="A24819" s="2" t="s">
        <v>23500</v>
      </c>
      <c r="B24819" s="2" t="str">
        <f ca="1">IFERROR(__xludf.DUMMYFUNCTION("GOOGLETRANSLATE(A24819,""auto"",""en"")"),"Loading...")</f>
        <v>Loading...</v>
      </c>
    </row>
    <row r="24820" spans="1:2" ht="14.25" customHeight="1">
      <c r="A24820" s="2" t="s">
        <v>23501</v>
      </c>
      <c r="B24820" s="2" t="str">
        <f ca="1">IFERROR(__xludf.DUMMYFUNCTION("GOOGLETRANSLATE(A24820,""auto"",""en"")"),"Loading...")</f>
        <v>Loading...</v>
      </c>
    </row>
    <row r="24821" spans="1:2" ht="14.25" customHeight="1">
      <c r="A24821" s="4" t="s">
        <v>23502</v>
      </c>
      <c r="B24821" s="2" t="str">
        <f ca="1">IFERROR(__xludf.DUMMYFUNCTION("GOOGLETRANSLATE(A24821,""auto"",""en"")"),"Loading...")</f>
        <v>Loading...</v>
      </c>
    </row>
    <row r="24822" spans="1:2" ht="14.25" customHeight="1">
      <c r="A24822" s="6" t="s">
        <v>23503</v>
      </c>
      <c r="B24822" s="2" t="str">
        <f ca="1">IFERROR(__xludf.DUMMYFUNCTION("GOOGLETRANSLATE(A24822,""auto"",""en"")"),"Loading...")</f>
        <v>Loading...</v>
      </c>
    </row>
    <row r="24823" spans="1:2" ht="14.25" customHeight="1">
      <c r="A24823" s="6" t="s">
        <v>23504</v>
      </c>
      <c r="B24823" s="2" t="str">
        <f ca="1">IFERROR(__xludf.DUMMYFUNCTION("GOOGLETRANSLATE(A24823,""auto"",""en"")"),"Loading...")</f>
        <v>Loading...</v>
      </c>
    </row>
    <row r="24824" spans="1:2" ht="14.25" customHeight="1">
      <c r="A24824" s="2" t="s">
        <v>23505</v>
      </c>
      <c r="B24824" s="2" t="str">
        <f ca="1">IFERROR(__xludf.DUMMYFUNCTION("GOOGLETRANSLATE(A24824,""auto"",""en"")"),"I know its not important but can you upload videos in 4k ?")</f>
        <v>I know its not important but can you upload videos in 4k ?</v>
      </c>
    </row>
    <row r="24825" spans="1:2" ht="14.25" customHeight="1">
      <c r="A24825" s="2" t="s">
        <v>23506</v>
      </c>
      <c r="B24825" s="2" t="str">
        <f ca="1">IFERROR(__xludf.DUMMYFUNCTION("GOOGLETRANSLATE(A24825,""auto"",""en"")"),"Loading...")</f>
        <v>Loading...</v>
      </c>
    </row>
    <row r="24826" spans="1:2" ht="14.25" customHeight="1">
      <c r="A24826" s="2" t="s">
        <v>23507</v>
      </c>
      <c r="B24826" s="2" t="str">
        <f ca="1">IFERROR(__xludf.DUMMYFUNCTION("GOOGLETRANSLATE(A24826,""auto"",""en"")"),"Loading...")</f>
        <v>Loading...</v>
      </c>
    </row>
    <row r="24827" spans="1:2" ht="14.25" customHeight="1">
      <c r="A24827" s="2" t="s">
        <v>23508</v>
      </c>
      <c r="B24827" s="2" t="str">
        <f ca="1">IFERROR(__xludf.DUMMYFUNCTION("GOOGLETRANSLATE(A24827,""auto"",""en"")"),"Loading...")</f>
        <v>Loading...</v>
      </c>
    </row>
    <row r="24828" spans="1:2" ht="14.25" customHeight="1">
      <c r="A24828" s="2" t="s">
        <v>23509</v>
      </c>
      <c r="B24828" s="2" t="str">
        <f ca="1">IFERROR(__xludf.DUMMYFUNCTION("GOOGLETRANSLATE(A24828,""auto"",""en"")"),"Loading...")</f>
        <v>Loading...</v>
      </c>
    </row>
    <row r="24829" spans="1:2" ht="14.25" customHeight="1">
      <c r="A24829" s="2" t="s">
        <v>23510</v>
      </c>
      <c r="B24829" s="2" t="str">
        <f ca="1">IFERROR(__xludf.DUMMYFUNCTION("GOOGLETRANSLATE(A24829,""auto"",""en"")"),"Loading...")</f>
        <v>Loading...</v>
      </c>
    </row>
    <row r="24830" spans="1:2" ht="14.25" customHeight="1">
      <c r="A24830" s="2" t="s">
        <v>23511</v>
      </c>
      <c r="B24830" s="2" t="str">
        <f ca="1">IFERROR(__xludf.DUMMYFUNCTION("GOOGLETRANSLATE(A24830,""auto"",""en"")"),"Loading...")</f>
        <v>Loading...</v>
      </c>
    </row>
    <row r="24831" spans="1:2" ht="14.25" customHeight="1">
      <c r="A24831" s="2" t="s">
        <v>23512</v>
      </c>
      <c r="B24831" s="2" t="str">
        <f ca="1">IFERROR(__xludf.DUMMYFUNCTION("GOOGLETRANSLATE(A24831,""auto"",""en"")"),"Loading...")</f>
        <v>Loading...</v>
      </c>
    </row>
    <row r="24832" spans="1:2" ht="14.25" customHeight="1">
      <c r="A24832" s="2" t="s">
        <v>23513</v>
      </c>
      <c r="B24832" s="2" t="str">
        <f ca="1">IFERROR(__xludf.DUMMYFUNCTION("GOOGLETRANSLATE(A24832,""auto"",""en"")"),"Loading...")</f>
        <v>Loading...</v>
      </c>
    </row>
    <row r="24833" spans="1:2" ht="14.25" customHeight="1">
      <c r="A24833" s="2" t="s">
        <v>23077</v>
      </c>
      <c r="B24833" s="2" t="str">
        <f ca="1">IFERROR(__xludf.DUMMYFUNCTION("GOOGLETRANSLATE(A24833,""auto"",""en"")"),"Loading...")</f>
        <v>Loading...</v>
      </c>
    </row>
    <row r="24834" spans="1:2" ht="14.25" customHeight="1">
      <c r="A24834" s="6" t="s">
        <v>23514</v>
      </c>
      <c r="B24834" s="2" t="str">
        <f ca="1">IFERROR(__xludf.DUMMYFUNCTION("GOOGLETRANSLATE(A24834,""auto"",""en"")"),"Loading...")</f>
        <v>Loading...</v>
      </c>
    </row>
    <row r="24835" spans="1:2" ht="14.25" customHeight="1">
      <c r="A24835" s="6" t="s">
        <v>23515</v>
      </c>
      <c r="B24835" s="2" t="str">
        <f ca="1">IFERROR(__xludf.DUMMYFUNCTION("GOOGLETRANSLATE(A24835,""auto"",""en"")"),"Loading...")</f>
        <v>Loading...</v>
      </c>
    </row>
    <row r="24836" spans="1:2" ht="14.25" customHeight="1">
      <c r="A24836" s="2" t="s">
        <v>23516</v>
      </c>
      <c r="B24836" s="2" t="str">
        <f ca="1">IFERROR(__xludf.DUMMYFUNCTION("GOOGLETRANSLATE(A24836,""auto"",""en"")"),"Loading...")</f>
        <v>Loading...</v>
      </c>
    </row>
    <row r="24837" spans="1:2" ht="14.25" customHeight="1">
      <c r="A24837" s="2" t="s">
        <v>1534</v>
      </c>
      <c r="B24837" s="2" t="str">
        <f ca="1">IFERROR(__xludf.DUMMYFUNCTION("GOOGLETRANSLATE(A24837,""auto"",""en"")"),"Loading...")</f>
        <v>Loading...</v>
      </c>
    </row>
    <row r="24838" spans="1:2" ht="14.25" customHeight="1">
      <c r="A24838" s="2" t="s">
        <v>23517</v>
      </c>
      <c r="B24838" s="2" t="str">
        <f ca="1">IFERROR(__xludf.DUMMYFUNCTION("GOOGLETRANSLATE(A24838,""auto"",""en"")"),"Loading...")</f>
        <v>Loading...</v>
      </c>
    </row>
    <row r="24839" spans="1:2" ht="14.25" customHeight="1">
      <c r="A24839" s="2" t="s">
        <v>23518</v>
      </c>
      <c r="B24839" s="2" t="str">
        <f ca="1">IFERROR(__xludf.DUMMYFUNCTION("GOOGLETRANSLATE(A24839,""auto"",""en"")"),"Loading...")</f>
        <v>Loading...</v>
      </c>
    </row>
    <row r="24840" spans="1:2" ht="14.25" customHeight="1">
      <c r="A24840" s="2" t="s">
        <v>23519</v>
      </c>
      <c r="B24840" s="2" t="str">
        <f ca="1">IFERROR(__xludf.DUMMYFUNCTION("GOOGLETRANSLATE(A24840,""auto"",""en"")"),"Loading...")</f>
        <v>Loading...</v>
      </c>
    </row>
    <row r="24841" spans="1:2" ht="14.25" customHeight="1">
      <c r="A24841" s="2" t="s">
        <v>23520</v>
      </c>
      <c r="B24841" s="2" t="str">
        <f ca="1">IFERROR(__xludf.DUMMYFUNCTION("GOOGLETRANSLATE(A24841,""auto"",""en"")"),"Loading...")</f>
        <v>Loading...</v>
      </c>
    </row>
    <row r="24842" spans="1:2" ht="14.25" customHeight="1">
      <c r="A24842" s="6" t="s">
        <v>23521</v>
      </c>
      <c r="B24842" s="2" t="str">
        <f ca="1">IFERROR(__xludf.DUMMYFUNCTION("GOOGLETRANSLATE(A24842,""auto"",""en"")"),"This time Mohak Sarkar 
How are you, our leader?")</f>
        <v>This time Mohak Sarkar 
How are you, our leader?</v>
      </c>
    </row>
    <row r="24843" spans="1:2" ht="14.25" customHeight="1">
      <c r="A24843" s="2" t="s">
        <v>23522</v>
      </c>
      <c r="B24843" s="2" t="str">
        <f ca="1">IFERROR(__xludf.DUMMYFUNCTION("GOOGLETRANSLATE(A24843,""auto"",""en"")"),"Loading...")</f>
        <v>Loading...</v>
      </c>
    </row>
    <row r="24844" spans="1:2" ht="14.25" customHeight="1">
      <c r="A24844" s="2" t="s">
        <v>23523</v>
      </c>
      <c r="B24844" s="2" t="str">
        <f ca="1">IFERROR(__xludf.DUMMYFUNCTION("GOOGLETRANSLATE(A24844,""auto"",""en"")"),"Loading...")</f>
        <v>Loading...</v>
      </c>
    </row>
    <row r="24845" spans="1:2" ht="14.25" customHeight="1">
      <c r="A24845" s="6" t="s">
        <v>23524</v>
      </c>
      <c r="B24845" s="2" t="str">
        <f ca="1">IFERROR(__xludf.DUMMYFUNCTION("GOOGLETRANSLATE(A24845,""auto"",""en"")"),"Loading...")</f>
        <v>Loading...</v>
      </c>
    </row>
    <row r="24846" spans="1:2" ht="14.25" customHeight="1">
      <c r="A24846" s="2" t="s">
        <v>23525</v>
      </c>
      <c r="B24846" s="2" t="str">
        <f ca="1">IFERROR(__xludf.DUMMYFUNCTION("GOOGLETRANSLATE(A24846,""auto"",""en"")"),"Loading...")</f>
        <v>Loading...</v>
      </c>
    </row>
    <row r="24847" spans="1:2" ht="14.25" customHeight="1">
      <c r="A24847" s="4" t="s">
        <v>23526</v>
      </c>
      <c r="B24847" s="2" t="str">
        <f ca="1">IFERROR(__xludf.DUMMYFUNCTION("GOOGLETRANSLATE(A24847,""auto"",""en"")"),"Loading...")</f>
        <v>Loading...</v>
      </c>
    </row>
    <row r="24848" spans="1:2" ht="14.25" customHeight="1">
      <c r="A24848" s="2" t="s">
        <v>23527</v>
      </c>
      <c r="B24848" s="2" t="str">
        <f ca="1">IFERROR(__xludf.DUMMYFUNCTION("GOOGLETRANSLATE(A24848,""auto"",""en"")"),"Rahul Gandhi is a boy from Amethi, it has not been declared yet.")</f>
        <v>Rahul Gandhi is a boy from Amethi, it has not been declared yet.</v>
      </c>
    </row>
    <row r="24849" spans="1:2" ht="14.25" customHeight="1">
      <c r="A24849" s="2" t="s">
        <v>23528</v>
      </c>
      <c r="B24849" s="2" t="str">
        <f ca="1">IFERROR(__xludf.DUMMYFUNCTION("GOOGLETRANSLATE(A24849,""auto"",""en"")"),"Sir please make video in short in 20-25 minute.")</f>
        <v>Sir please make video in short in 20-25 minute.</v>
      </c>
    </row>
    <row r="24850" spans="1:2" ht="14.25" customHeight="1">
      <c r="A24850" s="2" t="s">
        <v>23529</v>
      </c>
      <c r="B24850" s="2" t="str">
        <f ca="1">IFERROR(__xludf.DUMMYFUNCTION("GOOGLETRANSLATE(A24850,""auto"",""en"")"),"Loading...")</f>
        <v>Loading...</v>
      </c>
    </row>
    <row r="24851" spans="1:2" ht="14.25" customHeight="1">
      <c r="A24851" s="2" t="s">
        <v>23530</v>
      </c>
      <c r="B24851" s="2" t="str">
        <f ca="1">IFERROR(__xludf.DUMMYFUNCTION("GOOGLETRANSLATE(A24851,""auto"",""en"")"),"Brother, I have lost crores in the bank.")</f>
        <v>Brother, I have lost crores in the bank.</v>
      </c>
    </row>
    <row r="24852" spans="1:2" ht="14.25" customHeight="1">
      <c r="A24852" s="4" t="s">
        <v>23531</v>
      </c>
      <c r="B24852" s="2" t="str">
        <f ca="1">IFERROR(__xludf.DUMMYFUNCTION("GOOGLETRANSLATE(A24852,""auto"",""en"")"),"Loading...")</f>
        <v>Loading...</v>
      </c>
    </row>
    <row r="24853" spans="1:2" ht="14.25" customHeight="1">
      <c r="A24853" s="2" t="s">
        <v>23532</v>
      </c>
      <c r="B24853" s="2" t="str">
        <f ca="1">IFERROR(__xludf.DUMMYFUNCTION("GOOGLETRANSLATE(A24853,""auto"",""en"")"),"Loading...")</f>
        <v>Loading...</v>
      </c>
    </row>
    <row r="24854" spans="1:2" ht="14.25" customHeight="1">
      <c r="A24854" s="2" t="s">
        <v>23533</v>
      </c>
      <c r="B24854" s="2" t="str">
        <f ca="1">IFERROR(__xludf.DUMMYFUNCTION("GOOGLETRANSLATE(A24854,""auto"",""en"")"),"Loading...")</f>
        <v>Loading...</v>
      </c>
    </row>
    <row r="24855" spans="1:2" ht="14.25" customHeight="1">
      <c r="A24855" s="6" t="s">
        <v>23534</v>
      </c>
      <c r="B24855" s="2" t="str">
        <f ca="1">IFERROR(__xludf.DUMMYFUNCTION("GOOGLETRANSLATE(A24855,""auto"",""en"")"),"Loading...")</f>
        <v>Loading...</v>
      </c>
    </row>
    <row r="24856" spans="1:2" ht="14.25" customHeight="1">
      <c r="A24856" s="2" t="s">
        <v>23535</v>
      </c>
      <c r="B24856" s="2" t="str">
        <f ca="1">IFERROR(__xludf.DUMMYFUNCTION("GOOGLETRANSLATE(A24856,""auto"",""en"")"),"Loading...")</f>
        <v>Loading...</v>
      </c>
    </row>
    <row r="24857" spans="1:2" ht="14.25" customHeight="1">
      <c r="A24857" s="2" t="s">
        <v>23536</v>
      </c>
      <c r="B24857" s="2" t="str">
        <f ca="1">IFERROR(__xludf.DUMMYFUNCTION("GOOGLETRANSLATE(A24857,""auto"",""en"")"),"Loading...")</f>
        <v>Loading...</v>
      </c>
    </row>
    <row r="24858" spans="1:2" ht="14.25" customHeight="1">
      <c r="A24858" s="2" t="s">
        <v>23537</v>
      </c>
      <c r="B24858" s="2" t="str">
        <f ca="1">IFERROR(__xludf.DUMMYFUNCTION("GOOGLETRANSLATE(A24858,""auto"",""en"")"),"Loading...")</f>
        <v>Loading...</v>
      </c>
    </row>
    <row r="24859" spans="1:2" ht="14.25" customHeight="1">
      <c r="A24859" s="2" t="s">
        <v>23538</v>
      </c>
      <c r="B24859" s="2" t="str">
        <f ca="1">IFERROR(__xludf.DUMMYFUNCTION("GOOGLETRANSLATE(A24859,""auto"",""en"")"),"Loading...")</f>
        <v>Loading...</v>
      </c>
    </row>
    <row r="24860" spans="1:2" ht="14.25" customHeight="1">
      <c r="A24860" s="2" t="s">
        <v>23539</v>
      </c>
      <c r="B24860" s="2" t="str">
        <f ca="1">IFERROR(__xludf.DUMMYFUNCTION("GOOGLETRANSLATE(A24860,""auto"",""en"")"),"Loading...")</f>
        <v>Loading...</v>
      </c>
    </row>
    <row r="24861" spans="1:2" ht="14.25" customHeight="1">
      <c r="A24861" s="2" t="s">
        <v>23540</v>
      </c>
      <c r="B24861" s="2" t="str">
        <f ca="1">IFERROR(__xludf.DUMMYFUNCTION("GOOGLETRANSLATE(A24861,""auto"",""en"")"),"Loading...")</f>
        <v>Loading...</v>
      </c>
    </row>
    <row r="24862" spans="1:2" ht="14.25" customHeight="1">
      <c r="A24862" s="2" t="s">
        <v>23541</v>
      </c>
      <c r="B24862" s="2" t="str">
        <f ca="1">IFERROR(__xludf.DUMMYFUNCTION("GOOGLETRANSLATE(A24862,""auto"",""en"")"),"Loading...")</f>
        <v>Loading...</v>
      </c>
    </row>
    <row r="24863" spans="1:2" ht="14.25" customHeight="1">
      <c r="A24863" s="2" t="s">
        <v>23542</v>
      </c>
      <c r="B24863" s="2" t="str">
        <f ca="1">IFERROR(__xludf.DUMMYFUNCTION("GOOGLETRANSLATE(A24863,""auto"",""en"")"),"Loading...")</f>
        <v>Loading...</v>
      </c>
    </row>
    <row r="24864" spans="1:2" ht="14.25" customHeight="1">
      <c r="A24864" s="2" t="s">
        <v>23543</v>
      </c>
      <c r="B24864" s="2" t="str">
        <f ca="1">IFERROR(__xludf.DUMMYFUNCTION("GOOGLETRANSLATE(A24864,""auto"",""en"")"),"Loading...")</f>
        <v>Loading...</v>
      </c>
    </row>
    <row r="24865" spans="1:2" ht="14.25" customHeight="1">
      <c r="A24865" s="2" t="s">
        <v>23544</v>
      </c>
      <c r="B24865" s="2" t="str">
        <f ca="1">IFERROR(__xludf.DUMMYFUNCTION("GOOGLETRANSLATE(A24865,""auto"",""en"")"),"Loading...")</f>
        <v>Loading...</v>
      </c>
    </row>
    <row r="24866" spans="1:2" ht="14.25" customHeight="1">
      <c r="A24866" s="2" t="s">
        <v>23545</v>
      </c>
      <c r="B24866" s="2" t="str">
        <f ca="1">IFERROR(__xludf.DUMMYFUNCTION("GOOGLETRANSLATE(A24866,""auto"",""en"")"),"Loading...")</f>
        <v>Loading...</v>
      </c>
    </row>
    <row r="24867" spans="1:2" ht="14.25" customHeight="1">
      <c r="A24867" s="2" t="s">
        <v>23546</v>
      </c>
      <c r="B24867" s="2" t="str">
        <f ca="1">IFERROR(__xludf.DUMMYFUNCTION("GOOGLETRANSLATE(A24867,""auto"",""en"")"),"Loading...")</f>
        <v>Loading...</v>
      </c>
    </row>
    <row r="24868" spans="1:2" ht="14.25" customHeight="1">
      <c r="A24868" s="2" t="s">
        <v>23547</v>
      </c>
      <c r="B24868" s="2" t="str">
        <f ca="1">IFERROR(__xludf.DUMMYFUNCTION("GOOGLETRANSLATE(A24868,""auto"",""en"")"),"Loading...")</f>
        <v>Loading...</v>
      </c>
    </row>
    <row r="24869" spans="1:2" ht="14.25" customHeight="1">
      <c r="A24869" s="2" t="s">
        <v>23548</v>
      </c>
      <c r="B24869" s="2" t="str">
        <f ca="1">IFERROR(__xludf.DUMMYFUNCTION("GOOGLETRANSLATE(A24869,""auto"",""en"")"),"Loading...")</f>
        <v>Loading...</v>
      </c>
    </row>
    <row r="24870" spans="1:2" ht="14.25" customHeight="1">
      <c r="A24870" s="2" t="s">
        <v>23549</v>
      </c>
      <c r="B24870" s="2" t="str">
        <f ca="1">IFERROR(__xludf.DUMMYFUNCTION("GOOGLETRANSLATE(A24870,""auto"",""en"")"),"Loading...")</f>
        <v>Loading...</v>
      </c>
    </row>
    <row r="24871" spans="1:2" ht="14.25" customHeight="1">
      <c r="A24871" s="2" t="s">
        <v>23550</v>
      </c>
      <c r="B24871" s="2" t="str">
        <f ca="1">IFERROR(__xludf.DUMMYFUNCTION("GOOGLETRANSLATE(A24871,""auto"",""en"")"),"Loading...")</f>
        <v>Loading...</v>
      </c>
    </row>
    <row r="24872" spans="1:2" ht="14.25" customHeight="1">
      <c r="A24872" s="2" t="s">
        <v>23551</v>
      </c>
      <c r="B24872" s="2" t="str">
        <f ca="1">IFERROR(__xludf.DUMMYFUNCTION("GOOGLETRANSLATE(A24872,""auto"",""en"")"),"Loading...")</f>
        <v>Loading...</v>
      </c>
    </row>
    <row r="24873" spans="1:2" ht="14.25" customHeight="1">
      <c r="A24873" s="2" t="s">
        <v>23552</v>
      </c>
      <c r="B24873" s="2" t="str">
        <f ca="1">IFERROR(__xludf.DUMMYFUNCTION("GOOGLETRANSLATE(A24873,""auto"",""en"")"),"Loading...")</f>
        <v>Loading...</v>
      </c>
    </row>
    <row r="24874" spans="1:2" ht="14.25" customHeight="1">
      <c r="A24874" s="2" t="s">
        <v>23553</v>
      </c>
      <c r="B24874" s="2" t="str">
        <f ca="1">IFERROR(__xludf.DUMMYFUNCTION("GOOGLETRANSLATE(A24874,""auto"",""en"")"),"Loading...")</f>
        <v>Loading...</v>
      </c>
    </row>
    <row r="24875" spans="1:2" ht="14.25" customHeight="1">
      <c r="A24875" s="2" t="s">
        <v>23554</v>
      </c>
      <c r="B24875" s="2" t="str">
        <f ca="1">IFERROR(__xludf.DUMMYFUNCTION("GOOGLETRANSLATE(A24875,""auto"",""en"")"),"Loading...")</f>
        <v>Loading...</v>
      </c>
    </row>
    <row r="24876" spans="1:2" ht="14.25" customHeight="1">
      <c r="A24876" s="2" t="s">
        <v>23555</v>
      </c>
      <c r="B24876" s="2" t="str">
        <f ca="1">IFERROR(__xludf.DUMMYFUNCTION("GOOGLETRANSLATE(A24876,""auto"",""en"")"),"Loading...")</f>
        <v>Loading...</v>
      </c>
    </row>
    <row r="24877" spans="1:2" ht="14.25" customHeight="1">
      <c r="A24877" s="2" t="s">
        <v>23556</v>
      </c>
      <c r="B24877" s="2" t="str">
        <f ca="1">IFERROR(__xludf.DUMMYFUNCTION("GOOGLETRANSLATE(A24877,""auto"",""en"")"),"Loading...")</f>
        <v>Loading...</v>
      </c>
    </row>
    <row r="24878" spans="1:2" ht="14.25" customHeight="1">
      <c r="A24878" s="2" t="s">
        <v>23557</v>
      </c>
      <c r="B24878" s="2" t="str">
        <f ca="1">IFERROR(__xludf.DUMMYFUNCTION("GOOGLETRANSLATE(A24878,""auto"",""en"")"),"Loading...")</f>
        <v>Loading...</v>
      </c>
    </row>
    <row r="24879" spans="1:2" ht="14.25" customHeight="1">
      <c r="A24879" s="2" t="s">
        <v>23558</v>
      </c>
      <c r="B24879" s="2" t="str">
        <f ca="1">IFERROR(__xludf.DUMMYFUNCTION("GOOGLETRANSLATE(A24879,""auto"",""en"")"),"Loading...")</f>
        <v>Loading...</v>
      </c>
    </row>
    <row r="24880" spans="1:2" ht="14.25" customHeight="1">
      <c r="A24880" s="2" t="s">
        <v>23559</v>
      </c>
      <c r="B24880" s="2" t="str">
        <f ca="1">IFERROR(__xludf.DUMMYFUNCTION("GOOGLETRANSLATE(A24880,""auto"",""en"")"),"Loading...")</f>
        <v>Loading...</v>
      </c>
    </row>
    <row r="24881" spans="1:2" ht="14.25" customHeight="1">
      <c r="A24881" s="2" t="s">
        <v>23560</v>
      </c>
      <c r="B24881" s="2" t="str">
        <f ca="1">IFERROR(__xludf.DUMMYFUNCTION("GOOGLETRANSLATE(A24881,""auto"",""en"")"),"Loading...")</f>
        <v>Loading...</v>
      </c>
    </row>
    <row r="24882" spans="1:2" ht="14.25" customHeight="1">
      <c r="A24882" s="2" t="s">
        <v>23561</v>
      </c>
      <c r="B24882" s="2" t="str">
        <f ca="1">IFERROR(__xludf.DUMMYFUNCTION("GOOGLETRANSLATE(A24882,""auto"",""en"")"),"Loading...")</f>
        <v>Loading...</v>
      </c>
    </row>
    <row r="24883" spans="1:2" ht="14.25" customHeight="1">
      <c r="A24883" s="2" t="s">
        <v>23562</v>
      </c>
      <c r="B24883" s="2" t="str">
        <f ca="1">IFERROR(__xludf.DUMMYFUNCTION("GOOGLETRANSLATE(A24883,""auto"",""en"")"),"Loading...")</f>
        <v>Loading...</v>
      </c>
    </row>
    <row r="24884" spans="1:2" ht="14.25" customHeight="1">
      <c r="A24884" s="2" t="s">
        <v>23563</v>
      </c>
      <c r="B24884" s="2" t="str">
        <f ca="1">IFERROR(__xludf.DUMMYFUNCTION("GOOGLETRANSLATE(A24884,""auto"",""en"")"),"Loading...")</f>
        <v>Loading...</v>
      </c>
    </row>
    <row r="24885" spans="1:2" ht="14.25" customHeight="1">
      <c r="A24885" s="2" t="s">
        <v>23564</v>
      </c>
      <c r="B24885" s="2" t="str">
        <f ca="1">IFERROR(__xludf.DUMMYFUNCTION("GOOGLETRANSLATE(A24885,""auto"",""en"")"),"Loading...")</f>
        <v>Loading...</v>
      </c>
    </row>
    <row r="24886" spans="1:2" ht="14.25" customHeight="1">
      <c r="A24886" s="2" t="s">
        <v>23565</v>
      </c>
      <c r="B24886" s="2" t="str">
        <f ca="1">IFERROR(__xludf.DUMMYFUNCTION("GOOGLETRANSLATE(A24886,""auto"",""en"")"),"Loading...")</f>
        <v>Loading...</v>
      </c>
    </row>
    <row r="24887" spans="1:2" ht="14.25" customHeight="1">
      <c r="A24887" s="2" t="s">
        <v>23566</v>
      </c>
      <c r="B24887" s="2" t="str">
        <f ca="1">IFERROR(__xludf.DUMMYFUNCTION("GOOGLETRANSLATE(A24887,""auto"",""en"")"),"Loading...")</f>
        <v>Loading...</v>
      </c>
    </row>
    <row r="24888" spans="1:2" ht="14.25" customHeight="1">
      <c r="A24888" s="2" t="s">
        <v>23567</v>
      </c>
      <c r="B24888" s="2" t="str">
        <f ca="1">IFERROR(__xludf.DUMMYFUNCTION("GOOGLETRANSLATE(A24888,""auto"",""en"")"),"Loading...")</f>
        <v>Loading...</v>
      </c>
    </row>
    <row r="24889" spans="1:2" ht="14.25" customHeight="1">
      <c r="A24889" s="2" t="s">
        <v>23568</v>
      </c>
      <c r="B24889" s="2" t="str">
        <f ca="1">IFERROR(__xludf.DUMMYFUNCTION("GOOGLETRANSLATE(A24889,""auto"",""en"")"),"Loading...")</f>
        <v>Loading...</v>
      </c>
    </row>
    <row r="24890" spans="1:2" ht="14.25" customHeight="1">
      <c r="A24890" s="6" t="s">
        <v>23569</v>
      </c>
      <c r="B24890" s="2" t="str">
        <f ca="1">IFERROR(__xludf.DUMMYFUNCTION("GOOGLETRANSLATE(A24890,""auto"",""en"")"),"Loading...")</f>
        <v>Loading...</v>
      </c>
    </row>
    <row r="24891" spans="1:2" ht="14.25" customHeight="1">
      <c r="A24891" s="6" t="s">
        <v>23570</v>
      </c>
      <c r="B24891" s="2" t="str">
        <f ca="1">IFERROR(__xludf.DUMMYFUNCTION("GOOGLETRANSLATE(A24891,""auto"",""en"")"),"I like Mohak Mangal sir's videos very much...
Sir 1 video on India's future also...❤")</f>
        <v>I like Mohak Mangal sir's videos very much...
Sir 1 video on India's future also...❤</v>
      </c>
    </row>
    <row r="24892" spans="1:2" ht="14.25" customHeight="1">
      <c r="A24892" s="2" t="s">
        <v>23571</v>
      </c>
      <c r="B24892" s="2" t="str">
        <f ca="1">IFERROR(__xludf.DUMMYFUNCTION("GOOGLETRANSLATE(A24892,""auto"",""en"")"),"*Rahul Gandhi will Fight in Amethi after voting in Waynawd 🎉🎉*")</f>
        <v>*Rahul Gandhi will Fight in Amethi after voting in Waynawd 🎉🎉*</v>
      </c>
    </row>
    <row r="24893" spans="1:2" ht="14.25" customHeight="1">
      <c r="A24893" s="2" t="s">
        <v>23572</v>
      </c>
      <c r="B24893" s="2" t="str">
        <f ca="1">IFERROR(__xludf.DUMMYFUNCTION("GOOGLETRANSLATE(A24893,""auto"",""en"")"),"Last comment 😅")</f>
        <v>Last comment 😅</v>
      </c>
    </row>
    <row r="24894" spans="1:2" ht="14.25" customHeight="1">
      <c r="A24894" s="2" t="s">
        <v>23573</v>
      </c>
      <c r="B24894" s="2" t="str">
        <f ca="1">IFERROR(__xludf.DUMMYFUNCTION("GOOGLETRANSLATE(A24894,""auto"",""en"")"),"Loading...")</f>
        <v>Loading...</v>
      </c>
    </row>
    <row r="24895" spans="1:2" ht="14.25" customHeight="1">
      <c r="A24895" s="2" t="s">
        <v>23574</v>
      </c>
      <c r="B24895" s="2" t="str">
        <f ca="1">IFERROR(__xludf.DUMMYFUNCTION("GOOGLETRANSLATE(A24895,""auto"",""en"")"),"Loading...")</f>
        <v>Loading...</v>
      </c>
    </row>
    <row r="24896" spans="1:2" ht="14.25" customHeight="1">
      <c r="A24896" s="2" t="s">
        <v>23575</v>
      </c>
      <c r="B24896" s="2" t="str">
        <f ca="1">IFERROR(__xludf.DUMMYFUNCTION("GOOGLETRANSLATE(A24896,""auto"",""en"")"),"Loading...")</f>
        <v>Loading...</v>
      </c>
    </row>
    <row r="24897" spans="1:2" ht="14.25" customHeight="1">
      <c r="A24897" s="2" t="s">
        <v>23576</v>
      </c>
      <c r="B24897" s="2" t="str">
        <f ca="1">IFERROR(__xludf.DUMMYFUNCTION("GOOGLETRANSLATE(A24897,""auto"",""en"")"),"Vote for congress save democrecy")</f>
        <v>Vote for congress save democrecy</v>
      </c>
    </row>
    <row r="24898" spans="1:2" ht="14.25" customHeight="1">
      <c r="A24898" s="2" t="s">
        <v>23577</v>
      </c>
      <c r="B24898" s="2" t="str">
        <f ca="1">IFERROR(__xludf.DUMMYFUNCTION("GOOGLETRANSLATE(A24898,""auto"",""en"")"),"Loading...")</f>
        <v>Loading...</v>
      </c>
    </row>
    <row r="24899" spans="1:2" ht="14.25" customHeight="1">
      <c r="A24899" s="2" t="s">
        <v>23578</v>
      </c>
      <c r="B24899" s="2" t="str">
        <f ca="1">IFERROR(__xludf.DUMMYFUNCTION("GOOGLETRANSLATE(A24899,""auto"",""en"")"),"Loading...")</f>
        <v>Loading...</v>
      </c>
    </row>
    <row r="24900" spans="1:2" ht="14.25" customHeight="1">
      <c r="A24900" s="6" t="s">
        <v>23579</v>
      </c>
      <c r="B24900" s="2" t="str">
        <f ca="1">IFERROR(__xludf.DUMMYFUNCTION("GOOGLETRANSLATE(A24900,""auto"",""en"")"),"Loading...")</f>
        <v>Loading...</v>
      </c>
    </row>
    <row r="24901" spans="1:2" ht="14.25" customHeight="1">
      <c r="A24901" s="2" t="s">
        <v>23580</v>
      </c>
      <c r="B24901" s="2" t="str">
        <f ca="1">IFERROR(__xludf.DUMMYFUNCTION("GOOGLETRANSLATE(A24901,""auto"",""en"")"),"Loading...")</f>
        <v>Loading...</v>
      </c>
    </row>
    <row r="24902" spans="1:2" ht="14.25" customHeight="1">
      <c r="A24902" s="6" t="s">
        <v>23581</v>
      </c>
      <c r="B24902" s="2" t="str">
        <f ca="1">IFERROR(__xludf.DUMMYFUNCTION("GOOGLETRANSLATE(A24902,""auto"",""en"")"),"Please vote for educated prime minister..... 
hindu muslim ghost hua 
I will not vote again in the name of religion.")</f>
        <v>Please vote for educated prime minister..... 
hindu muslim ghost hua 
I will not vote again in the name of religion.</v>
      </c>
    </row>
    <row r="24903" spans="1:2" ht="14.25" customHeight="1">
      <c r="A24903" s="2" t="s">
        <v>23582</v>
      </c>
      <c r="B24903" s="2" t="str">
        <f ca="1">IFERROR(__xludf.DUMMYFUNCTION("GOOGLETRANSLATE(A24903,""auto"",""en"")"),"Loading...")</f>
        <v>Loading...</v>
      </c>
    </row>
    <row r="24904" spans="1:2" ht="14.25" customHeight="1">
      <c r="A24904" s="2" t="s">
        <v>23583</v>
      </c>
      <c r="B24904" s="2" t="str">
        <f ca="1">IFERROR(__xludf.DUMMYFUNCTION("GOOGLETRANSLATE(A24904,""auto"",""en"")"),"Loading...")</f>
        <v>Loading...</v>
      </c>
    </row>
    <row r="24905" spans="1:2" ht="14.25" customHeight="1">
      <c r="A24905" s="2" t="s">
        <v>23584</v>
      </c>
      <c r="B24905" s="2" t="str">
        <f ca="1">IFERROR(__xludf.DUMMYFUNCTION("GOOGLETRANSLATE(A24905,""auto"",""en"")"),"This time I have 400 pairs🪷🚩🕉️🇮🇳🇳")</f>
        <v>This time I have 400 pairs🪷🚩🕉️🇮🇳🇳</v>
      </c>
    </row>
    <row r="24906" spans="1:2" ht="14.25" customHeight="1">
      <c r="A24906" s="2" t="s">
        <v>23585</v>
      </c>
      <c r="B24906" s="2" t="str">
        <f ca="1">IFERROR(__xludf.DUMMYFUNCTION("GOOGLETRANSLATE(A24906,""auto"",""en"")"),"Loading...")</f>
        <v>Loading...</v>
      </c>
    </row>
    <row r="24907" spans="1:2" ht="14.25" customHeight="1">
      <c r="A24907" s="2" t="s">
        <v>23586</v>
      </c>
      <c r="B24907" s="2" t="str">
        <f ca="1">IFERROR(__xludf.DUMMYFUNCTION("GOOGLETRANSLATE(A24907,""auto"",""en"")"),"Loading...")</f>
        <v>Loading...</v>
      </c>
    </row>
    <row r="24908" spans="1:2" ht="14.25" customHeight="1">
      <c r="A24908" s="6" t="s">
        <v>23587</v>
      </c>
      <c r="B24908" s="2" t="str">
        <f ca="1">IFERROR(__xludf.DUMMYFUNCTION("GOOGLETRANSLATE(A24908,""auto"",""en"")"),"Loading...")</f>
        <v>Loading...</v>
      </c>
    </row>
    <row r="24909" spans="1:2" ht="14.25" customHeight="1">
      <c r="A24909" s="2" t="s">
        <v>23588</v>
      </c>
      <c r="B24909" s="2" t="str">
        <f ca="1">IFERROR(__xludf.DUMMYFUNCTION("GOOGLETRANSLATE(A24909,""auto"",""en"")"),"Loading...")</f>
        <v>Loading...</v>
      </c>
    </row>
    <row r="24910" spans="1:2" ht="14.25" customHeight="1">
      <c r="A24910" s="2" t="s">
        <v>23589</v>
      </c>
      <c r="B24910" s="2" t="str">
        <f ca="1">IFERROR(__xludf.DUMMYFUNCTION("GOOGLETRANSLATE(A24910,""auto"",""en"")"),"Loading...")</f>
        <v>Loading...</v>
      </c>
    </row>
    <row r="24911" spans="1:2" ht="14.25" customHeight="1">
      <c r="A24911" s="2" t="s">
        <v>23590</v>
      </c>
      <c r="B24911" s="2" t="str">
        <f ca="1">IFERROR(__xludf.DUMMYFUNCTION("GOOGLETRANSLATE(A24911,""auto"",""en"")"),"Loading...")</f>
        <v>Loading...</v>
      </c>
    </row>
    <row r="24912" spans="1:2" ht="14.25" customHeight="1">
      <c r="A24912" s="2" t="s">
        <v>23591</v>
      </c>
      <c r="B24912" s="2" t="str">
        <f ca="1">IFERROR(__xludf.DUMMYFUNCTION("GOOGLETRANSLATE(A24912,""auto"",""en"")"),"Loading...")</f>
        <v>Loading...</v>
      </c>
    </row>
    <row r="24913" spans="1:2" ht="14.25" customHeight="1">
      <c r="A24913" s="2" t="s">
        <v>23592</v>
      </c>
      <c r="B24913" s="2" t="str">
        <f ca="1">IFERROR(__xludf.DUMMYFUNCTION("GOOGLETRANSLATE(A24913,""auto"",""en"")"),"Loading...")</f>
        <v>Loading...</v>
      </c>
    </row>
    <row r="24914" spans="1:2" ht="14.25" customHeight="1">
      <c r="A24914" s="2" t="s">
        <v>23593</v>
      </c>
      <c r="B24914" s="2" t="str">
        <f ca="1">IFERROR(__xludf.DUMMYFUNCTION("GOOGLETRANSLATE(A24914,""auto"",""en"")"),"Loading...")</f>
        <v>Loading...</v>
      </c>
    </row>
    <row r="24915" spans="1:2" ht="14.25" customHeight="1">
      <c r="A24915" s="2" t="s">
        <v>23594</v>
      </c>
      <c r="B24915" s="2" t="str">
        <f ca="1">IFERROR(__xludf.DUMMYFUNCTION("GOOGLETRANSLATE(A24915,""auto"",""en"")"),"Loading...")</f>
        <v>Loading...</v>
      </c>
    </row>
    <row r="24916" spans="1:2" ht="14.25" customHeight="1">
      <c r="A24916" s="2" t="s">
        <v>23595</v>
      </c>
      <c r="B24916" s="2" t="str">
        <f ca="1">IFERROR(__xludf.DUMMYFUNCTION("GOOGLETRANSLATE(A24916,""auto"",""en"")"),"Loading...")</f>
        <v>Loading...</v>
      </c>
    </row>
    <row r="24917" spans="1:2" ht="14.25" customHeight="1">
      <c r="A24917" s="6" t="s">
        <v>23596</v>
      </c>
      <c r="B24917" s="2" t="str">
        <f ca="1">IFERROR(__xludf.DUMMYFUNCTION("GOOGLETRANSLATE(A24917,""auto"",""en"")"),"Loading...")</f>
        <v>Loading...</v>
      </c>
    </row>
    <row r="24918" spans="1:2" ht="14.25" customHeight="1">
      <c r="A24918" s="2" t="s">
        <v>23597</v>
      </c>
      <c r="B24918" s="2" t="str">
        <f ca="1">IFERROR(__xludf.DUMMYFUNCTION("GOOGLETRANSLATE(A24918,""auto"",""en"")"),"Loading...")</f>
        <v>Loading...</v>
      </c>
    </row>
    <row r="24919" spans="1:2" ht="14.25" customHeight="1">
      <c r="A24919" s="2" t="s">
        <v>23598</v>
      </c>
      <c r="B24919" s="2" t="str">
        <f ca="1">IFERROR(__xludf.DUMMYFUNCTION("GOOGLETRANSLATE(A24919,""auto"",""en"")"),"Loading...")</f>
        <v>Loading...</v>
      </c>
    </row>
    <row r="24920" spans="1:2" ht="14.25" customHeight="1">
      <c r="A24920" s="2" t="s">
        <v>23599</v>
      </c>
      <c r="B24920" s="2" t="str">
        <f ca="1">IFERROR(__xludf.DUMMYFUNCTION("GOOGLETRANSLATE(A24920,""auto"",""en"")"),"Loading...")</f>
        <v>Loading...</v>
      </c>
    </row>
    <row r="24921" spans="1:2" ht="14.25" customHeight="1">
      <c r="A24921" s="2" t="s">
        <v>23600</v>
      </c>
      <c r="B24921" s="2" t="str">
        <f ca="1">IFERROR(__xludf.DUMMYFUNCTION("GOOGLETRANSLATE(A24921,""auto"",""en"")"),"Loading...")</f>
        <v>Loading...</v>
      </c>
    </row>
    <row r="24922" spans="1:2" ht="14.25" customHeight="1">
      <c r="A24922" s="2" t="s">
        <v>23601</v>
      </c>
      <c r="B24922" s="2" t="str">
        <f ca="1">IFERROR(__xludf.DUMMYFUNCTION("GOOGLETRANSLATE(A24922,""auto"",""en"")"),"Loading...")</f>
        <v>Loading...</v>
      </c>
    </row>
    <row r="24923" spans="1:2" ht="14.25" customHeight="1">
      <c r="A24923" s="2" t="s">
        <v>23602</v>
      </c>
      <c r="B24923" s="2" t="str">
        <f ca="1">IFERROR(__xludf.DUMMYFUNCTION("GOOGLETRANSLATE(A24923,""auto"",""en"")"),"Is comment")</f>
        <v>Is comment</v>
      </c>
    </row>
    <row r="24924" spans="1:2" ht="14.25" customHeight="1">
      <c r="A24924" s="2" t="s">
        <v>23603</v>
      </c>
      <c r="B24924" s="2" t="str">
        <f ca="1">IFERROR(__xludf.DUMMYFUNCTION("GOOGLETRANSLATE(A24924,""auto"",""en"")"),"Loading...")</f>
        <v>Loading...</v>
      </c>
    </row>
    <row r="24925" spans="1:2" ht="14.25" customHeight="1">
      <c r="A24925" s="6" t="s">
        <v>23604</v>
      </c>
      <c r="B24925" s="2" t="str">
        <f ca="1">IFERROR(__xludf.DUMMYFUNCTION("GOOGLETRANSLATE(A24925,""auto"",""en"")"),"Loading...")</f>
        <v>Loading...</v>
      </c>
    </row>
    <row r="24926" spans="1:2" ht="14.25" customHeight="1">
      <c r="A24926" s="4" t="s">
        <v>23605</v>
      </c>
      <c r="B24926" s="2" t="str">
        <f ca="1">IFERROR(__xludf.DUMMYFUNCTION("GOOGLETRANSLATE(A24926,""auto"",""en"")"),"Loading...")</f>
        <v>Loading...</v>
      </c>
    </row>
    <row r="24927" spans="1:2" ht="14.25" customHeight="1">
      <c r="A24927" s="2" t="s">
        <v>23606</v>
      </c>
      <c r="B24927" s="2" t="str">
        <f ca="1">IFERROR(__xludf.DUMMYFUNCTION("GOOGLETRANSLATE(A24927,""auto"",""en"")"),"Loading...")</f>
        <v>Loading...</v>
      </c>
    </row>
    <row r="24928" spans="1:2" ht="14.25" customHeight="1">
      <c r="A24928" s="2" t="s">
        <v>1389</v>
      </c>
      <c r="B24928" s="2" t="str">
        <f ca="1">IFERROR(__xludf.DUMMYFUNCTION("GOOGLETRANSLATE(A24928,""auto"",""en"")"),"Loading...")</f>
        <v>Loading...</v>
      </c>
    </row>
    <row r="24929" spans="1:2" ht="14.25" customHeight="1">
      <c r="A24929" s="4" t="s">
        <v>23607</v>
      </c>
      <c r="B24929" s="2" t="str">
        <f ca="1">IFERROR(__xludf.DUMMYFUNCTION("GOOGLETRANSLATE(A24929,""auto"",""en"")"),"But only Congress will win❤")</f>
        <v>But only Congress will win❤</v>
      </c>
    </row>
    <row r="24930" spans="1:2" ht="14.25" customHeight="1">
      <c r="A24930" s="6" t="s">
        <v>23608</v>
      </c>
      <c r="B24930" s="2" t="str">
        <f ca="1">IFERROR(__xludf.DUMMYFUNCTION("GOOGLETRANSLATE(A24930,""auto"",""en"")"),"Loading...")</f>
        <v>Loading...</v>
      </c>
    </row>
    <row r="24931" spans="1:2" ht="14.25" customHeight="1">
      <c r="A24931" s="2" t="s">
        <v>23609</v>
      </c>
      <c r="B24931" s="2" t="str">
        <f ca="1">IFERROR(__xludf.DUMMYFUNCTION("GOOGLETRANSLATE(A24931,""auto"",""en"")"),"Loading...")</f>
        <v>Loading...</v>
      </c>
    </row>
    <row r="24932" spans="1:2" ht="14.25" customHeight="1">
      <c r="A24932" s="2" t="s">
        <v>23610</v>
      </c>
      <c r="B24932" s="2" t="str">
        <f ca="1">IFERROR(__xludf.DUMMYFUNCTION("GOOGLETRANSLATE(A24932,""auto"",""en"")"),"Loading...")</f>
        <v>Loading...</v>
      </c>
    </row>
    <row r="24933" spans="1:2" ht="14.25" customHeight="1">
      <c r="A24933" s="2" t="s">
        <v>23611</v>
      </c>
      <c r="B24933" s="2" t="str">
        <f ca="1">IFERROR(__xludf.DUMMYFUNCTION("GOOGLETRANSLATE(A24933,""auto"",""en"")"),"Loading...")</f>
        <v>Loading...</v>
      </c>
    </row>
    <row r="24934" spans="1:2" ht="14.25" customHeight="1">
      <c r="A24934" s="2" t="s">
        <v>23612</v>
      </c>
      <c r="B24934" s="2" t="str">
        <f ca="1">IFERROR(__xludf.DUMMYFUNCTION("GOOGLETRANSLATE(A24934,""auto"",""en"")"),"*Vote to INDIA FOR DEMOCRACY THIS YEAR!!* ❤❤")</f>
        <v>*Vote to INDIA FOR DEMOCRACY THIS YEAR!!* ❤❤</v>
      </c>
    </row>
    <row r="24935" spans="1:2" ht="14.25" customHeight="1">
      <c r="A24935" s="2" t="s">
        <v>23613</v>
      </c>
      <c r="B24935" s="2" t="str">
        <f ca="1">IFERROR(__xludf.DUMMYFUNCTION("GOOGLETRANSLATE(A24935,""auto"",""en"")"),"Loading...")</f>
        <v>Loading...</v>
      </c>
    </row>
    <row r="24936" spans="1:2" ht="14.25" customHeight="1">
      <c r="A24936" s="2" t="s">
        <v>23614</v>
      </c>
      <c r="B24936" s="2" t="str">
        <f ca="1">IFERROR(__xludf.DUMMYFUNCTION("GOOGLETRANSLATE(A24936,""auto"",""en"")"),"Loading...")</f>
        <v>Loading...</v>
      </c>
    </row>
    <row r="24937" spans="1:2" ht="14.25" customHeight="1">
      <c r="A24937" s="2" t="s">
        <v>23615</v>
      </c>
      <c r="B24937" s="2" t="str">
        <f ca="1">IFERROR(__xludf.DUMMYFUNCTION("GOOGLETRANSLATE(A24937,""auto"",""en"")"),"Loading...")</f>
        <v>Loading...</v>
      </c>
    </row>
    <row r="24938" spans="1:2" ht="14.25" customHeight="1">
      <c r="A24938" s="2" t="s">
        <v>23616</v>
      </c>
      <c r="B24938" s="2" t="str">
        <f ca="1">IFERROR(__xludf.DUMMYFUNCTION("GOOGLETRANSLATE(A24938,""auto"",""en"")"),"Loading...")</f>
        <v>Loading...</v>
      </c>
    </row>
    <row r="24939" spans="1:2" ht="14.25" customHeight="1">
      <c r="A24939" s="2" t="s">
        <v>23617</v>
      </c>
      <c r="B24939" s="2" t="str">
        <f ca="1">IFERROR(__xludf.DUMMYFUNCTION("GOOGLETRANSLATE(A24939,""auto"",""en"")"),"Loading...")</f>
        <v>Loading...</v>
      </c>
    </row>
    <row r="24940" spans="1:2" ht="14.25" customHeight="1">
      <c r="A24940" s="2" t="s">
        <v>23618</v>
      </c>
      <c r="B24940" s="2" t="str">
        <f ca="1">IFERROR(__xludf.DUMMYFUNCTION("GOOGLETRANSLATE(A24940,""auto"",""en"")"),"Loading...")</f>
        <v>Loading...</v>
      </c>
    </row>
    <row r="24941" spans="1:2" ht="14.25" customHeight="1">
      <c r="A24941" s="6" t="s">
        <v>23619</v>
      </c>
      <c r="B24941" s="2" t="str">
        <f ca="1">IFERROR(__xludf.DUMMYFUNCTION("GOOGLETRANSLATE(A24941,""auto"",""en"")"),"Loading...")</f>
        <v>Loading...</v>
      </c>
    </row>
    <row r="24942" spans="1:2" ht="14.25" customHeight="1">
      <c r="A24942" s="2" t="s">
        <v>23620</v>
      </c>
      <c r="B24942" s="2" t="str">
        <f ca="1">IFERROR(__xludf.DUMMYFUNCTION("GOOGLETRANSLATE(A24942,""auto"",""en"")"),"Loading...")</f>
        <v>Loading...</v>
      </c>
    </row>
    <row r="24943" spans="1:2" ht="14.25" customHeight="1">
      <c r="A24943" s="2" t="s">
        <v>23621</v>
      </c>
      <c r="B24943" s="2" t="str">
        <f ca="1">IFERROR(__xludf.DUMMYFUNCTION("GOOGLETRANSLATE(A24943,""auto"",""en"")"),"Loading...")</f>
        <v>Loading...</v>
      </c>
    </row>
    <row r="24944" spans="1:2" ht="14.25" customHeight="1">
      <c r="A24944" s="2" t="s">
        <v>23622</v>
      </c>
      <c r="B24944" s="2" t="str">
        <f ca="1">IFERROR(__xludf.DUMMYFUNCTION("GOOGLETRANSLATE(A24944,""auto"",""en"")"),"Loading...")</f>
        <v>Loading...</v>
      </c>
    </row>
    <row r="24945" spans="1:2" ht="14.25" customHeight="1">
      <c r="A24945" s="2" t="s">
        <v>79</v>
      </c>
      <c r="B24945" s="2" t="str">
        <f ca="1">IFERROR(__xludf.DUMMYFUNCTION("GOOGLETRANSLATE(A24945,""auto"",""en"")"),"Loading...")</f>
        <v>Loading...</v>
      </c>
    </row>
    <row r="24946" spans="1:2" ht="14.25" customHeight="1">
      <c r="A24946" s="2" t="s">
        <v>23623</v>
      </c>
      <c r="B24946" s="2" t="str">
        <f ca="1">IFERROR(__xludf.DUMMYFUNCTION("GOOGLETRANSLATE(A24946,""auto"",""en"")"),"🎉🎉🎉🎉ohhhhhhhhh Rahul is great")</f>
        <v>🎉🎉🎉🎉ohhhhhhhhh Rahul is great</v>
      </c>
    </row>
    <row r="24947" spans="1:2" ht="14.25" customHeight="1">
      <c r="A24947" s="2" t="s">
        <v>23624</v>
      </c>
      <c r="B24947" s="2" t="str">
        <f ca="1">IFERROR(__xludf.DUMMYFUNCTION("GOOGLETRANSLATE(A24947,""auto"",""en"")"),"Loading...")</f>
        <v>Loading...</v>
      </c>
    </row>
    <row r="24948" spans="1:2" ht="14.25" customHeight="1">
      <c r="A24948" s="2" t="s">
        <v>23625</v>
      </c>
      <c r="B24948" s="2" t="str">
        <f ca="1">IFERROR(__xludf.DUMMYFUNCTION("GOOGLETRANSLATE(A24948,""auto"",""en"")"),"Who is watching on 19th April?")</f>
        <v>Who is watching on 19th April?</v>
      </c>
    </row>
    <row r="24949" spans="1:2" ht="14.25" customHeight="1">
      <c r="A24949" s="2" t="s">
        <v>23626</v>
      </c>
      <c r="B24949" s="2" t="str">
        <f ca="1">IFERROR(__xludf.DUMMYFUNCTION("GOOGLETRANSLATE(A24949,""auto"",""en"")"),"Loading...")</f>
        <v>Loading...</v>
      </c>
    </row>
    <row r="24950" spans="1:2" ht="14.25" customHeight="1">
      <c r="A24950" s="2" t="s">
        <v>23627</v>
      </c>
      <c r="B24950" s="2" t="str">
        <f ca="1">IFERROR(__xludf.DUMMYFUNCTION("GOOGLETRANSLATE(A24950,""auto"",""en"")"),"Loading...")</f>
        <v>Loading...</v>
      </c>
    </row>
    <row r="24951" spans="1:2" ht="14.25" customHeight="1">
      <c r="A24951" s="2" t="s">
        <v>23628</v>
      </c>
      <c r="B24951" s="2" t="str">
        <f ca="1">IFERROR(__xludf.DUMMYFUNCTION("GOOGLETRANSLATE(A24951,""auto"",""en"")"),"Aa gaya chunavv ab aayega fun❤")</f>
        <v>Aa gaya chunavv ab aayega fun❤</v>
      </c>
    </row>
    <row r="24952" spans="1:2" ht="14.25" customHeight="1">
      <c r="A24952" s="2" t="s">
        <v>23629</v>
      </c>
      <c r="B24952" s="2" t="str">
        <f ca="1">IFERROR(__xludf.DUMMYFUNCTION("GOOGLETRANSLATE(A24952,""auto"",""en"")"),"Loading...")</f>
        <v>Loading...</v>
      </c>
    </row>
    <row r="24953" spans="1:2" ht="14.25" customHeight="1">
      <c r="A24953" s="6" t="s">
        <v>23630</v>
      </c>
      <c r="B24953" s="2" t="str">
        <f ca="1">IFERROR(__xludf.DUMMYFUNCTION("GOOGLETRANSLATE(A24953,""auto"",""en"")"),"Loading...")</f>
        <v>Loading...</v>
      </c>
    </row>
    <row r="24954" spans="1:2" ht="14.25" customHeight="1">
      <c r="A24954" s="2" t="s">
        <v>23631</v>
      </c>
      <c r="B24954" s="2" t="str">
        <f ca="1">IFERROR(__xludf.DUMMYFUNCTION("GOOGLETRANSLATE(A24954,""auto"",""en"")"),"Loading...")</f>
        <v>Loading...</v>
      </c>
    </row>
    <row r="24955" spans="1:2" ht="14.25" customHeight="1">
      <c r="A24955" s="2" t="s">
        <v>23632</v>
      </c>
      <c r="B24955" s="2" t="str">
        <f ca="1">IFERROR(__xludf.DUMMYFUNCTION("GOOGLETRANSLATE(A24955,""auto"",""en"")"),"Loading...")</f>
        <v>Loading...</v>
      </c>
    </row>
    <row r="24956" spans="1:2" ht="14.25" customHeight="1">
      <c r="A24956" s="2" t="s">
        <v>23633</v>
      </c>
      <c r="B24956" s="2" t="str">
        <f ca="1">IFERROR(__xludf.DUMMYFUNCTION("GOOGLETRANSLATE(A24956,""auto"",""en"")"),"Loading...")</f>
        <v>Loading...</v>
      </c>
    </row>
    <row r="24957" spans="1:2" ht="14.25" customHeight="1">
      <c r="A24957" s="2" t="s">
        <v>23634</v>
      </c>
      <c r="B24957" s="2" t="str">
        <f ca="1">IFERROR(__xludf.DUMMYFUNCTION("GOOGLETRANSLATE(A24957,""auto"",""en"")"),"Loading...")</f>
        <v>Loading...</v>
      </c>
    </row>
    <row r="24958" spans="1:2" ht="14.25" customHeight="1">
      <c r="A24958" s="2" t="s">
        <v>16394</v>
      </c>
      <c r="B24958" s="2" t="str">
        <f ca="1">IFERROR(__xludf.DUMMYFUNCTION("GOOGLETRANSLATE(A24958,""auto"",""en"")"),"Loading...")</f>
        <v>Loading...</v>
      </c>
    </row>
    <row r="24959" spans="1:2" ht="14.25" customHeight="1">
      <c r="A24959" s="2" t="s">
        <v>23635</v>
      </c>
      <c r="B24959" s="2" t="str">
        <f ca="1">IFERROR(__xludf.DUMMYFUNCTION("GOOGLETRANSLATE(A24959,""auto"",""en"")"),"Loading...")</f>
        <v>Loading...</v>
      </c>
    </row>
    <row r="24960" spans="1:2" ht="14.25" customHeight="1">
      <c r="A24960" s="2" t="s">
        <v>23636</v>
      </c>
      <c r="B24960" s="2" t="str">
        <f ca="1">IFERROR(__xludf.DUMMYFUNCTION("GOOGLETRANSLATE(A24960,""auto"",""en"")"),"Loading...")</f>
        <v>Loading...</v>
      </c>
    </row>
    <row r="24961" spans="1:2" ht="14.25" customHeight="1">
      <c r="A24961" s="2" t="s">
        <v>23637</v>
      </c>
      <c r="B24961" s="2" t="str">
        <f ca="1">IFERROR(__xludf.DUMMYFUNCTION("GOOGLETRANSLATE(A24961,""auto"",""en"")"),"Loading...")</f>
        <v>Loading...</v>
      </c>
    </row>
    <row r="24962" spans="1:2" ht="14.25" customHeight="1">
      <c r="A24962" s="2" t="s">
        <v>594</v>
      </c>
      <c r="B24962" s="2" t="str">
        <f ca="1">IFERROR(__xludf.DUMMYFUNCTION("GOOGLETRANSLATE(A24962,""auto"",""en"")"),"❤")</f>
        <v>❤</v>
      </c>
    </row>
    <row r="24963" spans="1:2" ht="14.25" customHeight="1">
      <c r="A24963" s="2" t="s">
        <v>23638</v>
      </c>
      <c r="B24963" s="2" t="str">
        <f ca="1">IFERROR(__xludf.DUMMYFUNCTION("GOOGLETRANSLATE(A24963,""auto"",""en"")"),"Loading...")</f>
        <v>Loading...</v>
      </c>
    </row>
    <row r="24964" spans="1:2" ht="14.25" customHeight="1">
      <c r="A24964" s="2" t="s">
        <v>23639</v>
      </c>
      <c r="B24964" s="2" t="str">
        <f ca="1">IFERROR(__xludf.DUMMYFUNCTION("GOOGLETRANSLATE(A24964,""auto"",""en"")"),"Loading...")</f>
        <v>Loading...</v>
      </c>
    </row>
    <row r="24965" spans="1:2" ht="14.25" customHeight="1">
      <c r="A24965" s="2" t="s">
        <v>23640</v>
      </c>
      <c r="B24965" s="2" t="str">
        <f ca="1">IFERROR(__xludf.DUMMYFUNCTION("GOOGLETRANSLATE(A24965,""auto"",""en"")"),"Loading...")</f>
        <v>Loading...</v>
      </c>
    </row>
    <row r="24966" spans="1:2" ht="14.25" customHeight="1">
      <c r="A24966" s="2" t="s">
        <v>16396</v>
      </c>
      <c r="B24966" s="2" t="str">
        <f ca="1">IFERROR(__xludf.DUMMYFUNCTION("GOOGLETRANSLATE(A24966,""auto"",""en"")"),"Loading...")</f>
        <v>Loading...</v>
      </c>
    </row>
    <row r="24967" spans="1:2" ht="14.25" customHeight="1">
      <c r="A24967" s="2" t="s">
        <v>23641</v>
      </c>
      <c r="B24967" s="2" t="str">
        <f ca="1">IFERROR(__xludf.DUMMYFUNCTION("GOOGLETRANSLATE(A24967,""auto"",""en"")"),"Loading...")</f>
        <v>Loading...</v>
      </c>
    </row>
    <row r="24968" spans="1:2" ht="14.25" customHeight="1">
      <c r="A24968" s="2" t="s">
        <v>1268</v>
      </c>
      <c r="B24968" s="2" t="str">
        <f ca="1">IFERROR(__xludf.DUMMYFUNCTION("GOOGLETRANSLATE(A24968,""auto"",""en"")"),"Loading...")</f>
        <v>Loading...</v>
      </c>
    </row>
    <row r="24969" spans="1:2" ht="14.25" customHeight="1">
      <c r="A24969" s="2" t="s">
        <v>23642</v>
      </c>
      <c r="B24969" s="2" t="str">
        <f ca="1">IFERROR(__xludf.DUMMYFUNCTION("GOOGLETRANSLATE(A24969,""auto"",""en"")"),"Loading...")</f>
        <v>Loading...</v>
      </c>
    </row>
    <row r="24970" spans="1:2" ht="14.25" customHeight="1">
      <c r="A24970" s="2" t="s">
        <v>23643</v>
      </c>
      <c r="B24970" s="2" t="str">
        <f ca="1">IFERROR(__xludf.DUMMYFUNCTION("GOOGLETRANSLATE(A24970,""auto"",""en"")"),"Loading...")</f>
        <v>Loading...</v>
      </c>
    </row>
    <row r="24971" spans="1:2" ht="14.25" customHeight="1">
      <c r="A24971" s="6" t="s">
        <v>16461</v>
      </c>
      <c r="B24971" s="2" t="str">
        <f ca="1">IFERROR(__xludf.DUMMYFUNCTION("GOOGLETRANSLATE(A24971,""auto"",""en"")"),"Loading...")</f>
        <v>Loading...</v>
      </c>
    </row>
    <row r="24972" spans="1:2" ht="14.25" customHeight="1">
      <c r="A24972" s="2" t="s">
        <v>4010</v>
      </c>
      <c r="B24972" s="2" t="str">
        <f ca="1">IFERROR(__xludf.DUMMYFUNCTION("GOOGLETRANSLATE(A24972,""auto"",""en"")"),"Loading...")</f>
        <v>Loading...</v>
      </c>
    </row>
    <row r="24973" spans="1:2" ht="14.25" customHeight="1">
      <c r="A24973" s="2" t="s">
        <v>23644</v>
      </c>
      <c r="B24973" s="2" t="str">
        <f ca="1">IFERROR(__xludf.DUMMYFUNCTION("GOOGLETRANSLATE(A24973,""auto"",""en"")"),"He is better than modi")</f>
        <v>He is better than modi</v>
      </c>
    </row>
    <row r="24974" spans="1:2" ht="14.25" customHeight="1">
      <c r="A24974" s="2" t="s">
        <v>23645</v>
      </c>
      <c r="B24974" s="2" t="str">
        <f ca="1">IFERROR(__xludf.DUMMYFUNCTION("GOOGLETRANSLATE(A24974,""auto"",""en"")"),"Loading...")</f>
        <v>Loading...</v>
      </c>
    </row>
    <row r="24975" spans="1:2" ht="14.25" customHeight="1">
      <c r="A24975" s="2" t="s">
        <v>23646</v>
      </c>
      <c r="B24975" s="2" t="str">
        <f ca="1">IFERROR(__xludf.DUMMYFUNCTION("GOOGLETRANSLATE(A24975,""auto"",""en"")"),"Loading...")</f>
        <v>Loading...</v>
      </c>
    </row>
    <row r="24976" spans="1:2" ht="14.25" customHeight="1">
      <c r="A24976" s="2" t="s">
        <v>23647</v>
      </c>
      <c r="B24976" s="2" t="str">
        <f ca="1">IFERROR(__xludf.DUMMYFUNCTION("GOOGLETRANSLATE(A24976,""auto"",""en"")"),"Loading...")</f>
        <v>Loading...</v>
      </c>
    </row>
    <row r="24977" spans="1:2" ht="14.25" customHeight="1">
      <c r="A24977" s="2" t="s">
        <v>16429</v>
      </c>
      <c r="B24977" s="2" t="str">
        <f ca="1">IFERROR(__xludf.DUMMYFUNCTION("GOOGLETRANSLATE(A24977,""auto"",""en"")"),"Loading...")</f>
        <v>Loading...</v>
      </c>
    </row>
    <row r="24978" spans="1:2" ht="14.25" customHeight="1">
      <c r="A24978" s="2" t="s">
        <v>594</v>
      </c>
      <c r="B24978" s="2" t="str">
        <f ca="1">IFERROR(__xludf.DUMMYFUNCTION("GOOGLETRANSLATE(A24978,""auto"",""en"")"),"❤")</f>
        <v>❤</v>
      </c>
    </row>
    <row r="24979" spans="1:2" ht="14.25" customHeight="1">
      <c r="A24979" s="2" t="s">
        <v>23648</v>
      </c>
      <c r="B24979" s="2" t="str">
        <f ca="1">IFERROR(__xludf.DUMMYFUNCTION("GOOGLETRANSLATE(A24979,""auto"",""en"")"),"before")</f>
        <v>before</v>
      </c>
    </row>
    <row r="24980" spans="1:2" ht="14.25" customHeight="1">
      <c r="A24980" s="2" t="s">
        <v>16183</v>
      </c>
      <c r="B24980" s="2" t="str">
        <f ca="1">IFERROR(__xludf.DUMMYFUNCTION("GOOGLETRANSLATE(A24980,""auto"",""en"")"),"Loading...")</f>
        <v>Loading...</v>
      </c>
    </row>
    <row r="24981" spans="1:2" ht="14.25" customHeight="1">
      <c r="A24981" s="6" t="s">
        <v>23649</v>
      </c>
      <c r="B24981" s="2" t="str">
        <f ca="1">IFERROR(__xludf.DUMMYFUNCTION("GOOGLETRANSLATE(A24981,""auto"",""en"")"),"Loading...")</f>
        <v>Loading...</v>
      </c>
    </row>
    <row r="24982" spans="1:2" ht="14.25" customHeight="1">
      <c r="A24982" s="2" t="s">
        <v>23650</v>
      </c>
      <c r="B24982" s="2" t="str">
        <f ca="1">IFERROR(__xludf.DUMMYFUNCTION("GOOGLETRANSLATE(A24982,""auto"",""en"")"),"Loading...")</f>
        <v>Loading...</v>
      </c>
    </row>
    <row r="24983" spans="1:2" ht="14.25" customHeight="1">
      <c r="A24983" s="4" t="s">
        <v>23651</v>
      </c>
      <c r="B24983" s="2" t="str">
        <f ca="1">IFERROR(__xludf.DUMMYFUNCTION("GOOGLETRANSLATE(A24983,""auto"",""en"")"),"Loading...")</f>
        <v>Loading...</v>
      </c>
    </row>
    <row r="24984" spans="1:2" ht="14.25" customHeight="1">
      <c r="A24984" s="2" t="s">
        <v>23652</v>
      </c>
      <c r="B24984" s="2" t="str">
        <f ca="1">IFERROR(__xludf.DUMMYFUNCTION("GOOGLETRANSLATE(A24984,""auto"",""en"")"),"Really hopeful")</f>
        <v>Really hopeful</v>
      </c>
    </row>
    <row r="24985" spans="1:2" ht="14.25" customHeight="1">
      <c r="A24985" s="2" t="s">
        <v>23653</v>
      </c>
      <c r="B24985" s="2" t="str">
        <f ca="1">IFERROR(__xludf.DUMMYFUNCTION("GOOGLETRANSLATE(A24985,""auto"",""en"")"),"Loading...")</f>
        <v>Loading...</v>
      </c>
    </row>
    <row r="24986" spans="1:2" ht="14.25" customHeight="1">
      <c r="A24986" s="2" t="s">
        <v>23654</v>
      </c>
      <c r="B24986" s="2" t="str">
        <f ca="1">IFERROR(__xludf.DUMMYFUNCTION("GOOGLETRANSLATE(A24986,""auto"",""en"")"),"Loading...")</f>
        <v>Loading...</v>
      </c>
    </row>
    <row r="24987" spans="1:2" ht="14.25" customHeight="1">
      <c r="A24987" s="2" t="s">
        <v>23655</v>
      </c>
      <c r="B24987" s="2" t="str">
        <f ca="1">IFERROR(__xludf.DUMMYFUNCTION("GOOGLETRANSLATE(A24987,""auto"",""en"")"),"Loading...")</f>
        <v>Loading...</v>
      </c>
    </row>
    <row r="24988" spans="1:2" ht="14.25" customHeight="1">
      <c r="A24988" s="6" t="s">
        <v>23656</v>
      </c>
      <c r="B24988" s="2" t="str">
        <f ca="1">IFERROR(__xludf.DUMMYFUNCTION("GOOGLETRANSLATE(A24988,""auto"",""en"")"),"Loading...")</f>
        <v>Loading...</v>
      </c>
    </row>
    <row r="24989" spans="1:2" ht="14.25" customHeight="1">
      <c r="A24989" s="2" t="s">
        <v>23657</v>
      </c>
      <c r="B24989" s="2" t="str">
        <f ca="1">IFERROR(__xludf.DUMMYFUNCTION("GOOGLETRANSLATE(A24989,""auto"",""en"")"),"Loading...")</f>
        <v>Loading...</v>
      </c>
    </row>
    <row r="24990" spans="1:2" ht="14.25" customHeight="1">
      <c r="A24990" s="2" t="s">
        <v>23658</v>
      </c>
      <c r="B24990" s="2" t="str">
        <f ca="1">IFERROR(__xludf.DUMMYFUNCTION("GOOGLETRANSLATE(A24990,""auto"",""en"")"),"Loading...")</f>
        <v>Loading...</v>
      </c>
    </row>
    <row r="24991" spans="1:2" ht="14.25" customHeight="1">
      <c r="A24991" s="2" t="s">
        <v>23659</v>
      </c>
      <c r="B24991" s="2" t="str">
        <f ca="1">IFERROR(__xludf.DUMMYFUNCTION("GOOGLETRANSLATE(A24991,""auto"",""en"")"),"Loading...")</f>
        <v>Loading...</v>
      </c>
    </row>
    <row r="24992" spans="1:2" ht="14.25" customHeight="1">
      <c r="A24992" s="2" t="s">
        <v>23660</v>
      </c>
      <c r="B24992" s="2" t="str">
        <f ca="1">IFERROR(__xludf.DUMMYFUNCTION("GOOGLETRANSLATE(A24992,""auto"",""en"")"),"Loading...")</f>
        <v>Loading...</v>
      </c>
    </row>
    <row r="24993" spans="1:2" ht="14.25" customHeight="1">
      <c r="A24993" s="2" t="s">
        <v>8914</v>
      </c>
      <c r="B24993" s="2" t="str">
        <f ca="1">IFERROR(__xludf.DUMMYFUNCTION("GOOGLETRANSLATE(A24993,""auto"",""en"")"),"Loading...")</f>
        <v>Loading...</v>
      </c>
    </row>
    <row r="24994" spans="1:2" ht="14.25" customHeight="1">
      <c r="A24994" s="4" t="s">
        <v>23661</v>
      </c>
      <c r="B24994" s="2" t="str">
        <f ca="1">IFERROR(__xludf.DUMMYFUNCTION("GOOGLETRANSLATE(A24994,""auto"",""en"")"),"Loading...")</f>
        <v>Loading...</v>
      </c>
    </row>
    <row r="24995" spans="1:2" ht="14.25" customHeight="1">
      <c r="A24995" s="4" t="s">
        <v>23662</v>
      </c>
      <c r="B24995" s="2" t="str">
        <f ca="1">IFERROR(__xludf.DUMMYFUNCTION("GOOGLETRANSLATE(A24995,""auto"",""en"")"),"Loading...")</f>
        <v>Loading...</v>
      </c>
    </row>
    <row r="24996" spans="1:2" ht="14.25" customHeight="1">
      <c r="A24996" s="2" t="s">
        <v>23663</v>
      </c>
      <c r="B24996" s="2" t="str">
        <f ca="1">IFERROR(__xludf.DUMMYFUNCTION("GOOGLETRANSLATE(A24996,""auto"",""en"")"),"Loading...")</f>
        <v>Loading...</v>
      </c>
    </row>
    <row r="24997" spans="1:2" ht="14.25" customHeight="1">
      <c r="A24997" s="2" t="s">
        <v>23664</v>
      </c>
      <c r="B24997" s="2" t="str">
        <f ca="1">IFERROR(__xludf.DUMMYFUNCTION("GOOGLETRANSLATE(A24997,""auto"",""en"")"),"Loading...")</f>
        <v>Loading...</v>
      </c>
    </row>
    <row r="24998" spans="1:2" ht="14.25" customHeight="1">
      <c r="A24998" s="2" t="s">
        <v>23665</v>
      </c>
      <c r="B24998" s="2" t="str">
        <f ca="1">IFERROR(__xludf.DUMMYFUNCTION("GOOGLETRANSLATE(A24998,""auto"",""en"")"),"Loading...")</f>
        <v>Loading...</v>
      </c>
    </row>
    <row r="24999" spans="1:2" ht="14.25" customHeight="1">
      <c r="A24999" s="2" t="s">
        <v>23666</v>
      </c>
      <c r="B24999" s="2" t="str">
        <f ca="1">IFERROR(__xludf.DUMMYFUNCTION("GOOGLETRANSLATE(A24999,""auto"",""en"")"),"Loading...")</f>
        <v>Loading...</v>
      </c>
    </row>
    <row r="25000" spans="1:2" ht="14.25" customHeight="1">
      <c r="A25000" s="2" t="s">
        <v>23667</v>
      </c>
      <c r="B25000" s="2" t="str">
        <f ca="1">IFERROR(__xludf.DUMMYFUNCTION("GOOGLETRANSLATE(A25000,""auto"",""en"")"),"Loading...")</f>
        <v>Loading...</v>
      </c>
    </row>
    <row r="25001" spans="1:2" ht="14.25" customHeight="1">
      <c r="A25001" s="2" t="s">
        <v>23668</v>
      </c>
      <c r="B25001" s="2" t="str">
        <f ca="1">IFERROR(__xludf.DUMMYFUNCTION("GOOGLETRANSLATE(A25001,""auto"",""en"")"),"Brother, he is a bad actor neither in Hollywood nor in Bollywood.")</f>
        <v>Brother, he is a bad actor neither in Hollywood nor in Bollywood.</v>
      </c>
    </row>
    <row r="25002" spans="1:2" ht="14.25" customHeight="1">
      <c r="A25002" s="2" t="s">
        <v>23669</v>
      </c>
      <c r="B25002" s="2" t="str">
        <f ca="1">IFERROR(__xludf.DUMMYFUNCTION("GOOGLETRANSLATE(A25002,""auto"",""en"")"),"Loading...")</f>
        <v>Loading...</v>
      </c>
    </row>
    <row r="25003" spans="1:2" ht="14.25" customHeight="1">
      <c r="A25003" s="2" t="s">
        <v>23670</v>
      </c>
      <c r="B25003" s="2" t="str">
        <f ca="1">IFERROR(__xludf.DUMMYFUNCTION("GOOGLETRANSLATE(A25003,""auto"",""en"")"),"Loading...")</f>
        <v>Loading...</v>
      </c>
    </row>
    <row r="25004" spans="1:2" ht="14.25" customHeight="1">
      <c r="A25004" s="4" t="s">
        <v>23671</v>
      </c>
      <c r="B25004" s="2" t="str">
        <f ca="1">IFERROR(__xludf.DUMMYFUNCTION("GOOGLETRANSLATE(A25004,""auto"",""en"")"),"Dhruvji made a video on Tansha Mussolini 🙏🙏")</f>
        <v>Dhruvji made a video on Tansha Mussolini 🙏🙏</v>
      </c>
    </row>
    <row r="25005" spans="1:2" ht="14.25" customHeight="1">
      <c r="A25005" s="2" t="s">
        <v>7382</v>
      </c>
      <c r="B25005" s="2" t="str">
        <f ca="1">IFERROR(__xludf.DUMMYFUNCTION("GOOGLETRANSLATE(A25005,""auto"",""en"")"),"Loading...")</f>
        <v>Loading...</v>
      </c>
    </row>
    <row r="25006" spans="1:2" ht="14.25" customHeight="1">
      <c r="A25006" s="4" t="s">
        <v>23672</v>
      </c>
      <c r="B25006" s="2" t="str">
        <f ca="1">IFERROR(__xludf.DUMMYFUNCTION("GOOGLETRANSLATE(A25006,""auto"",""en"")"),"It seems to be after some time. His idol will be worshiped instead of Lord Ram. Modi temple will be built in place of Ram temple, people will worship only him. Brother, please understand something, otherwise the country will become a dictatorship.🙏🙏🙏🙏"&amp;"🙏")</f>
        <v>It seems to be after some time. His idol will be worshiped instead of Lord Ram. Modi temple will be built in place of Ram temple, people will worship only him. Brother, please understand something, otherwise the country will become a dictatorship.🙏🙏🙏🙏🙏</v>
      </c>
    </row>
    <row r="25007" spans="1:2" ht="14.25" customHeight="1">
      <c r="A25007" s="2" t="s">
        <v>23673</v>
      </c>
      <c r="B25007" s="2" t="str">
        <f ca="1">IFERROR(__xludf.DUMMYFUNCTION("GOOGLETRANSLATE(A25007,""auto"",""en"")"),"Loading...")</f>
        <v>Loading...</v>
      </c>
    </row>
    <row r="25008" spans="1:2" ht="14.25" customHeight="1">
      <c r="A25008" s="2" t="s">
        <v>23674</v>
      </c>
      <c r="B25008" s="2" t="str">
        <f ca="1">IFERROR(__xludf.DUMMYFUNCTION("GOOGLETRANSLATE(A25008,""auto"",""en"")"),"Hat's off you sir❤️")</f>
        <v>Hat's off you sir❤️</v>
      </c>
    </row>
    <row r="25009" spans="1:2" ht="14.25" customHeight="1">
      <c r="A25009" s="2" t="s">
        <v>23675</v>
      </c>
      <c r="B25009" s="2" t="str">
        <f ca="1">IFERROR(__xludf.DUMMYFUNCTION("GOOGLETRANSLATE(A25009,""auto"",""en"")"),"Loading...")</f>
        <v>Loading...</v>
      </c>
    </row>
    <row r="25010" spans="1:2" ht="14.25" customHeight="1">
      <c r="A25010" s="2" t="s">
        <v>23676</v>
      </c>
      <c r="B25010" s="2" t="str">
        <f ca="1">IFERROR(__xludf.DUMMYFUNCTION("GOOGLETRANSLATE(A25010,""auto"",""en"")"),"Loading...")</f>
        <v>Loading...</v>
      </c>
    </row>
    <row r="25011" spans="1:2" ht="14.25" customHeight="1">
      <c r="A25011" s="2" t="s">
        <v>23677</v>
      </c>
      <c r="B25011" s="2" t="str">
        <f ca="1">IFERROR(__xludf.DUMMYFUNCTION("GOOGLETRANSLATE(A25011,""auto"",""en"")"),"Loading...")</f>
        <v>Loading...</v>
      </c>
    </row>
    <row r="25012" spans="1:2" ht="14.25" customHeight="1">
      <c r="A25012" s="2" t="s">
        <v>23678</v>
      </c>
      <c r="B25012" s="2" t="str">
        <f ca="1">IFERROR(__xludf.DUMMYFUNCTION("GOOGLETRANSLATE(A25012,""auto"",""en"")"),"Loading...")</f>
        <v>Loading...</v>
      </c>
    </row>
    <row r="25013" spans="1:2" ht="14.25" customHeight="1">
      <c r="A25013" s="2" t="s">
        <v>23679</v>
      </c>
      <c r="B25013" s="2" t="str">
        <f ca="1">IFERROR(__xludf.DUMMYFUNCTION("GOOGLETRANSLATE(A25013,""auto"",""en"")"),"Loading...")</f>
        <v>Loading...</v>
      </c>
    </row>
    <row r="25014" spans="1:2" ht="14.25" customHeight="1">
      <c r="A25014" s="2" t="s">
        <v>23680</v>
      </c>
      <c r="B25014" s="2" t="str">
        <f ca="1">IFERROR(__xludf.DUMMYFUNCTION("GOOGLETRANSLATE(A25014,""auto"",""en"")"),"Loading...")</f>
        <v>Loading...</v>
      </c>
    </row>
    <row r="25015" spans="1:2" ht="14.25" customHeight="1">
      <c r="A25015" s="2" t="s">
        <v>23681</v>
      </c>
      <c r="B25015" s="2" t="str">
        <f ca="1">IFERROR(__xludf.DUMMYFUNCTION("GOOGLETRANSLATE(A25015,""auto"",""en"")"),"This Modi is a hypocrite. The country has remained different.  Give me your motro pelaw to Modi, or fuck me with the length of an elephant.")</f>
        <v>This Modi is a hypocrite. The country has remained different.  Give me your motro pelaw to Modi, or fuck me with the length of an elephant.</v>
      </c>
    </row>
    <row r="25016" spans="1:2" ht="14.25" customHeight="1">
      <c r="A25016" s="2" t="s">
        <v>23682</v>
      </c>
      <c r="B25016" s="2" t="str">
        <f ca="1">IFERROR(__xludf.DUMMYFUNCTION("GOOGLETRANSLATE(A25016,""auto"",""en"")"),"Loading...")</f>
        <v>Loading...</v>
      </c>
    </row>
    <row r="25017" spans="1:2" ht="14.25" customHeight="1">
      <c r="A25017" s="2" t="s">
        <v>23683</v>
      </c>
      <c r="B25017" s="2" t="str">
        <f ca="1">IFERROR(__xludf.DUMMYFUNCTION("GOOGLETRANSLATE(A25017,""auto"",""en"")"),"Loading...")</f>
        <v>Loading...</v>
      </c>
    </row>
    <row r="25018" spans="1:2" ht="14.25" customHeight="1">
      <c r="A25018" s="2" t="s">
        <v>23684</v>
      </c>
      <c r="B25018" s="2" t="str">
        <f ca="1">IFERROR(__xludf.DUMMYFUNCTION("GOOGLETRANSLATE(A25018,""auto"",""en"")"),"Loading...")</f>
        <v>Loading...</v>
      </c>
    </row>
    <row r="25019" spans="1:2" ht="14.25" customHeight="1">
      <c r="A25019" s="2" t="s">
        <v>23685</v>
      </c>
      <c r="B25019" s="2" t="str">
        <f ca="1">IFERROR(__xludf.DUMMYFUNCTION("GOOGLETRANSLATE(A25019,""auto"",""en"")"),"Loading...")</f>
        <v>Loading...</v>
      </c>
    </row>
    <row r="25020" spans="1:2" ht="14.25" customHeight="1">
      <c r="A25020" s="2" t="s">
        <v>23686</v>
      </c>
      <c r="B25020" s="2" t="str">
        <f ca="1">IFERROR(__xludf.DUMMYFUNCTION("GOOGLETRANSLATE(A25020,""auto"",""en"")"),"Loading...")</f>
        <v>Loading...</v>
      </c>
    </row>
    <row r="25021" spans="1:2" ht="14.25" customHeight="1">
      <c r="A25021" s="2" t="s">
        <v>23687</v>
      </c>
      <c r="B25021" s="2" t="str">
        <f ca="1">IFERROR(__xludf.DUMMYFUNCTION("GOOGLETRANSLATE(A25021,""auto"",""en"")"),"Loading...")</f>
        <v>Loading...</v>
      </c>
    </row>
    <row r="25022" spans="1:2" ht="14.25" customHeight="1">
      <c r="A25022" s="2" t="s">
        <v>23688</v>
      </c>
      <c r="B25022" s="2" t="str">
        <f ca="1">IFERROR(__xludf.DUMMYFUNCTION("GOOGLETRANSLATE(A25022,""auto"",""en"")"),"Loading...")</f>
        <v>Loading...</v>
      </c>
    </row>
    <row r="25023" spans="1:2" ht="14.25" customHeight="1">
      <c r="A25023" s="4" t="s">
        <v>23689</v>
      </c>
      <c r="B25023" s="2" t="str">
        <f ca="1">IFERROR(__xludf.DUMMYFUNCTION("GOOGLETRANSLATE(A25023,""auto"",""en"")"),"Loading...")</f>
        <v>Loading...</v>
      </c>
    </row>
    <row r="25024" spans="1:2" ht="14.25" customHeight="1">
      <c r="A25024" s="2" t="s">
        <v>23690</v>
      </c>
      <c r="B25024" s="2" t="str">
        <f ca="1">IFERROR(__xludf.DUMMYFUNCTION("GOOGLETRANSLATE(A25024,""auto"",""en"")"),"Hasina - modi same husband wife")</f>
        <v>Hasina - modi same husband wife</v>
      </c>
    </row>
    <row r="25025" spans="1:2" ht="14.25" customHeight="1">
      <c r="A25025" s="2" t="s">
        <v>23691</v>
      </c>
      <c r="B25025" s="2" t="str">
        <f ca="1">IFERROR(__xludf.DUMMYFUNCTION("GOOGLETRANSLATE(A25025,""auto"",""en"")"),"Loading...")</f>
        <v>Loading...</v>
      </c>
    </row>
    <row r="25026" spans="1:2" ht="14.25" customHeight="1">
      <c r="A25026" s="2" t="s">
        <v>23692</v>
      </c>
      <c r="B25026" s="2" t="str">
        <f ca="1">IFERROR(__xludf.DUMMYFUNCTION("GOOGLETRANSLATE(A25026,""auto"",""en"")"),"Loading...")</f>
        <v>Loading...</v>
      </c>
    </row>
    <row r="25027" spans="1:2" ht="14.25" customHeight="1">
      <c r="A25027" s="2" t="s">
        <v>23693</v>
      </c>
      <c r="B25027" s="2" t="str">
        <f ca="1">IFERROR(__xludf.DUMMYFUNCTION("GOOGLETRANSLATE(A25027,""auto"",""en"")"),"Loading...")</f>
        <v>Loading...</v>
      </c>
    </row>
    <row r="25028" spans="1:2" ht="14.25" customHeight="1">
      <c r="A25028" s="2" t="s">
        <v>23694</v>
      </c>
      <c r="B25028" s="2" t="str">
        <f ca="1">IFERROR(__xludf.DUMMYFUNCTION("GOOGLETRANSLATE(A25028,""auto"",""en"")"),"I can't use YouTube properly...well done DHRUV bhai❤❤❤")</f>
        <v>I can't use YouTube properly...well done DHRUV bhai❤❤❤</v>
      </c>
    </row>
    <row r="25029" spans="1:2" ht="14.25" customHeight="1">
      <c r="A25029" s="2" t="s">
        <v>23695</v>
      </c>
      <c r="B25029" s="2" t="str">
        <f ca="1">IFERROR(__xludf.DUMMYFUNCTION("GOOGLETRANSLATE(A25029,""auto"",""en"")"),"Loading...")</f>
        <v>Loading...</v>
      </c>
    </row>
    <row r="25030" spans="1:2" ht="14.25" customHeight="1">
      <c r="A25030" s="2" t="s">
        <v>23696</v>
      </c>
      <c r="B25030" s="2" t="str">
        <f ca="1">IFERROR(__xludf.DUMMYFUNCTION("GOOGLETRANSLATE(A25030,""auto"",""en"")"),"Loading...")</f>
        <v>Loading...</v>
      </c>
    </row>
    <row r="25031" spans="1:2" ht="14.25" customHeight="1">
      <c r="A25031" s="2" t="s">
        <v>23697</v>
      </c>
      <c r="B25031" s="2" t="str">
        <f ca="1">IFERROR(__xludf.DUMMYFUNCTION("GOOGLETRANSLATE(A25031,""auto"",""en"")"),"Loading...")</f>
        <v>Loading...</v>
      </c>
    </row>
    <row r="25032" spans="1:2" ht="14.25" customHeight="1">
      <c r="A25032" s="4" t="s">
        <v>23698</v>
      </c>
      <c r="B25032" s="2" t="str">
        <f ca="1">IFERROR(__xludf.DUMMYFUNCTION("GOOGLETRANSLATE(A25032,""auto"",""en"")"),"Loading...")</f>
        <v>Loading...</v>
      </c>
    </row>
    <row r="25033" spans="1:2" ht="14.25" customHeight="1">
      <c r="A25033" s="4" t="s">
        <v>23699</v>
      </c>
      <c r="B25033" s="2" t="str">
        <f ca="1">IFERROR(__xludf.DUMMYFUNCTION("GOOGLETRANSLATE(A25033,""auto"",""en"")"),"Loading...")</f>
        <v>Loading...</v>
      </c>
    </row>
    <row r="25034" spans="1:2" ht="14.25" customHeight="1">
      <c r="A25034" s="2" t="s">
        <v>23700</v>
      </c>
      <c r="B25034" s="2" t="str">
        <f ca="1">IFERROR(__xludf.DUMMYFUNCTION("GOOGLETRANSLATE(A25034,""auto"",""en"")"),"Loading...")</f>
        <v>Loading...</v>
      </c>
    </row>
    <row r="25035" spans="1:2" ht="14.25" customHeight="1">
      <c r="A25035" s="2" t="s">
        <v>23701</v>
      </c>
      <c r="B25035" s="2" t="str">
        <f ca="1">IFERROR(__xludf.DUMMYFUNCTION("GOOGLETRANSLATE(A25035,""auto"",""en"")"),"Loading...")</f>
        <v>Loading...</v>
      </c>
    </row>
    <row r="25036" spans="1:2" ht="14.25" customHeight="1">
      <c r="A25036" s="2" t="s">
        <v>23702</v>
      </c>
      <c r="B25036" s="2" t="str">
        <f ca="1">IFERROR(__xludf.DUMMYFUNCTION("GOOGLETRANSLATE(A25036,""auto"",""en"")"),"Loading...")</f>
        <v>Loading...</v>
      </c>
    </row>
    <row r="25037" spans="1:2" ht="14.25" customHeight="1">
      <c r="A25037" s="6" t="s">
        <v>23703</v>
      </c>
      <c r="B25037" s="2" t="str">
        <f ca="1">IFERROR(__xludf.DUMMYFUNCTION("GOOGLETRANSLATE(A25037,""auto"",""en"")"),"Loading...")</f>
        <v>Loading...</v>
      </c>
    </row>
    <row r="25038" spans="1:2" ht="14.25" customHeight="1">
      <c r="A25038" s="2" t="s">
        <v>6142</v>
      </c>
      <c r="B25038" s="2" t="str">
        <f ca="1">IFERROR(__xludf.DUMMYFUNCTION("GOOGLETRANSLATE(A25038,""auto"",""en"")"),"Right")</f>
        <v>Right</v>
      </c>
    </row>
    <row r="25039" spans="1:2" ht="14.25" customHeight="1">
      <c r="A25039" s="2" t="s">
        <v>23704</v>
      </c>
      <c r="B25039" s="2" t="str">
        <f ca="1">IFERROR(__xludf.DUMMYFUNCTION("GOOGLETRANSLATE(A25039,""auto"",""en"")"),"Loading...")</f>
        <v>Loading...</v>
      </c>
    </row>
    <row r="25040" spans="1:2" ht="14.25" customHeight="1">
      <c r="A25040" s="2" t="s">
        <v>7</v>
      </c>
      <c r="B25040" s="2" t="str">
        <f ca="1">IFERROR(__xludf.DUMMYFUNCTION("GOOGLETRANSLATE(A25040,""auto"",""en"")"),"Loading...")</f>
        <v>Loading...</v>
      </c>
    </row>
    <row r="25041" spans="1:2" ht="14.25" customHeight="1">
      <c r="A25041" s="2" t="s">
        <v>23705</v>
      </c>
      <c r="B25041" s="2" t="str">
        <f ca="1">IFERROR(__xludf.DUMMYFUNCTION("GOOGLETRANSLATE(A25041,""auto"",""en"")"),"Loading...")</f>
        <v>Loading...</v>
      </c>
    </row>
    <row r="25042" spans="1:2" ht="14.25" customHeight="1">
      <c r="A25042" s="5" t="s">
        <v>23706</v>
      </c>
      <c r="B25042" s="2" t="str">
        <f ca="1">IFERROR(__xludf.DUMMYFUNCTION("GOOGLETRANSLATE(A25042,""auto"",""en"")"),"Loading...")</f>
        <v>Loading...</v>
      </c>
    </row>
    <row r="25043" spans="1:2" ht="14.25" customHeight="1">
      <c r="A25043" s="5" t="s">
        <v>23707</v>
      </c>
      <c r="B25043" s="2" t="str">
        <f ca="1">IFERROR(__xludf.DUMMYFUNCTION("GOOGLETRANSLATE(A25043,""auto"",""en"")"),"Loading...")</f>
        <v>Loading...</v>
      </c>
    </row>
    <row r="25044" spans="1:2" ht="14.25" customHeight="1">
      <c r="A25044" s="2" t="s">
        <v>23708</v>
      </c>
      <c r="B25044" s="2" t="str">
        <f ca="1">IFERROR(__xludf.DUMMYFUNCTION("GOOGLETRANSLATE(A25044,""auto"",""en"")"),"Loading...")</f>
        <v>Loading...</v>
      </c>
    </row>
    <row r="25045" spans="1:2" ht="14.25" customHeight="1">
      <c r="A25045" s="2" t="s">
        <v>23709</v>
      </c>
      <c r="B25045" s="2" t="str">
        <f ca="1">IFERROR(__xludf.DUMMYFUNCTION("GOOGLETRANSLATE(A25045,""auto"",""en"")"),"Loading...")</f>
        <v>Loading...</v>
      </c>
    </row>
    <row r="25046" spans="1:2" ht="14.25" customHeight="1">
      <c r="A25046" s="2" t="s">
        <v>23710</v>
      </c>
      <c r="B25046" s="2" t="str">
        <f ca="1">IFERROR(__xludf.DUMMYFUNCTION("GOOGLETRANSLATE(A25046,""auto"",""en"")"),"Loading...")</f>
        <v>Loading...</v>
      </c>
    </row>
    <row r="25047" spans="1:2" ht="14.25" customHeight="1">
      <c r="A25047" s="2" t="s">
        <v>23711</v>
      </c>
      <c r="B25047" s="2" t="str">
        <f ca="1">IFERROR(__xludf.DUMMYFUNCTION("GOOGLETRANSLATE(A25047,""auto"",""en"")"),"Loading...")</f>
        <v>Loading...</v>
      </c>
    </row>
    <row r="25048" spans="1:2" ht="14.25" customHeight="1">
      <c r="A25048" s="4" t="s">
        <v>23712</v>
      </c>
      <c r="B25048" s="2" t="str">
        <f ca="1">IFERROR(__xludf.DUMMYFUNCTION("GOOGLETRANSLATE(A25048,""auto"",""en"")"),"Loading...")</f>
        <v>Loading...</v>
      </c>
    </row>
    <row r="25049" spans="1:2" ht="14.25" customHeight="1">
      <c r="A25049" s="2" t="s">
        <v>23713</v>
      </c>
      <c r="B25049" s="2" t="str">
        <f ca="1">IFERROR(__xludf.DUMMYFUNCTION("GOOGLETRANSLATE(A25049,""auto"",""en"")"),"Loading...")</f>
        <v>Loading...</v>
      </c>
    </row>
    <row r="25050" spans="1:2" ht="14.25" customHeight="1">
      <c r="A25050" s="2" t="s">
        <v>23714</v>
      </c>
      <c r="B25050" s="2" t="str">
        <f ca="1">IFERROR(__xludf.DUMMYFUNCTION("GOOGLETRANSLATE(A25050,""auto"",""en"")"),"Loading...")</f>
        <v>Loading...</v>
      </c>
    </row>
    <row r="25051" spans="1:2" ht="14.25" customHeight="1">
      <c r="A25051" s="2" t="s">
        <v>23715</v>
      </c>
      <c r="B25051" s="2" t="str">
        <f ca="1">IFERROR(__xludf.DUMMYFUNCTION("GOOGLETRANSLATE(A25051,""auto"",""en"")"),"What video have you made brother, I really don't think of you Jai Hind 🇮🇳🙏💥🔥💯👍👍")</f>
        <v>What video have you made brother, I really don't think of you Jai Hind 🇮🇳🙏💥🔥💯👍👍</v>
      </c>
    </row>
    <row r="25052" spans="1:2" ht="14.25" customHeight="1">
      <c r="A25052" s="2" t="s">
        <v>23716</v>
      </c>
      <c r="B25052" s="2" t="str">
        <f ca="1">IFERROR(__xludf.DUMMYFUNCTION("GOOGLETRANSLATE(A25052,""auto"",""en"")"),"Loading...")</f>
        <v>Loading...</v>
      </c>
    </row>
    <row r="25053" spans="1:2" ht="14.25" customHeight="1">
      <c r="A25053" s="4" t="s">
        <v>23717</v>
      </c>
      <c r="B25053" s="2" t="str">
        <f ca="1">IFERROR(__xludf.DUMMYFUNCTION("GOOGLETRANSLATE(A25053,""auto"",""en"")"),"Loading...")</f>
        <v>Loading...</v>
      </c>
    </row>
    <row r="25054" spans="1:2" ht="14.25" customHeight="1">
      <c r="A25054" s="2" t="s">
        <v>23718</v>
      </c>
      <c r="B25054" s="2" t="str">
        <f ca="1">IFERROR(__xludf.DUMMYFUNCTION("GOOGLETRANSLATE(A25054,""auto"",""en"")"),"Loading...")</f>
        <v>Loading...</v>
      </c>
    </row>
    <row r="25055" spans="1:2" ht="14.25" customHeight="1">
      <c r="A25055" s="2" t="s">
        <v>23719</v>
      </c>
      <c r="B25055" s="2" t="str">
        <f ca="1">IFERROR(__xludf.DUMMYFUNCTION("GOOGLETRANSLATE(A25055,""auto"",""en"")"),"Loading...")</f>
        <v>Loading...</v>
      </c>
    </row>
    <row r="25056" spans="1:2" ht="14.25" customHeight="1">
      <c r="A25056" s="2" t="s">
        <v>23720</v>
      </c>
      <c r="B25056" s="2" t="str">
        <f ca="1">IFERROR(__xludf.DUMMYFUNCTION("GOOGLETRANSLATE(A25056,""auto"",""en"")"),"It's unbelievable how such insecure cowards get to the top")</f>
        <v>It's unbelievable how such insecure cowards get to the top</v>
      </c>
    </row>
    <row r="25057" spans="1:2" ht="14.25" customHeight="1">
      <c r="A25057" s="2" t="s">
        <v>23721</v>
      </c>
      <c r="B25057" s="2" t="str">
        <f ca="1">IFERROR(__xludf.DUMMYFUNCTION("GOOGLETRANSLATE(A25057,""auto"",""en"")"),"Or promote your course more, brother Samjha, you keep talking about the course in every video.")</f>
        <v>Or promote your course more, brother Samjha, you keep talking about the course in every video.</v>
      </c>
    </row>
    <row r="25058" spans="1:2" ht="14.25" customHeight="1">
      <c r="A25058" s="2" t="s">
        <v>23722</v>
      </c>
      <c r="B25058" s="2" t="str">
        <f ca="1">IFERROR(__xludf.DUMMYFUNCTION("GOOGLETRANSLATE(A25058,""auto"",""en"")"),"Loading...")</f>
        <v>Loading...</v>
      </c>
    </row>
    <row r="25059" spans="1:2" ht="14.25" customHeight="1">
      <c r="A25059" s="2" t="s">
        <v>23723</v>
      </c>
      <c r="B25059" s="2" t="str">
        <f ca="1">IFERROR(__xludf.DUMMYFUNCTION("GOOGLETRANSLATE(A25059,""auto"",""en"")"),"Loading...")</f>
        <v>Loading...</v>
      </c>
    </row>
    <row r="25060" spans="1:2" ht="14.25" customHeight="1">
      <c r="A25060" s="2" t="s">
        <v>23724</v>
      </c>
      <c r="B25060" s="2" t="str">
        <f ca="1">IFERROR(__xludf.DUMMYFUNCTION("GOOGLETRANSLATE(A25060,""auto"",""en"")"),"Loading...")</f>
        <v>Loading...</v>
      </c>
    </row>
    <row r="25061" spans="1:2" ht="14.25" customHeight="1">
      <c r="A25061" s="2" t="s">
        <v>23725</v>
      </c>
      <c r="B25061" s="2" t="str">
        <f ca="1">IFERROR(__xludf.DUMMYFUNCTION("GOOGLETRANSLATE(A25061,""auto"",""en"")"),"Loading...")</f>
        <v>Loading...</v>
      </c>
    </row>
    <row r="25062" spans="1:2" ht="14.25" customHeight="1">
      <c r="A25062" s="2" t="s">
        <v>23726</v>
      </c>
      <c r="B25062" s="2" t="str">
        <f ca="1">IFERROR(__xludf.DUMMYFUNCTION("GOOGLETRANSLATE(A25062,""auto"",""en"")"),"Loading...")</f>
        <v>Loading...</v>
      </c>
    </row>
    <row r="25063" spans="1:2" ht="14.25" customHeight="1">
      <c r="A25063" s="2" t="s">
        <v>23727</v>
      </c>
      <c r="B25063" s="2" t="str">
        <f ca="1">IFERROR(__xludf.DUMMYFUNCTION("GOOGLETRANSLATE(A25063,""auto"",""en"")"),"Loading...")</f>
        <v>Loading...</v>
      </c>
    </row>
    <row r="25064" spans="1:2" ht="14.25" customHeight="1">
      <c r="A25064" s="6" t="s">
        <v>23728</v>
      </c>
      <c r="B25064" s="2" t="str">
        <f ca="1">IFERROR(__xludf.DUMMYFUNCTION("GOOGLETRANSLATE(A25064,""auto"",""en"")"),"Loading...")</f>
        <v>Loading...</v>
      </c>
    </row>
    <row r="25065" spans="1:2" ht="14.25" customHeight="1">
      <c r="A25065" s="2" t="s">
        <v>23729</v>
      </c>
      <c r="B25065" s="2" t="str">
        <f ca="1">IFERROR(__xludf.DUMMYFUNCTION("GOOGLETRANSLATE(A25065,""auto"",""en"")"),"Loading...")</f>
        <v>Loading...</v>
      </c>
    </row>
    <row r="25066" spans="1:2" ht="14.25" customHeight="1">
      <c r="A25066" s="2" t="s">
        <v>4263</v>
      </c>
      <c r="B25066" s="2" t="str">
        <f ca="1">IFERROR(__xludf.DUMMYFUNCTION("GOOGLETRANSLATE(A25066,""auto"",""en"")"),"Loading...")</f>
        <v>Loading...</v>
      </c>
    </row>
    <row r="25067" spans="1:2" ht="14.25" customHeight="1">
      <c r="A25067" s="2" t="s">
        <v>1541</v>
      </c>
      <c r="B25067" s="2" t="str">
        <f ca="1">IFERROR(__xludf.DUMMYFUNCTION("GOOGLETRANSLATE(A25067,""auto"",""en"")"),"Loading...")</f>
        <v>Loading...</v>
      </c>
    </row>
    <row r="25068" spans="1:2" ht="14.25" customHeight="1">
      <c r="A25068" s="4" t="s">
        <v>23730</v>
      </c>
      <c r="B25068" s="2" t="str">
        <f ca="1">IFERROR(__xludf.DUMMYFUNCTION("GOOGLETRANSLATE(A25068,""auto"",""en"")"),"Loading...")</f>
        <v>Loading...</v>
      </c>
    </row>
    <row r="25069" spans="1:2" ht="14.25" customHeight="1">
      <c r="A25069" s="5" t="s">
        <v>23731</v>
      </c>
      <c r="B25069" s="2" t="str">
        <f ca="1">IFERROR(__xludf.DUMMYFUNCTION("GOOGLETRANSLATE(A25069,""auto"",""en"")"),"Loading...")</f>
        <v>Loading...</v>
      </c>
    </row>
    <row r="25070" spans="1:2" ht="14.25" customHeight="1">
      <c r="A25070" s="2" t="s">
        <v>23732</v>
      </c>
      <c r="B25070" s="2" t="str">
        <f ca="1">IFERROR(__xludf.DUMMYFUNCTION("GOOGLETRANSLATE(A25070,""auto"",""en"")"),"Loading...")</f>
        <v>Loading...</v>
      </c>
    </row>
    <row r="25071" spans="1:2" ht="14.25" customHeight="1">
      <c r="A25071" s="2" t="s">
        <v>23733</v>
      </c>
      <c r="B25071" s="2" t="str">
        <f ca="1">IFERROR(__xludf.DUMMYFUNCTION("GOOGLETRANSLATE(A25071,""auto"",""en"")"),"Loading...")</f>
        <v>Loading...</v>
      </c>
    </row>
    <row r="25072" spans="1:2" ht="14.25" customHeight="1">
      <c r="A25072" s="2" t="s">
        <v>23734</v>
      </c>
      <c r="B25072" s="2" t="str">
        <f ca="1">IFERROR(__xludf.DUMMYFUNCTION("GOOGLETRANSLATE(A25072,""auto"",""en"")"),"Loading...")</f>
        <v>Loading...</v>
      </c>
    </row>
    <row r="25073" spans="1:2" ht="14.25" customHeight="1">
      <c r="A25073" s="2" t="s">
        <v>2661</v>
      </c>
      <c r="B25073" s="2" t="str">
        <f ca="1">IFERROR(__xludf.DUMMYFUNCTION("GOOGLETRANSLATE(A25073,""auto"",""en"")"),"Loading...")</f>
        <v>Loading...</v>
      </c>
    </row>
    <row r="25074" spans="1:2" ht="14.25" customHeight="1">
      <c r="A25074" s="2" t="s">
        <v>23735</v>
      </c>
      <c r="B25074" s="2" t="str">
        <f ca="1">IFERROR(__xludf.DUMMYFUNCTION("GOOGLETRANSLATE(A25074,""auto"",""en"")"),"Hats off dhruv rathee bhaiya❤❤❤❤❤❤❤❤❤❤❤❤")</f>
        <v>Hats off dhruv rathee bhaiya❤❤❤❤❤❤❤❤❤❤❤❤</v>
      </c>
    </row>
    <row r="25075" spans="1:2" ht="14.25" customHeight="1">
      <c r="A25075" s="2" t="s">
        <v>23736</v>
      </c>
      <c r="B25075" s="2" t="str">
        <f ca="1">IFERROR(__xludf.DUMMYFUNCTION("GOOGLETRANSLATE(A25075,""auto"",""en"")"),"Loading...")</f>
        <v>Loading...</v>
      </c>
    </row>
    <row r="25076" spans="1:2" ht="14.25" customHeight="1">
      <c r="A25076" s="2" t="s">
        <v>23737</v>
      </c>
      <c r="B25076" s="2" t="str">
        <f ca="1">IFERROR(__xludf.DUMMYFUNCTION("GOOGLETRANSLATE(A25076,""auto"",""en"")"),"Loading...")</f>
        <v>Loading...</v>
      </c>
    </row>
    <row r="25077" spans="1:2" ht="14.25" customHeight="1">
      <c r="A25077" s="2" t="s">
        <v>23738</v>
      </c>
      <c r="B25077" s="2" t="str">
        <f ca="1">IFERROR(__xludf.DUMMYFUNCTION("GOOGLETRANSLATE(A25077,""auto"",""en"")"),"Loading...")</f>
        <v>Loading...</v>
      </c>
    </row>
    <row r="25078" spans="1:2" ht="14.25" customHeight="1">
      <c r="A25078" s="2" t="s">
        <v>594</v>
      </c>
      <c r="B25078" s="2" t="str">
        <f ca="1">IFERROR(__xludf.DUMMYFUNCTION("GOOGLETRANSLATE(A25078,""auto"",""en"")"),"❤")</f>
        <v>❤</v>
      </c>
    </row>
    <row r="25079" spans="1:2" ht="14.25" customHeight="1">
      <c r="A25079" s="2" t="s">
        <v>23739</v>
      </c>
      <c r="B25079" s="2" t="str">
        <f ca="1">IFERROR(__xludf.DUMMYFUNCTION("GOOGLETRANSLATE(A25079,""auto"",""en"")"),"Loading...")</f>
        <v>Loading...</v>
      </c>
    </row>
    <row r="25080" spans="1:2" ht="14.25" customHeight="1">
      <c r="A25080" s="2" t="s">
        <v>23740</v>
      </c>
      <c r="B25080" s="2" t="str">
        <f ca="1">IFERROR(__xludf.DUMMYFUNCTION("GOOGLETRANSLATE(A25080,""auto"",""en"")"),"Loading...")</f>
        <v>Loading...</v>
      </c>
    </row>
    <row r="25081" spans="1:2" ht="14.25" customHeight="1">
      <c r="A25081" s="2" t="s">
        <v>23741</v>
      </c>
      <c r="B25081" s="2" t="str">
        <f ca="1">IFERROR(__xludf.DUMMYFUNCTION("GOOGLETRANSLATE(A25081,""auto"",""en"")"),"Loading...")</f>
        <v>Loading...</v>
      </c>
    </row>
    <row r="25082" spans="1:2" ht="14.25" customHeight="1">
      <c r="A25082" s="2" t="s">
        <v>23742</v>
      </c>
      <c r="B25082" s="2" t="str">
        <f ca="1">IFERROR(__xludf.DUMMYFUNCTION("GOOGLETRANSLATE(A25082,""auto"",""en"")"),"Loading...")</f>
        <v>Loading...</v>
      </c>
    </row>
    <row r="25083" spans="1:2" ht="14.25" customHeight="1">
      <c r="A25083" s="2" t="s">
        <v>23743</v>
      </c>
      <c r="B25083" s="2" t="str">
        <f ca="1">IFERROR(__xludf.DUMMYFUNCTION("GOOGLETRANSLATE(A25083,""auto"",""en"")"),"Loading...")</f>
        <v>Loading...</v>
      </c>
    </row>
    <row r="25084" spans="1:2" ht="14.25" customHeight="1">
      <c r="A25084" s="6" t="s">
        <v>23744</v>
      </c>
      <c r="B25084" s="2" t="str">
        <f ca="1">IFERROR(__xludf.DUMMYFUNCTION("GOOGLETRANSLATE(A25084,""auto"",""en"")"),"Loading...")</f>
        <v>Loading...</v>
      </c>
    </row>
    <row r="25085" spans="1:2" ht="14.25" customHeight="1">
      <c r="A25085" s="2" t="s">
        <v>23745</v>
      </c>
      <c r="B25085" s="2" t="str">
        <f ca="1">IFERROR(__xludf.DUMMYFUNCTION("GOOGLETRANSLATE(A25085,""auto"",""en"")"),"Loading...")</f>
        <v>Loading...</v>
      </c>
    </row>
    <row r="25086" spans="1:2" ht="14.25" customHeight="1">
      <c r="A25086" s="2" t="s">
        <v>23746</v>
      </c>
      <c r="B25086" s="2" t="str">
        <f ca="1">IFERROR(__xludf.DUMMYFUNCTION("GOOGLETRANSLATE(A25086,""auto"",""en"")"),"Loading...")</f>
        <v>Loading...</v>
      </c>
    </row>
    <row r="25087" spans="1:2" ht="14.25" customHeight="1">
      <c r="A25087" s="2" t="s">
        <v>23747</v>
      </c>
      <c r="B25087" s="2" t="str">
        <f ca="1">IFERROR(__xludf.DUMMYFUNCTION("GOOGLETRANSLATE(A25087,""auto"",""en"")"),"Loading...")</f>
        <v>Loading...</v>
      </c>
    </row>
    <row r="25088" spans="1:2" ht="14.25" customHeight="1">
      <c r="A25088" s="2" t="s">
        <v>23748</v>
      </c>
      <c r="B25088" s="2" t="str">
        <f ca="1">IFERROR(__xludf.DUMMYFUNCTION("GOOGLETRANSLATE(A25088,""auto"",""en"")"),"Loading...")</f>
        <v>Loading...</v>
      </c>
    </row>
    <row r="25089" spans="1:2" ht="14.25" customHeight="1">
      <c r="A25089" s="2" t="s">
        <v>594</v>
      </c>
      <c r="B25089" s="2" t="str">
        <f ca="1">IFERROR(__xludf.DUMMYFUNCTION("GOOGLETRANSLATE(A25089,""auto"",""en"")"),"❤")</f>
        <v>❤</v>
      </c>
    </row>
    <row r="25090" spans="1:2" ht="14.25" customHeight="1">
      <c r="A25090" s="2" t="s">
        <v>12789</v>
      </c>
      <c r="B25090" s="2" t="str">
        <f ca="1">IFERROR(__xludf.DUMMYFUNCTION("GOOGLETRANSLATE(A25090,""auto"",""en"")"),"Loading...")</f>
        <v>Loading...</v>
      </c>
    </row>
    <row r="25091" spans="1:2" ht="14.25" customHeight="1">
      <c r="A25091" s="2" t="s">
        <v>23749</v>
      </c>
      <c r="B25091" s="2" t="str">
        <f ca="1">IFERROR(__xludf.DUMMYFUNCTION("GOOGLETRANSLATE(A25091,""auto"",""en"")"),"Loading...")</f>
        <v>Loading...</v>
      </c>
    </row>
    <row r="25092" spans="1:2" ht="14.25" customHeight="1">
      <c r="A25092" s="6" t="s">
        <v>23750</v>
      </c>
      <c r="B25092" s="2" t="str">
        <f ca="1">IFERROR(__xludf.DUMMYFUNCTION("GOOGLETRANSLATE(A25092,""auto"",""en"")"),"Loading...")</f>
        <v>Loading...</v>
      </c>
    </row>
    <row r="25093" spans="1:2" ht="14.25" customHeight="1">
      <c r="A25093" s="4" t="s">
        <v>23751</v>
      </c>
      <c r="B25093" s="2" t="str">
        <f ca="1">IFERROR(__xludf.DUMMYFUNCTION("GOOGLETRANSLATE(A25093,""auto"",""en"")"),"Loading...")</f>
        <v>Loading...</v>
      </c>
    </row>
    <row r="25094" spans="1:2" ht="14.25" customHeight="1">
      <c r="A25094" s="2" t="s">
        <v>23752</v>
      </c>
      <c r="B25094" s="2" t="str">
        <f ca="1">IFERROR(__xludf.DUMMYFUNCTION("GOOGLETRANSLATE(A25094,""auto"",""en"")"),"Loading...")</f>
        <v>Loading...</v>
      </c>
    </row>
    <row r="25095" spans="1:2" ht="14.25" customHeight="1">
      <c r="A25095" s="2" t="s">
        <v>23753</v>
      </c>
      <c r="B25095" s="2" t="str">
        <f ca="1">IFERROR(__xludf.DUMMYFUNCTION("GOOGLETRANSLATE(A25095,""auto"",""en"")"),"Loading...")</f>
        <v>Loading...</v>
      </c>
    </row>
    <row r="25096" spans="1:2" ht="14.25" customHeight="1">
      <c r="A25096" s="2" t="s">
        <v>23754</v>
      </c>
      <c r="B25096" s="2" t="str">
        <f ca="1">IFERROR(__xludf.DUMMYFUNCTION("GOOGLETRANSLATE(A25096,""auto"",""en"")"),"Modi devotees who drink alcohol are fools and ganja drinkers.")</f>
        <v>Modi devotees who drink alcohol are fools and ganja drinkers.</v>
      </c>
    </row>
    <row r="25097" spans="1:2" ht="14.25" customHeight="1">
      <c r="A25097" s="2" t="s">
        <v>23755</v>
      </c>
      <c r="B25097" s="2" t="str">
        <f ca="1">IFERROR(__xludf.DUMMYFUNCTION("GOOGLETRANSLATE(A25097,""auto"",""en"")"),"Loading...")</f>
        <v>Loading...</v>
      </c>
    </row>
    <row r="25098" spans="1:2" ht="14.25" customHeight="1">
      <c r="A25098" s="6" t="s">
        <v>23756</v>
      </c>
      <c r="B25098" s="2" t="str">
        <f ca="1">IFERROR(__xludf.DUMMYFUNCTION("GOOGLETRANSLATE(A25098,""auto"",""en"")"),"Loading...")</f>
        <v>Loading...</v>
      </c>
    </row>
    <row r="25099" spans="1:2" ht="14.25" customHeight="1">
      <c r="A25099" s="2" t="s">
        <v>23757</v>
      </c>
      <c r="B25099" s="2" t="str">
        <f ca="1">IFERROR(__xludf.DUMMYFUNCTION("GOOGLETRANSLATE(A25099,""auto"",""en"")"),"Loading...")</f>
        <v>Loading...</v>
      </c>
    </row>
    <row r="25100" spans="1:2" ht="14.25" customHeight="1">
      <c r="A25100" s="2" t="s">
        <v>60</v>
      </c>
      <c r="B25100" s="2" t="str">
        <f ca="1">IFERROR(__xludf.DUMMYFUNCTION("GOOGLETRANSLATE(A25100,""auto"",""en"")"),"Loading...")</f>
        <v>Loading...</v>
      </c>
    </row>
    <row r="25101" spans="1:2" ht="14.25" customHeight="1">
      <c r="A25101" s="2" t="s">
        <v>23758</v>
      </c>
      <c r="B25101" s="2" t="str">
        <f ca="1">IFERROR(__xludf.DUMMYFUNCTION("GOOGLETRANSLATE(A25101,""auto"",""en"")"),"Who iis responsibility")</f>
        <v>Who iis responsibility</v>
      </c>
    </row>
    <row r="25102" spans="1:2" ht="14.25" customHeight="1">
      <c r="A25102" s="2" t="s">
        <v>23759</v>
      </c>
      <c r="B25102" s="2" t="str">
        <f ca="1">IFERROR(__xludf.DUMMYFUNCTION("GOOGLETRANSLATE(A25102,""auto"",""en"")"),"Loading...")</f>
        <v>Loading...</v>
      </c>
    </row>
    <row r="25103" spans="1:2" ht="14.25" customHeight="1">
      <c r="A25103" s="2" t="s">
        <v>23760</v>
      </c>
      <c r="B25103" s="2" t="str">
        <f ca="1">IFERROR(__xludf.DUMMYFUNCTION("GOOGLETRANSLATE(A25103,""auto"",""en"")"),"Loading...")</f>
        <v>Loading...</v>
      </c>
    </row>
    <row r="25104" spans="1:2" ht="14.25" customHeight="1">
      <c r="A25104" s="2" t="s">
        <v>23761</v>
      </c>
      <c r="B25104" s="2" t="str">
        <f ca="1">IFERROR(__xludf.DUMMYFUNCTION("GOOGLETRANSLATE(A25104,""auto"",""en"")"),"Loading...")</f>
        <v>Loading...</v>
      </c>
    </row>
    <row r="25105" spans="1:2" ht="14.25" customHeight="1">
      <c r="A25105" s="2" t="s">
        <v>23762</v>
      </c>
      <c r="B25105" s="2" t="str">
        <f ca="1">IFERROR(__xludf.DUMMYFUNCTION("GOOGLETRANSLATE(A25105,""auto"",""en"")"),"Loading...")</f>
        <v>Loading...</v>
      </c>
    </row>
    <row r="25106" spans="1:2" ht="14.25" customHeight="1">
      <c r="A25106" s="2" t="s">
        <v>2748</v>
      </c>
      <c r="B25106" s="2" t="str">
        <f ca="1">IFERROR(__xludf.DUMMYFUNCTION("GOOGLETRANSLATE(A25106,""auto"",""en"")"),"Loading...")</f>
        <v>Loading...</v>
      </c>
    </row>
    <row r="25107" spans="1:2" ht="14.25" customHeight="1">
      <c r="A25107" s="2" t="s">
        <v>23763</v>
      </c>
      <c r="B25107" s="2" t="str">
        <f ca="1">IFERROR(__xludf.DUMMYFUNCTION("GOOGLETRANSLATE(A25107,""auto"",""en"")"),"Loading...")</f>
        <v>Loading...</v>
      </c>
    </row>
    <row r="25108" spans="1:2" ht="14.25" customHeight="1">
      <c r="A25108" s="2" t="s">
        <v>23764</v>
      </c>
      <c r="B25108" s="2" t="str">
        <f ca="1">IFERROR(__xludf.DUMMYFUNCTION("GOOGLETRANSLATE(A25108,""auto"",""en"")"),"Loading...")</f>
        <v>Loading...</v>
      </c>
    </row>
    <row r="25109" spans="1:2" ht="14.25" customHeight="1">
      <c r="A25109" s="2" t="s">
        <v>23765</v>
      </c>
      <c r="B25109" s="2" t="str">
        <f ca="1">IFERROR(__xludf.DUMMYFUNCTION("GOOGLETRANSLATE(A25109,""auto"",""en"")"),"Loading...")</f>
        <v>Loading...</v>
      </c>
    </row>
    <row r="25110" spans="1:2" ht="14.25" customHeight="1">
      <c r="A25110" s="2" t="s">
        <v>23766</v>
      </c>
      <c r="B25110" s="2" t="str">
        <f ca="1">IFERROR(__xludf.DUMMYFUNCTION("GOOGLETRANSLATE(A25110,""auto"",""en"")"),"Loading...")</f>
        <v>Loading...</v>
      </c>
    </row>
    <row r="25111" spans="1:2" ht="14.25" customHeight="1">
      <c r="A25111" s="2" t="s">
        <v>23767</v>
      </c>
      <c r="B25111" s="2" t="str">
        <f ca="1">IFERROR(__xludf.DUMMYFUNCTION("GOOGLETRANSLATE(A25111,""auto"",""en"")"),"Loading...")</f>
        <v>Loading...</v>
      </c>
    </row>
    <row r="25112" spans="1:2" ht="14.25" customHeight="1">
      <c r="A25112" s="4" t="s">
        <v>23768</v>
      </c>
      <c r="B25112" s="2" t="str">
        <f ca="1">IFERROR(__xludf.DUMMYFUNCTION("GOOGLETRANSLATE(A25112,""auto"",""en"")"),"Loading...")</f>
        <v>Loading...</v>
      </c>
    </row>
    <row r="25113" spans="1:2" ht="14.25" customHeight="1">
      <c r="A25113" s="2" t="s">
        <v>23769</v>
      </c>
      <c r="B25113" s="2" t="str">
        <f ca="1">IFERROR(__xludf.DUMMYFUNCTION("GOOGLETRANSLATE(A25113,""auto"",""en"")"),"Loading...")</f>
        <v>Loading...</v>
      </c>
    </row>
    <row r="25114" spans="1:2" ht="14.25" customHeight="1">
      <c r="A25114" s="2" t="s">
        <v>23770</v>
      </c>
      <c r="B25114" s="2" t="str">
        <f ca="1">IFERROR(__xludf.DUMMYFUNCTION("GOOGLETRANSLATE(A25114,""auto"",""en"")"),"Loading...")</f>
        <v>Loading...</v>
      </c>
    </row>
    <row r="25115" spans="1:2" ht="14.25" customHeight="1">
      <c r="A25115" s="2" t="s">
        <v>23771</v>
      </c>
      <c r="B25115" s="2" t="str">
        <f ca="1">IFERROR(__xludf.DUMMYFUNCTION("GOOGLETRANSLATE(A25115,""auto"",""en"")"),"Loading...")</f>
        <v>Loading...</v>
      </c>
    </row>
    <row r="25116" spans="1:2" ht="14.25" customHeight="1">
      <c r="A25116" s="2" t="s">
        <v>23772</v>
      </c>
      <c r="B25116" s="2" t="str">
        <f ca="1">IFERROR(__xludf.DUMMYFUNCTION("GOOGLETRANSLATE(A25116,""auto"",""en"")"),"Loading...")</f>
        <v>Loading...</v>
      </c>
    </row>
    <row r="25117" spans="1:2" ht="14.25" customHeight="1">
      <c r="A25117" s="2" t="s">
        <v>23773</v>
      </c>
      <c r="B25117" s="2" t="str">
        <f ca="1">IFERROR(__xludf.DUMMYFUNCTION("GOOGLETRANSLATE(A25117,""auto"",""en"")"),"Loading...")</f>
        <v>Loading...</v>
      </c>
    </row>
    <row r="25118" spans="1:2" ht="14.25" customHeight="1">
      <c r="A25118" s="2" t="s">
        <v>23773</v>
      </c>
      <c r="B25118" s="2" t="str">
        <f ca="1">IFERROR(__xludf.DUMMYFUNCTION("GOOGLETRANSLATE(A25118,""auto"",""en"")"),"Loading...")</f>
        <v>Loading...</v>
      </c>
    </row>
    <row r="25119" spans="1:2" ht="14.25" customHeight="1">
      <c r="A25119" s="6" t="s">
        <v>23774</v>
      </c>
      <c r="B25119" s="2" t="str">
        <f ca="1">IFERROR(__xludf.DUMMYFUNCTION("GOOGLETRANSLATE(A25119,""auto"",""en"")"),"Rathee sir you deserve noble prize
Plz make more videos on that particular content")</f>
        <v>Rathee sir you deserve noble prize
Plz make more videos on that particular content</v>
      </c>
    </row>
    <row r="25120" spans="1:2" ht="14.25" customHeight="1">
      <c r="A25120" s="2" t="s">
        <v>23775</v>
      </c>
      <c r="B25120" s="2" t="str">
        <f ca="1">IFERROR(__xludf.DUMMYFUNCTION("GOOGLETRANSLATE(A25120,""auto"",""en"")"),"Loading...")</f>
        <v>Loading...</v>
      </c>
    </row>
    <row r="25121" spans="1:2" ht="14.25" customHeight="1">
      <c r="A25121" s="2" t="s">
        <v>23776</v>
      </c>
      <c r="B25121" s="2" t="str">
        <f ca="1">IFERROR(__xludf.DUMMYFUNCTION("GOOGLETRANSLATE(A25121,""auto"",""en"")"),"Loading...")</f>
        <v>Loading...</v>
      </c>
    </row>
    <row r="25122" spans="1:2" ht="14.25" customHeight="1">
      <c r="A25122" s="2" t="s">
        <v>23777</v>
      </c>
      <c r="B25122" s="2" t="str">
        <f ca="1">IFERROR(__xludf.DUMMYFUNCTION("GOOGLETRANSLATE(A25122,""auto"",""en"")"),"Loading...")</f>
        <v>Loading...</v>
      </c>
    </row>
    <row r="25123" spans="1:2" ht="14.25" customHeight="1">
      <c r="A25123" s="6" t="s">
        <v>23778</v>
      </c>
      <c r="B25123" s="2" t="str">
        <f ca="1">IFERROR(__xludf.DUMMYFUNCTION("GOOGLETRANSLATE(A25123,""auto"",""en"")"),"Loading...")</f>
        <v>Loading...</v>
      </c>
    </row>
    <row r="25124" spans="1:2" ht="14.25" customHeight="1">
      <c r="A25124" s="2" t="s">
        <v>23779</v>
      </c>
      <c r="B25124" s="2" t="str">
        <f ca="1">IFERROR(__xludf.DUMMYFUNCTION("GOOGLETRANSLATE(A25124,""auto"",""en"")"),"Loading...")</f>
        <v>Loading...</v>
      </c>
    </row>
    <row r="25125" spans="1:2" ht="14.25" customHeight="1">
      <c r="A25125" s="2" t="s">
        <v>23780</v>
      </c>
      <c r="B25125" s="2" t="str">
        <f ca="1">IFERROR(__xludf.DUMMYFUNCTION("GOOGLETRANSLATE(A25125,""auto"",""en"")"),"Loading...")</f>
        <v>Loading...</v>
      </c>
    </row>
    <row r="25126" spans="1:2" ht="14.25" customHeight="1">
      <c r="A25126" s="2" t="s">
        <v>23781</v>
      </c>
      <c r="B25126" s="2" t="str">
        <f ca="1">IFERROR(__xludf.DUMMYFUNCTION("GOOGLETRANSLATE(A25126,""auto"",""en"")"),"Loading...")</f>
        <v>Loading...</v>
      </c>
    </row>
    <row r="25127" spans="1:2" ht="14.25" customHeight="1">
      <c r="A25127" s="2" t="s">
        <v>23782</v>
      </c>
      <c r="B25127" s="2" t="str">
        <f ca="1">IFERROR(__xludf.DUMMYFUNCTION("GOOGLETRANSLATE(A25127,""auto"",""en"")"),"Loading...")</f>
        <v>Loading...</v>
      </c>
    </row>
    <row r="25128" spans="1:2" ht="14.25" customHeight="1">
      <c r="A25128" s="2" t="s">
        <v>23783</v>
      </c>
      <c r="B25128" s="2" t="str">
        <f ca="1">IFERROR(__xludf.DUMMYFUNCTION("GOOGLETRANSLATE(A25128,""auto"",""en"")"),"Loading...")</f>
        <v>Loading...</v>
      </c>
    </row>
    <row r="25129" spans="1:2" ht="14.25" customHeight="1">
      <c r="A25129" s="2" t="s">
        <v>23784</v>
      </c>
      <c r="B25129" s="2" t="str">
        <f ca="1">IFERROR(__xludf.DUMMYFUNCTION("GOOGLETRANSLATE(A25129,""auto"",""en"")"),"Loading...")</f>
        <v>Loading...</v>
      </c>
    </row>
    <row r="25130" spans="1:2" ht="14.25" customHeight="1">
      <c r="A25130" s="2" t="s">
        <v>23785</v>
      </c>
      <c r="B25130" s="2" t="str">
        <f ca="1">IFERROR(__xludf.DUMMYFUNCTION("GOOGLETRANSLATE(A25130,""auto"",""en"")"),"Loading...")</f>
        <v>Loading...</v>
      </c>
    </row>
    <row r="25131" spans="1:2" ht="14.25" customHeight="1">
      <c r="A25131" s="5" t="s">
        <v>23786</v>
      </c>
      <c r="B25131" s="2" t="str">
        <f ca="1">IFERROR(__xludf.DUMMYFUNCTION("GOOGLETRANSLATE(A25131,""auto"",""en"")"),"Loading...")</f>
        <v>Loading...</v>
      </c>
    </row>
    <row r="25132" spans="1:2" ht="14.25" customHeight="1">
      <c r="A25132" s="2" t="s">
        <v>23787</v>
      </c>
      <c r="B25132" s="2" t="str">
        <f ca="1">IFERROR(__xludf.DUMMYFUNCTION("GOOGLETRANSLATE(A25132,""auto"",""en"")"),"Loading...")</f>
        <v>Loading...</v>
      </c>
    </row>
    <row r="25133" spans="1:2" ht="14.25" customHeight="1">
      <c r="A25133" s="6" t="s">
        <v>23788</v>
      </c>
      <c r="B25133" s="2" t="str">
        <f ca="1">IFERROR(__xludf.DUMMYFUNCTION("GOOGLETRANSLATE(A25133,""auto"",""en"")"),"Loading...")</f>
        <v>Loading...</v>
      </c>
    </row>
    <row r="25134" spans="1:2" ht="14.25" customHeight="1">
      <c r="A25134" s="4" t="s">
        <v>23789</v>
      </c>
      <c r="B25134" s="2" t="str">
        <f ca="1">IFERROR(__xludf.DUMMYFUNCTION("GOOGLETRANSLATE(A25134,""auto"",""en"")"),"Loading...")</f>
        <v>Loading...</v>
      </c>
    </row>
    <row r="25135" spans="1:2" ht="14.25" customHeight="1">
      <c r="A25135" s="2" t="s">
        <v>23790</v>
      </c>
      <c r="B25135" s="2" t="str">
        <f ca="1">IFERROR(__xludf.DUMMYFUNCTION("GOOGLETRANSLATE(A25135,""auto"",""en"")"),"Loading...")</f>
        <v>Loading...</v>
      </c>
    </row>
    <row r="25136" spans="1:2" ht="14.25" customHeight="1">
      <c r="A25136" s="6" t="s">
        <v>23791</v>
      </c>
      <c r="B25136" s="2" t="str">
        <f ca="1">IFERROR(__xludf.DUMMYFUNCTION("GOOGLETRANSLATE(A25136,""auto"",""en"")"),"Loading...")</f>
        <v>Loading...</v>
      </c>
    </row>
    <row r="25137" spans="1:2" ht="14.25" customHeight="1">
      <c r="A25137" s="2" t="s">
        <v>23792</v>
      </c>
      <c r="B25137" s="2" t="str">
        <f ca="1">IFERROR(__xludf.DUMMYFUNCTION("GOOGLETRANSLATE(A25137,""auto"",""en"")"),"Loading...")</f>
        <v>Loading...</v>
      </c>
    </row>
    <row r="25138" spans="1:2" ht="14.25" customHeight="1">
      <c r="A25138" s="2" t="s">
        <v>23793</v>
      </c>
      <c r="B25138" s="2" t="str">
        <f ca="1">IFERROR(__xludf.DUMMYFUNCTION("GOOGLETRANSLATE(A25138,""auto"",""en"")"),"Loading...")</f>
        <v>Loading...</v>
      </c>
    </row>
    <row r="25139" spans="1:2" ht="14.25" customHeight="1">
      <c r="A25139" s="2" t="s">
        <v>23794</v>
      </c>
      <c r="B25139" s="2" t="str">
        <f ca="1">IFERROR(__xludf.DUMMYFUNCTION("GOOGLETRANSLATE(A25139,""auto"",""en"")"),"💪💪💪💪💪💪dhruv")</f>
        <v>💪💪💪💪💪💪dhruv</v>
      </c>
    </row>
    <row r="25140" spans="1:2" ht="14.25" customHeight="1">
      <c r="A25140" s="2" t="s">
        <v>23795</v>
      </c>
      <c r="B25140" s="2" t="str">
        <f ca="1">IFERROR(__xludf.DUMMYFUNCTION("GOOGLETRANSLATE(A25140,""auto"",""en"")"),"Loading...")</f>
        <v>Loading...</v>
      </c>
    </row>
    <row r="25141" spans="1:2" ht="14.25" customHeight="1">
      <c r="A25141" s="2" t="s">
        <v>23796</v>
      </c>
      <c r="B25141" s="2" t="str">
        <f ca="1">IFERROR(__xludf.DUMMYFUNCTION("GOOGLETRANSLATE(A25141,""auto"",""en"")"),"Loading...")</f>
        <v>Loading...</v>
      </c>
    </row>
    <row r="25142" spans="1:2" ht="14.25" customHeight="1">
      <c r="A25142" s="2" t="s">
        <v>23797</v>
      </c>
      <c r="B25142" s="2" t="str">
        <f ca="1">IFERROR(__xludf.DUMMYFUNCTION("GOOGLETRANSLATE(A25142,""auto"",""en"")"),"Loading...")</f>
        <v>Loading...</v>
      </c>
    </row>
    <row r="25143" spans="1:2" ht="14.25" customHeight="1">
      <c r="A25143" s="2" t="s">
        <v>23798</v>
      </c>
      <c r="B25143" s="2" t="str">
        <f ca="1">IFERROR(__xludf.DUMMYFUNCTION("GOOGLETRANSLATE(A25143,""auto"",""en"")"),"Loading...")</f>
        <v>Loading...</v>
      </c>
    </row>
    <row r="25144" spans="1:2" ht="14.25" customHeight="1">
      <c r="A25144" s="2" t="s">
        <v>23799</v>
      </c>
      <c r="B25144" s="2" t="str">
        <f ca="1">IFERROR(__xludf.DUMMYFUNCTION("GOOGLETRANSLATE(A25144,""auto"",""en"")"),"i feel one should not comment on indian politics if one is living in foreingn . indian know modi is best , so dhruv rathi . look at your country politics we know for our country Modi is best . Modi is reason for true devlpoment of india")</f>
        <v>i feel one should not comment on indian politics if one is living in foreingn . indian know modi is best , so dhruv rathi . look at your country politics we know for our country Modi is best . Modi is reason for true devlpoment of india</v>
      </c>
    </row>
    <row r="25145" spans="1:2" ht="14.25" customHeight="1">
      <c r="A25145" s="2" t="s">
        <v>23800</v>
      </c>
      <c r="B25145" s="2" t="str">
        <f ca="1">IFERROR(__xludf.DUMMYFUNCTION("GOOGLETRANSLATE(A25145,""auto"",""en"")"),"Loading...")</f>
        <v>Loading...</v>
      </c>
    </row>
    <row r="25146" spans="1:2" ht="14.25" customHeight="1">
      <c r="A25146" s="2" t="s">
        <v>23589</v>
      </c>
      <c r="B25146" s="2" t="str">
        <f ca="1">IFERROR(__xludf.DUMMYFUNCTION("GOOGLETRANSLATE(A25146,""auto"",""en"")"),"Loading...")</f>
        <v>Loading...</v>
      </c>
    </row>
    <row r="25147" spans="1:2" ht="14.25" customHeight="1">
      <c r="A25147" s="2" t="s">
        <v>6105</v>
      </c>
      <c r="B25147" s="2" t="str">
        <f ca="1">IFERROR(__xludf.DUMMYFUNCTION("GOOGLETRANSLATE(A25147,""auto"",""en"")"),"Loading...")</f>
        <v>Loading...</v>
      </c>
    </row>
    <row r="25148" spans="1:2" ht="14.25" customHeight="1">
      <c r="A25148" s="2" t="s">
        <v>23801</v>
      </c>
      <c r="B25148" s="2" t="str">
        <f ca="1">IFERROR(__xludf.DUMMYFUNCTION("GOOGLETRANSLATE(A25148,""auto"",""en"")"),"Loading...")</f>
        <v>Loading...</v>
      </c>
    </row>
    <row r="25149" spans="1:2" ht="14.25" customHeight="1">
      <c r="A25149" s="2" t="s">
        <v>23802</v>
      </c>
      <c r="B25149" s="2" t="str">
        <f ca="1">IFERROR(__xludf.DUMMYFUNCTION("GOOGLETRANSLATE(A25149,""auto"",""en"")"),"Loading...")</f>
        <v>Loading...</v>
      </c>
    </row>
    <row r="25150" spans="1:2" ht="14.25" customHeight="1">
      <c r="A25150" s="2" t="s">
        <v>23803</v>
      </c>
      <c r="B25150" s="2" t="str">
        <f ca="1">IFERROR(__xludf.DUMMYFUNCTION("GOOGLETRANSLATE(A25150,""auto"",""en"")"),"Loading...")</f>
        <v>Loading...</v>
      </c>
    </row>
    <row r="25151" spans="1:2" ht="14.25" customHeight="1">
      <c r="A25151" s="2" t="s">
        <v>23804</v>
      </c>
      <c r="B25151" s="2" t="str">
        <f ca="1">IFERROR(__xludf.DUMMYFUNCTION("GOOGLETRANSLATE(A25151,""auto"",""en"")"),"Loading...")</f>
        <v>Loading...</v>
      </c>
    </row>
    <row r="25152" spans="1:2" ht="14.25" customHeight="1">
      <c r="A25152" s="2" t="s">
        <v>23805</v>
      </c>
      <c r="B25152" s="2" t="str">
        <f ca="1">IFERROR(__xludf.DUMMYFUNCTION("GOOGLETRANSLATE(A25152,""auto"",""en"")"),"Loading...")</f>
        <v>Loading...</v>
      </c>
    </row>
    <row r="25153" spans="1:2" ht="14.25" customHeight="1">
      <c r="A25153" s="4" t="s">
        <v>23806</v>
      </c>
      <c r="B25153" s="2" t="str">
        <f ca="1">IFERROR(__xludf.DUMMYFUNCTION("GOOGLETRANSLATE(A25153,""auto"",""en"")"),"Loading...")</f>
        <v>Loading...</v>
      </c>
    </row>
    <row r="25154" spans="1:2" ht="14.25" customHeight="1">
      <c r="A25154" s="4" t="s">
        <v>23807</v>
      </c>
      <c r="B25154" s="2" t="str">
        <f ca="1">IFERROR(__xludf.DUMMYFUNCTION("GOOGLETRANSLATE(A25154,""auto"",""en"")"),"Loading...")</f>
        <v>Loading...</v>
      </c>
    </row>
    <row r="25155" spans="1:2" ht="14.25" customHeight="1">
      <c r="A25155" s="2" t="s">
        <v>23808</v>
      </c>
      <c r="B25155" s="2" t="str">
        <f ca="1">IFERROR(__xludf.DUMMYFUNCTION("GOOGLETRANSLATE(A25155,""auto"",""en"")"),"Loading...")</f>
        <v>Loading...</v>
      </c>
    </row>
    <row r="25156" spans="1:2" ht="14.25" customHeight="1">
      <c r="A25156" s="2" t="s">
        <v>23809</v>
      </c>
      <c r="B25156" s="2" t="str">
        <f ca="1">IFERROR(__xludf.DUMMYFUNCTION("GOOGLETRANSLATE(A25156,""auto"",""en"")"),"Loading...")</f>
        <v>Loading...</v>
      </c>
    </row>
    <row r="25157" spans="1:2" ht="14.25" customHeight="1">
      <c r="A25157" s="2" t="s">
        <v>23810</v>
      </c>
      <c r="B25157" s="2" t="str">
        <f ca="1">IFERROR(__xludf.DUMMYFUNCTION("GOOGLETRANSLATE(A25157,""auto"",""en"")"),"Loading...")</f>
        <v>Loading...</v>
      </c>
    </row>
    <row r="25158" spans="1:2" ht="14.25" customHeight="1">
      <c r="A25158" s="2" t="s">
        <v>23811</v>
      </c>
      <c r="B25158" s="2" t="str">
        <f ca="1">IFERROR(__xludf.DUMMYFUNCTION("GOOGLETRANSLATE(A25158,""auto"",""en"")"),"Loading...")</f>
        <v>Loading...</v>
      </c>
    </row>
    <row r="25159" spans="1:2" ht="14.25" customHeight="1">
      <c r="A25159" s="2" t="s">
        <v>23812</v>
      </c>
      <c r="B25159" s="2" t="str">
        <f ca="1">IFERROR(__xludf.DUMMYFUNCTION("GOOGLETRANSLATE(A25159,""auto"",""en"")"),"Loading...")</f>
        <v>Loading...</v>
      </c>
    </row>
    <row r="25160" spans="1:2" ht="14.25" customHeight="1">
      <c r="A25160" s="2" t="s">
        <v>23813</v>
      </c>
      <c r="B25160" s="2" t="str">
        <f ca="1">IFERROR(__xludf.DUMMYFUNCTION("GOOGLETRANSLATE(A25160,""auto"",""en"")"),"Take love from Barisal, Bangladesh ❤❤❤")</f>
        <v>Take love from Barisal, Bangladesh ❤❤❤</v>
      </c>
    </row>
    <row r="25161" spans="1:2" ht="14.25" customHeight="1">
      <c r="A25161" s="6" t="s">
        <v>23814</v>
      </c>
      <c r="B25161" s="2" t="str">
        <f ca="1">IFERROR(__xludf.DUMMYFUNCTION("GOOGLETRANSLATE(A25161,""auto"",""en"")"),"Loading...")</f>
        <v>Loading...</v>
      </c>
    </row>
    <row r="25162" spans="1:2" ht="14.25" customHeight="1">
      <c r="A25162" s="4" t="s">
        <v>23815</v>
      </c>
      <c r="B25162" s="2" t="str">
        <f ca="1">IFERROR(__xludf.DUMMYFUNCTION("GOOGLETRANSLATE(A25162,""auto"",""en"")"),"Loading...")</f>
        <v>Loading...</v>
      </c>
    </row>
    <row r="25163" spans="1:2" ht="14.25" customHeight="1">
      <c r="A25163" s="2" t="s">
        <v>23816</v>
      </c>
      <c r="B25163" s="2" t="str">
        <f ca="1">IFERROR(__xludf.DUMMYFUNCTION("GOOGLETRANSLATE(A25163,""auto"",""en"")"),"Loading...")</f>
        <v>Loading...</v>
      </c>
    </row>
    <row r="25164" spans="1:2" ht="14.25" customHeight="1">
      <c r="A25164" s="2" t="s">
        <v>23817</v>
      </c>
      <c r="B25164" s="2" t="str">
        <f ca="1">IFERROR(__xludf.DUMMYFUNCTION("GOOGLETRANSLATE(A25164,""auto"",""en"")"),"Loading...")</f>
        <v>Loading...</v>
      </c>
    </row>
    <row r="25165" spans="1:2" ht="14.25" customHeight="1">
      <c r="A25165" s="2" t="s">
        <v>10238</v>
      </c>
      <c r="B25165" s="2" t="str">
        <f ca="1">IFERROR(__xludf.DUMMYFUNCTION("GOOGLETRANSLATE(A25165,""auto"",""en"")"),"Loading...")</f>
        <v>Loading...</v>
      </c>
    </row>
    <row r="25166" spans="1:2" ht="14.25" customHeight="1">
      <c r="A25166" s="4" t="s">
        <v>23818</v>
      </c>
      <c r="B25166" s="2" t="str">
        <f ca="1">IFERROR(__xludf.DUMMYFUNCTION("GOOGLETRANSLATE(A25166,""auto"",""en"")"),"Loading...")</f>
        <v>Loading...</v>
      </c>
    </row>
    <row r="25167" spans="1:2" ht="14.25" customHeight="1">
      <c r="A25167" s="2" t="s">
        <v>23819</v>
      </c>
      <c r="B25167" s="2" t="str">
        <f ca="1">IFERROR(__xludf.DUMMYFUNCTION("GOOGLETRANSLATE(A25167,""auto"",""en"")"),"Loading...")</f>
        <v>Loading...</v>
      </c>
    </row>
    <row r="25168" spans="1:2" ht="14.25" customHeight="1">
      <c r="A25168" s="4" t="s">
        <v>23820</v>
      </c>
      <c r="B25168" s="2" t="str">
        <f ca="1">IFERROR(__xludf.DUMMYFUNCTION("GOOGLETRANSLATE(A25168,""auto"",""en"")"),"Loading...")</f>
        <v>Loading...</v>
      </c>
    </row>
    <row r="25169" spans="1:2" ht="14.25" customHeight="1">
      <c r="A25169" s="2" t="s">
        <v>23821</v>
      </c>
      <c r="B25169" s="2" t="str">
        <f ca="1">IFERROR(__xludf.DUMMYFUNCTION("GOOGLETRANSLATE(A25169,""auto"",""en"")"),"Loading...")</f>
        <v>Loading...</v>
      </c>
    </row>
    <row r="25170" spans="1:2" ht="14.25" customHeight="1">
      <c r="A25170" s="4" t="s">
        <v>23822</v>
      </c>
      <c r="B25170" s="2" t="str">
        <f ca="1">IFERROR(__xludf.DUMMYFUNCTION("GOOGLETRANSLATE(A25170,""auto"",""en"")"),"Loading...")</f>
        <v>Loading...</v>
      </c>
    </row>
    <row r="25171" spans="1:2" ht="14.25" customHeight="1">
      <c r="A25171" s="2" t="s">
        <v>23823</v>
      </c>
      <c r="B25171" s="2" t="str">
        <f ca="1">IFERROR(__xludf.DUMMYFUNCTION("GOOGLETRANSLATE(A25171,""auto"",""en"")"),"Loading...")</f>
        <v>Loading...</v>
      </c>
    </row>
    <row r="25172" spans="1:2" ht="14.25" customHeight="1">
      <c r="A25172" s="2" t="s">
        <v>23824</v>
      </c>
      <c r="B25172" s="2" t="str">
        <f ca="1">IFERROR(__xludf.DUMMYFUNCTION("GOOGLETRANSLATE(A25172,""auto"",""en"")"),"Loading...")</f>
        <v>Loading...</v>
      </c>
    </row>
    <row r="25173" spans="1:2" ht="14.25" customHeight="1">
      <c r="A25173" s="2" t="s">
        <v>7</v>
      </c>
      <c r="B25173" s="2" t="str">
        <f ca="1">IFERROR(__xludf.DUMMYFUNCTION("GOOGLETRANSLATE(A25173,""auto"",""en"")"),"Loading...")</f>
        <v>Loading...</v>
      </c>
    </row>
    <row r="25174" spans="1:2" ht="14.25" customHeight="1">
      <c r="A25174" s="4" t="s">
        <v>23825</v>
      </c>
      <c r="B25174" s="2" t="str">
        <f ca="1">IFERROR(__xludf.DUMMYFUNCTION("GOOGLETRANSLATE(A25174,""auto"",""en"")"),"In the end, you have spoiled the whole matter by calling Rahul Gandhi worthy of the post of Prime Minister, Mr. Dhuvr Rathi.")</f>
        <v>In the end, you have spoiled the whole matter by calling Rahul Gandhi worthy of the post of Prime Minister, Mr. Dhuvr Rathi.</v>
      </c>
    </row>
    <row r="25175" spans="1:2" ht="14.25" customHeight="1">
      <c r="A25175" s="2" t="s">
        <v>23826</v>
      </c>
      <c r="B25175" s="2" t="str">
        <f ca="1">IFERROR(__xludf.DUMMYFUNCTION("GOOGLETRANSLATE(A25175,""auto"",""en"")"),"Loading...")</f>
        <v>Loading...</v>
      </c>
    </row>
    <row r="25176" spans="1:2" ht="14.25" customHeight="1">
      <c r="A25176" s="2" t="s">
        <v>23827</v>
      </c>
      <c r="B25176" s="2" t="str">
        <f ca="1">IFERROR(__xludf.DUMMYFUNCTION("GOOGLETRANSLATE(A25176,""auto"",""en"")"),"Loading...")</f>
        <v>Loading...</v>
      </c>
    </row>
    <row r="25177" spans="1:2" ht="14.25" customHeight="1">
      <c r="A25177" s="2" t="s">
        <v>23828</v>
      </c>
      <c r="B25177" s="2" t="str">
        <f ca="1">IFERROR(__xludf.DUMMYFUNCTION("GOOGLETRANSLATE(A25177,""auto"",""en"")"),"Loading...")</f>
        <v>Loading...</v>
      </c>
    </row>
    <row r="25178" spans="1:2" ht="14.25" customHeight="1">
      <c r="A25178" s="2" t="s">
        <v>23829</v>
      </c>
      <c r="B25178" s="2" t="str">
        <f ca="1">IFERROR(__xludf.DUMMYFUNCTION("GOOGLETRANSLATE(A25178,""auto"",""en"")"),"Loading...")</f>
        <v>Loading...</v>
      </c>
    </row>
    <row r="25179" spans="1:2" ht="14.25" customHeight="1">
      <c r="A25179" s="2" t="s">
        <v>23830</v>
      </c>
      <c r="B25179" s="2" t="str">
        <f ca="1">IFERROR(__xludf.DUMMYFUNCTION("GOOGLETRANSLATE(A25179,""auto"",""en"")"),"Loading...")</f>
        <v>Loading...</v>
      </c>
    </row>
    <row r="25180" spans="1:2" ht="14.25" customHeight="1">
      <c r="A25180" s="2" t="s">
        <v>23831</v>
      </c>
      <c r="B25180" s="2" t="str">
        <f ca="1">IFERROR(__xludf.DUMMYFUNCTION("GOOGLETRANSLATE(A25180,""auto"",""en"")"),"bro this is different in the video 🤪")</f>
        <v>bro this is different in the video 🤪</v>
      </c>
    </row>
    <row r="25181" spans="1:2" ht="14.25" customHeight="1">
      <c r="A25181" s="2" t="s">
        <v>23832</v>
      </c>
      <c r="B25181" s="2" t="str">
        <f ca="1">IFERROR(__xludf.DUMMYFUNCTION("GOOGLETRANSLATE(A25181,""auto"",""en"")"),"Loading...")</f>
        <v>Loading...</v>
      </c>
    </row>
    <row r="25182" spans="1:2" ht="14.25" customHeight="1">
      <c r="A25182" s="2" t="s">
        <v>23833</v>
      </c>
      <c r="B25182" s="2" t="str">
        <f ca="1">IFERROR(__xludf.DUMMYFUNCTION("GOOGLETRANSLATE(A25182,""auto"",""en"")"),"Loading...")</f>
        <v>Loading...</v>
      </c>
    </row>
    <row r="25183" spans="1:2" ht="14.25" customHeight="1">
      <c r="A25183" s="2" t="s">
        <v>23834</v>
      </c>
      <c r="B25183" s="2" t="str">
        <f ca="1">IFERROR(__xludf.DUMMYFUNCTION("GOOGLETRANSLATE(A25183,""auto"",""en"")"),"Himmat is needed Dhruv Bhai God keep you safe")</f>
        <v>Himmat is needed Dhruv Bhai God keep you safe</v>
      </c>
    </row>
    <row r="25184" spans="1:2" ht="14.25" customHeight="1">
      <c r="A25184" s="2" t="s">
        <v>23835</v>
      </c>
      <c r="B25184" s="2" t="str">
        <f ca="1">IFERROR(__xludf.DUMMYFUNCTION("GOOGLETRANSLATE(A25184,""auto"",""en"")"),"Loading...")</f>
        <v>Loading...</v>
      </c>
    </row>
    <row r="25185" spans="1:2" ht="14.25" customHeight="1">
      <c r="A25185" s="2" t="s">
        <v>1268</v>
      </c>
      <c r="B25185" s="2" t="str">
        <f ca="1">IFERROR(__xludf.DUMMYFUNCTION("GOOGLETRANSLATE(A25185,""auto"",""en"")"),"Loading...")</f>
        <v>Loading...</v>
      </c>
    </row>
    <row r="25186" spans="1:2" ht="14.25" customHeight="1">
      <c r="A25186" s="2" t="s">
        <v>23836</v>
      </c>
      <c r="B25186" s="2" t="str">
        <f ca="1">IFERROR(__xludf.DUMMYFUNCTION("GOOGLETRANSLATE(A25186,""auto"",""en"")"),"Loading...")</f>
        <v>Loading...</v>
      </c>
    </row>
    <row r="25187" spans="1:2" ht="14.25" customHeight="1">
      <c r="A25187" s="2" t="s">
        <v>23592</v>
      </c>
      <c r="B25187" s="2" t="str">
        <f ca="1">IFERROR(__xludf.DUMMYFUNCTION("GOOGLETRANSLATE(A25187,""auto"",""en"")"),"Loading...")</f>
        <v>Loading...</v>
      </c>
    </row>
    <row r="25188" spans="1:2" ht="14.25" customHeight="1">
      <c r="A25188" s="2" t="s">
        <v>23837</v>
      </c>
      <c r="B25188" s="2" t="str">
        <f ca="1">IFERROR(__xludf.DUMMYFUNCTION("GOOGLETRANSLATE(A25188,""auto"",""en"")"),"Loading...")</f>
        <v>Loading...</v>
      </c>
    </row>
    <row r="25189" spans="1:2" ht="14.25" customHeight="1">
      <c r="A25189" s="2" t="s">
        <v>23838</v>
      </c>
      <c r="B25189" s="2" t="str">
        <f ca="1">IFERROR(__xludf.DUMMYFUNCTION("GOOGLETRANSLATE(A25189,""auto"",""en"")"),"Loading...")</f>
        <v>Loading...</v>
      </c>
    </row>
    <row r="25190" spans="1:2" ht="14.25" customHeight="1">
      <c r="A25190" s="2" t="s">
        <v>23839</v>
      </c>
      <c r="B25190" s="2" t="str">
        <f ca="1">IFERROR(__xludf.DUMMYFUNCTION("GOOGLETRANSLATE(A25190,""auto"",""en"")"),"Modi Ji after watching this video: I have a very old relationship with Dhruv Rathee.")</f>
        <v>Modi Ji after watching this video: I have a very old relationship with Dhruv Rathee.</v>
      </c>
    </row>
    <row r="25191" spans="1:2" ht="14.25" customHeight="1">
      <c r="A25191" s="2" t="s">
        <v>23840</v>
      </c>
      <c r="B25191" s="2" t="str">
        <f ca="1">IFERROR(__xludf.DUMMYFUNCTION("GOOGLETRANSLATE(A25191,""auto"",""en"")"),"Loading...")</f>
        <v>Loading...</v>
      </c>
    </row>
    <row r="25192" spans="1:2" ht="14.25" customHeight="1">
      <c r="A25192" s="6" t="s">
        <v>23841</v>
      </c>
      <c r="B25192" s="2" t="str">
        <f ca="1">IFERROR(__xludf.DUMMYFUNCTION("GOOGLETRANSLATE(A25192,""auto"",""en"")"),"Loading...")</f>
        <v>Loading...</v>
      </c>
    </row>
    <row r="25193" spans="1:2" ht="14.25" customHeight="1">
      <c r="A25193" s="2" t="s">
        <v>1534</v>
      </c>
      <c r="B25193" s="2" t="str">
        <f ca="1">IFERROR(__xludf.DUMMYFUNCTION("GOOGLETRANSLATE(A25193,""auto"",""en"")"),"Loading...")</f>
        <v>Loading...</v>
      </c>
    </row>
    <row r="25194" spans="1:2" ht="14.25" customHeight="1">
      <c r="A25194" s="6" t="s">
        <v>23842</v>
      </c>
      <c r="B25194" s="2" t="str">
        <f ca="1">IFERROR(__xludf.DUMMYFUNCTION("GOOGLETRANSLATE(A25194,""auto"",""en"")"),"Loading...")</f>
        <v>Loading...</v>
      </c>
    </row>
    <row r="25195" spans="1:2" ht="14.25" customHeight="1">
      <c r="A25195" s="2" t="s">
        <v>23843</v>
      </c>
      <c r="B25195" s="2" t="str">
        <f ca="1">IFERROR(__xludf.DUMMYFUNCTION("GOOGLETRANSLATE(A25195,""auto"",""en"")"),"Loading...")</f>
        <v>Loading...</v>
      </c>
    </row>
    <row r="25196" spans="1:2" ht="14.25" customHeight="1">
      <c r="A25196" s="2" t="s">
        <v>23844</v>
      </c>
      <c r="B25196" s="2" t="str">
        <f ca="1">IFERROR(__xludf.DUMMYFUNCTION("GOOGLETRANSLATE(A25196,""auto"",""en"")"),"Loading...")</f>
        <v>Loading...</v>
      </c>
    </row>
    <row r="25197" spans="1:2" ht="14.25" customHeight="1">
      <c r="A25197" s="2" t="s">
        <v>23845</v>
      </c>
      <c r="B25197" s="2" t="str">
        <f ca="1">IFERROR(__xludf.DUMMYFUNCTION("GOOGLETRANSLATE(A25197,""auto"",""en"")"),"Loading...")</f>
        <v>Loading...</v>
      </c>
    </row>
    <row r="25198" spans="1:2" ht="14.25" customHeight="1">
      <c r="A25198" s="2" t="s">
        <v>23846</v>
      </c>
      <c r="B25198" s="2" t="str">
        <f ca="1">IFERROR(__xludf.DUMMYFUNCTION("GOOGLETRANSLATE(A25198,""auto"",""en"")"),"Thankyou")</f>
        <v>Thankyou</v>
      </c>
    </row>
    <row r="25199" spans="1:2" ht="14.25" customHeight="1">
      <c r="A25199" s="4" t="s">
        <v>23847</v>
      </c>
      <c r="B25199" s="2" t="str">
        <f ca="1">IFERROR(__xludf.DUMMYFUNCTION("GOOGLETRANSLATE(A25199,""auto"",""en"")"),"Make a video on Population Control Act too. Is UCC necessary or should a Muslim nation be formed? A video will be made Dhruv Rathi 😅😅")</f>
        <v>Make a video on Population Control Act too. Is UCC necessary or should a Muslim nation be formed? A video will be made Dhruv Rathi 😅😅</v>
      </c>
    </row>
    <row r="25200" spans="1:2" ht="14.25" customHeight="1">
      <c r="A25200" s="2" t="s">
        <v>38</v>
      </c>
      <c r="B25200" s="2" t="str">
        <f ca="1">IFERROR(__xludf.DUMMYFUNCTION("GOOGLETRANSLATE(A25200,""auto"",""en"")"),"Loading...")</f>
        <v>Loading...</v>
      </c>
    </row>
    <row r="25201" spans="1:2" ht="14.25" customHeight="1">
      <c r="A25201" s="2" t="s">
        <v>23848</v>
      </c>
      <c r="B25201" s="2" t="str">
        <f ca="1">IFERROR(__xludf.DUMMYFUNCTION("GOOGLETRANSLATE(A25201,""auto"",""en"")"),"Congratulations Dhruva 🎉😊")</f>
        <v>Congratulations Dhruva 🎉😊</v>
      </c>
    </row>
    <row r="25202" spans="1:2" ht="14.25" customHeight="1">
      <c r="A25202" s="2" t="s">
        <v>23849</v>
      </c>
      <c r="B25202" s="2" t="str">
        <f ca="1">IFERROR(__xludf.DUMMYFUNCTION("GOOGLETRANSLATE(A25202,""auto"",""en"")"),"Loading...")</f>
        <v>Loading...</v>
      </c>
    </row>
    <row r="25203" spans="1:2" ht="14.25" customHeight="1">
      <c r="A25203" s="2" t="s">
        <v>4355</v>
      </c>
      <c r="B25203" s="2" t="str">
        <f ca="1">IFERROR(__xludf.DUMMYFUNCTION("GOOGLETRANSLATE(A25203,""auto"",""en"")"),"Loading...")</f>
        <v>Loading...</v>
      </c>
    </row>
    <row r="25204" spans="1:2" ht="14.25" customHeight="1">
      <c r="A25204" s="2" t="s">
        <v>23850</v>
      </c>
      <c r="B25204" s="2" t="str">
        <f ca="1">IFERROR(__xludf.DUMMYFUNCTION("GOOGLETRANSLATE(A25204,""auto"",""en"")"),"Loading...")</f>
        <v>Loading...</v>
      </c>
    </row>
    <row r="25205" spans="1:2" ht="14.25" customHeight="1">
      <c r="A25205" s="2" t="s">
        <v>836</v>
      </c>
      <c r="B25205" s="2" t="str">
        <f ca="1">IFERROR(__xludf.DUMMYFUNCTION("GOOGLETRANSLATE(A25205,""auto"",""en"")"),"Loading...")</f>
        <v>Loading...</v>
      </c>
    </row>
    <row r="25206" spans="1:2" ht="14.25" customHeight="1">
      <c r="A25206" s="2" t="s">
        <v>23851</v>
      </c>
      <c r="B25206" s="2" t="str">
        <f ca="1">IFERROR(__xludf.DUMMYFUNCTION("GOOGLETRANSLATE(A25206,""auto"",""en"")"),"Loading...")</f>
        <v>Loading...</v>
      </c>
    </row>
    <row r="25207" spans="1:2" ht="14.25" customHeight="1">
      <c r="A25207" s="2" t="s">
        <v>3623</v>
      </c>
      <c r="B25207" s="2" t="str">
        <f ca="1">IFERROR(__xludf.DUMMYFUNCTION("GOOGLETRANSLATE(A25207,""auto"",""en"")"),"Loading...")</f>
        <v>Loading...</v>
      </c>
    </row>
    <row r="25208" spans="1:2" ht="14.25" customHeight="1">
      <c r="A25208" s="2" t="s">
        <v>23852</v>
      </c>
      <c r="B25208" s="2" t="str">
        <f ca="1">IFERROR(__xludf.DUMMYFUNCTION("GOOGLETRANSLATE(A25208,""auto"",""en"")"),"Loading...")</f>
        <v>Loading...</v>
      </c>
    </row>
    <row r="25209" spans="1:2" ht="14.25" customHeight="1">
      <c r="A25209" s="6" t="s">
        <v>23853</v>
      </c>
      <c r="B25209" s="2" t="str">
        <f ca="1">IFERROR(__xludf.DUMMYFUNCTION("GOOGLETRANSLATE(A25209,""auto"",""en"")"),"Loading...")</f>
        <v>Loading...</v>
      </c>
    </row>
    <row r="25210" spans="1:2" ht="14.25" customHeight="1">
      <c r="A25210" s="6" t="s">
        <v>23854</v>
      </c>
      <c r="B25210" s="2" t="str">
        <f ca="1">IFERROR(__xludf.DUMMYFUNCTION("GOOGLETRANSLATE(A25210,""auto"",""en"")"),"Loading...")</f>
        <v>Loading...</v>
      </c>
    </row>
    <row r="25211" spans="1:2" ht="14.25" customHeight="1">
      <c r="A25211" s="2" t="s">
        <v>23855</v>
      </c>
      <c r="B25211" s="2" t="str">
        <f ca="1">IFERROR(__xludf.DUMMYFUNCTION("GOOGLETRANSLATE(A25211,""auto"",""en"")"),"Loading...")</f>
        <v>Loading...</v>
      </c>
    </row>
    <row r="25212" spans="1:2" ht="14.25" customHeight="1">
      <c r="A25212" s="2" t="s">
        <v>23856</v>
      </c>
      <c r="B25212" s="2" t="str">
        <f ca="1">IFERROR(__xludf.DUMMYFUNCTION("GOOGLETRANSLATE(A25212,""auto"",""en"")"),"Loading...")</f>
        <v>Loading...</v>
      </c>
    </row>
    <row r="25213" spans="1:2" ht="14.25" customHeight="1">
      <c r="A25213" s="2" t="s">
        <v>23857</v>
      </c>
      <c r="B25213" s="2" t="str">
        <f ca="1">IFERROR(__xludf.DUMMYFUNCTION("GOOGLETRANSLATE(A25213,""auto"",""en"")"),"Loading...")</f>
        <v>Loading...</v>
      </c>
    </row>
    <row r="25214" spans="1:2" ht="14.25" customHeight="1">
      <c r="A25214" s="2" t="s">
        <v>3623</v>
      </c>
      <c r="B25214" s="2" t="str">
        <f ca="1">IFERROR(__xludf.DUMMYFUNCTION("GOOGLETRANSLATE(A25214,""auto"",""en"")"),"Loading...")</f>
        <v>Loading...</v>
      </c>
    </row>
    <row r="25215" spans="1:2" ht="14.25" customHeight="1">
      <c r="A25215" s="2" t="s">
        <v>1925</v>
      </c>
      <c r="B25215" s="2" t="str">
        <f ca="1">IFERROR(__xludf.DUMMYFUNCTION("GOOGLETRANSLATE(A25215,""auto"",""en"")"),"Loading...")</f>
        <v>Loading...</v>
      </c>
    </row>
    <row r="25216" spans="1:2" ht="14.25" customHeight="1">
      <c r="A25216" s="6" t="s">
        <v>23858</v>
      </c>
      <c r="B25216" s="2" t="str">
        <f ca="1">IFERROR(__xludf.DUMMYFUNCTION("GOOGLETRANSLATE(A25216,""auto"",""en"")"),"Loading...")</f>
        <v>Loading...</v>
      </c>
    </row>
    <row r="25217" spans="1:2" ht="14.25" customHeight="1">
      <c r="A25217" s="2" t="s">
        <v>23859</v>
      </c>
      <c r="B25217" s="2" t="str">
        <f ca="1">IFERROR(__xludf.DUMMYFUNCTION("GOOGLETRANSLATE(A25217,""auto"",""en"")"),"Loading...")</f>
        <v>Loading...</v>
      </c>
    </row>
    <row r="25218" spans="1:2" ht="14.25" customHeight="1">
      <c r="A25218" s="2" t="s">
        <v>23860</v>
      </c>
      <c r="B25218" s="2" t="str">
        <f ca="1">IFERROR(__xludf.DUMMYFUNCTION("GOOGLETRANSLATE(A25218,""auto"",""en"")"),"S👌👌👌👍🙏💯")</f>
        <v>S👌👌👌👍🙏💯</v>
      </c>
    </row>
    <row r="25219" spans="1:2" ht="14.25" customHeight="1">
      <c r="A25219" s="2" t="s">
        <v>7</v>
      </c>
      <c r="B25219" s="2" t="str">
        <f ca="1">IFERROR(__xludf.DUMMYFUNCTION("GOOGLETRANSLATE(A25219,""auto"",""en"")"),"Loading...")</f>
        <v>Loading...</v>
      </c>
    </row>
    <row r="25220" spans="1:2" ht="14.25" customHeight="1">
      <c r="A25220" s="2" t="s">
        <v>23861</v>
      </c>
      <c r="B25220" s="2" t="str">
        <f ca="1">IFERROR(__xludf.DUMMYFUNCTION("GOOGLETRANSLATE(A25220,""auto"",""en"")"),"Loading...")</f>
        <v>Loading...</v>
      </c>
    </row>
    <row r="25221" spans="1:2" ht="14.25" customHeight="1">
      <c r="A25221" s="2" t="s">
        <v>23862</v>
      </c>
      <c r="B25221" s="2" t="str">
        <f ca="1">IFERROR(__xludf.DUMMYFUNCTION("GOOGLETRANSLATE(A25221,""auto"",""en"")"),"Loading...")</f>
        <v>Loading...</v>
      </c>
    </row>
    <row r="25222" spans="1:2" ht="14.25" customHeight="1">
      <c r="A25222" s="4" t="s">
        <v>23863</v>
      </c>
      <c r="B25222" s="2" t="str">
        <f ca="1">IFERROR(__xludf.DUMMYFUNCTION("GOOGLETRANSLATE(A25222,""auto"",""en"")"),"Loading...")</f>
        <v>Loading...</v>
      </c>
    </row>
    <row r="25223" spans="1:2" ht="14.25" customHeight="1">
      <c r="A25223" s="4" t="s">
        <v>23864</v>
      </c>
      <c r="B25223" s="2" t="str">
        <f ca="1">IFERROR(__xludf.DUMMYFUNCTION("GOOGLETRANSLATE(A25223,""auto"",""en"")"),"Loading...")</f>
        <v>Loading...</v>
      </c>
    </row>
    <row r="25224" spans="1:2" ht="14.25" customHeight="1">
      <c r="A25224" s="2" t="s">
        <v>23865</v>
      </c>
      <c r="B25224" s="2" t="str">
        <f ca="1">IFERROR(__xludf.DUMMYFUNCTION("GOOGLETRANSLATE(A25224,""auto"",""en"")"),"A big salute to Mr. Dhruv. Truth ! Dictator character is expressing  !!! Never likes discussions in Parliament. Never likes Questions  ! Trying to make all Opposition Sounds Silent  !!!")</f>
        <v>A big salute to Mr. Dhruv. Truth ! Dictator character is expressing  !!! Never likes discussions in Parliament. Never likes Questions  ! Trying to make all Opposition Sounds Silent  !!!</v>
      </c>
    </row>
    <row r="25225" spans="1:2" ht="14.25" customHeight="1">
      <c r="A25225" s="2" t="s">
        <v>60</v>
      </c>
      <c r="B25225" s="2" t="str">
        <f ca="1">IFERROR(__xludf.DUMMYFUNCTION("GOOGLETRANSLATE(A25225,""auto"",""en"")"),"Loading...")</f>
        <v>Loading...</v>
      </c>
    </row>
    <row r="25226" spans="1:2" ht="14.25" customHeight="1">
      <c r="A25226" s="2" t="s">
        <v>23866</v>
      </c>
      <c r="B25226" s="2" t="str">
        <f ca="1">IFERROR(__xludf.DUMMYFUNCTION("GOOGLETRANSLATE(A25226,""auto"",""en"")"),"Loading...")</f>
        <v>Loading...</v>
      </c>
    </row>
    <row r="25227" spans="1:2" ht="14.25" customHeight="1">
      <c r="A25227" s="2" t="s">
        <v>23867</v>
      </c>
      <c r="B25227" s="2" t="str">
        <f ca="1">IFERROR(__xludf.DUMMYFUNCTION("GOOGLETRANSLATE(A25227,""auto"",""en"")"),"Loading...")</f>
        <v>Loading...</v>
      </c>
    </row>
    <row r="25228" spans="1:2" ht="14.25" customHeight="1">
      <c r="A25228" s="2" t="s">
        <v>23868</v>
      </c>
      <c r="B25228" s="2" t="str">
        <f ca="1">IFERROR(__xludf.DUMMYFUNCTION("GOOGLETRANSLATE(A25228,""auto"",""en"")"),"Loading...")</f>
        <v>Loading...</v>
      </c>
    </row>
    <row r="25229" spans="1:2" ht="14.25" customHeight="1">
      <c r="A25229" s="2" t="s">
        <v>23869</v>
      </c>
      <c r="B25229" s="2" t="str">
        <f ca="1">IFERROR(__xludf.DUMMYFUNCTION("GOOGLETRANSLATE(A25229,""auto"",""en"")"),"Loading...")</f>
        <v>Loading...</v>
      </c>
    </row>
    <row r="25230" spans="1:2" ht="14.25" customHeight="1">
      <c r="A25230" s="2" t="s">
        <v>23870</v>
      </c>
      <c r="B25230" s="2" t="str">
        <f ca="1">IFERROR(__xludf.DUMMYFUNCTION("GOOGLETRANSLATE(A25230,""auto"",""en"")"),"Loading...")</f>
        <v>Loading...</v>
      </c>
    </row>
    <row r="25231" spans="1:2" ht="14.25" customHeight="1">
      <c r="A25231" s="2" t="s">
        <v>23871</v>
      </c>
      <c r="B25231" s="2" t="str">
        <f ca="1">IFERROR(__xludf.DUMMYFUNCTION("GOOGLETRANSLATE(A25231,""auto"",""en"")"),"Loading...")</f>
        <v>Loading...</v>
      </c>
    </row>
    <row r="25232" spans="1:2" ht="14.25" customHeight="1">
      <c r="A25232" s="2" t="s">
        <v>1534</v>
      </c>
      <c r="B25232" s="2" t="str">
        <f ca="1">IFERROR(__xludf.DUMMYFUNCTION("GOOGLETRANSLATE(A25232,""auto"",""en"")"),"Loading...")</f>
        <v>Loading...</v>
      </c>
    </row>
    <row r="25233" spans="1:2" ht="14.25" customHeight="1">
      <c r="A25233" s="2" t="s">
        <v>23872</v>
      </c>
      <c r="B25233" s="2" t="str">
        <f ca="1">IFERROR(__xludf.DUMMYFUNCTION("GOOGLETRANSLATE(A25233,""auto"",""en"")"),"Loading...")</f>
        <v>Loading...</v>
      </c>
    </row>
    <row r="25234" spans="1:2" ht="14.25" customHeight="1">
      <c r="A25234" s="2" t="s">
        <v>23873</v>
      </c>
      <c r="B25234" s="2" t="str">
        <f ca="1">IFERROR(__xludf.DUMMYFUNCTION("GOOGLETRANSLATE(A25234,""auto"",""en"")"),"Loading...")</f>
        <v>Loading...</v>
      </c>
    </row>
    <row r="25235" spans="1:2" ht="14.25" customHeight="1">
      <c r="A25235" s="2" t="s">
        <v>23874</v>
      </c>
      <c r="B25235" s="2" t="str">
        <f ca="1">IFERROR(__xludf.DUMMYFUNCTION("GOOGLETRANSLATE(A25235,""auto"",""en"")"),"Loading...")</f>
        <v>Loading...</v>
      </c>
    </row>
    <row r="25236" spans="1:2" ht="14.25" customHeight="1">
      <c r="A25236" s="5" t="s">
        <v>23875</v>
      </c>
      <c r="B25236" s="2" t="str">
        <f ca="1">IFERROR(__xludf.DUMMYFUNCTION("GOOGLETRANSLATE(A25236,""auto"",""en"")"),"Loading...")</f>
        <v>Loading...</v>
      </c>
    </row>
    <row r="25237" spans="1:2" ht="14.25" customHeight="1">
      <c r="A25237" s="2" t="s">
        <v>23876</v>
      </c>
      <c r="B25237" s="2" t="str">
        <f ca="1">IFERROR(__xludf.DUMMYFUNCTION("GOOGLETRANSLATE(A25237,""auto"",""en"")"),"Loading...")</f>
        <v>Loading...</v>
      </c>
    </row>
    <row r="25238" spans="1:2" ht="14.25" customHeight="1">
      <c r="A25238" s="2" t="s">
        <v>23877</v>
      </c>
      <c r="B25238" s="2" t="str">
        <f ca="1">IFERROR(__xludf.DUMMYFUNCTION("GOOGLETRANSLATE(A25238,""auto"",""en"")"),"Loading...")</f>
        <v>Loading...</v>
      </c>
    </row>
    <row r="25239" spans="1:2" ht="14.25" customHeight="1">
      <c r="A25239" s="2" t="s">
        <v>23878</v>
      </c>
      <c r="B25239" s="2" t="str">
        <f ca="1">IFERROR(__xludf.DUMMYFUNCTION("GOOGLETRANSLATE(A25239,""auto"",""en"")"),"Loading...")</f>
        <v>Loading...</v>
      </c>
    </row>
    <row r="25240" spans="1:2" ht="14.25" customHeight="1">
      <c r="A25240" s="2" t="s">
        <v>23879</v>
      </c>
      <c r="B25240" s="2" t="str">
        <f ca="1">IFERROR(__xludf.DUMMYFUNCTION("GOOGLETRANSLATE(A25240,""auto"",""en"")"),"Loading...")</f>
        <v>Loading...</v>
      </c>
    </row>
    <row r="25241" spans="1:2" ht="14.25" customHeight="1">
      <c r="A25241" s="2" t="s">
        <v>23880</v>
      </c>
      <c r="B25241" s="2" t="str">
        <f ca="1">IFERROR(__xludf.DUMMYFUNCTION("GOOGLETRANSLATE(A25241,""auto"",""en"")"),"Loading...")</f>
        <v>Loading...</v>
      </c>
    </row>
    <row r="25242" spans="1:2" ht="14.25" customHeight="1">
      <c r="A25242" s="2" t="s">
        <v>23881</v>
      </c>
      <c r="B25242" s="2" t="str">
        <f ca="1">IFERROR(__xludf.DUMMYFUNCTION("GOOGLETRANSLATE(A25242,""auto"",""en"")"),"Loading...")</f>
        <v>Loading...</v>
      </c>
    </row>
    <row r="25243" spans="1:2" ht="14.25" customHeight="1">
      <c r="A25243" s="2" t="s">
        <v>23882</v>
      </c>
      <c r="B25243" s="2" t="str">
        <f ca="1">IFERROR(__xludf.DUMMYFUNCTION("GOOGLETRANSLATE(A25243,""auto"",""en"")"),"Jai Hind")</f>
        <v>Jai Hind</v>
      </c>
    </row>
    <row r="25244" spans="1:2" ht="14.25" customHeight="1">
      <c r="A25244" s="2" t="s">
        <v>450</v>
      </c>
      <c r="B25244" s="2" t="str">
        <f ca="1">IFERROR(__xludf.DUMMYFUNCTION("GOOGLETRANSLATE(A25244,""auto"",""en"")"),"Loading...")</f>
        <v>Loading...</v>
      </c>
    </row>
    <row r="25245" spans="1:2" ht="14.25" customHeight="1">
      <c r="A25245" s="4" t="s">
        <v>23883</v>
      </c>
      <c r="B25245" s="2" t="str">
        <f ca="1">IFERROR(__xludf.DUMMYFUNCTION("GOOGLETRANSLATE(A25245,""auto"",""en"")"),"Loading...")</f>
        <v>Loading...</v>
      </c>
    </row>
    <row r="25246" spans="1:2" ht="14.25" customHeight="1">
      <c r="A25246" s="2" t="s">
        <v>23884</v>
      </c>
      <c r="B25246" s="2" t="str">
        <f ca="1">IFERROR(__xludf.DUMMYFUNCTION("GOOGLETRANSLATE(A25246,""auto"",""en"")"),"Yay modi")</f>
        <v>Yay modi</v>
      </c>
    </row>
    <row r="25247" spans="1:2" ht="14.25" customHeight="1">
      <c r="A25247" s="6" t="s">
        <v>23885</v>
      </c>
      <c r="B25247" s="2" t="str">
        <f ca="1">IFERROR(__xludf.DUMMYFUNCTION("GOOGLETRANSLATE(A25247,""auto"",""en"")"),"Loading...")</f>
        <v>Loading...</v>
      </c>
    </row>
    <row r="25248" spans="1:2" ht="14.25" customHeight="1">
      <c r="A25248" s="2" t="s">
        <v>23886</v>
      </c>
      <c r="B25248" s="2" t="str">
        <f ca="1">IFERROR(__xludf.DUMMYFUNCTION("GOOGLETRANSLATE(A25248,""auto"",""en"")"),"Loading...")</f>
        <v>Loading...</v>
      </c>
    </row>
    <row r="25249" spans="1:2" ht="14.25" customHeight="1">
      <c r="A25249" s="2" t="s">
        <v>23887</v>
      </c>
      <c r="B25249" s="2" t="str">
        <f ca="1">IFERROR(__xludf.DUMMYFUNCTION("GOOGLETRANSLATE(A25249,""auto"",""en"")"),"😂😂😂 rota rathi")</f>
        <v>😂😂😂 rota rathi</v>
      </c>
    </row>
    <row r="25250" spans="1:2" ht="14.25" customHeight="1">
      <c r="A25250" s="2" t="s">
        <v>23888</v>
      </c>
      <c r="B25250" s="2" t="str">
        <f ca="1">IFERROR(__xludf.DUMMYFUNCTION("GOOGLETRANSLATE(A25250,""auto"",""en"")"),"Loading...")</f>
        <v>Loading...</v>
      </c>
    </row>
    <row r="25251" spans="1:2" ht="14.25" customHeight="1">
      <c r="A25251" s="2" t="s">
        <v>23889</v>
      </c>
      <c r="B25251" s="2" t="str">
        <f ca="1">IFERROR(__xludf.DUMMYFUNCTION("GOOGLETRANSLATE(A25251,""auto"",""en"")"),"Loading...")</f>
        <v>Loading...</v>
      </c>
    </row>
    <row r="25252" spans="1:2" ht="14.25" customHeight="1">
      <c r="A25252" s="2" t="s">
        <v>23890</v>
      </c>
      <c r="B25252" s="2" t="str">
        <f ca="1">IFERROR(__xludf.DUMMYFUNCTION("GOOGLETRANSLATE(A25252,""auto"",""en"")"),"Loading...")</f>
        <v>Loading...</v>
      </c>
    </row>
    <row r="25253" spans="1:2" ht="14.25" customHeight="1">
      <c r="A25253" s="4" t="s">
        <v>23891</v>
      </c>
      <c r="B25253" s="2" t="str">
        <f ca="1">IFERROR(__xludf.DUMMYFUNCTION("GOOGLETRANSLATE(A25253,""auto"",""en"")"),"You are really very fearless brother.")</f>
        <v>You are really very fearless brother.</v>
      </c>
    </row>
    <row r="25254" spans="1:2" ht="14.25" customHeight="1">
      <c r="A25254" s="2" t="s">
        <v>23892</v>
      </c>
      <c r="B25254" s="2" t="str">
        <f ca="1">IFERROR(__xludf.DUMMYFUNCTION("GOOGLETRANSLATE(A25254,""auto"",""en"")"),"Loading...")</f>
        <v>Loading...</v>
      </c>
    </row>
    <row r="25255" spans="1:2" ht="14.25" customHeight="1">
      <c r="A25255" s="2" t="s">
        <v>23893</v>
      </c>
      <c r="B25255" s="2" t="str">
        <f ca="1">IFERROR(__xludf.DUMMYFUNCTION("GOOGLETRANSLATE(A25255,""auto"",""en"")"),"Loading...")</f>
        <v>Loading...</v>
      </c>
    </row>
    <row r="25256" spans="1:2" ht="14.25" customHeight="1">
      <c r="A25256" s="4" t="s">
        <v>23894</v>
      </c>
      <c r="B25256" s="2" t="str">
        <f ca="1">IFERROR(__xludf.DUMMYFUNCTION("GOOGLETRANSLATE(A25256,""auto"",""en"")"),"Loading...")</f>
        <v>Loading...</v>
      </c>
    </row>
    <row r="25257" spans="1:2" ht="14.25" customHeight="1">
      <c r="A25257" s="2" t="s">
        <v>23895</v>
      </c>
      <c r="B25257" s="2" t="str">
        <f ca="1">IFERROR(__xludf.DUMMYFUNCTION("GOOGLETRANSLATE(A25257,""auto"",""en"")"),"Loading...")</f>
        <v>Loading...</v>
      </c>
    </row>
    <row r="25258" spans="1:2" ht="14.25" customHeight="1">
      <c r="A25258" s="2" t="s">
        <v>23896</v>
      </c>
      <c r="B25258" s="2" t="str">
        <f ca="1">IFERROR(__xludf.DUMMYFUNCTION("GOOGLETRANSLATE(A25258,""auto"",""en"")"),"Loading...")</f>
        <v>Loading...</v>
      </c>
    </row>
    <row r="25259" spans="1:2" ht="14.25" customHeight="1">
      <c r="A25259" s="2" t="s">
        <v>23897</v>
      </c>
      <c r="B25259" s="2" t="str">
        <f ca="1">IFERROR(__xludf.DUMMYFUNCTION("GOOGLETRANSLATE(A25259,""auto"",""en"")"),"Loading...")</f>
        <v>Loading...</v>
      </c>
    </row>
    <row r="25260" spans="1:2" ht="14.25" customHeight="1">
      <c r="A25260" s="2" t="s">
        <v>23898</v>
      </c>
      <c r="B25260" s="2" t="str">
        <f ca="1">IFERROR(__xludf.DUMMYFUNCTION("GOOGLETRANSLATE(A25260,""auto"",""en"")"),"Loading...")</f>
        <v>Loading...</v>
      </c>
    </row>
    <row r="25261" spans="1:2" ht="14.25" customHeight="1">
      <c r="A25261" s="2" t="s">
        <v>23899</v>
      </c>
      <c r="B25261" s="2" t="str">
        <f ca="1">IFERROR(__xludf.DUMMYFUNCTION("GOOGLETRANSLATE(A25261,""auto"",""en"")"),"Very good Report sir")</f>
        <v>Very good Report sir</v>
      </c>
    </row>
    <row r="25262" spans="1:2" ht="14.25" customHeight="1">
      <c r="A25262" s="2" t="s">
        <v>7382</v>
      </c>
      <c r="B25262" s="2" t="str">
        <f ca="1">IFERROR(__xludf.DUMMYFUNCTION("GOOGLETRANSLATE(A25262,""auto"",""en"")"),"Loading...")</f>
        <v>Loading...</v>
      </c>
    </row>
    <row r="25263" spans="1:2" ht="14.25" customHeight="1">
      <c r="A25263" s="2" t="s">
        <v>23900</v>
      </c>
      <c r="B25263" s="2" t="str">
        <f ca="1">IFERROR(__xludf.DUMMYFUNCTION("GOOGLETRANSLATE(A25263,""auto"",""en"")"),"Loading...")</f>
        <v>Loading...</v>
      </c>
    </row>
    <row r="25264" spans="1:2" ht="14.25" customHeight="1">
      <c r="A25264" s="2" t="s">
        <v>23901</v>
      </c>
      <c r="B25264" s="2" t="str">
        <f ca="1">IFERROR(__xludf.DUMMYFUNCTION("GOOGLETRANSLATE(A25264,""auto"",""en"")"),"Loading...")</f>
        <v>Loading...</v>
      </c>
    </row>
    <row r="25265" spans="1:2" ht="14.25" customHeight="1">
      <c r="A25265" s="2" t="s">
        <v>23902</v>
      </c>
      <c r="B25265" s="2" t="str">
        <f ca="1">IFERROR(__xludf.DUMMYFUNCTION("GOOGLETRANSLATE(A25265,""auto"",""en"")"),"Loading...")</f>
        <v>Loading...</v>
      </c>
    </row>
    <row r="25266" spans="1:2" ht="14.25" customHeight="1">
      <c r="A25266" s="2" t="s">
        <v>23903</v>
      </c>
      <c r="B25266" s="2" t="str">
        <f ca="1">IFERROR(__xludf.DUMMYFUNCTION("GOOGLETRANSLATE(A25266,""auto"",""en"")"),"Loading...")</f>
        <v>Loading...</v>
      </c>
    </row>
    <row r="25267" spans="1:2" ht="14.25" customHeight="1">
      <c r="A25267" s="2" t="s">
        <v>60</v>
      </c>
      <c r="B25267" s="2" t="str">
        <f ca="1">IFERROR(__xludf.DUMMYFUNCTION("GOOGLETRANSLATE(A25267,""auto"",""en"")"),"Loading...")</f>
        <v>Loading...</v>
      </c>
    </row>
    <row r="25268" spans="1:2" ht="14.25" customHeight="1">
      <c r="A25268" s="2" t="s">
        <v>4010</v>
      </c>
      <c r="B25268" s="2" t="str">
        <f ca="1">IFERROR(__xludf.DUMMYFUNCTION("GOOGLETRANSLATE(A25268,""auto"",""en"")"),"Loading...")</f>
        <v>Loading...</v>
      </c>
    </row>
    <row r="25269" spans="1:2" ht="14.25" customHeight="1">
      <c r="A25269" s="2" t="s">
        <v>70</v>
      </c>
      <c r="B25269" s="2" t="str">
        <f ca="1">IFERROR(__xludf.DUMMYFUNCTION("GOOGLETRANSLATE(A25269,""auto"",""en"")"),"Loading...")</f>
        <v>Loading...</v>
      </c>
    </row>
    <row r="25270" spans="1:2" ht="14.25" customHeight="1">
      <c r="A25270" s="2" t="s">
        <v>23904</v>
      </c>
      <c r="B25270" s="2" t="str">
        <f ca="1">IFERROR(__xludf.DUMMYFUNCTION("GOOGLETRANSLATE(A25270,""auto"",""en"")"),"Loading...")</f>
        <v>Loading...</v>
      </c>
    </row>
    <row r="25271" spans="1:2" ht="14.25" customHeight="1">
      <c r="A25271" s="2" t="s">
        <v>23905</v>
      </c>
      <c r="B25271" s="2" t="str">
        <f ca="1">IFERROR(__xludf.DUMMYFUNCTION("GOOGLETRANSLATE(A25271,""auto"",""en"")"),"Loading...")</f>
        <v>Loading...</v>
      </c>
    </row>
    <row r="25272" spans="1:2" ht="14.25" customHeight="1">
      <c r="A25272" s="2" t="s">
        <v>1240</v>
      </c>
      <c r="B25272" s="2" t="str">
        <f ca="1">IFERROR(__xludf.DUMMYFUNCTION("GOOGLETRANSLATE(A25272,""auto"",""en"")"),"Loading...")</f>
        <v>Loading...</v>
      </c>
    </row>
    <row r="25273" spans="1:2" ht="14.25" customHeight="1">
      <c r="A25273" s="2" t="s">
        <v>23906</v>
      </c>
      <c r="B25273" s="2" t="str">
        <f ca="1">IFERROR(__xludf.DUMMYFUNCTION("GOOGLETRANSLATE(A25273,""auto"",""en"")"),"Loading...")</f>
        <v>Loading...</v>
      </c>
    </row>
    <row r="25274" spans="1:2" ht="14.25" customHeight="1">
      <c r="A25274" s="2" t="s">
        <v>23907</v>
      </c>
      <c r="B25274" s="2" t="str">
        <f ca="1">IFERROR(__xludf.DUMMYFUNCTION("GOOGLETRANSLATE(A25274,""auto"",""en"")"),"Did you know meaning of Dictator ??")</f>
        <v>Did you know meaning of Dictator ??</v>
      </c>
    </row>
    <row r="25275" spans="1:2" ht="14.25" customHeight="1">
      <c r="A25275" s="4" t="s">
        <v>23908</v>
      </c>
      <c r="B25275" s="2" t="str">
        <f ca="1">IFERROR(__xludf.DUMMYFUNCTION("GOOGLETRANSLATE(A25275,""auto"",""en"")"),"Mashallah ❤Super 👏👏👏👏")</f>
        <v>Mashallah ❤Super 👏👏👏👏</v>
      </c>
    </row>
    <row r="25276" spans="1:2" ht="14.25" customHeight="1">
      <c r="A25276" s="2" t="s">
        <v>23909</v>
      </c>
      <c r="B25276" s="2" t="str">
        <f ca="1">IFERROR(__xludf.DUMMYFUNCTION("GOOGLETRANSLATE(A25276,""auto"",""en"")"),"Loading...")</f>
        <v>Loading...</v>
      </c>
    </row>
    <row r="25277" spans="1:2" ht="14.25" customHeight="1">
      <c r="A25277" s="2" t="s">
        <v>23910</v>
      </c>
      <c r="B25277" s="2" t="str">
        <f ca="1">IFERROR(__xludf.DUMMYFUNCTION("GOOGLETRANSLATE(A25277,""auto"",""en"")"),"Loading...")</f>
        <v>Loading...</v>
      </c>
    </row>
    <row r="25278" spans="1:2" ht="14.25" customHeight="1">
      <c r="A25278" s="2" t="s">
        <v>23911</v>
      </c>
      <c r="B25278" s="2" t="str">
        <f ca="1">IFERROR(__xludf.DUMMYFUNCTION("GOOGLETRANSLATE(A25278,""auto"",""en"")"),"Loading...")</f>
        <v>Loading...</v>
      </c>
    </row>
    <row r="25279" spans="1:2" ht="14.25" customHeight="1">
      <c r="A25279" s="2" t="s">
        <v>23912</v>
      </c>
      <c r="B25279" s="2" t="str">
        <f ca="1">IFERROR(__xludf.DUMMYFUNCTION("GOOGLETRANSLATE(A25279,""auto"",""en"")"),"Loading...")</f>
        <v>Loading...</v>
      </c>
    </row>
    <row r="25280" spans="1:2" ht="14.25" customHeight="1">
      <c r="A25280" s="2" t="s">
        <v>594</v>
      </c>
      <c r="B25280" s="2" t="str">
        <f ca="1">IFERROR(__xludf.DUMMYFUNCTION("GOOGLETRANSLATE(A25280,""auto"",""en"")"),"❤")</f>
        <v>❤</v>
      </c>
    </row>
    <row r="25281" spans="1:2" ht="14.25" customHeight="1">
      <c r="A25281" s="2" t="s">
        <v>60</v>
      </c>
      <c r="B25281" s="2" t="str">
        <f ca="1">IFERROR(__xludf.DUMMYFUNCTION("GOOGLETRANSLATE(A25281,""auto"",""en"")"),"Loading...")</f>
        <v>Loading...</v>
      </c>
    </row>
    <row r="25282" spans="1:2" ht="14.25" customHeight="1">
      <c r="A25282" s="6" t="s">
        <v>23913</v>
      </c>
      <c r="B25282" s="2" t="str">
        <f ca="1">IFERROR(__xludf.DUMMYFUNCTION("GOOGLETRANSLATE(A25282,""auto"",""en"")"),"Loading...")</f>
        <v>Loading...</v>
      </c>
    </row>
    <row r="25283" spans="1:2" ht="14.25" customHeight="1">
      <c r="A25283" s="2" t="s">
        <v>12789</v>
      </c>
      <c r="B25283" s="2" t="str">
        <f ca="1">IFERROR(__xludf.DUMMYFUNCTION("GOOGLETRANSLATE(A25283,""auto"",""en"")"),"Loading...")</f>
        <v>Loading...</v>
      </c>
    </row>
    <row r="25284" spans="1:2" ht="14.25" customHeight="1">
      <c r="A25284" s="2" t="s">
        <v>23914</v>
      </c>
      <c r="B25284" s="2" t="str">
        <f ca="1">IFERROR(__xludf.DUMMYFUNCTION("GOOGLETRANSLATE(A25284,""auto"",""en"")"),"Loading...")</f>
        <v>Loading...</v>
      </c>
    </row>
    <row r="25285" spans="1:2" ht="14.25" customHeight="1">
      <c r="A25285" s="2" t="s">
        <v>23915</v>
      </c>
      <c r="B25285" s="2" t="str">
        <f ca="1">IFERROR(__xludf.DUMMYFUNCTION("GOOGLETRANSLATE(A25285,""auto"",""en"")"),"Loading...")</f>
        <v>Loading...</v>
      </c>
    </row>
    <row r="25286" spans="1:2" ht="14.25" customHeight="1">
      <c r="A25286" s="2" t="s">
        <v>23916</v>
      </c>
      <c r="B25286" s="2" t="str">
        <f ca="1">IFERROR(__xludf.DUMMYFUNCTION("GOOGLETRANSLATE(A25286,""auto"",""en"")"),"Loading...")</f>
        <v>Loading...</v>
      </c>
    </row>
    <row r="25287" spans="1:2" ht="14.25" customHeight="1">
      <c r="A25287" s="2" t="s">
        <v>23917</v>
      </c>
      <c r="B25287" s="2" t="str">
        <f ca="1">IFERROR(__xludf.DUMMYFUNCTION("GOOGLETRANSLATE(A25287,""auto"",""en"")"),"Loading...")</f>
        <v>Loading...</v>
      </c>
    </row>
    <row r="25288" spans="1:2" ht="14.25" customHeight="1">
      <c r="A25288" s="6" t="s">
        <v>23918</v>
      </c>
      <c r="B25288" s="2" t="str">
        <f ca="1">IFERROR(__xludf.DUMMYFUNCTION("GOOGLETRANSLATE(A25288,""auto"",""en"")"),"Loading...")</f>
        <v>Loading...</v>
      </c>
    </row>
    <row r="25289" spans="1:2" ht="14.25" customHeight="1">
      <c r="A25289" s="2" t="s">
        <v>23919</v>
      </c>
      <c r="B25289" s="2" t="str">
        <f ca="1">IFERROR(__xludf.DUMMYFUNCTION("GOOGLETRANSLATE(A25289,""auto"",""en"")"),"Loading...")</f>
        <v>Loading...</v>
      </c>
    </row>
    <row r="25290" spans="1:2" ht="14.25" customHeight="1">
      <c r="A25290" s="2" t="s">
        <v>23920</v>
      </c>
      <c r="B25290" s="2" t="str">
        <f ca="1">IFERROR(__xludf.DUMMYFUNCTION("GOOGLETRANSLATE(A25290,""auto"",""en"")"),"Loading...")</f>
        <v>Loading...</v>
      </c>
    </row>
    <row r="25291" spans="1:2" ht="14.25" customHeight="1">
      <c r="A25291" s="4" t="s">
        <v>23921</v>
      </c>
      <c r="B25291" s="2" t="str">
        <f ca="1">IFERROR(__xludf.DUMMYFUNCTION("GOOGLETRANSLATE(A25291,""auto"",""en"")"),"Loading...")</f>
        <v>Loading...</v>
      </c>
    </row>
    <row r="25292" spans="1:2" ht="14.25" customHeight="1">
      <c r="A25292" s="2" t="s">
        <v>23922</v>
      </c>
      <c r="B25292" s="2" t="str">
        <f ca="1">IFERROR(__xludf.DUMMYFUNCTION("GOOGLETRANSLATE(A25292,""auto"",""en"")"),"What is motion sickness brother, why does it happen, how does it happen, why does it happen, please tell me.")</f>
        <v>What is motion sickness brother, why does it happen, how does it happen, why does it happen, please tell me.</v>
      </c>
    </row>
    <row r="25293" spans="1:2" ht="14.25" customHeight="1">
      <c r="A25293" s="2" t="s">
        <v>23923</v>
      </c>
      <c r="B25293" s="2" t="str">
        <f ca="1">IFERROR(__xludf.DUMMYFUNCTION("GOOGLETRANSLATE(A25293,""auto"",""en"")"),"Loading...")</f>
        <v>Loading...</v>
      </c>
    </row>
    <row r="25294" spans="1:2" ht="14.25" customHeight="1">
      <c r="A25294" s="2" t="s">
        <v>23924</v>
      </c>
      <c r="B25294" s="2" t="str">
        <f ca="1">IFERROR(__xludf.DUMMYFUNCTION("GOOGLETRANSLATE(A25294,""auto"",""en"")"),"Loading...")</f>
        <v>Loading...</v>
      </c>
    </row>
    <row r="25295" spans="1:2" ht="14.25" customHeight="1">
      <c r="A25295" s="5" t="s">
        <v>23925</v>
      </c>
      <c r="B25295" s="2" t="str">
        <f ca="1">IFERROR(__xludf.DUMMYFUNCTION("GOOGLETRANSLATE(A25295,""auto"",""en"")"),"Loading...")</f>
        <v>Loading...</v>
      </c>
    </row>
    <row r="25296" spans="1:2" ht="14.25" customHeight="1">
      <c r="A25296" s="2" t="s">
        <v>9189</v>
      </c>
      <c r="B25296" s="2" t="str">
        <f ca="1">IFERROR(__xludf.DUMMYFUNCTION("GOOGLETRANSLATE(A25296,""auto"",""en"")"),"Loading...")</f>
        <v>Loading...</v>
      </c>
    </row>
    <row r="25297" spans="1:2" ht="14.25" customHeight="1">
      <c r="A25297" s="5" t="s">
        <v>23926</v>
      </c>
      <c r="B25297" s="2" t="str">
        <f ca="1">IFERROR(__xludf.DUMMYFUNCTION("GOOGLETRANSLATE(A25297,""auto"",""en"")"),"Loading...")</f>
        <v>Loading...</v>
      </c>
    </row>
    <row r="25298" spans="1:2" ht="14.25" customHeight="1">
      <c r="A25298" s="2" t="s">
        <v>23927</v>
      </c>
      <c r="B25298" s="2" t="str">
        <f ca="1">IFERROR(__xludf.DUMMYFUNCTION("GOOGLETRANSLATE(A25298,""auto"",""en"")"),"Sir Rahul Gandhi should get this chance once. This is the time of burgundy.")</f>
        <v>Sir Rahul Gandhi should get this chance once. This is the time of burgundy.</v>
      </c>
    </row>
    <row r="25299" spans="1:2" ht="14.25" customHeight="1">
      <c r="A25299" s="2" t="s">
        <v>23928</v>
      </c>
      <c r="B25299" s="2" t="str">
        <f ca="1">IFERROR(__xludf.DUMMYFUNCTION("GOOGLETRANSLATE(A25299,""auto"",""en"")"),"👏👏👏👏👏")</f>
        <v>👏👏👏👏👏</v>
      </c>
    </row>
    <row r="25300" spans="1:2" ht="14.25" customHeight="1">
      <c r="A25300" s="2" t="s">
        <v>23929</v>
      </c>
      <c r="B25300" s="2" t="str">
        <f ca="1">IFERROR(__xludf.DUMMYFUNCTION("GOOGLETRANSLATE(A25300,""auto"",""en"")"),"Loading...")</f>
        <v>Loading...</v>
      </c>
    </row>
    <row r="25301" spans="1:2" ht="14.25" customHeight="1">
      <c r="A25301" s="2" t="s">
        <v>23930</v>
      </c>
      <c r="B25301" s="2" t="str">
        <f ca="1">IFERROR(__xludf.DUMMYFUNCTION("GOOGLETRANSLATE(A25301,""auto"",""en"")"),"Loading...")</f>
        <v>Loading...</v>
      </c>
    </row>
    <row r="25302" spans="1:2" ht="14.25" customHeight="1">
      <c r="A25302" s="4" t="s">
        <v>23931</v>
      </c>
      <c r="B25302" s="2" t="str">
        <f ca="1">IFERROR(__xludf.DUMMYFUNCTION("GOOGLETRANSLATE(A25302,""auto"",""en"")"),"Loading...")</f>
        <v>Loading...</v>
      </c>
    </row>
    <row r="25303" spans="1:2" ht="14.25" customHeight="1">
      <c r="A25303" s="2" t="s">
        <v>3623</v>
      </c>
      <c r="B25303" s="2" t="str">
        <f ca="1">IFERROR(__xludf.DUMMYFUNCTION("GOOGLETRANSLATE(A25303,""auto"",""en"")"),"Loading...")</f>
        <v>Loading...</v>
      </c>
    </row>
    <row r="25304" spans="1:2" ht="14.25" customHeight="1">
      <c r="A25304" s="2" t="s">
        <v>23932</v>
      </c>
      <c r="B25304" s="2" t="str">
        <f ca="1">IFERROR(__xludf.DUMMYFUNCTION("GOOGLETRANSLATE(A25304,""auto"",""en"")"),"Loading...")</f>
        <v>Loading...</v>
      </c>
    </row>
    <row r="25305" spans="1:2" ht="14.25" customHeight="1">
      <c r="A25305" s="2" t="s">
        <v>23933</v>
      </c>
      <c r="B25305" s="2" t="str">
        <f ca="1">IFERROR(__xludf.DUMMYFUNCTION("GOOGLETRANSLATE(A25305,""auto"",""en"")"),"Loading...")</f>
        <v>Loading...</v>
      </c>
    </row>
    <row r="25306" spans="1:2" ht="14.25" customHeight="1">
      <c r="A25306" s="2" t="s">
        <v>23934</v>
      </c>
      <c r="B25306" s="2" t="str">
        <f ca="1">IFERROR(__xludf.DUMMYFUNCTION("GOOGLETRANSLATE(A25306,""auto"",""en"")"),"Loading...")</f>
        <v>Loading...</v>
      </c>
    </row>
    <row r="25307" spans="1:2" ht="14.25" customHeight="1">
      <c r="A25307" s="2" t="s">
        <v>23935</v>
      </c>
      <c r="B25307" s="2" t="str">
        <f ca="1">IFERROR(__xludf.DUMMYFUNCTION("GOOGLETRANSLATE(A25307,""auto"",""en"")"),"Modi and imran khan both are real brothers 😅😅 both have same mother and father")</f>
        <v>Modi and imran khan both are real brothers 😅😅 both have same mother and father</v>
      </c>
    </row>
    <row r="25308" spans="1:2" ht="14.25" customHeight="1">
      <c r="A25308" s="2" t="s">
        <v>23936</v>
      </c>
      <c r="B25308" s="2" t="str">
        <f ca="1">IFERROR(__xludf.DUMMYFUNCTION("GOOGLETRANSLATE(A25308,""auto"",""en"")"),"Loading...")</f>
        <v>Loading...</v>
      </c>
    </row>
    <row r="25309" spans="1:2" ht="14.25" customHeight="1">
      <c r="A25309" s="2" t="s">
        <v>23937</v>
      </c>
      <c r="B25309" s="2" t="str">
        <f ca="1">IFERROR(__xludf.DUMMYFUNCTION("GOOGLETRANSLATE(A25309,""auto"",""en"")"),"Loading...")</f>
        <v>Loading...</v>
      </c>
    </row>
    <row r="25310" spans="1:2" ht="14.25" customHeight="1">
      <c r="A25310" s="2" t="s">
        <v>23938</v>
      </c>
      <c r="B25310" s="2" t="str">
        <f ca="1">IFERROR(__xludf.DUMMYFUNCTION("GOOGLETRANSLATE(A25310,""auto"",""en"")"),"Loading...")</f>
        <v>Loading...</v>
      </c>
    </row>
    <row r="25311" spans="1:2" ht="14.25" customHeight="1">
      <c r="A25311" s="2" t="s">
        <v>23939</v>
      </c>
      <c r="B25311" s="2" t="str">
        <f ca="1">IFERROR(__xludf.DUMMYFUNCTION("GOOGLETRANSLATE(A25311,""auto"",""en"")"),"Loading...")</f>
        <v>Loading...</v>
      </c>
    </row>
    <row r="25312" spans="1:2" ht="14.25" customHeight="1">
      <c r="A25312" s="2" t="s">
        <v>23940</v>
      </c>
      <c r="B25312" s="2" t="str">
        <f ca="1">IFERROR(__xludf.DUMMYFUNCTION("GOOGLETRANSLATE(A25312,""auto"",""en"")"),"Loading...")</f>
        <v>Loading...</v>
      </c>
    </row>
    <row r="25313" spans="1:2" ht="14.25" customHeight="1">
      <c r="A25313" s="5" t="s">
        <v>23941</v>
      </c>
      <c r="B25313" s="2" t="str">
        <f ca="1">IFERROR(__xludf.DUMMYFUNCTION("GOOGLETRANSLATE(A25313,""auto"",""en"")"),"Loading...")</f>
        <v>Loading...</v>
      </c>
    </row>
    <row r="25314" spans="1:2" ht="14.25" customHeight="1">
      <c r="A25314" s="2" t="s">
        <v>8018</v>
      </c>
      <c r="B25314" s="2" t="str">
        <f ca="1">IFERROR(__xludf.DUMMYFUNCTION("GOOGLETRANSLATE(A25314,""auto"",""en"")"),"Loading...")</f>
        <v>Loading...</v>
      </c>
    </row>
    <row r="25315" spans="1:2" ht="14.25" customHeight="1">
      <c r="A25315" s="2" t="s">
        <v>23942</v>
      </c>
      <c r="B25315" s="2" t="str">
        <f ca="1">IFERROR(__xludf.DUMMYFUNCTION("GOOGLETRANSLATE(A25315,""auto"",""en"")"),"Loading...")</f>
        <v>Loading...</v>
      </c>
    </row>
    <row r="25316" spans="1:2" ht="14.25" customHeight="1">
      <c r="A25316" s="2" t="s">
        <v>23943</v>
      </c>
      <c r="B25316" s="2" t="str">
        <f ca="1">IFERROR(__xludf.DUMMYFUNCTION("GOOGLETRANSLATE(A25316,""auto"",""en"")"),"Loading...")</f>
        <v>Loading...</v>
      </c>
    </row>
    <row r="25317" spans="1:2" ht="14.25" customHeight="1">
      <c r="A25317" s="2" t="s">
        <v>23944</v>
      </c>
      <c r="B25317" s="2" t="str">
        <f ca="1">IFERROR(__xludf.DUMMYFUNCTION("GOOGLETRANSLATE(A25317,""auto"",""en"")"),"Loading...")</f>
        <v>Loading...</v>
      </c>
    </row>
    <row r="25318" spans="1:2" ht="14.25" customHeight="1">
      <c r="A25318" s="2" t="s">
        <v>23945</v>
      </c>
      <c r="B25318" s="2" t="str">
        <f ca="1">IFERROR(__xludf.DUMMYFUNCTION("GOOGLETRANSLATE(A25318,""auto"",""en"")"),"Loading...")</f>
        <v>Loading...</v>
      </c>
    </row>
    <row r="25319" spans="1:2" ht="14.25" customHeight="1">
      <c r="A25319" s="2" t="s">
        <v>23946</v>
      </c>
      <c r="B25319" s="2" t="str">
        <f ca="1">IFERROR(__xludf.DUMMYFUNCTION("GOOGLETRANSLATE(A25319,""auto"",""en"")"),"Loading...")</f>
        <v>Loading...</v>
      </c>
    </row>
    <row r="25320" spans="1:2" ht="14.25" customHeight="1">
      <c r="A25320" s="2" t="s">
        <v>3623</v>
      </c>
      <c r="B25320" s="2" t="str">
        <f ca="1">IFERROR(__xludf.DUMMYFUNCTION("GOOGLETRANSLATE(A25320,""auto"",""en"")"),"Loading...")</f>
        <v>Loading...</v>
      </c>
    </row>
    <row r="25321" spans="1:2" ht="14.25" customHeight="1">
      <c r="A25321" s="2" t="s">
        <v>327</v>
      </c>
      <c r="B25321" s="2" t="str">
        <f ca="1">IFERROR(__xludf.DUMMYFUNCTION("GOOGLETRANSLATE(A25321,""auto"",""en"")"),"Loading...")</f>
        <v>Loading...</v>
      </c>
    </row>
    <row r="25322" spans="1:2" ht="14.25" customHeight="1">
      <c r="A25322" s="2" t="s">
        <v>1534</v>
      </c>
      <c r="B25322" s="2" t="str">
        <f ca="1">IFERROR(__xludf.DUMMYFUNCTION("GOOGLETRANSLATE(A25322,""auto"",""en"")"),"Loading...")</f>
        <v>Loading...</v>
      </c>
    </row>
    <row r="25323" spans="1:2" ht="14.25" customHeight="1">
      <c r="A25323" s="2" t="s">
        <v>23947</v>
      </c>
      <c r="B25323" s="2" t="str">
        <f ca="1">IFERROR(__xludf.DUMMYFUNCTION("GOOGLETRANSLATE(A25323,""auto"",""en"")"),"Loading...")</f>
        <v>Loading...</v>
      </c>
    </row>
    <row r="25324" spans="1:2" ht="14.25" customHeight="1">
      <c r="A25324" s="2" t="s">
        <v>23948</v>
      </c>
      <c r="B25324" s="2" t="str">
        <f ca="1">IFERROR(__xludf.DUMMYFUNCTION("GOOGLETRANSLATE(A25324,""auto"",""en"")"),"Loading...")</f>
        <v>Loading...</v>
      </c>
    </row>
    <row r="25325" spans="1:2" ht="14.25" customHeight="1">
      <c r="A25325" s="2" t="s">
        <v>23949</v>
      </c>
      <c r="B25325" s="2" t="str">
        <f ca="1">IFERROR(__xludf.DUMMYFUNCTION("GOOGLETRANSLATE(A25325,""auto"",""en"")"),"Loading...")</f>
        <v>Loading...</v>
      </c>
    </row>
    <row r="25326" spans="1:2" ht="14.25" customHeight="1">
      <c r="A25326" s="2" t="s">
        <v>23950</v>
      </c>
      <c r="B25326" s="2" t="str">
        <f ca="1">IFERROR(__xludf.DUMMYFUNCTION("GOOGLETRANSLATE(A25326,""auto"",""en"")"),"Loading...")</f>
        <v>Loading...</v>
      </c>
    </row>
    <row r="25327" spans="1:2" ht="14.25" customHeight="1">
      <c r="A25327" s="2" t="s">
        <v>23951</v>
      </c>
      <c r="B25327" s="2" t="str">
        <f ca="1">IFERROR(__xludf.DUMMYFUNCTION("GOOGLETRANSLATE(A25327,""auto"",""en"")"),"Loading...")</f>
        <v>Loading...</v>
      </c>
    </row>
    <row r="25328" spans="1:2" ht="14.25" customHeight="1">
      <c r="A25328" s="2" t="s">
        <v>23952</v>
      </c>
      <c r="B25328" s="2" t="str">
        <f ca="1">IFERROR(__xludf.DUMMYFUNCTION("GOOGLETRANSLATE(A25328,""auto"",""en"")"),"Loading...")</f>
        <v>Loading...</v>
      </c>
    </row>
    <row r="25329" spans="1:2" ht="14.25" customHeight="1">
      <c r="A25329" s="2" t="s">
        <v>23953</v>
      </c>
      <c r="B25329" s="2" t="str">
        <f ca="1">IFERROR(__xludf.DUMMYFUNCTION("GOOGLETRANSLATE(A25329,""auto"",""en"")"),"Loading...")</f>
        <v>Loading...</v>
      </c>
    </row>
    <row r="25330" spans="1:2" ht="14.25" customHeight="1">
      <c r="A25330" s="2" t="s">
        <v>23954</v>
      </c>
      <c r="B25330" s="2" t="str">
        <f ca="1">IFERROR(__xludf.DUMMYFUNCTION("GOOGLETRANSLATE(A25330,""auto"",""en"")"),"Where did Modi Bhakt go, where did everyone go?")</f>
        <v>Where did Modi Bhakt go, where did everyone go?</v>
      </c>
    </row>
    <row r="25331" spans="1:2" ht="14.25" customHeight="1">
      <c r="A25331" s="2" t="s">
        <v>23955</v>
      </c>
      <c r="B25331" s="2" t="str">
        <f ca="1">IFERROR(__xludf.DUMMYFUNCTION("GOOGLETRANSLATE(A25331,""auto"",""en"")"),"Loading...")</f>
        <v>Loading...</v>
      </c>
    </row>
    <row r="25332" spans="1:2" ht="14.25" customHeight="1">
      <c r="A25332" s="2" t="s">
        <v>23956</v>
      </c>
      <c r="B25332" s="2" t="str">
        <f ca="1">IFERROR(__xludf.DUMMYFUNCTION("GOOGLETRANSLATE(A25332,""auto"",""en"")"),"Loading...")</f>
        <v>Loading...</v>
      </c>
    </row>
    <row r="25333" spans="1:2" ht="14.25" customHeight="1">
      <c r="A25333" s="2" t="s">
        <v>23957</v>
      </c>
      <c r="B25333" s="2" t="str">
        <f ca="1">IFERROR(__xludf.DUMMYFUNCTION("GOOGLETRANSLATE(A25333,""auto"",""en"")"),"in Pakistan control in army in India control in Modi🙌👀")</f>
        <v>in Pakistan control in army in India control in Modi🙌👀</v>
      </c>
    </row>
    <row r="25334" spans="1:2" ht="14.25" customHeight="1">
      <c r="A25334" s="2" t="s">
        <v>23958</v>
      </c>
      <c r="B25334" s="2" t="str">
        <f ca="1">IFERROR(__xludf.DUMMYFUNCTION("GOOGLETRANSLATE(A25334,""auto"",""en"")"),"Loading...")</f>
        <v>Loading...</v>
      </c>
    </row>
    <row r="25335" spans="1:2" ht="14.25" customHeight="1">
      <c r="A25335" s="2" t="s">
        <v>23959</v>
      </c>
      <c r="B25335" s="2" t="str">
        <f ca="1">IFERROR(__xludf.DUMMYFUNCTION("GOOGLETRANSLATE(A25335,""auto"",""en"")"),"Loading...")</f>
        <v>Loading...</v>
      </c>
    </row>
    <row r="25336" spans="1:2" ht="14.25" customHeight="1">
      <c r="A25336" s="4" t="s">
        <v>23960</v>
      </c>
      <c r="B25336" s="2" t="str">
        <f ca="1">IFERROR(__xludf.DUMMYFUNCTION("GOOGLETRANSLATE(A25336,""auto"",""en"")"),"Loading...")</f>
        <v>Loading...</v>
      </c>
    </row>
    <row r="25337" spans="1:2" ht="14.25" customHeight="1">
      <c r="A25337" s="2" t="s">
        <v>594</v>
      </c>
      <c r="B25337" s="2" t="str">
        <f ca="1">IFERROR(__xludf.DUMMYFUNCTION("GOOGLETRANSLATE(A25337,""auto"",""en"")"),"❤")</f>
        <v>❤</v>
      </c>
    </row>
    <row r="25338" spans="1:2" ht="14.25" customHeight="1">
      <c r="A25338" s="6" t="s">
        <v>23961</v>
      </c>
      <c r="B25338" s="2" t="str">
        <f ca="1">IFERROR(__xludf.DUMMYFUNCTION("GOOGLETRANSLATE(A25338,""auto"",""en"")"),"What are you talking about bro?
NYC Allan pak apko hamat dy.")</f>
        <v>What are you talking about bro?
NYC Allan pak apko hamat dy.</v>
      </c>
    </row>
    <row r="25339" spans="1:2" ht="14.25" customHeight="1">
      <c r="A25339" s="2" t="s">
        <v>23962</v>
      </c>
      <c r="B25339" s="2" t="str">
        <f ca="1">IFERROR(__xludf.DUMMYFUNCTION("GOOGLETRANSLATE(A25339,""auto"",""en"")"),"Loading...")</f>
        <v>Loading...</v>
      </c>
    </row>
    <row r="25340" spans="1:2" ht="14.25" customHeight="1">
      <c r="A25340" s="4" t="s">
        <v>23963</v>
      </c>
      <c r="B25340" s="2" t="str">
        <f ca="1">IFERROR(__xludf.DUMMYFUNCTION("GOOGLETRANSLATE(A25340,""auto"",""en"")"),"Loading...")</f>
        <v>Loading...</v>
      </c>
    </row>
    <row r="25341" spans="1:2" ht="14.25" customHeight="1">
      <c r="A25341" s="2" t="s">
        <v>23964</v>
      </c>
      <c r="B25341" s="2" t="str">
        <f ca="1">IFERROR(__xludf.DUMMYFUNCTION("GOOGLETRANSLATE(A25341,""auto"",""en"")"),"Loading...")</f>
        <v>Loading...</v>
      </c>
    </row>
    <row r="25342" spans="1:2" ht="14.25" customHeight="1">
      <c r="A25342" s="2" t="s">
        <v>23965</v>
      </c>
      <c r="B25342" s="2" t="str">
        <f ca="1">IFERROR(__xludf.DUMMYFUNCTION("GOOGLETRANSLATE(A25342,""auto"",""en"")"),"Loading...")</f>
        <v>Loading...</v>
      </c>
    </row>
    <row r="25343" spans="1:2" ht="14.25" customHeight="1">
      <c r="A25343" s="2" t="s">
        <v>23966</v>
      </c>
      <c r="B25343" s="2" t="str">
        <f ca="1">IFERROR(__xludf.DUMMYFUNCTION("GOOGLETRANSLATE(A25343,""auto"",""en"")"),"Loading...")</f>
        <v>Loading...</v>
      </c>
    </row>
    <row r="25344" spans="1:2" ht="14.25" customHeight="1">
      <c r="A25344" s="6" t="s">
        <v>23967</v>
      </c>
      <c r="B25344" s="2" t="str">
        <f ca="1">IFERROR(__xludf.DUMMYFUNCTION("GOOGLETRANSLATE(A25344,""auto"",""en"")"),"Loading...")</f>
        <v>Loading...</v>
      </c>
    </row>
    <row r="25345" spans="1:2" ht="14.25" customHeight="1">
      <c r="A25345" s="2" t="s">
        <v>23968</v>
      </c>
      <c r="B25345" s="2" t="str">
        <f ca="1">IFERROR(__xludf.DUMMYFUNCTION("GOOGLETRANSLATE(A25345,""auto"",""en"")"),"Modi kuchh nhi.")</f>
        <v>Modi kuchh nhi.</v>
      </c>
    </row>
    <row r="25346" spans="1:2" ht="14.25" customHeight="1">
      <c r="A25346" s="2" t="s">
        <v>23969</v>
      </c>
      <c r="B25346" s="2" t="str">
        <f ca="1">IFERROR(__xludf.DUMMYFUNCTION("GOOGLETRANSLATE(A25346,""auto"",""en"")"),"Loading...")</f>
        <v>Loading...</v>
      </c>
    </row>
    <row r="25347" spans="1:2" ht="14.25" customHeight="1">
      <c r="A25347" s="2" t="s">
        <v>23970</v>
      </c>
      <c r="B25347" s="2" t="str">
        <f ca="1">IFERROR(__xludf.DUMMYFUNCTION("GOOGLETRANSLATE(A25347,""auto"",""en"")"),"Loading...")</f>
        <v>Loading...</v>
      </c>
    </row>
    <row r="25348" spans="1:2" ht="14.25" customHeight="1">
      <c r="A25348" s="2" t="s">
        <v>7</v>
      </c>
      <c r="B25348" s="2" t="str">
        <f ca="1">IFERROR(__xludf.DUMMYFUNCTION("GOOGLETRANSLATE(A25348,""auto"",""en"")"),"Loading...")</f>
        <v>Loading...</v>
      </c>
    </row>
    <row r="25349" spans="1:2" ht="14.25" customHeight="1">
      <c r="A25349" s="2" t="s">
        <v>7729</v>
      </c>
      <c r="B25349" s="2" t="str">
        <f ca="1">IFERROR(__xludf.DUMMYFUNCTION("GOOGLETRANSLATE(A25349,""auto"",""en"")"),"Loading...")</f>
        <v>Loading...</v>
      </c>
    </row>
    <row r="25350" spans="1:2" ht="14.25" customHeight="1">
      <c r="A25350" s="2" t="s">
        <v>23971</v>
      </c>
      <c r="B25350" s="2" t="str">
        <f ca="1">IFERROR(__xludf.DUMMYFUNCTION("GOOGLETRANSLATE(A25350,""auto"",""en"")"),"Modi ji's videos should be viewed by everyone.")</f>
        <v>Modi ji's videos should be viewed by everyone.</v>
      </c>
    </row>
    <row r="25351" spans="1:2" ht="14.25" customHeight="1">
      <c r="A25351" s="2" t="s">
        <v>23972</v>
      </c>
      <c r="B25351" s="2" t="str">
        <f ca="1">IFERROR(__xludf.DUMMYFUNCTION("GOOGLETRANSLATE(A25351,""auto"",""en"")"),"Loading...")</f>
        <v>Loading...</v>
      </c>
    </row>
    <row r="25352" spans="1:2" ht="14.25" customHeight="1">
      <c r="A25352" s="2" t="s">
        <v>23973</v>
      </c>
      <c r="B25352" s="2" t="str">
        <f ca="1">IFERROR(__xludf.DUMMYFUNCTION("GOOGLETRANSLATE(A25352,""auto"",""en"")"),"Loading...")</f>
        <v>Loading...</v>
      </c>
    </row>
    <row r="25353" spans="1:2" ht="14.25" customHeight="1">
      <c r="A25353" s="4" t="s">
        <v>23974</v>
      </c>
      <c r="B25353" s="2" t="str">
        <f ca="1">IFERROR(__xludf.DUMMYFUNCTION("GOOGLETRANSLATE(A25353,""auto"",""en"")"),"is your father")</f>
        <v>is your father</v>
      </c>
    </row>
    <row r="25354" spans="1:2" ht="14.25" customHeight="1">
      <c r="A25354" s="2" t="s">
        <v>23975</v>
      </c>
      <c r="B25354" s="2" t="str">
        <f ca="1">IFERROR(__xludf.DUMMYFUNCTION("GOOGLETRANSLATE(A25354,""auto"",""en"")"),"Loading...")</f>
        <v>Loading...</v>
      </c>
    </row>
    <row r="25355" spans="1:2" ht="14.25" customHeight="1">
      <c r="A25355" s="2" t="s">
        <v>23976</v>
      </c>
      <c r="B25355" s="2" t="str">
        <f ca="1">IFERROR(__xludf.DUMMYFUNCTION("GOOGLETRANSLATE(A25355,""auto"",""en"")"),"Loading...")</f>
        <v>Loading...</v>
      </c>
    </row>
    <row r="25356" spans="1:2" ht="14.25" customHeight="1">
      <c r="A25356" s="2" t="s">
        <v>23977</v>
      </c>
      <c r="B25356" s="2" t="str">
        <f ca="1">IFERROR(__xludf.DUMMYFUNCTION("GOOGLETRANSLATE(A25356,""auto"",""en"")"),"Loading...")</f>
        <v>Loading...</v>
      </c>
    </row>
    <row r="25357" spans="1:2" ht="14.25" customHeight="1">
      <c r="A25357" s="2" t="s">
        <v>450</v>
      </c>
      <c r="B25357" s="2" t="str">
        <f ca="1">IFERROR(__xludf.DUMMYFUNCTION("GOOGLETRANSLATE(A25357,""auto"",""en"")"),"Loading...")</f>
        <v>Loading...</v>
      </c>
    </row>
    <row r="25358" spans="1:2" ht="14.25" customHeight="1">
      <c r="A25358" s="2" t="s">
        <v>23978</v>
      </c>
      <c r="B25358" s="2" t="str">
        <f ca="1">IFERROR(__xludf.DUMMYFUNCTION("GOOGLETRANSLATE(A25358,""auto"",""en"")"),"Loading...")</f>
        <v>Loading...</v>
      </c>
    </row>
    <row r="25359" spans="1:2" ht="14.25" customHeight="1">
      <c r="A25359" s="2" t="s">
        <v>5018</v>
      </c>
      <c r="B25359" s="2" t="str">
        <f ca="1">IFERROR(__xludf.DUMMYFUNCTION("GOOGLETRANSLATE(A25359,""auto"",""en"")"),"Loading...")</f>
        <v>Loading...</v>
      </c>
    </row>
    <row r="25360" spans="1:2" ht="14.25" customHeight="1">
      <c r="A25360" s="2" t="s">
        <v>23979</v>
      </c>
      <c r="B25360" s="2" t="str">
        <f ca="1">IFERROR(__xludf.DUMMYFUNCTION("GOOGLETRANSLATE(A25360,""auto"",""en"")"),"Loading...")</f>
        <v>Loading...</v>
      </c>
    </row>
    <row r="25361" spans="1:2" ht="14.25" customHeight="1">
      <c r="A25361" s="2" t="s">
        <v>23980</v>
      </c>
      <c r="B25361" s="2" t="str">
        <f ca="1">IFERROR(__xludf.DUMMYFUNCTION("GOOGLETRANSLATE(A25361,""auto"",""en"")"),"Loading...")</f>
        <v>Loading...</v>
      </c>
    </row>
    <row r="25362" spans="1:2" ht="14.25" customHeight="1">
      <c r="A25362" s="2" t="s">
        <v>23981</v>
      </c>
      <c r="B25362" s="2" t="str">
        <f ca="1">IFERROR(__xludf.DUMMYFUNCTION("GOOGLETRANSLATE(A25362,""auto"",""en"")"),"Thank you brother")</f>
        <v>Thank you brother</v>
      </c>
    </row>
    <row r="25363" spans="1:2" ht="14.25" customHeight="1">
      <c r="A25363" s="2" t="s">
        <v>23982</v>
      </c>
      <c r="B25363" s="2" t="str">
        <f ca="1">IFERROR(__xludf.DUMMYFUNCTION("GOOGLETRANSLATE(A25363,""auto"",""en"")"),"Loading...")</f>
        <v>Loading...</v>
      </c>
    </row>
    <row r="25364" spans="1:2" ht="14.25" customHeight="1">
      <c r="A25364" s="2" t="s">
        <v>23983</v>
      </c>
      <c r="B25364" s="2" t="str">
        <f ca="1">IFERROR(__xludf.DUMMYFUNCTION("GOOGLETRANSLATE(A25364,""auto"",""en"")"),"Loading...")</f>
        <v>Loading...</v>
      </c>
    </row>
    <row r="25365" spans="1:2" ht="14.25" customHeight="1">
      <c r="A25365" s="2" t="s">
        <v>23984</v>
      </c>
      <c r="B25365" s="2" t="str">
        <f ca="1">IFERROR(__xludf.DUMMYFUNCTION("GOOGLETRANSLATE(A25365,""auto"",""en"")"),"I am with you")</f>
        <v>I am with you</v>
      </c>
    </row>
    <row r="25366" spans="1:2" ht="14.25" customHeight="1">
      <c r="A25366" s="2" t="s">
        <v>23985</v>
      </c>
      <c r="B25366" s="2" t="str">
        <f ca="1">IFERROR(__xludf.DUMMYFUNCTION("GOOGLETRANSLATE(A25366,""auto"",""en"")"),"Loading...")</f>
        <v>Loading...</v>
      </c>
    </row>
    <row r="25367" spans="1:2" ht="14.25" customHeight="1">
      <c r="A25367" s="4" t="s">
        <v>23986</v>
      </c>
      <c r="B25367" s="2" t="str">
        <f ca="1">IFERROR(__xludf.DUMMYFUNCTION("GOOGLETRANSLATE(A25367,""auto"",""en"")"),"Loading...")</f>
        <v>Loading...</v>
      </c>
    </row>
    <row r="25368" spans="1:2" ht="14.25" customHeight="1">
      <c r="A25368" s="4" t="s">
        <v>23987</v>
      </c>
      <c r="B25368" s="2" t="str">
        <f ca="1">IFERROR(__xludf.DUMMYFUNCTION("GOOGLETRANSLATE(A25368,""auto"",""en"")"),"Loading...")</f>
        <v>Loading...</v>
      </c>
    </row>
    <row r="25369" spans="1:2" ht="14.25" customHeight="1">
      <c r="A25369" s="2" t="s">
        <v>60</v>
      </c>
      <c r="B25369" s="2" t="str">
        <f ca="1">IFERROR(__xludf.DUMMYFUNCTION("GOOGLETRANSLATE(A25369,""auto"",""en"")"),"Loading...")</f>
        <v>Loading...</v>
      </c>
    </row>
    <row r="25370" spans="1:2" ht="14.25" customHeight="1">
      <c r="A25370" s="2" t="s">
        <v>23988</v>
      </c>
      <c r="B25370" s="2" t="str">
        <f ca="1">IFERROR(__xludf.DUMMYFUNCTION("GOOGLETRANSLATE(A25370,""auto"",""en"")"),"Love you bro ❤❤❤")</f>
        <v>Love you bro ❤❤❤</v>
      </c>
    </row>
    <row r="25371" spans="1:2" ht="14.25" customHeight="1">
      <c r="A25371" s="2" t="s">
        <v>6105</v>
      </c>
      <c r="B25371" s="2" t="str">
        <f ca="1">IFERROR(__xludf.DUMMYFUNCTION("GOOGLETRANSLATE(A25371,""auto"",""en"")"),"Loading...")</f>
        <v>Loading...</v>
      </c>
    </row>
    <row r="25372" spans="1:2" ht="14.25" customHeight="1">
      <c r="A25372" s="2" t="s">
        <v>23989</v>
      </c>
      <c r="B25372" s="2" t="str">
        <f ca="1">IFERROR(__xludf.DUMMYFUNCTION("GOOGLETRANSLATE(A25372,""auto"",""en"")"),"Congratulations u deserve much more mr.Rathee")</f>
        <v>Congratulations u deserve much more mr.Rathee</v>
      </c>
    </row>
    <row r="25373" spans="1:2" ht="14.25" customHeight="1">
      <c r="A25373" s="2" t="s">
        <v>23990</v>
      </c>
      <c r="B25373" s="2" t="str">
        <f ca="1">IFERROR(__xludf.DUMMYFUNCTION("GOOGLETRANSLATE(A25373,""auto"",""en"")"),"Loading...")</f>
        <v>Loading...</v>
      </c>
    </row>
    <row r="25374" spans="1:2" ht="14.25" customHeight="1">
      <c r="A25374" s="2" t="s">
        <v>23991</v>
      </c>
      <c r="B25374" s="2" t="str">
        <f ca="1">IFERROR(__xludf.DUMMYFUNCTION("GOOGLETRANSLATE(A25374,""auto"",""en"")"),"Loading...")</f>
        <v>Loading...</v>
      </c>
    </row>
    <row r="25375" spans="1:2" ht="14.25" customHeight="1">
      <c r="A25375" s="2" t="s">
        <v>23992</v>
      </c>
      <c r="B25375" s="2" t="str">
        <f ca="1">IFERROR(__xludf.DUMMYFUNCTION("GOOGLETRANSLATE(A25375,""auto"",""en"")"),"Loading...")</f>
        <v>Loading...</v>
      </c>
    </row>
    <row r="25376" spans="1:2" ht="14.25" customHeight="1">
      <c r="A25376" s="2" t="s">
        <v>23993</v>
      </c>
      <c r="B25376" s="2" t="str">
        <f ca="1">IFERROR(__xludf.DUMMYFUNCTION("GOOGLETRANSLATE(A25376,""auto"",""en"")"),"Loading...")</f>
        <v>Loading...</v>
      </c>
    </row>
    <row r="25377" spans="1:2" ht="14.25" customHeight="1">
      <c r="A25377" s="2" t="s">
        <v>23994</v>
      </c>
      <c r="B25377" s="2" t="str">
        <f ca="1">IFERROR(__xludf.DUMMYFUNCTION("GOOGLETRANSLATE(A25377,""auto"",""en"")"),"Loading...")</f>
        <v>Loading...</v>
      </c>
    </row>
    <row r="25378" spans="1:2" ht="14.25" customHeight="1">
      <c r="A25378" s="6" t="s">
        <v>23995</v>
      </c>
      <c r="B25378" s="2" t="str">
        <f ca="1">IFERROR(__xludf.DUMMYFUNCTION("GOOGLETRANSLATE(A25378,""auto"",""en"")"),"Loading...")</f>
        <v>Loading...</v>
      </c>
    </row>
    <row r="25379" spans="1:2" ht="14.25" customHeight="1">
      <c r="A25379" s="2" t="s">
        <v>23996</v>
      </c>
      <c r="B25379" s="2" t="str">
        <f ca="1">IFERROR(__xludf.DUMMYFUNCTION("GOOGLETRANSLATE(A25379,""auto"",""en"")"),"Loading...")</f>
        <v>Loading...</v>
      </c>
    </row>
    <row r="25380" spans="1:2" ht="14.25" customHeight="1">
      <c r="A25380" s="2" t="s">
        <v>23997</v>
      </c>
      <c r="B25380" s="2" t="str">
        <f ca="1">IFERROR(__xludf.DUMMYFUNCTION("GOOGLETRANSLATE(A25380,""auto"",""en"")"),"Loading...")</f>
        <v>Loading...</v>
      </c>
    </row>
    <row r="25381" spans="1:2" ht="14.25" customHeight="1">
      <c r="A25381" s="2" t="s">
        <v>23998</v>
      </c>
      <c r="B25381" s="2" t="str">
        <f ca="1">IFERROR(__xludf.DUMMYFUNCTION("GOOGLETRANSLATE(A25381,""auto"",""en"")"),"Loading...")</f>
        <v>Loading...</v>
      </c>
    </row>
    <row r="25382" spans="1:2" ht="14.25" customHeight="1">
      <c r="A25382" s="2" t="s">
        <v>23999</v>
      </c>
      <c r="B25382" s="2" t="str">
        <f ca="1">IFERROR(__xludf.DUMMYFUNCTION("GOOGLETRANSLATE(A25382,""auto"",""en"")"),"Loading...")</f>
        <v>Loading...</v>
      </c>
    </row>
    <row r="25383" spans="1:2" ht="14.25" customHeight="1">
      <c r="A25383" s="4" t="s">
        <v>24000</v>
      </c>
      <c r="B25383" s="2" t="str">
        <f ca="1">IFERROR(__xludf.DUMMYFUNCTION("GOOGLETRANSLATE(A25383,""auto"",""en"")"),"Loading...")</f>
        <v>Loading...</v>
      </c>
    </row>
    <row r="25384" spans="1:2" ht="14.25" customHeight="1">
      <c r="A25384" s="2" t="s">
        <v>24001</v>
      </c>
      <c r="B25384" s="2" t="str">
        <f ca="1">IFERROR(__xludf.DUMMYFUNCTION("GOOGLETRANSLATE(A25384,""auto"",""en"")"),"Loading...")</f>
        <v>Loading...</v>
      </c>
    </row>
    <row r="25385" spans="1:2" ht="14.25" customHeight="1">
      <c r="A25385" s="2" t="s">
        <v>24002</v>
      </c>
      <c r="B25385" s="2" t="str">
        <f ca="1">IFERROR(__xludf.DUMMYFUNCTION("GOOGLETRANSLATE(A25385,""auto"",""en"")"),"Loading...")</f>
        <v>Loading...</v>
      </c>
    </row>
    <row r="25386" spans="1:2" ht="14.25" customHeight="1">
      <c r="A25386" s="2" t="s">
        <v>24003</v>
      </c>
      <c r="B25386" s="2" t="str">
        <f ca="1">IFERROR(__xludf.DUMMYFUNCTION("GOOGLETRANSLATE(A25386,""auto"",""en"")"),"Salamat Raho. Sab dushmanu se fehfooz raho.")</f>
        <v>Salamat Raho. Sab dushmanu se fehfooz raho.</v>
      </c>
    </row>
    <row r="25387" spans="1:2" ht="14.25" customHeight="1">
      <c r="A25387" s="2" t="s">
        <v>24004</v>
      </c>
      <c r="B25387" s="2" t="str">
        <f ca="1">IFERROR(__xludf.DUMMYFUNCTION("GOOGLETRANSLATE(A25387,""auto"",""en"")"),"Loading...")</f>
        <v>Loading...</v>
      </c>
    </row>
    <row r="25388" spans="1:2" ht="14.25" customHeight="1">
      <c r="A25388" s="2" t="s">
        <v>24005</v>
      </c>
      <c r="B25388" s="2" t="str">
        <f ca="1">IFERROR(__xludf.DUMMYFUNCTION("GOOGLETRANSLATE(A25388,""auto"",""en"")"),"Supper and genius sir . Brilliant ❤❤❤")</f>
        <v>Supper and genius sir . Brilliant ❤❤❤</v>
      </c>
    </row>
    <row r="25389" spans="1:2" ht="14.25" customHeight="1">
      <c r="A25389" s="2" t="s">
        <v>24006</v>
      </c>
      <c r="B25389" s="2" t="str">
        <f ca="1">IFERROR(__xludf.DUMMYFUNCTION("GOOGLETRANSLATE(A25389,""auto"",""en"")"),"Loading...")</f>
        <v>Loading...</v>
      </c>
    </row>
    <row r="25390" spans="1:2" ht="14.25" customHeight="1">
      <c r="A25390" s="2" t="s">
        <v>24007</v>
      </c>
      <c r="B25390" s="2" t="str">
        <f ca="1">IFERROR(__xludf.DUMMYFUNCTION("GOOGLETRANSLATE(A25390,""auto"",""en"")"),"Loading...")</f>
        <v>Loading...</v>
      </c>
    </row>
    <row r="25391" spans="1:2" ht="14.25" customHeight="1">
      <c r="A25391" s="2" t="s">
        <v>24008</v>
      </c>
      <c r="B25391" s="2" t="str">
        <f ca="1">IFERROR(__xludf.DUMMYFUNCTION("GOOGLETRANSLATE(A25391,""auto"",""en"")"),"Loading...")</f>
        <v>Loading...</v>
      </c>
    </row>
    <row r="25392" spans="1:2" ht="14.25" customHeight="1">
      <c r="A25392" s="2" t="s">
        <v>24009</v>
      </c>
      <c r="B25392" s="2" t="str">
        <f ca="1">IFERROR(__xludf.DUMMYFUNCTION("GOOGLETRANSLATE(A25392,""auto"",""en"")"),"Loading...")</f>
        <v>Loading...</v>
      </c>
    </row>
    <row r="25393" spans="1:2" ht="14.25" customHeight="1">
      <c r="A25393" s="2" t="s">
        <v>24010</v>
      </c>
      <c r="B25393" s="2" t="str">
        <f ca="1">IFERROR(__xludf.DUMMYFUNCTION("GOOGLETRANSLATE(A25393,""auto"",""en"")"),"Loading...")</f>
        <v>Loading...</v>
      </c>
    </row>
    <row r="25394" spans="1:2" ht="14.25" customHeight="1">
      <c r="A25394" s="2" t="s">
        <v>24011</v>
      </c>
      <c r="B25394" s="2" t="str">
        <f ca="1">IFERROR(__xludf.DUMMYFUNCTION("GOOGLETRANSLATE(A25394,""auto"",""en"")"),"Loading...")</f>
        <v>Loading...</v>
      </c>
    </row>
    <row r="25395" spans="1:2" ht="14.25" customHeight="1">
      <c r="A25395" s="4" t="s">
        <v>24012</v>
      </c>
      <c r="B25395" s="2" t="str">
        <f ca="1">IFERROR(__xludf.DUMMYFUNCTION("GOOGLETRANSLATE(A25395,""auto"",""en"")"),"Loading...")</f>
        <v>Loading...</v>
      </c>
    </row>
    <row r="25396" spans="1:2" ht="14.25" customHeight="1">
      <c r="A25396" s="6" t="s">
        <v>24013</v>
      </c>
      <c r="B25396" s="2" t="str">
        <f ca="1">IFERROR(__xludf.DUMMYFUNCTION("GOOGLETRANSLATE(A25396,""auto"",""en"")"),"Loading...")</f>
        <v>Loading...</v>
      </c>
    </row>
    <row r="25397" spans="1:2" ht="14.25" customHeight="1">
      <c r="A25397" s="2" t="s">
        <v>24014</v>
      </c>
      <c r="B25397" s="2" t="str">
        <f ca="1">IFERROR(__xludf.DUMMYFUNCTION("GOOGLETRANSLATE(A25397,""auto"",""en"")"),"Loading...")</f>
        <v>Loading...</v>
      </c>
    </row>
    <row r="25398" spans="1:2" ht="14.25" customHeight="1">
      <c r="A25398" s="2" t="s">
        <v>24015</v>
      </c>
      <c r="B25398" s="2" t="str">
        <f ca="1">IFERROR(__xludf.DUMMYFUNCTION("GOOGLETRANSLATE(A25398,""auto"",""en"")"),"Loading...")</f>
        <v>Loading...</v>
      </c>
    </row>
    <row r="25399" spans="1:2" ht="14.25" customHeight="1">
      <c r="A25399" s="2" t="s">
        <v>24016</v>
      </c>
      <c r="B25399" s="2" t="str">
        <f ca="1">IFERROR(__xludf.DUMMYFUNCTION("GOOGLETRANSLATE(A25399,""auto"",""en"")"),"Loading...")</f>
        <v>Loading...</v>
      </c>
    </row>
    <row r="25400" spans="1:2" ht="14.25" customHeight="1">
      <c r="A25400" s="2" t="s">
        <v>24017</v>
      </c>
      <c r="B25400" s="2" t="str">
        <f ca="1">IFERROR(__xludf.DUMMYFUNCTION("GOOGLETRANSLATE(A25400,""auto"",""en"")"),"Loading...")</f>
        <v>Loading...</v>
      </c>
    </row>
    <row r="25401" spans="1:2" ht="14.25" customHeight="1">
      <c r="A25401" s="2" t="s">
        <v>24018</v>
      </c>
      <c r="B25401" s="2" t="str">
        <f ca="1">IFERROR(__xludf.DUMMYFUNCTION("GOOGLETRANSLATE(A25401,""auto"",""en"")"),"Loading...")</f>
        <v>Loading...</v>
      </c>
    </row>
    <row r="25402" spans="1:2" ht="14.25" customHeight="1">
      <c r="A25402" s="2" t="s">
        <v>24019</v>
      </c>
      <c r="B25402" s="2" t="str">
        <f ca="1">IFERROR(__xludf.DUMMYFUNCTION("GOOGLETRANSLATE(A25402,""auto"",""en"")"),"Loading...")</f>
        <v>Loading...</v>
      </c>
    </row>
    <row r="25403" spans="1:2" ht="14.25" customHeight="1">
      <c r="A25403" s="2" t="s">
        <v>594</v>
      </c>
      <c r="B25403" s="2" t="str">
        <f ca="1">IFERROR(__xludf.DUMMYFUNCTION("GOOGLETRANSLATE(A25403,""auto"",""en"")"),"❤")</f>
        <v>❤</v>
      </c>
    </row>
    <row r="25404" spans="1:2" ht="14.25" customHeight="1">
      <c r="A25404" s="2" t="s">
        <v>24020</v>
      </c>
      <c r="B25404" s="2" t="str">
        <f ca="1">IFERROR(__xludf.DUMMYFUNCTION("GOOGLETRANSLATE(A25404,""auto"",""en"")"),"Loading...")</f>
        <v>Loading...</v>
      </c>
    </row>
    <row r="25405" spans="1:2" ht="14.25" customHeight="1">
      <c r="A25405" s="2" t="s">
        <v>24021</v>
      </c>
      <c r="B25405" s="2" t="str">
        <f ca="1">IFERROR(__xludf.DUMMYFUNCTION("GOOGLETRANSLATE(A25405,""auto"",""en"")"),"Loading...")</f>
        <v>Loading...</v>
      </c>
    </row>
    <row r="25406" spans="1:2" ht="14.25" customHeight="1">
      <c r="A25406" s="2" t="s">
        <v>2661</v>
      </c>
      <c r="B25406" s="2" t="str">
        <f ca="1">IFERROR(__xludf.DUMMYFUNCTION("GOOGLETRANSLATE(A25406,""auto"",""en"")"),"Loading...")</f>
        <v>Loading...</v>
      </c>
    </row>
    <row r="25407" spans="1:2" ht="14.25" customHeight="1">
      <c r="A25407" s="4" t="s">
        <v>24022</v>
      </c>
      <c r="B25407" s="2" t="str">
        <f ca="1">IFERROR(__xludf.DUMMYFUNCTION("GOOGLETRANSLATE(A25407,""auto"",""en"")"),"Loading...")</f>
        <v>Loading...</v>
      </c>
    </row>
    <row r="25408" spans="1:2" ht="14.25" customHeight="1">
      <c r="A25408" s="2" t="s">
        <v>49</v>
      </c>
      <c r="B25408" s="2" t="str">
        <f ca="1">IFERROR(__xludf.DUMMYFUNCTION("GOOGLETRANSLATE(A25408,""auto"",""en"")"),"❤❤❤❤❤❤")</f>
        <v>❤❤❤❤❤❤</v>
      </c>
    </row>
    <row r="25409" spans="1:2" ht="14.25" customHeight="1">
      <c r="A25409" s="2" t="s">
        <v>7</v>
      </c>
      <c r="B25409" s="2" t="str">
        <f ca="1">IFERROR(__xludf.DUMMYFUNCTION("GOOGLETRANSLATE(A25409,""auto"",""en"")"),"Loading...")</f>
        <v>Loading...</v>
      </c>
    </row>
    <row r="25410" spans="1:2" ht="14.25" customHeight="1">
      <c r="A25410" s="4" t="s">
        <v>24023</v>
      </c>
      <c r="B25410" s="2" t="str">
        <f ca="1">IFERROR(__xludf.DUMMYFUNCTION("GOOGLETRANSLATE(A25410,""auto"",""en"")"),"Loading...")</f>
        <v>Loading...</v>
      </c>
    </row>
    <row r="25411" spans="1:2" ht="14.25" customHeight="1">
      <c r="A25411" s="2" t="s">
        <v>24024</v>
      </c>
      <c r="B25411" s="2" t="str">
        <f ca="1">IFERROR(__xludf.DUMMYFUNCTION("GOOGLETRANSLATE(A25411,""auto"",""en"")"),"If Doglapane's Olympics is hota then Dhruv_Rathee will win all the gold medals.")</f>
        <v>If Doglapane's Olympics is hota then Dhruv_Rathee will win all the gold medals.</v>
      </c>
    </row>
    <row r="25412" spans="1:2" ht="14.25" customHeight="1">
      <c r="A25412" s="4" t="s">
        <v>24025</v>
      </c>
      <c r="B25412" s="2" t="str">
        <f ca="1">IFERROR(__xludf.DUMMYFUNCTION("GOOGLETRANSLATE(A25412,""auto"",""en"")"),"Loading...")</f>
        <v>Loading...</v>
      </c>
    </row>
    <row r="25413" spans="1:2" ht="14.25" customHeight="1">
      <c r="A25413" s="2" t="s">
        <v>24026</v>
      </c>
      <c r="B25413" s="2" t="str">
        <f ca="1">IFERROR(__xludf.DUMMYFUNCTION("GOOGLETRANSLATE(A25413,""auto"",""en"")"),"Love you so much bhai ❤❤❤")</f>
        <v>Love you so much bhai ❤❤❤</v>
      </c>
    </row>
    <row r="25414" spans="1:2" ht="14.25" customHeight="1">
      <c r="A25414" s="2" t="s">
        <v>24027</v>
      </c>
      <c r="B25414" s="2" t="str">
        <f ca="1">IFERROR(__xludf.DUMMYFUNCTION("GOOGLETRANSLATE(A25414,""auto"",""en"")"),"Loading...")</f>
        <v>Loading...</v>
      </c>
    </row>
    <row r="25415" spans="1:2" ht="14.25" customHeight="1">
      <c r="A25415" s="2" t="s">
        <v>24028</v>
      </c>
      <c r="B25415" s="2" t="str">
        <f ca="1">IFERROR(__xludf.DUMMYFUNCTION("GOOGLETRANSLATE(A25415,""auto"",""en"")"),"Loading...")</f>
        <v>Loading...</v>
      </c>
    </row>
    <row r="25416" spans="1:2" ht="14.25" customHeight="1">
      <c r="A25416" s="2" t="s">
        <v>24029</v>
      </c>
      <c r="B25416" s="2" t="str">
        <f ca="1">IFERROR(__xludf.DUMMYFUNCTION("GOOGLETRANSLATE(A25416,""auto"",""en"")"),"Loading...")</f>
        <v>Loading...</v>
      </c>
    </row>
    <row r="25417" spans="1:2" ht="14.25" customHeight="1">
      <c r="A25417" s="2" t="s">
        <v>24030</v>
      </c>
      <c r="B25417" s="2" t="str">
        <f ca="1">IFERROR(__xludf.DUMMYFUNCTION("GOOGLETRANSLATE(A25417,""auto"",""en"")"),"Loading...")</f>
        <v>Loading...</v>
      </c>
    </row>
    <row r="25418" spans="1:2" ht="14.25" customHeight="1">
      <c r="A25418" s="4" t="s">
        <v>24031</v>
      </c>
      <c r="B25418" s="2" t="str">
        <f ca="1">IFERROR(__xludf.DUMMYFUNCTION("GOOGLETRANSLATE(A25418,""auto"",""en"")"),"Loading...")</f>
        <v>Loading...</v>
      </c>
    </row>
    <row r="25419" spans="1:2" ht="14.25" customHeight="1">
      <c r="A25419" s="2" t="s">
        <v>24032</v>
      </c>
      <c r="B25419" s="2" t="str">
        <f ca="1">IFERROR(__xludf.DUMMYFUNCTION("GOOGLETRANSLATE(A25419,""auto"",""en"")"),"Loading...")</f>
        <v>Loading...</v>
      </c>
    </row>
    <row r="25420" spans="1:2" ht="14.25" customHeight="1">
      <c r="A25420" s="2" t="s">
        <v>24033</v>
      </c>
      <c r="B25420" s="2" t="str">
        <f ca="1">IFERROR(__xludf.DUMMYFUNCTION("GOOGLETRANSLATE(A25420,""auto"",""en"")"),"Loading...")</f>
        <v>Loading...</v>
      </c>
    </row>
    <row r="25421" spans="1:2" ht="14.25" customHeight="1">
      <c r="A25421" s="2" t="s">
        <v>24034</v>
      </c>
      <c r="B25421" s="2" t="str">
        <f ca="1">IFERROR(__xludf.DUMMYFUNCTION("GOOGLETRANSLATE(A25421,""auto"",""en"")"),"Loading...")</f>
        <v>Loading...</v>
      </c>
    </row>
    <row r="25422" spans="1:2" ht="14.25" customHeight="1">
      <c r="A25422" s="2" t="s">
        <v>60</v>
      </c>
      <c r="B25422" s="2" t="str">
        <f ca="1">IFERROR(__xludf.DUMMYFUNCTION("GOOGLETRANSLATE(A25422,""auto"",""en"")"),"Loading...")</f>
        <v>Loading...</v>
      </c>
    </row>
    <row r="25423" spans="1:2" ht="14.25" customHeight="1">
      <c r="A25423" s="2" t="s">
        <v>24035</v>
      </c>
      <c r="B25423" s="2" t="str">
        <f ca="1">IFERROR(__xludf.DUMMYFUNCTION("GOOGLETRANSLATE(A25423,""auto"",""en"")"),"Loading...")</f>
        <v>Loading...</v>
      </c>
    </row>
    <row r="25424" spans="1:2" ht="14.25" customHeight="1">
      <c r="A25424" s="2" t="s">
        <v>24036</v>
      </c>
      <c r="B25424" s="2" t="str">
        <f ca="1">IFERROR(__xludf.DUMMYFUNCTION("GOOGLETRANSLATE(A25424,""auto"",""en"")"),"Loading...")</f>
        <v>Loading...</v>
      </c>
    </row>
    <row r="25425" spans="1:2" ht="14.25" customHeight="1">
      <c r="A25425" s="2" t="s">
        <v>8741</v>
      </c>
      <c r="B25425" s="2" t="str">
        <f ca="1">IFERROR(__xludf.DUMMYFUNCTION("GOOGLETRANSLATE(A25425,""auto"",""en"")"),"Loading...")</f>
        <v>Loading...</v>
      </c>
    </row>
    <row r="25426" spans="1:2" ht="14.25" customHeight="1">
      <c r="A25426" s="2" t="s">
        <v>7</v>
      </c>
      <c r="B25426" s="2" t="str">
        <f ca="1">IFERROR(__xludf.DUMMYFUNCTION("GOOGLETRANSLATE(A25426,""auto"",""en"")"),"Loading...")</f>
        <v>Loading...</v>
      </c>
    </row>
    <row r="25427" spans="1:2" ht="14.25" customHeight="1">
      <c r="A25427" s="6" t="s">
        <v>24037</v>
      </c>
      <c r="B25427" s="2" t="str">
        <f ca="1">IFERROR(__xludf.DUMMYFUNCTION("GOOGLETRANSLATE(A25427,""auto"",""en"")"),"Loading...")</f>
        <v>Loading...</v>
      </c>
    </row>
    <row r="25428" spans="1:2" ht="14.25" customHeight="1">
      <c r="A25428" s="4" t="s">
        <v>24038</v>
      </c>
      <c r="B25428" s="2" t="str">
        <f ca="1">IFERROR(__xludf.DUMMYFUNCTION("GOOGLETRANSLATE(A25428,""auto"",""en"")"),"Loading...")</f>
        <v>Loading...</v>
      </c>
    </row>
    <row r="25429" spans="1:2" ht="14.25" customHeight="1">
      <c r="A25429" s="2" t="s">
        <v>24039</v>
      </c>
      <c r="B25429" s="2" t="str">
        <f ca="1">IFERROR(__xludf.DUMMYFUNCTION("GOOGLETRANSLATE(A25429,""auto"",""en"")"),"Loading...")</f>
        <v>Loading...</v>
      </c>
    </row>
    <row r="25430" spans="1:2" ht="14.25" customHeight="1">
      <c r="A25430" s="2" t="s">
        <v>24040</v>
      </c>
      <c r="B25430" s="2" t="str">
        <f ca="1">IFERROR(__xludf.DUMMYFUNCTION("GOOGLETRANSLATE(A25430,""auto"",""en"")"),"Vary nice bhai")</f>
        <v>Vary nice bhai</v>
      </c>
    </row>
    <row r="25431" spans="1:2" ht="14.25" customHeight="1">
      <c r="A25431" s="2" t="s">
        <v>24041</v>
      </c>
      <c r="B25431" s="2" t="str">
        <f ca="1">IFERROR(__xludf.DUMMYFUNCTION("GOOGLETRANSLATE(A25431,""auto"",""en"")"),"Loading...")</f>
        <v>Loading...</v>
      </c>
    </row>
    <row r="25432" spans="1:2" ht="14.25" customHeight="1">
      <c r="A25432" s="4" t="s">
        <v>24042</v>
      </c>
      <c r="B25432" s="2" t="str">
        <f ca="1">IFERROR(__xludf.DUMMYFUNCTION("GOOGLETRANSLATE(A25432,""auto"",""en"")"),"Loading...")</f>
        <v>Loading...</v>
      </c>
    </row>
    <row r="25433" spans="1:2" ht="14.25" customHeight="1">
      <c r="A25433" s="2" t="s">
        <v>24043</v>
      </c>
      <c r="B25433" s="2" t="str">
        <f ca="1">IFERROR(__xludf.DUMMYFUNCTION("GOOGLETRANSLATE(A25433,""auto"",""en"")"),"U r a revolutionary 😊")</f>
        <v>U r a revolutionary 😊</v>
      </c>
    </row>
    <row r="25434" spans="1:2" ht="14.25" customHeight="1">
      <c r="A25434" s="2" t="s">
        <v>24044</v>
      </c>
      <c r="B25434" s="2" t="str">
        <f ca="1">IFERROR(__xludf.DUMMYFUNCTION("GOOGLETRANSLATE(A25434,""auto"",""en"")"),"Very good Rathi ji")</f>
        <v>Very good Rathi ji</v>
      </c>
    </row>
    <row r="25435" spans="1:2" ht="14.25" customHeight="1">
      <c r="A25435" s="2" t="s">
        <v>24045</v>
      </c>
      <c r="B25435" s="2" t="str">
        <f ca="1">IFERROR(__xludf.DUMMYFUNCTION("GOOGLETRANSLATE(A25435,""auto"",""en"")"),"Loading...")</f>
        <v>Loading...</v>
      </c>
    </row>
    <row r="25436" spans="1:2" ht="14.25" customHeight="1">
      <c r="A25436" s="2" t="s">
        <v>24046</v>
      </c>
      <c r="B25436" s="2" t="str">
        <f ca="1">IFERROR(__xludf.DUMMYFUNCTION("GOOGLETRANSLATE(A25436,""auto"",""en"")"),"Loading...")</f>
        <v>Loading...</v>
      </c>
    </row>
    <row r="25437" spans="1:2" ht="14.25" customHeight="1">
      <c r="A25437" s="2" t="s">
        <v>24047</v>
      </c>
      <c r="B25437" s="2" t="str">
        <f ca="1">IFERROR(__xludf.DUMMYFUNCTION("GOOGLETRANSLATE(A25437,""auto"",""en"")"),"Loading...")</f>
        <v>Loading...</v>
      </c>
    </row>
    <row r="25438" spans="1:2" ht="14.25" customHeight="1">
      <c r="A25438" s="2" t="s">
        <v>3417</v>
      </c>
      <c r="B25438" s="2" t="str">
        <f ca="1">IFERROR(__xludf.DUMMYFUNCTION("GOOGLETRANSLATE(A25438,""auto"",""en"")"),"Loading...")</f>
        <v>Loading...</v>
      </c>
    </row>
    <row r="25439" spans="1:2" ht="14.25" customHeight="1">
      <c r="A25439" s="2" t="s">
        <v>24048</v>
      </c>
      <c r="B25439" s="2" t="str">
        <f ca="1">IFERROR(__xludf.DUMMYFUNCTION("GOOGLETRANSLATE(A25439,""auto"",""en"")"),"from bangladesh 🇧🇩")</f>
        <v>from bangladesh 🇧🇩</v>
      </c>
    </row>
    <row r="25440" spans="1:2" ht="14.25" customHeight="1">
      <c r="A25440" s="2" t="s">
        <v>24049</v>
      </c>
      <c r="B25440" s="2" t="str">
        <f ca="1">IFERROR(__xludf.DUMMYFUNCTION("GOOGLETRANSLATE(A25440,""auto"",""en"")"),"Loading...")</f>
        <v>Loading...</v>
      </c>
    </row>
    <row r="25441" spans="1:2" ht="14.25" customHeight="1">
      <c r="A25441" s="2" t="s">
        <v>24050</v>
      </c>
      <c r="B25441" s="2" t="str">
        <f ca="1">IFERROR(__xludf.DUMMYFUNCTION("GOOGLETRANSLATE(A25441,""auto"",""en"")"),"Jay ho dhurav rathee jee ❤❤❤")</f>
        <v>Jay ho dhurav rathee jee ❤❤❤</v>
      </c>
    </row>
    <row r="25442" spans="1:2" ht="14.25" customHeight="1">
      <c r="A25442" s="2" t="s">
        <v>24051</v>
      </c>
      <c r="B25442" s="2" t="str">
        <f ca="1">IFERROR(__xludf.DUMMYFUNCTION("GOOGLETRANSLATE(A25442,""auto"",""en"")"),"Loading...")</f>
        <v>Loading...</v>
      </c>
    </row>
    <row r="25443" spans="1:2" ht="14.25" customHeight="1">
      <c r="A25443" s="5" t="s">
        <v>24052</v>
      </c>
      <c r="B25443" s="2" t="str">
        <f ca="1">IFERROR(__xludf.DUMMYFUNCTION("GOOGLETRANSLATE(A25443,""auto"",""en"")"),"Loading...")</f>
        <v>Loading...</v>
      </c>
    </row>
    <row r="25444" spans="1:2" ht="14.25" customHeight="1">
      <c r="A25444" s="4" t="s">
        <v>24053</v>
      </c>
      <c r="B25444" s="2" t="str">
        <f ca="1">IFERROR(__xludf.DUMMYFUNCTION("GOOGLETRANSLATE(A25444,""auto"",""en"")"),"Loading...")</f>
        <v>Loading...</v>
      </c>
    </row>
    <row r="25445" spans="1:2" ht="14.25" customHeight="1">
      <c r="A25445" s="4" t="s">
        <v>24054</v>
      </c>
      <c r="B25445" s="2" t="str">
        <f ca="1">IFERROR(__xludf.DUMMYFUNCTION("GOOGLETRANSLATE(A25445,""auto"",""en"")"),"Loading...")</f>
        <v>Loading...</v>
      </c>
    </row>
    <row r="25446" spans="1:2" ht="14.25" customHeight="1">
      <c r="A25446" s="5" t="s">
        <v>24055</v>
      </c>
      <c r="B25446" s="2" t="str">
        <f ca="1">IFERROR(__xludf.DUMMYFUNCTION("GOOGLETRANSLATE(A25446,""auto"",""en"")"),"Loading...")</f>
        <v>Loading...</v>
      </c>
    </row>
    <row r="25447" spans="1:2" ht="14.25" customHeight="1">
      <c r="A25447" s="2" t="s">
        <v>24056</v>
      </c>
      <c r="B25447" s="2" t="str">
        <f ca="1">IFERROR(__xludf.DUMMYFUNCTION("GOOGLETRANSLATE(A25447,""auto"",""en"")"),"Loading...")</f>
        <v>Loading...</v>
      </c>
    </row>
    <row r="25448" spans="1:2" ht="14.25" customHeight="1">
      <c r="A25448" s="2" t="s">
        <v>24057</v>
      </c>
      <c r="B25448" s="2" t="str">
        <f ca="1">IFERROR(__xludf.DUMMYFUNCTION("GOOGLETRANSLATE(A25448,""auto"",""en"")"),"No_one_daccayat_chhachha_and_vatija,gujiratiea.")</f>
        <v>No_one_daccayat_chhachha_and_vatija,gujiratiea.</v>
      </c>
    </row>
    <row r="25449" spans="1:2" ht="14.25" customHeight="1">
      <c r="A25449" s="2" t="s">
        <v>24058</v>
      </c>
      <c r="B25449" s="2" t="str">
        <f ca="1">IFERROR(__xludf.DUMMYFUNCTION("GOOGLETRANSLATE(A25449,""auto"",""en"")"),"Assam")</f>
        <v>Assam</v>
      </c>
    </row>
    <row r="25450" spans="1:2" ht="14.25" customHeight="1">
      <c r="A25450" s="2" t="s">
        <v>24058</v>
      </c>
      <c r="B25450" s="2" t="str">
        <f ca="1">IFERROR(__xludf.DUMMYFUNCTION("GOOGLETRANSLATE(A25450,""auto"",""en"")"),"Assam")</f>
        <v>Assam</v>
      </c>
    </row>
    <row r="25451" spans="1:2" ht="14.25" customHeight="1">
      <c r="A25451" s="2" t="s">
        <v>24059</v>
      </c>
      <c r="B25451" s="2" t="str">
        <f ca="1">IFERROR(__xludf.DUMMYFUNCTION("GOOGLETRANSLATE(A25451,""auto"",""en"")"),"Loading...")</f>
        <v>Loading...</v>
      </c>
    </row>
    <row r="25452" spans="1:2" ht="14.25" customHeight="1">
      <c r="A25452" s="2" t="s">
        <v>24060</v>
      </c>
      <c r="B25452" s="2" t="str">
        <f ca="1">IFERROR(__xludf.DUMMYFUNCTION("GOOGLETRANSLATE(A25452,""auto"",""en"")"),"Loading...")</f>
        <v>Loading...</v>
      </c>
    </row>
    <row r="25453" spans="1:2" ht="14.25" customHeight="1">
      <c r="A25453" s="4" t="s">
        <v>24061</v>
      </c>
      <c r="B25453" s="2" t="str">
        <f ca="1">IFERROR(__xludf.DUMMYFUNCTION("GOOGLETRANSLATE(A25453,""auto"",""en"")"),"Loading...")</f>
        <v>Loading...</v>
      </c>
    </row>
    <row r="25454" spans="1:2" ht="14.25" customHeight="1">
      <c r="A25454" s="2" t="s">
        <v>24062</v>
      </c>
      <c r="B25454" s="2" t="str">
        <f ca="1">IFERROR(__xludf.DUMMYFUNCTION("GOOGLETRANSLATE(A25454,""auto"",""en"")"),"Loading...")</f>
        <v>Loading...</v>
      </c>
    </row>
    <row r="25455" spans="1:2" ht="14.25" customHeight="1">
      <c r="A25455" s="2" t="s">
        <v>24063</v>
      </c>
      <c r="B25455" s="2" t="str">
        <f ca="1">IFERROR(__xludf.DUMMYFUNCTION("GOOGLETRANSLATE(A25455,""auto"",""en"")"),"Loading...")</f>
        <v>Loading...</v>
      </c>
    </row>
    <row r="25456" spans="1:2" ht="14.25" customHeight="1">
      <c r="A25456" s="2" t="s">
        <v>24064</v>
      </c>
      <c r="B25456" s="2" t="str">
        <f ca="1">IFERROR(__xludf.DUMMYFUNCTION("GOOGLETRANSLATE(A25456,""auto"",""en"")"),"Loading...")</f>
        <v>Loading...</v>
      </c>
    </row>
    <row r="25457" spans="1:2" ht="14.25" customHeight="1">
      <c r="A25457" s="2" t="s">
        <v>16449</v>
      </c>
      <c r="B25457" s="2" t="str">
        <f ca="1">IFERROR(__xludf.DUMMYFUNCTION("GOOGLETRANSLATE(A25457,""auto"",""en"")"),"Loading...")</f>
        <v>Loading...</v>
      </c>
    </row>
    <row r="25458" spans="1:2" ht="14.25" customHeight="1">
      <c r="A25458" s="2" t="s">
        <v>24065</v>
      </c>
      <c r="B25458" s="2" t="str">
        <f ca="1">IFERROR(__xludf.DUMMYFUNCTION("GOOGLETRANSLATE(A25458,""auto"",""en"")"),"Great job Dhruv")</f>
        <v>Great job Dhruv</v>
      </c>
    </row>
    <row r="25459" spans="1:2" ht="14.25" customHeight="1">
      <c r="A25459" s="2" t="s">
        <v>24066</v>
      </c>
      <c r="B25459" s="2" t="str">
        <f ca="1">IFERROR(__xludf.DUMMYFUNCTION("GOOGLETRANSLATE(A25459,""auto"",""en"")"),"Loading...")</f>
        <v>Loading...</v>
      </c>
    </row>
    <row r="25460" spans="1:2" ht="14.25" customHeight="1">
      <c r="A25460" s="2" t="s">
        <v>24067</v>
      </c>
      <c r="B25460" s="2" t="str">
        <f ca="1">IFERROR(__xludf.DUMMYFUNCTION("GOOGLETRANSLATE(A25460,""auto"",""en"")"),"Loading...")</f>
        <v>Loading...</v>
      </c>
    </row>
    <row r="25461" spans="1:2" ht="14.25" customHeight="1">
      <c r="A25461" s="2" t="s">
        <v>24068</v>
      </c>
      <c r="B25461" s="2" t="str">
        <f ca="1">IFERROR(__xludf.DUMMYFUNCTION("GOOGLETRANSLATE(A25461,""auto"",""en"")"),"Dhruv stay within your limits or it will get very bad 😡")</f>
        <v>Dhruv stay within your limits or it will get very bad 😡</v>
      </c>
    </row>
    <row r="25462" spans="1:2" ht="14.25" customHeight="1">
      <c r="A25462" s="2" t="s">
        <v>24069</v>
      </c>
      <c r="B25462" s="2" t="str">
        <f ca="1">IFERROR(__xludf.DUMMYFUNCTION("GOOGLETRANSLATE(A25462,""auto"",""en"")"),"Peace and prosperity in our country can't happen to our country anyway. And I respect and support you")</f>
        <v>Peace and prosperity in our country can't happen to our country anyway. And I respect and support you</v>
      </c>
    </row>
    <row r="25463" spans="1:2" ht="14.25" customHeight="1">
      <c r="A25463" s="2" t="s">
        <v>24070</v>
      </c>
      <c r="B25463" s="2" t="str">
        <f ca="1">IFERROR(__xludf.DUMMYFUNCTION("GOOGLETRANSLATE(A25463,""auto"",""en"")"),"Loading...")</f>
        <v>Loading...</v>
      </c>
    </row>
    <row r="25464" spans="1:2" ht="14.25" customHeight="1">
      <c r="A25464" s="2" t="s">
        <v>24071</v>
      </c>
      <c r="B25464" s="2" t="str">
        <f ca="1">IFERROR(__xludf.DUMMYFUNCTION("GOOGLETRANSLATE(A25464,""auto"",""en"")"),"Loading...")</f>
        <v>Loading...</v>
      </c>
    </row>
    <row r="25465" spans="1:2" ht="14.25" customHeight="1">
      <c r="A25465" s="2" t="s">
        <v>24072</v>
      </c>
      <c r="B25465" s="2" t="str">
        <f ca="1">IFERROR(__xludf.DUMMYFUNCTION("GOOGLETRANSLATE(A25465,""auto"",""en"")"),"Dhruv bro u r hero")</f>
        <v>Dhruv bro u r hero</v>
      </c>
    </row>
    <row r="25466" spans="1:2" ht="14.25" customHeight="1">
      <c r="A25466" s="2" t="s">
        <v>24073</v>
      </c>
      <c r="B25466" s="2" t="str">
        <f ca="1">IFERROR(__xludf.DUMMYFUNCTION("GOOGLETRANSLATE(A25466,""auto"",""en"")"),"Loading...")</f>
        <v>Loading...</v>
      </c>
    </row>
    <row r="25467" spans="1:2" ht="14.25" customHeight="1">
      <c r="A25467" s="2" t="s">
        <v>24074</v>
      </c>
      <c r="B25467" s="2" t="str">
        <f ca="1">IFERROR(__xludf.DUMMYFUNCTION("GOOGLETRANSLATE(A25467,""auto"",""en"")"),"Hasina’s boyfriend")</f>
        <v>Hasina’s boyfriend</v>
      </c>
    </row>
    <row r="25468" spans="1:2" ht="14.25" customHeight="1">
      <c r="A25468" s="2" t="s">
        <v>594</v>
      </c>
      <c r="B25468" s="2" t="str">
        <f ca="1">IFERROR(__xludf.DUMMYFUNCTION("GOOGLETRANSLATE(A25468,""auto"",""en"")"),"❤")</f>
        <v>❤</v>
      </c>
    </row>
    <row r="25469" spans="1:2" ht="14.25" customHeight="1">
      <c r="A25469" s="6" t="s">
        <v>24075</v>
      </c>
      <c r="B25469" s="2" t="str">
        <f ca="1">IFERROR(__xludf.DUMMYFUNCTION("GOOGLETRANSLATE(A25469,""auto"",""en"")"),"Loading...")</f>
        <v>Loading...</v>
      </c>
    </row>
    <row r="25470" spans="1:2" ht="14.25" customHeight="1">
      <c r="A25470" s="4" t="s">
        <v>24076</v>
      </c>
      <c r="B25470" s="2" t="str">
        <f ca="1">IFERROR(__xludf.DUMMYFUNCTION("GOOGLETRANSLATE(A25470,""auto"",""en"")"),"Loading...")</f>
        <v>Loading...</v>
      </c>
    </row>
    <row r="25471" spans="1:2" ht="14.25" customHeight="1">
      <c r="A25471" s="2" t="s">
        <v>24077</v>
      </c>
      <c r="B25471" s="2" t="str">
        <f ca="1">IFERROR(__xludf.DUMMYFUNCTION("GOOGLETRANSLATE(A25471,""auto"",""en"")"),"Asli Baalbuddhi_Paapu_Bhaukaali👌👌")</f>
        <v>Asli Baalbuddhi_Paapu_Bhaukaali👌👌</v>
      </c>
    </row>
    <row r="25472" spans="1:2" ht="14.25" customHeight="1">
      <c r="A25472" s="2" t="s">
        <v>24078</v>
      </c>
      <c r="B25472" s="2" t="str">
        <f ca="1">IFERROR(__xludf.DUMMYFUNCTION("GOOGLETRANSLATE(A25472,""auto"",""en"")"),"Loading...")</f>
        <v>Loading...</v>
      </c>
    </row>
    <row r="25473" spans="1:2" ht="14.25" customHeight="1">
      <c r="A25473" s="2" t="s">
        <v>24079</v>
      </c>
      <c r="B25473" s="2" t="str">
        <f ca="1">IFERROR(__xludf.DUMMYFUNCTION("GOOGLETRANSLATE(A25473,""auto"",""en"")"),"Is it true that no one can argue with evidence?")</f>
        <v>Is it true that no one can argue with evidence?</v>
      </c>
    </row>
    <row r="25474" spans="1:2" ht="14.25" customHeight="1">
      <c r="A25474" s="2" t="s">
        <v>24080</v>
      </c>
      <c r="B25474" s="2" t="str">
        <f ca="1">IFERROR(__xludf.DUMMYFUNCTION("GOOGLETRANSLATE(A25474,""auto"",""en"")"),"Loading...")</f>
        <v>Loading...</v>
      </c>
    </row>
    <row r="25475" spans="1:2" ht="14.25" customHeight="1">
      <c r="A25475" s="2" t="s">
        <v>24081</v>
      </c>
      <c r="B25475" s="2" t="str">
        <f ca="1">IFERROR(__xludf.DUMMYFUNCTION("GOOGLETRANSLATE(A25475,""auto"",""en"")"),"Sir, I salute you from the heart, long live the revolution.")</f>
        <v>Sir, I salute you from the heart, long live the revolution.</v>
      </c>
    </row>
    <row r="25476" spans="1:2" ht="14.25" customHeight="1">
      <c r="A25476" s="2" t="s">
        <v>24082</v>
      </c>
      <c r="B25476" s="2" t="str">
        <f ca="1">IFERROR(__xludf.DUMMYFUNCTION("GOOGLETRANSLATE(A25476,""auto"",""en"")"),"Loading...")</f>
        <v>Loading...</v>
      </c>
    </row>
    <row r="25477" spans="1:2" ht="14.25" customHeight="1">
      <c r="A25477" s="2" t="s">
        <v>24083</v>
      </c>
      <c r="B25477" s="2" t="str">
        <f ca="1">IFERROR(__xludf.DUMMYFUNCTION("GOOGLETRANSLATE(A25477,""auto"",""en"")"),"Loading...")</f>
        <v>Loading...</v>
      </c>
    </row>
    <row r="25478" spans="1:2" ht="14.25" customHeight="1">
      <c r="A25478" s="2" t="s">
        <v>24084</v>
      </c>
      <c r="B25478" s="2" t="str">
        <f ca="1">IFERROR(__xludf.DUMMYFUNCTION("GOOGLETRANSLATE(A25478,""auto"",""en"")"),"Loading...")</f>
        <v>Loading...</v>
      </c>
    </row>
    <row r="25479" spans="1:2" ht="14.25" customHeight="1">
      <c r="A25479" s="2" t="s">
        <v>24085</v>
      </c>
      <c r="B25479" s="2" t="str">
        <f ca="1">IFERROR(__xludf.DUMMYFUNCTION("GOOGLETRANSLATE(A25479,""auto"",""en"")"),"Loading...")</f>
        <v>Loading...</v>
      </c>
    </row>
    <row r="25480" spans="1:2" ht="14.25" customHeight="1">
      <c r="A25480" s="2" t="s">
        <v>24086</v>
      </c>
      <c r="B25480" s="2" t="str">
        <f ca="1">IFERROR(__xludf.DUMMYFUNCTION("GOOGLETRANSLATE(A25480,""auto"",""en"")"),"Loading...")</f>
        <v>Loading...</v>
      </c>
    </row>
    <row r="25481" spans="1:2" ht="14.25" customHeight="1">
      <c r="A25481" s="2" t="s">
        <v>24087</v>
      </c>
      <c r="B25481" s="2" t="str">
        <f ca="1">IFERROR(__xludf.DUMMYFUNCTION("GOOGLETRANSLATE(A25481,""auto"",""en"")"),"Loading...")</f>
        <v>Loading...</v>
      </c>
    </row>
    <row r="25482" spans="1:2" ht="14.25" customHeight="1">
      <c r="A25482" s="2" t="s">
        <v>24088</v>
      </c>
      <c r="B25482" s="2" t="str">
        <f ca="1">IFERROR(__xludf.DUMMYFUNCTION("GOOGLETRANSLATE(A25482,""auto"",""en"")"),"Loading...")</f>
        <v>Loading...</v>
      </c>
    </row>
    <row r="25483" spans="1:2" ht="14.25" customHeight="1">
      <c r="A25483" s="2" t="s">
        <v>24089</v>
      </c>
      <c r="B25483" s="2" t="str">
        <f ca="1">IFERROR(__xludf.DUMMYFUNCTION("GOOGLETRANSLATE(A25483,""auto"",""en"")"),"Loading...")</f>
        <v>Loading...</v>
      </c>
    </row>
    <row r="25484" spans="1:2" ht="14.25" customHeight="1">
      <c r="A25484" s="2" t="s">
        <v>24090</v>
      </c>
      <c r="B25484" s="2" t="str">
        <f ca="1">IFERROR(__xludf.DUMMYFUNCTION("GOOGLETRANSLATE(A25484,""auto"",""en"")"),"Loading...")</f>
        <v>Loading...</v>
      </c>
    </row>
    <row r="25485" spans="1:2" ht="14.25" customHeight="1">
      <c r="A25485" s="2" t="s">
        <v>24091</v>
      </c>
      <c r="B25485" s="2" t="str">
        <f ca="1">IFERROR(__xludf.DUMMYFUNCTION("GOOGLETRANSLATE(A25485,""auto"",""en"")"),"Dhrub rathi zindavad zindavad zindavad zindavad zindavad zindavad zindavad zindavad.")</f>
        <v>Dhrub rathi zindavad zindavad zindavad zindavad zindavad zindavad zindavad zindavad.</v>
      </c>
    </row>
    <row r="25486" spans="1:2" ht="14.25" customHeight="1">
      <c r="A25486" s="2" t="s">
        <v>24092</v>
      </c>
      <c r="B25486" s="2" t="str">
        <f ca="1">IFERROR(__xludf.DUMMYFUNCTION("GOOGLETRANSLATE(A25486,""auto"",""en"")"),"Loading...")</f>
        <v>Loading...</v>
      </c>
    </row>
    <row r="25487" spans="1:2" ht="14.25" customHeight="1">
      <c r="A25487" s="2" t="s">
        <v>24093</v>
      </c>
      <c r="B25487" s="2" t="str">
        <f ca="1">IFERROR(__xludf.DUMMYFUNCTION("GOOGLETRANSLATE(A25487,""auto"",""en"")"),"Loading...")</f>
        <v>Loading...</v>
      </c>
    </row>
    <row r="25488" spans="1:2" ht="14.25" customHeight="1">
      <c r="A25488" s="2" t="s">
        <v>24094</v>
      </c>
      <c r="B25488" s="2" t="str">
        <f ca="1">IFERROR(__xludf.DUMMYFUNCTION("GOOGLETRANSLATE(A25488,""auto"",""en"")"),"Loading...")</f>
        <v>Loading...</v>
      </c>
    </row>
    <row r="25489" spans="1:2" ht="14.25" customHeight="1">
      <c r="A25489" s="2" t="s">
        <v>24095</v>
      </c>
      <c r="B25489" s="2" t="str">
        <f ca="1">IFERROR(__xludf.DUMMYFUNCTION("GOOGLETRANSLATE(A25489,""auto"",""en"")"),"Loading...")</f>
        <v>Loading...</v>
      </c>
    </row>
    <row r="25490" spans="1:2" ht="14.25" customHeight="1">
      <c r="A25490" s="4" t="s">
        <v>24096</v>
      </c>
      <c r="B25490" s="2" t="str">
        <f ca="1">IFERROR(__xludf.DUMMYFUNCTION("GOOGLETRANSLATE(A25490,""auto"",""en"")"),"Loading...")</f>
        <v>Loading...</v>
      </c>
    </row>
    <row r="25491" spans="1:2" ht="14.25" customHeight="1">
      <c r="A25491" s="4" t="s">
        <v>24097</v>
      </c>
      <c r="B25491" s="2" t="str">
        <f ca="1">IFERROR(__xludf.DUMMYFUNCTION("GOOGLETRANSLATE(A25491,""auto"",""en"")"),"❤❤❤❤Many congratulations Dhruv Bhai for making such a vdo,")</f>
        <v>❤❤❤❤Many congratulations Dhruv Bhai for making such a vdo,</v>
      </c>
    </row>
    <row r="25492" spans="1:2" ht="14.25" customHeight="1">
      <c r="A25492" s="2" t="s">
        <v>24098</v>
      </c>
      <c r="B25492" s="2" t="str">
        <f ca="1">IFERROR(__xludf.DUMMYFUNCTION("GOOGLETRANSLATE(A25492,""auto"",""en"")"),"Loading...")</f>
        <v>Loading...</v>
      </c>
    </row>
    <row r="25493" spans="1:2" ht="14.25" customHeight="1">
      <c r="A25493" s="2" t="s">
        <v>24099</v>
      </c>
      <c r="B25493" s="2" t="str">
        <f ca="1">IFERROR(__xludf.DUMMYFUNCTION("GOOGLETRANSLATE(A25493,""auto"",""en"")"),"Loading...")</f>
        <v>Loading...</v>
      </c>
    </row>
    <row r="25494" spans="1:2" ht="14.25" customHeight="1">
      <c r="A25494" s="2" t="s">
        <v>24100</v>
      </c>
      <c r="B25494" s="2" t="str">
        <f ca="1">IFERROR(__xludf.DUMMYFUNCTION("GOOGLETRANSLATE(A25494,""auto"",""en"")"),"Loading...")</f>
        <v>Loading...</v>
      </c>
    </row>
    <row r="25495" spans="1:2" ht="14.25" customHeight="1">
      <c r="A25495" s="2" t="s">
        <v>60</v>
      </c>
      <c r="B25495" s="2" t="str">
        <f ca="1">IFERROR(__xludf.DUMMYFUNCTION("GOOGLETRANSLATE(A25495,""auto"",""en"")"),"Loading...")</f>
        <v>Loading...</v>
      </c>
    </row>
    <row r="25496" spans="1:2" ht="14.25" customHeight="1">
      <c r="A25496" s="2" t="s">
        <v>24101</v>
      </c>
      <c r="B25496" s="2" t="str">
        <f ca="1">IFERROR(__xludf.DUMMYFUNCTION("GOOGLETRANSLATE(A25496,""auto"",""en"")"),"Loading...")</f>
        <v>Loading...</v>
      </c>
    </row>
    <row r="25497" spans="1:2" ht="14.25" customHeight="1">
      <c r="A25497" s="2" t="s">
        <v>24102</v>
      </c>
      <c r="B25497" s="2" t="str">
        <f ca="1">IFERROR(__xludf.DUMMYFUNCTION("GOOGLETRANSLATE(A25497,""auto"",""en"")"),"Loading...")</f>
        <v>Loading...</v>
      </c>
    </row>
    <row r="25498" spans="1:2" ht="14.25" customHeight="1">
      <c r="A25498" s="2" t="s">
        <v>24103</v>
      </c>
      <c r="B25498" s="2" t="str">
        <f ca="1">IFERROR(__xludf.DUMMYFUNCTION("GOOGLETRANSLATE(A25498,""auto"",""en"")"),"Loading...")</f>
        <v>Loading...</v>
      </c>
    </row>
    <row r="25499" spans="1:2" ht="14.25" customHeight="1">
      <c r="A25499" s="2" t="s">
        <v>24104</v>
      </c>
      <c r="B25499" s="2" t="str">
        <f ca="1">IFERROR(__xludf.DUMMYFUNCTION("GOOGLETRANSLATE(A25499,""auto"",""en"")"),"Plz make video on rahul gandhi")</f>
        <v>Plz make video on rahul gandhi</v>
      </c>
    </row>
    <row r="25500" spans="1:2" ht="14.25" customHeight="1">
      <c r="A25500" s="2" t="s">
        <v>24105</v>
      </c>
      <c r="B25500" s="2" t="str">
        <f ca="1">IFERROR(__xludf.DUMMYFUNCTION("GOOGLETRANSLATE(A25500,""auto"",""en"")"),"Loading...")</f>
        <v>Loading...</v>
      </c>
    </row>
    <row r="25501" spans="1:2" ht="14.25" customHeight="1">
      <c r="A25501" s="2" t="s">
        <v>24106</v>
      </c>
      <c r="B25501" s="2" t="str">
        <f ca="1">IFERROR(__xludf.DUMMYFUNCTION("GOOGLETRANSLATE(A25501,""auto"",""en"")"),"Loading...")</f>
        <v>Loading...</v>
      </c>
    </row>
    <row r="25502" spans="1:2" ht="14.25" customHeight="1">
      <c r="A25502" s="2" t="s">
        <v>24107</v>
      </c>
      <c r="B25502" s="2" t="str">
        <f ca="1">IFERROR(__xludf.DUMMYFUNCTION("GOOGLETRANSLATE(A25502,""auto"",""en"")"),"Loading...")</f>
        <v>Loading...</v>
      </c>
    </row>
    <row r="25503" spans="1:2" ht="14.25" customHeight="1">
      <c r="A25503" s="2" t="s">
        <v>24108</v>
      </c>
      <c r="B25503" s="2" t="str">
        <f ca="1">IFERROR(__xludf.DUMMYFUNCTION("GOOGLETRANSLATE(A25503,""auto"",""en"")"),"10:04-10:20 🔥 The world's biggest fake")</f>
        <v>10:04-10:20 🔥 The world's biggest fake</v>
      </c>
    </row>
    <row r="25504" spans="1:2" ht="14.25" customHeight="1">
      <c r="A25504" s="2" t="s">
        <v>764</v>
      </c>
      <c r="B25504" s="2" t="str">
        <f ca="1">IFERROR(__xludf.DUMMYFUNCTION("GOOGLETRANSLATE(A25504,""auto"",""en"")"),"Loading...")</f>
        <v>Loading...</v>
      </c>
    </row>
    <row r="25505" spans="1:2" ht="14.25" customHeight="1">
      <c r="A25505" s="2" t="s">
        <v>24109</v>
      </c>
      <c r="B25505" s="2" t="str">
        <f ca="1">IFERROR(__xludf.DUMMYFUNCTION("GOOGLETRANSLATE(A25505,""auto"",""en"")"),"Loading...")</f>
        <v>Loading...</v>
      </c>
    </row>
    <row r="25506" spans="1:2" ht="14.25" customHeight="1">
      <c r="A25506" s="2" t="s">
        <v>24110</v>
      </c>
      <c r="B25506" s="2" t="str">
        <f ca="1">IFERROR(__xludf.DUMMYFUNCTION("GOOGLETRANSLATE(A25506,""auto"",""en"")"),"Loading...")</f>
        <v>Loading...</v>
      </c>
    </row>
    <row r="25507" spans="1:2" ht="14.25" customHeight="1">
      <c r="A25507" s="2" t="s">
        <v>24111</v>
      </c>
      <c r="B25507" s="2" t="str">
        <f ca="1">IFERROR(__xludf.DUMMYFUNCTION("GOOGLETRANSLATE(A25507,""auto"",""en"")"),"Loading...")</f>
        <v>Loading...</v>
      </c>
    </row>
    <row r="25508" spans="1:2" ht="14.25" customHeight="1">
      <c r="A25508" s="2" t="s">
        <v>24112</v>
      </c>
      <c r="B25508" s="2" t="str">
        <f ca="1">IFERROR(__xludf.DUMMYFUNCTION("GOOGLETRANSLATE(A25508,""auto"",""en"")"),"Loading...")</f>
        <v>Loading...</v>
      </c>
    </row>
    <row r="25509" spans="1:2" ht="14.25" customHeight="1">
      <c r="A25509" s="2" t="s">
        <v>24113</v>
      </c>
      <c r="B25509" s="2" t="str">
        <f ca="1">IFERROR(__xludf.DUMMYFUNCTION("GOOGLETRANSLATE(A25509,""auto"",""en"")"),"Thank you brother")</f>
        <v>Thank you brother</v>
      </c>
    </row>
    <row r="25510" spans="1:2" ht="14.25" customHeight="1">
      <c r="A25510" s="5" t="s">
        <v>24114</v>
      </c>
      <c r="B25510" s="2" t="str">
        <f ca="1">IFERROR(__xludf.DUMMYFUNCTION("GOOGLETRANSLATE(A25510,""auto"",""en"")"),"Loading...")</f>
        <v>Loading...</v>
      </c>
    </row>
    <row r="25511" spans="1:2" ht="14.25" customHeight="1">
      <c r="A25511" s="2" t="s">
        <v>24115</v>
      </c>
      <c r="B25511" s="2" t="str">
        <f ca="1">IFERROR(__xludf.DUMMYFUNCTION("GOOGLETRANSLATE(A25511,""auto"",""en"")"),"Loading...")</f>
        <v>Loading...</v>
      </c>
    </row>
    <row r="25512" spans="1:2" ht="14.25" customHeight="1">
      <c r="A25512" s="2" t="s">
        <v>49</v>
      </c>
      <c r="B25512" s="2" t="str">
        <f ca="1">IFERROR(__xludf.DUMMYFUNCTION("GOOGLETRANSLATE(A25512,""auto"",""en"")"),"❤❤❤❤❤❤")</f>
        <v>❤❤❤❤❤❤</v>
      </c>
    </row>
    <row r="25513" spans="1:2" ht="14.25" customHeight="1">
      <c r="A25513" s="2" t="s">
        <v>24116</v>
      </c>
      <c r="B25513" s="2" t="str">
        <f ca="1">IFERROR(__xludf.DUMMYFUNCTION("GOOGLETRANSLATE(A25513,""auto"",""en"")"),"One men Army")</f>
        <v>One men Army</v>
      </c>
    </row>
    <row r="25514" spans="1:2" ht="14.25" customHeight="1">
      <c r="A25514" s="2" t="s">
        <v>6465</v>
      </c>
      <c r="B25514" s="2" t="str">
        <f ca="1">IFERROR(__xludf.DUMMYFUNCTION("GOOGLETRANSLATE(A25514,""auto"",""en"")"),"Loading...")</f>
        <v>Loading...</v>
      </c>
    </row>
    <row r="25515" spans="1:2" ht="14.25" customHeight="1">
      <c r="A25515" s="2" t="s">
        <v>24117</v>
      </c>
      <c r="B25515" s="2" t="str">
        <f ca="1">IFERROR(__xludf.DUMMYFUNCTION("GOOGLETRANSLATE(A25515,""auto"",""en"")"),"Loading...")</f>
        <v>Loading...</v>
      </c>
    </row>
    <row r="25516" spans="1:2" ht="14.25" customHeight="1">
      <c r="A25516" s="2" t="s">
        <v>24118</v>
      </c>
      <c r="B25516" s="2" t="str">
        <f ca="1">IFERROR(__xludf.DUMMYFUNCTION("GOOGLETRANSLATE(A25516,""auto"",""en"")"),"Loading...")</f>
        <v>Loading...</v>
      </c>
    </row>
    <row r="25517" spans="1:2" ht="14.25" customHeight="1">
      <c r="A25517" s="4" t="s">
        <v>24119</v>
      </c>
      <c r="B25517" s="2" t="str">
        <f ca="1">IFERROR(__xludf.DUMMYFUNCTION("GOOGLETRANSLATE(A25517,""auto"",""en"")"),"Loading...")</f>
        <v>Loading...</v>
      </c>
    </row>
    <row r="25518" spans="1:2" ht="14.25" customHeight="1">
      <c r="A25518" s="4" t="s">
        <v>24120</v>
      </c>
      <c r="B25518" s="2" t="str">
        <f ca="1">IFERROR(__xludf.DUMMYFUNCTION("GOOGLETRANSLATE(A25518,""auto"",""en"")"),"Loading...")</f>
        <v>Loading...</v>
      </c>
    </row>
    <row r="25519" spans="1:2" ht="14.25" customHeight="1">
      <c r="A25519" s="2" t="s">
        <v>5440</v>
      </c>
      <c r="B25519" s="2" t="str">
        <f ca="1">IFERROR(__xludf.DUMMYFUNCTION("GOOGLETRANSLATE(A25519,""auto"",""en"")"),"Loading...")</f>
        <v>Loading...</v>
      </c>
    </row>
    <row r="25520" spans="1:2" ht="14.25" customHeight="1">
      <c r="A25520" s="4" t="s">
        <v>24121</v>
      </c>
      <c r="B25520" s="2" t="str">
        <f ca="1">IFERROR(__xludf.DUMMYFUNCTION("GOOGLETRANSLATE(A25520,""auto"",""en"")"),"Loading...")</f>
        <v>Loading...</v>
      </c>
    </row>
    <row r="25521" spans="1:2" ht="14.25" customHeight="1">
      <c r="A25521" s="2" t="s">
        <v>24122</v>
      </c>
      <c r="B25521" s="2" t="str">
        <f ca="1">IFERROR(__xludf.DUMMYFUNCTION("GOOGLETRANSLATE(A25521,""auto"",""en"")"),"Loading...")</f>
        <v>Loading...</v>
      </c>
    </row>
    <row r="25522" spans="1:2" ht="14.25" customHeight="1">
      <c r="A25522" s="4" t="s">
        <v>24123</v>
      </c>
      <c r="B25522" s="2" t="str">
        <f ca="1">IFERROR(__xludf.DUMMYFUNCTION("GOOGLETRANSLATE(A25522,""auto"",""en"")"),"Loading...")</f>
        <v>Loading...</v>
      </c>
    </row>
    <row r="25523" spans="1:2" ht="14.25" customHeight="1">
      <c r="A25523" s="4" t="s">
        <v>24124</v>
      </c>
      <c r="B25523" s="2" t="str">
        <f ca="1">IFERROR(__xludf.DUMMYFUNCTION("GOOGLETRANSLATE(A25523,""auto"",""en"")"),"Loading...")</f>
        <v>Loading...</v>
      </c>
    </row>
    <row r="25524" spans="1:2" ht="14.25" customHeight="1">
      <c r="A25524" s="2" t="s">
        <v>24125</v>
      </c>
      <c r="B25524" s="2" t="str">
        <f ca="1">IFERROR(__xludf.DUMMYFUNCTION("GOOGLETRANSLATE(A25524,""auto"",""en"")"),"Loading...")</f>
        <v>Loading...</v>
      </c>
    </row>
    <row r="25525" spans="1:2" ht="14.25" customHeight="1">
      <c r="A25525" s="2" t="s">
        <v>24126</v>
      </c>
      <c r="B25525" s="2" t="str">
        <f ca="1">IFERROR(__xludf.DUMMYFUNCTION("GOOGLETRANSLATE(A25525,""auto"",""en"")"),"Loading...")</f>
        <v>Loading...</v>
      </c>
    </row>
    <row r="25526" spans="1:2" ht="14.25" customHeight="1">
      <c r="A25526" s="2" t="s">
        <v>594</v>
      </c>
      <c r="B25526" s="2" t="str">
        <f ca="1">IFERROR(__xludf.DUMMYFUNCTION("GOOGLETRANSLATE(A25526,""auto"",""en"")"),"❤")</f>
        <v>❤</v>
      </c>
    </row>
    <row r="25527" spans="1:2" ht="14.25" customHeight="1">
      <c r="A25527" s="2" t="s">
        <v>24127</v>
      </c>
      <c r="B25527" s="2" t="str">
        <f ca="1">IFERROR(__xludf.DUMMYFUNCTION("GOOGLETRANSLATE(A25527,""auto"",""en"")"),"Loading...")</f>
        <v>Loading...</v>
      </c>
    </row>
    <row r="25528" spans="1:2" ht="14.25" customHeight="1">
      <c r="A25528" s="2" t="s">
        <v>24128</v>
      </c>
      <c r="B25528" s="2" t="str">
        <f ca="1">IFERROR(__xludf.DUMMYFUNCTION("GOOGLETRANSLATE(A25528,""auto"",""en"")"),"Loading...")</f>
        <v>Loading...</v>
      </c>
    </row>
    <row r="25529" spans="1:2" ht="14.25" customHeight="1">
      <c r="A25529" s="2" t="s">
        <v>24129</v>
      </c>
      <c r="B25529" s="2" t="str">
        <f ca="1">IFERROR(__xludf.DUMMYFUNCTION("GOOGLETRANSLATE(A25529,""auto"",""en"")"),"Pls.provide your views in English also so that you are listened worldwide. At   least captions in English should be there. Thanks for awakening the andhbhakats.")</f>
        <v>Pls.provide your views in English also so that you are listened worldwide. At   least captions in English should be there. Thanks for awakening the andhbhakats.</v>
      </c>
    </row>
    <row r="25530" spans="1:2" ht="14.25" customHeight="1">
      <c r="A25530" s="2" t="s">
        <v>24130</v>
      </c>
      <c r="B25530" s="2" t="str">
        <f ca="1">IFERROR(__xludf.DUMMYFUNCTION("GOOGLETRANSLATE(A25530,""auto"",""en"")"),"Loading...")</f>
        <v>Loading...</v>
      </c>
    </row>
    <row r="25531" spans="1:2" ht="14.25" customHeight="1">
      <c r="A25531" s="2" t="s">
        <v>24131</v>
      </c>
      <c r="B25531" s="2" t="str">
        <f ca="1">IFERROR(__xludf.DUMMYFUNCTION("GOOGLETRANSLATE(A25531,""auto"",""en"")"),"Loading...")</f>
        <v>Loading...</v>
      </c>
    </row>
    <row r="25532" spans="1:2" ht="14.25" customHeight="1">
      <c r="A25532" s="6" t="s">
        <v>24132</v>
      </c>
      <c r="B25532" s="2" t="str">
        <f ca="1">IFERROR(__xludf.DUMMYFUNCTION("GOOGLETRANSLATE(A25532,""auto"",""en"")"),"Loading...")</f>
        <v>Loading...</v>
      </c>
    </row>
    <row r="25533" spans="1:2" ht="14.25" customHeight="1">
      <c r="A25533" s="2" t="s">
        <v>24133</v>
      </c>
      <c r="B25533" s="2" t="str">
        <f ca="1">IFERROR(__xludf.DUMMYFUNCTION("GOOGLETRANSLATE(A25533,""auto"",""en"")"),"Loading...")</f>
        <v>Loading...</v>
      </c>
    </row>
    <row r="25534" spans="1:2" ht="14.25" customHeight="1">
      <c r="A25534" s="2" t="s">
        <v>1389</v>
      </c>
      <c r="B25534" s="2" t="str">
        <f ca="1">IFERROR(__xludf.DUMMYFUNCTION("GOOGLETRANSLATE(A25534,""auto"",""en"")"),"Loading...")</f>
        <v>Loading...</v>
      </c>
    </row>
    <row r="25535" spans="1:2" ht="14.25" customHeight="1">
      <c r="A25535" s="2" t="s">
        <v>24134</v>
      </c>
      <c r="B25535" s="2" t="str">
        <f ca="1">IFERROR(__xludf.DUMMYFUNCTION("GOOGLETRANSLATE(A25535,""auto"",""en"")"),"Loading...")</f>
        <v>Loading...</v>
      </c>
    </row>
    <row r="25536" spans="1:2" ht="14.25" customHeight="1">
      <c r="A25536" s="2" t="s">
        <v>24135</v>
      </c>
      <c r="B25536" s="2" t="str">
        <f ca="1">IFERROR(__xludf.DUMMYFUNCTION("GOOGLETRANSLATE(A25536,""auto"",""en"")"),"Loading...")</f>
        <v>Loading...</v>
      </c>
    </row>
    <row r="25537" spans="1:2" ht="14.25" customHeight="1">
      <c r="A25537" s="2" t="s">
        <v>24136</v>
      </c>
      <c r="B25537" s="2" t="str">
        <f ca="1">IFERROR(__xludf.DUMMYFUNCTION("GOOGLETRANSLATE(A25537,""auto"",""en"")"),"Loading...")</f>
        <v>Loading...</v>
      </c>
    </row>
    <row r="25538" spans="1:2" ht="14.25" customHeight="1">
      <c r="A25538" s="4" t="s">
        <v>24137</v>
      </c>
      <c r="B25538" s="2" t="str">
        <f ca="1">IFERROR(__xludf.DUMMYFUNCTION("GOOGLETRANSLATE(A25538,""auto"",""en"")"),"Loading...")</f>
        <v>Loading...</v>
      </c>
    </row>
    <row r="25539" spans="1:2" ht="14.25" customHeight="1">
      <c r="A25539" s="4" t="s">
        <v>24138</v>
      </c>
      <c r="B25539" s="2" t="str">
        <f ca="1">IFERROR(__xludf.DUMMYFUNCTION("GOOGLETRANSLATE(A25539,""auto"",""en"")"),"Loading...")</f>
        <v>Loading...</v>
      </c>
    </row>
    <row r="25540" spans="1:2" ht="14.25" customHeight="1">
      <c r="A25540" s="2" t="s">
        <v>24139</v>
      </c>
      <c r="B25540" s="2" t="str">
        <f ca="1">IFERROR(__xludf.DUMMYFUNCTION("GOOGLETRANSLATE(A25540,""auto"",""en"")"),"Loading...")</f>
        <v>Loading...</v>
      </c>
    </row>
    <row r="25541" spans="1:2" ht="14.25" customHeight="1">
      <c r="A25541" s="2" t="s">
        <v>24140</v>
      </c>
      <c r="B25541" s="2" t="str">
        <f ca="1">IFERROR(__xludf.DUMMYFUNCTION("GOOGLETRANSLATE(A25541,""auto"",""en"")"),"Loading...")</f>
        <v>Loading...</v>
      </c>
    </row>
    <row r="25542" spans="1:2" ht="14.25" customHeight="1">
      <c r="A25542" s="2" t="s">
        <v>24141</v>
      </c>
      <c r="B25542" s="2" t="str">
        <f ca="1">IFERROR(__xludf.DUMMYFUNCTION("GOOGLETRANSLATE(A25542,""auto"",""en"")"),"Loading...")</f>
        <v>Loading...</v>
      </c>
    </row>
    <row r="25543" spans="1:2" ht="14.25" customHeight="1">
      <c r="A25543" s="2" t="s">
        <v>24142</v>
      </c>
      <c r="B25543" s="2" t="str">
        <f ca="1">IFERROR(__xludf.DUMMYFUNCTION("GOOGLETRANSLATE(A25543,""auto"",""en"")"),"Loading...")</f>
        <v>Loading...</v>
      </c>
    </row>
    <row r="25544" spans="1:2" ht="14.25" customHeight="1">
      <c r="A25544" s="2" t="s">
        <v>24143</v>
      </c>
      <c r="B25544" s="2" t="str">
        <f ca="1">IFERROR(__xludf.DUMMYFUNCTION("GOOGLETRANSLATE(A25544,""auto"",""en"")"),"Loading...")</f>
        <v>Loading...</v>
      </c>
    </row>
    <row r="25545" spans="1:2" ht="14.25" customHeight="1">
      <c r="A25545" s="2" t="s">
        <v>24144</v>
      </c>
      <c r="B25545" s="2" t="str">
        <f ca="1">IFERROR(__xludf.DUMMYFUNCTION("GOOGLETRANSLATE(A25545,""auto"",""en"")"),"Loading...")</f>
        <v>Loading...</v>
      </c>
    </row>
    <row r="25546" spans="1:2" ht="14.25" customHeight="1">
      <c r="A25546" s="2" t="s">
        <v>24145</v>
      </c>
      <c r="B25546" s="2" t="str">
        <f ca="1">IFERROR(__xludf.DUMMYFUNCTION("GOOGLETRANSLATE(A25546,""auto"",""en"")"),"Loading...")</f>
        <v>Loading...</v>
      </c>
    </row>
    <row r="25547" spans="1:2" ht="14.25" customHeight="1">
      <c r="A25547" s="2" t="s">
        <v>24146</v>
      </c>
      <c r="B25547" s="2" t="str">
        <f ca="1">IFERROR(__xludf.DUMMYFUNCTION("GOOGLETRANSLATE(A25547,""auto"",""en"")"),"Loading...")</f>
        <v>Loading...</v>
      </c>
    </row>
    <row r="25548" spans="1:2" ht="14.25" customHeight="1">
      <c r="A25548" s="2" t="s">
        <v>24147</v>
      </c>
      <c r="B25548" s="2" t="str">
        <f ca="1">IFERROR(__xludf.DUMMYFUNCTION("GOOGLETRANSLATE(A25548,""auto"",""en"")"),"😂😂😂😂😂😂😅")</f>
        <v>😂😂😂😂😂😂😅</v>
      </c>
    </row>
    <row r="25549" spans="1:2" ht="14.25" customHeight="1">
      <c r="A25549" s="2" t="s">
        <v>24148</v>
      </c>
      <c r="B25549" s="2" t="str">
        <f ca="1">IFERROR(__xludf.DUMMYFUNCTION("GOOGLETRANSLATE(A25549,""auto"",""en"")"),"Loading...")</f>
        <v>Loading...</v>
      </c>
    </row>
    <row r="25550" spans="1:2" ht="14.25" customHeight="1">
      <c r="A25550" s="6" t="s">
        <v>24149</v>
      </c>
      <c r="B25550" s="2" t="str">
        <f ca="1">IFERROR(__xludf.DUMMYFUNCTION("GOOGLETRANSLATE(A25550,""auto"",""en"")"),"Brother u brave then bravo 
Salaam hai to you friend.")</f>
        <v>Brother u brave then bravo 
Salaam hai to you friend.</v>
      </c>
    </row>
    <row r="25551" spans="1:2" ht="14.25" customHeight="1">
      <c r="A25551" s="2" t="s">
        <v>24150</v>
      </c>
      <c r="B25551" s="2" t="str">
        <f ca="1">IFERROR(__xludf.DUMMYFUNCTION("GOOGLETRANSLATE(A25551,""auto"",""en"")"),"Loading...")</f>
        <v>Loading...</v>
      </c>
    </row>
    <row r="25552" spans="1:2" ht="14.25" customHeight="1">
      <c r="A25552" s="2" t="s">
        <v>24150</v>
      </c>
      <c r="B25552" s="2" t="str">
        <f ca="1">IFERROR(__xludf.DUMMYFUNCTION("GOOGLETRANSLATE(A25552,""auto"",""en"")"),"Loading...")</f>
        <v>Loading...</v>
      </c>
    </row>
    <row r="25553" spans="1:2" ht="14.25" customHeight="1">
      <c r="A25553" s="2" t="s">
        <v>24151</v>
      </c>
      <c r="B25553" s="2" t="str">
        <f ca="1">IFERROR(__xludf.DUMMYFUNCTION("GOOGLETRANSLATE(A25553,""auto"",""en"")"),"Loading...")</f>
        <v>Loading...</v>
      </c>
    </row>
    <row r="25554" spans="1:2" ht="14.25" customHeight="1">
      <c r="A25554" s="4" t="s">
        <v>24152</v>
      </c>
      <c r="B25554" s="2" t="str">
        <f ca="1">IFERROR(__xludf.DUMMYFUNCTION("GOOGLETRANSLATE(A25554,""auto"",""en"")"),"Loading...")</f>
        <v>Loading...</v>
      </c>
    </row>
    <row r="25555" spans="1:2" ht="14.25" customHeight="1">
      <c r="A25555" s="6" t="s">
        <v>24153</v>
      </c>
      <c r="B25555" s="2" t="str">
        <f ca="1">IFERROR(__xludf.DUMMYFUNCTION("GOOGLETRANSLATE(A25555,""auto"",""en"")"),"Loading...")</f>
        <v>Loading...</v>
      </c>
    </row>
    <row r="25556" spans="1:2" ht="14.25" customHeight="1">
      <c r="A25556" s="2" t="s">
        <v>24154</v>
      </c>
      <c r="B25556" s="2" t="str">
        <f ca="1">IFERROR(__xludf.DUMMYFUNCTION("GOOGLETRANSLATE(A25556,""auto"",""en"")"),"Loading...")</f>
        <v>Loading...</v>
      </c>
    </row>
    <row r="25557" spans="1:2" ht="14.25" customHeight="1">
      <c r="A25557" s="2" t="s">
        <v>24155</v>
      </c>
      <c r="B25557" s="2" t="str">
        <f ca="1">IFERROR(__xludf.DUMMYFUNCTION("GOOGLETRANSLATE(A25557,""auto"",""en"")"),"Loading...")</f>
        <v>Loading...</v>
      </c>
    </row>
    <row r="25558" spans="1:2" ht="14.25" customHeight="1">
      <c r="A25558" s="2" t="s">
        <v>327</v>
      </c>
      <c r="B25558" s="2" t="str">
        <f ca="1">IFERROR(__xludf.DUMMYFUNCTION("GOOGLETRANSLATE(A25558,""auto"",""en"")"),"Loading...")</f>
        <v>Loading...</v>
      </c>
    </row>
    <row r="25559" spans="1:2" ht="14.25" customHeight="1">
      <c r="A25559" s="2" t="s">
        <v>594</v>
      </c>
      <c r="B25559" s="2" t="str">
        <f ca="1">IFERROR(__xludf.DUMMYFUNCTION("GOOGLETRANSLATE(A25559,""auto"",""en"")"),"❤")</f>
        <v>❤</v>
      </c>
    </row>
    <row r="25560" spans="1:2" ht="14.25" customHeight="1">
      <c r="A25560" s="2" t="s">
        <v>24156</v>
      </c>
      <c r="B25560" s="2" t="str">
        <f ca="1">IFERROR(__xludf.DUMMYFUNCTION("GOOGLETRANSLATE(A25560,""auto"",""en"")"),"Loading...")</f>
        <v>Loading...</v>
      </c>
    </row>
    <row r="25561" spans="1:2" ht="14.25" customHeight="1">
      <c r="A25561" s="2" t="s">
        <v>24157</v>
      </c>
      <c r="B25561" s="2" t="str">
        <f ca="1">IFERROR(__xludf.DUMMYFUNCTION("GOOGLETRANSLATE(A25561,""auto"",""en"")"),"Loading...")</f>
        <v>Loading...</v>
      </c>
    </row>
    <row r="25562" spans="1:2" ht="14.25" customHeight="1">
      <c r="A25562" s="2" t="s">
        <v>24158</v>
      </c>
      <c r="B25562" s="2" t="str">
        <f ca="1">IFERROR(__xludf.DUMMYFUNCTION("GOOGLETRANSLATE(A25562,""auto"",""en"")"),"One Man Army 🪖💪💪💪💪")</f>
        <v>One Man Army 🪖💪💪💪💪</v>
      </c>
    </row>
    <row r="25563" spans="1:2" ht="14.25" customHeight="1">
      <c r="A25563" s="2" t="s">
        <v>1132</v>
      </c>
      <c r="B25563" s="2" t="str">
        <f ca="1">IFERROR(__xludf.DUMMYFUNCTION("GOOGLETRANSLATE(A25563,""auto"",""en"")"),"Loading...")</f>
        <v>Loading...</v>
      </c>
    </row>
    <row r="25564" spans="1:2" ht="14.25" customHeight="1">
      <c r="A25564" s="2" t="s">
        <v>24159</v>
      </c>
      <c r="B25564" s="2" t="str">
        <f ca="1">IFERROR(__xludf.DUMMYFUNCTION("GOOGLETRANSLATE(A25564,""auto"",""en"")"),"Loading...")</f>
        <v>Loading...</v>
      </c>
    </row>
    <row r="25565" spans="1:2" ht="14.25" customHeight="1">
      <c r="A25565" s="2" t="s">
        <v>24160</v>
      </c>
      <c r="B25565" s="2" t="str">
        <f ca="1">IFERROR(__xludf.DUMMYFUNCTION("GOOGLETRANSLATE(A25565,""auto"",""en"")"),"Loading...")</f>
        <v>Loading...</v>
      </c>
    </row>
    <row r="25566" spans="1:2" ht="14.25" customHeight="1">
      <c r="A25566" s="2" t="s">
        <v>24161</v>
      </c>
      <c r="B25566" s="2" t="str">
        <f ca="1">IFERROR(__xludf.DUMMYFUNCTION("GOOGLETRANSLATE(A25566,""auto"",""en"")"),"Loading...")</f>
        <v>Loading...</v>
      </c>
    </row>
    <row r="25567" spans="1:2" ht="14.25" customHeight="1">
      <c r="A25567" s="2" t="s">
        <v>24162</v>
      </c>
      <c r="B25567" s="2" t="str">
        <f ca="1">IFERROR(__xludf.DUMMYFUNCTION("GOOGLETRANSLATE(A25567,""auto"",""en"")"),"Loading...")</f>
        <v>Loading...</v>
      </c>
    </row>
    <row r="25568" spans="1:2" ht="14.25" customHeight="1">
      <c r="A25568" s="2" t="s">
        <v>24163</v>
      </c>
      <c r="B25568" s="2" t="str">
        <f ca="1">IFERROR(__xludf.DUMMYFUNCTION("GOOGLETRANSLATE(A25568,""auto"",""en"")"),"Loading...")</f>
        <v>Loading...</v>
      </c>
    </row>
    <row r="25569" spans="1:2" ht="14.25" customHeight="1">
      <c r="A25569" s="2" t="s">
        <v>24164</v>
      </c>
      <c r="B25569" s="2" t="str">
        <f ca="1">IFERROR(__xludf.DUMMYFUNCTION("GOOGLETRANSLATE(A25569,""auto"",""en"")"),"Brother, I have never seen such a talented YouTuber till date, he is opening everyone's eyes by speaking one truth, the situation of the country is very bad.")</f>
        <v>Brother, I have never seen such a talented YouTuber till date, he is opening everyone's eyes by speaking one truth, the situation of the country is very bad.</v>
      </c>
    </row>
    <row r="25570" spans="1:2" ht="14.25" customHeight="1">
      <c r="A25570" s="2" t="s">
        <v>24165</v>
      </c>
      <c r="B25570" s="2" t="str">
        <f ca="1">IFERROR(__xludf.DUMMYFUNCTION("GOOGLETRANSLATE(A25570,""auto"",""en"")"),"Loading...")</f>
        <v>Loading...</v>
      </c>
    </row>
    <row r="25571" spans="1:2" ht="14.25" customHeight="1">
      <c r="A25571" s="2" t="s">
        <v>24166</v>
      </c>
      <c r="B25571" s="2" t="str">
        <f ca="1">IFERROR(__xludf.DUMMYFUNCTION("GOOGLETRANSLATE(A25571,""auto"",""en"")"),"Loading...")</f>
        <v>Loading...</v>
      </c>
    </row>
    <row r="25572" spans="1:2" ht="14.25" customHeight="1">
      <c r="A25572" s="2" t="s">
        <v>764</v>
      </c>
      <c r="B25572" s="2" t="str">
        <f ca="1">IFERROR(__xludf.DUMMYFUNCTION("GOOGLETRANSLATE(A25572,""auto"",""en"")"),"Loading...")</f>
        <v>Loading...</v>
      </c>
    </row>
    <row r="25573" spans="1:2" ht="14.25" customHeight="1">
      <c r="A25573" s="2" t="s">
        <v>24167</v>
      </c>
      <c r="B25573" s="2" t="str">
        <f ca="1">IFERROR(__xludf.DUMMYFUNCTION("GOOGLETRANSLATE(A25573,""auto"",""en"")"),"10:53")</f>
        <v>10:53</v>
      </c>
    </row>
    <row r="25574" spans="1:2" ht="14.25" customHeight="1">
      <c r="A25574" s="2" t="s">
        <v>24168</v>
      </c>
      <c r="B25574" s="2" t="str">
        <f ca="1">IFERROR(__xludf.DUMMYFUNCTION("GOOGLETRANSLATE(A25574,""auto"",""en"")"),"Loading...")</f>
        <v>Loading...</v>
      </c>
    </row>
    <row r="25575" spans="1:2" ht="14.25" customHeight="1">
      <c r="A25575" s="2" t="s">
        <v>24169</v>
      </c>
      <c r="B25575" s="2" t="str">
        <f ca="1">IFERROR(__xludf.DUMMYFUNCTION("GOOGLETRANSLATE(A25575,""auto"",""en"")"),"Loading...")</f>
        <v>Loading...</v>
      </c>
    </row>
    <row r="25576" spans="1:2" ht="14.25" customHeight="1">
      <c r="A25576" s="2" t="s">
        <v>24170</v>
      </c>
      <c r="B25576" s="2" t="str">
        <f ca="1">IFERROR(__xludf.DUMMYFUNCTION("GOOGLETRANSLATE(A25576,""auto"",""en"")"),"Loading...")</f>
        <v>Loading...</v>
      </c>
    </row>
    <row r="25577" spans="1:2" ht="14.25" customHeight="1">
      <c r="A25577" s="2" t="s">
        <v>24171</v>
      </c>
      <c r="B25577" s="2" t="str">
        <f ca="1">IFERROR(__xludf.DUMMYFUNCTION("GOOGLETRANSLATE(A25577,""auto"",""en"")"),"Loading...")</f>
        <v>Loading...</v>
      </c>
    </row>
    <row r="25578" spans="1:2" ht="14.25" customHeight="1">
      <c r="A25578" s="2" t="s">
        <v>5905</v>
      </c>
      <c r="B25578" s="2" t="str">
        <f ca="1">IFERROR(__xludf.DUMMYFUNCTION("GOOGLETRANSLATE(A25578,""auto"",""en"")"),"Loading...")</f>
        <v>Loading...</v>
      </c>
    </row>
    <row r="25579" spans="1:2" ht="14.25" customHeight="1">
      <c r="A25579" s="2" t="s">
        <v>24172</v>
      </c>
      <c r="B25579" s="2" t="str">
        <f ca="1">IFERROR(__xludf.DUMMYFUNCTION("GOOGLETRANSLATE(A25579,""auto"",""en"")"),"Hmm. Would like to see Dhruv Rathee as CM")</f>
        <v>Hmm. Would like to see Dhruv Rathee as CM</v>
      </c>
    </row>
    <row r="25580" spans="1:2" ht="14.25" customHeight="1">
      <c r="A25580" s="2" t="s">
        <v>1268</v>
      </c>
      <c r="B25580" s="2" t="str">
        <f ca="1">IFERROR(__xludf.DUMMYFUNCTION("GOOGLETRANSLATE(A25580,""auto"",""en"")"),"Loading...")</f>
        <v>Loading...</v>
      </c>
    </row>
    <row r="25581" spans="1:2" ht="14.25" customHeight="1">
      <c r="A25581" s="2" t="s">
        <v>24173</v>
      </c>
      <c r="B25581" s="2" t="str">
        <f ca="1">IFERROR(__xludf.DUMMYFUNCTION("GOOGLETRANSLATE(A25581,""auto"",""en"")"),"Loading...")</f>
        <v>Loading...</v>
      </c>
    </row>
    <row r="25582" spans="1:2" ht="14.25" customHeight="1">
      <c r="A25582" s="2" t="s">
        <v>24174</v>
      </c>
      <c r="B25582" s="2" t="str">
        <f ca="1">IFERROR(__xludf.DUMMYFUNCTION("GOOGLETRANSLATE(A25582,""auto"",""en"")"),"Loading...")</f>
        <v>Loading...</v>
      </c>
    </row>
    <row r="25583" spans="1:2" ht="14.25" customHeight="1">
      <c r="A25583" s="4" t="s">
        <v>24175</v>
      </c>
      <c r="B25583" s="2" t="str">
        <f ca="1">IFERROR(__xludf.DUMMYFUNCTION("GOOGLETRANSLATE(A25583,""auto"",""en"")"),"Loading...")</f>
        <v>Loading...</v>
      </c>
    </row>
    <row r="25584" spans="1:2" ht="14.25" customHeight="1">
      <c r="A25584" s="2" t="s">
        <v>24176</v>
      </c>
      <c r="B25584" s="2" t="str">
        <f ca="1">IFERROR(__xludf.DUMMYFUNCTION("GOOGLETRANSLATE(A25584,""auto"",""en"")"),"Loading...")</f>
        <v>Loading...</v>
      </c>
    </row>
    <row r="25585" spans="1:2" ht="14.25" customHeight="1">
      <c r="A25585" s="6" t="s">
        <v>24177</v>
      </c>
      <c r="B25585" s="2" t="str">
        <f ca="1">IFERROR(__xludf.DUMMYFUNCTION("GOOGLETRANSLATE(A25585,""auto"",""en"")"),"Loading...")</f>
        <v>Loading...</v>
      </c>
    </row>
    <row r="25586" spans="1:2" ht="14.25" customHeight="1">
      <c r="A25586" s="2" t="s">
        <v>24178</v>
      </c>
      <c r="B25586" s="2" t="str">
        <f ca="1">IFERROR(__xludf.DUMMYFUNCTION("GOOGLETRANSLATE(A25586,""auto"",""en"")"),"Loading...")</f>
        <v>Loading...</v>
      </c>
    </row>
    <row r="25587" spans="1:2" ht="14.25" customHeight="1">
      <c r="A25587" s="2" t="s">
        <v>24179</v>
      </c>
      <c r="B25587" s="2" t="str">
        <f ca="1">IFERROR(__xludf.DUMMYFUNCTION("GOOGLETRANSLATE(A25587,""auto"",""en"")"),"Loading...")</f>
        <v>Loading...</v>
      </c>
    </row>
    <row r="25588" spans="1:2" ht="14.25" customHeight="1">
      <c r="A25588" s="2" t="s">
        <v>24180</v>
      </c>
      <c r="B25588" s="2" t="str">
        <f ca="1">IFERROR(__xludf.DUMMYFUNCTION("GOOGLETRANSLATE(A25588,""auto"",""en"")"),"Loading...")</f>
        <v>Loading...</v>
      </c>
    </row>
    <row r="25589" spans="1:2" ht="14.25" customHeight="1">
      <c r="A25589" s="2" t="s">
        <v>38</v>
      </c>
      <c r="B25589" s="2" t="str">
        <f ca="1">IFERROR(__xludf.DUMMYFUNCTION("GOOGLETRANSLATE(A25589,""auto"",""en"")"),"Loading...")</f>
        <v>Loading...</v>
      </c>
    </row>
    <row r="25590" spans="1:2" ht="14.25" customHeight="1">
      <c r="A25590" s="2" t="s">
        <v>24181</v>
      </c>
      <c r="B25590" s="2" t="str">
        <f ca="1">IFERROR(__xludf.DUMMYFUNCTION("GOOGLETRANSLATE(A25590,""auto"",""en"")"),"Loading...")</f>
        <v>Loading...</v>
      </c>
    </row>
    <row r="25591" spans="1:2" ht="14.25" customHeight="1">
      <c r="A25591" s="2" t="s">
        <v>24182</v>
      </c>
      <c r="B25591" s="2" t="str">
        <f ca="1">IFERROR(__xludf.DUMMYFUNCTION("GOOGLETRANSLATE(A25591,""auto"",""en"")"),"Loading...")</f>
        <v>Loading...</v>
      </c>
    </row>
    <row r="25592" spans="1:2" ht="14.25" customHeight="1">
      <c r="A25592" s="2" t="s">
        <v>60</v>
      </c>
      <c r="B25592" s="2" t="str">
        <f ca="1">IFERROR(__xludf.DUMMYFUNCTION("GOOGLETRANSLATE(A25592,""auto"",""en"")"),"Loading...")</f>
        <v>Loading...</v>
      </c>
    </row>
    <row r="25593" spans="1:2" ht="14.25" customHeight="1">
      <c r="A25593" s="2" t="s">
        <v>24183</v>
      </c>
      <c r="B25593" s="2" t="str">
        <f ca="1">IFERROR(__xludf.DUMMYFUNCTION("GOOGLETRANSLATE(A25593,""auto"",""en"")"),"Osm sir ji")</f>
        <v>Osm sir ji</v>
      </c>
    </row>
    <row r="25594" spans="1:2" ht="14.25" customHeight="1">
      <c r="A25594" s="2" t="s">
        <v>24184</v>
      </c>
      <c r="B25594" s="2" t="str">
        <f ca="1">IFERROR(__xludf.DUMMYFUNCTION("GOOGLETRANSLATE(A25594,""auto"",""en"")"),"Great brother")</f>
        <v>Great brother</v>
      </c>
    </row>
    <row r="25595" spans="1:2" ht="14.25" customHeight="1">
      <c r="A25595" s="2" t="s">
        <v>24184</v>
      </c>
      <c r="B25595" s="2" t="str">
        <f ca="1">IFERROR(__xludf.DUMMYFUNCTION("GOOGLETRANSLATE(A25595,""auto"",""en"")"),"Great brother")</f>
        <v>Great brother</v>
      </c>
    </row>
    <row r="25596" spans="1:2" ht="14.25" customHeight="1">
      <c r="A25596" s="2" t="s">
        <v>24185</v>
      </c>
      <c r="B25596" s="2" t="str">
        <f ca="1">IFERROR(__xludf.DUMMYFUNCTION("GOOGLETRANSLATE(A25596,""auto"",""en"")"),"Loading...")</f>
        <v>Loading...</v>
      </c>
    </row>
    <row r="25597" spans="1:2" ht="14.25" customHeight="1">
      <c r="A25597" s="4" t="s">
        <v>24186</v>
      </c>
      <c r="B25597" s="2" t="str">
        <f ca="1">IFERROR(__xludf.DUMMYFUNCTION("GOOGLETRANSLATE(A25597,""auto"",""en"")"),"Loading...")</f>
        <v>Loading...</v>
      </c>
    </row>
    <row r="25598" spans="1:2" ht="14.25" customHeight="1">
      <c r="A25598" s="2" t="s">
        <v>24187</v>
      </c>
      <c r="B25598" s="2" t="str">
        <f ca="1">IFERROR(__xludf.DUMMYFUNCTION("GOOGLETRANSLATE(A25598,""auto"",""en"")"),"Maangaya Bhai jaihind")</f>
        <v>Maangaya Bhai jaihind</v>
      </c>
    </row>
    <row r="25599" spans="1:2" ht="14.25" customHeight="1">
      <c r="A25599" s="2" t="s">
        <v>23675</v>
      </c>
      <c r="B25599" s="2" t="str">
        <f ca="1">IFERROR(__xludf.DUMMYFUNCTION("GOOGLETRANSLATE(A25599,""auto"",""en"")"),"Loading...")</f>
        <v>Loading...</v>
      </c>
    </row>
    <row r="25600" spans="1:2" ht="14.25" customHeight="1">
      <c r="A25600" s="2" t="s">
        <v>24188</v>
      </c>
      <c r="B25600" s="2" t="str">
        <f ca="1">IFERROR(__xludf.DUMMYFUNCTION("GOOGLETRANSLATE(A25600,""auto"",""en"")"),"Loading...")</f>
        <v>Loading...</v>
      </c>
    </row>
    <row r="25601" spans="1:2" ht="14.25" customHeight="1">
      <c r="A25601" s="4" t="s">
        <v>24189</v>
      </c>
      <c r="B25601" s="2" t="str">
        <f ca="1">IFERROR(__xludf.DUMMYFUNCTION("GOOGLETRANSLATE(A25601,""auto"",""en"")"),"Loading...")</f>
        <v>Loading...</v>
      </c>
    </row>
    <row r="25602" spans="1:2" ht="14.25" customHeight="1">
      <c r="A25602" s="2" t="s">
        <v>24190</v>
      </c>
      <c r="B25602" s="2" t="str">
        <f ca="1">IFERROR(__xludf.DUMMYFUNCTION("GOOGLETRANSLATE(A25602,""auto"",""en"")"),"❤ congratulations 🎉")</f>
        <v>❤ congratulations 🎉</v>
      </c>
    </row>
    <row r="25603" spans="1:2" ht="14.25" customHeight="1">
      <c r="A25603" s="2" t="s">
        <v>24191</v>
      </c>
      <c r="B25603" s="2" t="str">
        <f ca="1">IFERROR(__xludf.DUMMYFUNCTION("GOOGLETRANSLATE(A25603,""auto"",""en"")"),"Loading...")</f>
        <v>Loading...</v>
      </c>
    </row>
    <row r="25604" spans="1:2" ht="14.25" customHeight="1">
      <c r="A25604" s="2" t="s">
        <v>24192</v>
      </c>
      <c r="B25604" s="2" t="str">
        <f ca="1">IFERROR(__xludf.DUMMYFUNCTION("GOOGLETRANSLATE(A25604,""auto"",""en"")"),"Loading...")</f>
        <v>Loading...</v>
      </c>
    </row>
    <row r="25605" spans="1:2" ht="14.25" customHeight="1">
      <c r="A25605" s="2" t="s">
        <v>24193</v>
      </c>
      <c r="B25605" s="2" t="str">
        <f ca="1">IFERROR(__xludf.DUMMYFUNCTION("GOOGLETRANSLATE(A25605,""auto"",""en"")"),"Loading...")</f>
        <v>Loading...</v>
      </c>
    </row>
    <row r="25606" spans="1:2" ht="14.25" customHeight="1">
      <c r="A25606" s="2" t="s">
        <v>24194</v>
      </c>
      <c r="B25606" s="2" t="str">
        <f ca="1">IFERROR(__xludf.DUMMYFUNCTION("GOOGLETRANSLATE(A25606,""auto"",""en"")"),"Loading...")</f>
        <v>Loading...</v>
      </c>
    </row>
    <row r="25607" spans="1:2" ht="14.25" customHeight="1">
      <c r="A25607" s="4" t="s">
        <v>24195</v>
      </c>
      <c r="B25607" s="2" t="str">
        <f ca="1">IFERROR(__xludf.DUMMYFUNCTION("GOOGLETRANSLATE(A25607,""auto"",""en"")"),"Loading...")</f>
        <v>Loading...</v>
      </c>
    </row>
    <row r="25608" spans="1:2" ht="14.25" customHeight="1">
      <c r="A25608" s="2" t="s">
        <v>24196</v>
      </c>
      <c r="B25608" s="2" t="str">
        <f ca="1">IFERROR(__xludf.DUMMYFUNCTION("GOOGLETRANSLATE(A25608,""auto"",""en"")"),"Loading...")</f>
        <v>Loading...</v>
      </c>
    </row>
    <row r="25609" spans="1:2" ht="14.25" customHeight="1">
      <c r="A25609" s="2" t="s">
        <v>24197</v>
      </c>
      <c r="B25609" s="2" t="str">
        <f ca="1">IFERROR(__xludf.DUMMYFUNCTION("GOOGLETRANSLATE(A25609,""auto"",""en"")"),"Loading...")</f>
        <v>Loading...</v>
      </c>
    </row>
    <row r="25610" spans="1:2" ht="14.25" customHeight="1">
      <c r="A25610" s="4" t="s">
        <v>24198</v>
      </c>
      <c r="B25610" s="2" t="str">
        <f ca="1">IFERROR(__xludf.DUMMYFUNCTION("GOOGLETRANSLATE(A25610,""auto"",""en"")"),"Loading...")</f>
        <v>Loading...</v>
      </c>
    </row>
    <row r="25611" spans="1:2" ht="14.25" customHeight="1">
      <c r="A25611" s="2" t="s">
        <v>24199</v>
      </c>
      <c r="B25611" s="2" t="str">
        <f ca="1">IFERROR(__xludf.DUMMYFUNCTION("GOOGLETRANSLATE(A25611,""auto"",""en"")"),"Loading...")</f>
        <v>Loading...</v>
      </c>
    </row>
    <row r="25612" spans="1:2" ht="14.25" customHeight="1">
      <c r="A25612" s="2" t="s">
        <v>13818</v>
      </c>
      <c r="B25612" s="2" t="str">
        <f ca="1">IFERROR(__xludf.DUMMYFUNCTION("GOOGLETRANSLATE(A25612,""auto"",""en"")"),"Loading...")</f>
        <v>Loading...</v>
      </c>
    </row>
    <row r="25613" spans="1:2" ht="14.25" customHeight="1">
      <c r="A25613" s="4" t="s">
        <v>24200</v>
      </c>
      <c r="B25613" s="2" t="str">
        <f ca="1">IFERROR(__xludf.DUMMYFUNCTION("GOOGLETRANSLATE(A25613,""auto"",""en"")"),"Loading...")</f>
        <v>Loading...</v>
      </c>
    </row>
    <row r="25614" spans="1:2" ht="14.25" customHeight="1">
      <c r="A25614" s="2" t="s">
        <v>24201</v>
      </c>
      <c r="B25614" s="2" t="str">
        <f ca="1">IFERROR(__xludf.DUMMYFUNCTION("GOOGLETRANSLATE(A25614,""auto"",""en"")"),"😂😅")</f>
        <v>😂😅</v>
      </c>
    </row>
    <row r="25615" spans="1:2" ht="14.25" customHeight="1">
      <c r="A25615" s="2" t="s">
        <v>24202</v>
      </c>
      <c r="B25615" s="2" t="str">
        <f ca="1">IFERROR(__xludf.DUMMYFUNCTION("GOOGLETRANSLATE(A25615,""auto"",""en"")"),"Loading...")</f>
        <v>Loading...</v>
      </c>
    </row>
    <row r="25616" spans="1:2" ht="14.25" customHeight="1">
      <c r="A25616" s="2" t="s">
        <v>24203</v>
      </c>
      <c r="B25616" s="2" t="str">
        <f ca="1">IFERROR(__xludf.DUMMYFUNCTION("GOOGLETRANSLATE(A25616,""auto"",""en"")"),"Loading...")</f>
        <v>Loading...</v>
      </c>
    </row>
    <row r="25617" spans="1:2" ht="14.25" customHeight="1">
      <c r="A25617" s="2" t="s">
        <v>24204</v>
      </c>
      <c r="B25617" s="2" t="str">
        <f ca="1">IFERROR(__xludf.DUMMYFUNCTION("GOOGLETRANSLATE(A25617,""auto"",""en"")"),"Loading...")</f>
        <v>Loading...</v>
      </c>
    </row>
    <row r="25618" spans="1:2" ht="14.25" customHeight="1">
      <c r="A25618" s="2" t="s">
        <v>24205</v>
      </c>
      <c r="B25618" s="2" t="str">
        <f ca="1">IFERROR(__xludf.DUMMYFUNCTION("GOOGLETRANSLATE(A25618,""auto"",""en"")"),"Wow it's me❤")</f>
        <v>Wow it's me❤</v>
      </c>
    </row>
    <row r="25619" spans="1:2" ht="14.25" customHeight="1">
      <c r="A25619" s="2" t="s">
        <v>24206</v>
      </c>
      <c r="B25619" s="2" t="str">
        <f ca="1">IFERROR(__xludf.DUMMYFUNCTION("GOOGLETRANSLATE(A25619,""auto"",""en"")"),"Loading...")</f>
        <v>Loading...</v>
      </c>
    </row>
    <row r="25620" spans="1:2" ht="14.25" customHeight="1">
      <c r="A25620" s="2" t="s">
        <v>24207</v>
      </c>
      <c r="B25620" s="2" t="str">
        <f ca="1">IFERROR(__xludf.DUMMYFUNCTION("GOOGLETRANSLATE(A25620,""auto"",""en"")"),"Loading...")</f>
        <v>Loading...</v>
      </c>
    </row>
    <row r="25621" spans="1:2" ht="14.25" customHeight="1">
      <c r="A25621" s="2" t="s">
        <v>24208</v>
      </c>
      <c r="B25621" s="2" t="str">
        <f ca="1">IFERROR(__xludf.DUMMYFUNCTION("GOOGLETRANSLATE(A25621,""auto"",""en"")"),"Loading...")</f>
        <v>Loading...</v>
      </c>
    </row>
    <row r="25622" spans="1:2" ht="14.25" customHeight="1">
      <c r="A25622" s="2" t="s">
        <v>24209</v>
      </c>
      <c r="B25622" s="2" t="str">
        <f ca="1">IFERROR(__xludf.DUMMYFUNCTION("GOOGLETRANSLATE(A25622,""auto"",""en"")"),"Loading...")</f>
        <v>Loading...</v>
      </c>
    </row>
    <row r="25623" spans="1:2" ht="14.25" customHeight="1">
      <c r="A25623" s="2" t="s">
        <v>7</v>
      </c>
      <c r="B25623" s="2" t="str">
        <f ca="1">IFERROR(__xludf.DUMMYFUNCTION("GOOGLETRANSLATE(A25623,""auto"",""en"")"),"Loading...")</f>
        <v>Loading...</v>
      </c>
    </row>
    <row r="25624" spans="1:2" ht="14.25" customHeight="1">
      <c r="A25624" s="6" t="s">
        <v>24210</v>
      </c>
      <c r="B25624" s="2" t="str">
        <f ca="1">IFERROR(__xludf.DUMMYFUNCTION("GOOGLETRANSLATE(A25624,""auto"",""en"")"),"Loading...")</f>
        <v>Loading...</v>
      </c>
    </row>
    <row r="25625" spans="1:2" ht="14.25" customHeight="1">
      <c r="A25625" s="2" t="s">
        <v>2661</v>
      </c>
      <c r="B25625" s="2" t="str">
        <f ca="1">IFERROR(__xludf.DUMMYFUNCTION("GOOGLETRANSLATE(A25625,""auto"",""en"")"),"Loading...")</f>
        <v>Loading...</v>
      </c>
    </row>
    <row r="25626" spans="1:2" ht="14.25" customHeight="1">
      <c r="A25626" s="2" t="s">
        <v>24211</v>
      </c>
      <c r="B25626" s="2" t="str">
        <f ca="1">IFERROR(__xludf.DUMMYFUNCTION("GOOGLETRANSLATE(A25626,""auto"",""en"")"),"Loading...")</f>
        <v>Loading...</v>
      </c>
    </row>
    <row r="25627" spans="1:2" ht="14.25" customHeight="1">
      <c r="A25627" s="2" t="s">
        <v>24212</v>
      </c>
      <c r="B25627" s="2" t="str">
        <f ca="1">IFERROR(__xludf.DUMMYFUNCTION("GOOGLETRANSLATE(A25627,""auto"",""en"")"),"Loading...")</f>
        <v>Loading...</v>
      </c>
    </row>
    <row r="25628" spans="1:2" ht="14.25" customHeight="1">
      <c r="A25628" s="2" t="s">
        <v>24213</v>
      </c>
      <c r="B25628" s="2" t="str">
        <f ca="1">IFERROR(__xludf.DUMMYFUNCTION("GOOGLETRANSLATE(A25628,""auto"",""en"")"),"Loading...")</f>
        <v>Loading...</v>
      </c>
    </row>
    <row r="25629" spans="1:2" ht="14.25" customHeight="1">
      <c r="A25629" s="2" t="s">
        <v>24214</v>
      </c>
      <c r="B25629" s="2" t="str">
        <f ca="1">IFERROR(__xludf.DUMMYFUNCTION("GOOGLETRANSLATE(A25629,""auto"",""en"")"),"Loading...")</f>
        <v>Loading...</v>
      </c>
    </row>
    <row r="25630" spans="1:2" ht="14.25" customHeight="1">
      <c r="A25630" s="2" t="s">
        <v>24215</v>
      </c>
      <c r="B25630" s="2" t="str">
        <f ca="1">IFERROR(__xludf.DUMMYFUNCTION("GOOGLETRANSLATE(A25630,""auto"",""en"")"),"Loading...")</f>
        <v>Loading...</v>
      </c>
    </row>
    <row r="25631" spans="1:2" ht="14.25" customHeight="1">
      <c r="A25631" s="2" t="s">
        <v>24216</v>
      </c>
      <c r="B25631" s="2" t="str">
        <f ca="1">IFERROR(__xludf.DUMMYFUNCTION("GOOGLETRANSLATE(A25631,""auto"",""en"")"),"Loading...")</f>
        <v>Loading...</v>
      </c>
    </row>
    <row r="25632" spans="1:2" ht="14.25" customHeight="1">
      <c r="A25632" s="2" t="s">
        <v>24217</v>
      </c>
      <c r="B25632" s="2" t="str">
        <f ca="1">IFERROR(__xludf.DUMMYFUNCTION("GOOGLETRANSLATE(A25632,""auto"",""en"")"),"Is nautankibaaj par shandaar video")</f>
        <v>Is nautankibaaj par shandaar video</v>
      </c>
    </row>
    <row r="25633" spans="1:2" ht="14.25" customHeight="1">
      <c r="A25633" s="2" t="s">
        <v>24218</v>
      </c>
      <c r="B25633" s="2" t="str">
        <f ca="1">IFERROR(__xludf.DUMMYFUNCTION("GOOGLETRANSLATE(A25633,""auto"",""en"")"),"Or what else can I say about Yogi?")</f>
        <v>Or what else can I say about Yogi?</v>
      </c>
    </row>
    <row r="25634" spans="1:2" ht="14.25" customHeight="1">
      <c r="A25634" s="2" t="s">
        <v>24219</v>
      </c>
      <c r="B25634" s="2" t="str">
        <f ca="1">IFERROR(__xludf.DUMMYFUNCTION("GOOGLETRANSLATE(A25634,""auto"",""en"")"),"Loading...")</f>
        <v>Loading...</v>
      </c>
    </row>
    <row r="25635" spans="1:2" ht="14.25" customHeight="1">
      <c r="A25635" s="2" t="s">
        <v>1534</v>
      </c>
      <c r="B25635" s="2" t="str">
        <f ca="1">IFERROR(__xludf.DUMMYFUNCTION("GOOGLETRANSLATE(A25635,""auto"",""en"")"),"Loading...")</f>
        <v>Loading...</v>
      </c>
    </row>
    <row r="25636" spans="1:2" ht="14.25" customHeight="1">
      <c r="A25636" s="2" t="s">
        <v>24220</v>
      </c>
      <c r="B25636" s="2" t="str">
        <f ca="1">IFERROR(__xludf.DUMMYFUNCTION("GOOGLETRANSLATE(A25636,""auto"",""en"")"),"Loading...")</f>
        <v>Loading...</v>
      </c>
    </row>
    <row r="25637" spans="1:2" ht="14.25" customHeight="1">
      <c r="A25637" s="2" t="s">
        <v>24221</v>
      </c>
      <c r="B25637" s="2" t="str">
        <f ca="1">IFERROR(__xludf.DUMMYFUNCTION("GOOGLETRANSLATE(A25637,""auto"",""en"")"),"Loading...")</f>
        <v>Loading...</v>
      </c>
    </row>
    <row r="25638" spans="1:2" ht="14.25" customHeight="1">
      <c r="A25638" s="6" t="s">
        <v>24222</v>
      </c>
      <c r="B25638" s="2" t="str">
        <f ca="1">IFERROR(__xludf.DUMMYFUNCTION("GOOGLETRANSLATE(A25638,""auto"",""en"")"),"Loading...")</f>
        <v>Loading...</v>
      </c>
    </row>
    <row r="25639" spans="1:2" ht="14.25" customHeight="1">
      <c r="A25639" s="2" t="s">
        <v>24223</v>
      </c>
      <c r="B25639" s="2" t="str">
        <f ca="1">IFERROR(__xludf.DUMMYFUNCTION("GOOGLETRANSLATE(A25639,""auto"",""en"")"),"Loading...")</f>
        <v>Loading...</v>
      </c>
    </row>
    <row r="25640" spans="1:2" ht="14.25" customHeight="1">
      <c r="A25640" s="2" t="s">
        <v>24224</v>
      </c>
      <c r="B25640" s="2" t="str">
        <f ca="1">IFERROR(__xludf.DUMMYFUNCTION("GOOGLETRANSLATE(A25640,""auto"",""en"")"),"Loading...")</f>
        <v>Loading...</v>
      </c>
    </row>
    <row r="25641" spans="1:2" ht="14.25" customHeight="1">
      <c r="A25641" s="4" t="s">
        <v>24225</v>
      </c>
      <c r="B25641" s="2" t="str">
        <f ca="1">IFERROR(__xludf.DUMMYFUNCTION("GOOGLETRANSLATE(A25641,""auto"",""en"")"),"Loading...")</f>
        <v>Loading...</v>
      </c>
    </row>
    <row r="25642" spans="1:2" ht="14.25" customHeight="1">
      <c r="A25642" s="2" t="s">
        <v>24226</v>
      </c>
      <c r="B25642" s="2" t="str">
        <f ca="1">IFERROR(__xludf.DUMMYFUNCTION("GOOGLETRANSLATE(A25642,""auto"",""en"")"),"Loading...")</f>
        <v>Loading...</v>
      </c>
    </row>
    <row r="25643" spans="1:2" ht="14.25" customHeight="1">
      <c r="A25643" s="2" t="s">
        <v>24227</v>
      </c>
      <c r="B25643" s="2" t="str">
        <f ca="1">IFERROR(__xludf.DUMMYFUNCTION("GOOGLETRANSLATE(A25643,""auto"",""en"")"),"Loading...")</f>
        <v>Loading...</v>
      </c>
    </row>
    <row r="25644" spans="1:2" ht="14.25" customHeight="1">
      <c r="A25644" s="2" t="s">
        <v>24228</v>
      </c>
      <c r="B25644" s="2" t="str">
        <f ca="1">IFERROR(__xludf.DUMMYFUNCTION("GOOGLETRANSLATE(A25644,""auto"",""en"")"),"Loading...")</f>
        <v>Loading...</v>
      </c>
    </row>
    <row r="25645" spans="1:2" ht="14.25" customHeight="1">
      <c r="A25645" s="2" t="s">
        <v>24229</v>
      </c>
      <c r="B25645" s="2" t="str">
        <f ca="1">IFERROR(__xludf.DUMMYFUNCTION("GOOGLETRANSLATE(A25645,""auto"",""en"")"),"Loading...")</f>
        <v>Loading...</v>
      </c>
    </row>
    <row r="25646" spans="1:2" ht="14.25" customHeight="1">
      <c r="A25646" s="2" t="s">
        <v>24230</v>
      </c>
      <c r="B25646" s="2" t="str">
        <f ca="1">IFERROR(__xludf.DUMMYFUNCTION("GOOGLETRANSLATE(A25646,""auto"",""en"")"),"Loading...")</f>
        <v>Loading...</v>
      </c>
    </row>
    <row r="25647" spans="1:2" ht="14.25" customHeight="1">
      <c r="A25647" s="4" t="s">
        <v>24231</v>
      </c>
      <c r="B25647" s="2" t="str">
        <f ca="1">IFERROR(__xludf.DUMMYFUNCTION("GOOGLETRANSLATE(A25647,""auto"",""en"")"),"Loading...")</f>
        <v>Loading...</v>
      </c>
    </row>
    <row r="25648" spans="1:2" ht="14.25" customHeight="1">
      <c r="A25648" s="2" t="s">
        <v>24232</v>
      </c>
      <c r="B25648" s="2" t="str">
        <f ca="1">IFERROR(__xludf.DUMMYFUNCTION("GOOGLETRANSLATE(A25648,""auto"",""en"")"),"Loading...")</f>
        <v>Loading...</v>
      </c>
    </row>
    <row r="25649" spans="1:2" ht="14.25" customHeight="1">
      <c r="A25649" s="2" t="s">
        <v>24233</v>
      </c>
      <c r="B25649" s="2" t="str">
        <f ca="1">IFERROR(__xludf.DUMMYFUNCTION("GOOGLETRANSLATE(A25649,""auto"",""en"")"),"Loading...")</f>
        <v>Loading...</v>
      </c>
    </row>
    <row r="25650" spans="1:2" ht="14.25" customHeight="1">
      <c r="A25650" s="2" t="s">
        <v>386</v>
      </c>
      <c r="B25650" s="2" t="str">
        <f ca="1">IFERROR(__xludf.DUMMYFUNCTION("GOOGLETRANSLATE(A25650,""auto"",""en"")"),"Loading...")</f>
        <v>Loading...</v>
      </c>
    </row>
    <row r="25651" spans="1:2" ht="14.25" customHeight="1">
      <c r="A25651" s="2" t="s">
        <v>24234</v>
      </c>
      <c r="B25651" s="2" t="str">
        <f ca="1">IFERROR(__xludf.DUMMYFUNCTION("GOOGLETRANSLATE(A25651,""auto"",""en"")"),"Loading...")</f>
        <v>Loading...</v>
      </c>
    </row>
    <row r="25652" spans="1:2" ht="14.25" customHeight="1">
      <c r="A25652" s="2" t="s">
        <v>24235</v>
      </c>
      <c r="B25652" s="2" t="str">
        <f ca="1">IFERROR(__xludf.DUMMYFUNCTION("GOOGLETRANSLATE(A25652,""auto"",""en"")"),"Loading...")</f>
        <v>Loading...</v>
      </c>
    </row>
    <row r="25653" spans="1:2" ht="14.25" customHeight="1">
      <c r="A25653" s="2" t="s">
        <v>24236</v>
      </c>
      <c r="B25653" s="2" t="str">
        <f ca="1">IFERROR(__xludf.DUMMYFUNCTION("GOOGLETRANSLATE(A25653,""auto"",""en"")"),"Loading...")</f>
        <v>Loading...</v>
      </c>
    </row>
    <row r="25654" spans="1:2" ht="14.25" customHeight="1">
      <c r="A25654" s="2" t="s">
        <v>7</v>
      </c>
      <c r="B25654" s="2" t="str">
        <f ca="1">IFERROR(__xludf.DUMMYFUNCTION("GOOGLETRANSLATE(A25654,""auto"",""en"")"),"Loading...")</f>
        <v>Loading...</v>
      </c>
    </row>
    <row r="25655" spans="1:2" ht="14.25" customHeight="1">
      <c r="A25655" s="2" t="s">
        <v>24237</v>
      </c>
      <c r="B25655" s="2" t="str">
        <f ca="1">IFERROR(__xludf.DUMMYFUNCTION("GOOGLETRANSLATE(A25655,""auto"",""en"")"),"Loading...")</f>
        <v>Loading...</v>
      </c>
    </row>
    <row r="25656" spans="1:2" ht="14.25" customHeight="1">
      <c r="A25656" s="2" t="s">
        <v>24238</v>
      </c>
      <c r="B25656" s="2" t="str">
        <f ca="1">IFERROR(__xludf.DUMMYFUNCTION("GOOGLETRANSLATE(A25656,""auto"",""en"")"),"Loading...")</f>
        <v>Loading...</v>
      </c>
    </row>
    <row r="25657" spans="1:2" ht="14.25" customHeight="1">
      <c r="A25657" s="2" t="s">
        <v>24239</v>
      </c>
      <c r="B25657" s="2" t="str">
        <f ca="1">IFERROR(__xludf.DUMMYFUNCTION("GOOGLETRANSLATE(A25657,""auto"",""en"")"),"Loading...")</f>
        <v>Loading...</v>
      </c>
    </row>
    <row r="25658" spans="1:2" ht="14.25" customHeight="1">
      <c r="A25658" s="4" t="s">
        <v>24240</v>
      </c>
      <c r="B25658" s="2" t="str">
        <f ca="1">IFERROR(__xludf.DUMMYFUNCTION("GOOGLETRANSLATE(A25658,""auto"",""en"")"),"Loading...")</f>
        <v>Loading...</v>
      </c>
    </row>
    <row r="25659" spans="1:2" ht="14.25" customHeight="1">
      <c r="A25659" s="2" t="s">
        <v>24241</v>
      </c>
      <c r="B25659" s="2" t="str">
        <f ca="1">IFERROR(__xludf.DUMMYFUNCTION("GOOGLETRANSLATE(A25659,""auto"",""en"")"),"Loading...")</f>
        <v>Loading...</v>
      </c>
    </row>
    <row r="25660" spans="1:2" ht="14.25" customHeight="1">
      <c r="A25660" s="2" t="s">
        <v>24242</v>
      </c>
      <c r="B25660" s="2" t="str">
        <f ca="1">IFERROR(__xludf.DUMMYFUNCTION("GOOGLETRANSLATE(A25660,""auto"",""en"")"),"Loading...")</f>
        <v>Loading...</v>
      </c>
    </row>
    <row r="25661" spans="1:2" ht="14.25" customHeight="1">
      <c r="A25661" s="2" t="s">
        <v>24243</v>
      </c>
      <c r="B25661" s="2" t="str">
        <f ca="1">IFERROR(__xludf.DUMMYFUNCTION("GOOGLETRANSLATE(A25661,""auto"",""en"")"),"Loading...")</f>
        <v>Loading...</v>
      </c>
    </row>
    <row r="25662" spans="1:2" ht="14.25" customHeight="1">
      <c r="A25662" s="4" t="s">
        <v>24244</v>
      </c>
      <c r="B25662" s="2" t="str">
        <f ca="1">IFERROR(__xludf.DUMMYFUNCTION("GOOGLETRANSLATE(A25662,""auto"",""en"")"),"Loading...")</f>
        <v>Loading...</v>
      </c>
    </row>
    <row r="25663" spans="1:2" ht="14.25" customHeight="1">
      <c r="A25663" s="6" t="s">
        <v>24245</v>
      </c>
      <c r="B25663" s="2" t="str">
        <f ca="1">IFERROR(__xludf.DUMMYFUNCTION("GOOGLETRANSLATE(A25663,""auto"",""en"")"),"Loading...")</f>
        <v>Loading...</v>
      </c>
    </row>
    <row r="25664" spans="1:2" ht="14.25" customHeight="1">
      <c r="A25664" s="4" t="s">
        <v>24246</v>
      </c>
      <c r="B25664" s="2" t="str">
        <f ca="1">IFERROR(__xludf.DUMMYFUNCTION("GOOGLETRANSLATE(A25664,""auto"",""en"")"),"Loading...")</f>
        <v>Loading...</v>
      </c>
    </row>
    <row r="25665" spans="1:2" ht="14.25" customHeight="1">
      <c r="A25665" s="2" t="s">
        <v>24247</v>
      </c>
      <c r="B25665" s="2" t="str">
        <f ca="1">IFERROR(__xludf.DUMMYFUNCTION("GOOGLETRANSLATE(A25665,""auto"",""en"")"),"Mashallah salute you ❤")</f>
        <v>Mashallah salute you ❤</v>
      </c>
    </row>
    <row r="25666" spans="1:2" ht="14.25" customHeight="1">
      <c r="A25666" s="4" t="s">
        <v>24248</v>
      </c>
      <c r="B25666" s="2" t="str">
        <f ca="1">IFERROR(__xludf.DUMMYFUNCTION("GOOGLETRANSLATE(A25666,""auto"",""en"")"),"Loading...")</f>
        <v>Loading...</v>
      </c>
    </row>
    <row r="25667" spans="1:2" ht="14.25" customHeight="1">
      <c r="A25667" s="2" t="s">
        <v>3623</v>
      </c>
      <c r="B25667" s="2" t="str">
        <f ca="1">IFERROR(__xludf.DUMMYFUNCTION("GOOGLETRANSLATE(A25667,""auto"",""en"")"),"Loading...")</f>
        <v>Loading...</v>
      </c>
    </row>
    <row r="25668" spans="1:2" ht="14.25" customHeight="1">
      <c r="A25668" s="2" t="s">
        <v>24249</v>
      </c>
      <c r="B25668" s="2" t="str">
        <f ca="1">IFERROR(__xludf.DUMMYFUNCTION("GOOGLETRANSLATE(A25668,""auto"",""en"")"),"Loading...")</f>
        <v>Loading...</v>
      </c>
    </row>
    <row r="25669" spans="1:2" ht="14.25" customHeight="1">
      <c r="A25669" s="2" t="s">
        <v>24250</v>
      </c>
      <c r="B25669" s="2" t="str">
        <f ca="1">IFERROR(__xludf.DUMMYFUNCTION("GOOGLETRANSLATE(A25669,""auto"",""en"")"),"Loading...")</f>
        <v>Loading...</v>
      </c>
    </row>
    <row r="25670" spans="1:2" ht="14.25" customHeight="1">
      <c r="A25670" s="2" t="s">
        <v>24251</v>
      </c>
      <c r="B25670" s="2" t="str">
        <f ca="1">IFERROR(__xludf.DUMMYFUNCTION("GOOGLETRANSLATE(A25670,""auto"",""en"")"),"Loading...")</f>
        <v>Loading...</v>
      </c>
    </row>
    <row r="25671" spans="1:2" ht="14.25" customHeight="1">
      <c r="A25671" s="2" t="s">
        <v>24252</v>
      </c>
      <c r="B25671" s="2" t="str">
        <f ca="1">IFERROR(__xludf.DUMMYFUNCTION("GOOGLETRANSLATE(A25671,""auto"",""en"")"),"Loading...")</f>
        <v>Loading...</v>
      </c>
    </row>
    <row r="25672" spans="1:2" ht="14.25" customHeight="1">
      <c r="A25672" s="4" t="s">
        <v>24253</v>
      </c>
      <c r="B25672" s="2" t="str">
        <f ca="1">IFERROR(__xludf.DUMMYFUNCTION("GOOGLETRANSLATE(A25672,""auto"",""en"")"),"Loading...")</f>
        <v>Loading...</v>
      </c>
    </row>
    <row r="25673" spans="1:2" ht="14.25" customHeight="1">
      <c r="A25673" s="2" t="s">
        <v>24254</v>
      </c>
      <c r="B25673" s="2" t="str">
        <f ca="1">IFERROR(__xludf.DUMMYFUNCTION("GOOGLETRANSLATE(A25673,""auto"",""en"")"),"Loading...")</f>
        <v>Loading...</v>
      </c>
    </row>
    <row r="25674" spans="1:2" ht="14.25" customHeight="1">
      <c r="A25674" s="2" t="s">
        <v>24255</v>
      </c>
      <c r="B25674" s="2" t="str">
        <f ca="1">IFERROR(__xludf.DUMMYFUNCTION("GOOGLETRANSLATE(A25674,""auto"",""en"")"),"Loading...")</f>
        <v>Loading...</v>
      </c>
    </row>
    <row r="25675" spans="1:2" ht="14.25" customHeight="1">
      <c r="A25675" s="2" t="s">
        <v>24256</v>
      </c>
      <c r="B25675" s="2" t="str">
        <f ca="1">IFERROR(__xludf.DUMMYFUNCTION("GOOGLETRANSLATE(A25675,""auto"",""en"")"),"Loading...")</f>
        <v>Loading...</v>
      </c>
    </row>
    <row r="25676" spans="1:2" ht="14.25" customHeight="1">
      <c r="A25676" s="2" t="s">
        <v>24257</v>
      </c>
      <c r="B25676" s="2" t="str">
        <f ca="1">IFERROR(__xludf.DUMMYFUNCTION("GOOGLETRANSLATE(A25676,""auto"",""en"")"),"Loading...")</f>
        <v>Loading...</v>
      </c>
    </row>
    <row r="25677" spans="1:2" ht="14.25" customHeight="1">
      <c r="A25677" s="2" t="s">
        <v>24258</v>
      </c>
      <c r="B25677" s="2" t="str">
        <f ca="1">IFERROR(__xludf.DUMMYFUNCTION("GOOGLETRANSLATE(A25677,""auto"",""en"")"),"Very good dhruvv.. proud of u")</f>
        <v>Very good dhruvv.. proud of u</v>
      </c>
    </row>
    <row r="25678" spans="1:2" ht="14.25" customHeight="1">
      <c r="A25678" s="2" t="s">
        <v>24259</v>
      </c>
      <c r="B25678" s="2" t="str">
        <f ca="1">IFERROR(__xludf.DUMMYFUNCTION("GOOGLETRANSLATE(A25678,""auto"",""en"")"),"Loading...")</f>
        <v>Loading...</v>
      </c>
    </row>
    <row r="25679" spans="1:2" ht="14.25" customHeight="1">
      <c r="A25679" s="2" t="s">
        <v>24260</v>
      </c>
      <c r="B25679" s="2" t="str">
        <f ca="1">IFERROR(__xludf.DUMMYFUNCTION("GOOGLETRANSLATE(A25679,""auto"",""en"")"),"Loading...")</f>
        <v>Loading...</v>
      </c>
    </row>
    <row r="25680" spans="1:2" ht="14.25" customHeight="1">
      <c r="A25680" s="6" t="s">
        <v>24261</v>
      </c>
      <c r="B25680" s="2" t="str">
        <f ca="1">IFERROR(__xludf.DUMMYFUNCTION("GOOGLETRANSLATE(A25680,""auto"",""en"")"),"Loading...")</f>
        <v>Loading...</v>
      </c>
    </row>
    <row r="25681" spans="1:2" ht="14.25" customHeight="1">
      <c r="A25681" s="2" t="s">
        <v>24262</v>
      </c>
      <c r="B25681" s="2" t="str">
        <f ca="1">IFERROR(__xludf.DUMMYFUNCTION("GOOGLETRANSLATE(A25681,""auto"",""en"")"),"Loading...")</f>
        <v>Loading...</v>
      </c>
    </row>
    <row r="25682" spans="1:2" ht="14.25" customHeight="1">
      <c r="A25682" s="4" t="s">
        <v>24263</v>
      </c>
      <c r="B25682" s="2" t="str">
        <f ca="1">IFERROR(__xludf.DUMMYFUNCTION("GOOGLETRANSLATE(A25682,""auto"",""en"")"),"Loading...")</f>
        <v>Loading...</v>
      </c>
    </row>
    <row r="25683" spans="1:2" ht="14.25" customHeight="1">
      <c r="A25683" s="2" t="s">
        <v>24264</v>
      </c>
      <c r="B25683" s="2" t="str">
        <f ca="1">IFERROR(__xludf.DUMMYFUNCTION("GOOGLETRANSLATE(A25683,""auto"",""en"")"),"Loading...")</f>
        <v>Loading...</v>
      </c>
    </row>
    <row r="25684" spans="1:2" ht="14.25" customHeight="1">
      <c r="A25684" s="2" t="s">
        <v>24265</v>
      </c>
      <c r="B25684" s="2" t="str">
        <f ca="1">IFERROR(__xludf.DUMMYFUNCTION("GOOGLETRANSLATE(A25684,""auto"",""en"")"),"Dhruv Rathee Teri mako chudu")</f>
        <v>Dhruv Rathee Teri mako chudu</v>
      </c>
    </row>
    <row r="25685" spans="1:2" ht="14.25" customHeight="1">
      <c r="A25685" s="2" t="s">
        <v>24266</v>
      </c>
      <c r="B25685" s="2" t="str">
        <f ca="1">IFERROR(__xludf.DUMMYFUNCTION("GOOGLETRANSLATE(A25685,""auto"",""en"")"),"Loading...")</f>
        <v>Loading...</v>
      </c>
    </row>
    <row r="25686" spans="1:2" ht="14.25" customHeight="1">
      <c r="A25686" s="4" t="s">
        <v>24267</v>
      </c>
      <c r="B25686" s="2" t="str">
        <f ca="1">IFERROR(__xludf.DUMMYFUNCTION("GOOGLETRANSLATE(A25686,""auto"",""en"")"),"Loading...")</f>
        <v>Loading...</v>
      </c>
    </row>
    <row r="25687" spans="1:2" ht="14.25" customHeight="1">
      <c r="A25687" s="2" t="s">
        <v>24268</v>
      </c>
      <c r="B25687" s="2" t="str">
        <f ca="1">IFERROR(__xludf.DUMMYFUNCTION("GOOGLETRANSLATE(A25687,""auto"",""en"")"),"Loading...")</f>
        <v>Loading...</v>
      </c>
    </row>
    <row r="25688" spans="1:2" ht="14.25" customHeight="1">
      <c r="A25688" s="2" t="s">
        <v>24269</v>
      </c>
      <c r="B25688" s="2" t="str">
        <f ca="1">IFERROR(__xludf.DUMMYFUNCTION("GOOGLETRANSLATE(A25688,""auto"",""en"")"),"Loading...")</f>
        <v>Loading...</v>
      </c>
    </row>
    <row r="25689" spans="1:2" ht="14.25" customHeight="1">
      <c r="A25689" s="2" t="s">
        <v>24270</v>
      </c>
      <c r="B25689" s="2" t="str">
        <f ca="1">IFERROR(__xludf.DUMMYFUNCTION("GOOGLETRANSLATE(A25689,""auto"",""en"")"),"I opened my eyes like that")</f>
        <v>I opened my eyes like that</v>
      </c>
    </row>
    <row r="25690" spans="1:2" ht="14.25" customHeight="1">
      <c r="A25690" s="2" t="s">
        <v>24271</v>
      </c>
      <c r="B25690" s="2" t="str">
        <f ca="1">IFERROR(__xludf.DUMMYFUNCTION("GOOGLETRANSLATE(A25690,""auto"",""en"")"),"Loading...")</f>
        <v>Loading...</v>
      </c>
    </row>
    <row r="25691" spans="1:2" ht="14.25" customHeight="1">
      <c r="A25691" s="2" t="s">
        <v>60</v>
      </c>
      <c r="B25691" s="2" t="str">
        <f ca="1">IFERROR(__xludf.DUMMYFUNCTION("GOOGLETRANSLATE(A25691,""auto"",""en"")"),"Loading...")</f>
        <v>Loading...</v>
      </c>
    </row>
    <row r="25692" spans="1:2" ht="14.25" customHeight="1">
      <c r="A25692" s="2" t="s">
        <v>24272</v>
      </c>
      <c r="B25692" s="2" t="str">
        <f ca="1">IFERROR(__xludf.DUMMYFUNCTION("GOOGLETRANSLATE(A25692,""auto"",""en"")"),"Loading...")</f>
        <v>Loading...</v>
      </c>
    </row>
    <row r="25693" spans="1:2" ht="14.25" customHeight="1">
      <c r="A25693" s="2" t="s">
        <v>24273</v>
      </c>
      <c r="B25693" s="2" t="str">
        <f ca="1">IFERROR(__xludf.DUMMYFUNCTION("GOOGLETRANSLATE(A25693,""auto"",""en"")"),"Loading...")</f>
        <v>Loading...</v>
      </c>
    </row>
    <row r="25694" spans="1:2" ht="14.25" customHeight="1">
      <c r="A25694" s="2" t="s">
        <v>24274</v>
      </c>
      <c r="B25694" s="2" t="str">
        <f ca="1">IFERROR(__xludf.DUMMYFUNCTION("GOOGLETRANSLATE(A25694,""auto"",""en"")"),"Loading...")</f>
        <v>Loading...</v>
      </c>
    </row>
    <row r="25695" spans="1:2" ht="14.25" customHeight="1">
      <c r="A25695" s="4" t="s">
        <v>24275</v>
      </c>
      <c r="B25695" s="2" t="str">
        <f ca="1">IFERROR(__xludf.DUMMYFUNCTION("GOOGLETRANSLATE(A25695,""auto"",""en"")"),"Loading...")</f>
        <v>Loading...</v>
      </c>
    </row>
    <row r="25696" spans="1:2" ht="14.25" customHeight="1">
      <c r="A25696" s="2" t="s">
        <v>24276</v>
      </c>
      <c r="B25696" s="2" t="str">
        <f ca="1">IFERROR(__xludf.DUMMYFUNCTION("GOOGLETRANSLATE(A25696,""auto"",""en"")"),"Loading...")</f>
        <v>Loading...</v>
      </c>
    </row>
    <row r="25697" spans="1:2" ht="14.25" customHeight="1">
      <c r="A25697" s="2" t="s">
        <v>24277</v>
      </c>
      <c r="B25697" s="2" t="str">
        <f ca="1">IFERROR(__xludf.DUMMYFUNCTION("GOOGLETRANSLATE(A25697,""auto"",""en"")"),"Loading...")</f>
        <v>Loading...</v>
      </c>
    </row>
    <row r="25698" spans="1:2" ht="14.25" customHeight="1">
      <c r="A25698" s="2" t="s">
        <v>24278</v>
      </c>
      <c r="B25698" s="2" t="str">
        <f ca="1">IFERROR(__xludf.DUMMYFUNCTION("GOOGLETRANSLATE(A25698,""auto"",""en"")"),"Really hero hates off you")</f>
        <v>Really hero hates off you</v>
      </c>
    </row>
    <row r="25699" spans="1:2" ht="14.25" customHeight="1">
      <c r="A25699" s="2" t="s">
        <v>24279</v>
      </c>
      <c r="B25699" s="2" t="str">
        <f ca="1">IFERROR(__xludf.DUMMYFUNCTION("GOOGLETRANSLATE(A25699,""auto"",""en"")"),"Any have some one has came explain reality my request explain both side")</f>
        <v>Any have some one has came explain reality my request explain both side</v>
      </c>
    </row>
    <row r="25700" spans="1:2" ht="14.25" customHeight="1">
      <c r="A25700" s="6" t="s">
        <v>24280</v>
      </c>
      <c r="B25700" s="2" t="str">
        <f ca="1">IFERROR(__xludf.DUMMYFUNCTION("GOOGLETRANSLATE(A25700,""auto"",""en"")"),"Loading...")</f>
        <v>Loading...</v>
      </c>
    </row>
    <row r="25701" spans="1:2" ht="14.25" customHeight="1">
      <c r="A25701" s="2" t="s">
        <v>24281</v>
      </c>
      <c r="B25701" s="2" t="str">
        <f ca="1">IFERROR(__xludf.DUMMYFUNCTION("GOOGLETRANSLATE(A25701,""auto"",""en"")"),"Loading...")</f>
        <v>Loading...</v>
      </c>
    </row>
    <row r="25702" spans="1:2" ht="14.25" customHeight="1">
      <c r="A25702" s="2" t="s">
        <v>24282</v>
      </c>
      <c r="B25702" s="2" t="str">
        <f ca="1">IFERROR(__xludf.DUMMYFUNCTION("GOOGLETRANSLATE(A25702,""auto"",""en"")"),"Loading...")</f>
        <v>Loading...</v>
      </c>
    </row>
    <row r="25703" spans="1:2" ht="14.25" customHeight="1">
      <c r="A25703" s="2" t="s">
        <v>24283</v>
      </c>
      <c r="B25703" s="2" t="str">
        <f ca="1">IFERROR(__xludf.DUMMYFUNCTION("GOOGLETRANSLATE(A25703,""auto"",""en"")"),"Loading...")</f>
        <v>Loading...</v>
      </c>
    </row>
    <row r="25704" spans="1:2" ht="14.25" customHeight="1">
      <c r="A25704" s="2" t="s">
        <v>24284</v>
      </c>
      <c r="B25704" s="2" t="str">
        <f ca="1">IFERROR(__xludf.DUMMYFUNCTION("GOOGLETRANSLATE(A25704,""auto"",""en"")"),"Loading...")</f>
        <v>Loading...</v>
      </c>
    </row>
    <row r="25705" spans="1:2" ht="14.25" customHeight="1">
      <c r="A25705" s="2" t="s">
        <v>24285</v>
      </c>
      <c r="B25705" s="2" t="str">
        <f ca="1">IFERROR(__xludf.DUMMYFUNCTION("GOOGLETRANSLATE(A25705,""auto"",""en"")"),"Loading...")</f>
        <v>Loading...</v>
      </c>
    </row>
    <row r="25706" spans="1:2" ht="14.25" customHeight="1">
      <c r="A25706" s="2" t="s">
        <v>24286</v>
      </c>
      <c r="B25706" s="2" t="str">
        <f ca="1">IFERROR(__xludf.DUMMYFUNCTION("GOOGLETRANSLATE(A25706,""auto"",""en"")"),"Loading...")</f>
        <v>Loading...</v>
      </c>
    </row>
    <row r="25707" spans="1:2" ht="14.25" customHeight="1">
      <c r="A25707" s="2" t="s">
        <v>24287</v>
      </c>
      <c r="B25707" s="2" t="str">
        <f ca="1">IFERROR(__xludf.DUMMYFUNCTION("GOOGLETRANSLATE(A25707,""auto"",""en"")"),"Loading...")</f>
        <v>Loading...</v>
      </c>
    </row>
    <row r="25708" spans="1:2" ht="14.25" customHeight="1">
      <c r="A25708" s="2" t="s">
        <v>24288</v>
      </c>
      <c r="B25708" s="2" t="str">
        <f ca="1">IFERROR(__xludf.DUMMYFUNCTION("GOOGLETRANSLATE(A25708,""auto"",""en"")"),"Dhruv bhai made us a video from Assam.")</f>
        <v>Dhruv bhai made us a video from Assam.</v>
      </c>
    </row>
    <row r="25709" spans="1:2" ht="14.25" customHeight="1">
      <c r="A25709" s="2" t="s">
        <v>24288</v>
      </c>
      <c r="B25709" s="2" t="str">
        <f ca="1">IFERROR(__xludf.DUMMYFUNCTION("GOOGLETRANSLATE(A25709,""auto"",""en"")"),"Dhruv bhai made us a video from Assam.")</f>
        <v>Dhruv bhai made us a video from Assam.</v>
      </c>
    </row>
    <row r="25710" spans="1:2" ht="14.25" customHeight="1">
      <c r="A25710" s="2" t="s">
        <v>24288</v>
      </c>
      <c r="B25710" s="2" t="str">
        <f ca="1">IFERROR(__xludf.DUMMYFUNCTION("GOOGLETRANSLATE(A25710,""auto"",""en"")"),"Dhruv bhai made us a video from Assam.")</f>
        <v>Dhruv bhai made us a video from Assam.</v>
      </c>
    </row>
    <row r="25711" spans="1:2" ht="14.25" customHeight="1">
      <c r="A25711" s="2" t="s">
        <v>24288</v>
      </c>
      <c r="B25711" s="2" t="str">
        <f ca="1">IFERROR(__xludf.DUMMYFUNCTION("GOOGLETRANSLATE(A25711,""auto"",""en"")"),"Dhruv bhai made us a video from Assam.")</f>
        <v>Dhruv bhai made us a video from Assam.</v>
      </c>
    </row>
    <row r="25712" spans="1:2" ht="14.25" customHeight="1">
      <c r="A25712" s="2" t="s">
        <v>24288</v>
      </c>
      <c r="B25712" s="2" t="str">
        <f ca="1">IFERROR(__xludf.DUMMYFUNCTION("GOOGLETRANSLATE(A25712,""auto"",""en"")"),"Dhruv bhai made us a video from Assam.")</f>
        <v>Dhruv bhai made us a video from Assam.</v>
      </c>
    </row>
    <row r="25713" spans="1:2" ht="14.25" customHeight="1">
      <c r="A25713" s="2" t="s">
        <v>24288</v>
      </c>
      <c r="B25713" s="2" t="str">
        <f ca="1">IFERROR(__xludf.DUMMYFUNCTION("GOOGLETRANSLATE(A25713,""auto"",""en"")"),"Dhruv bhai made us a video from Assam.")</f>
        <v>Dhruv bhai made us a video from Assam.</v>
      </c>
    </row>
    <row r="25714" spans="1:2" ht="14.25" customHeight="1">
      <c r="A25714" s="2" t="s">
        <v>151</v>
      </c>
      <c r="B25714" s="2" t="str">
        <f ca="1">IFERROR(__xludf.DUMMYFUNCTION("GOOGLETRANSLATE(A25714,""auto"",""en"")"),"Loading...")</f>
        <v>Loading...</v>
      </c>
    </row>
    <row r="25715" spans="1:2" ht="14.25" customHeight="1">
      <c r="A25715" s="2" t="s">
        <v>24289</v>
      </c>
      <c r="B25715" s="2" t="str">
        <f ca="1">IFERROR(__xludf.DUMMYFUNCTION("GOOGLETRANSLATE(A25715,""auto"",""en"")"),"Loading...")</f>
        <v>Loading...</v>
      </c>
    </row>
    <row r="25716" spans="1:2" ht="14.25" customHeight="1">
      <c r="A25716" s="4" t="s">
        <v>24290</v>
      </c>
      <c r="B25716" s="2" t="str">
        <f ca="1">IFERROR(__xludf.DUMMYFUNCTION("GOOGLETRANSLATE(A25716,""auto"",""en"")"),"Loading...")</f>
        <v>Loading...</v>
      </c>
    </row>
    <row r="25717" spans="1:2" ht="14.25" customHeight="1">
      <c r="A25717" s="2" t="s">
        <v>24291</v>
      </c>
      <c r="B25717" s="2" t="str">
        <f ca="1">IFERROR(__xludf.DUMMYFUNCTION("GOOGLETRANSLATE(A25717,""auto"",""en"")"),"Loading...")</f>
        <v>Loading...</v>
      </c>
    </row>
    <row r="25718" spans="1:2" ht="14.25" customHeight="1">
      <c r="A25718" s="2" t="s">
        <v>24292</v>
      </c>
      <c r="B25718" s="2" t="str">
        <f ca="1">IFERROR(__xludf.DUMMYFUNCTION("GOOGLETRANSLATE(A25718,""auto"",""en"")"),"Loading...")</f>
        <v>Loading...</v>
      </c>
    </row>
    <row r="25719" spans="1:2" ht="14.25" customHeight="1">
      <c r="A25719" s="2" t="s">
        <v>24293</v>
      </c>
      <c r="B25719" s="2" t="str">
        <f ca="1">IFERROR(__xludf.DUMMYFUNCTION("GOOGLETRANSLATE(A25719,""auto"",""en"")"),"Loading...")</f>
        <v>Loading...</v>
      </c>
    </row>
    <row r="25720" spans="1:2" ht="14.25" customHeight="1">
      <c r="A25720" s="2" t="s">
        <v>24294</v>
      </c>
      <c r="B25720" s="2" t="str">
        <f ca="1">IFERROR(__xludf.DUMMYFUNCTION("GOOGLETRANSLATE(A25720,""auto"",""en"")"),"Loading...")</f>
        <v>Loading...</v>
      </c>
    </row>
    <row r="25721" spans="1:2" ht="14.25" customHeight="1">
      <c r="A25721" s="2" t="s">
        <v>24295</v>
      </c>
      <c r="B25721" s="2" t="str">
        <f ca="1">IFERROR(__xludf.DUMMYFUNCTION("GOOGLETRANSLATE(A25721,""auto"",""en"")"),"Loading...")</f>
        <v>Loading...</v>
      </c>
    </row>
    <row r="25722" spans="1:2" ht="14.25" customHeight="1">
      <c r="A25722" s="2" t="s">
        <v>24296</v>
      </c>
      <c r="B25722" s="2" t="str">
        <f ca="1">IFERROR(__xludf.DUMMYFUNCTION("GOOGLETRANSLATE(A25722,""auto"",""en"")"),"Loading...")</f>
        <v>Loading...</v>
      </c>
    </row>
    <row r="25723" spans="1:2" ht="14.25" customHeight="1">
      <c r="A25723" s="2" t="s">
        <v>24297</v>
      </c>
      <c r="B25723" s="2" t="str">
        <f ca="1">IFERROR(__xludf.DUMMYFUNCTION("GOOGLETRANSLATE(A25723,""auto"",""en"")"),"Loading...")</f>
        <v>Loading...</v>
      </c>
    </row>
    <row r="25724" spans="1:2" ht="14.25" customHeight="1">
      <c r="A25724" s="2" t="s">
        <v>24298</v>
      </c>
      <c r="B25724" s="2" t="str">
        <f ca="1">IFERROR(__xludf.DUMMYFUNCTION("GOOGLETRANSLATE(A25724,""auto"",""en"")"),"Loading...")</f>
        <v>Loading...</v>
      </c>
    </row>
    <row r="25725" spans="1:2" ht="14.25" customHeight="1">
      <c r="A25725" s="5" t="s">
        <v>24299</v>
      </c>
      <c r="B25725" s="2" t="str">
        <f ca="1">IFERROR(__xludf.DUMMYFUNCTION("GOOGLETRANSLATE(A25725,""auto"",""en"")"),"Loading...")</f>
        <v>Loading...</v>
      </c>
    </row>
    <row r="25726" spans="1:2" ht="14.25" customHeight="1">
      <c r="A25726" s="2" t="s">
        <v>24300</v>
      </c>
      <c r="B25726" s="2" t="str">
        <f ca="1">IFERROR(__xludf.DUMMYFUNCTION("GOOGLETRANSLATE(A25726,""auto"",""en"")"),"Loading...")</f>
        <v>Loading...</v>
      </c>
    </row>
    <row r="25727" spans="1:2" ht="14.25" customHeight="1">
      <c r="A25727" s="4" t="s">
        <v>24301</v>
      </c>
      <c r="B25727" s="2" t="str">
        <f ca="1">IFERROR(__xludf.DUMMYFUNCTION("GOOGLETRANSLATE(A25727,""auto"",""en"")"),"Loading...")</f>
        <v>Loading...</v>
      </c>
    </row>
    <row r="25728" spans="1:2" ht="14.25" customHeight="1">
      <c r="A25728" s="2" t="s">
        <v>24302</v>
      </c>
      <c r="B25728" s="2" t="str">
        <f ca="1">IFERROR(__xludf.DUMMYFUNCTION("GOOGLETRANSLATE(A25728,""auto"",""en"")"),"Modi ko de do gali bhai")</f>
        <v>Modi ko de do gali bhai</v>
      </c>
    </row>
    <row r="25729" spans="1:2" ht="14.25" customHeight="1">
      <c r="A25729" s="2" t="s">
        <v>24303</v>
      </c>
      <c r="B25729" s="2" t="str">
        <f ca="1">IFERROR(__xludf.DUMMYFUNCTION("GOOGLETRANSLATE(A25729,""auto"",""en"")"),"Loading...")</f>
        <v>Loading...</v>
      </c>
    </row>
    <row r="25730" spans="1:2" ht="14.25" customHeight="1">
      <c r="A25730" s="2" t="s">
        <v>24304</v>
      </c>
      <c r="B25730" s="2" t="str">
        <f ca="1">IFERROR(__xludf.DUMMYFUNCTION("GOOGLETRANSLATE(A25730,""auto"",""en"")"),"Loading...")</f>
        <v>Loading...</v>
      </c>
    </row>
    <row r="25731" spans="1:2" ht="14.25" customHeight="1">
      <c r="A25731" s="2" t="s">
        <v>24305</v>
      </c>
      <c r="B25731" s="2" t="str">
        <f ca="1">IFERROR(__xludf.DUMMYFUNCTION("GOOGLETRANSLATE(A25731,""auto"",""en"")"),"Loading...")</f>
        <v>Loading...</v>
      </c>
    </row>
    <row r="25732" spans="1:2" ht="14.25" customHeight="1">
      <c r="A25732" s="2" t="s">
        <v>24306</v>
      </c>
      <c r="B25732" s="2" t="str">
        <f ca="1">IFERROR(__xludf.DUMMYFUNCTION("GOOGLETRANSLATE(A25732,""auto"",""en"")"),"Loading...")</f>
        <v>Loading...</v>
      </c>
    </row>
    <row r="25733" spans="1:2" ht="14.25" customHeight="1">
      <c r="A25733" s="2" t="s">
        <v>24307</v>
      </c>
      <c r="B25733" s="2" t="str">
        <f ca="1">IFERROR(__xludf.DUMMYFUNCTION("GOOGLETRANSLATE(A25733,""auto"",""en"")"),"Loading...")</f>
        <v>Loading...</v>
      </c>
    </row>
    <row r="25734" spans="1:2" ht="14.25" customHeight="1">
      <c r="A25734" s="4" t="s">
        <v>24308</v>
      </c>
      <c r="B25734" s="2" t="str">
        <f ca="1">IFERROR(__xludf.DUMMYFUNCTION("GOOGLETRANSLATE(A25734,""auto"",""en"")"),"Loading...")</f>
        <v>Loading...</v>
      </c>
    </row>
    <row r="25735" spans="1:2" ht="14.25" customHeight="1">
      <c r="A25735" s="2" t="s">
        <v>24309</v>
      </c>
      <c r="B25735" s="2" t="str">
        <f ca="1">IFERROR(__xludf.DUMMYFUNCTION("GOOGLETRANSLATE(A25735,""auto"",""en"")"),"Loading...")</f>
        <v>Loading...</v>
      </c>
    </row>
    <row r="25736" spans="1:2" ht="14.25" customHeight="1">
      <c r="A25736" s="2" t="s">
        <v>24310</v>
      </c>
      <c r="B25736" s="2" t="str">
        <f ca="1">IFERROR(__xludf.DUMMYFUNCTION("GOOGLETRANSLATE(A25736,""auto"",""en"")"),"Loading...")</f>
        <v>Loading...</v>
      </c>
    </row>
    <row r="25737" spans="1:2" ht="14.25" customHeight="1">
      <c r="A25737" s="2" t="s">
        <v>24311</v>
      </c>
      <c r="B25737" s="2" t="str">
        <f ca="1">IFERROR(__xludf.DUMMYFUNCTION("GOOGLETRANSLATE(A25737,""auto"",""en"")"),"Loading...")</f>
        <v>Loading...</v>
      </c>
    </row>
    <row r="25738" spans="1:2" ht="14.25" customHeight="1">
      <c r="A25738" s="2" t="s">
        <v>24312</v>
      </c>
      <c r="B25738" s="2" t="str">
        <f ca="1">IFERROR(__xludf.DUMMYFUNCTION("GOOGLETRANSLATE(A25738,""auto"",""en"")"),"Loading...")</f>
        <v>Loading...</v>
      </c>
    </row>
    <row r="25739" spans="1:2" ht="14.25" customHeight="1">
      <c r="A25739" s="2" t="s">
        <v>24313</v>
      </c>
      <c r="B25739" s="2" t="str">
        <f ca="1">IFERROR(__xludf.DUMMYFUNCTION("GOOGLETRANSLATE(A25739,""auto"",""en"")"),"Loading...")</f>
        <v>Loading...</v>
      </c>
    </row>
    <row r="25740" spans="1:2" ht="14.25" customHeight="1">
      <c r="A25740" s="2" t="s">
        <v>2661</v>
      </c>
      <c r="B25740" s="2" t="str">
        <f ca="1">IFERROR(__xludf.DUMMYFUNCTION("GOOGLETRANSLATE(A25740,""auto"",""en"")"),"Loading...")</f>
        <v>Loading...</v>
      </c>
    </row>
    <row r="25741" spans="1:2" ht="14.25" customHeight="1">
      <c r="A25741" s="2" t="s">
        <v>24314</v>
      </c>
      <c r="B25741" s="2" t="str">
        <f ca="1">IFERROR(__xludf.DUMMYFUNCTION("GOOGLETRANSLATE(A25741,""auto"",""en"")"),"Loading...")</f>
        <v>Loading...</v>
      </c>
    </row>
    <row r="25742" spans="1:2" ht="14.25" customHeight="1">
      <c r="A25742" s="2" t="s">
        <v>24315</v>
      </c>
      <c r="B25742" s="2" t="str">
        <f ca="1">IFERROR(__xludf.DUMMYFUNCTION("GOOGLETRANSLATE(A25742,""auto"",""en"")"),"If modi is a dictator....u will be finish after this video😂....but u r still doing videos means ...giving wrong info about modi 😅")</f>
        <v>If modi is a dictator....u will be finish after this video😂....but u r still doing videos means ...giving wrong info about modi 😅</v>
      </c>
    </row>
    <row r="25743" spans="1:2" ht="14.25" customHeight="1">
      <c r="A25743" s="2" t="s">
        <v>24316</v>
      </c>
      <c r="B25743" s="2" t="str">
        <f ca="1">IFERROR(__xludf.DUMMYFUNCTION("GOOGLETRANSLATE(A25743,""auto"",""en"")"),"Loading...")</f>
        <v>Loading...</v>
      </c>
    </row>
    <row r="25744" spans="1:2" ht="14.25" customHeight="1">
      <c r="A25744" s="2" t="s">
        <v>24317</v>
      </c>
      <c r="B25744" s="2" t="str">
        <f ca="1">IFERROR(__xludf.DUMMYFUNCTION("GOOGLETRANSLATE(A25744,""auto"",""en"")"),"Loading...")</f>
        <v>Loading...</v>
      </c>
    </row>
    <row r="25745" spans="1:2" ht="14.25" customHeight="1">
      <c r="A25745" s="2" t="s">
        <v>24318</v>
      </c>
      <c r="B25745" s="2" t="str">
        <f ca="1">IFERROR(__xludf.DUMMYFUNCTION("GOOGLETRANSLATE(A25745,""auto"",""en"")"),"Loading...")</f>
        <v>Loading...</v>
      </c>
    </row>
    <row r="25746" spans="1:2" ht="14.25" customHeight="1">
      <c r="A25746" s="2" t="s">
        <v>24319</v>
      </c>
      <c r="B25746" s="2" t="str">
        <f ca="1">IFERROR(__xludf.DUMMYFUNCTION("GOOGLETRANSLATE(A25746,""auto"",""en"")"),"Loading...")</f>
        <v>Loading...</v>
      </c>
    </row>
    <row r="25747" spans="1:2" ht="14.25" customHeight="1">
      <c r="A25747" s="2" t="s">
        <v>24320</v>
      </c>
      <c r="B25747" s="2" t="str">
        <f ca="1">IFERROR(__xludf.DUMMYFUNCTION("GOOGLETRANSLATE(A25747,""auto"",""en"")"),"i love YOU bro")</f>
        <v>i love YOU bro</v>
      </c>
    </row>
    <row r="25748" spans="1:2" ht="14.25" customHeight="1">
      <c r="A25748" s="2" t="s">
        <v>151</v>
      </c>
      <c r="B25748" s="2" t="str">
        <f ca="1">IFERROR(__xludf.DUMMYFUNCTION("GOOGLETRANSLATE(A25748,""auto"",""en"")"),"Loading...")</f>
        <v>Loading...</v>
      </c>
    </row>
    <row r="25749" spans="1:2" ht="14.25" customHeight="1">
      <c r="A25749" s="2" t="s">
        <v>24321</v>
      </c>
      <c r="B25749" s="2" t="str">
        <f ca="1">IFERROR(__xludf.DUMMYFUNCTION("GOOGLETRANSLATE(A25749,""auto"",""en"")"),"Loading...")</f>
        <v>Loading...</v>
      </c>
    </row>
    <row r="25750" spans="1:2" ht="14.25" customHeight="1">
      <c r="A25750" s="2" t="s">
        <v>4322</v>
      </c>
      <c r="B25750" s="2" t="str">
        <f ca="1">IFERROR(__xludf.DUMMYFUNCTION("GOOGLETRANSLATE(A25750,""auto"",""en"")"),"Loading...")</f>
        <v>Loading...</v>
      </c>
    </row>
    <row r="25751" spans="1:2" ht="14.25" customHeight="1">
      <c r="A25751" s="2" t="s">
        <v>4322</v>
      </c>
      <c r="B25751" s="2" t="str">
        <f ca="1">IFERROR(__xludf.DUMMYFUNCTION("GOOGLETRANSLATE(A25751,""auto"",""en"")"),"Loading...")</f>
        <v>Loading...</v>
      </c>
    </row>
    <row r="25752" spans="1:2" ht="14.25" customHeight="1">
      <c r="A25752" s="2" t="s">
        <v>24322</v>
      </c>
      <c r="B25752" s="2" t="str">
        <f ca="1">IFERROR(__xludf.DUMMYFUNCTION("GOOGLETRANSLATE(A25752,""auto"",""en"")"),"I'm a BOXER never afraid but i'm nothing before your courage. Salute")</f>
        <v>I'm a BOXER never afraid but i'm nothing before your courage. Salute</v>
      </c>
    </row>
    <row r="25753" spans="1:2" ht="14.25" customHeight="1">
      <c r="A25753" s="2" t="s">
        <v>24323</v>
      </c>
      <c r="B25753" s="2" t="str">
        <f ca="1">IFERROR(__xludf.DUMMYFUNCTION("GOOGLETRANSLATE(A25753,""auto"",""en"")"),"Loading...")</f>
        <v>Loading...</v>
      </c>
    </row>
    <row r="25754" spans="1:2" ht="14.25" customHeight="1">
      <c r="A25754" s="2" t="s">
        <v>24324</v>
      </c>
      <c r="B25754" s="2" t="str">
        <f ca="1">IFERROR(__xludf.DUMMYFUNCTION("GOOGLETRANSLATE(A25754,""auto"",""en"")"),"Loading...")</f>
        <v>Loading...</v>
      </c>
    </row>
    <row r="25755" spans="1:2" ht="14.25" customHeight="1">
      <c r="A25755" s="2" t="s">
        <v>24325</v>
      </c>
      <c r="B25755" s="2" t="str">
        <f ca="1">IFERROR(__xludf.DUMMYFUNCTION("GOOGLETRANSLATE(A25755,""auto"",""en"")"),"Loading...")</f>
        <v>Loading...</v>
      </c>
    </row>
    <row r="25756" spans="1:2" ht="14.25" customHeight="1">
      <c r="A25756" s="4" t="s">
        <v>24326</v>
      </c>
      <c r="B25756" s="2" t="str">
        <f ca="1">IFERROR(__xludf.DUMMYFUNCTION("GOOGLETRANSLATE(A25756,""auto"",""en"")"),"Creditjivi 🤝 Photojivi 🤝 Jumlajivi")</f>
        <v>Creditjivi 🤝 Photojivi 🤝 Jumlajivi</v>
      </c>
    </row>
    <row r="25757" spans="1:2" ht="14.25" customHeight="1">
      <c r="A25757" s="2" t="s">
        <v>24327</v>
      </c>
      <c r="B25757" s="2" t="str">
        <f ca="1">IFERROR(__xludf.DUMMYFUNCTION("GOOGLETRANSLATE(A25757,""auto"",""en"")"),"Loading...")</f>
        <v>Loading...</v>
      </c>
    </row>
    <row r="25758" spans="1:2" ht="14.25" customHeight="1">
      <c r="A25758" s="4" t="s">
        <v>24328</v>
      </c>
      <c r="B25758" s="2" t="str">
        <f ca="1">IFERROR(__xludf.DUMMYFUNCTION("GOOGLETRANSLATE(A25758,""auto"",""en"")"),"Loading...")</f>
        <v>Loading...</v>
      </c>
    </row>
    <row r="25759" spans="1:2" ht="14.25" customHeight="1">
      <c r="A25759" s="2" t="s">
        <v>24329</v>
      </c>
      <c r="B25759" s="2" t="str">
        <f ca="1">IFERROR(__xludf.DUMMYFUNCTION("GOOGLETRANSLATE(A25759,""auto"",""en"")"),"The eyes are full and the eyes are full.")</f>
        <v>The eyes are full and the eyes are full.</v>
      </c>
    </row>
    <row r="25760" spans="1:2" ht="14.25" customHeight="1">
      <c r="A25760" s="2" t="s">
        <v>24330</v>
      </c>
      <c r="B25760" s="2" t="str">
        <f ca="1">IFERROR(__xludf.DUMMYFUNCTION("GOOGLETRANSLATE(A25760,""auto"",""en"")"),"I am very happy that you are reaching this true world.")</f>
        <v>I am very happy that you are reaching this true world.</v>
      </c>
    </row>
    <row r="25761" spans="1:2" ht="14.25" customHeight="1">
      <c r="A25761" s="2" t="s">
        <v>24331</v>
      </c>
      <c r="B25761" s="2" t="str">
        <f ca="1">IFERROR(__xludf.DUMMYFUNCTION("GOOGLETRANSLATE(A25761,""auto"",""en"")"),"Bro make a video of Rahul Gandhi also")</f>
        <v>Bro make a video of Rahul Gandhi also</v>
      </c>
    </row>
    <row r="25762" spans="1:2" ht="14.25" customHeight="1">
      <c r="A25762" s="2" t="s">
        <v>24332</v>
      </c>
      <c r="B25762" s="2" t="str">
        <f ca="1">IFERROR(__xludf.DUMMYFUNCTION("GOOGLETRANSLATE(A25762,""auto"",""en"")"),"Loading...")</f>
        <v>Loading...</v>
      </c>
    </row>
    <row r="25763" spans="1:2" ht="14.25" customHeight="1">
      <c r="A25763" s="2" t="s">
        <v>24333</v>
      </c>
      <c r="B25763" s="2" t="str">
        <f ca="1">IFERROR(__xludf.DUMMYFUNCTION("GOOGLETRANSLATE(A25763,""auto"",""en"")"),"Loading...")</f>
        <v>Loading...</v>
      </c>
    </row>
    <row r="25764" spans="1:2" ht="14.25" customHeight="1">
      <c r="A25764" s="2" t="s">
        <v>24334</v>
      </c>
      <c r="B25764" s="2" t="str">
        <f ca="1">IFERROR(__xludf.DUMMYFUNCTION("GOOGLETRANSLATE(A25764,""auto"",""en"")"),"Loading...")</f>
        <v>Loading...</v>
      </c>
    </row>
    <row r="25765" spans="1:2" ht="14.25" customHeight="1">
      <c r="A25765" s="2" t="s">
        <v>24335</v>
      </c>
      <c r="B25765" s="2" t="str">
        <f ca="1">IFERROR(__xludf.DUMMYFUNCTION("GOOGLETRANSLATE(A25765,""auto"",""en"")"),"Loading...")</f>
        <v>Loading...</v>
      </c>
    </row>
    <row r="25766" spans="1:2" ht="14.25" customHeight="1">
      <c r="A25766" s="2" t="s">
        <v>24336</v>
      </c>
      <c r="B25766" s="2" t="str">
        <f ca="1">IFERROR(__xludf.DUMMYFUNCTION("GOOGLETRANSLATE(A25766,""auto"",""en"")"),"Loading...")</f>
        <v>Loading...</v>
      </c>
    </row>
    <row r="25767" spans="1:2" ht="14.25" customHeight="1">
      <c r="A25767" s="4" t="s">
        <v>24337</v>
      </c>
      <c r="B25767" s="2" t="str">
        <f ca="1">IFERROR(__xludf.DUMMYFUNCTION("GOOGLETRANSLATE(A25767,""auto"",""en"")"),"Loading...")</f>
        <v>Loading...</v>
      </c>
    </row>
    <row r="25768" spans="1:2" ht="14.25" customHeight="1">
      <c r="A25768" s="6" t="s">
        <v>24338</v>
      </c>
      <c r="B25768" s="2" t="str">
        <f ca="1">IFERROR(__xludf.DUMMYFUNCTION("GOOGLETRANSLATE(A25768,""auto"",""en"")"),"Loading...")</f>
        <v>Loading...</v>
      </c>
    </row>
    <row r="25769" spans="1:2" ht="14.25" customHeight="1">
      <c r="A25769" s="4" t="s">
        <v>24120</v>
      </c>
      <c r="B25769" s="2" t="str">
        <f ca="1">IFERROR(__xludf.DUMMYFUNCTION("GOOGLETRANSLATE(A25769,""auto"",""en"")"),"Loading...")</f>
        <v>Loading...</v>
      </c>
    </row>
    <row r="25770" spans="1:2" ht="14.25" customHeight="1">
      <c r="A25770" s="2" t="s">
        <v>24339</v>
      </c>
      <c r="B25770" s="2" t="str">
        <f ca="1">IFERROR(__xludf.DUMMYFUNCTION("GOOGLETRANSLATE(A25770,""auto"",""en"")"),"Loading...")</f>
        <v>Loading...</v>
      </c>
    </row>
    <row r="25771" spans="1:2" ht="14.25" customHeight="1">
      <c r="A25771" s="2" t="s">
        <v>24340</v>
      </c>
      <c r="B25771" s="2" t="str">
        <f ca="1">IFERROR(__xludf.DUMMYFUNCTION("GOOGLETRANSLATE(A25771,""auto"",""en"")"),"Loading...")</f>
        <v>Loading...</v>
      </c>
    </row>
    <row r="25772" spans="1:2" ht="14.25" customHeight="1">
      <c r="A25772" s="2" t="s">
        <v>24341</v>
      </c>
      <c r="B25772" s="2" t="str">
        <f ca="1">IFERROR(__xludf.DUMMYFUNCTION("GOOGLETRANSLATE(A25772,""auto"",""en"")"),"Loading...")</f>
        <v>Loading...</v>
      </c>
    </row>
    <row r="25773" spans="1:2" ht="14.25" customHeight="1">
      <c r="A25773" s="2" t="s">
        <v>386</v>
      </c>
      <c r="B25773" s="2" t="str">
        <f ca="1">IFERROR(__xludf.DUMMYFUNCTION("GOOGLETRANSLATE(A25773,""auto"",""en"")"),"Loading...")</f>
        <v>Loading...</v>
      </c>
    </row>
    <row r="25774" spans="1:2" ht="14.25" customHeight="1">
      <c r="A25774" s="2" t="s">
        <v>24342</v>
      </c>
      <c r="B25774" s="2" t="str">
        <f ca="1">IFERROR(__xludf.DUMMYFUNCTION("GOOGLETRANSLATE(A25774,""auto"",""en"")"),"Loading...")</f>
        <v>Loading...</v>
      </c>
    </row>
    <row r="25775" spans="1:2" ht="14.25" customHeight="1">
      <c r="A25775" s="2" t="s">
        <v>24343</v>
      </c>
      <c r="B25775" s="2" t="str">
        <f ca="1">IFERROR(__xludf.DUMMYFUNCTION("GOOGLETRANSLATE(A25775,""auto"",""en"")"),"Loading...")</f>
        <v>Loading...</v>
      </c>
    </row>
    <row r="25776" spans="1:2" ht="14.25" customHeight="1">
      <c r="A25776" s="6" t="s">
        <v>24344</v>
      </c>
      <c r="B25776" s="2" t="str">
        <f ca="1">IFERROR(__xludf.DUMMYFUNCTION("GOOGLETRANSLATE(A25776,""auto"",""en"")"),"Loading...")</f>
        <v>Loading...</v>
      </c>
    </row>
    <row r="25777" spans="1:2" ht="14.25" customHeight="1">
      <c r="A25777" s="6" t="s">
        <v>24345</v>
      </c>
      <c r="B25777" s="2" t="str">
        <f ca="1">IFERROR(__xludf.DUMMYFUNCTION("GOOGLETRANSLATE(A25777,""auto"",""en"")"),"Brother, share some cheese with me about your beloved party leader Jawaharlal Nehru ji.
By the way this great devotee of the country has stayed in India.")</f>
        <v>Brother, share some cheese with me about your beloved party leader Jawaharlal Nehru ji.
By the way this great devotee of the country has stayed in India.</v>
      </c>
    </row>
    <row r="25778" spans="1:2" ht="14.25" customHeight="1">
      <c r="A25778" s="2" t="s">
        <v>24346</v>
      </c>
      <c r="B25778" s="2" t="str">
        <f ca="1">IFERROR(__xludf.DUMMYFUNCTION("GOOGLETRANSLATE(A25778,""auto"",""en"")"),"Loading...")</f>
        <v>Loading...</v>
      </c>
    </row>
    <row r="25779" spans="1:2" ht="14.25" customHeight="1">
      <c r="A25779" s="2" t="s">
        <v>24347</v>
      </c>
      <c r="B25779" s="2" t="str">
        <f ca="1">IFERROR(__xludf.DUMMYFUNCTION("GOOGLETRANSLATE(A25779,""auto"",""en"")"),"Loading...")</f>
        <v>Loading...</v>
      </c>
    </row>
    <row r="25780" spans="1:2" ht="14.25" customHeight="1">
      <c r="A25780" s="2" t="s">
        <v>7</v>
      </c>
      <c r="B25780" s="2" t="str">
        <f ca="1">IFERROR(__xludf.DUMMYFUNCTION("GOOGLETRANSLATE(A25780,""auto"",""en"")"),"Loading...")</f>
        <v>Loading...</v>
      </c>
    </row>
    <row r="25781" spans="1:2" ht="14.25" customHeight="1">
      <c r="A25781" s="2" t="s">
        <v>24348</v>
      </c>
      <c r="B25781" s="2" t="str">
        <f ca="1">IFERROR(__xludf.DUMMYFUNCTION("GOOGLETRANSLATE(A25781,""auto"",""en"")"),"Loading...")</f>
        <v>Loading...</v>
      </c>
    </row>
    <row r="25782" spans="1:2" ht="14.25" customHeight="1">
      <c r="A25782" s="2" t="s">
        <v>24349</v>
      </c>
      <c r="B25782" s="2" t="str">
        <f ca="1">IFERROR(__xludf.DUMMYFUNCTION("GOOGLETRANSLATE(A25782,""auto"",""en"")"),"Loading...")</f>
        <v>Loading...</v>
      </c>
    </row>
    <row r="25783" spans="1:2" ht="14.25" customHeight="1">
      <c r="A25783" s="2" t="s">
        <v>24350</v>
      </c>
      <c r="B25783" s="2" t="str">
        <f ca="1">IFERROR(__xludf.DUMMYFUNCTION("GOOGLETRANSLATE(A25783,""auto"",""en"")"),"Loading...")</f>
        <v>Loading...</v>
      </c>
    </row>
    <row r="25784" spans="1:2" ht="14.25" customHeight="1">
      <c r="A25784" s="2" t="s">
        <v>24351</v>
      </c>
      <c r="B25784" s="2" t="str">
        <f ca="1">IFERROR(__xludf.DUMMYFUNCTION("GOOGLETRANSLATE(A25784,""auto"",""en"")"),"Loading...")</f>
        <v>Loading...</v>
      </c>
    </row>
    <row r="25785" spans="1:2" ht="14.25" customHeight="1">
      <c r="A25785" s="2" t="s">
        <v>24352</v>
      </c>
      <c r="B25785" s="2" t="str">
        <f ca="1">IFERROR(__xludf.DUMMYFUNCTION("GOOGLETRANSLATE(A25785,""auto"",""en"")"),"Loading...")</f>
        <v>Loading...</v>
      </c>
    </row>
    <row r="25786" spans="1:2" ht="14.25" customHeight="1">
      <c r="A25786" s="2" t="s">
        <v>24353</v>
      </c>
      <c r="B25786" s="2" t="str">
        <f ca="1">IFERROR(__xludf.DUMMYFUNCTION("GOOGLETRANSLATE(A25786,""auto"",""en"")"),"Loading...")</f>
        <v>Loading...</v>
      </c>
    </row>
    <row r="25787" spans="1:2" ht="14.25" customHeight="1">
      <c r="A25787" s="2" t="s">
        <v>24354</v>
      </c>
      <c r="B25787" s="2" t="str">
        <f ca="1">IFERROR(__xludf.DUMMYFUNCTION("GOOGLETRANSLATE(A25787,""auto"",""en"")"),"Loading...")</f>
        <v>Loading...</v>
      </c>
    </row>
    <row r="25788" spans="1:2" ht="14.25" customHeight="1">
      <c r="A25788" s="6" t="s">
        <v>24355</v>
      </c>
      <c r="B25788" s="2" t="str">
        <f ca="1">IFERROR(__xludf.DUMMYFUNCTION("GOOGLETRANSLATE(A25788,""auto"",""en"")"),"Loading...")</f>
        <v>Loading...</v>
      </c>
    </row>
    <row r="25789" spans="1:2" ht="14.25" customHeight="1">
      <c r="A25789" s="2" t="s">
        <v>24356</v>
      </c>
      <c r="B25789" s="2" t="str">
        <f ca="1">IFERROR(__xludf.DUMMYFUNCTION("GOOGLETRANSLATE(A25789,""auto"",""en"")"),"Loading...")</f>
        <v>Loading...</v>
      </c>
    </row>
    <row r="25790" spans="1:2" ht="14.25" customHeight="1">
      <c r="A25790" s="2" t="s">
        <v>24357</v>
      </c>
      <c r="B25790" s="2" t="str">
        <f ca="1">IFERROR(__xludf.DUMMYFUNCTION("GOOGLETRANSLATE(A25790,""auto"",""en"")"),"Dhruv rathe aa ke bol beta in india")</f>
        <v>Dhruv rathe aa ke bol beta in india</v>
      </c>
    </row>
    <row r="25791" spans="1:2" ht="14.25" customHeight="1">
      <c r="A25791" s="2" t="s">
        <v>24358</v>
      </c>
      <c r="B25791" s="2" t="str">
        <f ca="1">IFERROR(__xludf.DUMMYFUNCTION("GOOGLETRANSLATE(A25791,""auto"",""en"")"),"Loading...")</f>
        <v>Loading...</v>
      </c>
    </row>
    <row r="25792" spans="1:2" ht="14.25" customHeight="1">
      <c r="A25792" s="2" t="s">
        <v>24359</v>
      </c>
      <c r="B25792" s="2" t="str">
        <f ca="1">IFERROR(__xludf.DUMMYFUNCTION("GOOGLETRANSLATE(A25792,""auto"",""en"")"),"Loading...")</f>
        <v>Loading...</v>
      </c>
    </row>
    <row r="25793" spans="1:2" ht="14.25" customHeight="1">
      <c r="A25793" s="2" t="s">
        <v>24360</v>
      </c>
      <c r="B25793" s="2" t="str">
        <f ca="1">IFERROR(__xludf.DUMMYFUNCTION("GOOGLETRANSLATE(A25793,""auto"",""en"")"),"Loading...")</f>
        <v>Loading...</v>
      </c>
    </row>
    <row r="25794" spans="1:2" ht="14.25" customHeight="1">
      <c r="A25794" s="2" t="s">
        <v>24361</v>
      </c>
      <c r="B25794" s="2" t="str">
        <f ca="1">IFERROR(__xludf.DUMMYFUNCTION("GOOGLETRANSLATE(A25794,""auto"",""en"")"),"Loading...")</f>
        <v>Loading...</v>
      </c>
    </row>
    <row r="25795" spans="1:2" ht="14.25" customHeight="1">
      <c r="A25795" s="2" t="s">
        <v>24362</v>
      </c>
      <c r="B25795" s="2" t="str">
        <f ca="1">IFERROR(__xludf.DUMMYFUNCTION("GOOGLETRANSLATE(A25795,""auto"",""en"")"),"Loading...")</f>
        <v>Loading...</v>
      </c>
    </row>
    <row r="25796" spans="1:2" ht="14.25" customHeight="1">
      <c r="A25796" s="2" t="s">
        <v>24363</v>
      </c>
      <c r="B25796" s="2" t="str">
        <f ca="1">IFERROR(__xludf.DUMMYFUNCTION("GOOGLETRANSLATE(A25796,""auto"",""en"")"),"Loading...")</f>
        <v>Loading...</v>
      </c>
    </row>
    <row r="25797" spans="1:2" ht="14.25" customHeight="1">
      <c r="A25797" s="2" t="s">
        <v>24364</v>
      </c>
      <c r="B25797" s="2" t="str">
        <f ca="1">IFERROR(__xludf.DUMMYFUNCTION("GOOGLETRANSLATE(A25797,""auto"",""en"")"),"Loading...")</f>
        <v>Loading...</v>
      </c>
    </row>
    <row r="25798" spans="1:2" ht="14.25" customHeight="1">
      <c r="A25798" s="2" t="s">
        <v>24365</v>
      </c>
      <c r="B25798" s="2" t="str">
        <f ca="1">IFERROR(__xludf.DUMMYFUNCTION("GOOGLETRANSLATE(A25798,""auto"",""en"")"),"Loading...")</f>
        <v>Loading...</v>
      </c>
    </row>
    <row r="25799" spans="1:2" ht="14.25" customHeight="1">
      <c r="A25799" s="2" t="s">
        <v>24366</v>
      </c>
      <c r="B25799" s="2" t="str">
        <f ca="1">IFERROR(__xludf.DUMMYFUNCTION("GOOGLETRANSLATE(A25799,""auto"",""en"")"),"Loading...")</f>
        <v>Loading...</v>
      </c>
    </row>
    <row r="25800" spans="1:2" ht="14.25" customHeight="1">
      <c r="A25800" s="2" t="s">
        <v>24367</v>
      </c>
      <c r="B25800" s="2" t="str">
        <f ca="1">IFERROR(__xludf.DUMMYFUNCTION("GOOGLETRANSLATE(A25800,""auto"",""en"")"),"Loading...")</f>
        <v>Loading...</v>
      </c>
    </row>
    <row r="25801" spans="1:2" ht="14.25" customHeight="1">
      <c r="A25801" s="2" t="s">
        <v>24368</v>
      </c>
      <c r="B25801" s="2" t="str">
        <f ca="1">IFERROR(__xludf.DUMMYFUNCTION("GOOGLETRANSLATE(A25801,""auto"",""en"")"),"Loading...")</f>
        <v>Loading...</v>
      </c>
    </row>
    <row r="25802" spans="1:2" ht="14.25" customHeight="1">
      <c r="A25802" s="2" t="s">
        <v>24369</v>
      </c>
      <c r="B25802" s="2" t="str">
        <f ca="1">IFERROR(__xludf.DUMMYFUNCTION("GOOGLETRANSLATE(A25802,""auto"",""en"")"),"Loading...")</f>
        <v>Loading...</v>
      </c>
    </row>
    <row r="25803" spans="1:2" ht="14.25" customHeight="1">
      <c r="A25803" s="2" t="s">
        <v>594</v>
      </c>
      <c r="B25803" s="2" t="str">
        <f ca="1">IFERROR(__xludf.DUMMYFUNCTION("GOOGLETRANSLATE(A25803,""auto"",""en"")"),"❤")</f>
        <v>❤</v>
      </c>
    </row>
    <row r="25804" spans="1:2" ht="14.25" customHeight="1">
      <c r="A25804" s="2" t="s">
        <v>24370</v>
      </c>
      <c r="B25804" s="2" t="str">
        <f ca="1">IFERROR(__xludf.DUMMYFUNCTION("GOOGLETRANSLATE(A25804,""auto"",""en"")"),"Loading...")</f>
        <v>Loading...</v>
      </c>
    </row>
    <row r="25805" spans="1:2" ht="14.25" customHeight="1">
      <c r="A25805" s="2" t="s">
        <v>24371</v>
      </c>
      <c r="B25805" s="2" t="str">
        <f ca="1">IFERROR(__xludf.DUMMYFUNCTION("GOOGLETRANSLATE(A25805,""auto"",""en"")"),"It proves  might is right😂")</f>
        <v>It proves  might is right😂</v>
      </c>
    </row>
    <row r="25806" spans="1:2" ht="14.25" customHeight="1">
      <c r="A25806" s="2" t="s">
        <v>24372</v>
      </c>
      <c r="B25806" s="2" t="str">
        <f ca="1">IFERROR(__xludf.DUMMYFUNCTION("GOOGLETRANSLATE(A25806,""auto"",""en"")"),"Loading...")</f>
        <v>Loading...</v>
      </c>
    </row>
    <row r="25807" spans="1:2" ht="14.25" customHeight="1">
      <c r="A25807" s="2" t="s">
        <v>24373</v>
      </c>
      <c r="B25807" s="2" t="str">
        <f ca="1">IFERROR(__xludf.DUMMYFUNCTION("GOOGLETRANSLATE(A25807,""auto"",""en"")"),"Loading...")</f>
        <v>Loading...</v>
      </c>
    </row>
    <row r="25808" spans="1:2" ht="14.25" customHeight="1">
      <c r="A25808" s="2" t="s">
        <v>24374</v>
      </c>
      <c r="B25808" s="2" t="str">
        <f ca="1">IFERROR(__xludf.DUMMYFUNCTION("GOOGLETRANSLATE(A25808,""auto"",""en"")"),"I salute this brother")</f>
        <v>I salute this brother</v>
      </c>
    </row>
    <row r="25809" spans="1:2" ht="14.25" customHeight="1">
      <c r="A25809" s="2" t="s">
        <v>24375</v>
      </c>
      <c r="B25809" s="2" t="str">
        <f ca="1">IFERROR(__xludf.DUMMYFUNCTION("GOOGLETRANSLATE(A25809,""auto"",""en"")"),"Loading...")</f>
        <v>Loading...</v>
      </c>
    </row>
    <row r="25810" spans="1:2" ht="14.25" customHeight="1">
      <c r="A25810" s="4" t="s">
        <v>24376</v>
      </c>
      <c r="B25810" s="2" t="str">
        <f ca="1">IFERROR(__xludf.DUMMYFUNCTION("GOOGLETRANSLATE(A25810,""auto"",""en"")"),"Jai Hind❤")</f>
        <v>Jai Hind❤</v>
      </c>
    </row>
    <row r="25811" spans="1:2" ht="14.25" customHeight="1">
      <c r="A25811" s="2" t="s">
        <v>24377</v>
      </c>
      <c r="B25811" s="2" t="str">
        <f ca="1">IFERROR(__xludf.DUMMYFUNCTION("GOOGLETRANSLATE(A25811,""auto"",""en"")"),"Thank you❤🌹🙏")</f>
        <v>Thank you❤🌹🙏</v>
      </c>
    </row>
    <row r="25812" spans="1:2" ht="14.25" customHeight="1">
      <c r="A25812" s="2" t="s">
        <v>386</v>
      </c>
      <c r="B25812" s="2" t="str">
        <f ca="1">IFERROR(__xludf.DUMMYFUNCTION("GOOGLETRANSLATE(A25812,""auto"",""en"")"),"Loading...")</f>
        <v>Loading...</v>
      </c>
    </row>
    <row r="25813" spans="1:2" ht="14.25" customHeight="1">
      <c r="A25813" s="2" t="s">
        <v>594</v>
      </c>
      <c r="B25813" s="2" t="str">
        <f ca="1">IFERROR(__xludf.DUMMYFUNCTION("GOOGLETRANSLATE(A25813,""auto"",""en"")"),"❤")</f>
        <v>❤</v>
      </c>
    </row>
    <row r="25814" spans="1:2" ht="14.25" customHeight="1">
      <c r="A25814" s="2" t="s">
        <v>24378</v>
      </c>
      <c r="B25814" s="2" t="str">
        <f ca="1">IFERROR(__xludf.DUMMYFUNCTION("GOOGLETRANSLATE(A25814,""auto"",""en"")"),"You will live like a Saheed 😊😊😊😊")</f>
        <v>You will live like a Saheed 😊😊😊😊</v>
      </c>
    </row>
    <row r="25815" spans="1:2" ht="14.25" customHeight="1">
      <c r="A25815" s="2" t="s">
        <v>24379</v>
      </c>
      <c r="B25815" s="2" t="str">
        <f ca="1">IFERROR(__xludf.DUMMYFUNCTION("GOOGLETRANSLATE(A25815,""auto"",""en"")"),"Loading...")</f>
        <v>Loading...</v>
      </c>
    </row>
    <row r="25816" spans="1:2" ht="14.25" customHeight="1">
      <c r="A25816" s="2" t="s">
        <v>24380</v>
      </c>
      <c r="B25816" s="2" t="str">
        <f ca="1">IFERROR(__xludf.DUMMYFUNCTION("GOOGLETRANSLATE(A25816,""auto"",""en"")"),"Loading...")</f>
        <v>Loading...</v>
      </c>
    </row>
    <row r="25817" spans="1:2" ht="14.25" customHeight="1">
      <c r="A25817" s="2" t="s">
        <v>24381</v>
      </c>
      <c r="B25817" s="2" t="str">
        <f ca="1">IFERROR(__xludf.DUMMYFUNCTION("GOOGLETRANSLATE(A25817,""auto"",""en"")"),"Loading...")</f>
        <v>Loading...</v>
      </c>
    </row>
    <row r="25818" spans="1:2" ht="14.25" customHeight="1">
      <c r="A25818" s="2" t="s">
        <v>24382</v>
      </c>
      <c r="B25818" s="2" t="str">
        <f ca="1">IFERROR(__xludf.DUMMYFUNCTION("GOOGLETRANSLATE(A25818,""auto"",""en"")"),"Loading...")</f>
        <v>Loading...</v>
      </c>
    </row>
    <row r="25819" spans="1:2" ht="14.25" customHeight="1">
      <c r="A25819" s="2" t="s">
        <v>24383</v>
      </c>
      <c r="B25819" s="2" t="str">
        <f ca="1">IFERROR(__xludf.DUMMYFUNCTION("GOOGLETRANSLATE(A25819,""auto"",""en"")"),"Loading...")</f>
        <v>Loading...</v>
      </c>
    </row>
    <row r="25820" spans="1:2" ht="14.25" customHeight="1">
      <c r="A25820" s="6" t="s">
        <v>24384</v>
      </c>
      <c r="B25820" s="2" t="str">
        <f ca="1">IFERROR(__xludf.DUMMYFUNCTION("GOOGLETRANSLATE(A25820,""auto"",""en"")"),"|_30_million _love you dhuruv rathee brother keep raising your voice like this brother we are with you
If you come out in a rally, many times more people will be with you than if they are not with Modi. I love you 🥀")</f>
        <v>|_30_million _love you dhuruv rathee brother keep raising your voice like this brother we are with you
If you come out in a rally, many times more people will be with you than if they are not with Modi. I love you 🥀</v>
      </c>
    </row>
    <row r="25821" spans="1:2" ht="14.25" customHeight="1">
      <c r="A25821" s="2" t="s">
        <v>24385</v>
      </c>
      <c r="B25821" s="2" t="str">
        <f ca="1">IFERROR(__xludf.DUMMYFUNCTION("GOOGLETRANSLATE(A25821,""auto"",""en"")"),"Cheers 🙏👌")</f>
        <v>Cheers 🙏👌</v>
      </c>
    </row>
    <row r="25822" spans="1:2" ht="14.25" customHeight="1">
      <c r="A25822" s="2" t="s">
        <v>24386</v>
      </c>
      <c r="B25822" s="2" t="str">
        <f ca="1">IFERROR(__xludf.DUMMYFUNCTION("GOOGLETRANSLATE(A25822,""auto"",""en"")"),"What has Modi Government done to many people?")</f>
        <v>What has Modi Government done to many people?</v>
      </c>
    </row>
    <row r="25823" spans="1:2" ht="14.25" customHeight="1">
      <c r="A25823" s="2" t="s">
        <v>24387</v>
      </c>
      <c r="B25823" s="2" t="str">
        <f ca="1">IFERROR(__xludf.DUMMYFUNCTION("GOOGLETRANSLATE(A25823,""auto"",""en"")"),"Loading...")</f>
        <v>Loading...</v>
      </c>
    </row>
    <row r="25824" spans="1:2" ht="14.25" customHeight="1">
      <c r="A25824" s="2" t="s">
        <v>24388</v>
      </c>
      <c r="B25824" s="2" t="str">
        <f ca="1">IFERROR(__xludf.DUMMYFUNCTION("GOOGLETRANSLATE(A25824,""auto"",""en"")"),"Loading...")</f>
        <v>Loading...</v>
      </c>
    </row>
    <row r="25825" spans="1:2" ht="14.25" customHeight="1">
      <c r="A25825" s="2" t="s">
        <v>24389</v>
      </c>
      <c r="B25825" s="2" t="str">
        <f ca="1">IFERROR(__xludf.DUMMYFUNCTION("GOOGLETRANSLATE(A25825,""auto"",""en"")"),"Loading...")</f>
        <v>Loading...</v>
      </c>
    </row>
    <row r="25826" spans="1:2" ht="14.25" customHeight="1">
      <c r="A25826" s="2" t="s">
        <v>24390</v>
      </c>
      <c r="B25826" s="2" t="str">
        <f ca="1">IFERROR(__xludf.DUMMYFUNCTION("GOOGLETRANSLATE(A25826,""auto"",""en"")"),"Loading...")</f>
        <v>Loading...</v>
      </c>
    </row>
    <row r="25827" spans="1:2" ht="14.25" customHeight="1">
      <c r="A25827" s="2" t="s">
        <v>24391</v>
      </c>
      <c r="B25827" s="2" t="str">
        <f ca="1">IFERROR(__xludf.DUMMYFUNCTION("GOOGLETRANSLATE(A25827,""auto"",""en"")"),"Loading...")</f>
        <v>Loading...</v>
      </c>
    </row>
    <row r="25828" spans="1:2" ht="14.25" customHeight="1">
      <c r="A25828" s="2" t="s">
        <v>24392</v>
      </c>
      <c r="B25828" s="2" t="str">
        <f ca="1">IFERROR(__xludf.DUMMYFUNCTION("GOOGLETRANSLATE(A25828,""auto"",""en"")"),"Loading...")</f>
        <v>Loading...</v>
      </c>
    </row>
    <row r="25829" spans="1:2" ht="14.25" customHeight="1">
      <c r="A25829" s="2" t="s">
        <v>24393</v>
      </c>
      <c r="B25829" s="2" t="str">
        <f ca="1">IFERROR(__xludf.DUMMYFUNCTION("GOOGLETRANSLATE(A25829,""auto"",""en"")"),"Loading...")</f>
        <v>Loading...</v>
      </c>
    </row>
    <row r="25830" spans="1:2" ht="14.25" customHeight="1">
      <c r="A25830" s="2" t="s">
        <v>78</v>
      </c>
      <c r="B25830" s="2" t="str">
        <f ca="1">IFERROR(__xludf.DUMMYFUNCTION("GOOGLETRANSLATE(A25830,""auto"",""en"")"),"Loading...")</f>
        <v>Loading...</v>
      </c>
    </row>
    <row r="25831" spans="1:2" ht="14.25" customHeight="1">
      <c r="A25831" s="2" t="s">
        <v>3534</v>
      </c>
      <c r="B25831" s="2" t="str">
        <f ca="1">IFERROR(__xludf.DUMMYFUNCTION("GOOGLETRANSLATE(A25831,""auto"",""en"")"),"Loading...")</f>
        <v>Loading...</v>
      </c>
    </row>
    <row r="25832" spans="1:2" ht="14.25" customHeight="1">
      <c r="A25832" s="2" t="s">
        <v>10936</v>
      </c>
      <c r="B25832" s="2" t="str">
        <f ca="1">IFERROR(__xludf.DUMMYFUNCTION("GOOGLETRANSLATE(A25832,""auto"",""en"")"),"Loading...")</f>
        <v>Loading...</v>
      </c>
    </row>
    <row r="25833" spans="1:2" ht="14.25" customHeight="1">
      <c r="A25833" s="2" t="s">
        <v>24394</v>
      </c>
      <c r="B25833" s="2" t="str">
        <f ca="1">IFERROR(__xludf.DUMMYFUNCTION("GOOGLETRANSLATE(A25833,""auto"",""en"")"),"Loading...")</f>
        <v>Loading...</v>
      </c>
    </row>
    <row r="25834" spans="1:2" ht="14.25" customHeight="1">
      <c r="A25834" s="2" t="s">
        <v>24395</v>
      </c>
      <c r="B25834" s="2" t="str">
        <f ca="1">IFERROR(__xludf.DUMMYFUNCTION("GOOGLETRANSLATE(A25834,""auto"",""en"")"),"Loading...")</f>
        <v>Loading...</v>
      </c>
    </row>
    <row r="25835" spans="1:2" ht="14.25" customHeight="1">
      <c r="A25835" s="2" t="s">
        <v>24396</v>
      </c>
      <c r="B25835" s="2" t="str">
        <f ca="1">IFERROR(__xludf.DUMMYFUNCTION("GOOGLETRANSLATE(A25835,""auto"",""en"")"),"Loading...")</f>
        <v>Loading...</v>
      </c>
    </row>
    <row r="25836" spans="1:2" ht="14.25" customHeight="1">
      <c r="A25836" s="2" t="s">
        <v>24397</v>
      </c>
      <c r="B25836" s="2" t="str">
        <f ca="1">IFERROR(__xludf.DUMMYFUNCTION("GOOGLETRANSLATE(A25836,""auto"",""en"")"),"Loading...")</f>
        <v>Loading...</v>
      </c>
    </row>
    <row r="25837" spans="1:2" ht="14.25" customHeight="1">
      <c r="A25837" s="2" t="s">
        <v>24398</v>
      </c>
      <c r="B25837" s="2" t="str">
        <f ca="1">IFERROR(__xludf.DUMMYFUNCTION("GOOGLETRANSLATE(A25837,""auto"",""en"")"),"Loading...")</f>
        <v>Loading...</v>
      </c>
    </row>
    <row r="25838" spans="1:2" ht="14.25" customHeight="1">
      <c r="A25838" s="2" t="s">
        <v>24399</v>
      </c>
      <c r="B25838" s="2" t="str">
        <f ca="1">IFERROR(__xludf.DUMMYFUNCTION("GOOGLETRANSLATE(A25838,""auto"",""en"")"),"Loading...")</f>
        <v>Loading...</v>
      </c>
    </row>
    <row r="25839" spans="1:2" ht="14.25" customHeight="1">
      <c r="A25839" s="5" t="s">
        <v>24400</v>
      </c>
      <c r="B25839" s="2" t="str">
        <f ca="1">IFERROR(__xludf.DUMMYFUNCTION("GOOGLETRANSLATE(A25839,""auto"",""en"")"),"Loading...")</f>
        <v>Loading...</v>
      </c>
    </row>
    <row r="25840" spans="1:2" ht="14.25" customHeight="1">
      <c r="A25840" s="2" t="s">
        <v>6105</v>
      </c>
      <c r="B25840" s="2" t="str">
        <f ca="1">IFERROR(__xludf.DUMMYFUNCTION("GOOGLETRANSLATE(A25840,""auto"",""en"")"),"Loading...")</f>
        <v>Loading...</v>
      </c>
    </row>
    <row r="25841" spans="1:2" ht="14.25" customHeight="1">
      <c r="A25841" s="2" t="s">
        <v>24401</v>
      </c>
      <c r="B25841" s="2" t="str">
        <f ca="1">IFERROR(__xludf.DUMMYFUNCTION("GOOGLETRANSLATE(A25841,""auto"",""en"")"),"Loading...")</f>
        <v>Loading...</v>
      </c>
    </row>
    <row r="25842" spans="1:2" ht="14.25" customHeight="1">
      <c r="A25842" s="2" t="s">
        <v>24402</v>
      </c>
      <c r="B25842" s="2" t="str">
        <f ca="1">IFERROR(__xludf.DUMMYFUNCTION("GOOGLETRANSLATE(A25842,""auto"",""en"")"),"I also want to change the fare.")</f>
        <v>I also want to change the fare.</v>
      </c>
    </row>
    <row r="25843" spans="1:2" ht="14.25" customHeight="1">
      <c r="A25843" s="2" t="s">
        <v>70</v>
      </c>
      <c r="B25843" s="2" t="str">
        <f ca="1">IFERROR(__xludf.DUMMYFUNCTION("GOOGLETRANSLATE(A25843,""auto"",""en"")"),"Loading...")</f>
        <v>Loading...</v>
      </c>
    </row>
    <row r="25844" spans="1:2" ht="14.25" customHeight="1">
      <c r="A25844" s="2" t="s">
        <v>24403</v>
      </c>
      <c r="B25844" s="2" t="str">
        <f ca="1">IFERROR(__xludf.DUMMYFUNCTION("GOOGLETRANSLATE(A25844,""auto"",""en"")"),"Loading...")</f>
        <v>Loading...</v>
      </c>
    </row>
    <row r="25845" spans="1:2" ht="14.25" customHeight="1">
      <c r="A25845" s="6" t="s">
        <v>24404</v>
      </c>
      <c r="B25845" s="2" t="str">
        <f ca="1">IFERROR(__xludf.DUMMYFUNCTION("GOOGLETRANSLATE(A25845,""auto"",""en"")"),"Loading...")</f>
        <v>Loading...</v>
      </c>
    </row>
    <row r="25846" spans="1:2" ht="14.25" customHeight="1">
      <c r="A25846" s="2" t="s">
        <v>24405</v>
      </c>
      <c r="B25846" s="2" t="str">
        <f ca="1">IFERROR(__xludf.DUMMYFUNCTION("GOOGLETRANSLATE(A25846,""auto"",""en"")"),"Loading...")</f>
        <v>Loading...</v>
      </c>
    </row>
    <row r="25847" spans="1:2" ht="14.25" customHeight="1">
      <c r="A25847" s="2" t="s">
        <v>7</v>
      </c>
      <c r="B25847" s="2" t="str">
        <f ca="1">IFERROR(__xludf.DUMMYFUNCTION("GOOGLETRANSLATE(A25847,""auto"",""en"")"),"Loading...")</f>
        <v>Loading...</v>
      </c>
    </row>
    <row r="25848" spans="1:2" ht="14.25" customHeight="1">
      <c r="A25848" s="4" t="s">
        <v>24406</v>
      </c>
      <c r="B25848" s="2" t="str">
        <f ca="1">IFERROR(__xludf.DUMMYFUNCTION("GOOGLETRANSLATE(A25848,""auto"",""en"")"),"Loading...")</f>
        <v>Loading...</v>
      </c>
    </row>
    <row r="25849" spans="1:2" ht="14.25" customHeight="1">
      <c r="A25849" s="2" t="s">
        <v>24407</v>
      </c>
      <c r="B25849" s="2" t="str">
        <f ca="1">IFERROR(__xludf.DUMMYFUNCTION("GOOGLETRANSLATE(A25849,""auto"",""en"")"),"You are on the verge of turning India into the condition of Bangladesh.")</f>
        <v>You are on the verge of turning India into the condition of Bangladesh.</v>
      </c>
    </row>
    <row r="25850" spans="1:2" ht="14.25" customHeight="1">
      <c r="A25850" s="2" t="s">
        <v>24408</v>
      </c>
      <c r="B25850" s="2" t="str">
        <f ca="1">IFERROR(__xludf.DUMMYFUNCTION("GOOGLETRANSLATE(A25850,""auto"",""en"")"),"Loading...")</f>
        <v>Loading...</v>
      </c>
    </row>
    <row r="25851" spans="1:2" ht="14.25" customHeight="1">
      <c r="A25851" s="2" t="s">
        <v>24409</v>
      </c>
      <c r="B25851" s="2" t="str">
        <f ca="1">IFERROR(__xludf.DUMMYFUNCTION("GOOGLETRANSLATE(A25851,""auto"",""en"")"),"Loading...")</f>
        <v>Loading...</v>
      </c>
    </row>
    <row r="25852" spans="1:2" ht="14.25" customHeight="1">
      <c r="A25852" s="2" t="s">
        <v>24410</v>
      </c>
      <c r="B25852" s="2" t="str">
        <f ca="1">IFERROR(__xludf.DUMMYFUNCTION("GOOGLETRANSLATE(A25852,""auto"",""en"")"),"Loading...")</f>
        <v>Loading...</v>
      </c>
    </row>
    <row r="25853" spans="1:2" ht="14.25" customHeight="1">
      <c r="A25853" s="2" t="s">
        <v>24411</v>
      </c>
      <c r="B25853" s="2" t="str">
        <f ca="1">IFERROR(__xludf.DUMMYFUNCTION("GOOGLETRANSLATE(A25853,""auto"",""en"")"),"Modi is biggest dictator")</f>
        <v>Modi is biggest dictator</v>
      </c>
    </row>
    <row r="25854" spans="1:2" ht="14.25" customHeight="1">
      <c r="A25854" s="2" t="s">
        <v>24412</v>
      </c>
      <c r="B25854" s="2" t="str">
        <f ca="1">IFERROR(__xludf.DUMMYFUNCTION("GOOGLETRANSLATE(A25854,""auto"",""en"")"),"How many crimes have been committed in the name of BJP everywhere?")</f>
        <v>How many crimes have been committed in the name of BJP everywhere?</v>
      </c>
    </row>
    <row r="25855" spans="1:2" ht="14.25" customHeight="1">
      <c r="A25855" s="2" t="s">
        <v>24413</v>
      </c>
      <c r="B25855" s="2" t="str">
        <f ca="1">IFERROR(__xludf.DUMMYFUNCTION("GOOGLETRANSLATE(A25855,""auto"",""en"")"),"Modi is creating riots in the country in the name of religion.")</f>
        <v>Modi is creating riots in the country in the name of religion.</v>
      </c>
    </row>
    <row r="25856" spans="1:2" ht="14.25" customHeight="1">
      <c r="A25856" s="2" t="s">
        <v>24414</v>
      </c>
      <c r="B25856" s="2" t="str">
        <f ca="1">IFERROR(__xludf.DUMMYFUNCTION("GOOGLETRANSLATE(A25856,""auto"",""en"")"),"Loading...")</f>
        <v>Loading...</v>
      </c>
    </row>
    <row r="25857" spans="1:2" ht="14.25" customHeight="1">
      <c r="A25857" s="2" t="s">
        <v>24415</v>
      </c>
      <c r="B25857" s="2" t="str">
        <f ca="1">IFERROR(__xludf.DUMMYFUNCTION("GOOGLETRANSLATE(A25857,""auto"",""en"")"),"Loading...")</f>
        <v>Loading...</v>
      </c>
    </row>
    <row r="25858" spans="1:2" ht="14.25" customHeight="1">
      <c r="A25858" s="2" t="s">
        <v>24416</v>
      </c>
      <c r="B25858" s="2" t="str">
        <f ca="1">IFERROR(__xludf.DUMMYFUNCTION("GOOGLETRANSLATE(A25858,""auto"",""en"")"),"By collecting money from subscribers and comments, we will not be able to reach it! 🤣🤣🤣🤣🤣🤣🤣Stupid dear! We have come to know everything... your secret has been exposed, you traitor! BHRASHTACHARY!")</f>
        <v>By collecting money from subscribers and comments, we will not be able to reach it! 🤣🤣🤣🤣🤣🤣🤣Stupid dear! We have come to know everything... your secret has been exposed, you traitor! BHRASHTACHARY!</v>
      </c>
    </row>
    <row r="25859" spans="1:2" ht="14.25" customHeight="1">
      <c r="A25859" s="2" t="s">
        <v>24417</v>
      </c>
      <c r="B25859" s="2" t="str">
        <f ca="1">IFERROR(__xludf.DUMMYFUNCTION("GOOGLETRANSLATE(A25859,""auto"",""en"")"),"Loading...")</f>
        <v>Loading...</v>
      </c>
    </row>
    <row r="25860" spans="1:2" ht="14.25" customHeight="1">
      <c r="A25860" s="2" t="s">
        <v>24418</v>
      </c>
      <c r="B25860" s="2" t="str">
        <f ca="1">IFERROR(__xludf.DUMMYFUNCTION("GOOGLETRANSLATE(A25860,""auto"",""en"")"),"Outstanding ❤❤❤❤")</f>
        <v>Outstanding ❤❤❤❤</v>
      </c>
    </row>
    <row r="25861" spans="1:2" ht="14.25" customHeight="1">
      <c r="A25861" s="2" t="s">
        <v>24419</v>
      </c>
      <c r="B25861" s="2" t="str">
        <f ca="1">IFERROR(__xludf.DUMMYFUNCTION("GOOGLETRANSLATE(A25861,""auto"",""en"")"),"He spoke from his heart and gave me a gift for you.")</f>
        <v>He spoke from his heart and gave me a gift for you.</v>
      </c>
    </row>
    <row r="25862" spans="1:2" ht="14.25" customHeight="1">
      <c r="A25862" s="2" t="s">
        <v>24420</v>
      </c>
      <c r="B25862" s="2" t="str">
        <f ca="1">IFERROR(__xludf.DUMMYFUNCTION("GOOGLETRANSLATE(A25862,""auto"",""en"")"),"Loading...")</f>
        <v>Loading...</v>
      </c>
    </row>
    <row r="25863" spans="1:2" ht="14.25" customHeight="1">
      <c r="A25863" s="2" t="s">
        <v>24421</v>
      </c>
      <c r="B25863" s="2" t="str">
        <f ca="1">IFERROR(__xludf.DUMMYFUNCTION("GOOGLETRANSLATE(A25863,""auto"",""en"")"),"Loading...")</f>
        <v>Loading...</v>
      </c>
    </row>
    <row r="25864" spans="1:2" ht="14.25" customHeight="1">
      <c r="A25864" s="6" t="s">
        <v>24422</v>
      </c>
      <c r="B25864" s="2" t="str">
        <f ca="1">IFERROR(__xludf.DUMMYFUNCTION("GOOGLETRANSLATE(A25864,""auto"",""en"")"),"Loading...")</f>
        <v>Loading...</v>
      </c>
    </row>
    <row r="25865" spans="1:2" ht="14.25" customHeight="1">
      <c r="A25865" s="2" t="s">
        <v>24423</v>
      </c>
      <c r="B25865" s="2" t="str">
        <f ca="1">IFERROR(__xludf.DUMMYFUNCTION("GOOGLETRANSLATE(A25865,""auto"",""en"")"),"Loading...")</f>
        <v>Loading...</v>
      </c>
    </row>
    <row r="25866" spans="1:2" ht="14.25" customHeight="1">
      <c r="A25866" s="2" t="s">
        <v>24424</v>
      </c>
      <c r="B25866" s="2" t="str">
        <f ca="1">IFERROR(__xludf.DUMMYFUNCTION("GOOGLETRANSLATE(A25866,""auto"",""en"")"),"Loading...")</f>
        <v>Loading...</v>
      </c>
    </row>
    <row r="25867" spans="1:2" ht="14.25" customHeight="1">
      <c r="A25867" s="2" t="s">
        <v>24425</v>
      </c>
      <c r="B25867" s="2" t="str">
        <f ca="1">IFERROR(__xludf.DUMMYFUNCTION("GOOGLETRANSLATE(A25867,""auto"",""en"")"),"Loading...")</f>
        <v>Loading...</v>
      </c>
    </row>
    <row r="25868" spans="1:2" ht="14.25" customHeight="1">
      <c r="A25868" s="4" t="s">
        <v>24426</v>
      </c>
      <c r="B25868" s="2" t="str">
        <f ca="1">IFERROR(__xludf.DUMMYFUNCTION("GOOGLETRANSLATE(A25868,""auto"",""en"")"),"Loading...")</f>
        <v>Loading...</v>
      </c>
    </row>
    <row r="25869" spans="1:2" ht="14.25" customHeight="1">
      <c r="A25869" s="2" t="s">
        <v>24427</v>
      </c>
      <c r="B25869" s="2" t="str">
        <f ca="1">IFERROR(__xludf.DUMMYFUNCTION("GOOGLETRANSLATE(A25869,""auto"",""en"")"),"Loading...")</f>
        <v>Loading...</v>
      </c>
    </row>
    <row r="25870" spans="1:2" ht="14.25" customHeight="1">
      <c r="A25870" s="2" t="s">
        <v>24428</v>
      </c>
      <c r="B25870" s="2" t="str">
        <f ca="1">IFERROR(__xludf.DUMMYFUNCTION("GOOGLETRANSLATE(A25870,""auto"",""en"")"),"Loading...")</f>
        <v>Loading...</v>
      </c>
    </row>
    <row r="25871" spans="1:2" ht="14.25" customHeight="1">
      <c r="A25871" s="2" t="s">
        <v>24429</v>
      </c>
      <c r="B25871" s="2" t="str">
        <f ca="1">IFERROR(__xludf.DUMMYFUNCTION("GOOGLETRANSLATE(A25871,""auto"",""en"")"),"Loading...")</f>
        <v>Loading...</v>
      </c>
    </row>
    <row r="25872" spans="1:2" ht="14.25" customHeight="1">
      <c r="A25872" s="2" t="s">
        <v>24430</v>
      </c>
      <c r="B25872" s="2" t="str">
        <f ca="1">IFERROR(__xludf.DUMMYFUNCTION("GOOGLETRANSLATE(A25872,""auto"",""en"")"),"Whatever Dhruv Rathee says, he says with proof.")</f>
        <v>Whatever Dhruv Rathee says, he says with proof.</v>
      </c>
    </row>
    <row r="25873" spans="1:2" ht="14.25" customHeight="1">
      <c r="A25873" s="2" t="s">
        <v>24431</v>
      </c>
      <c r="B25873" s="2" t="str">
        <f ca="1">IFERROR(__xludf.DUMMYFUNCTION("GOOGLETRANSLATE(A25873,""auto"",""en"")"),"BJP government best government")</f>
        <v>BJP government best government</v>
      </c>
    </row>
    <row r="25874" spans="1:2" ht="14.25" customHeight="1">
      <c r="A25874" s="2" t="s">
        <v>24432</v>
      </c>
      <c r="B25874" s="2" t="str">
        <f ca="1">IFERROR(__xludf.DUMMYFUNCTION("GOOGLETRANSLATE(A25874,""auto"",""en"")"),"Loading...")</f>
        <v>Loading...</v>
      </c>
    </row>
    <row r="25875" spans="1:2" ht="14.25" customHeight="1">
      <c r="A25875" s="2" t="s">
        <v>24433</v>
      </c>
      <c r="B25875" s="2" t="str">
        <f ca="1">IFERROR(__xludf.DUMMYFUNCTION("GOOGLETRANSLATE(A25875,""auto"",""en"")"),"Loading...")</f>
        <v>Loading...</v>
      </c>
    </row>
    <row r="25876" spans="1:2" ht="14.25" customHeight="1">
      <c r="A25876" s="2" t="s">
        <v>6066</v>
      </c>
      <c r="B25876" s="2" t="str">
        <f ca="1">IFERROR(__xludf.DUMMYFUNCTION("GOOGLETRANSLATE(A25876,""auto"",""en"")"),"Loading...")</f>
        <v>Loading...</v>
      </c>
    </row>
    <row r="25877" spans="1:2" ht="14.25" customHeight="1">
      <c r="A25877" s="6" t="s">
        <v>24434</v>
      </c>
      <c r="B25877" s="2" t="str">
        <f ca="1">IFERROR(__xludf.DUMMYFUNCTION("GOOGLETRANSLATE(A25877,""auto"",""en"")"),"Modi hataooo 
Save your eyes❤❤❤❤❤❤")</f>
        <v>Modi hataooo 
Save your eyes❤❤❤❤❤❤</v>
      </c>
    </row>
    <row r="25878" spans="1:2" ht="14.25" customHeight="1">
      <c r="A25878" s="2" t="s">
        <v>24435</v>
      </c>
      <c r="B25878" s="2" t="str">
        <f ca="1">IFERROR(__xludf.DUMMYFUNCTION("GOOGLETRANSLATE(A25878,""auto"",""en"")"),"Loading...")</f>
        <v>Loading...</v>
      </c>
    </row>
    <row r="25879" spans="1:2" ht="14.25" customHeight="1">
      <c r="A25879" s="2" t="s">
        <v>1389</v>
      </c>
      <c r="B25879" s="2" t="str">
        <f ca="1">IFERROR(__xludf.DUMMYFUNCTION("GOOGLETRANSLATE(A25879,""auto"",""en"")"),"Loading...")</f>
        <v>Loading...</v>
      </c>
    </row>
    <row r="25880" spans="1:2" ht="14.25" customHeight="1">
      <c r="A25880" s="2" t="s">
        <v>24436</v>
      </c>
      <c r="B25880" s="2" t="str">
        <f ca="1">IFERROR(__xludf.DUMMYFUNCTION("GOOGLETRANSLATE(A25880,""auto"",""en"")"),"Loading...")</f>
        <v>Loading...</v>
      </c>
    </row>
    <row r="25881" spans="1:2" ht="14.25" customHeight="1">
      <c r="A25881" s="2" t="s">
        <v>24437</v>
      </c>
      <c r="B25881" s="2" t="str">
        <f ca="1">IFERROR(__xludf.DUMMYFUNCTION("GOOGLETRANSLATE(A25881,""auto"",""en"")"),"Loading...")</f>
        <v>Loading...</v>
      </c>
    </row>
    <row r="25882" spans="1:2" ht="14.25" customHeight="1">
      <c r="A25882" s="2" t="s">
        <v>24438</v>
      </c>
      <c r="B25882" s="2" t="str">
        <f ca="1">IFERROR(__xludf.DUMMYFUNCTION("GOOGLETRANSLATE(A25882,""auto"",""en"")"),"Loading...")</f>
        <v>Loading...</v>
      </c>
    </row>
    <row r="25883" spans="1:2" ht="14.25" customHeight="1">
      <c r="A25883" s="2" t="s">
        <v>24439</v>
      </c>
      <c r="B25883" s="2" t="str">
        <f ca="1">IFERROR(__xludf.DUMMYFUNCTION("GOOGLETRANSLATE(A25883,""auto"",""en"")"),"Loading...")</f>
        <v>Loading...</v>
      </c>
    </row>
    <row r="25884" spans="1:2" ht="14.25" customHeight="1">
      <c r="A25884" s="2" t="s">
        <v>24440</v>
      </c>
      <c r="B25884" s="2" t="str">
        <f ca="1">IFERROR(__xludf.DUMMYFUNCTION("GOOGLETRANSLATE(A25884,""auto"",""en"")"),"Loading...")</f>
        <v>Loading...</v>
      </c>
    </row>
    <row r="25885" spans="1:2" ht="14.25" customHeight="1">
      <c r="A25885" s="6" t="s">
        <v>24441</v>
      </c>
      <c r="B25885" s="2" t="str">
        <f ca="1">IFERROR(__xludf.DUMMYFUNCTION("GOOGLETRANSLATE(A25885,""auto"",""en"")"),"Loading...")</f>
        <v>Loading...</v>
      </c>
    </row>
    <row r="25886" spans="1:2" ht="14.25" customHeight="1">
      <c r="A25886" s="2" t="s">
        <v>24442</v>
      </c>
      <c r="B25886" s="2" t="str">
        <f ca="1">IFERROR(__xludf.DUMMYFUNCTION("GOOGLETRANSLATE(A25886,""auto"",""en"")"),"What did you do so well?")</f>
        <v>What did you do so well?</v>
      </c>
    </row>
    <row r="25887" spans="1:2" ht="14.25" customHeight="1">
      <c r="A25887" s="2" t="s">
        <v>24443</v>
      </c>
      <c r="B25887" s="2" t="str">
        <f ca="1">IFERROR(__xludf.DUMMYFUNCTION("GOOGLETRANSLATE(A25887,""auto"",""en"")"),"Loading...")</f>
        <v>Loading...</v>
      </c>
    </row>
    <row r="25888" spans="1:2" ht="14.25" customHeight="1">
      <c r="A25888" s="2" t="s">
        <v>24444</v>
      </c>
      <c r="B25888" s="2" t="str">
        <f ca="1">IFERROR(__xludf.DUMMYFUNCTION("GOOGLETRANSLATE(A25888,""auto"",""en"")"),"Loading...")</f>
        <v>Loading...</v>
      </c>
    </row>
    <row r="25889" spans="1:2" ht="14.25" customHeight="1">
      <c r="A25889" s="2" t="s">
        <v>24445</v>
      </c>
      <c r="B25889" s="2" t="str">
        <f ca="1">IFERROR(__xludf.DUMMYFUNCTION("GOOGLETRANSLATE(A25889,""auto"",""en"")"),"Loading...")</f>
        <v>Loading...</v>
      </c>
    </row>
    <row r="25890" spans="1:2" ht="14.25" customHeight="1">
      <c r="A25890" s="2" t="s">
        <v>24446</v>
      </c>
      <c r="B25890" s="2" t="str">
        <f ca="1">IFERROR(__xludf.DUMMYFUNCTION("GOOGLETRANSLATE(A25890,""auto"",""en"")"),"We support dhruv rathee")</f>
        <v>We support dhruv rathee</v>
      </c>
    </row>
    <row r="25891" spans="1:2" ht="14.25" customHeight="1">
      <c r="A25891" s="2" t="s">
        <v>24447</v>
      </c>
      <c r="B25891" s="2" t="str">
        <f ca="1">IFERROR(__xludf.DUMMYFUNCTION("GOOGLETRANSLATE(A25891,""auto"",""en"")"),"💯porsent, rubber🙏🙏❤️🙏❤️🙏")</f>
        <v>💯porsent, rubber🙏🙏❤️🙏❤️🙏</v>
      </c>
    </row>
    <row r="25892" spans="1:2" ht="14.25" customHeight="1">
      <c r="A25892" s="2" t="s">
        <v>24448</v>
      </c>
      <c r="B25892" s="2" t="str">
        <f ca="1">IFERROR(__xludf.DUMMYFUNCTION("GOOGLETRANSLATE(A25892,""auto"",""en"")"),"Loading...")</f>
        <v>Loading...</v>
      </c>
    </row>
    <row r="25893" spans="1:2" ht="14.25" customHeight="1">
      <c r="A25893" s="2" t="s">
        <v>24449</v>
      </c>
      <c r="B25893" s="2" t="str">
        <f ca="1">IFERROR(__xludf.DUMMYFUNCTION("GOOGLETRANSLATE(A25893,""auto"",""en"")"),"Loading...")</f>
        <v>Loading...</v>
      </c>
    </row>
    <row r="25894" spans="1:2" ht="14.25" customHeight="1">
      <c r="A25894" s="6" t="s">
        <v>24450</v>
      </c>
      <c r="B25894" s="2" t="str">
        <f ca="1">IFERROR(__xludf.DUMMYFUNCTION("GOOGLETRANSLATE(A25894,""auto"",""en"")"),"only hindu 
Bangladesh ghum k aa tu phle")</f>
        <v>only hindu 
Bangladesh ghum k aa tu phle</v>
      </c>
    </row>
    <row r="25895" spans="1:2" ht="14.25" customHeight="1">
      <c r="A25895" s="2" t="s">
        <v>24451</v>
      </c>
      <c r="B25895" s="2" t="str">
        <f ca="1">IFERROR(__xludf.DUMMYFUNCTION("GOOGLETRANSLATE(A25895,""auto"",""en"")"),"Loading...")</f>
        <v>Loading...</v>
      </c>
    </row>
    <row r="25896" spans="1:2" ht="14.25" customHeight="1">
      <c r="A25896" s="2" t="s">
        <v>24452</v>
      </c>
      <c r="B25896" s="2" t="str">
        <f ca="1">IFERROR(__xludf.DUMMYFUNCTION("GOOGLETRANSLATE(A25896,""auto"",""en"")"),"Loading...")</f>
        <v>Loading...</v>
      </c>
    </row>
    <row r="25897" spans="1:2" ht="14.25" customHeight="1">
      <c r="A25897" s="2" t="s">
        <v>151</v>
      </c>
      <c r="B25897" s="2" t="str">
        <f ca="1">IFERROR(__xludf.DUMMYFUNCTION("GOOGLETRANSLATE(A25897,""auto"",""en"")"),"Loading...")</f>
        <v>Loading...</v>
      </c>
    </row>
    <row r="25898" spans="1:2" ht="14.25" customHeight="1">
      <c r="A25898" s="4" t="s">
        <v>24453</v>
      </c>
      <c r="B25898" s="2" t="str">
        <f ca="1">IFERROR(__xludf.DUMMYFUNCTION("GOOGLETRANSLATE(A25898,""auto"",""en"")"),"Loading...")</f>
        <v>Loading...</v>
      </c>
    </row>
    <row r="25899" spans="1:2" ht="14.25" customHeight="1">
      <c r="A25899" s="2" t="s">
        <v>24454</v>
      </c>
      <c r="B25899" s="2" t="str">
        <f ca="1">IFERROR(__xludf.DUMMYFUNCTION("GOOGLETRANSLATE(A25899,""auto"",""en"")"),"Loading...")</f>
        <v>Loading...</v>
      </c>
    </row>
    <row r="25900" spans="1:2" ht="14.25" customHeight="1">
      <c r="A25900" s="2" t="s">
        <v>24455</v>
      </c>
      <c r="B25900" s="2" t="str">
        <f ca="1">IFERROR(__xludf.DUMMYFUNCTION("GOOGLETRANSLATE(A25900,""auto"",""en"")"),"Loading...")</f>
        <v>Loading...</v>
      </c>
    </row>
    <row r="25901" spans="1:2" ht="14.25" customHeight="1">
      <c r="A25901" s="2" t="s">
        <v>24456</v>
      </c>
      <c r="B25901" s="2" t="str">
        <f ca="1">IFERROR(__xludf.DUMMYFUNCTION("GOOGLETRANSLATE(A25901,""auto"",""en"")"),"Loading...")</f>
        <v>Loading...</v>
      </c>
    </row>
    <row r="25902" spans="1:2" ht="14.25" customHeight="1">
      <c r="A25902" s="2" t="s">
        <v>24457</v>
      </c>
      <c r="B25902" s="2" t="str">
        <f ca="1">IFERROR(__xludf.DUMMYFUNCTION("GOOGLETRANSLATE(A25902,""auto"",""en"")"),"Loading...")</f>
        <v>Loading...</v>
      </c>
    </row>
    <row r="25903" spans="1:2" ht="14.25" customHeight="1">
      <c r="A25903" s="2" t="s">
        <v>24458</v>
      </c>
      <c r="B25903" s="2" t="str">
        <f ca="1">IFERROR(__xludf.DUMMYFUNCTION("GOOGLETRANSLATE(A25903,""auto"",""en"")"),"Loading...")</f>
        <v>Loading...</v>
      </c>
    </row>
    <row r="25904" spans="1:2" ht="14.25" customHeight="1">
      <c r="A25904" s="2" t="s">
        <v>24459</v>
      </c>
      <c r="B25904" s="2" t="str">
        <f ca="1">IFERROR(__xludf.DUMMYFUNCTION("GOOGLETRANSLATE(A25904,""auto"",""en"")"),"Loading...")</f>
        <v>Loading...</v>
      </c>
    </row>
    <row r="25905" spans="1:2" ht="14.25" customHeight="1">
      <c r="A25905" s="2" t="s">
        <v>24460</v>
      </c>
      <c r="B25905" s="2" t="str">
        <f ca="1">IFERROR(__xludf.DUMMYFUNCTION("GOOGLETRANSLATE(A25905,""auto"",""en"")"),"Loading...")</f>
        <v>Loading...</v>
      </c>
    </row>
    <row r="25906" spans="1:2" ht="14.25" customHeight="1">
      <c r="A25906" s="2" t="s">
        <v>60</v>
      </c>
      <c r="B25906" s="2" t="str">
        <f ca="1">IFERROR(__xludf.DUMMYFUNCTION("GOOGLETRANSLATE(A25906,""auto"",""en"")"),"Loading...")</f>
        <v>Loading...</v>
      </c>
    </row>
    <row r="25907" spans="1:2" ht="14.25" customHeight="1">
      <c r="A25907" s="4" t="s">
        <v>24461</v>
      </c>
      <c r="B25907" s="2" t="str">
        <f ca="1">IFERROR(__xludf.DUMMYFUNCTION("GOOGLETRANSLATE(A25907,""auto"",""en"")"),"Loading...")</f>
        <v>Loading...</v>
      </c>
    </row>
    <row r="25908" spans="1:2" ht="14.25" customHeight="1">
      <c r="A25908" s="2" t="s">
        <v>24462</v>
      </c>
      <c r="B25908" s="2" t="str">
        <f ca="1">IFERROR(__xludf.DUMMYFUNCTION("GOOGLETRANSLATE(A25908,""auto"",""en"")"),"Loading...")</f>
        <v>Loading...</v>
      </c>
    </row>
    <row r="25909" spans="1:2" ht="14.25" customHeight="1">
      <c r="A25909" s="2" t="s">
        <v>24463</v>
      </c>
      <c r="B25909" s="2" t="str">
        <f ca="1">IFERROR(__xludf.DUMMYFUNCTION("GOOGLETRANSLATE(A25909,""auto"",""en"")"),"Loading...")</f>
        <v>Loading...</v>
      </c>
    </row>
    <row r="25910" spans="1:2" ht="14.25" customHeight="1">
      <c r="A25910" s="2" t="s">
        <v>1393</v>
      </c>
      <c r="B25910" s="2" t="str">
        <f ca="1">IFERROR(__xludf.DUMMYFUNCTION("GOOGLETRANSLATE(A25910,""auto"",""en"")"),"Good sir")</f>
        <v>Good sir</v>
      </c>
    </row>
    <row r="25911" spans="1:2" ht="14.25" customHeight="1">
      <c r="A25911" s="2" t="s">
        <v>24464</v>
      </c>
      <c r="B25911" s="2" t="str">
        <f ca="1">IFERROR(__xludf.DUMMYFUNCTION("GOOGLETRANSLATE(A25911,""auto"",""en"")"),"Loading...")</f>
        <v>Loading...</v>
      </c>
    </row>
    <row r="25912" spans="1:2" ht="14.25" customHeight="1">
      <c r="A25912" s="6" t="s">
        <v>24465</v>
      </c>
      <c r="B25912" s="2" t="str">
        <f ca="1">IFERROR(__xludf.DUMMYFUNCTION("GOOGLETRANSLATE(A25912,""auto"",""en"")"),"Loading...")</f>
        <v>Loading...</v>
      </c>
    </row>
    <row r="25913" spans="1:2" ht="14.25" customHeight="1">
      <c r="A25913" s="2" t="s">
        <v>24466</v>
      </c>
      <c r="B25913" s="2" t="str">
        <f ca="1">IFERROR(__xludf.DUMMYFUNCTION("GOOGLETRANSLATE(A25913,""auto"",""en"")"),"Loading...")</f>
        <v>Loading...</v>
      </c>
    </row>
    <row r="25914" spans="1:2" ht="14.25" customHeight="1">
      <c r="A25914" s="2" t="s">
        <v>24467</v>
      </c>
      <c r="B25914" s="2" t="str">
        <f ca="1">IFERROR(__xludf.DUMMYFUNCTION("GOOGLETRANSLATE(A25914,""auto"",""en"")"),"Loading...")</f>
        <v>Loading...</v>
      </c>
    </row>
    <row r="25915" spans="1:2" ht="14.25" customHeight="1">
      <c r="A25915" s="2" t="s">
        <v>24468</v>
      </c>
      <c r="B25915" s="2" t="str">
        <f ca="1">IFERROR(__xludf.DUMMYFUNCTION("GOOGLETRANSLATE(A25915,""auto"",""en"")"),"Loading...")</f>
        <v>Loading...</v>
      </c>
    </row>
    <row r="25916" spans="1:2" ht="14.25" customHeight="1">
      <c r="A25916" s="2" t="s">
        <v>24469</v>
      </c>
      <c r="B25916" s="2" t="str">
        <f ca="1">IFERROR(__xludf.DUMMYFUNCTION("GOOGLETRANSLATE(A25916,""auto"",""en"")"),"Loading...")</f>
        <v>Loading...</v>
      </c>
    </row>
    <row r="25917" spans="1:2" ht="14.25" customHeight="1">
      <c r="A25917" s="2" t="s">
        <v>24470</v>
      </c>
      <c r="B25917" s="2" t="str">
        <f ca="1">IFERROR(__xludf.DUMMYFUNCTION("GOOGLETRANSLATE(A25917,""auto"",""en"")"),"Loading...")</f>
        <v>Loading...</v>
      </c>
    </row>
    <row r="25918" spans="1:2" ht="14.25" customHeight="1">
      <c r="A25918" s="4" t="s">
        <v>24471</v>
      </c>
      <c r="B25918" s="2" t="str">
        <f ca="1">IFERROR(__xludf.DUMMYFUNCTION("GOOGLETRANSLATE(A25918,""auto"",""en"")"),"Brother, I hated you a lot before but ever since I started listening to you, I have understood what the truth is, thanks to you❤")</f>
        <v>Brother, I hated you a lot before but ever since I started listening to you, I have understood what the truth is, thanks to you❤</v>
      </c>
    </row>
    <row r="25919" spans="1:2" ht="14.25" customHeight="1">
      <c r="A25919" s="2" t="s">
        <v>24472</v>
      </c>
      <c r="B25919" s="2" t="str">
        <f ca="1">IFERROR(__xludf.DUMMYFUNCTION("GOOGLETRANSLATE(A25919,""auto"",""en"")"),"Loading...")</f>
        <v>Loading...</v>
      </c>
    </row>
    <row r="25920" spans="1:2" ht="14.25" customHeight="1">
      <c r="A25920" s="4" t="s">
        <v>24473</v>
      </c>
      <c r="B25920" s="2" t="str">
        <f ca="1">IFERROR(__xludf.DUMMYFUNCTION("GOOGLETRANSLATE(A25920,""auto"",""en"")"),"Loading...")</f>
        <v>Loading...</v>
      </c>
    </row>
    <row r="25921" spans="1:2" ht="14.25" customHeight="1">
      <c r="A25921" s="2" t="s">
        <v>24474</v>
      </c>
      <c r="B25921" s="2" t="str">
        <f ca="1">IFERROR(__xludf.DUMMYFUNCTION("GOOGLETRANSLATE(A25921,""auto"",""en"")"),"Loading...")</f>
        <v>Loading...</v>
      </c>
    </row>
    <row r="25922" spans="1:2" ht="14.25" customHeight="1">
      <c r="A25922" s="2" t="s">
        <v>24475</v>
      </c>
      <c r="B25922" s="2" t="str">
        <f ca="1">IFERROR(__xludf.DUMMYFUNCTION("GOOGLETRANSLATE(A25922,""auto"",""en"")"),"Loading...")</f>
        <v>Loading...</v>
      </c>
    </row>
    <row r="25923" spans="1:2" ht="14.25" customHeight="1">
      <c r="A25923" s="2" t="s">
        <v>24476</v>
      </c>
      <c r="B25923" s="2" t="str">
        <f ca="1">IFERROR(__xludf.DUMMYFUNCTION("GOOGLETRANSLATE(A25923,""auto"",""en"")"),"Loading...")</f>
        <v>Loading...</v>
      </c>
    </row>
    <row r="25924" spans="1:2" ht="14.25" customHeight="1">
      <c r="A25924" s="2" t="s">
        <v>24477</v>
      </c>
      <c r="B25924" s="2" t="str">
        <f ca="1">IFERROR(__xludf.DUMMYFUNCTION("GOOGLETRANSLATE(A25924,""auto"",""en"")"),"Loading...")</f>
        <v>Loading...</v>
      </c>
    </row>
    <row r="25925" spans="1:2" ht="14.25" customHeight="1">
      <c r="A25925" s="2" t="s">
        <v>24478</v>
      </c>
      <c r="B25925" s="2" t="str">
        <f ca="1">IFERROR(__xludf.DUMMYFUNCTION("GOOGLETRANSLATE(A25925,""auto"",""en"")"),"Loading...")</f>
        <v>Loading...</v>
      </c>
    </row>
    <row r="25926" spans="1:2" ht="14.25" customHeight="1">
      <c r="A25926" s="2" t="s">
        <v>49</v>
      </c>
      <c r="B25926" s="2" t="str">
        <f ca="1">IFERROR(__xludf.DUMMYFUNCTION("GOOGLETRANSLATE(A25926,""auto"",""en"")"),"❤❤❤❤❤❤")</f>
        <v>❤❤❤❤❤❤</v>
      </c>
    </row>
    <row r="25927" spans="1:2" ht="14.25" customHeight="1">
      <c r="A25927" s="2" t="s">
        <v>6465</v>
      </c>
      <c r="B25927" s="2" t="str">
        <f ca="1">IFERROR(__xludf.DUMMYFUNCTION("GOOGLETRANSLATE(A25927,""auto"",""en"")"),"Loading...")</f>
        <v>Loading...</v>
      </c>
    </row>
    <row r="25928" spans="1:2" ht="14.25" customHeight="1">
      <c r="A25928" s="2" t="s">
        <v>24479</v>
      </c>
      <c r="B25928" s="2" t="str">
        <f ca="1">IFERROR(__xludf.DUMMYFUNCTION("GOOGLETRANSLATE(A25928,""auto"",""en"")"),"Loading...")</f>
        <v>Loading...</v>
      </c>
    </row>
    <row r="25929" spans="1:2" ht="14.25" customHeight="1">
      <c r="A25929" s="6" t="s">
        <v>24480</v>
      </c>
      <c r="B25929" s="2" t="str">
        <f ca="1">IFERROR(__xludf.DUMMYFUNCTION("GOOGLETRANSLATE(A25929,""auto"",""en"")"),"Loading...")</f>
        <v>Loading...</v>
      </c>
    </row>
    <row r="25930" spans="1:2" ht="14.25" customHeight="1">
      <c r="A25930" s="2" t="s">
        <v>24481</v>
      </c>
      <c r="B25930" s="2" t="str">
        <f ca="1">IFERROR(__xludf.DUMMYFUNCTION("GOOGLETRANSLATE(A25930,""auto"",""en"")"),"Loading...")</f>
        <v>Loading...</v>
      </c>
    </row>
    <row r="25931" spans="1:2" ht="14.25" customHeight="1">
      <c r="A25931" s="6" t="s">
        <v>24482</v>
      </c>
      <c r="B25931" s="2" t="str">
        <f ca="1">IFERROR(__xludf.DUMMYFUNCTION("GOOGLETRANSLATE(A25931,""auto"",""en"")"),"Loading...")</f>
        <v>Loading...</v>
      </c>
    </row>
    <row r="25932" spans="1:2" ht="14.25" customHeight="1">
      <c r="A25932" s="2" t="s">
        <v>24483</v>
      </c>
      <c r="B25932" s="2" t="str">
        <f ca="1">IFERROR(__xludf.DUMMYFUNCTION("GOOGLETRANSLATE(A25932,""auto"",""en"")"),"Loading...")</f>
        <v>Loading...</v>
      </c>
    </row>
    <row r="25933" spans="1:2" ht="14.25" customHeight="1">
      <c r="A25933" s="2" t="s">
        <v>24484</v>
      </c>
      <c r="B25933" s="2" t="str">
        <f ca="1">IFERROR(__xludf.DUMMYFUNCTION("GOOGLETRANSLATE(A25933,""auto"",""en"")"),"Loading...")</f>
        <v>Loading...</v>
      </c>
    </row>
    <row r="25934" spans="1:2" ht="14.25" customHeight="1">
      <c r="A25934" s="2" t="s">
        <v>24485</v>
      </c>
      <c r="B25934" s="2" t="str">
        <f ca="1">IFERROR(__xludf.DUMMYFUNCTION("GOOGLETRANSLATE(A25934,""auto"",""en"")"),"Loading...")</f>
        <v>Loading...</v>
      </c>
    </row>
    <row r="25935" spans="1:2" ht="14.25" customHeight="1">
      <c r="A25935" s="2" t="s">
        <v>24486</v>
      </c>
      <c r="B25935" s="2" t="str">
        <f ca="1">IFERROR(__xludf.DUMMYFUNCTION("GOOGLETRANSLATE(A25935,""auto"",""en"")"),"Loading...")</f>
        <v>Loading...</v>
      </c>
    </row>
    <row r="25936" spans="1:2" ht="14.25" customHeight="1">
      <c r="A25936" s="6" t="s">
        <v>24487</v>
      </c>
      <c r="B25936" s="2" t="str">
        <f ca="1">IFERROR(__xludf.DUMMYFUNCTION("GOOGLETRANSLATE(A25936,""auto"",""en"")"),"Loading...")</f>
        <v>Loading...</v>
      </c>
    </row>
    <row r="25937" spans="1:2" ht="14.25" customHeight="1">
      <c r="A25937" s="2" t="s">
        <v>24488</v>
      </c>
      <c r="B25937" s="2" t="str">
        <f ca="1">IFERROR(__xludf.DUMMYFUNCTION("GOOGLETRANSLATE(A25937,""auto"",""en"")"),"Loading...")</f>
        <v>Loading...</v>
      </c>
    </row>
    <row r="25938" spans="1:2" ht="14.25" customHeight="1">
      <c r="A25938" s="2" t="s">
        <v>24489</v>
      </c>
      <c r="B25938" s="2" t="str">
        <f ca="1">IFERROR(__xludf.DUMMYFUNCTION("GOOGLETRANSLATE(A25938,""auto"",""en"")"),"Loading...")</f>
        <v>Loading...</v>
      </c>
    </row>
    <row r="25939" spans="1:2" ht="14.25" customHeight="1">
      <c r="A25939" s="2" t="s">
        <v>24490</v>
      </c>
      <c r="B25939" s="2" t="str">
        <f ca="1">IFERROR(__xludf.DUMMYFUNCTION("GOOGLETRANSLATE(A25939,""auto"",""en"")"),"Loading...")</f>
        <v>Loading...</v>
      </c>
    </row>
    <row r="25940" spans="1:2" ht="14.25" customHeight="1">
      <c r="A25940" s="2" t="s">
        <v>24491</v>
      </c>
      <c r="B25940" s="2" t="str">
        <f ca="1">IFERROR(__xludf.DUMMYFUNCTION("GOOGLETRANSLATE(A25940,""auto"",""en"")"),"Loading...")</f>
        <v>Loading...</v>
      </c>
    </row>
    <row r="25941" spans="1:2" ht="14.25" customHeight="1">
      <c r="A25941" s="2" t="s">
        <v>24492</v>
      </c>
      <c r="B25941" s="2" t="str">
        <f ca="1">IFERROR(__xludf.DUMMYFUNCTION("GOOGLETRANSLATE(A25941,""auto"",""en"")"),"Loading...")</f>
        <v>Loading...</v>
      </c>
    </row>
    <row r="25942" spans="1:2" ht="14.25" customHeight="1">
      <c r="A25942" s="6" t="s">
        <v>24493</v>
      </c>
      <c r="B25942" s="2" t="str">
        <f ca="1">IFERROR(__xludf.DUMMYFUNCTION("GOOGLETRANSLATE(A25942,""auto"",""en"")"),"Loading...")</f>
        <v>Loading...</v>
      </c>
    </row>
    <row r="25943" spans="1:2" ht="14.25" customHeight="1">
      <c r="A25943" s="2" t="s">
        <v>24494</v>
      </c>
      <c r="B25943" s="2" t="str">
        <f ca="1">IFERROR(__xludf.DUMMYFUNCTION("GOOGLETRANSLATE(A25943,""auto"",""en"")"),"Loading...")</f>
        <v>Loading...</v>
      </c>
    </row>
    <row r="25944" spans="1:2" ht="14.25" customHeight="1">
      <c r="A25944" s="2" t="s">
        <v>24495</v>
      </c>
      <c r="B25944" s="2" t="str">
        <f ca="1">IFERROR(__xludf.DUMMYFUNCTION("GOOGLETRANSLATE(A25944,""auto"",""en"")"),"Loading...")</f>
        <v>Loading...</v>
      </c>
    </row>
    <row r="25945" spans="1:2" ht="14.25" customHeight="1">
      <c r="A25945" s="2" t="s">
        <v>24496</v>
      </c>
      <c r="B25945" s="2" t="str">
        <f ca="1">IFERROR(__xludf.DUMMYFUNCTION("GOOGLETRANSLATE(A25945,""auto"",""en"")"),"Loading...")</f>
        <v>Loading...</v>
      </c>
    </row>
    <row r="25946" spans="1:2" ht="14.25" customHeight="1">
      <c r="A25946" s="4" t="s">
        <v>24497</v>
      </c>
      <c r="B25946" s="2" t="str">
        <f ca="1">IFERROR(__xludf.DUMMYFUNCTION("GOOGLETRANSLATE(A25946,""auto"",""en"")"),"Loading...")</f>
        <v>Loading...</v>
      </c>
    </row>
    <row r="25947" spans="1:2" ht="14.25" customHeight="1">
      <c r="A25947" s="2" t="s">
        <v>24498</v>
      </c>
      <c r="B25947" s="2" t="str">
        <f ca="1">IFERROR(__xludf.DUMMYFUNCTION("GOOGLETRANSLATE(A25947,""auto"",""en"")"),"Loading...")</f>
        <v>Loading...</v>
      </c>
    </row>
    <row r="25948" spans="1:2" ht="14.25" customHeight="1">
      <c r="A25948" s="4" t="s">
        <v>24499</v>
      </c>
      <c r="B25948" s="2" t="str">
        <f ca="1">IFERROR(__xludf.DUMMYFUNCTION("GOOGLETRANSLATE(A25948,""auto"",""en"")"),"Loading...")</f>
        <v>Loading...</v>
      </c>
    </row>
    <row r="25949" spans="1:2" ht="14.25" customHeight="1">
      <c r="A25949" s="2" t="s">
        <v>24500</v>
      </c>
      <c r="B25949" s="2" t="str">
        <f ca="1">IFERROR(__xludf.DUMMYFUNCTION("GOOGLETRANSLATE(A25949,""auto"",""en"")"),"Loading...")</f>
        <v>Loading...</v>
      </c>
    </row>
    <row r="25950" spans="1:2" ht="14.25" customHeight="1">
      <c r="A25950" s="2" t="s">
        <v>24501</v>
      </c>
      <c r="B25950" s="2" t="str">
        <f ca="1">IFERROR(__xludf.DUMMYFUNCTION("GOOGLETRANSLATE(A25950,""auto"",""en"")"),"Loading...")</f>
        <v>Loading...</v>
      </c>
    </row>
    <row r="25951" spans="1:2" ht="14.25" customHeight="1">
      <c r="A25951" s="2" t="s">
        <v>24502</v>
      </c>
      <c r="B25951" s="2" t="str">
        <f ca="1">IFERROR(__xludf.DUMMYFUNCTION("GOOGLETRANSLATE(A25951,""auto"",""en"")"),"Loading...")</f>
        <v>Loading...</v>
      </c>
    </row>
    <row r="25952" spans="1:2" ht="14.25" customHeight="1">
      <c r="A25952" s="5" t="s">
        <v>24503</v>
      </c>
      <c r="B25952" s="2" t="str">
        <f ca="1">IFERROR(__xludf.DUMMYFUNCTION("GOOGLETRANSLATE(A25952,""auto"",""en"")"),"Loading...")</f>
        <v>Loading...</v>
      </c>
    </row>
    <row r="25953" spans="1:2" ht="14.25" customHeight="1">
      <c r="A25953" s="2" t="s">
        <v>24504</v>
      </c>
      <c r="B25953" s="2" t="str">
        <f ca="1">IFERROR(__xludf.DUMMYFUNCTION("GOOGLETRANSLATE(A25953,""auto"",""en"")"),"God bless you ❤️ Dhruv Rathee")</f>
        <v>God bless you ❤️ Dhruv Rathee</v>
      </c>
    </row>
    <row r="25954" spans="1:2" ht="14.25" customHeight="1">
      <c r="A25954" s="2" t="s">
        <v>24505</v>
      </c>
      <c r="B25954" s="2" t="str">
        <f ca="1">IFERROR(__xludf.DUMMYFUNCTION("GOOGLETRANSLATE(A25954,""auto"",""en"")"),"Loading...")</f>
        <v>Loading...</v>
      </c>
    </row>
    <row r="25955" spans="1:2" ht="14.25" customHeight="1">
      <c r="A25955" s="2" t="s">
        <v>24506</v>
      </c>
      <c r="B25955" s="2" t="str">
        <f ca="1">IFERROR(__xludf.DUMMYFUNCTION("GOOGLETRANSLATE(A25955,""auto"",""en"")"),"Loading...")</f>
        <v>Loading...</v>
      </c>
    </row>
    <row r="25956" spans="1:2" ht="14.25" customHeight="1">
      <c r="A25956" s="2" t="s">
        <v>24507</v>
      </c>
      <c r="B25956" s="2" t="str">
        <f ca="1">IFERROR(__xludf.DUMMYFUNCTION("GOOGLETRANSLATE(A25956,""auto"",""en"")"),"BJP dead city")</f>
        <v>BJP dead city</v>
      </c>
    </row>
    <row r="25957" spans="1:2" ht="14.25" customHeight="1">
      <c r="A25957" s="6" t="s">
        <v>24508</v>
      </c>
      <c r="B25957" s="2" t="str">
        <f ca="1">IFERROR(__xludf.DUMMYFUNCTION("GOOGLETRANSLATE(A25957,""auto"",""en"")"),"Loading...")</f>
        <v>Loading...</v>
      </c>
    </row>
    <row r="25958" spans="1:2" ht="14.25" customHeight="1">
      <c r="A25958" s="6" t="s">
        <v>24509</v>
      </c>
      <c r="B25958" s="2" t="str">
        <f ca="1">IFERROR(__xludf.DUMMYFUNCTION("GOOGLETRANSLATE(A25958,""auto"",""en"")"),"Loading...")</f>
        <v>Loading...</v>
      </c>
    </row>
    <row r="25959" spans="1:2" ht="14.25" customHeight="1">
      <c r="A25959" s="2" t="s">
        <v>24510</v>
      </c>
      <c r="B25959" s="2" t="str">
        <f ca="1">IFERROR(__xludf.DUMMYFUNCTION("GOOGLETRANSLATE(A25959,""auto"",""en"")"),"Loading...")</f>
        <v>Loading...</v>
      </c>
    </row>
    <row r="25960" spans="1:2" ht="14.25" customHeight="1">
      <c r="A25960" s="2" t="s">
        <v>24511</v>
      </c>
      <c r="B25960" s="2" t="str">
        <f ca="1">IFERROR(__xludf.DUMMYFUNCTION("GOOGLETRANSLATE(A25960,""auto"",""en"")"),"Loading...")</f>
        <v>Loading...</v>
      </c>
    </row>
    <row r="25961" spans="1:2" ht="14.25" customHeight="1">
      <c r="A25961" s="2" t="s">
        <v>24512</v>
      </c>
      <c r="B25961" s="2" t="str">
        <f ca="1">IFERROR(__xludf.DUMMYFUNCTION("GOOGLETRANSLATE(A25961,""auto"",""en"")"),"15000/.lakha.zooty.bat.")</f>
        <v>15000/.lakha.zooty.bat.</v>
      </c>
    </row>
    <row r="25962" spans="1:2" ht="14.25" customHeight="1">
      <c r="A25962" s="2" t="s">
        <v>24513</v>
      </c>
      <c r="B25962" s="2" t="str">
        <f ca="1">IFERROR(__xludf.DUMMYFUNCTION("GOOGLETRANSLATE(A25962,""auto"",""en"")"),"Loading...")</f>
        <v>Loading...</v>
      </c>
    </row>
    <row r="25963" spans="1:2" ht="14.25" customHeight="1">
      <c r="A25963" s="2" t="s">
        <v>24514</v>
      </c>
      <c r="B25963" s="2" t="str">
        <f ca="1">IFERROR(__xludf.DUMMYFUNCTION("GOOGLETRANSLATE(A25963,""auto"",""en"")"),"Loading...")</f>
        <v>Loading...</v>
      </c>
    </row>
    <row r="25964" spans="1:2" ht="14.25" customHeight="1">
      <c r="A25964" s="2" t="s">
        <v>24515</v>
      </c>
      <c r="B25964" s="2" t="str">
        <f ca="1">IFERROR(__xludf.DUMMYFUNCTION("GOOGLETRANSLATE(A25964,""auto"",""en"")"),"Loading...")</f>
        <v>Loading...</v>
      </c>
    </row>
    <row r="25965" spans="1:2" ht="14.25" customHeight="1">
      <c r="A25965" s="2" t="s">
        <v>24516</v>
      </c>
      <c r="B25965" s="2" t="str">
        <f ca="1">IFERROR(__xludf.DUMMYFUNCTION("GOOGLETRANSLATE(A25965,""auto"",""en"")"),"Loading...")</f>
        <v>Loading...</v>
      </c>
    </row>
    <row r="25966" spans="1:2" ht="14.25" customHeight="1">
      <c r="A25966" s="4" t="s">
        <v>24517</v>
      </c>
      <c r="B25966" s="2" t="str">
        <f ca="1">IFERROR(__xludf.DUMMYFUNCTION("GOOGLETRANSLATE(A25966,""auto"",""en"")"),"Loading...")</f>
        <v>Loading...</v>
      </c>
    </row>
    <row r="25967" spans="1:2" ht="14.25" customHeight="1">
      <c r="A25967" s="2" t="s">
        <v>24518</v>
      </c>
      <c r="B25967" s="2" t="str">
        <f ca="1">IFERROR(__xludf.DUMMYFUNCTION("GOOGLETRANSLATE(A25967,""auto"",""en"")"),"Loading...")</f>
        <v>Loading...</v>
      </c>
    </row>
    <row r="25968" spans="1:2" ht="14.25" customHeight="1">
      <c r="A25968" s="2" t="s">
        <v>24519</v>
      </c>
      <c r="B25968" s="2" t="str">
        <f ca="1">IFERROR(__xludf.DUMMYFUNCTION("GOOGLETRANSLATE(A25968,""auto"",""en"")"),"Loading...")</f>
        <v>Loading...</v>
      </c>
    </row>
    <row r="25969" spans="1:2" ht="14.25" customHeight="1">
      <c r="A25969" s="2" t="s">
        <v>24520</v>
      </c>
      <c r="B25969" s="2" t="str">
        <f ca="1">IFERROR(__xludf.DUMMYFUNCTION("GOOGLETRANSLATE(A25969,""auto"",""en"")"),"Loading...")</f>
        <v>Loading...</v>
      </c>
    </row>
    <row r="25970" spans="1:2" ht="14.25" customHeight="1">
      <c r="A25970" s="2" t="s">
        <v>24521</v>
      </c>
      <c r="B25970" s="2" t="str">
        <f ca="1">IFERROR(__xludf.DUMMYFUNCTION("GOOGLETRANSLATE(A25970,""auto"",""en"")"),"Loading...")</f>
        <v>Loading...</v>
      </c>
    </row>
    <row r="25971" spans="1:2" ht="14.25" customHeight="1">
      <c r="A25971" s="2" t="s">
        <v>24522</v>
      </c>
      <c r="B25971" s="2" t="str">
        <f ca="1">IFERROR(__xludf.DUMMYFUNCTION("GOOGLETRANSLATE(A25971,""auto"",""en"")"),"Loading...")</f>
        <v>Loading...</v>
      </c>
    </row>
    <row r="25972" spans="1:2" ht="14.25" customHeight="1">
      <c r="A25972" s="2" t="s">
        <v>24523</v>
      </c>
      <c r="B25972" s="2" t="str">
        <f ca="1">IFERROR(__xludf.DUMMYFUNCTION("GOOGLETRANSLATE(A25972,""auto"",""en"")"),"Loading...")</f>
        <v>Loading...</v>
      </c>
    </row>
    <row r="25973" spans="1:2" ht="14.25" customHeight="1">
      <c r="A25973" s="2" t="s">
        <v>24524</v>
      </c>
      <c r="B25973" s="2" t="str">
        <f ca="1">IFERROR(__xludf.DUMMYFUNCTION("GOOGLETRANSLATE(A25973,""auto"",""en"")"),"Loading...")</f>
        <v>Loading...</v>
      </c>
    </row>
    <row r="25974" spans="1:2" ht="14.25" customHeight="1">
      <c r="A25974" s="2" t="s">
        <v>24525</v>
      </c>
      <c r="B25974" s="2" t="str">
        <f ca="1">IFERROR(__xludf.DUMMYFUNCTION("GOOGLETRANSLATE(A25974,""auto"",""en"")"),"Loading...")</f>
        <v>Loading...</v>
      </c>
    </row>
    <row r="25975" spans="1:2" ht="14.25" customHeight="1">
      <c r="A25975" s="2" t="s">
        <v>24526</v>
      </c>
      <c r="B25975" s="2" t="str">
        <f ca="1">IFERROR(__xludf.DUMMYFUNCTION("GOOGLETRANSLATE(A25975,""auto"",""en"")"),"Its development is visible")</f>
        <v>Its development is visible</v>
      </c>
    </row>
    <row r="25976" spans="1:2" ht="14.25" customHeight="1">
      <c r="A25976" s="2" t="s">
        <v>24527</v>
      </c>
      <c r="B25976" s="2" t="str">
        <f ca="1">IFERROR(__xludf.DUMMYFUNCTION("GOOGLETRANSLATE(A25976,""auto"",""en"")"),"Loading...")</f>
        <v>Loading...</v>
      </c>
    </row>
    <row r="25977" spans="1:2" ht="14.25" customHeight="1">
      <c r="A25977" s="2" t="s">
        <v>1534</v>
      </c>
      <c r="B25977" s="2" t="str">
        <f ca="1">IFERROR(__xludf.DUMMYFUNCTION("GOOGLETRANSLATE(A25977,""auto"",""en"")"),"Loading...")</f>
        <v>Loading...</v>
      </c>
    </row>
    <row r="25978" spans="1:2" ht="14.25" customHeight="1">
      <c r="A25978" s="2" t="s">
        <v>764</v>
      </c>
      <c r="B25978" s="2" t="str">
        <f ca="1">IFERROR(__xludf.DUMMYFUNCTION("GOOGLETRANSLATE(A25978,""auto"",""en"")"),"Loading...")</f>
        <v>Loading...</v>
      </c>
    </row>
    <row r="25979" spans="1:2" ht="14.25" customHeight="1">
      <c r="A25979" s="2" t="s">
        <v>24528</v>
      </c>
      <c r="B25979" s="2" t="str">
        <f ca="1">IFERROR(__xludf.DUMMYFUNCTION("GOOGLETRANSLATE(A25979,""auto"",""en"")"),"Loading...")</f>
        <v>Loading...</v>
      </c>
    </row>
    <row r="25980" spans="1:2" ht="14.25" customHeight="1">
      <c r="A25980" s="2" t="s">
        <v>24529</v>
      </c>
      <c r="B25980" s="2" t="str">
        <f ca="1">IFERROR(__xludf.DUMMYFUNCTION("GOOGLETRANSLATE(A25980,""auto"",""en"")"),"Loading...")</f>
        <v>Loading...</v>
      </c>
    </row>
    <row r="25981" spans="1:2" ht="14.25" customHeight="1">
      <c r="A25981" s="2" t="s">
        <v>24530</v>
      </c>
      <c r="B25981" s="2" t="str">
        <f ca="1">IFERROR(__xludf.DUMMYFUNCTION("GOOGLETRANSLATE(A25981,""auto"",""en"")"),"we have to become wise ourselves 😊")</f>
        <v>we have to become wise ourselves 😊</v>
      </c>
    </row>
    <row r="25982" spans="1:2" ht="14.25" customHeight="1">
      <c r="A25982" s="4" t="s">
        <v>24531</v>
      </c>
      <c r="B25982" s="2" t="str">
        <f ca="1">IFERROR(__xludf.DUMMYFUNCTION("GOOGLETRANSLATE(A25982,""auto"",""en"")"),"Loading...")</f>
        <v>Loading...</v>
      </c>
    </row>
    <row r="25983" spans="1:2" ht="14.25" customHeight="1">
      <c r="A25983" s="2" t="s">
        <v>24532</v>
      </c>
      <c r="B25983" s="2" t="str">
        <f ca="1">IFERROR(__xludf.DUMMYFUNCTION("GOOGLETRANSLATE(A25983,""auto"",""en"")"),"Loading...")</f>
        <v>Loading...</v>
      </c>
    </row>
    <row r="25984" spans="1:2" ht="14.25" customHeight="1">
      <c r="A25984" s="2" t="s">
        <v>24533</v>
      </c>
      <c r="B25984" s="2" t="str">
        <f ca="1">IFERROR(__xludf.DUMMYFUNCTION("GOOGLETRANSLATE(A25984,""auto"",""en"")"),"Loading...")</f>
        <v>Loading...</v>
      </c>
    </row>
    <row r="25985" spans="1:2" ht="14.25" customHeight="1">
      <c r="A25985" s="2" t="s">
        <v>70</v>
      </c>
      <c r="B25985" s="2" t="str">
        <f ca="1">IFERROR(__xludf.DUMMYFUNCTION("GOOGLETRANSLATE(A25985,""auto"",""en"")"),"Loading...")</f>
        <v>Loading...</v>
      </c>
    </row>
    <row r="25986" spans="1:2" ht="14.25" customHeight="1">
      <c r="A25986" s="2" t="s">
        <v>24534</v>
      </c>
      <c r="B25986" s="2" t="str">
        <f ca="1">IFERROR(__xludf.DUMMYFUNCTION("GOOGLETRANSLATE(A25986,""auto"",""en"")"),"Loading...")</f>
        <v>Loading...</v>
      </c>
    </row>
    <row r="25987" spans="1:2" ht="14.25" customHeight="1">
      <c r="A25987" s="2" t="s">
        <v>24535</v>
      </c>
      <c r="B25987" s="2" t="str">
        <f ca="1">IFERROR(__xludf.DUMMYFUNCTION("GOOGLETRANSLATE(A25987,""auto"",""en"")"),"Loading...")</f>
        <v>Loading...</v>
      </c>
    </row>
    <row r="25988" spans="1:2" ht="14.25" customHeight="1">
      <c r="A25988" s="2" t="s">
        <v>24536</v>
      </c>
      <c r="B25988" s="2" t="str">
        <f ca="1">IFERROR(__xludf.DUMMYFUNCTION("GOOGLETRANSLATE(A25988,""auto"",""en"")"),"Loading...")</f>
        <v>Loading...</v>
      </c>
    </row>
    <row r="25989" spans="1:2" ht="14.25" customHeight="1">
      <c r="A25989" s="2" t="s">
        <v>24537</v>
      </c>
      <c r="B25989" s="2" t="str">
        <f ca="1">IFERROR(__xludf.DUMMYFUNCTION("GOOGLETRANSLATE(A25989,""auto"",""en"")"),"Loading...")</f>
        <v>Loading...</v>
      </c>
    </row>
    <row r="25990" spans="1:2" ht="14.25" customHeight="1">
      <c r="A25990" s="2" t="s">
        <v>24538</v>
      </c>
      <c r="B25990" s="2" t="str">
        <f ca="1">IFERROR(__xludf.DUMMYFUNCTION("GOOGLETRANSLATE(A25990,""auto"",""en"")"),"Loading...")</f>
        <v>Loading...</v>
      </c>
    </row>
    <row r="25991" spans="1:2" ht="14.25" customHeight="1">
      <c r="A25991" s="2" t="s">
        <v>24539</v>
      </c>
      <c r="B25991" s="2" t="str">
        <f ca="1">IFERROR(__xludf.DUMMYFUNCTION("GOOGLETRANSLATE(A25991,""auto"",""en"")"),"Loading...")</f>
        <v>Loading...</v>
      </c>
    </row>
    <row r="25992" spans="1:2" ht="14.25" customHeight="1">
      <c r="A25992" s="2" t="s">
        <v>24540</v>
      </c>
      <c r="B25992" s="2" t="str">
        <f ca="1">IFERROR(__xludf.DUMMYFUNCTION("GOOGLETRANSLATE(A25992,""auto"",""en"")"),"Dhruv rathee academy free coaching centre? You r commercial ?")</f>
        <v>Dhruv rathee academy free coaching centre? You r commercial ?</v>
      </c>
    </row>
    <row r="25993" spans="1:2" ht="14.25" customHeight="1">
      <c r="A25993" s="2" t="s">
        <v>24541</v>
      </c>
      <c r="B25993" s="2" t="str">
        <f ca="1">IFERROR(__xludf.DUMMYFUNCTION("GOOGLETRANSLATE(A25993,""auto"",""en"")"),"Loading...")</f>
        <v>Loading...</v>
      </c>
    </row>
    <row r="25994" spans="1:2" ht="14.25" customHeight="1">
      <c r="A25994" s="2" t="s">
        <v>24542</v>
      </c>
      <c r="B25994" s="2" t="str">
        <f ca="1">IFERROR(__xludf.DUMMYFUNCTION("GOOGLETRANSLATE(A25994,""auto"",""en"")"),"Loading...")</f>
        <v>Loading...</v>
      </c>
    </row>
    <row r="25995" spans="1:2" ht="14.25" customHeight="1">
      <c r="A25995" s="4" t="s">
        <v>24543</v>
      </c>
      <c r="B25995" s="2" t="str">
        <f ca="1">IFERROR(__xludf.DUMMYFUNCTION("GOOGLETRANSLATE(A25995,""auto"",""en"")"),"Loading...")</f>
        <v>Loading...</v>
      </c>
    </row>
    <row r="25996" spans="1:2" ht="14.25" customHeight="1">
      <c r="A25996" s="2" t="s">
        <v>24544</v>
      </c>
      <c r="B25996" s="2" t="str">
        <f ca="1">IFERROR(__xludf.DUMMYFUNCTION("GOOGLETRANSLATE(A25996,""auto"",""en"")"),"Loading...")</f>
        <v>Loading...</v>
      </c>
    </row>
    <row r="25997" spans="1:2" ht="14.25" customHeight="1">
      <c r="A25997" s="4" t="s">
        <v>24545</v>
      </c>
      <c r="B25997" s="2" t="str">
        <f ca="1">IFERROR(__xludf.DUMMYFUNCTION("GOOGLETRANSLATE(A25997,""auto"",""en"")"),"Loading...")</f>
        <v>Loading...</v>
      </c>
    </row>
    <row r="25998" spans="1:2" ht="14.25" customHeight="1">
      <c r="A25998" s="4" t="s">
        <v>24546</v>
      </c>
      <c r="B25998" s="2" t="str">
        <f ca="1">IFERROR(__xludf.DUMMYFUNCTION("GOOGLETRANSLATE(A25998,""auto"",""en"")"),"Loading...")</f>
        <v>Loading...</v>
      </c>
    </row>
    <row r="25999" spans="1:2" ht="14.25" customHeight="1">
      <c r="A25999" s="4" t="s">
        <v>24547</v>
      </c>
      <c r="B25999" s="2" t="str">
        <f ca="1">IFERROR(__xludf.DUMMYFUNCTION("GOOGLETRANSLATE(A25999,""auto"",""en"")"),"Modi has eaten your father's money. How much money has Congress given?")</f>
        <v>Modi has eaten your father's money. How much money has Congress given?</v>
      </c>
    </row>
    <row r="26000" spans="1:2" ht="14.25" customHeight="1">
      <c r="A26000" s="4" t="s">
        <v>24548</v>
      </c>
      <c r="B26000" s="2" t="str">
        <f ca="1">IFERROR(__xludf.DUMMYFUNCTION("GOOGLETRANSLATE(A26000,""auto"",""en"")"),"Loading...")</f>
        <v>Loading...</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rijin puthiyonnan</cp:lastModifiedBy>
  <dcterms:modified xsi:type="dcterms:W3CDTF">2024-10-19T04:27:16Z</dcterms:modified>
</cp:coreProperties>
</file>